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5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3.xml" ContentType="application/vnd.openxmlformats-officedocument.spreadsheetml.comments+xml"/>
  <Override PartName="/xl/threadedComments/threadedComment1.xml" ContentType="application/vnd.ms-excel.threadedcomments+xml"/>
  <Override PartName="/xl/comments4.xml" ContentType="application/vnd.openxmlformats-officedocument.spreadsheetml.comments+xml"/>
  <Override PartName="/xl/threadedComments/threadedComment2.xml" ContentType="application/vnd.ms-excel.threaded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  <Override PartName="/xl/commentsmeta1" ContentType="application/binary"/>
  <Override PartName="/xl/commentsmeta2" ContentType="application/binary"/>
  <Override PartName="/xl/commentsmeta3" ContentType="application/binary"/>
  <Override PartName="/xl/commentsmeta4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blaise/src/bitfount-financial-model/"/>
    </mc:Choice>
  </mc:AlternateContent>
  <xr:revisionPtr revIDLastSave="0" documentId="13_ncr:1_{AB898D93-024D-F646-900D-FF9E92E2FABD}" xr6:coauthVersionLast="47" xr6:coauthVersionMax="47" xr10:uidLastSave="{00000000-0000-0000-0000-000000000000}"/>
  <bookViews>
    <workbookView xWindow="0" yWindow="660" windowWidth="29040" windowHeight="18460" firstSheet="4" activeTab="12" xr2:uid="{00000000-000D-0000-FFFF-FFFF00000000}"/>
  </bookViews>
  <sheets>
    <sheet name="Trial Balance" sheetId="1" r:id="rId1"/>
    <sheet name="TB 1" sheetId="2" r:id="rId2"/>
    <sheet name="TB 2" sheetId="3" r:id="rId3"/>
    <sheet name="Balance Sheet" sheetId="4" r:id="rId4"/>
    <sheet name="All In One" sheetId="5" r:id="rId5"/>
    <sheet name="Primary Statements" sheetId="6" state="hidden" r:id="rId6"/>
    <sheet name="P&amp;L" sheetId="7" state="hidden" r:id="rId7"/>
    <sheet name="Cashflow" sheetId="8" state="hidden" r:id="rId8"/>
    <sheet name="Budgets" sheetId="9" r:id="rId9"/>
    <sheet name="Cash comparison" sheetId="30" r:id="rId10"/>
    <sheet name="Revenue" sheetId="10" r:id="rId11"/>
    <sheet name="HubSpot Pivot" sheetId="11" r:id="rId12"/>
    <sheet name="Revenue Model auto" sheetId="12" r:id="rId13"/>
    <sheet name="Employees" sheetId="13" r:id="rId14"/>
    <sheet name="Balance sheet accounts" sheetId="14" state="hidden" r:id="rId15"/>
    <sheet name="Direct Costs" sheetId="15" r:id="rId16"/>
    <sheet name="Sales and Marketing" sheetId="16" r:id="rId17"/>
    <sheet name="G&amp;A" sheetId="17" r:id="rId18"/>
    <sheet name="Engineering" sheetId="18" r:id="rId19"/>
    <sheet name="Product Support" sheetId="19" r:id="rId20"/>
    <sheet name="IT Software" sheetId="20" r:id="rId21"/>
    <sheet name="Capital Purchases" sheetId="21" r:id="rId22"/>
    <sheet name="Accounts Receivable " sheetId="22" state="hidden" r:id="rId23"/>
    <sheet name="Other debtors" sheetId="23" state="hidden" r:id="rId24"/>
    <sheet name="Prepayment" sheetId="24" state="hidden" r:id="rId25"/>
    <sheet name="Bank rec" sheetId="25" state="hidden" r:id="rId26"/>
    <sheet name="Accruals" sheetId="26" state="hidden" r:id="rId27"/>
    <sheet name="Payroll Control " sheetId="27" state="hidden" r:id="rId28"/>
    <sheet name="VAT" sheetId="28" state="hidden" r:id="rId29"/>
    <sheet name="Accounts payable" sheetId="29" state="hidden" r:id="rId30"/>
  </sheets>
  <externalReferences>
    <externalReference r:id="rId31"/>
  </externalReferences>
  <definedNames>
    <definedName name="_xlnm._FilterDatabase" localSheetId="13" hidden="1">Employees!$A$7:$R$112</definedName>
    <definedName name="_xlnm._FilterDatabase" localSheetId="2" hidden="1">'TB 2'!$A$5:$K$5</definedName>
    <definedName name="_xlnm._FilterDatabase" localSheetId="0" hidden="1">'Trial Balance'!$A$5:$M$222</definedName>
    <definedName name="_xlnm.Print_Area" localSheetId="4">'All In One'!$A$1:$V$70</definedName>
    <definedName name="_xlnm.Print_Area" localSheetId="8">Budgets!$A$64:$E$95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34" roundtripDataChecksum="Tr+kG0n41hjKCSIvTFSL0Q5kW3wy62rUOPvtm5H3ooc="/>
    </ext>
  </extLst>
</workbook>
</file>

<file path=xl/calcChain.xml><?xml version="1.0" encoding="utf-8"?>
<calcChain xmlns="http://schemas.openxmlformats.org/spreadsheetml/2006/main">
  <c r="AC93" i="12" l="1"/>
  <c r="AD93" i="12" s="1"/>
  <c r="AE93" i="12" s="1"/>
  <c r="AF93" i="12" s="1"/>
  <c r="AG93" i="12" s="1"/>
  <c r="AH93" i="12" s="1"/>
  <c r="AI93" i="12" s="1"/>
  <c r="AJ93" i="12" s="1"/>
  <c r="AK93" i="12" s="1"/>
  <c r="AL93" i="12" s="1"/>
  <c r="AM93" i="12" s="1"/>
  <c r="AN93" i="12" s="1"/>
  <c r="AO93" i="12" s="1"/>
  <c r="AP93" i="12" s="1"/>
  <c r="AQ93" i="12" s="1"/>
  <c r="AR93" i="12" s="1"/>
  <c r="AS93" i="12" s="1"/>
  <c r="AT93" i="12" s="1"/>
  <c r="AU93" i="12" s="1"/>
  <c r="AV93" i="12" s="1"/>
  <c r="AW93" i="12" s="1"/>
  <c r="AX93" i="12" s="1"/>
  <c r="AY93" i="12" s="1"/>
  <c r="AZ93" i="12" s="1"/>
  <c r="BA93" i="12" s="1"/>
  <c r="BB93" i="12" s="1"/>
  <c r="BC93" i="12" s="1"/>
  <c r="BD93" i="12" s="1"/>
  <c r="BE93" i="12" s="1"/>
  <c r="BF93" i="12" s="1"/>
  <c r="BG93" i="12" s="1"/>
  <c r="BH93" i="12" s="1"/>
  <c r="BI93" i="12" s="1"/>
  <c r="BJ93" i="12" s="1"/>
  <c r="BK93" i="12" s="1"/>
  <c r="BL93" i="12" s="1"/>
  <c r="BM93" i="12" s="1"/>
  <c r="BN93" i="12" s="1"/>
  <c r="BO93" i="12" s="1"/>
  <c r="BP93" i="12" s="1"/>
  <c r="BQ93" i="12" s="1"/>
  <c r="BR93" i="12" s="1"/>
  <c r="BS93" i="12" s="1"/>
  <c r="BT93" i="12" s="1"/>
  <c r="BU93" i="12" s="1"/>
  <c r="AB93" i="12"/>
  <c r="AA93" i="12"/>
  <c r="CJ69" i="9"/>
  <c r="G17" i="13"/>
  <c r="G16" i="13"/>
  <c r="N78" i="12" l="1"/>
  <c r="O78" i="12" s="1"/>
  <c r="P78" i="12" s="1"/>
  <c r="Q78" i="12" s="1"/>
  <c r="R78" i="12" s="1"/>
  <c r="S78" i="12" s="1"/>
  <c r="T78" i="12" s="1"/>
  <c r="U78" i="12" s="1"/>
  <c r="V78" i="12" s="1"/>
  <c r="W78" i="12" s="1"/>
  <c r="X78" i="12" s="1"/>
  <c r="Y78" i="12" s="1"/>
  <c r="Z78" i="12" s="1"/>
  <c r="AA78" i="12" s="1"/>
  <c r="AB78" i="12" s="1"/>
  <c r="AC78" i="12" s="1"/>
  <c r="AD78" i="12" s="1"/>
  <c r="AE78" i="12" s="1"/>
  <c r="AF78" i="12" s="1"/>
  <c r="AG78" i="12" s="1"/>
  <c r="AH78" i="12" s="1"/>
  <c r="AI78" i="12" s="1"/>
  <c r="AJ78" i="12" s="1"/>
  <c r="AK78" i="12" s="1"/>
  <c r="AL78" i="12" s="1"/>
  <c r="AM78" i="12" s="1"/>
  <c r="AN78" i="12" s="1"/>
  <c r="AO78" i="12" s="1"/>
  <c r="AP78" i="12" s="1"/>
  <c r="AQ78" i="12" s="1"/>
  <c r="AR78" i="12" s="1"/>
  <c r="AS78" i="12" s="1"/>
  <c r="AT78" i="12" s="1"/>
  <c r="AU78" i="12" s="1"/>
  <c r="AV78" i="12" s="1"/>
  <c r="AW78" i="12" s="1"/>
  <c r="AX78" i="12" s="1"/>
  <c r="AY78" i="12" s="1"/>
  <c r="AZ78" i="12" s="1"/>
  <c r="BA78" i="12" s="1"/>
  <c r="BB78" i="12" s="1"/>
  <c r="BC78" i="12" s="1"/>
  <c r="BD78" i="12" s="1"/>
  <c r="BE78" i="12" s="1"/>
  <c r="BF78" i="12" s="1"/>
  <c r="BG78" i="12" s="1"/>
  <c r="BH78" i="12" s="1"/>
  <c r="BI78" i="12" s="1"/>
  <c r="BJ78" i="12" s="1"/>
  <c r="BK78" i="12" s="1"/>
  <c r="BL78" i="12" s="1"/>
  <c r="BM78" i="12" s="1"/>
  <c r="BN78" i="12" s="1"/>
  <c r="N76" i="12"/>
  <c r="O76" i="12" s="1"/>
  <c r="P76" i="12" s="1"/>
  <c r="Q76" i="12" s="1"/>
  <c r="R76" i="12" s="1"/>
  <c r="S76" i="12" s="1"/>
  <c r="T76" i="12" s="1"/>
  <c r="U76" i="12" s="1"/>
  <c r="V76" i="12" s="1"/>
  <c r="W76" i="12" s="1"/>
  <c r="X76" i="12" s="1"/>
  <c r="Y76" i="12" s="1"/>
  <c r="Z76" i="12" s="1"/>
  <c r="AA76" i="12" s="1"/>
  <c r="AB76" i="12" s="1"/>
  <c r="AC76" i="12" s="1"/>
  <c r="AD76" i="12" s="1"/>
  <c r="AE76" i="12" s="1"/>
  <c r="AF76" i="12" s="1"/>
  <c r="AG76" i="12" s="1"/>
  <c r="AH76" i="12" s="1"/>
  <c r="AI76" i="12" s="1"/>
  <c r="AJ76" i="12" s="1"/>
  <c r="AK76" i="12" s="1"/>
  <c r="AL76" i="12" s="1"/>
  <c r="AM76" i="12" s="1"/>
  <c r="AN76" i="12" s="1"/>
  <c r="AO76" i="12" s="1"/>
  <c r="AP76" i="12" s="1"/>
  <c r="AQ76" i="12" s="1"/>
  <c r="AR76" i="12" s="1"/>
  <c r="AS76" i="12" s="1"/>
  <c r="AT76" i="12" s="1"/>
  <c r="AU76" i="12" s="1"/>
  <c r="AV76" i="12" s="1"/>
  <c r="AW76" i="12" s="1"/>
  <c r="AX76" i="12" s="1"/>
  <c r="AY76" i="12" s="1"/>
  <c r="AZ76" i="12" s="1"/>
  <c r="BA76" i="12" s="1"/>
  <c r="BB76" i="12" s="1"/>
  <c r="BC76" i="12" s="1"/>
  <c r="BD76" i="12" s="1"/>
  <c r="BE76" i="12" s="1"/>
  <c r="BF76" i="12" s="1"/>
  <c r="BG76" i="12" s="1"/>
  <c r="BH76" i="12" s="1"/>
  <c r="BI76" i="12" s="1"/>
  <c r="BJ76" i="12" s="1"/>
  <c r="BK76" i="12" s="1"/>
  <c r="BL76" i="12" s="1"/>
  <c r="BM76" i="12" s="1"/>
  <c r="BN76" i="12" s="1"/>
  <c r="N74" i="12"/>
  <c r="O74" i="12" s="1"/>
  <c r="P74" i="12" s="1"/>
  <c r="Q74" i="12" s="1"/>
  <c r="R74" i="12" s="1"/>
  <c r="S74" i="12" s="1"/>
  <c r="T74" i="12" s="1"/>
  <c r="U74" i="12" s="1"/>
  <c r="V74" i="12" s="1"/>
  <c r="W74" i="12" s="1"/>
  <c r="X74" i="12" s="1"/>
  <c r="Y74" i="12" s="1"/>
  <c r="Z74" i="12" s="1"/>
  <c r="AA74" i="12" s="1"/>
  <c r="AB74" i="12" s="1"/>
  <c r="AC74" i="12" s="1"/>
  <c r="AD74" i="12" s="1"/>
  <c r="AE74" i="12" s="1"/>
  <c r="AF74" i="12" s="1"/>
  <c r="AG74" i="12" s="1"/>
  <c r="AH74" i="12" s="1"/>
  <c r="AI74" i="12" s="1"/>
  <c r="AJ74" i="12" s="1"/>
  <c r="AK74" i="12" s="1"/>
  <c r="AL74" i="12" s="1"/>
  <c r="AM74" i="12" s="1"/>
  <c r="AN74" i="12" s="1"/>
  <c r="AO74" i="12" s="1"/>
  <c r="AP74" i="12" s="1"/>
  <c r="AQ74" i="12" s="1"/>
  <c r="AR74" i="12" s="1"/>
  <c r="AS74" i="12" s="1"/>
  <c r="AT74" i="12" s="1"/>
  <c r="AU74" i="12" s="1"/>
  <c r="AV74" i="12" s="1"/>
  <c r="AW74" i="12" s="1"/>
  <c r="AX74" i="12" s="1"/>
  <c r="AY74" i="12" s="1"/>
  <c r="AZ74" i="12" s="1"/>
  <c r="BA74" i="12" s="1"/>
  <c r="BB74" i="12" s="1"/>
  <c r="BC74" i="12" s="1"/>
  <c r="BD74" i="12" s="1"/>
  <c r="BE74" i="12" s="1"/>
  <c r="BF74" i="12" s="1"/>
  <c r="BG74" i="12" s="1"/>
  <c r="BH74" i="12" s="1"/>
  <c r="BI74" i="12" s="1"/>
  <c r="BJ74" i="12" s="1"/>
  <c r="BK74" i="12" s="1"/>
  <c r="BL74" i="12" s="1"/>
  <c r="BM74" i="12" s="1"/>
  <c r="BN74" i="12" s="1"/>
  <c r="AF83" i="9"/>
  <c r="AG83" i="9"/>
  <c r="AH83" i="9"/>
  <c r="AI83" i="9" s="1"/>
  <c r="AJ83" i="9" s="1"/>
  <c r="AK83" i="9" s="1"/>
  <c r="AE83" i="9"/>
  <c r="AA83" i="9"/>
  <c r="AB83" i="9" s="1"/>
  <c r="AC83" i="9" s="1"/>
  <c r="AD83" i="9" s="1"/>
  <c r="G87" i="13"/>
  <c r="G86" i="13"/>
  <c r="G85" i="13"/>
  <c r="T17" i="17"/>
  <c r="U17" i="17"/>
  <c r="V17" i="17"/>
  <c r="W17" i="17"/>
  <c r="X17" i="17"/>
  <c r="Y17" i="17"/>
  <c r="Z17" i="17"/>
  <c r="AA17" i="17"/>
  <c r="AB17" i="17"/>
  <c r="AC17" i="17"/>
  <c r="AD17" i="17"/>
  <c r="S17" i="17"/>
  <c r="K20" i="17"/>
  <c r="L20" i="17"/>
  <c r="M20" i="17"/>
  <c r="N20" i="17"/>
  <c r="O20" i="17"/>
  <c r="P20" i="17"/>
  <c r="Q20" i="17"/>
  <c r="R20" i="17"/>
  <c r="J20" i="17"/>
  <c r="L10" i="17"/>
  <c r="M10" i="17"/>
  <c r="N10" i="17"/>
  <c r="O10" i="17"/>
  <c r="P10" i="17"/>
  <c r="Q10" i="17"/>
  <c r="R10" i="17"/>
  <c r="S10" i="17"/>
  <c r="T10" i="17"/>
  <c r="U10" i="17"/>
  <c r="V10" i="17"/>
  <c r="W10" i="17"/>
  <c r="X10" i="17"/>
  <c r="Y10" i="17"/>
  <c r="Z10" i="17"/>
  <c r="AA10" i="17"/>
  <c r="AB10" i="17"/>
  <c r="AC10" i="17"/>
  <c r="AD10" i="17"/>
  <c r="K10" i="17"/>
  <c r="K3" i="11"/>
  <c r="J3" i="11"/>
  <c r="I3" i="11"/>
  <c r="H3" i="11"/>
  <c r="G3" i="11"/>
  <c r="F3" i="11"/>
  <c r="D3" i="11"/>
  <c r="N5" i="10"/>
  <c r="O83" i="9" l="1"/>
  <c r="P83" i="9"/>
  <c r="Q83" i="9"/>
  <c r="R83" i="9" s="1"/>
  <c r="S83" i="9" s="1"/>
  <c r="T83" i="9" s="1"/>
  <c r="U83" i="9" s="1"/>
  <c r="Z130" i="12" l="1"/>
  <c r="AA130" i="12" s="1"/>
  <c r="AB130" i="12" s="1"/>
  <c r="AC130" i="12" s="1"/>
  <c r="AD130" i="12" s="1"/>
  <c r="AE130" i="12" s="1"/>
  <c r="AF130" i="12" s="1"/>
  <c r="AG130" i="12" s="1"/>
  <c r="AH130" i="12" s="1"/>
  <c r="AI130" i="12" s="1"/>
  <c r="AJ130" i="12" s="1"/>
  <c r="AK130" i="12" s="1"/>
  <c r="AL130" i="12" s="1"/>
  <c r="AM130" i="12" s="1"/>
  <c r="AN130" i="12" s="1"/>
  <c r="AO130" i="12" s="1"/>
  <c r="AP130" i="12" s="1"/>
  <c r="AQ130" i="12" s="1"/>
  <c r="AR130" i="12" s="1"/>
  <c r="AS130" i="12" s="1"/>
  <c r="AT130" i="12" s="1"/>
  <c r="AU130" i="12" s="1"/>
  <c r="AV130" i="12" s="1"/>
  <c r="AW130" i="12" s="1"/>
  <c r="AX130" i="12" s="1"/>
  <c r="AY130" i="12" s="1"/>
  <c r="AZ130" i="12" s="1"/>
  <c r="BA130" i="12" s="1"/>
  <c r="BB130" i="12" s="1"/>
  <c r="BC130" i="12" s="1"/>
  <c r="BD130" i="12" s="1"/>
  <c r="BE130" i="12" s="1"/>
  <c r="BF130" i="12" s="1"/>
  <c r="BG130" i="12" s="1"/>
  <c r="BH130" i="12" s="1"/>
  <c r="BI130" i="12" s="1"/>
  <c r="BJ130" i="12" s="1"/>
  <c r="BK130" i="12" s="1"/>
  <c r="BL130" i="12" s="1"/>
  <c r="BM130" i="12" s="1"/>
  <c r="BN130" i="12" s="1"/>
  <c r="BO130" i="12" s="1"/>
  <c r="BP130" i="12" s="1"/>
  <c r="BQ130" i="12" s="1"/>
  <c r="BR130" i="12" s="1"/>
  <c r="BS130" i="12" s="1"/>
  <c r="BT130" i="12" s="1"/>
  <c r="BU130" i="12" s="1"/>
  <c r="Z132" i="12"/>
  <c r="AA132" i="12" s="1"/>
  <c r="AB132" i="12" s="1"/>
  <c r="AC132" i="12" s="1"/>
  <c r="AD132" i="12" s="1"/>
  <c r="AE132" i="12" s="1"/>
  <c r="AF132" i="12" s="1"/>
  <c r="AG132" i="12" s="1"/>
  <c r="AH132" i="12" s="1"/>
  <c r="AI132" i="12" s="1"/>
  <c r="AJ132" i="12" s="1"/>
  <c r="AK132" i="12" s="1"/>
  <c r="AL132" i="12" s="1"/>
  <c r="AM132" i="12" s="1"/>
  <c r="AN132" i="12" s="1"/>
  <c r="AO132" i="12" s="1"/>
  <c r="AP132" i="12" s="1"/>
  <c r="AQ132" i="12" s="1"/>
  <c r="AR132" i="12" s="1"/>
  <c r="AS132" i="12" s="1"/>
  <c r="AT132" i="12" s="1"/>
  <c r="AU132" i="12" s="1"/>
  <c r="AV132" i="12" s="1"/>
  <c r="AW132" i="12" s="1"/>
  <c r="AX132" i="12" s="1"/>
  <c r="AY132" i="12" s="1"/>
  <c r="AZ132" i="12" s="1"/>
  <c r="BA132" i="12" s="1"/>
  <c r="BB132" i="12" s="1"/>
  <c r="BC132" i="12" s="1"/>
  <c r="BD132" i="12" s="1"/>
  <c r="BE132" i="12" s="1"/>
  <c r="BF132" i="12" s="1"/>
  <c r="BG132" i="12" s="1"/>
  <c r="BH132" i="12" s="1"/>
  <c r="BI132" i="12" s="1"/>
  <c r="BJ132" i="12" s="1"/>
  <c r="BK132" i="12" s="1"/>
  <c r="BL132" i="12" s="1"/>
  <c r="BM132" i="12" s="1"/>
  <c r="BN132" i="12" s="1"/>
  <c r="BO132" i="12" s="1"/>
  <c r="BP132" i="12" s="1"/>
  <c r="BQ132" i="12" s="1"/>
  <c r="BR132" i="12" s="1"/>
  <c r="BS132" i="12" s="1"/>
  <c r="BT132" i="12" s="1"/>
  <c r="BU132" i="12" s="1"/>
  <c r="Z134" i="12"/>
  <c r="AA134" i="12" s="1"/>
  <c r="AB134" i="12" s="1"/>
  <c r="AC134" i="12" s="1"/>
  <c r="AD134" i="12" s="1"/>
  <c r="AE134" i="12" s="1"/>
  <c r="AF134" i="12" s="1"/>
  <c r="AG134" i="12" s="1"/>
  <c r="AH134" i="12" s="1"/>
  <c r="AI134" i="12" s="1"/>
  <c r="AJ134" i="12" s="1"/>
  <c r="AK134" i="12" s="1"/>
  <c r="AL134" i="12" s="1"/>
  <c r="AM134" i="12" s="1"/>
  <c r="AN134" i="12" s="1"/>
  <c r="AO134" i="12" s="1"/>
  <c r="AP134" i="12" s="1"/>
  <c r="AQ134" i="12" s="1"/>
  <c r="AR134" i="12" s="1"/>
  <c r="AS134" i="12" s="1"/>
  <c r="AT134" i="12" s="1"/>
  <c r="AU134" i="12" s="1"/>
  <c r="AV134" i="12" s="1"/>
  <c r="AW134" i="12" s="1"/>
  <c r="AX134" i="12" s="1"/>
  <c r="AY134" i="12" s="1"/>
  <c r="AZ134" i="12" s="1"/>
  <c r="BA134" i="12" s="1"/>
  <c r="BB134" i="12" s="1"/>
  <c r="BC134" i="12" s="1"/>
  <c r="BD134" i="12" s="1"/>
  <c r="BE134" i="12" s="1"/>
  <c r="BF134" i="12" s="1"/>
  <c r="BG134" i="12" s="1"/>
  <c r="BH134" i="12" s="1"/>
  <c r="BI134" i="12" s="1"/>
  <c r="BJ134" i="12" s="1"/>
  <c r="BK134" i="12" s="1"/>
  <c r="BL134" i="12" s="1"/>
  <c r="BM134" i="12" s="1"/>
  <c r="BN134" i="12" s="1"/>
  <c r="BO134" i="12" s="1"/>
  <c r="BP134" i="12" s="1"/>
  <c r="BQ134" i="12" s="1"/>
  <c r="BR134" i="12" s="1"/>
  <c r="BS134" i="12" s="1"/>
  <c r="BT134" i="12" s="1"/>
  <c r="BU134" i="12" s="1"/>
  <c r="V112" i="12"/>
  <c r="W112" i="12" s="1"/>
  <c r="X112" i="12" s="1"/>
  <c r="Y112" i="12" s="1"/>
  <c r="Z112" i="12" s="1"/>
  <c r="AA112" i="12" s="1"/>
  <c r="AB112" i="12" s="1"/>
  <c r="AC112" i="12" s="1"/>
  <c r="AD112" i="12" s="1"/>
  <c r="AE112" i="12" s="1"/>
  <c r="AF112" i="12" s="1"/>
  <c r="AG112" i="12" s="1"/>
  <c r="AH112" i="12" s="1"/>
  <c r="AI112" i="12" s="1"/>
  <c r="AJ112" i="12" s="1"/>
  <c r="AK112" i="12" s="1"/>
  <c r="AL112" i="12" s="1"/>
  <c r="AM112" i="12" s="1"/>
  <c r="AN112" i="12" s="1"/>
  <c r="AO112" i="12" s="1"/>
  <c r="AP112" i="12" s="1"/>
  <c r="AQ112" i="12" s="1"/>
  <c r="AR112" i="12" s="1"/>
  <c r="AS112" i="12" s="1"/>
  <c r="AT112" i="12" s="1"/>
  <c r="AU112" i="12" s="1"/>
  <c r="AV112" i="12" s="1"/>
  <c r="AW112" i="12" s="1"/>
  <c r="AX112" i="12" s="1"/>
  <c r="AY112" i="12" s="1"/>
  <c r="AZ112" i="12" s="1"/>
  <c r="BA112" i="12" s="1"/>
  <c r="BB112" i="12" s="1"/>
  <c r="BC112" i="12" s="1"/>
  <c r="BD112" i="12" s="1"/>
  <c r="BE112" i="12" s="1"/>
  <c r="BF112" i="12" s="1"/>
  <c r="BG112" i="12" s="1"/>
  <c r="BH112" i="12" s="1"/>
  <c r="BI112" i="12" s="1"/>
  <c r="BJ112" i="12" s="1"/>
  <c r="BK112" i="12" s="1"/>
  <c r="BL112" i="12" s="1"/>
  <c r="BM112" i="12" s="1"/>
  <c r="BN112" i="12" s="1"/>
  <c r="BO112" i="12" s="1"/>
  <c r="BP112" i="12" s="1"/>
  <c r="BQ112" i="12" s="1"/>
  <c r="BR112" i="12" s="1"/>
  <c r="BS112" i="12" s="1"/>
  <c r="BT112" i="12" s="1"/>
  <c r="BU112" i="12" s="1"/>
  <c r="V114" i="12"/>
  <c r="W114" i="12" s="1"/>
  <c r="X114" i="12" s="1"/>
  <c r="Y114" i="12" s="1"/>
  <c r="Z114" i="12" s="1"/>
  <c r="AA114" i="12" s="1"/>
  <c r="AB114" i="12" s="1"/>
  <c r="AC114" i="12" s="1"/>
  <c r="AD114" i="12" s="1"/>
  <c r="AE114" i="12" s="1"/>
  <c r="AF114" i="12" s="1"/>
  <c r="AG114" i="12" s="1"/>
  <c r="AH114" i="12" s="1"/>
  <c r="AI114" i="12" s="1"/>
  <c r="AJ114" i="12" s="1"/>
  <c r="AK114" i="12" s="1"/>
  <c r="AL114" i="12" s="1"/>
  <c r="AM114" i="12" s="1"/>
  <c r="AN114" i="12" s="1"/>
  <c r="AO114" i="12" s="1"/>
  <c r="AP114" i="12" s="1"/>
  <c r="AQ114" i="12" s="1"/>
  <c r="AR114" i="12" s="1"/>
  <c r="AS114" i="12" s="1"/>
  <c r="AT114" i="12" s="1"/>
  <c r="AU114" i="12" s="1"/>
  <c r="AV114" i="12" s="1"/>
  <c r="AW114" i="12" s="1"/>
  <c r="AX114" i="12" s="1"/>
  <c r="AY114" i="12" s="1"/>
  <c r="AZ114" i="12" s="1"/>
  <c r="BA114" i="12" s="1"/>
  <c r="BB114" i="12" s="1"/>
  <c r="BC114" i="12" s="1"/>
  <c r="BD114" i="12" s="1"/>
  <c r="BE114" i="12" s="1"/>
  <c r="BF114" i="12" s="1"/>
  <c r="BG114" i="12" s="1"/>
  <c r="BH114" i="12" s="1"/>
  <c r="BI114" i="12" s="1"/>
  <c r="BJ114" i="12" s="1"/>
  <c r="BK114" i="12" s="1"/>
  <c r="BL114" i="12" s="1"/>
  <c r="BM114" i="12" s="1"/>
  <c r="BN114" i="12" s="1"/>
  <c r="BO114" i="12" s="1"/>
  <c r="BP114" i="12" s="1"/>
  <c r="BQ114" i="12" s="1"/>
  <c r="BR114" i="12" s="1"/>
  <c r="BS114" i="12" s="1"/>
  <c r="BT114" i="12" s="1"/>
  <c r="BU114" i="12" s="1"/>
  <c r="V116" i="12"/>
  <c r="W116" i="12" s="1"/>
  <c r="X116" i="12" s="1"/>
  <c r="Y116" i="12" s="1"/>
  <c r="Z116" i="12" s="1"/>
  <c r="AA116" i="12" s="1"/>
  <c r="AB116" i="12" s="1"/>
  <c r="AC116" i="12" s="1"/>
  <c r="AD116" i="12" s="1"/>
  <c r="AE116" i="12" s="1"/>
  <c r="AF116" i="12" s="1"/>
  <c r="AG116" i="12" s="1"/>
  <c r="AH116" i="12" s="1"/>
  <c r="AI116" i="12" s="1"/>
  <c r="AJ116" i="12" s="1"/>
  <c r="AK116" i="12" s="1"/>
  <c r="AL116" i="12" s="1"/>
  <c r="AM116" i="12" s="1"/>
  <c r="AN116" i="12" s="1"/>
  <c r="AO116" i="12" s="1"/>
  <c r="AP116" i="12" s="1"/>
  <c r="AQ116" i="12" s="1"/>
  <c r="AR116" i="12" s="1"/>
  <c r="AS116" i="12" s="1"/>
  <c r="AT116" i="12" s="1"/>
  <c r="AU116" i="12" s="1"/>
  <c r="AV116" i="12" s="1"/>
  <c r="AW116" i="12" s="1"/>
  <c r="AX116" i="12" s="1"/>
  <c r="AY116" i="12" s="1"/>
  <c r="AZ116" i="12" s="1"/>
  <c r="BA116" i="12" s="1"/>
  <c r="BB116" i="12" s="1"/>
  <c r="BC116" i="12" s="1"/>
  <c r="BD116" i="12" s="1"/>
  <c r="BE116" i="12" s="1"/>
  <c r="BF116" i="12" s="1"/>
  <c r="BG116" i="12" s="1"/>
  <c r="BH116" i="12" s="1"/>
  <c r="BI116" i="12" s="1"/>
  <c r="BJ116" i="12" s="1"/>
  <c r="BK116" i="12" s="1"/>
  <c r="BL116" i="12" s="1"/>
  <c r="BM116" i="12" s="1"/>
  <c r="BN116" i="12" s="1"/>
  <c r="BO116" i="12" s="1"/>
  <c r="BP116" i="12" s="1"/>
  <c r="BQ116" i="12" s="1"/>
  <c r="BR116" i="12" s="1"/>
  <c r="BS116" i="12" s="1"/>
  <c r="BT116" i="12" s="1"/>
  <c r="BU116" i="12" s="1"/>
  <c r="P93" i="12"/>
  <c r="Q93" i="12" s="1"/>
  <c r="R93" i="12" s="1"/>
  <c r="S93" i="12" s="1"/>
  <c r="T93" i="12" s="1"/>
  <c r="U93" i="12" s="1"/>
  <c r="V93" i="12" s="1"/>
  <c r="W93" i="12" s="1"/>
  <c r="X93" i="12" s="1"/>
  <c r="Y93" i="12" s="1"/>
  <c r="Z93" i="12" s="1"/>
  <c r="P95" i="12"/>
  <c r="Q95" i="12"/>
  <c r="R95" i="12" s="1"/>
  <c r="S95" i="12" s="1"/>
  <c r="T95" i="12" s="1"/>
  <c r="U95" i="12" s="1"/>
  <c r="V95" i="12" s="1"/>
  <c r="W95" i="12" s="1"/>
  <c r="X95" i="12" s="1"/>
  <c r="Y95" i="12" s="1"/>
  <c r="Z95" i="12" s="1"/>
  <c r="AA95" i="12" s="1"/>
  <c r="AB95" i="12" s="1"/>
  <c r="AC95" i="12" s="1"/>
  <c r="AD95" i="12" s="1"/>
  <c r="AE95" i="12" s="1"/>
  <c r="AF95" i="12" s="1"/>
  <c r="AG95" i="12" s="1"/>
  <c r="AH95" i="12" s="1"/>
  <c r="AI95" i="12" s="1"/>
  <c r="AJ95" i="12" s="1"/>
  <c r="AK95" i="12" s="1"/>
  <c r="AL95" i="12" s="1"/>
  <c r="AM95" i="12" s="1"/>
  <c r="AN95" i="12" s="1"/>
  <c r="AO95" i="12" s="1"/>
  <c r="AP95" i="12" s="1"/>
  <c r="AQ95" i="12" s="1"/>
  <c r="AR95" i="12" s="1"/>
  <c r="AS95" i="12" s="1"/>
  <c r="AT95" i="12" s="1"/>
  <c r="AU95" i="12" s="1"/>
  <c r="AV95" i="12" s="1"/>
  <c r="AW95" i="12" s="1"/>
  <c r="AX95" i="12" s="1"/>
  <c r="AY95" i="12" s="1"/>
  <c r="AZ95" i="12" s="1"/>
  <c r="BA95" i="12" s="1"/>
  <c r="BB95" i="12" s="1"/>
  <c r="BC95" i="12" s="1"/>
  <c r="BD95" i="12" s="1"/>
  <c r="BE95" i="12" s="1"/>
  <c r="BF95" i="12" s="1"/>
  <c r="BG95" i="12" s="1"/>
  <c r="BH95" i="12" s="1"/>
  <c r="BI95" i="12" s="1"/>
  <c r="BJ95" i="12" s="1"/>
  <c r="BK95" i="12" s="1"/>
  <c r="BL95" i="12" s="1"/>
  <c r="BM95" i="12" s="1"/>
  <c r="BN95" i="12" s="1"/>
  <c r="BO95" i="12" s="1"/>
  <c r="BP95" i="12" s="1"/>
  <c r="BQ95" i="12" s="1"/>
  <c r="BR95" i="12" s="1"/>
  <c r="BS95" i="12" s="1"/>
  <c r="BT95" i="12" s="1"/>
  <c r="BU95" i="12" s="1"/>
  <c r="P97" i="12"/>
  <c r="Q97" i="12" s="1"/>
  <c r="R97" i="12" s="1"/>
  <c r="S97" i="12" s="1"/>
  <c r="T97" i="12" s="1"/>
  <c r="U97" i="12" s="1"/>
  <c r="V97" i="12" s="1"/>
  <c r="W97" i="12" s="1"/>
  <c r="X97" i="12" s="1"/>
  <c r="Y97" i="12" s="1"/>
  <c r="Z97" i="12" s="1"/>
  <c r="AA97" i="12" s="1"/>
  <c r="AB97" i="12" s="1"/>
  <c r="AC97" i="12" s="1"/>
  <c r="AD97" i="12" s="1"/>
  <c r="AE97" i="12" s="1"/>
  <c r="AF97" i="12" s="1"/>
  <c r="AG97" i="12" s="1"/>
  <c r="AH97" i="12" s="1"/>
  <c r="AI97" i="12" s="1"/>
  <c r="AJ97" i="12" s="1"/>
  <c r="AK97" i="12" s="1"/>
  <c r="AL97" i="12" s="1"/>
  <c r="AM97" i="12" s="1"/>
  <c r="AN97" i="12" s="1"/>
  <c r="AO97" i="12" s="1"/>
  <c r="AP97" i="12" s="1"/>
  <c r="AQ97" i="12" s="1"/>
  <c r="AR97" i="12" s="1"/>
  <c r="AS97" i="12" s="1"/>
  <c r="AT97" i="12" s="1"/>
  <c r="AU97" i="12" s="1"/>
  <c r="AV97" i="12" s="1"/>
  <c r="AW97" i="12" s="1"/>
  <c r="AX97" i="12" s="1"/>
  <c r="AY97" i="12" s="1"/>
  <c r="AZ97" i="12" s="1"/>
  <c r="BA97" i="12" s="1"/>
  <c r="BB97" i="12" s="1"/>
  <c r="BC97" i="12" s="1"/>
  <c r="BD97" i="12" s="1"/>
  <c r="BE97" i="12" s="1"/>
  <c r="BF97" i="12" s="1"/>
  <c r="BG97" i="12" s="1"/>
  <c r="BH97" i="12" s="1"/>
  <c r="BI97" i="12" s="1"/>
  <c r="BJ97" i="12" s="1"/>
  <c r="BK97" i="12" s="1"/>
  <c r="BL97" i="12" s="1"/>
  <c r="BM97" i="12" s="1"/>
  <c r="BN97" i="12" s="1"/>
  <c r="BO97" i="12" s="1"/>
  <c r="BP97" i="12" s="1"/>
  <c r="BQ97" i="12" s="1"/>
  <c r="BR97" i="12" s="1"/>
  <c r="BS97" i="12" s="1"/>
  <c r="BT97" i="12" s="1"/>
  <c r="BU97" i="12" s="1"/>
  <c r="BO74" i="12"/>
  <c r="BP74" i="12" s="1"/>
  <c r="BQ74" i="12" s="1"/>
  <c r="BR74" i="12" s="1"/>
  <c r="BS74" i="12" s="1"/>
  <c r="BT74" i="12" s="1"/>
  <c r="BU74" i="12" s="1"/>
  <c r="BO76" i="12"/>
  <c r="BP76" i="12" s="1"/>
  <c r="BQ76" i="12" s="1"/>
  <c r="BR76" i="12" s="1"/>
  <c r="BS76" i="12" s="1"/>
  <c r="BT76" i="12" s="1"/>
  <c r="BU76" i="12" s="1"/>
  <c r="BO78" i="12"/>
  <c r="BP78" i="12" s="1"/>
  <c r="BQ78" i="12" s="1"/>
  <c r="BR78" i="12" s="1"/>
  <c r="BS78" i="12" s="1"/>
  <c r="BT78" i="12" s="1"/>
  <c r="BU78" i="12" s="1"/>
  <c r="G41" i="13"/>
  <c r="G15" i="30" l="1"/>
  <c r="H15" i="30"/>
  <c r="I15" i="30"/>
  <c r="J15" i="30"/>
  <c r="K15" i="30"/>
  <c r="L15" i="30"/>
  <c r="M15" i="30"/>
  <c r="N15" i="30"/>
  <c r="O15" i="30"/>
  <c r="P15" i="30"/>
  <c r="F15" i="30"/>
  <c r="J5" i="30"/>
  <c r="C4" i="30"/>
  <c r="D4" i="30" s="1"/>
  <c r="E4" i="30" s="1"/>
  <c r="F4" i="30" s="1"/>
  <c r="G4" i="30" s="1"/>
  <c r="H4" i="30" s="1"/>
  <c r="I4" i="30" s="1"/>
  <c r="J4" i="30" s="1"/>
  <c r="K4" i="30" s="1"/>
  <c r="L4" i="30" s="1"/>
  <c r="M4" i="30" s="1"/>
  <c r="N4" i="30" s="1"/>
  <c r="O4" i="30" s="1"/>
  <c r="P4" i="30" s="1"/>
  <c r="Q4" i="30" s="1"/>
  <c r="R4" i="30" s="1"/>
  <c r="S4" i="30" s="1"/>
  <c r="T4" i="30" s="1"/>
  <c r="U4" i="30" s="1"/>
  <c r="V4" i="30" s="1"/>
  <c r="W4" i="30" s="1"/>
  <c r="X4" i="30" s="1"/>
  <c r="Y4" i="30" s="1"/>
  <c r="Z4" i="30" s="1"/>
  <c r="AA4" i="30" s="1"/>
  <c r="AB4" i="30" s="1"/>
  <c r="AC4" i="30" s="1"/>
  <c r="AD4" i="30" s="1"/>
  <c r="AE4" i="30" s="1"/>
  <c r="AF4" i="30" s="1"/>
  <c r="AG4" i="30" s="1"/>
  <c r="AH4" i="30" s="1"/>
  <c r="AI4" i="30" s="1"/>
  <c r="AJ4" i="30" s="1"/>
  <c r="AK4" i="30" s="1"/>
  <c r="F73" i="9" l="1"/>
  <c r="F6" i="9"/>
  <c r="F22" i="9"/>
  <c r="K131" i="13"/>
  <c r="F14" i="17"/>
  <c r="F10" i="17"/>
  <c r="F7" i="17"/>
  <c r="F25" i="17"/>
  <c r="F19" i="17"/>
  <c r="F17" i="16"/>
  <c r="F12" i="16"/>
  <c r="F9" i="16"/>
  <c r="F7" i="16"/>
  <c r="AM11" i="18"/>
  <c r="J10" i="17"/>
  <c r="I53" i="9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J14" i="11"/>
  <c r="AK14" i="11"/>
  <c r="AL14" i="11"/>
  <c r="AM14" i="11"/>
  <c r="AN14" i="11"/>
  <c r="AO14" i="11"/>
  <c r="AP14" i="11"/>
  <c r="AQ14" i="11"/>
  <c r="AR14" i="11"/>
  <c r="AS14" i="11"/>
  <c r="AT14" i="11"/>
  <c r="AU14" i="11"/>
  <c r="AV14" i="11"/>
  <c r="AW14" i="11"/>
  <c r="AX14" i="11"/>
  <c r="AY14" i="11"/>
  <c r="AZ14" i="11"/>
  <c r="BA14" i="11"/>
  <c r="BB14" i="11"/>
  <c r="BC14" i="11"/>
  <c r="BD14" i="11"/>
  <c r="BE14" i="11"/>
  <c r="BF14" i="11"/>
  <c r="BG14" i="11"/>
  <c r="BH14" i="11"/>
  <c r="BI14" i="11"/>
  <c r="B14" i="11"/>
  <c r="N83" i="9"/>
  <c r="M83" i="9"/>
  <c r="L83" i="9"/>
  <c r="K83" i="9"/>
  <c r="J83" i="9"/>
  <c r="I83" i="9"/>
  <c r="J9" i="17" l="1"/>
  <c r="K9" i="17"/>
  <c r="L9" i="17"/>
  <c r="M9" i="17"/>
  <c r="N9" i="17"/>
  <c r="O9" i="17"/>
  <c r="P9" i="17"/>
  <c r="Q9" i="17"/>
  <c r="R9" i="17"/>
  <c r="I9" i="17"/>
  <c r="I20" i="17"/>
  <c r="H20" i="17"/>
  <c r="G20" i="17"/>
  <c r="CD73" i="9"/>
  <c r="E73" i="9"/>
  <c r="D73" i="9"/>
  <c r="D117" i="9"/>
  <c r="E116" i="9"/>
  <c r="F116" i="9"/>
  <c r="G116" i="9"/>
  <c r="H116" i="9"/>
  <c r="I116" i="9"/>
  <c r="J116" i="9"/>
  <c r="K116" i="9"/>
  <c r="L116" i="9"/>
  <c r="M116" i="9"/>
  <c r="N116" i="9"/>
  <c r="O116" i="9"/>
  <c r="P116" i="9"/>
  <c r="Q116" i="9"/>
  <c r="R116" i="9"/>
  <c r="S116" i="9"/>
  <c r="T116" i="9"/>
  <c r="U116" i="9"/>
  <c r="V116" i="9"/>
  <c r="W116" i="9"/>
  <c r="X116" i="9"/>
  <c r="Y116" i="9"/>
  <c r="Z116" i="9"/>
  <c r="AA116" i="9"/>
  <c r="AB116" i="9"/>
  <c r="AC116" i="9"/>
  <c r="AD116" i="9"/>
  <c r="AE116" i="9"/>
  <c r="AF116" i="9"/>
  <c r="AG116" i="9"/>
  <c r="AH116" i="9"/>
  <c r="AI116" i="9"/>
  <c r="AJ116" i="9"/>
  <c r="AK116" i="9"/>
  <c r="AL116" i="9"/>
  <c r="AM116" i="9"/>
  <c r="AN116" i="9"/>
  <c r="AO116" i="9"/>
  <c r="AP116" i="9"/>
  <c r="AQ116" i="9"/>
  <c r="AR116" i="9"/>
  <c r="AS116" i="9"/>
  <c r="AT116" i="9"/>
  <c r="AU116" i="9"/>
  <c r="AV116" i="9"/>
  <c r="AW116" i="9"/>
  <c r="AX116" i="9"/>
  <c r="AY116" i="9"/>
  <c r="AZ116" i="9"/>
  <c r="BA116" i="9"/>
  <c r="BB116" i="9"/>
  <c r="BC116" i="9"/>
  <c r="BD116" i="9"/>
  <c r="BE116" i="9"/>
  <c r="BF116" i="9"/>
  <c r="BG116" i="9"/>
  <c r="BH116" i="9"/>
  <c r="BI116" i="9"/>
  <c r="BJ116" i="9"/>
  <c r="BK116" i="9"/>
  <c r="BL116" i="9"/>
  <c r="BM116" i="9"/>
  <c r="BN116" i="9"/>
  <c r="BO116" i="9"/>
  <c r="BP116" i="9"/>
  <c r="BQ116" i="9"/>
  <c r="BR116" i="9"/>
  <c r="BS116" i="9"/>
  <c r="BT116" i="9"/>
  <c r="BU116" i="9"/>
  <c r="BV116" i="9"/>
  <c r="BW116" i="9"/>
  <c r="BX116" i="9"/>
  <c r="BY116" i="9"/>
  <c r="BZ116" i="9"/>
  <c r="D116" i="9"/>
  <c r="E123" i="9"/>
  <c r="D123" i="9"/>
  <c r="E120" i="9"/>
  <c r="F120" i="9"/>
  <c r="G120" i="9"/>
  <c r="H120" i="9"/>
  <c r="I120" i="9"/>
  <c r="J120" i="9"/>
  <c r="D120" i="9"/>
  <c r="E108" i="9"/>
  <c r="D108" i="9"/>
  <c r="D25" i="17"/>
  <c r="CD89" i="9"/>
  <c r="CD90" i="9"/>
  <c r="CD88" i="9"/>
  <c r="CD83" i="9"/>
  <c r="CD79" i="9"/>
  <c r="CD68" i="9"/>
  <c r="CD45" i="9"/>
  <c r="CD49" i="9"/>
  <c r="CD48" i="9"/>
  <c r="CD23" i="9"/>
  <c r="CD22" i="9"/>
  <c r="CD7" i="9"/>
  <c r="CD8" i="9"/>
  <c r="CD9" i="9"/>
  <c r="CD10" i="9"/>
  <c r="E83" i="9"/>
  <c r="E68" i="9"/>
  <c r="D68" i="9"/>
  <c r="E48" i="9"/>
  <c r="D48" i="9"/>
  <c r="E49" i="9"/>
  <c r="D49" i="9"/>
  <c r="E21" i="17"/>
  <c r="D21" i="17"/>
  <c r="E19" i="17"/>
  <c r="D19" i="17"/>
  <c r="E25" i="17"/>
  <c r="E14" i="17"/>
  <c r="D14" i="17"/>
  <c r="E17" i="16"/>
  <c r="D17" i="16"/>
  <c r="E10" i="17"/>
  <c r="D10" i="17"/>
  <c r="E7" i="17"/>
  <c r="D7" i="17"/>
  <c r="E7" i="16"/>
  <c r="D7" i="16"/>
  <c r="E9" i="16"/>
  <c r="D9" i="16"/>
  <c r="D12" i="16"/>
  <c r="E22" i="9"/>
  <c r="D22" i="9"/>
  <c r="J9" i="10"/>
  <c r="I9" i="10"/>
  <c r="J13" i="10" l="1"/>
  <c r="I13" i="10"/>
  <c r="I4" i="10"/>
  <c r="L4" i="10"/>
  <c r="M4" i="10"/>
  <c r="N4" i="10"/>
  <c r="O4" i="10"/>
  <c r="P4" i="10"/>
  <c r="Q4" i="10"/>
  <c r="R4" i="10"/>
  <c r="S4" i="10"/>
  <c r="T4" i="10"/>
  <c r="U4" i="10"/>
  <c r="V4" i="10"/>
  <c r="X4" i="10"/>
  <c r="Y4" i="10"/>
  <c r="Z4" i="10"/>
  <c r="AA4" i="10"/>
  <c r="AB4" i="10"/>
  <c r="AC4" i="10"/>
  <c r="AD4" i="10"/>
  <c r="AE4" i="10"/>
  <c r="AF4" i="10"/>
  <c r="AG4" i="10"/>
  <c r="AH4" i="10"/>
  <c r="AI4" i="10"/>
  <c r="AJ4" i="10"/>
  <c r="AK4" i="10"/>
  <c r="AL4" i="10"/>
  <c r="AM4" i="10"/>
  <c r="AN4" i="10"/>
  <c r="AO4" i="10"/>
  <c r="AP4" i="10"/>
  <c r="AQ4" i="10"/>
  <c r="AR4" i="10"/>
  <c r="AS4" i="10"/>
  <c r="AT4" i="10"/>
  <c r="AU4" i="10"/>
  <c r="AV4" i="10"/>
  <c r="AW4" i="10"/>
  <c r="AX4" i="10"/>
  <c r="AY4" i="10"/>
  <c r="AZ4" i="10"/>
  <c r="BA4" i="10"/>
  <c r="BB4" i="10"/>
  <c r="BC4" i="10"/>
  <c r="BD4" i="10"/>
  <c r="BE4" i="10"/>
  <c r="BF4" i="10"/>
  <c r="BG4" i="10"/>
  <c r="BH4" i="10"/>
  <c r="BI4" i="10"/>
  <c r="BJ4" i="10"/>
  <c r="BK4" i="10"/>
  <c r="BL4" i="10"/>
  <c r="BM4" i="10"/>
  <c r="BN4" i="10"/>
  <c r="BO4" i="10"/>
  <c r="BP4" i="10"/>
  <c r="BQ4" i="10"/>
  <c r="BR4" i="10"/>
  <c r="BS4" i="10"/>
  <c r="L5" i="10"/>
  <c r="M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J5" i="10"/>
  <c r="AK5" i="10"/>
  <c r="AL5" i="10"/>
  <c r="AM5" i="10"/>
  <c r="AN5" i="10"/>
  <c r="AO5" i="10"/>
  <c r="AP5" i="10"/>
  <c r="AQ5" i="10"/>
  <c r="AR5" i="10"/>
  <c r="AS5" i="10"/>
  <c r="AT5" i="10"/>
  <c r="AU5" i="10"/>
  <c r="AV5" i="10"/>
  <c r="AW5" i="10"/>
  <c r="AX5" i="10"/>
  <c r="AY5" i="10"/>
  <c r="AZ5" i="10"/>
  <c r="BA5" i="10"/>
  <c r="BB5" i="10"/>
  <c r="BC5" i="10"/>
  <c r="BD5" i="10"/>
  <c r="BE5" i="10"/>
  <c r="BF5" i="10"/>
  <c r="BG5" i="10"/>
  <c r="BH5" i="10"/>
  <c r="BI5" i="10"/>
  <c r="BJ5" i="10"/>
  <c r="BK5" i="10"/>
  <c r="BL5" i="10"/>
  <c r="BM5" i="10"/>
  <c r="BN5" i="10"/>
  <c r="BO5" i="10"/>
  <c r="BP5" i="10"/>
  <c r="BQ5" i="10"/>
  <c r="BR5" i="10"/>
  <c r="BS5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J9" i="10"/>
  <c r="AK9" i="10"/>
  <c r="AL9" i="10"/>
  <c r="AM9" i="10"/>
  <c r="AN9" i="10"/>
  <c r="AO9" i="10"/>
  <c r="AP9" i="10"/>
  <c r="AQ9" i="10"/>
  <c r="AR9" i="10"/>
  <c r="AS9" i="10"/>
  <c r="AT9" i="10"/>
  <c r="AU9" i="10"/>
  <c r="AV9" i="10"/>
  <c r="AW9" i="10"/>
  <c r="AX9" i="10"/>
  <c r="AY9" i="10"/>
  <c r="AZ9" i="10"/>
  <c r="BA9" i="10"/>
  <c r="BB9" i="10"/>
  <c r="BC9" i="10"/>
  <c r="BD9" i="10"/>
  <c r="BE9" i="10"/>
  <c r="BF9" i="10"/>
  <c r="BG9" i="10"/>
  <c r="BH9" i="10"/>
  <c r="BI9" i="10"/>
  <c r="BJ9" i="10"/>
  <c r="BK9" i="10"/>
  <c r="BL9" i="10"/>
  <c r="BM9" i="10"/>
  <c r="BN9" i="10"/>
  <c r="BO9" i="10"/>
  <c r="BP9" i="10"/>
  <c r="BQ9" i="10"/>
  <c r="BR9" i="10"/>
  <c r="BS9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J7" i="10"/>
  <c r="AK7" i="10"/>
  <c r="AL7" i="10"/>
  <c r="AM7" i="10"/>
  <c r="AN7" i="10"/>
  <c r="AO7" i="10"/>
  <c r="AP7" i="10"/>
  <c r="AQ7" i="10"/>
  <c r="AR7" i="10"/>
  <c r="AS7" i="10"/>
  <c r="AT7" i="10"/>
  <c r="AU7" i="10"/>
  <c r="AV7" i="10"/>
  <c r="AW7" i="10"/>
  <c r="AX7" i="10"/>
  <c r="AY7" i="10"/>
  <c r="AZ7" i="10"/>
  <c r="BA7" i="10"/>
  <c r="BB7" i="10"/>
  <c r="BC7" i="10"/>
  <c r="BD7" i="10"/>
  <c r="BE7" i="10"/>
  <c r="BF7" i="10"/>
  <c r="BG7" i="10"/>
  <c r="BH7" i="10"/>
  <c r="BI7" i="10"/>
  <c r="BJ7" i="10"/>
  <c r="BK7" i="10"/>
  <c r="BL7" i="10"/>
  <c r="BM7" i="10"/>
  <c r="BN7" i="10"/>
  <c r="BO7" i="10"/>
  <c r="BP7" i="10"/>
  <c r="BQ7" i="10"/>
  <c r="BR7" i="10"/>
  <c r="BS7" i="10"/>
  <c r="L6" i="10"/>
  <c r="M6" i="10"/>
  <c r="N6" i="10"/>
  <c r="O6" i="10"/>
  <c r="P6" i="10"/>
  <c r="Q6" i="10"/>
  <c r="R6" i="10"/>
  <c r="S6" i="10"/>
  <c r="T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J6" i="10"/>
  <c r="AK6" i="10"/>
  <c r="AL6" i="10"/>
  <c r="AM6" i="10"/>
  <c r="AN6" i="10"/>
  <c r="AO6" i="10"/>
  <c r="AP6" i="10"/>
  <c r="AQ6" i="10"/>
  <c r="AR6" i="10"/>
  <c r="AS6" i="10"/>
  <c r="AT6" i="10"/>
  <c r="AU6" i="10"/>
  <c r="AV6" i="10"/>
  <c r="AW6" i="10"/>
  <c r="AX6" i="10"/>
  <c r="AY6" i="10"/>
  <c r="AZ6" i="10"/>
  <c r="BA6" i="10"/>
  <c r="BB6" i="10"/>
  <c r="BC6" i="10"/>
  <c r="BD6" i="10"/>
  <c r="BE6" i="10"/>
  <c r="BF6" i="10"/>
  <c r="BG6" i="10"/>
  <c r="BH6" i="10"/>
  <c r="BI6" i="10"/>
  <c r="BJ6" i="10"/>
  <c r="BK6" i="10"/>
  <c r="BL6" i="10"/>
  <c r="BM6" i="10"/>
  <c r="BN6" i="10"/>
  <c r="BO6" i="10"/>
  <c r="BP6" i="10"/>
  <c r="BQ6" i="10"/>
  <c r="BR6" i="10"/>
  <c r="BS6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J8" i="10"/>
  <c r="AK8" i="10"/>
  <c r="AL8" i="10"/>
  <c r="AM8" i="10"/>
  <c r="AN8" i="10"/>
  <c r="AO8" i="10"/>
  <c r="AP8" i="10"/>
  <c r="AQ8" i="10"/>
  <c r="AR8" i="10"/>
  <c r="AS8" i="10"/>
  <c r="AT8" i="10"/>
  <c r="AU8" i="10"/>
  <c r="AV8" i="10"/>
  <c r="AW8" i="10"/>
  <c r="AX8" i="10"/>
  <c r="AY8" i="10"/>
  <c r="AZ8" i="10"/>
  <c r="BA8" i="10"/>
  <c r="BB8" i="10"/>
  <c r="BC8" i="10"/>
  <c r="BD8" i="10"/>
  <c r="BE8" i="10"/>
  <c r="BF8" i="10"/>
  <c r="BG8" i="10"/>
  <c r="BH8" i="10"/>
  <c r="BI8" i="10"/>
  <c r="BJ8" i="10"/>
  <c r="BK8" i="10"/>
  <c r="BL8" i="10"/>
  <c r="BM8" i="10"/>
  <c r="BN8" i="10"/>
  <c r="BO8" i="10"/>
  <c r="BP8" i="10"/>
  <c r="BQ8" i="10"/>
  <c r="BR8" i="10"/>
  <c r="BS8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J10" i="10"/>
  <c r="AK10" i="10"/>
  <c r="AL10" i="10"/>
  <c r="AM10" i="10"/>
  <c r="AN10" i="10"/>
  <c r="AO10" i="10"/>
  <c r="AP10" i="10"/>
  <c r="AQ10" i="10"/>
  <c r="AR10" i="10"/>
  <c r="AS10" i="10"/>
  <c r="AT10" i="10"/>
  <c r="AU10" i="10"/>
  <c r="AV10" i="10"/>
  <c r="AW10" i="10"/>
  <c r="AX10" i="10"/>
  <c r="AY10" i="10"/>
  <c r="AZ10" i="10"/>
  <c r="BA10" i="10"/>
  <c r="BB10" i="10"/>
  <c r="BC10" i="10"/>
  <c r="BD10" i="10"/>
  <c r="BE10" i="10"/>
  <c r="BF10" i="10"/>
  <c r="BG10" i="10"/>
  <c r="BH10" i="10"/>
  <c r="BI10" i="10"/>
  <c r="BJ10" i="10"/>
  <c r="BK10" i="10"/>
  <c r="BL10" i="10"/>
  <c r="BM10" i="10"/>
  <c r="BN10" i="10"/>
  <c r="BO10" i="10"/>
  <c r="BP10" i="10"/>
  <c r="BQ10" i="10"/>
  <c r="BR10" i="10"/>
  <c r="BS10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J11" i="10"/>
  <c r="AK11" i="10"/>
  <c r="AL11" i="10"/>
  <c r="AM11" i="10"/>
  <c r="AN11" i="10"/>
  <c r="AO11" i="10"/>
  <c r="AP11" i="10"/>
  <c r="AQ11" i="10"/>
  <c r="AR11" i="10"/>
  <c r="AS11" i="10"/>
  <c r="AT11" i="10"/>
  <c r="AU11" i="10"/>
  <c r="AV11" i="10"/>
  <c r="AW11" i="10"/>
  <c r="AX11" i="10"/>
  <c r="AY11" i="10"/>
  <c r="AZ11" i="10"/>
  <c r="BA11" i="10"/>
  <c r="BB11" i="10"/>
  <c r="BC11" i="10"/>
  <c r="BD11" i="10"/>
  <c r="BE11" i="10"/>
  <c r="BF11" i="10"/>
  <c r="BG11" i="10"/>
  <c r="BH11" i="10"/>
  <c r="BI11" i="10"/>
  <c r="BJ11" i="10"/>
  <c r="BK11" i="10"/>
  <c r="BL11" i="10"/>
  <c r="BM11" i="10"/>
  <c r="BN11" i="10"/>
  <c r="BO11" i="10"/>
  <c r="BP11" i="10"/>
  <c r="BQ11" i="10"/>
  <c r="BR11" i="10"/>
  <c r="BS11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J12" i="10"/>
  <c r="AK12" i="10"/>
  <c r="AL12" i="10"/>
  <c r="AM12" i="10"/>
  <c r="AN12" i="10"/>
  <c r="AO12" i="10"/>
  <c r="AP12" i="10"/>
  <c r="AQ12" i="10"/>
  <c r="AR12" i="10"/>
  <c r="AS12" i="10"/>
  <c r="AT12" i="10"/>
  <c r="AU12" i="10"/>
  <c r="AV12" i="10"/>
  <c r="AW12" i="10"/>
  <c r="AX12" i="10"/>
  <c r="AY12" i="10"/>
  <c r="AZ12" i="10"/>
  <c r="BA12" i="10"/>
  <c r="BB12" i="10"/>
  <c r="BC12" i="10"/>
  <c r="BD12" i="10"/>
  <c r="BE12" i="10"/>
  <c r="BF12" i="10"/>
  <c r="BG12" i="10"/>
  <c r="BH12" i="10"/>
  <c r="BI12" i="10"/>
  <c r="BJ12" i="10"/>
  <c r="BK12" i="10"/>
  <c r="BL12" i="10"/>
  <c r="BM12" i="10"/>
  <c r="BN12" i="10"/>
  <c r="BO12" i="10"/>
  <c r="BP12" i="10"/>
  <c r="BQ12" i="10"/>
  <c r="BR12" i="10"/>
  <c r="BS12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J13" i="10"/>
  <c r="AK13" i="10"/>
  <c r="AL13" i="10"/>
  <c r="AM13" i="10"/>
  <c r="AN13" i="10"/>
  <c r="AO13" i="10"/>
  <c r="AP13" i="10"/>
  <c r="AQ13" i="10"/>
  <c r="AR13" i="10"/>
  <c r="AS13" i="10"/>
  <c r="AT13" i="10"/>
  <c r="AU13" i="10"/>
  <c r="AV13" i="10"/>
  <c r="AW13" i="10"/>
  <c r="AX13" i="10"/>
  <c r="AY13" i="10"/>
  <c r="AZ13" i="10"/>
  <c r="BA13" i="10"/>
  <c r="BB13" i="10"/>
  <c r="BC13" i="10"/>
  <c r="BD13" i="10"/>
  <c r="BE13" i="10"/>
  <c r="BF13" i="10"/>
  <c r="BG13" i="10"/>
  <c r="BH13" i="10"/>
  <c r="BI13" i="10"/>
  <c r="BJ13" i="10"/>
  <c r="BK13" i="10"/>
  <c r="BL13" i="10"/>
  <c r="BM13" i="10"/>
  <c r="BN13" i="10"/>
  <c r="BO13" i="10"/>
  <c r="BP13" i="10"/>
  <c r="BQ13" i="10"/>
  <c r="BR13" i="10"/>
  <c r="BS13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J14" i="10"/>
  <c r="AK14" i="10"/>
  <c r="AL14" i="10"/>
  <c r="AM14" i="10"/>
  <c r="AN14" i="10"/>
  <c r="AO14" i="10"/>
  <c r="AP14" i="10"/>
  <c r="AQ14" i="10"/>
  <c r="AR14" i="10"/>
  <c r="AS14" i="10"/>
  <c r="AT14" i="10"/>
  <c r="AU14" i="10"/>
  <c r="AV14" i="10"/>
  <c r="AW14" i="10"/>
  <c r="AX14" i="10"/>
  <c r="AY14" i="10"/>
  <c r="AZ14" i="10"/>
  <c r="BA14" i="10"/>
  <c r="BB14" i="10"/>
  <c r="BC14" i="10"/>
  <c r="BD14" i="10"/>
  <c r="BE14" i="10"/>
  <c r="BF14" i="10"/>
  <c r="BG14" i="10"/>
  <c r="BH14" i="10"/>
  <c r="BI14" i="10"/>
  <c r="BJ14" i="10"/>
  <c r="BK14" i="10"/>
  <c r="BL14" i="10"/>
  <c r="BM14" i="10"/>
  <c r="BN14" i="10"/>
  <c r="BO14" i="10"/>
  <c r="BP14" i="10"/>
  <c r="BQ14" i="10"/>
  <c r="BR14" i="10"/>
  <c r="BS14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J15" i="10"/>
  <c r="AK15" i="10"/>
  <c r="AL15" i="10"/>
  <c r="AM15" i="10"/>
  <c r="AN15" i="10"/>
  <c r="AO15" i="10"/>
  <c r="AP15" i="10"/>
  <c r="AQ15" i="10"/>
  <c r="AR15" i="10"/>
  <c r="AS15" i="10"/>
  <c r="AT15" i="10"/>
  <c r="AU15" i="10"/>
  <c r="AV15" i="10"/>
  <c r="AW15" i="10"/>
  <c r="AX15" i="10"/>
  <c r="AY15" i="10"/>
  <c r="AZ15" i="10"/>
  <c r="BA15" i="10"/>
  <c r="BB15" i="10"/>
  <c r="BC15" i="10"/>
  <c r="BD15" i="10"/>
  <c r="BE15" i="10"/>
  <c r="BF15" i="10"/>
  <c r="BG15" i="10"/>
  <c r="BH15" i="10"/>
  <c r="BI15" i="10"/>
  <c r="BJ15" i="10"/>
  <c r="BK15" i="10"/>
  <c r="BL15" i="10"/>
  <c r="BM15" i="10"/>
  <c r="BN15" i="10"/>
  <c r="BO15" i="10"/>
  <c r="BP15" i="10"/>
  <c r="BQ15" i="10"/>
  <c r="BR15" i="10"/>
  <c r="BS15" i="10"/>
  <c r="CD26" i="9" l="1"/>
  <c r="I29" i="13" l="1"/>
  <c r="I28" i="13"/>
  <c r="I27" i="13"/>
  <c r="I26" i="13"/>
  <c r="I25" i="13"/>
  <c r="I24" i="13"/>
  <c r="I23" i="13"/>
  <c r="I22" i="13"/>
  <c r="I21" i="13"/>
  <c r="I20" i="13"/>
  <c r="I49" i="13"/>
  <c r="I108" i="13"/>
  <c r="I107" i="13"/>
  <c r="I106" i="13"/>
  <c r="I104" i="13"/>
  <c r="I103" i="13"/>
  <c r="G103" i="13"/>
  <c r="I102" i="13"/>
  <c r="G102" i="13"/>
  <c r="G101" i="13"/>
  <c r="I100" i="13"/>
  <c r="G100" i="13"/>
  <c r="I99" i="13"/>
  <c r="G99" i="13"/>
  <c r="I77" i="13"/>
  <c r="I76" i="13"/>
  <c r="CJ46" i="9"/>
  <c r="CA56" i="5"/>
  <c r="EW61" i="5"/>
  <c r="EX61" i="5" s="1"/>
  <c r="EW60" i="5"/>
  <c r="EW59" i="5"/>
  <c r="EX59" i="5" s="1"/>
  <c r="EX21" i="5"/>
  <c r="EX10" i="5"/>
  <c r="EX6" i="5"/>
  <c r="EU61" i="5"/>
  <c r="EV61" i="5" s="1"/>
  <c r="EU60" i="5"/>
  <c r="EV60" i="5" s="1"/>
  <c r="EU59" i="5"/>
  <c r="EV59" i="5" s="1"/>
  <c r="EV21" i="5"/>
  <c r="EW21" i="5" s="1"/>
  <c r="EV10" i="5"/>
  <c r="ES61" i="5"/>
  <c r="ES60" i="5"/>
  <c r="ET60" i="5" s="1"/>
  <c r="ES59" i="5"/>
  <c r="ET59" i="5" s="1"/>
  <c r="ET21" i="5"/>
  <c r="ES21" i="5" s="1"/>
  <c r="ET10" i="5"/>
  <c r="EQ61" i="5"/>
  <c r="EQ60" i="5"/>
  <c r="EQ59" i="5"/>
  <c r="ER21" i="5"/>
  <c r="ER10" i="5"/>
  <c r="ER6" i="5"/>
  <c r="EO61" i="5"/>
  <c r="EP61" i="5" s="1"/>
  <c r="EO60" i="5"/>
  <c r="EO59" i="5"/>
  <c r="EP21" i="5"/>
  <c r="EP10" i="5"/>
  <c r="EP6" i="5"/>
  <c r="EM61" i="5"/>
  <c r="EM60" i="5"/>
  <c r="EN60" i="5" s="1"/>
  <c r="EM59" i="5"/>
  <c r="EN59" i="5" s="1"/>
  <c r="EN21" i="5"/>
  <c r="EN10" i="5"/>
  <c r="EK61" i="5"/>
  <c r="EL61" i="5" s="1"/>
  <c r="EK60" i="5"/>
  <c r="EK59" i="5"/>
  <c r="EL59" i="5" s="1"/>
  <c r="EL21" i="5"/>
  <c r="EL10" i="5"/>
  <c r="EL6" i="5"/>
  <c r="EI61" i="5"/>
  <c r="EJ61" i="5" s="1"/>
  <c r="EI60" i="5"/>
  <c r="EJ60" i="5" s="1"/>
  <c r="EI59" i="5"/>
  <c r="EJ21" i="5"/>
  <c r="EJ10" i="5"/>
  <c r="EJ6" i="5"/>
  <c r="EG61" i="5"/>
  <c r="EG60" i="5"/>
  <c r="EG59" i="5"/>
  <c r="EH21" i="5"/>
  <c r="EH10" i="5"/>
  <c r="EE61" i="5"/>
  <c r="EE60" i="5"/>
  <c r="EE59" i="5"/>
  <c r="EF21" i="5"/>
  <c r="EF10" i="5"/>
  <c r="EF6" i="5"/>
  <c r="EC61" i="5"/>
  <c r="EC60" i="5"/>
  <c r="EC59" i="5"/>
  <c r="ED21" i="5"/>
  <c r="ED10" i="5"/>
  <c r="ED6" i="5"/>
  <c r="CD1" i="5"/>
  <c r="EA61" i="5"/>
  <c r="EA60" i="5"/>
  <c r="EB60" i="5" s="1"/>
  <c r="EA59" i="5"/>
  <c r="EB59" i="5" s="1"/>
  <c r="EB21" i="5"/>
  <c r="EB10" i="5"/>
  <c r="N81" i="12"/>
  <c r="BO46" i="9"/>
  <c r="BP46" i="9"/>
  <c r="BQ46" i="9"/>
  <c r="BR46" i="9"/>
  <c r="BS46" i="9"/>
  <c r="BT46" i="9"/>
  <c r="BU46" i="9"/>
  <c r="BV46" i="9"/>
  <c r="BW46" i="9"/>
  <c r="BX46" i="9"/>
  <c r="BY46" i="9"/>
  <c r="BZ46" i="9"/>
  <c r="BO67" i="9"/>
  <c r="EB6" i="5" s="1"/>
  <c r="BP67" i="9"/>
  <c r="BQ67" i="9"/>
  <c r="BR67" i="9"/>
  <c r="EH6" i="5" s="1"/>
  <c r="BS67" i="9"/>
  <c r="BT67" i="9"/>
  <c r="BU67" i="9"/>
  <c r="EN6" i="5" s="1"/>
  <c r="BV67" i="9"/>
  <c r="BW67" i="9"/>
  <c r="BX67" i="9"/>
  <c r="ET6" i="5" s="1"/>
  <c r="BY67" i="9"/>
  <c r="EV6" i="5" s="1"/>
  <c r="BZ67" i="9"/>
  <c r="BO118" i="9"/>
  <c r="BP118" i="9"/>
  <c r="BQ118" i="9"/>
  <c r="BR118" i="9"/>
  <c r="BS118" i="9"/>
  <c r="BT118" i="9"/>
  <c r="BU118" i="9"/>
  <c r="BV118" i="9"/>
  <c r="BW118" i="9"/>
  <c r="BX118" i="9"/>
  <c r="BY118" i="9"/>
  <c r="BZ118" i="9"/>
  <c r="BO119" i="9"/>
  <c r="BP119" i="9"/>
  <c r="BQ119" i="9"/>
  <c r="BR119" i="9"/>
  <c r="BS119" i="9"/>
  <c r="BT119" i="9"/>
  <c r="BU119" i="9"/>
  <c r="BV119" i="9"/>
  <c r="BW119" i="9"/>
  <c r="BX119" i="9"/>
  <c r="BY119" i="9"/>
  <c r="BZ119" i="9"/>
  <c r="BO131" i="9"/>
  <c r="BP131" i="9"/>
  <c r="BQ131" i="9"/>
  <c r="BR131" i="9"/>
  <c r="BS138" i="9" s="1"/>
  <c r="BS131" i="9"/>
  <c r="BT131" i="9"/>
  <c r="BU131" i="9"/>
  <c r="BV138" i="9" s="1"/>
  <c r="BV131" i="9"/>
  <c r="BW131" i="9"/>
  <c r="BX131" i="9"/>
  <c r="BY131" i="9"/>
  <c r="BZ131" i="9"/>
  <c r="BO132" i="9"/>
  <c r="BP132" i="9"/>
  <c r="BQ139" i="9" s="1"/>
  <c r="BQ132" i="9"/>
  <c r="BR132" i="9"/>
  <c r="BS139" i="9" s="1"/>
  <c r="BS132" i="9"/>
  <c r="BT139" i="9" s="1"/>
  <c r="BT132" i="9"/>
  <c r="BU139" i="9" s="1"/>
  <c r="BU132" i="9"/>
  <c r="BV132" i="9"/>
  <c r="BW132" i="9"/>
  <c r="BX132" i="9"/>
  <c r="BY139" i="9" s="1"/>
  <c r="BY132" i="9"/>
  <c r="BZ132" i="9"/>
  <c r="BP138" i="9"/>
  <c r="BR138" i="9"/>
  <c r="BT138" i="9"/>
  <c r="BU138" i="9"/>
  <c r="BX138" i="9"/>
  <c r="BY138" i="9"/>
  <c r="BZ138" i="9"/>
  <c r="BR139" i="9"/>
  <c r="BW139" i="9"/>
  <c r="BX139" i="9"/>
  <c r="BZ139" i="9"/>
  <c r="C46" i="21"/>
  <c r="C47" i="21"/>
  <c r="C48" i="21"/>
  <c r="C45" i="21"/>
  <c r="BO30" i="19"/>
  <c r="BO36" i="19" s="1"/>
  <c r="BP30" i="19"/>
  <c r="BQ30" i="19"/>
  <c r="BR30" i="19"/>
  <c r="BR36" i="19" s="1"/>
  <c r="BS30" i="19"/>
  <c r="BT30" i="19"/>
  <c r="BT36" i="19" s="1"/>
  <c r="BU30" i="19"/>
  <c r="BU36" i="19" s="1"/>
  <c r="BV30" i="19"/>
  <c r="BV36" i="19" s="1"/>
  <c r="BW30" i="19"/>
  <c r="BX30" i="19"/>
  <c r="BX36" i="19" s="1"/>
  <c r="BY30" i="19"/>
  <c r="BZ30" i="19"/>
  <c r="BZ36" i="19" s="1"/>
  <c r="BP36" i="19"/>
  <c r="BQ36" i="19"/>
  <c r="BS36" i="19"/>
  <c r="BW36" i="19"/>
  <c r="BY36" i="19"/>
  <c r="BO4" i="18"/>
  <c r="BP4" i="18" s="1"/>
  <c r="BQ4" i="18" s="1"/>
  <c r="BR4" i="18" s="1"/>
  <c r="BS4" i="18" s="1"/>
  <c r="BT4" i="18" s="1"/>
  <c r="BU4" i="18" s="1"/>
  <c r="BV4" i="18" s="1"/>
  <c r="BW4" i="18" s="1"/>
  <c r="BX4" i="18" s="1"/>
  <c r="BY4" i="18" s="1"/>
  <c r="BZ4" i="18" s="1"/>
  <c r="BO26" i="18"/>
  <c r="BP26" i="18" s="1"/>
  <c r="BQ26" i="18" s="1"/>
  <c r="BR26" i="18" s="1"/>
  <c r="BS26" i="18" s="1"/>
  <c r="BT26" i="18" s="1"/>
  <c r="BU26" i="18" s="1"/>
  <c r="BV26" i="18" s="1"/>
  <c r="BW26" i="18" s="1"/>
  <c r="BX26" i="18" s="1"/>
  <c r="BY26" i="18" s="1"/>
  <c r="BZ26" i="18" s="1"/>
  <c r="BO35" i="18"/>
  <c r="BP35" i="18" s="1"/>
  <c r="BQ35" i="18" s="1"/>
  <c r="BR35" i="18" s="1"/>
  <c r="BS35" i="18" s="1"/>
  <c r="BT35" i="18" s="1"/>
  <c r="BU35" i="18" s="1"/>
  <c r="BV35" i="18" s="1"/>
  <c r="BW35" i="18" s="1"/>
  <c r="BX35" i="18" s="1"/>
  <c r="BY35" i="18" s="1"/>
  <c r="BZ35" i="18" s="1"/>
  <c r="BO51" i="18"/>
  <c r="BP51" i="18"/>
  <c r="BQ51" i="18"/>
  <c r="BR51" i="18"/>
  <c r="BS51" i="18"/>
  <c r="BT51" i="18"/>
  <c r="BU51" i="18"/>
  <c r="BV51" i="18"/>
  <c r="BW51" i="18"/>
  <c r="BX51" i="18"/>
  <c r="BY51" i="18"/>
  <c r="BZ51" i="18"/>
  <c r="BO56" i="18"/>
  <c r="BP56" i="18" s="1"/>
  <c r="BQ56" i="18" s="1"/>
  <c r="BR56" i="18" s="1"/>
  <c r="BS56" i="18" s="1"/>
  <c r="BT56" i="18" s="1"/>
  <c r="BU56" i="18" s="1"/>
  <c r="BV56" i="18" s="1"/>
  <c r="BW56" i="18" s="1"/>
  <c r="BX56" i="18" s="1"/>
  <c r="BY56" i="18" s="1"/>
  <c r="BZ56" i="18" s="1"/>
  <c r="BO57" i="18"/>
  <c r="BP58" i="18" s="1"/>
  <c r="BP57" i="18"/>
  <c r="BQ57" i="18"/>
  <c r="BS58" i="18" s="1"/>
  <c r="BR57" i="18"/>
  <c r="BT58" i="18" s="1"/>
  <c r="BS57" i="18"/>
  <c r="BT57" i="18"/>
  <c r="BU57" i="18"/>
  <c r="BV58" i="18" s="1"/>
  <c r="BV57" i="18"/>
  <c r="BW57" i="18"/>
  <c r="BY58" i="18" s="1"/>
  <c r="BX57" i="18"/>
  <c r="BZ58" i="18" s="1"/>
  <c r="BY57" i="18"/>
  <c r="BZ57" i="18"/>
  <c r="BO58" i="18"/>
  <c r="BR58" i="18"/>
  <c r="BU58" i="18"/>
  <c r="BX58" i="18"/>
  <c r="BK4" i="18"/>
  <c r="BL4" i="18" s="1"/>
  <c r="BM4" i="18" s="1"/>
  <c r="BN4" i="18" s="1"/>
  <c r="BO19" i="17"/>
  <c r="BP19" i="17"/>
  <c r="BQ19" i="17"/>
  <c r="BR19" i="17"/>
  <c r="BS19" i="17"/>
  <c r="BT19" i="17"/>
  <c r="BU19" i="17"/>
  <c r="BV19" i="17"/>
  <c r="BW19" i="17"/>
  <c r="BX19" i="17"/>
  <c r="BY19" i="17"/>
  <c r="BZ19" i="17"/>
  <c r="BO30" i="17"/>
  <c r="BP30" i="17" s="1"/>
  <c r="BQ30" i="17" s="1"/>
  <c r="BR30" i="17" s="1"/>
  <c r="BS30" i="17" s="1"/>
  <c r="BT30" i="17" s="1"/>
  <c r="BU30" i="17" s="1"/>
  <c r="BV30" i="17" s="1"/>
  <c r="BW30" i="17" s="1"/>
  <c r="BX30" i="17" s="1"/>
  <c r="BY30" i="17" s="1"/>
  <c r="BZ30" i="17" s="1"/>
  <c r="BO40" i="17"/>
  <c r="BP40" i="17" s="1"/>
  <c r="BQ40" i="17" s="1"/>
  <c r="BR40" i="17" s="1"/>
  <c r="BS40" i="17" s="1"/>
  <c r="BT40" i="17" s="1"/>
  <c r="BU40" i="17" s="1"/>
  <c r="BV40" i="17" s="1"/>
  <c r="BW40" i="17" s="1"/>
  <c r="BX40" i="17" s="1"/>
  <c r="BY40" i="17" s="1"/>
  <c r="BZ40" i="17" s="1"/>
  <c r="BO63" i="17"/>
  <c r="BP63" i="17"/>
  <c r="BQ63" i="17"/>
  <c r="BR63" i="17"/>
  <c r="BS63" i="17"/>
  <c r="BT63" i="17"/>
  <c r="BU63" i="17"/>
  <c r="BV63" i="17"/>
  <c r="BW63" i="17"/>
  <c r="BX63" i="17"/>
  <c r="BY63" i="17"/>
  <c r="BZ63" i="17"/>
  <c r="BO66" i="17"/>
  <c r="BP66" i="17" s="1"/>
  <c r="BQ66" i="17" s="1"/>
  <c r="BR66" i="17" s="1"/>
  <c r="BS66" i="17" s="1"/>
  <c r="BT66" i="17" s="1"/>
  <c r="BU66" i="17" s="1"/>
  <c r="BV66" i="17" s="1"/>
  <c r="BW66" i="17" s="1"/>
  <c r="BX66" i="17" s="1"/>
  <c r="BY66" i="17" s="1"/>
  <c r="BZ66" i="17" s="1"/>
  <c r="BO67" i="17"/>
  <c r="BP67" i="17"/>
  <c r="BQ67" i="17"/>
  <c r="BR67" i="17"/>
  <c r="BR68" i="17" s="1"/>
  <c r="BS67" i="17"/>
  <c r="BT67" i="17"/>
  <c r="BU68" i="17" s="1"/>
  <c r="BU67" i="17"/>
  <c r="BV67" i="17"/>
  <c r="BW67" i="17"/>
  <c r="BX67" i="17"/>
  <c r="BY68" i="17" s="1"/>
  <c r="BY67" i="17"/>
  <c r="BZ67" i="17"/>
  <c r="BO68" i="17"/>
  <c r="BP68" i="17"/>
  <c r="BQ68" i="17"/>
  <c r="BT68" i="17"/>
  <c r="BW68" i="17"/>
  <c r="BX68" i="17"/>
  <c r="BZ68" i="17"/>
  <c r="BO5" i="16"/>
  <c r="BP5" i="16" s="1"/>
  <c r="BQ5" i="16" s="1"/>
  <c r="BR5" i="16" s="1"/>
  <c r="BS5" i="16" s="1"/>
  <c r="BT5" i="16" s="1"/>
  <c r="BU5" i="16" s="1"/>
  <c r="BV5" i="16" s="1"/>
  <c r="BW5" i="16" s="1"/>
  <c r="BX5" i="16" s="1"/>
  <c r="BY5" i="16" s="1"/>
  <c r="BZ5" i="16" s="1"/>
  <c r="BO9" i="16"/>
  <c r="BP9" i="16"/>
  <c r="BQ9" i="16"/>
  <c r="BR9" i="16"/>
  <c r="BS9" i="16"/>
  <c r="BT9" i="16"/>
  <c r="BU9" i="16"/>
  <c r="BV9" i="16"/>
  <c r="BW9" i="16"/>
  <c r="BX9" i="16"/>
  <c r="BY9" i="16"/>
  <c r="BZ9" i="16"/>
  <c r="BO10" i="16"/>
  <c r="BP10" i="16"/>
  <c r="BQ10" i="16"/>
  <c r="BR10" i="16"/>
  <c r="BS10" i="16"/>
  <c r="BT10" i="16"/>
  <c r="BU10" i="16"/>
  <c r="BV10" i="16"/>
  <c r="BW10" i="16"/>
  <c r="BX10" i="16"/>
  <c r="BY10" i="16"/>
  <c r="BZ10" i="16"/>
  <c r="BO11" i="16"/>
  <c r="BP11" i="16"/>
  <c r="BQ11" i="16"/>
  <c r="BR11" i="16"/>
  <c r="BS11" i="16"/>
  <c r="BT11" i="16"/>
  <c r="BU11" i="16"/>
  <c r="BV11" i="16"/>
  <c r="BW11" i="16"/>
  <c r="BX11" i="16"/>
  <c r="BY11" i="16"/>
  <c r="BZ11" i="16"/>
  <c r="BO12" i="16"/>
  <c r="BP12" i="16"/>
  <c r="BQ12" i="16"/>
  <c r="BR12" i="16"/>
  <c r="BS12" i="16"/>
  <c r="BT12" i="16"/>
  <c r="BU12" i="16"/>
  <c r="BV12" i="16"/>
  <c r="BW12" i="16"/>
  <c r="BX12" i="16"/>
  <c r="BY12" i="16"/>
  <c r="BZ12" i="16"/>
  <c r="BO14" i="16"/>
  <c r="BP14" i="16"/>
  <c r="BQ14" i="16"/>
  <c r="BR14" i="16"/>
  <c r="BS14" i="16"/>
  <c r="BT14" i="16"/>
  <c r="BU14" i="16"/>
  <c r="BV14" i="16"/>
  <c r="BW14" i="16"/>
  <c r="BX14" i="16"/>
  <c r="BY14" i="16"/>
  <c r="BZ14" i="16"/>
  <c r="BO15" i="16"/>
  <c r="BP15" i="16"/>
  <c r="BQ15" i="16"/>
  <c r="BR15" i="16"/>
  <c r="BS15" i="16"/>
  <c r="BT15" i="16"/>
  <c r="BU15" i="16"/>
  <c r="BV15" i="16"/>
  <c r="BW15" i="16"/>
  <c r="BX15" i="16"/>
  <c r="BY15" i="16"/>
  <c r="BZ15" i="16"/>
  <c r="BO16" i="16"/>
  <c r="BP16" i="16"/>
  <c r="BQ16" i="16"/>
  <c r="BR16" i="16"/>
  <c r="BS16" i="16"/>
  <c r="BT16" i="16"/>
  <c r="BU16" i="16"/>
  <c r="BV16" i="16"/>
  <c r="BW16" i="16"/>
  <c r="BX16" i="16"/>
  <c r="BY16" i="16"/>
  <c r="BZ16" i="16"/>
  <c r="BO17" i="16"/>
  <c r="BP17" i="16"/>
  <c r="BQ17" i="16"/>
  <c r="BR17" i="16"/>
  <c r="BS17" i="16"/>
  <c r="BT17" i="16"/>
  <c r="BU17" i="16"/>
  <c r="BV17" i="16"/>
  <c r="BW17" i="16"/>
  <c r="BX17" i="16"/>
  <c r="BY17" i="16"/>
  <c r="BZ17" i="16"/>
  <c r="BO22" i="16"/>
  <c r="BP22" i="16" s="1"/>
  <c r="BQ22" i="16" s="1"/>
  <c r="BR22" i="16" s="1"/>
  <c r="BS22" i="16" s="1"/>
  <c r="BT22" i="16" s="1"/>
  <c r="BU22" i="16" s="1"/>
  <c r="BV22" i="16" s="1"/>
  <c r="BW22" i="16" s="1"/>
  <c r="BX22" i="16" s="1"/>
  <c r="BY22" i="16" s="1"/>
  <c r="BZ22" i="16" s="1"/>
  <c r="BO29" i="16"/>
  <c r="BP29" i="16" s="1"/>
  <c r="BQ29" i="16" s="1"/>
  <c r="BR29" i="16" s="1"/>
  <c r="BS29" i="16" s="1"/>
  <c r="BT29" i="16" s="1"/>
  <c r="BU29" i="16" s="1"/>
  <c r="BV29" i="16" s="1"/>
  <c r="BW29" i="16" s="1"/>
  <c r="BX29" i="16" s="1"/>
  <c r="BY29" i="16" s="1"/>
  <c r="BZ29" i="16" s="1"/>
  <c r="BO43" i="16"/>
  <c r="BP43" i="16"/>
  <c r="BQ43" i="16"/>
  <c r="BS44" i="16" s="1"/>
  <c r="BR43" i="16"/>
  <c r="BT44" i="16" s="1"/>
  <c r="BS43" i="16"/>
  <c r="BT43" i="16"/>
  <c r="BU43" i="16"/>
  <c r="BV43" i="16"/>
  <c r="BW43" i="16"/>
  <c r="BY44" i="16" s="1"/>
  <c r="BX43" i="16"/>
  <c r="BZ44" i="16" s="1"/>
  <c r="BY43" i="16"/>
  <c r="BZ43" i="16"/>
  <c r="BO44" i="16"/>
  <c r="BP44" i="16"/>
  <c r="BQ44" i="16"/>
  <c r="BR44" i="16"/>
  <c r="BU44" i="16"/>
  <c r="BV44" i="16"/>
  <c r="BW44" i="16"/>
  <c r="BX44" i="16"/>
  <c r="BO49" i="16"/>
  <c r="BP49" i="16" s="1"/>
  <c r="BQ49" i="16" s="1"/>
  <c r="BR49" i="16" s="1"/>
  <c r="BS49" i="16" s="1"/>
  <c r="BT49" i="16" s="1"/>
  <c r="BU49" i="16" s="1"/>
  <c r="BV49" i="16" s="1"/>
  <c r="BW49" i="16" s="1"/>
  <c r="BX49" i="16" s="1"/>
  <c r="BY49" i="16" s="1"/>
  <c r="BZ49" i="16" s="1"/>
  <c r="BO50" i="16"/>
  <c r="BP50" i="16"/>
  <c r="BQ50" i="16"/>
  <c r="BS51" i="16" s="1"/>
  <c r="BR50" i="16"/>
  <c r="BT51" i="16" s="1"/>
  <c r="BS50" i="16"/>
  <c r="BT50" i="16"/>
  <c r="BU50" i="16"/>
  <c r="BV50" i="16"/>
  <c r="BW50" i="16"/>
  <c r="BY51" i="16" s="1"/>
  <c r="BX50" i="16"/>
  <c r="BZ51" i="16" s="1"/>
  <c r="BY50" i="16"/>
  <c r="BZ50" i="16"/>
  <c r="BO51" i="16"/>
  <c r="BP51" i="16"/>
  <c r="BR51" i="16"/>
  <c r="BU51" i="16"/>
  <c r="BV51" i="16"/>
  <c r="BW51" i="16"/>
  <c r="BX51" i="16"/>
  <c r="BM4" i="15"/>
  <c r="BN4" i="15" s="1"/>
  <c r="BO4" i="15" s="1"/>
  <c r="BP4" i="15" s="1"/>
  <c r="BQ4" i="15" s="1"/>
  <c r="BR4" i="15" s="1"/>
  <c r="BS4" i="15" s="1"/>
  <c r="BT4" i="15" s="1"/>
  <c r="BU4" i="15" s="1"/>
  <c r="BV4" i="15" s="1"/>
  <c r="BW4" i="15" s="1"/>
  <c r="BX4" i="15" s="1"/>
  <c r="BM18" i="15"/>
  <c r="BN18" i="15" s="1"/>
  <c r="BO18" i="15" s="1"/>
  <c r="BP18" i="15" s="1"/>
  <c r="BQ18" i="15" s="1"/>
  <c r="BR18" i="15" s="1"/>
  <c r="BS18" i="15" s="1"/>
  <c r="BT18" i="15" s="1"/>
  <c r="BU18" i="15" s="1"/>
  <c r="BV18" i="15" s="1"/>
  <c r="BW18" i="15" s="1"/>
  <c r="BX18" i="15" s="1"/>
  <c r="BM26" i="15"/>
  <c r="BN26" i="15"/>
  <c r="BO26" i="15" s="1"/>
  <c r="BP26" i="15" s="1"/>
  <c r="BQ26" i="15" s="1"/>
  <c r="BR26" i="15" s="1"/>
  <c r="BS26" i="15" s="1"/>
  <c r="BT26" i="15" s="1"/>
  <c r="BU26" i="15" s="1"/>
  <c r="BV26" i="15" s="1"/>
  <c r="BW26" i="15" s="1"/>
  <c r="BX26" i="15" s="1"/>
  <c r="BM36" i="15"/>
  <c r="BN36" i="15"/>
  <c r="BO36" i="15"/>
  <c r="BP36" i="15"/>
  <c r="BQ36" i="15"/>
  <c r="BR36" i="15"/>
  <c r="BS36" i="15"/>
  <c r="BT36" i="15"/>
  <c r="BU36" i="15"/>
  <c r="BV36" i="15"/>
  <c r="BW36" i="15"/>
  <c r="BX36" i="15"/>
  <c r="BM40" i="15"/>
  <c r="BN40" i="15" s="1"/>
  <c r="BO40" i="15" s="1"/>
  <c r="BP40" i="15" s="1"/>
  <c r="BQ40" i="15" s="1"/>
  <c r="BR40" i="15" s="1"/>
  <c r="BS40" i="15" s="1"/>
  <c r="BT40" i="15" s="1"/>
  <c r="BU40" i="15" s="1"/>
  <c r="BV40" i="15" s="1"/>
  <c r="BW40" i="15" s="1"/>
  <c r="BX40" i="15" s="1"/>
  <c r="BM41" i="15"/>
  <c r="BN41" i="15"/>
  <c r="BO41" i="15"/>
  <c r="BP41" i="15"/>
  <c r="BQ41" i="15"/>
  <c r="BR41" i="15"/>
  <c r="BS41" i="15"/>
  <c r="BT41" i="15"/>
  <c r="BU41" i="15"/>
  <c r="BV41" i="15"/>
  <c r="BW41" i="15"/>
  <c r="BX41" i="15"/>
  <c r="BU71" i="12"/>
  <c r="BU81" i="12"/>
  <c r="CE17" i="10" s="1"/>
  <c r="BU86" i="12"/>
  <c r="BU100" i="12"/>
  <c r="CE21" i="10" s="1"/>
  <c r="BU105" i="12"/>
  <c r="BU119" i="12"/>
  <c r="CE25" i="10" s="1"/>
  <c r="BU124" i="12"/>
  <c r="BU137" i="12"/>
  <c r="CE29" i="10" s="1"/>
  <c r="BU142" i="12"/>
  <c r="BU155" i="12"/>
  <c r="CE33" i="10" s="1"/>
  <c r="BU160" i="12"/>
  <c r="BU173" i="12"/>
  <c r="BU178" i="12"/>
  <c r="BU191" i="12"/>
  <c r="CE41" i="10" s="1"/>
  <c r="BU196" i="12"/>
  <c r="BU209" i="12"/>
  <c r="BU214" i="12"/>
  <c r="BU227" i="12"/>
  <c r="BU232" i="12"/>
  <c r="BU245" i="12"/>
  <c r="CE53" i="10" s="1"/>
  <c r="BU250" i="12"/>
  <c r="BU263" i="12"/>
  <c r="BU268" i="12"/>
  <c r="BU281" i="12"/>
  <c r="BU286" i="12"/>
  <c r="BU348" i="12"/>
  <c r="BJ71" i="12"/>
  <c r="BK71" i="12"/>
  <c r="BL71" i="12"/>
  <c r="BM71" i="12"/>
  <c r="BN71" i="12"/>
  <c r="BO71" i="12"/>
  <c r="BP71" i="12"/>
  <c r="BQ71" i="12"/>
  <c r="BR71" i="12"/>
  <c r="BS71" i="12"/>
  <c r="BT71" i="12"/>
  <c r="BJ81" i="12"/>
  <c r="BT17" i="10" s="1"/>
  <c r="BK81" i="12"/>
  <c r="BU17" i="10" s="1"/>
  <c r="BL81" i="12"/>
  <c r="BV17" i="10" s="1"/>
  <c r="BM81" i="12"/>
  <c r="BW17" i="10" s="1"/>
  <c r="BN81" i="12"/>
  <c r="BX17" i="10" s="1"/>
  <c r="BO81" i="12"/>
  <c r="BY17" i="10" s="1"/>
  <c r="BP81" i="12"/>
  <c r="BZ17" i="10" s="1"/>
  <c r="BQ81" i="12"/>
  <c r="BR81" i="12"/>
  <c r="CB17" i="10" s="1"/>
  <c r="BS81" i="12"/>
  <c r="CC17" i="10" s="1"/>
  <c r="BT81" i="12"/>
  <c r="CD17" i="10" s="1"/>
  <c r="BJ86" i="12"/>
  <c r="BK86" i="12"/>
  <c r="BL86" i="12"/>
  <c r="BM86" i="12"/>
  <c r="BN86" i="12"/>
  <c r="BO86" i="12"/>
  <c r="BP86" i="12"/>
  <c r="BQ86" i="12"/>
  <c r="BR86" i="12"/>
  <c r="BS86" i="12"/>
  <c r="BT86" i="12"/>
  <c r="BJ100" i="12"/>
  <c r="BT21" i="10" s="1"/>
  <c r="BK100" i="12"/>
  <c r="BU21" i="10" s="1"/>
  <c r="BL100" i="12"/>
  <c r="BV21" i="10" s="1"/>
  <c r="BM100" i="12"/>
  <c r="BN100" i="12"/>
  <c r="BX21" i="10" s="1"/>
  <c r="BO100" i="12"/>
  <c r="BP100" i="12"/>
  <c r="BZ21" i="10" s="1"/>
  <c r="BQ100" i="12"/>
  <c r="CA21" i="10" s="1"/>
  <c r="BR100" i="12"/>
  <c r="CB21" i="10" s="1"/>
  <c r="BS100" i="12"/>
  <c r="BT100" i="12"/>
  <c r="CD21" i="10" s="1"/>
  <c r="BJ105" i="12"/>
  <c r="BK105" i="12"/>
  <c r="BL105" i="12"/>
  <c r="BM105" i="12"/>
  <c r="BN105" i="12"/>
  <c r="BO105" i="12"/>
  <c r="BP105" i="12"/>
  <c r="BQ105" i="12"/>
  <c r="BR105" i="12"/>
  <c r="BS105" i="12"/>
  <c r="BT105" i="12"/>
  <c r="BJ119" i="12"/>
  <c r="BT25" i="10" s="1"/>
  <c r="BK119" i="12"/>
  <c r="BU25" i="10" s="1"/>
  <c r="BL119" i="12"/>
  <c r="BV25" i="10" s="1"/>
  <c r="BM119" i="12"/>
  <c r="BW25" i="10" s="1"/>
  <c r="BN119" i="12"/>
  <c r="BX25" i="10" s="1"/>
  <c r="BO119" i="12"/>
  <c r="BY25" i="10" s="1"/>
  <c r="BP119" i="12"/>
  <c r="BZ25" i="10" s="1"/>
  <c r="BQ119" i="12"/>
  <c r="CA25" i="10" s="1"/>
  <c r="BR119" i="12"/>
  <c r="BS119" i="12"/>
  <c r="CC25" i="10" s="1"/>
  <c r="BT119" i="12"/>
  <c r="CD25" i="10" s="1"/>
  <c r="BJ124" i="12"/>
  <c r="BK124" i="12"/>
  <c r="BL124" i="12"/>
  <c r="BM124" i="12"/>
  <c r="BN124" i="12"/>
  <c r="BO124" i="12"/>
  <c r="BP124" i="12"/>
  <c r="BQ124" i="12"/>
  <c r="BR124" i="12"/>
  <c r="BS124" i="12"/>
  <c r="BT124" i="12"/>
  <c r="BJ137" i="12"/>
  <c r="BT29" i="10" s="1"/>
  <c r="BK137" i="12"/>
  <c r="BU29" i="10" s="1"/>
  <c r="BL137" i="12"/>
  <c r="BV29" i="10" s="1"/>
  <c r="BM137" i="12"/>
  <c r="BN137" i="12"/>
  <c r="BX29" i="10" s="1"/>
  <c r="BO137" i="12"/>
  <c r="BY29" i="10" s="1"/>
  <c r="BP137" i="12"/>
  <c r="BZ29" i="10" s="1"/>
  <c r="BQ137" i="12"/>
  <c r="BR137" i="12"/>
  <c r="CB29" i="10" s="1"/>
  <c r="BS137" i="12"/>
  <c r="CC29" i="10" s="1"/>
  <c r="BT137" i="12"/>
  <c r="CD29" i="10" s="1"/>
  <c r="BJ142" i="12"/>
  <c r="BK142" i="12"/>
  <c r="BL142" i="12"/>
  <c r="BM142" i="12"/>
  <c r="BN142" i="12"/>
  <c r="BO142" i="12"/>
  <c r="BP142" i="12"/>
  <c r="BQ142" i="12"/>
  <c r="BR142" i="12"/>
  <c r="BS142" i="12"/>
  <c r="BT142" i="12"/>
  <c r="BJ155" i="12"/>
  <c r="BT33" i="10" s="1"/>
  <c r="BK155" i="12"/>
  <c r="BU33" i="10" s="1"/>
  <c r="BL155" i="12"/>
  <c r="BV33" i="10" s="1"/>
  <c r="BM155" i="12"/>
  <c r="BW33" i="10" s="1"/>
  <c r="BN155" i="12"/>
  <c r="BX33" i="10" s="1"/>
  <c r="BO155" i="12"/>
  <c r="BY33" i="10" s="1"/>
  <c r="BP155" i="12"/>
  <c r="BZ33" i="10" s="1"/>
  <c r="BQ155" i="12"/>
  <c r="CA33" i="10" s="1"/>
  <c r="BR155" i="12"/>
  <c r="CB33" i="10" s="1"/>
  <c r="BS155" i="12"/>
  <c r="CC33" i="10" s="1"/>
  <c r="BT155" i="12"/>
  <c r="CD33" i="10" s="1"/>
  <c r="BJ160" i="12"/>
  <c r="BK160" i="12"/>
  <c r="BL160" i="12"/>
  <c r="BM160" i="12"/>
  <c r="BN160" i="12"/>
  <c r="BO160" i="12"/>
  <c r="BP160" i="12"/>
  <c r="BQ160" i="12"/>
  <c r="BR160" i="12"/>
  <c r="BS160" i="12"/>
  <c r="BT160" i="12"/>
  <c r="BJ173" i="12"/>
  <c r="BT37" i="10" s="1"/>
  <c r="BK173" i="12"/>
  <c r="BU37" i="10" s="1"/>
  <c r="BL173" i="12"/>
  <c r="BM173" i="12"/>
  <c r="BW37" i="10" s="1"/>
  <c r="BN173" i="12"/>
  <c r="BX37" i="10" s="1"/>
  <c r="BO173" i="12"/>
  <c r="BY37" i="10" s="1"/>
  <c r="BP173" i="12"/>
  <c r="BZ37" i="10" s="1"/>
  <c r="BQ173" i="12"/>
  <c r="CA37" i="10" s="1"/>
  <c r="BR173" i="12"/>
  <c r="BS173" i="12"/>
  <c r="CC37" i="10" s="1"/>
  <c r="BT173" i="12"/>
  <c r="CD37" i="10" s="1"/>
  <c r="BJ178" i="12"/>
  <c r="BK178" i="12"/>
  <c r="BL178" i="12"/>
  <c r="BM178" i="12"/>
  <c r="BN178" i="12"/>
  <c r="BO178" i="12"/>
  <c r="BP178" i="12"/>
  <c r="BQ178" i="12"/>
  <c r="BR178" i="12"/>
  <c r="BS178" i="12"/>
  <c r="BT178" i="12"/>
  <c r="BJ191" i="12"/>
  <c r="BT41" i="10" s="1"/>
  <c r="BK191" i="12"/>
  <c r="BU41" i="10" s="1"/>
  <c r="BL191" i="12"/>
  <c r="BV41" i="10" s="1"/>
  <c r="BM191" i="12"/>
  <c r="BW41" i="10" s="1"/>
  <c r="BN191" i="12"/>
  <c r="BO191" i="12"/>
  <c r="BY41" i="10" s="1"/>
  <c r="BP191" i="12"/>
  <c r="BZ41" i="10" s="1"/>
  <c r="BQ191" i="12"/>
  <c r="CA41" i="10" s="1"/>
  <c r="BR191" i="12"/>
  <c r="CB41" i="10" s="1"/>
  <c r="BS191" i="12"/>
  <c r="CC41" i="10" s="1"/>
  <c r="BT191" i="12"/>
  <c r="BJ196" i="12"/>
  <c r="BK196" i="12"/>
  <c r="BL196" i="12"/>
  <c r="BM196" i="12"/>
  <c r="BN196" i="12"/>
  <c r="BO196" i="12"/>
  <c r="BP196" i="12"/>
  <c r="BQ196" i="12"/>
  <c r="BR196" i="12"/>
  <c r="BS196" i="12"/>
  <c r="BT196" i="12"/>
  <c r="BJ209" i="12"/>
  <c r="BK209" i="12"/>
  <c r="BU45" i="10" s="1"/>
  <c r="BL209" i="12"/>
  <c r="BV45" i="10" s="1"/>
  <c r="BM209" i="12"/>
  <c r="BW45" i="10" s="1"/>
  <c r="BN209" i="12"/>
  <c r="BX45" i="10" s="1"/>
  <c r="BO209" i="12"/>
  <c r="BY45" i="10" s="1"/>
  <c r="BP209" i="12"/>
  <c r="BQ209" i="12"/>
  <c r="CA45" i="10" s="1"/>
  <c r="BR209" i="12"/>
  <c r="CB45" i="10" s="1"/>
  <c r="BS209" i="12"/>
  <c r="CC45" i="10" s="1"/>
  <c r="BT209" i="12"/>
  <c r="CD45" i="10" s="1"/>
  <c r="BJ214" i="12"/>
  <c r="BK214" i="12"/>
  <c r="BL214" i="12"/>
  <c r="BM214" i="12"/>
  <c r="BN214" i="12"/>
  <c r="BO214" i="12"/>
  <c r="BP214" i="12"/>
  <c r="BQ214" i="12"/>
  <c r="BR214" i="12"/>
  <c r="BS214" i="12"/>
  <c r="BT214" i="12"/>
  <c r="BJ227" i="12"/>
  <c r="BT49" i="10" s="1"/>
  <c r="BK227" i="12"/>
  <c r="BL227" i="12"/>
  <c r="BM227" i="12"/>
  <c r="BW49" i="10" s="1"/>
  <c r="BN227" i="12"/>
  <c r="BX49" i="10" s="1"/>
  <c r="BO227" i="12"/>
  <c r="BY49" i="10" s="1"/>
  <c r="BP227" i="12"/>
  <c r="BZ49" i="10" s="1"/>
  <c r="BQ227" i="12"/>
  <c r="BR227" i="12"/>
  <c r="BS227" i="12"/>
  <c r="CC49" i="10" s="1"/>
  <c r="BT227" i="12"/>
  <c r="CD49" i="10" s="1"/>
  <c r="BJ232" i="12"/>
  <c r="BK232" i="12"/>
  <c r="BL232" i="12"/>
  <c r="BM232" i="12"/>
  <c r="BN232" i="12"/>
  <c r="BO232" i="12"/>
  <c r="BP232" i="12"/>
  <c r="BQ232" i="12"/>
  <c r="BR232" i="12"/>
  <c r="BS232" i="12"/>
  <c r="BT232" i="12"/>
  <c r="BJ245" i="12"/>
  <c r="BT53" i="10" s="1"/>
  <c r="BK245" i="12"/>
  <c r="BU53" i="10" s="1"/>
  <c r="BL245" i="12"/>
  <c r="BV53" i="10" s="1"/>
  <c r="BM245" i="12"/>
  <c r="BW53" i="10" s="1"/>
  <c r="BN245" i="12"/>
  <c r="BO245" i="12"/>
  <c r="BY53" i="10" s="1"/>
  <c r="BP245" i="12"/>
  <c r="BZ53" i="10" s="1"/>
  <c r="BQ245" i="12"/>
  <c r="CA53" i="10" s="1"/>
  <c r="BR245" i="12"/>
  <c r="CB53" i="10" s="1"/>
  <c r="BS245" i="12"/>
  <c r="CC53" i="10" s="1"/>
  <c r="BT245" i="12"/>
  <c r="BJ250" i="12"/>
  <c r="BK250" i="12"/>
  <c r="BL250" i="12"/>
  <c r="BM250" i="12"/>
  <c r="BN250" i="12"/>
  <c r="BO250" i="12"/>
  <c r="BP250" i="12"/>
  <c r="BQ250" i="12"/>
  <c r="BR250" i="12"/>
  <c r="BS250" i="12"/>
  <c r="BT250" i="12"/>
  <c r="BJ263" i="12"/>
  <c r="BK263" i="12"/>
  <c r="BU57" i="10" s="1"/>
  <c r="BL263" i="12"/>
  <c r="BV57" i="10" s="1"/>
  <c r="BM263" i="12"/>
  <c r="BW57" i="10" s="1"/>
  <c r="BN263" i="12"/>
  <c r="BX57" i="10" s="1"/>
  <c r="BO263" i="12"/>
  <c r="BY57" i="10" s="1"/>
  <c r="BP263" i="12"/>
  <c r="BQ263" i="12"/>
  <c r="CA57" i="10" s="1"/>
  <c r="BR263" i="12"/>
  <c r="CB57" i="10" s="1"/>
  <c r="BS263" i="12"/>
  <c r="CC57" i="10" s="1"/>
  <c r="BT263" i="12"/>
  <c r="CD57" i="10" s="1"/>
  <c r="BJ268" i="12"/>
  <c r="BK268" i="12"/>
  <c r="BL268" i="12"/>
  <c r="BM268" i="12"/>
  <c r="BN268" i="12"/>
  <c r="BO268" i="12"/>
  <c r="BP268" i="12"/>
  <c r="BQ268" i="12"/>
  <c r="BR268" i="12"/>
  <c r="BS268" i="12"/>
  <c r="BT268" i="12"/>
  <c r="BJ281" i="12"/>
  <c r="BT61" i="10" s="1"/>
  <c r="BK281" i="12"/>
  <c r="BU61" i="10" s="1"/>
  <c r="BL281" i="12"/>
  <c r="BM281" i="12"/>
  <c r="BW61" i="10" s="1"/>
  <c r="BN281" i="12"/>
  <c r="BX61" i="10" s="1"/>
  <c r="BO281" i="12"/>
  <c r="BY61" i="10" s="1"/>
  <c r="BP281" i="12"/>
  <c r="BZ61" i="10" s="1"/>
  <c r="BQ281" i="12"/>
  <c r="CA61" i="10" s="1"/>
  <c r="BR281" i="12"/>
  <c r="BS281" i="12"/>
  <c r="CC61" i="10" s="1"/>
  <c r="BT281" i="12"/>
  <c r="CD61" i="10" s="1"/>
  <c r="BJ286" i="12"/>
  <c r="BK286" i="12"/>
  <c r="BL286" i="12"/>
  <c r="BM286" i="12"/>
  <c r="BN286" i="12"/>
  <c r="BO286" i="12"/>
  <c r="BP286" i="12"/>
  <c r="BQ286" i="12"/>
  <c r="BR286" i="12"/>
  <c r="BS286" i="12"/>
  <c r="BT286" i="12"/>
  <c r="BJ348" i="12"/>
  <c r="BK348" i="12"/>
  <c r="BL348" i="12"/>
  <c r="BM348" i="12"/>
  <c r="BN348" i="12"/>
  <c r="BO348" i="12"/>
  <c r="BP348" i="12"/>
  <c r="BQ348" i="12"/>
  <c r="BR348" i="12"/>
  <c r="BS348" i="12"/>
  <c r="BT348" i="12"/>
  <c r="BT4" i="10"/>
  <c r="BU4" i="10"/>
  <c r="BV4" i="10"/>
  <c r="BW4" i="10"/>
  <c r="BX4" i="10"/>
  <c r="BY4" i="10"/>
  <c r="BZ4" i="10"/>
  <c r="CA4" i="10"/>
  <c r="CB4" i="10"/>
  <c r="CC4" i="10"/>
  <c r="CD4" i="10"/>
  <c r="CE4" i="10"/>
  <c r="BT5" i="10"/>
  <c r="BU5" i="10"/>
  <c r="BV5" i="10"/>
  <c r="BW5" i="10"/>
  <c r="BX5" i="10"/>
  <c r="BY5" i="10"/>
  <c r="BZ5" i="10"/>
  <c r="CA5" i="10"/>
  <c r="CB5" i="10"/>
  <c r="CC5" i="10"/>
  <c r="CD5" i="10"/>
  <c r="CE5" i="10"/>
  <c r="BT6" i="10"/>
  <c r="BU6" i="10"/>
  <c r="BV6" i="10"/>
  <c r="BW6" i="10"/>
  <c r="BX6" i="10"/>
  <c r="BY6" i="10"/>
  <c r="BZ6" i="10"/>
  <c r="CA6" i="10"/>
  <c r="CB6" i="10"/>
  <c r="CC6" i="10"/>
  <c r="CD6" i="10"/>
  <c r="CE6" i="10"/>
  <c r="BT7" i="10"/>
  <c r="BU7" i="10"/>
  <c r="BV7" i="10"/>
  <c r="BW7" i="10"/>
  <c r="BX7" i="10"/>
  <c r="BY7" i="10"/>
  <c r="BZ7" i="10"/>
  <c r="CA7" i="10"/>
  <c r="CB7" i="10"/>
  <c r="CC7" i="10"/>
  <c r="CD7" i="10"/>
  <c r="CE7" i="10"/>
  <c r="BT8" i="10"/>
  <c r="BU8" i="10"/>
  <c r="BV8" i="10"/>
  <c r="BW8" i="10"/>
  <c r="BX8" i="10"/>
  <c r="BY8" i="10"/>
  <c r="BZ8" i="10"/>
  <c r="CA8" i="10"/>
  <c r="CB8" i="10"/>
  <c r="CC8" i="10"/>
  <c r="CD8" i="10"/>
  <c r="CE8" i="10"/>
  <c r="BT9" i="10"/>
  <c r="BU9" i="10"/>
  <c r="BV9" i="10"/>
  <c r="BW9" i="10"/>
  <c r="BX9" i="10"/>
  <c r="BY9" i="10"/>
  <c r="BZ9" i="10"/>
  <c r="CA9" i="10"/>
  <c r="CB9" i="10"/>
  <c r="CC9" i="10"/>
  <c r="CD9" i="10"/>
  <c r="CE9" i="10"/>
  <c r="BT10" i="10"/>
  <c r="BU10" i="10"/>
  <c r="BV10" i="10"/>
  <c r="BW10" i="10"/>
  <c r="BX10" i="10"/>
  <c r="BY10" i="10"/>
  <c r="BZ10" i="10"/>
  <c r="CA10" i="10"/>
  <c r="CB10" i="10"/>
  <c r="CC10" i="10"/>
  <c r="CD10" i="10"/>
  <c r="CE10" i="10"/>
  <c r="BT11" i="10"/>
  <c r="BU11" i="10"/>
  <c r="BV11" i="10"/>
  <c r="BW11" i="10"/>
  <c r="BX11" i="10"/>
  <c r="BY11" i="10"/>
  <c r="BZ11" i="10"/>
  <c r="CA11" i="10"/>
  <c r="CB11" i="10"/>
  <c r="CC11" i="10"/>
  <c r="CD11" i="10"/>
  <c r="CE11" i="10"/>
  <c r="BT12" i="10"/>
  <c r="BU12" i="10"/>
  <c r="BV12" i="10"/>
  <c r="BW12" i="10"/>
  <c r="BX12" i="10"/>
  <c r="BY12" i="10"/>
  <c r="BZ12" i="10"/>
  <c r="CA12" i="10"/>
  <c r="CB12" i="10"/>
  <c r="CC12" i="10"/>
  <c r="CD12" i="10"/>
  <c r="CE12" i="10"/>
  <c r="BT13" i="10"/>
  <c r="BU13" i="10"/>
  <c r="BV13" i="10"/>
  <c r="BW13" i="10"/>
  <c r="BX13" i="10"/>
  <c r="BY13" i="10"/>
  <c r="BZ13" i="10"/>
  <c r="CA13" i="10"/>
  <c r="CB13" i="10"/>
  <c r="CC13" i="10"/>
  <c r="CD13" i="10"/>
  <c r="CE13" i="10"/>
  <c r="BT14" i="10"/>
  <c r="BU14" i="10"/>
  <c r="BV14" i="10"/>
  <c r="BW14" i="10"/>
  <c r="BX14" i="10"/>
  <c r="BY14" i="10"/>
  <c r="BZ14" i="10"/>
  <c r="CA14" i="10"/>
  <c r="CB14" i="10"/>
  <c r="CC14" i="10"/>
  <c r="CD14" i="10"/>
  <c r="CE14" i="10"/>
  <c r="BT15" i="10"/>
  <c r="BU15" i="10"/>
  <c r="BV15" i="10"/>
  <c r="BW15" i="10"/>
  <c r="BX15" i="10"/>
  <c r="BY15" i="10"/>
  <c r="BZ15" i="10"/>
  <c r="CA15" i="10"/>
  <c r="CB15" i="10"/>
  <c r="CC15" i="10"/>
  <c r="CD15" i="10"/>
  <c r="CE15" i="10"/>
  <c r="CA17" i="10"/>
  <c r="BW21" i="10"/>
  <c r="BY21" i="10"/>
  <c r="CC21" i="10"/>
  <c r="CB25" i="10"/>
  <c r="BW29" i="10"/>
  <c r="CA29" i="10"/>
  <c r="BV37" i="10"/>
  <c r="CB37" i="10"/>
  <c r="CE37" i="10"/>
  <c r="BX41" i="10"/>
  <c r="CD41" i="10"/>
  <c r="BT45" i="10"/>
  <c r="BZ45" i="10"/>
  <c r="CE45" i="10"/>
  <c r="BU49" i="10"/>
  <c r="BV49" i="10"/>
  <c r="CA49" i="10"/>
  <c r="CB49" i="10"/>
  <c r="CE49" i="10"/>
  <c r="BX53" i="10"/>
  <c r="CD53" i="10"/>
  <c r="BT57" i="10"/>
  <c r="BZ57" i="10"/>
  <c r="CE57" i="10"/>
  <c r="BV61" i="10"/>
  <c r="CB61" i="10"/>
  <c r="CE61" i="10"/>
  <c r="EX60" i="5"/>
  <c r="EW56" i="5"/>
  <c r="EX56" i="5" s="1"/>
  <c r="EX57" i="5" s="1"/>
  <c r="EU56" i="5"/>
  <c r="EV56" i="5" s="1"/>
  <c r="EV57" i="5" s="1"/>
  <c r="ET61" i="5"/>
  <c r="ES56" i="5"/>
  <c r="ET56" i="5" s="1"/>
  <c r="ET57" i="5" s="1"/>
  <c r="ER61" i="5"/>
  <c r="ER60" i="5"/>
  <c r="EQ56" i="5"/>
  <c r="ER56" i="5" s="1"/>
  <c r="ER57" i="5" s="1"/>
  <c r="EP60" i="5"/>
  <c r="EP59" i="5"/>
  <c r="EO56" i="5"/>
  <c r="EP56" i="5" s="1"/>
  <c r="EP57" i="5" s="1"/>
  <c r="EN61" i="5"/>
  <c r="EM56" i="5"/>
  <c r="EN56" i="5" s="1"/>
  <c r="EN57" i="5" s="1"/>
  <c r="EO21" i="5"/>
  <c r="EL60" i="5"/>
  <c r="EK56" i="5"/>
  <c r="EL56" i="5" s="1"/>
  <c r="EL57" i="5" s="1"/>
  <c r="EM21" i="5"/>
  <c r="EJ59" i="5"/>
  <c r="EI56" i="5"/>
  <c r="EJ56" i="5" s="1"/>
  <c r="EJ57" i="5" s="1"/>
  <c r="EG56" i="5"/>
  <c r="EH56" i="5" s="1"/>
  <c r="EH57" i="5" s="1"/>
  <c r="EE56" i="5"/>
  <c r="EF56" i="5" s="1"/>
  <c r="EF57" i="5" s="1"/>
  <c r="EC56" i="5"/>
  <c r="ED56" i="5" s="1"/>
  <c r="ED57" i="5" s="1"/>
  <c r="EB61" i="5"/>
  <c r="EA56" i="5"/>
  <c r="EB56" i="5" s="1"/>
  <c r="EB57" i="5" s="1"/>
  <c r="AR16" i="16"/>
  <c r="AQ16" i="16"/>
  <c r="AV16" i="16"/>
  <c r="AW16" i="16"/>
  <c r="BB16" i="16"/>
  <c r="BD16" i="16" s="1"/>
  <c r="BC16" i="16"/>
  <c r="BH16" i="16"/>
  <c r="BI16" i="16"/>
  <c r="BN16" i="16"/>
  <c r="BO356" i="12" l="1"/>
  <c r="BN356" i="12"/>
  <c r="BT356" i="12"/>
  <c r="BS356" i="12"/>
  <c r="BM356" i="12"/>
  <c r="BR356" i="12"/>
  <c r="BL356" i="12"/>
  <c r="BU356" i="12"/>
  <c r="BQ356" i="12"/>
  <c r="BK356" i="12"/>
  <c r="BP356" i="12"/>
  <c r="BJ356" i="12"/>
  <c r="EQ10" i="5"/>
  <c r="EU21" i="5"/>
  <c r="EI10" i="5"/>
  <c r="I105" i="13"/>
  <c r="I101" i="13"/>
  <c r="I78" i="13"/>
  <c r="EE10" i="5"/>
  <c r="EB62" i="5"/>
  <c r="EK21" i="5"/>
  <c r="EW6" i="5"/>
  <c r="EU6" i="5"/>
  <c r="EO6" i="5"/>
  <c r="EM10" i="5"/>
  <c r="EO10" i="5"/>
  <c r="EK10" i="5"/>
  <c r="EQ21" i="5"/>
  <c r="BV139" i="9"/>
  <c r="BP139" i="9"/>
  <c r="BW138" i="9"/>
  <c r="BQ138" i="9"/>
  <c r="BW37" i="19"/>
  <c r="BU37" i="19"/>
  <c r="BX37" i="19"/>
  <c r="BY37" i="19"/>
  <c r="BZ37" i="19"/>
  <c r="BR37" i="19"/>
  <c r="BS37" i="19"/>
  <c r="BT37" i="19"/>
  <c r="BQ37" i="19"/>
  <c r="BV37" i="19"/>
  <c r="BW58" i="18"/>
  <c r="BQ58" i="18"/>
  <c r="BS68" i="17"/>
  <c r="BV68" i="17"/>
  <c r="BQ51" i="16"/>
  <c r="EX62" i="5"/>
  <c r="EC10" i="5"/>
  <c r="EK6" i="5"/>
  <c r="EN62" i="5"/>
  <c r="EQ6" i="5"/>
  <c r="ES6" i="5"/>
  <c r="EM6" i="5"/>
  <c r="ET62" i="5"/>
  <c r="EJ62" i="5"/>
  <c r="EP62" i="5"/>
  <c r="EW10" i="5"/>
  <c r="EV62" i="5"/>
  <c r="EU10" i="5"/>
  <c r="ES10" i="5"/>
  <c r="ER59" i="5"/>
  <c r="ER62" i="5" s="1"/>
  <c r="EL62" i="5"/>
  <c r="EG10" i="5"/>
  <c r="AS16" i="16"/>
  <c r="BM16" i="16"/>
  <c r="BG16" i="16"/>
  <c r="BA16" i="16"/>
  <c r="AU16" i="16"/>
  <c r="BL16" i="16"/>
  <c r="BF16" i="16"/>
  <c r="AZ16" i="16"/>
  <c r="AT16" i="16"/>
  <c r="BK16" i="16"/>
  <c r="BE16" i="16"/>
  <c r="AY16" i="16"/>
  <c r="BJ16" i="16"/>
  <c r="AX16" i="16"/>
  <c r="E155" i="9" l="1"/>
  <c r="F155" i="9" s="1"/>
  <c r="G155" i="9" s="1"/>
  <c r="H155" i="9" s="1"/>
  <c r="I155" i="9" s="1"/>
  <c r="J155" i="9" s="1"/>
  <c r="K155" i="9" s="1"/>
  <c r="L155" i="9" s="1"/>
  <c r="M155" i="9" s="1"/>
  <c r="N155" i="9" s="1"/>
  <c r="O155" i="9" s="1"/>
  <c r="P155" i="9" s="1"/>
  <c r="Q155" i="9" s="1"/>
  <c r="R155" i="9" s="1"/>
  <c r="S155" i="9" s="1"/>
  <c r="T155" i="9" s="1"/>
  <c r="U155" i="9" s="1"/>
  <c r="V155" i="9" s="1"/>
  <c r="W155" i="9" s="1"/>
  <c r="X155" i="9" s="1"/>
  <c r="Y155" i="9" s="1"/>
  <c r="Z155" i="9" s="1"/>
  <c r="AA155" i="9" s="1"/>
  <c r="AB155" i="9" s="1"/>
  <c r="AC155" i="9" s="1"/>
  <c r="AD155" i="9" s="1"/>
  <c r="AE155" i="9" s="1"/>
  <c r="AF155" i="9" s="1"/>
  <c r="AG155" i="9" s="1"/>
  <c r="AH155" i="9" s="1"/>
  <c r="AI155" i="9" s="1"/>
  <c r="AJ155" i="9" s="1"/>
  <c r="AK155" i="9" s="1"/>
  <c r="AL155" i="9" s="1"/>
  <c r="AM155" i="9" s="1"/>
  <c r="AN155" i="9" s="1"/>
  <c r="AO155" i="9" s="1"/>
  <c r="AP155" i="9" s="1"/>
  <c r="AQ155" i="9" s="1"/>
  <c r="AR155" i="9" s="1"/>
  <c r="AS155" i="9" s="1"/>
  <c r="AT155" i="9" s="1"/>
  <c r="AU155" i="9" s="1"/>
  <c r="AV155" i="9" s="1"/>
  <c r="AW155" i="9" s="1"/>
  <c r="AX155" i="9" s="1"/>
  <c r="AY155" i="9" s="1"/>
  <c r="AZ155" i="9" s="1"/>
  <c r="BA155" i="9" s="1"/>
  <c r="BB155" i="9" s="1"/>
  <c r="BC155" i="9" s="1"/>
  <c r="BD155" i="9" s="1"/>
  <c r="BE155" i="9" s="1"/>
  <c r="BF155" i="9" s="1"/>
  <c r="BG155" i="9" s="1"/>
  <c r="BH155" i="9" s="1"/>
  <c r="BI155" i="9" s="1"/>
  <c r="BJ155" i="9" s="1"/>
  <c r="BK155" i="9" s="1"/>
  <c r="BL155" i="9" s="1"/>
  <c r="BM155" i="9" s="1"/>
  <c r="BN155" i="9" s="1"/>
  <c r="I95" i="13"/>
  <c r="B7" i="12" a="1"/>
  <c r="B7" i="12" s="1"/>
  <c r="D69" i="13" s="1"/>
  <c r="H18" i="9"/>
  <c r="I18" i="9"/>
  <c r="J18" i="9"/>
  <c r="K18" i="9"/>
  <c r="L18" i="9"/>
  <c r="M18" i="9"/>
  <c r="N18" i="9"/>
  <c r="O18" i="9"/>
  <c r="P18" i="9"/>
  <c r="Q18" i="9"/>
  <c r="R18" i="9"/>
  <c r="S18" i="9"/>
  <c r="T18" i="9"/>
  <c r="U18" i="9"/>
  <c r="V18" i="9"/>
  <c r="W18" i="9"/>
  <c r="X18" i="9"/>
  <c r="Y18" i="9"/>
  <c r="Z18" i="9"/>
  <c r="AA18" i="9"/>
  <c r="AB18" i="9"/>
  <c r="AC18" i="9"/>
  <c r="AD18" i="9"/>
  <c r="G18" i="9"/>
  <c r="G348" i="12"/>
  <c r="H348" i="12"/>
  <c r="I348" i="12"/>
  <c r="J348" i="12"/>
  <c r="K348" i="12"/>
  <c r="L348" i="12"/>
  <c r="M348" i="12"/>
  <c r="N348" i="12"/>
  <c r="O348" i="12"/>
  <c r="P348" i="12"/>
  <c r="Q348" i="12"/>
  <c r="R348" i="12"/>
  <c r="S348" i="12"/>
  <c r="T348" i="12"/>
  <c r="U348" i="12"/>
  <c r="V348" i="12"/>
  <c r="W348" i="12"/>
  <c r="X348" i="12"/>
  <c r="Y348" i="12"/>
  <c r="Z348" i="12"/>
  <c r="AA348" i="12"/>
  <c r="AB348" i="12"/>
  <c r="AC348" i="12"/>
  <c r="AD348" i="12"/>
  <c r="AE348" i="12"/>
  <c r="AF348" i="12"/>
  <c r="AG348" i="12"/>
  <c r="AH348" i="12"/>
  <c r="AI348" i="12"/>
  <c r="AJ348" i="12"/>
  <c r="AK348" i="12"/>
  <c r="AL348" i="12"/>
  <c r="AM348" i="12"/>
  <c r="AN348" i="12"/>
  <c r="AO348" i="12"/>
  <c r="AP348" i="12"/>
  <c r="AQ348" i="12"/>
  <c r="AR348" i="12"/>
  <c r="AS348" i="12"/>
  <c r="AT348" i="12"/>
  <c r="AU348" i="12"/>
  <c r="AV348" i="12"/>
  <c r="AW348" i="12"/>
  <c r="AX348" i="12"/>
  <c r="AY348" i="12"/>
  <c r="AZ348" i="12"/>
  <c r="BA348" i="12"/>
  <c r="BB348" i="12"/>
  <c r="BC348" i="12"/>
  <c r="BD348" i="12"/>
  <c r="BE348" i="12"/>
  <c r="BF348" i="12"/>
  <c r="BG348" i="12"/>
  <c r="BH348" i="12"/>
  <c r="BI348" i="12"/>
  <c r="F348" i="12"/>
  <c r="D306" i="12"/>
  <c r="D321" i="12"/>
  <c r="D322" i="12"/>
  <c r="D323" i="12"/>
  <c r="D324" i="12"/>
  <c r="D325" i="12"/>
  <c r="D326" i="12"/>
  <c r="D327" i="12"/>
  <c r="I49" i="12"/>
  <c r="I40" i="12"/>
  <c r="CE18" i="9" l="1"/>
  <c r="CF18" i="9"/>
  <c r="E323" i="12" l="1"/>
  <c r="E324" i="12"/>
  <c r="E325" i="12"/>
  <c r="E326" i="12"/>
  <c r="E327" i="12"/>
  <c r="E328" i="12"/>
  <c r="E329" i="12"/>
  <c r="E330" i="12"/>
  <c r="E331" i="12"/>
  <c r="D328" i="12"/>
  <c r="D329" i="12"/>
  <c r="D330" i="12"/>
  <c r="D331" i="12"/>
  <c r="I57" i="12"/>
  <c r="I56" i="12"/>
  <c r="I55" i="12"/>
  <c r="I53" i="12"/>
  <c r="I52" i="12"/>
  <c r="I51" i="12"/>
  <c r="I48" i="12"/>
  <c r="I47" i="12"/>
  <c r="I45" i="12"/>
  <c r="I44" i="12"/>
  <c r="I43" i="12"/>
  <c r="I41" i="12"/>
  <c r="I39" i="12"/>
  <c r="I36" i="12"/>
  <c r="I37" i="12"/>
  <c r="I35" i="12"/>
  <c r="BI286" i="12"/>
  <c r="BH286" i="12"/>
  <c r="BG286" i="12"/>
  <c r="BF286" i="12"/>
  <c r="BE286" i="12"/>
  <c r="BD286" i="12"/>
  <c r="BC286" i="12"/>
  <c r="BB286" i="12"/>
  <c r="BA286" i="12"/>
  <c r="AZ286" i="12"/>
  <c r="AY286" i="12"/>
  <c r="AX286" i="12"/>
  <c r="AW286" i="12"/>
  <c r="AV286" i="12"/>
  <c r="AU286" i="12"/>
  <c r="AT286" i="12"/>
  <c r="AS286" i="12"/>
  <c r="AR286" i="12"/>
  <c r="AQ286" i="12"/>
  <c r="AP286" i="12"/>
  <c r="AO286" i="12"/>
  <c r="AN286" i="12"/>
  <c r="AM286" i="12"/>
  <c r="AL286" i="12"/>
  <c r="AK286" i="12"/>
  <c r="AJ286" i="12"/>
  <c r="AI286" i="12"/>
  <c r="AH286" i="12"/>
  <c r="AG286" i="12"/>
  <c r="AF286" i="12"/>
  <c r="AE286" i="12"/>
  <c r="AD286" i="12"/>
  <c r="AC286" i="12"/>
  <c r="AB286" i="12"/>
  <c r="AA286" i="12"/>
  <c r="Z286" i="12"/>
  <c r="Y286" i="12"/>
  <c r="X286" i="12"/>
  <c r="W286" i="12"/>
  <c r="V286" i="12"/>
  <c r="U286" i="12"/>
  <c r="T286" i="12"/>
  <c r="S286" i="12"/>
  <c r="R286" i="12"/>
  <c r="Q286" i="12"/>
  <c r="P286" i="12"/>
  <c r="O286" i="12"/>
  <c r="N286" i="12"/>
  <c r="M286" i="12"/>
  <c r="L286" i="12"/>
  <c r="K286" i="12"/>
  <c r="J286" i="12"/>
  <c r="I286" i="12"/>
  <c r="H286" i="12"/>
  <c r="G286" i="12"/>
  <c r="F286" i="12"/>
  <c r="E286" i="12"/>
  <c r="D286" i="12"/>
  <c r="C286" i="12"/>
  <c r="B286" i="12"/>
  <c r="BI281" i="12"/>
  <c r="BS61" i="10" s="1"/>
  <c r="BH281" i="12"/>
  <c r="BR61" i="10" s="1"/>
  <c r="BG281" i="12"/>
  <c r="BQ61" i="10" s="1"/>
  <c r="BF281" i="12"/>
  <c r="BP61" i="10" s="1"/>
  <c r="BE281" i="12"/>
  <c r="BO61" i="10" s="1"/>
  <c r="BD281" i="12"/>
  <c r="BN61" i="10" s="1"/>
  <c r="BC281" i="12"/>
  <c r="BM61" i="10" s="1"/>
  <c r="BB281" i="12"/>
  <c r="BL61" i="10" s="1"/>
  <c r="BA281" i="12"/>
  <c r="BK61" i="10" s="1"/>
  <c r="AZ281" i="12"/>
  <c r="BJ61" i="10" s="1"/>
  <c r="AY281" i="12"/>
  <c r="BI61" i="10" s="1"/>
  <c r="AX281" i="12"/>
  <c r="BH61" i="10" s="1"/>
  <c r="AW281" i="12"/>
  <c r="BG61" i="10" s="1"/>
  <c r="AV281" i="12"/>
  <c r="BF61" i="10" s="1"/>
  <c r="AU281" i="12"/>
  <c r="BE61" i="10" s="1"/>
  <c r="AT281" i="12"/>
  <c r="BD61" i="10" s="1"/>
  <c r="AS281" i="12"/>
  <c r="BC61" i="10" s="1"/>
  <c r="AR281" i="12"/>
  <c r="BB61" i="10" s="1"/>
  <c r="AQ281" i="12"/>
  <c r="BA61" i="10" s="1"/>
  <c r="AP281" i="12"/>
  <c r="AZ61" i="10" s="1"/>
  <c r="AO281" i="12"/>
  <c r="AY61" i="10" s="1"/>
  <c r="AN281" i="12"/>
  <c r="AX61" i="10" s="1"/>
  <c r="AM281" i="12"/>
  <c r="AW61" i="10" s="1"/>
  <c r="AL281" i="12"/>
  <c r="AV61" i="10" s="1"/>
  <c r="AK281" i="12"/>
  <c r="AU61" i="10" s="1"/>
  <c r="AJ281" i="12"/>
  <c r="AT61" i="10" s="1"/>
  <c r="AI281" i="12"/>
  <c r="AS61" i="10" s="1"/>
  <c r="AH281" i="12"/>
  <c r="AR61" i="10" s="1"/>
  <c r="AG281" i="12"/>
  <c r="AQ61" i="10" s="1"/>
  <c r="AF281" i="12"/>
  <c r="AP61" i="10" s="1"/>
  <c r="AE281" i="12"/>
  <c r="AO61" i="10" s="1"/>
  <c r="AD281" i="12"/>
  <c r="AN61" i="10" s="1"/>
  <c r="AC281" i="12"/>
  <c r="AM61" i="10" s="1"/>
  <c r="AB281" i="12"/>
  <c r="AL61" i="10" s="1"/>
  <c r="AA281" i="12"/>
  <c r="AK61" i="10" s="1"/>
  <c r="Z281" i="12"/>
  <c r="AJ61" i="10" s="1"/>
  <c r="Y281" i="12"/>
  <c r="AI61" i="10" s="1"/>
  <c r="X281" i="12"/>
  <c r="AH61" i="10" s="1"/>
  <c r="W281" i="12"/>
  <c r="AG61" i="10" s="1"/>
  <c r="V281" i="12"/>
  <c r="AF61" i="10" s="1"/>
  <c r="U281" i="12"/>
  <c r="AE61" i="10" s="1"/>
  <c r="T281" i="12"/>
  <c r="AD61" i="10" s="1"/>
  <c r="S281" i="12"/>
  <c r="AC61" i="10" s="1"/>
  <c r="R281" i="12"/>
  <c r="AB61" i="10" s="1"/>
  <c r="Q281" i="12"/>
  <c r="AA61" i="10" s="1"/>
  <c r="P281" i="12"/>
  <c r="Z61" i="10" s="1"/>
  <c r="O281" i="12"/>
  <c r="Y61" i="10" s="1"/>
  <c r="N281" i="12"/>
  <c r="X61" i="10" s="1"/>
  <c r="M281" i="12"/>
  <c r="W61" i="10" s="1"/>
  <c r="L281" i="12"/>
  <c r="V61" i="10" s="1"/>
  <c r="K281" i="12"/>
  <c r="U61" i="10" s="1"/>
  <c r="J281" i="12"/>
  <c r="T61" i="10" s="1"/>
  <c r="I281" i="12"/>
  <c r="S61" i="10" s="1"/>
  <c r="H281" i="12"/>
  <c r="R61" i="10" s="1"/>
  <c r="G281" i="12"/>
  <c r="Q61" i="10" s="1"/>
  <c r="F281" i="12"/>
  <c r="P61" i="10" s="1"/>
  <c r="E281" i="12"/>
  <c r="O61" i="10" s="1"/>
  <c r="D281" i="12"/>
  <c r="N61" i="10" s="1"/>
  <c r="C281" i="12"/>
  <c r="M61" i="10" s="1"/>
  <c r="B281" i="12"/>
  <c r="L61" i="10" s="1"/>
  <c r="B278" i="12"/>
  <c r="C278" i="12" s="1"/>
  <c r="D278" i="12" s="1"/>
  <c r="E278" i="12" s="1"/>
  <c r="F278" i="12" s="1"/>
  <c r="G278" i="12" s="1"/>
  <c r="H278" i="12" s="1"/>
  <c r="I278" i="12" s="1"/>
  <c r="J278" i="12" s="1"/>
  <c r="K278" i="12" s="1"/>
  <c r="L278" i="12" s="1"/>
  <c r="M278" i="12" s="1"/>
  <c r="N278" i="12" s="1"/>
  <c r="O278" i="12" s="1"/>
  <c r="P278" i="12" s="1"/>
  <c r="Q278" i="12" s="1"/>
  <c r="R278" i="12" s="1"/>
  <c r="S278" i="12" s="1"/>
  <c r="T278" i="12" s="1"/>
  <c r="U278" i="12" s="1"/>
  <c r="V278" i="12" s="1"/>
  <c r="W278" i="12" s="1"/>
  <c r="X278" i="12" s="1"/>
  <c r="Y278" i="12" s="1"/>
  <c r="Z278" i="12" s="1"/>
  <c r="AA278" i="12" s="1"/>
  <c r="AB278" i="12" s="1"/>
  <c r="AC278" i="12" s="1"/>
  <c r="AD278" i="12" s="1"/>
  <c r="AE278" i="12" s="1"/>
  <c r="AF278" i="12" s="1"/>
  <c r="AG278" i="12" s="1"/>
  <c r="AH278" i="12" s="1"/>
  <c r="AI278" i="12" s="1"/>
  <c r="AJ278" i="12" s="1"/>
  <c r="AK278" i="12" s="1"/>
  <c r="AL278" i="12" s="1"/>
  <c r="AM278" i="12" s="1"/>
  <c r="AN278" i="12" s="1"/>
  <c r="AO278" i="12" s="1"/>
  <c r="AP278" i="12" s="1"/>
  <c r="AQ278" i="12" s="1"/>
  <c r="AR278" i="12" s="1"/>
  <c r="AS278" i="12" s="1"/>
  <c r="AT278" i="12" s="1"/>
  <c r="AU278" i="12" s="1"/>
  <c r="AV278" i="12" s="1"/>
  <c r="AW278" i="12" s="1"/>
  <c r="AX278" i="12" s="1"/>
  <c r="AY278" i="12" s="1"/>
  <c r="AZ278" i="12" s="1"/>
  <c r="BA278" i="12" s="1"/>
  <c r="BB278" i="12" s="1"/>
  <c r="BC278" i="12" s="1"/>
  <c r="BD278" i="12" s="1"/>
  <c r="BE278" i="12" s="1"/>
  <c r="BF278" i="12" s="1"/>
  <c r="BG278" i="12" s="1"/>
  <c r="BH278" i="12" s="1"/>
  <c r="BI278" i="12" s="1"/>
  <c r="B276" i="12"/>
  <c r="C276" i="12" s="1"/>
  <c r="D276" i="12" s="1"/>
  <c r="E276" i="12" s="1"/>
  <c r="F276" i="12" s="1"/>
  <c r="G276" i="12" s="1"/>
  <c r="H276" i="12" s="1"/>
  <c r="I276" i="12" s="1"/>
  <c r="J276" i="12" s="1"/>
  <c r="K276" i="12" s="1"/>
  <c r="L276" i="12" s="1"/>
  <c r="M276" i="12" s="1"/>
  <c r="N276" i="12" s="1"/>
  <c r="O276" i="12" s="1"/>
  <c r="P276" i="12" s="1"/>
  <c r="Q276" i="12" s="1"/>
  <c r="R276" i="12" s="1"/>
  <c r="S276" i="12" s="1"/>
  <c r="T276" i="12" s="1"/>
  <c r="U276" i="12" s="1"/>
  <c r="V276" i="12" s="1"/>
  <c r="W276" i="12" s="1"/>
  <c r="X276" i="12" s="1"/>
  <c r="Y276" i="12" s="1"/>
  <c r="Z276" i="12" s="1"/>
  <c r="AA276" i="12" s="1"/>
  <c r="AB276" i="12" s="1"/>
  <c r="AC276" i="12" s="1"/>
  <c r="AD276" i="12" s="1"/>
  <c r="AE276" i="12" s="1"/>
  <c r="AF276" i="12" s="1"/>
  <c r="AG276" i="12" s="1"/>
  <c r="AH276" i="12" s="1"/>
  <c r="AI276" i="12" s="1"/>
  <c r="AJ276" i="12" s="1"/>
  <c r="AK276" i="12" s="1"/>
  <c r="AL276" i="12" s="1"/>
  <c r="AM276" i="12" s="1"/>
  <c r="AN276" i="12" s="1"/>
  <c r="AO276" i="12" s="1"/>
  <c r="AP276" i="12" s="1"/>
  <c r="AQ276" i="12" s="1"/>
  <c r="AR276" i="12" s="1"/>
  <c r="AS276" i="12" s="1"/>
  <c r="AT276" i="12" s="1"/>
  <c r="AU276" i="12" s="1"/>
  <c r="AV276" i="12" s="1"/>
  <c r="AW276" i="12" s="1"/>
  <c r="AX276" i="12" s="1"/>
  <c r="AY276" i="12" s="1"/>
  <c r="AZ276" i="12" s="1"/>
  <c r="BA276" i="12" s="1"/>
  <c r="BB276" i="12" s="1"/>
  <c r="BC276" i="12" s="1"/>
  <c r="BD276" i="12" s="1"/>
  <c r="BE276" i="12" s="1"/>
  <c r="BF276" i="12" s="1"/>
  <c r="BG276" i="12" s="1"/>
  <c r="BH276" i="12" s="1"/>
  <c r="BI276" i="12" s="1"/>
  <c r="B274" i="12"/>
  <c r="BI268" i="12"/>
  <c r="BH268" i="12"/>
  <c r="BG268" i="12"/>
  <c r="BF268" i="12"/>
  <c r="BE268" i="12"/>
  <c r="BD268" i="12"/>
  <c r="BC268" i="12"/>
  <c r="BB268" i="12"/>
  <c r="BA268" i="12"/>
  <c r="AZ268" i="12"/>
  <c r="AY268" i="12"/>
  <c r="AX268" i="12"/>
  <c r="AW268" i="12"/>
  <c r="AV268" i="12"/>
  <c r="AU268" i="12"/>
  <c r="AT268" i="12"/>
  <c r="AS268" i="12"/>
  <c r="AR268" i="12"/>
  <c r="AQ268" i="12"/>
  <c r="AP268" i="12"/>
  <c r="AO268" i="12"/>
  <c r="AN268" i="12"/>
  <c r="AM268" i="12"/>
  <c r="AL268" i="12"/>
  <c r="AK268" i="12"/>
  <c r="AJ268" i="12"/>
  <c r="AI268" i="12"/>
  <c r="AH268" i="12"/>
  <c r="AG268" i="12"/>
  <c r="AF268" i="12"/>
  <c r="AE268" i="12"/>
  <c r="AD268" i="12"/>
  <c r="AC268" i="12"/>
  <c r="AB268" i="12"/>
  <c r="AA268" i="12"/>
  <c r="Z268" i="12"/>
  <c r="Y268" i="12"/>
  <c r="X268" i="12"/>
  <c r="W268" i="12"/>
  <c r="V268" i="12"/>
  <c r="U268" i="12"/>
  <c r="T268" i="12"/>
  <c r="S268" i="12"/>
  <c r="R268" i="12"/>
  <c r="Q268" i="12"/>
  <c r="P268" i="12"/>
  <c r="O268" i="12"/>
  <c r="N268" i="12"/>
  <c r="M268" i="12"/>
  <c r="L268" i="12"/>
  <c r="K268" i="12"/>
  <c r="J268" i="12"/>
  <c r="I268" i="12"/>
  <c r="H268" i="12"/>
  <c r="G268" i="12"/>
  <c r="F268" i="12"/>
  <c r="E268" i="12"/>
  <c r="D268" i="12"/>
  <c r="C268" i="12"/>
  <c r="B268" i="12"/>
  <c r="BI263" i="12"/>
  <c r="BS57" i="10" s="1"/>
  <c r="BH263" i="12"/>
  <c r="BG263" i="12"/>
  <c r="BQ57" i="10" s="1"/>
  <c r="BF263" i="12"/>
  <c r="BP57" i="10" s="1"/>
  <c r="BE263" i="12"/>
  <c r="BO57" i="10" s="1"/>
  <c r="BD263" i="12"/>
  <c r="BN57" i="10" s="1"/>
  <c r="BC263" i="12"/>
  <c r="BB263" i="12"/>
  <c r="BA263" i="12"/>
  <c r="AZ263" i="12"/>
  <c r="AY263" i="12"/>
  <c r="AX263" i="12"/>
  <c r="AW263" i="12"/>
  <c r="AV263" i="12"/>
  <c r="AU263" i="12"/>
  <c r="AT263" i="12"/>
  <c r="AS263" i="12"/>
  <c r="AR263" i="12"/>
  <c r="AQ263" i="12"/>
  <c r="AP263" i="12"/>
  <c r="AO263" i="12"/>
  <c r="AN263" i="12"/>
  <c r="AM263" i="12"/>
  <c r="AL263" i="12"/>
  <c r="AK263" i="12"/>
  <c r="AJ263" i="12"/>
  <c r="AI263" i="12"/>
  <c r="AH263" i="12"/>
  <c r="AG263" i="12"/>
  <c r="AF263" i="12"/>
  <c r="AE263" i="12"/>
  <c r="AD263" i="12"/>
  <c r="AC263" i="12"/>
  <c r="AB263" i="12"/>
  <c r="AA263" i="12"/>
  <c r="Z263" i="12"/>
  <c r="Y263" i="12"/>
  <c r="X263" i="12"/>
  <c r="W263" i="12"/>
  <c r="V263" i="12"/>
  <c r="U263" i="12"/>
  <c r="T263" i="12"/>
  <c r="S263" i="12"/>
  <c r="R263" i="12"/>
  <c r="AB57" i="10" s="1"/>
  <c r="Q263" i="12"/>
  <c r="AA57" i="10" s="1"/>
  <c r="P263" i="12"/>
  <c r="O263" i="12"/>
  <c r="Y57" i="10" s="1"/>
  <c r="N263" i="12"/>
  <c r="M263" i="12"/>
  <c r="L263" i="12"/>
  <c r="K263" i="12"/>
  <c r="U57" i="10" s="1"/>
  <c r="J263" i="12"/>
  <c r="I263" i="12"/>
  <c r="S57" i="10" s="1"/>
  <c r="H263" i="12"/>
  <c r="G263" i="12"/>
  <c r="Q57" i="10" s="1"/>
  <c r="F263" i="12"/>
  <c r="P57" i="10" s="1"/>
  <c r="E263" i="12"/>
  <c r="O57" i="10" s="1"/>
  <c r="D263" i="12"/>
  <c r="N57" i="10" s="1"/>
  <c r="C263" i="12"/>
  <c r="M57" i="10" s="1"/>
  <c r="B263" i="12"/>
  <c r="L57" i="10" s="1"/>
  <c r="B260" i="12"/>
  <c r="C260" i="12" s="1"/>
  <c r="D260" i="12" s="1"/>
  <c r="E260" i="12" s="1"/>
  <c r="F260" i="12" s="1"/>
  <c r="G260" i="12" s="1"/>
  <c r="H260" i="12" s="1"/>
  <c r="I260" i="12" s="1"/>
  <c r="J260" i="12" s="1"/>
  <c r="K260" i="12" s="1"/>
  <c r="L260" i="12" s="1"/>
  <c r="M260" i="12" s="1"/>
  <c r="N260" i="12" s="1"/>
  <c r="O260" i="12" s="1"/>
  <c r="P260" i="12" s="1"/>
  <c r="Q260" i="12" s="1"/>
  <c r="R260" i="12" s="1"/>
  <c r="S260" i="12" s="1"/>
  <c r="T260" i="12" s="1"/>
  <c r="U260" i="12" s="1"/>
  <c r="V260" i="12" s="1"/>
  <c r="W260" i="12" s="1"/>
  <c r="X260" i="12" s="1"/>
  <c r="Y260" i="12" s="1"/>
  <c r="Z260" i="12" s="1"/>
  <c r="AA260" i="12" s="1"/>
  <c r="AB260" i="12" s="1"/>
  <c r="AC260" i="12" s="1"/>
  <c r="AD260" i="12" s="1"/>
  <c r="AE260" i="12" s="1"/>
  <c r="AF260" i="12" s="1"/>
  <c r="AG260" i="12" s="1"/>
  <c r="AH260" i="12" s="1"/>
  <c r="AI260" i="12" s="1"/>
  <c r="AJ260" i="12" s="1"/>
  <c r="AK260" i="12" s="1"/>
  <c r="AL260" i="12" s="1"/>
  <c r="AM260" i="12" s="1"/>
  <c r="AN260" i="12" s="1"/>
  <c r="AO260" i="12" s="1"/>
  <c r="AP260" i="12" s="1"/>
  <c r="AQ260" i="12" s="1"/>
  <c r="AR260" i="12" s="1"/>
  <c r="AS260" i="12" s="1"/>
  <c r="AT260" i="12" s="1"/>
  <c r="AU260" i="12" s="1"/>
  <c r="AV260" i="12" s="1"/>
  <c r="AW260" i="12" s="1"/>
  <c r="AX260" i="12" s="1"/>
  <c r="AY260" i="12" s="1"/>
  <c r="AZ260" i="12" s="1"/>
  <c r="BA260" i="12" s="1"/>
  <c r="BB260" i="12" s="1"/>
  <c r="BC260" i="12" s="1"/>
  <c r="BD260" i="12" s="1"/>
  <c r="BE260" i="12" s="1"/>
  <c r="BF260" i="12" s="1"/>
  <c r="BG260" i="12" s="1"/>
  <c r="BH260" i="12" s="1"/>
  <c r="BI260" i="12" s="1"/>
  <c r="B258" i="12"/>
  <c r="C258" i="12" s="1"/>
  <c r="D258" i="12" s="1"/>
  <c r="E258" i="12" s="1"/>
  <c r="F258" i="12" s="1"/>
  <c r="G258" i="12" s="1"/>
  <c r="H258" i="12" s="1"/>
  <c r="I258" i="12" s="1"/>
  <c r="J258" i="12" s="1"/>
  <c r="K258" i="12" s="1"/>
  <c r="L258" i="12" s="1"/>
  <c r="M258" i="12" s="1"/>
  <c r="N258" i="12" s="1"/>
  <c r="O258" i="12" s="1"/>
  <c r="P258" i="12" s="1"/>
  <c r="Q258" i="12" s="1"/>
  <c r="R258" i="12" s="1"/>
  <c r="S258" i="12" s="1"/>
  <c r="T258" i="12" s="1"/>
  <c r="U258" i="12" s="1"/>
  <c r="V258" i="12" s="1"/>
  <c r="W258" i="12" s="1"/>
  <c r="X258" i="12" s="1"/>
  <c r="Y258" i="12" s="1"/>
  <c r="Z258" i="12" s="1"/>
  <c r="AA258" i="12" s="1"/>
  <c r="AB258" i="12" s="1"/>
  <c r="AC258" i="12" s="1"/>
  <c r="AD258" i="12" s="1"/>
  <c r="AE258" i="12" s="1"/>
  <c r="AF258" i="12" s="1"/>
  <c r="AG258" i="12" s="1"/>
  <c r="AH258" i="12" s="1"/>
  <c r="AI258" i="12" s="1"/>
  <c r="AJ258" i="12" s="1"/>
  <c r="AK258" i="12" s="1"/>
  <c r="AL258" i="12" s="1"/>
  <c r="AM258" i="12" s="1"/>
  <c r="AN258" i="12" s="1"/>
  <c r="AO258" i="12" s="1"/>
  <c r="AP258" i="12" s="1"/>
  <c r="AQ258" i="12" s="1"/>
  <c r="AR258" i="12" s="1"/>
  <c r="AS258" i="12" s="1"/>
  <c r="AT258" i="12" s="1"/>
  <c r="AU258" i="12" s="1"/>
  <c r="AV258" i="12" s="1"/>
  <c r="AW258" i="12" s="1"/>
  <c r="AX258" i="12" s="1"/>
  <c r="AY258" i="12" s="1"/>
  <c r="AZ258" i="12" s="1"/>
  <c r="BA258" i="12" s="1"/>
  <c r="BB258" i="12" s="1"/>
  <c r="BC258" i="12" s="1"/>
  <c r="BD258" i="12" s="1"/>
  <c r="BE258" i="12" s="1"/>
  <c r="BF258" i="12" s="1"/>
  <c r="BG258" i="12" s="1"/>
  <c r="BH258" i="12" s="1"/>
  <c r="BI258" i="12" s="1"/>
  <c r="B256" i="12"/>
  <c r="BI250" i="12"/>
  <c r="BH250" i="12"/>
  <c r="BG250" i="12"/>
  <c r="BF250" i="12"/>
  <c r="BE250" i="12"/>
  <c r="BD250" i="12"/>
  <c r="BC250" i="12"/>
  <c r="BB250" i="12"/>
  <c r="BA250" i="12"/>
  <c r="AZ250" i="12"/>
  <c r="AY250" i="12"/>
  <c r="AX250" i="12"/>
  <c r="AW250" i="12"/>
  <c r="AV250" i="12"/>
  <c r="AU250" i="12"/>
  <c r="AT250" i="12"/>
  <c r="AS250" i="12"/>
  <c r="AR250" i="12"/>
  <c r="AQ250" i="12"/>
  <c r="AP250" i="12"/>
  <c r="AO250" i="12"/>
  <c r="AN250" i="12"/>
  <c r="AM250" i="12"/>
  <c r="AL250" i="12"/>
  <c r="AK250" i="12"/>
  <c r="AJ250" i="12"/>
  <c r="AI250" i="12"/>
  <c r="AH250" i="12"/>
  <c r="AG250" i="12"/>
  <c r="AF250" i="12"/>
  <c r="AE250" i="12"/>
  <c r="AD250" i="12"/>
  <c r="AC250" i="12"/>
  <c r="AB250" i="12"/>
  <c r="AA250" i="12"/>
  <c r="Z250" i="12"/>
  <c r="Y250" i="12"/>
  <c r="X250" i="12"/>
  <c r="W250" i="12"/>
  <c r="V250" i="12"/>
  <c r="U250" i="12"/>
  <c r="T250" i="12"/>
  <c r="S250" i="12"/>
  <c r="R250" i="12"/>
  <c r="Q250" i="12"/>
  <c r="P250" i="12"/>
  <c r="O250" i="12"/>
  <c r="N250" i="12"/>
  <c r="M250" i="12"/>
  <c r="L250" i="12"/>
  <c r="K250" i="12"/>
  <c r="J250" i="12"/>
  <c r="I250" i="12"/>
  <c r="H250" i="12"/>
  <c r="G250" i="12"/>
  <c r="F250" i="12"/>
  <c r="E250" i="12"/>
  <c r="D250" i="12"/>
  <c r="C250" i="12"/>
  <c r="B250" i="12"/>
  <c r="BI245" i="12"/>
  <c r="BS53" i="10" s="1"/>
  <c r="BH245" i="12"/>
  <c r="BR53" i="10" s="1"/>
  <c r="BG245" i="12"/>
  <c r="BQ53" i="10" s="1"/>
  <c r="BF245" i="12"/>
  <c r="BP53" i="10" s="1"/>
  <c r="BE245" i="12"/>
  <c r="BO53" i="10" s="1"/>
  <c r="BD245" i="12"/>
  <c r="BN53" i="10" s="1"/>
  <c r="BC245" i="12"/>
  <c r="BM53" i="10" s="1"/>
  <c r="BB245" i="12"/>
  <c r="BL53" i="10" s="1"/>
  <c r="BA245" i="12"/>
  <c r="BK53" i="10" s="1"/>
  <c r="AZ245" i="12"/>
  <c r="BJ53" i="10" s="1"/>
  <c r="AY245" i="12"/>
  <c r="BI53" i="10" s="1"/>
  <c r="AX245" i="12"/>
  <c r="BH53" i="10" s="1"/>
  <c r="AW245" i="12"/>
  <c r="BG53" i="10" s="1"/>
  <c r="AV245" i="12"/>
  <c r="BF53" i="10" s="1"/>
  <c r="AU245" i="12"/>
  <c r="BE53" i="10" s="1"/>
  <c r="AT245" i="12"/>
  <c r="BD53" i="10" s="1"/>
  <c r="AS245" i="12"/>
  <c r="BC53" i="10" s="1"/>
  <c r="AR245" i="12"/>
  <c r="BB53" i="10" s="1"/>
  <c r="AQ245" i="12"/>
  <c r="BA53" i="10" s="1"/>
  <c r="AP245" i="12"/>
  <c r="AZ53" i="10" s="1"/>
  <c r="AO245" i="12"/>
  <c r="AY53" i="10" s="1"/>
  <c r="AN245" i="12"/>
  <c r="AX53" i="10" s="1"/>
  <c r="AM245" i="12"/>
  <c r="AW53" i="10" s="1"/>
  <c r="AL245" i="12"/>
  <c r="AV53" i="10" s="1"/>
  <c r="AK245" i="12"/>
  <c r="AU53" i="10" s="1"/>
  <c r="AJ245" i="12"/>
  <c r="AT53" i="10" s="1"/>
  <c r="AI245" i="12"/>
  <c r="AS53" i="10" s="1"/>
  <c r="AH245" i="12"/>
  <c r="AR53" i="10" s="1"/>
  <c r="AG245" i="12"/>
  <c r="AQ53" i="10" s="1"/>
  <c r="AF245" i="12"/>
  <c r="AP53" i="10" s="1"/>
  <c r="AE245" i="12"/>
  <c r="AO53" i="10" s="1"/>
  <c r="AD245" i="12"/>
  <c r="AN53" i="10" s="1"/>
  <c r="AC245" i="12"/>
  <c r="AM53" i="10" s="1"/>
  <c r="AB245" i="12"/>
  <c r="AL53" i="10" s="1"/>
  <c r="AA245" i="12"/>
  <c r="AK53" i="10" s="1"/>
  <c r="Z245" i="12"/>
  <c r="AJ53" i="10" s="1"/>
  <c r="Y245" i="12"/>
  <c r="AI53" i="10" s="1"/>
  <c r="X245" i="12"/>
  <c r="AH53" i="10" s="1"/>
  <c r="W245" i="12"/>
  <c r="AG53" i="10" s="1"/>
  <c r="V245" i="12"/>
  <c r="AF53" i="10" s="1"/>
  <c r="U245" i="12"/>
  <c r="AE53" i="10" s="1"/>
  <c r="T245" i="12"/>
  <c r="AD53" i="10" s="1"/>
  <c r="S245" i="12"/>
  <c r="AC53" i="10" s="1"/>
  <c r="R245" i="12"/>
  <c r="AB53" i="10" s="1"/>
  <c r="Q245" i="12"/>
  <c r="AA53" i="10" s="1"/>
  <c r="P245" i="12"/>
  <c r="Z53" i="10" s="1"/>
  <c r="O245" i="12"/>
  <c r="Y53" i="10" s="1"/>
  <c r="N245" i="12"/>
  <c r="X53" i="10" s="1"/>
  <c r="M245" i="12"/>
  <c r="W53" i="10" s="1"/>
  <c r="L245" i="12"/>
  <c r="V53" i="10" s="1"/>
  <c r="K245" i="12"/>
  <c r="U53" i="10" s="1"/>
  <c r="J245" i="12"/>
  <c r="T53" i="10" s="1"/>
  <c r="I245" i="12"/>
  <c r="S53" i="10" s="1"/>
  <c r="H245" i="12"/>
  <c r="R53" i="10" s="1"/>
  <c r="G245" i="12"/>
  <c r="Q53" i="10" s="1"/>
  <c r="F245" i="12"/>
  <c r="P53" i="10" s="1"/>
  <c r="E245" i="12"/>
  <c r="O53" i="10" s="1"/>
  <c r="D245" i="12"/>
  <c r="N53" i="10" s="1"/>
  <c r="C245" i="12"/>
  <c r="M53" i="10" s="1"/>
  <c r="B245" i="12"/>
  <c r="L53" i="10" s="1"/>
  <c r="B242" i="12"/>
  <c r="C242" i="12" s="1"/>
  <c r="D242" i="12" s="1"/>
  <c r="E242" i="12" s="1"/>
  <c r="F242" i="12" s="1"/>
  <c r="G242" i="12" s="1"/>
  <c r="H242" i="12" s="1"/>
  <c r="I242" i="12" s="1"/>
  <c r="J242" i="12" s="1"/>
  <c r="K242" i="12" s="1"/>
  <c r="L242" i="12" s="1"/>
  <c r="M242" i="12" s="1"/>
  <c r="N242" i="12" s="1"/>
  <c r="O242" i="12" s="1"/>
  <c r="P242" i="12" s="1"/>
  <c r="Q242" i="12" s="1"/>
  <c r="R242" i="12" s="1"/>
  <c r="S242" i="12" s="1"/>
  <c r="T242" i="12" s="1"/>
  <c r="U242" i="12" s="1"/>
  <c r="V242" i="12" s="1"/>
  <c r="W242" i="12" s="1"/>
  <c r="X242" i="12" s="1"/>
  <c r="Y242" i="12" s="1"/>
  <c r="Z242" i="12" s="1"/>
  <c r="AA242" i="12" s="1"/>
  <c r="AB242" i="12" s="1"/>
  <c r="AC242" i="12" s="1"/>
  <c r="AD242" i="12" s="1"/>
  <c r="AE242" i="12" s="1"/>
  <c r="AF242" i="12" s="1"/>
  <c r="AG242" i="12" s="1"/>
  <c r="AH242" i="12" s="1"/>
  <c r="AI242" i="12" s="1"/>
  <c r="AJ242" i="12" s="1"/>
  <c r="AK242" i="12" s="1"/>
  <c r="AL242" i="12" s="1"/>
  <c r="AM242" i="12" s="1"/>
  <c r="AN242" i="12" s="1"/>
  <c r="AO242" i="12" s="1"/>
  <c r="AP242" i="12" s="1"/>
  <c r="AQ242" i="12" s="1"/>
  <c r="AR242" i="12" s="1"/>
  <c r="AS242" i="12" s="1"/>
  <c r="AT242" i="12" s="1"/>
  <c r="AU242" i="12" s="1"/>
  <c r="AV242" i="12" s="1"/>
  <c r="AW242" i="12" s="1"/>
  <c r="AX242" i="12" s="1"/>
  <c r="AY242" i="12" s="1"/>
  <c r="AZ242" i="12" s="1"/>
  <c r="BA242" i="12" s="1"/>
  <c r="BB242" i="12" s="1"/>
  <c r="BC242" i="12" s="1"/>
  <c r="BD242" i="12" s="1"/>
  <c r="BE242" i="12" s="1"/>
  <c r="BF242" i="12" s="1"/>
  <c r="BG242" i="12" s="1"/>
  <c r="BH242" i="12" s="1"/>
  <c r="BI242" i="12" s="1"/>
  <c r="BJ242" i="12" s="1"/>
  <c r="BK242" i="12" s="1"/>
  <c r="BL242" i="12" s="1"/>
  <c r="BM242" i="12" s="1"/>
  <c r="BN242" i="12" s="1"/>
  <c r="BO242" i="12" s="1"/>
  <c r="BP242" i="12" s="1"/>
  <c r="BQ242" i="12" s="1"/>
  <c r="BR242" i="12" s="1"/>
  <c r="BS242" i="12" s="1"/>
  <c r="BT242" i="12" s="1"/>
  <c r="BU242" i="12" s="1"/>
  <c r="B240" i="12"/>
  <c r="C240" i="12" s="1"/>
  <c r="D240" i="12" s="1"/>
  <c r="E240" i="12" s="1"/>
  <c r="F240" i="12" s="1"/>
  <c r="G240" i="12" s="1"/>
  <c r="H240" i="12" s="1"/>
  <c r="I240" i="12" s="1"/>
  <c r="J240" i="12" s="1"/>
  <c r="K240" i="12" s="1"/>
  <c r="L240" i="12" s="1"/>
  <c r="M240" i="12" s="1"/>
  <c r="N240" i="12" s="1"/>
  <c r="O240" i="12" s="1"/>
  <c r="P240" i="12" s="1"/>
  <c r="Q240" i="12" s="1"/>
  <c r="R240" i="12" s="1"/>
  <c r="S240" i="12" s="1"/>
  <c r="T240" i="12" s="1"/>
  <c r="U240" i="12" s="1"/>
  <c r="V240" i="12" s="1"/>
  <c r="W240" i="12" s="1"/>
  <c r="X240" i="12" s="1"/>
  <c r="Y240" i="12" s="1"/>
  <c r="Z240" i="12" s="1"/>
  <c r="AA240" i="12" s="1"/>
  <c r="AB240" i="12" s="1"/>
  <c r="AC240" i="12" s="1"/>
  <c r="AD240" i="12" s="1"/>
  <c r="AE240" i="12" s="1"/>
  <c r="AF240" i="12" s="1"/>
  <c r="AG240" i="12" s="1"/>
  <c r="AH240" i="12" s="1"/>
  <c r="AI240" i="12" s="1"/>
  <c r="AJ240" i="12" s="1"/>
  <c r="AK240" i="12" s="1"/>
  <c r="AL240" i="12" s="1"/>
  <c r="AM240" i="12" s="1"/>
  <c r="AN240" i="12" s="1"/>
  <c r="AO240" i="12" s="1"/>
  <c r="AP240" i="12" s="1"/>
  <c r="AQ240" i="12" s="1"/>
  <c r="AR240" i="12" s="1"/>
  <c r="AS240" i="12" s="1"/>
  <c r="AT240" i="12" s="1"/>
  <c r="AU240" i="12" s="1"/>
  <c r="AV240" i="12" s="1"/>
  <c r="AW240" i="12" s="1"/>
  <c r="AX240" i="12" s="1"/>
  <c r="AY240" i="12" s="1"/>
  <c r="AZ240" i="12" s="1"/>
  <c r="BA240" i="12" s="1"/>
  <c r="BB240" i="12" s="1"/>
  <c r="BC240" i="12" s="1"/>
  <c r="BD240" i="12" s="1"/>
  <c r="BE240" i="12" s="1"/>
  <c r="BF240" i="12" s="1"/>
  <c r="BG240" i="12" s="1"/>
  <c r="BH240" i="12" s="1"/>
  <c r="BI240" i="12" s="1"/>
  <c r="B238" i="12"/>
  <c r="BI232" i="12"/>
  <c r="BH232" i="12"/>
  <c r="BG232" i="12"/>
  <c r="BF232" i="12"/>
  <c r="BE232" i="12"/>
  <c r="BD232" i="12"/>
  <c r="BC232" i="12"/>
  <c r="BB232" i="12"/>
  <c r="BA232" i="12"/>
  <c r="AZ232" i="12"/>
  <c r="AY232" i="12"/>
  <c r="AX232" i="12"/>
  <c r="AW232" i="12"/>
  <c r="AV232" i="12"/>
  <c r="AU232" i="12"/>
  <c r="AT232" i="12"/>
  <c r="AS232" i="12"/>
  <c r="AR232" i="12"/>
  <c r="AQ232" i="12"/>
  <c r="AP232" i="12"/>
  <c r="AO232" i="12"/>
  <c r="AN232" i="12"/>
  <c r="AM232" i="12"/>
  <c r="AL232" i="12"/>
  <c r="AK232" i="12"/>
  <c r="AJ232" i="12"/>
  <c r="AI232" i="12"/>
  <c r="AH232" i="12"/>
  <c r="AG232" i="12"/>
  <c r="AF232" i="12"/>
  <c r="AE232" i="12"/>
  <c r="AD232" i="12"/>
  <c r="AC232" i="12"/>
  <c r="AB232" i="12"/>
  <c r="AA232" i="12"/>
  <c r="Z232" i="12"/>
  <c r="Y232" i="12"/>
  <c r="X232" i="12"/>
  <c r="W232" i="12"/>
  <c r="V232" i="12"/>
  <c r="U232" i="12"/>
  <c r="T232" i="12"/>
  <c r="S232" i="12"/>
  <c r="R232" i="12"/>
  <c r="Q232" i="12"/>
  <c r="P232" i="12"/>
  <c r="O232" i="12"/>
  <c r="N232" i="12"/>
  <c r="M232" i="12"/>
  <c r="L232" i="12"/>
  <c r="K232" i="12"/>
  <c r="J232" i="12"/>
  <c r="I232" i="12"/>
  <c r="H232" i="12"/>
  <c r="G232" i="12"/>
  <c r="F232" i="12"/>
  <c r="E232" i="12"/>
  <c r="D232" i="12"/>
  <c r="C232" i="12"/>
  <c r="B232" i="12"/>
  <c r="BI227" i="12"/>
  <c r="BS49" i="10" s="1"/>
  <c r="BH227" i="12"/>
  <c r="BR49" i="10" s="1"/>
  <c r="BG227" i="12"/>
  <c r="BQ49" i="10" s="1"/>
  <c r="BF227" i="12"/>
  <c r="BP49" i="10" s="1"/>
  <c r="BE227" i="12"/>
  <c r="BO49" i="10" s="1"/>
  <c r="BD227" i="12"/>
  <c r="BN49" i="10" s="1"/>
  <c r="BC227" i="12"/>
  <c r="BM49" i="10" s="1"/>
  <c r="BB227" i="12"/>
  <c r="BL49" i="10" s="1"/>
  <c r="BA227" i="12"/>
  <c r="BK49" i="10" s="1"/>
  <c r="AZ227" i="12"/>
  <c r="BJ49" i="10" s="1"/>
  <c r="AY227" i="12"/>
  <c r="BI49" i="10" s="1"/>
  <c r="AX227" i="12"/>
  <c r="BH49" i="10" s="1"/>
  <c r="AW227" i="12"/>
  <c r="BG49" i="10" s="1"/>
  <c r="AV227" i="12"/>
  <c r="BF49" i="10" s="1"/>
  <c r="AU227" i="12"/>
  <c r="BE49" i="10" s="1"/>
  <c r="AT227" i="12"/>
  <c r="BD49" i="10" s="1"/>
  <c r="AS227" i="12"/>
  <c r="BC49" i="10" s="1"/>
  <c r="AR227" i="12"/>
  <c r="BB49" i="10" s="1"/>
  <c r="AQ227" i="12"/>
  <c r="BA49" i="10" s="1"/>
  <c r="AP227" i="12"/>
  <c r="AZ49" i="10" s="1"/>
  <c r="AO227" i="12"/>
  <c r="AY49" i="10" s="1"/>
  <c r="AN227" i="12"/>
  <c r="AX49" i="10" s="1"/>
  <c r="AM227" i="12"/>
  <c r="AW49" i="10" s="1"/>
  <c r="AL227" i="12"/>
  <c r="AV49" i="10" s="1"/>
  <c r="AK227" i="12"/>
  <c r="AU49" i="10" s="1"/>
  <c r="AJ227" i="12"/>
  <c r="AT49" i="10" s="1"/>
  <c r="AI227" i="12"/>
  <c r="AS49" i="10" s="1"/>
  <c r="AH227" i="12"/>
  <c r="AR49" i="10" s="1"/>
  <c r="AG227" i="12"/>
  <c r="AQ49" i="10" s="1"/>
  <c r="AF227" i="12"/>
  <c r="AP49" i="10" s="1"/>
  <c r="AE227" i="12"/>
  <c r="AO49" i="10" s="1"/>
  <c r="AD227" i="12"/>
  <c r="AN49" i="10" s="1"/>
  <c r="AC227" i="12"/>
  <c r="AM49" i="10" s="1"/>
  <c r="AB227" i="12"/>
  <c r="AL49" i="10" s="1"/>
  <c r="AA227" i="12"/>
  <c r="AK49" i="10" s="1"/>
  <c r="Z227" i="12"/>
  <c r="AJ49" i="10" s="1"/>
  <c r="Y227" i="12"/>
  <c r="AI49" i="10" s="1"/>
  <c r="X227" i="12"/>
  <c r="AH49" i="10" s="1"/>
  <c r="W227" i="12"/>
  <c r="AG49" i="10" s="1"/>
  <c r="V227" i="12"/>
  <c r="AF49" i="10" s="1"/>
  <c r="U227" i="12"/>
  <c r="AE49" i="10" s="1"/>
  <c r="T227" i="12"/>
  <c r="AD49" i="10" s="1"/>
  <c r="S227" i="12"/>
  <c r="AC49" i="10" s="1"/>
  <c r="R227" i="12"/>
  <c r="AB49" i="10" s="1"/>
  <c r="Q227" i="12"/>
  <c r="AA49" i="10" s="1"/>
  <c r="P227" i="12"/>
  <c r="Z49" i="10" s="1"/>
  <c r="O227" i="12"/>
  <c r="Y49" i="10" s="1"/>
  <c r="N227" i="12"/>
  <c r="X49" i="10" s="1"/>
  <c r="M227" i="12"/>
  <c r="W49" i="10" s="1"/>
  <c r="L227" i="12"/>
  <c r="V49" i="10" s="1"/>
  <c r="K227" i="12"/>
  <c r="U49" i="10" s="1"/>
  <c r="J227" i="12"/>
  <c r="T49" i="10" s="1"/>
  <c r="I227" i="12"/>
  <c r="S49" i="10" s="1"/>
  <c r="H227" i="12"/>
  <c r="R49" i="10" s="1"/>
  <c r="G227" i="12"/>
  <c r="Q49" i="10" s="1"/>
  <c r="F227" i="12"/>
  <c r="P49" i="10" s="1"/>
  <c r="E227" i="12"/>
  <c r="O49" i="10" s="1"/>
  <c r="D227" i="12"/>
  <c r="N49" i="10" s="1"/>
  <c r="C227" i="12"/>
  <c r="M49" i="10" s="1"/>
  <c r="B227" i="12"/>
  <c r="L49" i="10" s="1"/>
  <c r="B224" i="12"/>
  <c r="C224" i="12" s="1"/>
  <c r="D224" i="12" s="1"/>
  <c r="E224" i="12" s="1"/>
  <c r="F224" i="12" s="1"/>
  <c r="G224" i="12" s="1"/>
  <c r="H224" i="12" s="1"/>
  <c r="I224" i="12" s="1"/>
  <c r="J224" i="12" s="1"/>
  <c r="K224" i="12" s="1"/>
  <c r="L224" i="12" s="1"/>
  <c r="M224" i="12" s="1"/>
  <c r="N224" i="12" s="1"/>
  <c r="O224" i="12" s="1"/>
  <c r="P224" i="12" s="1"/>
  <c r="Q224" i="12" s="1"/>
  <c r="R224" i="12" s="1"/>
  <c r="S224" i="12" s="1"/>
  <c r="T224" i="12" s="1"/>
  <c r="U224" i="12" s="1"/>
  <c r="V224" i="12" s="1"/>
  <c r="W224" i="12" s="1"/>
  <c r="X224" i="12" s="1"/>
  <c r="Y224" i="12" s="1"/>
  <c r="Z224" i="12" s="1"/>
  <c r="AA224" i="12" s="1"/>
  <c r="AB224" i="12" s="1"/>
  <c r="AC224" i="12" s="1"/>
  <c r="AD224" i="12" s="1"/>
  <c r="AE224" i="12" s="1"/>
  <c r="AF224" i="12" s="1"/>
  <c r="AG224" i="12" s="1"/>
  <c r="AH224" i="12" s="1"/>
  <c r="AI224" i="12" s="1"/>
  <c r="AJ224" i="12" s="1"/>
  <c r="AK224" i="12" s="1"/>
  <c r="AL224" i="12" s="1"/>
  <c r="AM224" i="12" s="1"/>
  <c r="AN224" i="12" s="1"/>
  <c r="AO224" i="12" s="1"/>
  <c r="AP224" i="12" s="1"/>
  <c r="AQ224" i="12" s="1"/>
  <c r="AR224" i="12" s="1"/>
  <c r="AS224" i="12" s="1"/>
  <c r="AT224" i="12" s="1"/>
  <c r="AU224" i="12" s="1"/>
  <c r="AV224" i="12" s="1"/>
  <c r="AW224" i="12" s="1"/>
  <c r="AX224" i="12" s="1"/>
  <c r="AY224" i="12" s="1"/>
  <c r="AZ224" i="12" s="1"/>
  <c r="BA224" i="12" s="1"/>
  <c r="BB224" i="12" s="1"/>
  <c r="BC224" i="12" s="1"/>
  <c r="BD224" i="12" s="1"/>
  <c r="BE224" i="12" s="1"/>
  <c r="BF224" i="12" s="1"/>
  <c r="BG224" i="12" s="1"/>
  <c r="BH224" i="12" s="1"/>
  <c r="BI224" i="12" s="1"/>
  <c r="B222" i="12"/>
  <c r="B220" i="12"/>
  <c r="C220" i="12" s="1"/>
  <c r="BI214" i="12"/>
  <c r="BH214" i="12"/>
  <c r="BG214" i="12"/>
  <c r="BF214" i="12"/>
  <c r="BE214" i="12"/>
  <c r="BD214" i="12"/>
  <c r="BC214" i="12"/>
  <c r="BB214" i="12"/>
  <c r="BA214" i="12"/>
  <c r="AZ214" i="12"/>
  <c r="AY214" i="12"/>
  <c r="AX214" i="12"/>
  <c r="AW214" i="12"/>
  <c r="AV214" i="12"/>
  <c r="AU214" i="12"/>
  <c r="AT214" i="12"/>
  <c r="AS214" i="12"/>
  <c r="AR214" i="12"/>
  <c r="AQ214" i="12"/>
  <c r="AP214" i="12"/>
  <c r="AO214" i="12"/>
  <c r="AN214" i="12"/>
  <c r="AM214" i="12"/>
  <c r="AL214" i="12"/>
  <c r="AK214" i="12"/>
  <c r="AJ214" i="12"/>
  <c r="AI214" i="12"/>
  <c r="AH214" i="12"/>
  <c r="AG214" i="12"/>
  <c r="AF214" i="12"/>
  <c r="AE214" i="12"/>
  <c r="AD214" i="12"/>
  <c r="AC214" i="12"/>
  <c r="AB214" i="12"/>
  <c r="AA214" i="12"/>
  <c r="Z214" i="12"/>
  <c r="Y214" i="12"/>
  <c r="X214" i="12"/>
  <c r="W214" i="12"/>
  <c r="V214" i="12"/>
  <c r="U214" i="12"/>
  <c r="T214" i="12"/>
  <c r="S214" i="12"/>
  <c r="R214" i="12"/>
  <c r="Q214" i="12"/>
  <c r="P214" i="12"/>
  <c r="O214" i="12"/>
  <c r="N214" i="12"/>
  <c r="M214" i="12"/>
  <c r="L214" i="12"/>
  <c r="K214" i="12"/>
  <c r="J214" i="12"/>
  <c r="I214" i="12"/>
  <c r="H214" i="12"/>
  <c r="G214" i="12"/>
  <c r="F214" i="12"/>
  <c r="E214" i="12"/>
  <c r="D214" i="12"/>
  <c r="C214" i="12"/>
  <c r="B214" i="12"/>
  <c r="BI209" i="12"/>
  <c r="BS45" i="10" s="1"/>
  <c r="BH209" i="12"/>
  <c r="BR45" i="10" s="1"/>
  <c r="BG209" i="12"/>
  <c r="BQ45" i="10" s="1"/>
  <c r="BF209" i="12"/>
  <c r="BP45" i="10" s="1"/>
  <c r="BE209" i="12"/>
  <c r="BO45" i="10" s="1"/>
  <c r="BD209" i="12"/>
  <c r="BN45" i="10" s="1"/>
  <c r="BC209" i="12"/>
  <c r="BM45" i="10" s="1"/>
  <c r="BB209" i="12"/>
  <c r="BL45" i="10" s="1"/>
  <c r="BA209" i="12"/>
  <c r="BK45" i="10" s="1"/>
  <c r="AZ209" i="12"/>
  <c r="BJ45" i="10" s="1"/>
  <c r="AY209" i="12"/>
  <c r="BI45" i="10" s="1"/>
  <c r="AX209" i="12"/>
  <c r="BH45" i="10" s="1"/>
  <c r="AW209" i="12"/>
  <c r="BG45" i="10" s="1"/>
  <c r="AV209" i="12"/>
  <c r="BF45" i="10" s="1"/>
  <c r="AU209" i="12"/>
  <c r="BE45" i="10" s="1"/>
  <c r="AT209" i="12"/>
  <c r="BD45" i="10" s="1"/>
  <c r="AS209" i="12"/>
  <c r="BC45" i="10" s="1"/>
  <c r="AR209" i="12"/>
  <c r="BB45" i="10" s="1"/>
  <c r="AQ209" i="12"/>
  <c r="BA45" i="10" s="1"/>
  <c r="AP209" i="12"/>
  <c r="AZ45" i="10" s="1"/>
  <c r="AO209" i="12"/>
  <c r="AY45" i="10" s="1"/>
  <c r="AN209" i="12"/>
  <c r="AX45" i="10" s="1"/>
  <c r="AM209" i="12"/>
  <c r="AW45" i="10" s="1"/>
  <c r="AL209" i="12"/>
  <c r="AV45" i="10" s="1"/>
  <c r="AK209" i="12"/>
  <c r="AU45" i="10" s="1"/>
  <c r="AJ209" i="12"/>
  <c r="AT45" i="10" s="1"/>
  <c r="AI209" i="12"/>
  <c r="AS45" i="10" s="1"/>
  <c r="AH209" i="12"/>
  <c r="AR45" i="10" s="1"/>
  <c r="AG209" i="12"/>
  <c r="AQ45" i="10" s="1"/>
  <c r="AF209" i="12"/>
  <c r="AP45" i="10" s="1"/>
  <c r="AE209" i="12"/>
  <c r="AO45" i="10" s="1"/>
  <c r="AD209" i="12"/>
  <c r="AN45" i="10" s="1"/>
  <c r="AC209" i="12"/>
  <c r="AM45" i="10" s="1"/>
  <c r="AB209" i="12"/>
  <c r="AL45" i="10" s="1"/>
  <c r="AA209" i="12"/>
  <c r="AK45" i="10" s="1"/>
  <c r="Z209" i="12"/>
  <c r="AJ45" i="10" s="1"/>
  <c r="Y209" i="12"/>
  <c r="AI45" i="10" s="1"/>
  <c r="X209" i="12"/>
  <c r="AH45" i="10" s="1"/>
  <c r="W209" i="12"/>
  <c r="AG45" i="10" s="1"/>
  <c r="V209" i="12"/>
  <c r="AF45" i="10" s="1"/>
  <c r="U209" i="12"/>
  <c r="AE45" i="10" s="1"/>
  <c r="T209" i="12"/>
  <c r="AD45" i="10" s="1"/>
  <c r="S209" i="12"/>
  <c r="AC45" i="10" s="1"/>
  <c r="R209" i="12"/>
  <c r="AB45" i="10" s="1"/>
  <c r="Q209" i="12"/>
  <c r="AA45" i="10" s="1"/>
  <c r="P209" i="12"/>
  <c r="Z45" i="10" s="1"/>
  <c r="O209" i="12"/>
  <c r="Y45" i="10" s="1"/>
  <c r="N209" i="12"/>
  <c r="X45" i="10" s="1"/>
  <c r="M209" i="12"/>
  <c r="W45" i="10" s="1"/>
  <c r="L209" i="12"/>
  <c r="V45" i="10" s="1"/>
  <c r="K209" i="12"/>
  <c r="U45" i="10" s="1"/>
  <c r="J209" i="12"/>
  <c r="T45" i="10" s="1"/>
  <c r="I209" i="12"/>
  <c r="S45" i="10" s="1"/>
  <c r="H209" i="12"/>
  <c r="R45" i="10" s="1"/>
  <c r="G209" i="12"/>
  <c r="Q45" i="10" s="1"/>
  <c r="F209" i="12"/>
  <c r="P45" i="10" s="1"/>
  <c r="E209" i="12"/>
  <c r="O45" i="10" s="1"/>
  <c r="D209" i="12"/>
  <c r="N45" i="10" s="1"/>
  <c r="C209" i="12"/>
  <c r="M45" i="10" s="1"/>
  <c r="B209" i="12"/>
  <c r="L45" i="10" s="1"/>
  <c r="B206" i="12"/>
  <c r="C206" i="12" s="1"/>
  <c r="D206" i="12" s="1"/>
  <c r="E206" i="12" s="1"/>
  <c r="F206" i="12" s="1"/>
  <c r="G206" i="12" s="1"/>
  <c r="H206" i="12" s="1"/>
  <c r="B204" i="12"/>
  <c r="C204" i="12" s="1"/>
  <c r="D204" i="12" s="1"/>
  <c r="E204" i="12" s="1"/>
  <c r="F204" i="12" s="1"/>
  <c r="G204" i="12" s="1"/>
  <c r="H204" i="12" s="1"/>
  <c r="I204" i="12" s="1"/>
  <c r="J204" i="12" s="1"/>
  <c r="K204" i="12" s="1"/>
  <c r="L204" i="12" s="1"/>
  <c r="M204" i="12" s="1"/>
  <c r="N204" i="12" s="1"/>
  <c r="O204" i="12" s="1"/>
  <c r="P204" i="12" s="1"/>
  <c r="Q204" i="12" s="1"/>
  <c r="R204" i="12" s="1"/>
  <c r="S204" i="12" s="1"/>
  <c r="T204" i="12" s="1"/>
  <c r="U204" i="12" s="1"/>
  <c r="V204" i="12" s="1"/>
  <c r="W204" i="12" s="1"/>
  <c r="X204" i="12" s="1"/>
  <c r="Y204" i="12" s="1"/>
  <c r="Z204" i="12" s="1"/>
  <c r="AA204" i="12" s="1"/>
  <c r="AB204" i="12" s="1"/>
  <c r="AC204" i="12" s="1"/>
  <c r="AD204" i="12" s="1"/>
  <c r="AE204" i="12" s="1"/>
  <c r="AF204" i="12" s="1"/>
  <c r="AG204" i="12" s="1"/>
  <c r="AH204" i="12" s="1"/>
  <c r="AI204" i="12" s="1"/>
  <c r="AJ204" i="12" s="1"/>
  <c r="AK204" i="12" s="1"/>
  <c r="AL204" i="12" s="1"/>
  <c r="AM204" i="12" s="1"/>
  <c r="AN204" i="12" s="1"/>
  <c r="AO204" i="12" s="1"/>
  <c r="AP204" i="12" s="1"/>
  <c r="AQ204" i="12" s="1"/>
  <c r="AR204" i="12" s="1"/>
  <c r="AS204" i="12" s="1"/>
  <c r="AT204" i="12" s="1"/>
  <c r="AU204" i="12" s="1"/>
  <c r="AV204" i="12" s="1"/>
  <c r="AW204" i="12" s="1"/>
  <c r="AX204" i="12" s="1"/>
  <c r="AY204" i="12" s="1"/>
  <c r="AZ204" i="12" s="1"/>
  <c r="BA204" i="12" s="1"/>
  <c r="BB204" i="12" s="1"/>
  <c r="BC204" i="12" s="1"/>
  <c r="BD204" i="12" s="1"/>
  <c r="BE204" i="12" s="1"/>
  <c r="BF204" i="12" s="1"/>
  <c r="BG204" i="12" s="1"/>
  <c r="BH204" i="12" s="1"/>
  <c r="B202" i="12"/>
  <c r="BI196" i="12"/>
  <c r="BH196" i="12"/>
  <c r="BG196" i="12"/>
  <c r="BF196" i="12"/>
  <c r="BE196" i="12"/>
  <c r="BD196" i="12"/>
  <c r="BC196" i="12"/>
  <c r="BB196" i="12"/>
  <c r="BA196" i="12"/>
  <c r="AZ196" i="12"/>
  <c r="AY196" i="12"/>
  <c r="AX196" i="12"/>
  <c r="AW196" i="12"/>
  <c r="AV196" i="12"/>
  <c r="AU196" i="12"/>
  <c r="AT196" i="12"/>
  <c r="AS196" i="12"/>
  <c r="AR196" i="12"/>
  <c r="AQ196" i="12"/>
  <c r="AP196" i="12"/>
  <c r="AO196" i="12"/>
  <c r="AN196" i="12"/>
  <c r="AM196" i="12"/>
  <c r="AL196" i="12"/>
  <c r="AK196" i="12"/>
  <c r="AJ196" i="12"/>
  <c r="AI196" i="12"/>
  <c r="AH196" i="12"/>
  <c r="AG196" i="12"/>
  <c r="AF196" i="12"/>
  <c r="AE196" i="12"/>
  <c r="AD196" i="12"/>
  <c r="AC196" i="12"/>
  <c r="AB196" i="12"/>
  <c r="AA196" i="12"/>
  <c r="Z196" i="12"/>
  <c r="Y196" i="12"/>
  <c r="X196" i="12"/>
  <c r="W196" i="12"/>
  <c r="V196" i="12"/>
  <c r="U196" i="12"/>
  <c r="T196" i="12"/>
  <c r="S196" i="12"/>
  <c r="R196" i="12"/>
  <c r="Q196" i="12"/>
  <c r="P196" i="12"/>
  <c r="O196" i="12"/>
  <c r="N196" i="12"/>
  <c r="M196" i="12"/>
  <c r="L196" i="12"/>
  <c r="K196" i="12"/>
  <c r="J196" i="12"/>
  <c r="I196" i="12"/>
  <c r="H196" i="12"/>
  <c r="G196" i="12"/>
  <c r="F196" i="12"/>
  <c r="E196" i="12"/>
  <c r="D196" i="12"/>
  <c r="C196" i="12"/>
  <c r="B196" i="12"/>
  <c r="BI191" i="12"/>
  <c r="BS41" i="10" s="1"/>
  <c r="BH191" i="12"/>
  <c r="BR41" i="10" s="1"/>
  <c r="BG191" i="12"/>
  <c r="BQ41" i="10" s="1"/>
  <c r="BF191" i="12"/>
  <c r="BP41" i="10" s="1"/>
  <c r="BE191" i="12"/>
  <c r="BO41" i="10" s="1"/>
  <c r="BD191" i="12"/>
  <c r="BN41" i="10" s="1"/>
  <c r="BC191" i="12"/>
  <c r="BM41" i="10" s="1"/>
  <c r="BB191" i="12"/>
  <c r="BL41" i="10" s="1"/>
  <c r="BA191" i="12"/>
  <c r="BK41" i="10" s="1"/>
  <c r="AZ191" i="12"/>
  <c r="BJ41" i="10" s="1"/>
  <c r="AY191" i="12"/>
  <c r="BI41" i="10" s="1"/>
  <c r="AX191" i="12"/>
  <c r="BH41" i="10" s="1"/>
  <c r="AW191" i="12"/>
  <c r="BG41" i="10" s="1"/>
  <c r="AV191" i="12"/>
  <c r="BF41" i="10" s="1"/>
  <c r="AU191" i="12"/>
  <c r="BE41" i="10" s="1"/>
  <c r="AT191" i="12"/>
  <c r="BD41" i="10" s="1"/>
  <c r="AS191" i="12"/>
  <c r="BC41" i="10" s="1"/>
  <c r="AR191" i="12"/>
  <c r="BB41" i="10" s="1"/>
  <c r="AQ191" i="12"/>
  <c r="BA41" i="10" s="1"/>
  <c r="AP191" i="12"/>
  <c r="AZ41" i="10" s="1"/>
  <c r="AO191" i="12"/>
  <c r="AY41" i="10" s="1"/>
  <c r="AN191" i="12"/>
  <c r="AX41" i="10" s="1"/>
  <c r="AM191" i="12"/>
  <c r="AW41" i="10" s="1"/>
  <c r="AL191" i="12"/>
  <c r="AV41" i="10" s="1"/>
  <c r="AK191" i="12"/>
  <c r="AU41" i="10" s="1"/>
  <c r="AJ191" i="12"/>
  <c r="AT41" i="10" s="1"/>
  <c r="AI191" i="12"/>
  <c r="AS41" i="10" s="1"/>
  <c r="AH191" i="12"/>
  <c r="AR41" i="10" s="1"/>
  <c r="AG191" i="12"/>
  <c r="AQ41" i="10" s="1"/>
  <c r="AF191" i="12"/>
  <c r="AP41" i="10" s="1"/>
  <c r="AE191" i="12"/>
  <c r="AO41" i="10" s="1"/>
  <c r="AD191" i="12"/>
  <c r="AN41" i="10" s="1"/>
  <c r="AC191" i="12"/>
  <c r="AM41" i="10" s="1"/>
  <c r="AB191" i="12"/>
  <c r="AL41" i="10" s="1"/>
  <c r="AA191" i="12"/>
  <c r="AK41" i="10" s="1"/>
  <c r="Z191" i="12"/>
  <c r="AJ41" i="10" s="1"/>
  <c r="Y191" i="12"/>
  <c r="AI41" i="10" s="1"/>
  <c r="X191" i="12"/>
  <c r="AH41" i="10" s="1"/>
  <c r="W191" i="12"/>
  <c r="AG41" i="10" s="1"/>
  <c r="V191" i="12"/>
  <c r="AF41" i="10" s="1"/>
  <c r="U191" i="12"/>
  <c r="AE41" i="10" s="1"/>
  <c r="T191" i="12"/>
  <c r="AD41" i="10" s="1"/>
  <c r="S191" i="12"/>
  <c r="AC41" i="10" s="1"/>
  <c r="R191" i="12"/>
  <c r="AB41" i="10" s="1"/>
  <c r="Q191" i="12"/>
  <c r="AA41" i="10" s="1"/>
  <c r="P191" i="12"/>
  <c r="Z41" i="10" s="1"/>
  <c r="O191" i="12"/>
  <c r="Y41" i="10" s="1"/>
  <c r="N191" i="12"/>
  <c r="X41" i="10" s="1"/>
  <c r="M191" i="12"/>
  <c r="W41" i="10" s="1"/>
  <c r="L191" i="12"/>
  <c r="V41" i="10" s="1"/>
  <c r="K191" i="12"/>
  <c r="U41" i="10" s="1"/>
  <c r="J191" i="12"/>
  <c r="T41" i="10" s="1"/>
  <c r="I191" i="12"/>
  <c r="S41" i="10" s="1"/>
  <c r="H191" i="12"/>
  <c r="R41" i="10" s="1"/>
  <c r="G191" i="12"/>
  <c r="Q41" i="10" s="1"/>
  <c r="F191" i="12"/>
  <c r="P41" i="10" s="1"/>
  <c r="E191" i="12"/>
  <c r="O41" i="10" s="1"/>
  <c r="D191" i="12"/>
  <c r="N41" i="10" s="1"/>
  <c r="C191" i="12"/>
  <c r="M41" i="10" s="1"/>
  <c r="B191" i="12"/>
  <c r="L41" i="10" s="1"/>
  <c r="B188" i="12"/>
  <c r="B186" i="12"/>
  <c r="B184" i="12"/>
  <c r="J52" i="12" l="1"/>
  <c r="BJ258" i="12"/>
  <c r="BK258" i="12" s="1"/>
  <c r="BL258" i="12" s="1"/>
  <c r="BM258" i="12" s="1"/>
  <c r="BN258" i="12" s="1"/>
  <c r="BO258" i="12" s="1"/>
  <c r="J45" i="12"/>
  <c r="BJ224" i="12"/>
  <c r="BK224" i="12" s="1"/>
  <c r="BL224" i="12" s="1"/>
  <c r="BM224" i="12" s="1"/>
  <c r="BN224" i="12" s="1"/>
  <c r="BO224" i="12" s="1"/>
  <c r="BP224" i="12" s="1"/>
  <c r="BQ224" i="12" s="1"/>
  <c r="BR224" i="12" s="1"/>
  <c r="BS224" i="12" s="1"/>
  <c r="BT224" i="12" s="1"/>
  <c r="BU224" i="12" s="1"/>
  <c r="J53" i="12"/>
  <c r="BJ260" i="12"/>
  <c r="BK260" i="12" s="1"/>
  <c r="BL260" i="12" s="1"/>
  <c r="BM260" i="12" s="1"/>
  <c r="BN260" i="12" s="1"/>
  <c r="BO260" i="12" s="1"/>
  <c r="BP260" i="12" s="1"/>
  <c r="BQ260" i="12" s="1"/>
  <c r="BR260" i="12" s="1"/>
  <c r="BS260" i="12" s="1"/>
  <c r="BT260" i="12" s="1"/>
  <c r="BU260" i="12" s="1"/>
  <c r="J48" i="12"/>
  <c r="BJ240" i="12"/>
  <c r="BK240" i="12" s="1"/>
  <c r="BL240" i="12" s="1"/>
  <c r="BM240" i="12" s="1"/>
  <c r="BN240" i="12" s="1"/>
  <c r="BO240" i="12" s="1"/>
  <c r="BP240" i="12" s="1"/>
  <c r="BQ240" i="12" s="1"/>
  <c r="BR240" i="12" s="1"/>
  <c r="BS240" i="12" s="1"/>
  <c r="BT240" i="12" s="1"/>
  <c r="BU240" i="12" s="1"/>
  <c r="J56" i="12"/>
  <c r="BJ276" i="12"/>
  <c r="BK276" i="12" s="1"/>
  <c r="J57" i="12"/>
  <c r="BJ278" i="12"/>
  <c r="BK278" i="12" s="1"/>
  <c r="BL278" i="12" s="1"/>
  <c r="BM278" i="12" s="1"/>
  <c r="BN278" i="12" s="1"/>
  <c r="BO278" i="12" s="1"/>
  <c r="BP278" i="12" s="1"/>
  <c r="BQ278" i="12" s="1"/>
  <c r="BR278" i="12" s="1"/>
  <c r="BS278" i="12" s="1"/>
  <c r="BT278" i="12" s="1"/>
  <c r="BU278" i="12" s="1"/>
  <c r="AC57" i="10"/>
  <c r="AI57" i="10"/>
  <c r="AO57" i="10"/>
  <c r="AU57" i="10"/>
  <c r="BA57" i="10"/>
  <c r="BG57" i="10"/>
  <c r="BM57" i="10"/>
  <c r="W57" i="10"/>
  <c r="I206" i="12"/>
  <c r="J206" i="12" s="1"/>
  <c r="R57" i="10"/>
  <c r="X57" i="10"/>
  <c r="AD57" i="10"/>
  <c r="AJ57" i="10"/>
  <c r="AP57" i="10"/>
  <c r="AV57" i="10"/>
  <c r="BB57" i="10"/>
  <c r="BH57" i="10"/>
  <c r="AE57" i="10"/>
  <c r="AK57" i="10"/>
  <c r="AQ57" i="10"/>
  <c r="AW57" i="10"/>
  <c r="BC57" i="10"/>
  <c r="BI57" i="10"/>
  <c r="J49" i="12"/>
  <c r="T57" i="10"/>
  <c r="Z57" i="10"/>
  <c r="AF57" i="10"/>
  <c r="AL57" i="10"/>
  <c r="AR57" i="10"/>
  <c r="AX57" i="10"/>
  <c r="BD57" i="10"/>
  <c r="BJ57" i="10"/>
  <c r="AG57" i="10"/>
  <c r="AM57" i="10"/>
  <c r="AS57" i="10"/>
  <c r="AY57" i="10"/>
  <c r="BE57" i="10"/>
  <c r="BK57" i="10"/>
  <c r="V57" i="10"/>
  <c r="AH57" i="10"/>
  <c r="AN57" i="10"/>
  <c r="AT57" i="10"/>
  <c r="AZ57" i="10"/>
  <c r="BF57" i="10"/>
  <c r="BL57" i="10"/>
  <c r="BR57" i="10"/>
  <c r="C186" i="12"/>
  <c r="C188" i="12"/>
  <c r="B282" i="12"/>
  <c r="L62" i="10" s="1"/>
  <c r="B287" i="12"/>
  <c r="B269" i="12"/>
  <c r="C256" i="12"/>
  <c r="C274" i="12"/>
  <c r="B264" i="12"/>
  <c r="L58" i="10" s="1"/>
  <c r="B246" i="12"/>
  <c r="L54" i="10" s="1"/>
  <c r="B251" i="12"/>
  <c r="C238" i="12"/>
  <c r="BI204" i="12"/>
  <c r="D220" i="12"/>
  <c r="C222" i="12"/>
  <c r="D222" i="12" s="1"/>
  <c r="E222" i="12" s="1"/>
  <c r="F222" i="12" s="1"/>
  <c r="G222" i="12" s="1"/>
  <c r="H222" i="12" s="1"/>
  <c r="I222" i="12" s="1"/>
  <c r="J222" i="12" s="1"/>
  <c r="K222" i="12" s="1"/>
  <c r="L222" i="12" s="1"/>
  <c r="M222" i="12" s="1"/>
  <c r="N222" i="12" s="1"/>
  <c r="O222" i="12" s="1"/>
  <c r="P222" i="12" s="1"/>
  <c r="Q222" i="12" s="1"/>
  <c r="R222" i="12" s="1"/>
  <c r="S222" i="12" s="1"/>
  <c r="T222" i="12" s="1"/>
  <c r="U222" i="12" s="1"/>
  <c r="V222" i="12" s="1"/>
  <c r="W222" i="12" s="1"/>
  <c r="X222" i="12" s="1"/>
  <c r="Y222" i="12" s="1"/>
  <c r="Z222" i="12" s="1"/>
  <c r="AA222" i="12" s="1"/>
  <c r="AB222" i="12" s="1"/>
  <c r="AC222" i="12" s="1"/>
  <c r="AD222" i="12" s="1"/>
  <c r="AE222" i="12" s="1"/>
  <c r="AF222" i="12" s="1"/>
  <c r="AG222" i="12" s="1"/>
  <c r="AH222" i="12" s="1"/>
  <c r="AI222" i="12" s="1"/>
  <c r="AJ222" i="12" s="1"/>
  <c r="AK222" i="12" s="1"/>
  <c r="AL222" i="12" s="1"/>
  <c r="AM222" i="12" s="1"/>
  <c r="AN222" i="12" s="1"/>
  <c r="AO222" i="12" s="1"/>
  <c r="AP222" i="12" s="1"/>
  <c r="AQ222" i="12" s="1"/>
  <c r="B233" i="12"/>
  <c r="B228" i="12"/>
  <c r="L50" i="10" s="1"/>
  <c r="B215" i="12"/>
  <c r="C202" i="12"/>
  <c r="B210" i="12"/>
  <c r="L46" i="10" s="1"/>
  <c r="B197" i="12"/>
  <c r="C184" i="12"/>
  <c r="B192" i="12"/>
  <c r="L42" i="10" s="1"/>
  <c r="BL276" i="12" l="1"/>
  <c r="BM276" i="12" s="1"/>
  <c r="BN276" i="12" s="1"/>
  <c r="BO276" i="12" s="1"/>
  <c r="BP276" i="12" s="1"/>
  <c r="BQ276" i="12" s="1"/>
  <c r="BR276" i="12" s="1"/>
  <c r="BS276" i="12" s="1"/>
  <c r="BT276" i="12" s="1"/>
  <c r="BU276" i="12" s="1"/>
  <c r="J40" i="12"/>
  <c r="BJ204" i="12"/>
  <c r="BK204" i="12" s="1"/>
  <c r="BP258" i="12"/>
  <c r="K206" i="12"/>
  <c r="L206" i="12" s="1"/>
  <c r="D256" i="12"/>
  <c r="C264" i="12"/>
  <c r="M58" i="10" s="1"/>
  <c r="C269" i="12"/>
  <c r="D188" i="12"/>
  <c r="C192" i="12"/>
  <c r="M42" i="10" s="1"/>
  <c r="D186" i="12"/>
  <c r="C287" i="12"/>
  <c r="C282" i="12"/>
  <c r="M62" i="10" s="1"/>
  <c r="D274" i="12"/>
  <c r="C251" i="12"/>
  <c r="C246" i="12"/>
  <c r="M54" i="10" s="1"/>
  <c r="D238" i="12"/>
  <c r="AR222" i="12"/>
  <c r="AS222" i="12" s="1"/>
  <c r="AT222" i="12" s="1"/>
  <c r="AU222" i="12" s="1"/>
  <c r="AV222" i="12" s="1"/>
  <c r="AW222" i="12" s="1"/>
  <c r="AX222" i="12" s="1"/>
  <c r="AY222" i="12" s="1"/>
  <c r="AZ222" i="12" s="1"/>
  <c r="BA222" i="12" s="1"/>
  <c r="BB222" i="12" s="1"/>
  <c r="BC222" i="12" s="1"/>
  <c r="BD222" i="12" s="1"/>
  <c r="BE222" i="12" s="1"/>
  <c r="BF222" i="12" s="1"/>
  <c r="BG222" i="12" s="1"/>
  <c r="BH222" i="12" s="1"/>
  <c r="BI222" i="12" s="1"/>
  <c r="C228" i="12"/>
  <c r="M50" i="10" s="1"/>
  <c r="C233" i="12"/>
  <c r="D233" i="12"/>
  <c r="E220" i="12"/>
  <c r="D228" i="12"/>
  <c r="N50" i="10" s="1"/>
  <c r="D184" i="12"/>
  <c r="C215" i="12"/>
  <c r="C210" i="12"/>
  <c r="M46" i="10" s="1"/>
  <c r="D202" i="12"/>
  <c r="C197" i="12"/>
  <c r="J44" i="12" l="1"/>
  <c r="BJ222" i="12"/>
  <c r="BK222" i="12" s="1"/>
  <c r="BL222" i="12" s="1"/>
  <c r="BM222" i="12" s="1"/>
  <c r="BN222" i="12" s="1"/>
  <c r="BO222" i="12" s="1"/>
  <c r="BP222" i="12" s="1"/>
  <c r="BQ222" i="12" s="1"/>
  <c r="BR222" i="12" s="1"/>
  <c r="BS222" i="12" s="1"/>
  <c r="BT222" i="12" s="1"/>
  <c r="BU222" i="12" s="1"/>
  <c r="BL204" i="12"/>
  <c r="BM204" i="12" s="1"/>
  <c r="BN204" i="12" s="1"/>
  <c r="BO204" i="12" s="1"/>
  <c r="BP204" i="12" s="1"/>
  <c r="BQ204" i="12" s="1"/>
  <c r="BR204" i="12" s="1"/>
  <c r="BS204" i="12" s="1"/>
  <c r="BT204" i="12" s="1"/>
  <c r="BU204" i="12" s="1"/>
  <c r="BQ258" i="12"/>
  <c r="D269" i="12"/>
  <c r="M206" i="12"/>
  <c r="N206" i="12" s="1"/>
  <c r="O206" i="12" s="1"/>
  <c r="D264" i="12"/>
  <c r="N58" i="10" s="1"/>
  <c r="E256" i="12"/>
  <c r="E186" i="12"/>
  <c r="E184" i="12"/>
  <c r="E188" i="12"/>
  <c r="D287" i="12"/>
  <c r="D282" i="12"/>
  <c r="N62" i="10" s="1"/>
  <c r="E274" i="12"/>
  <c r="D251" i="12"/>
  <c r="D246" i="12"/>
  <c r="N54" i="10" s="1"/>
  <c r="E238" i="12"/>
  <c r="D192" i="12"/>
  <c r="N42" i="10" s="1"/>
  <c r="D197" i="12"/>
  <c r="E233" i="12"/>
  <c r="E228" i="12"/>
  <c r="O50" i="10" s="1"/>
  <c r="F220" i="12"/>
  <c r="F369" i="12" s="1"/>
  <c r="D215" i="12"/>
  <c r="D210" i="12"/>
  <c r="N46" i="10" s="1"/>
  <c r="E202" i="12"/>
  <c r="BR258" i="12" l="1"/>
  <c r="E264" i="12"/>
  <c r="O58" i="10" s="1"/>
  <c r="E269" i="12"/>
  <c r="P206" i="12"/>
  <c r="Q206" i="12" s="1"/>
  <c r="E197" i="12"/>
  <c r="F256" i="12"/>
  <c r="F371" i="12" s="1"/>
  <c r="F184" i="12"/>
  <c r="G184" i="12" s="1"/>
  <c r="E192" i="12"/>
  <c r="O42" i="10" s="1"/>
  <c r="F188" i="12"/>
  <c r="F186" i="12"/>
  <c r="E287" i="12"/>
  <c r="E282" i="12"/>
  <c r="O62" i="10" s="1"/>
  <c r="F274" i="12"/>
  <c r="F372" i="12" s="1"/>
  <c r="E251" i="12"/>
  <c r="F238" i="12"/>
  <c r="F370" i="12" s="1"/>
  <c r="E246" i="12"/>
  <c r="O54" i="10" s="1"/>
  <c r="F233" i="12"/>
  <c r="F228" i="12"/>
  <c r="P50" i="10" s="1"/>
  <c r="G220" i="12"/>
  <c r="G369" i="12" s="1"/>
  <c r="E215" i="12"/>
  <c r="E210" i="12"/>
  <c r="O46" i="10" s="1"/>
  <c r="F202" i="12"/>
  <c r="F368" i="12" s="1"/>
  <c r="BS258" i="12" l="1"/>
  <c r="F367" i="12"/>
  <c r="R206" i="12"/>
  <c r="F264" i="12"/>
  <c r="P58" i="10" s="1"/>
  <c r="G256" i="12"/>
  <c r="G371" i="12" s="1"/>
  <c r="F269" i="12"/>
  <c r="F192" i="12"/>
  <c r="P42" i="10" s="1"/>
  <c r="F197" i="12"/>
  <c r="G186" i="12"/>
  <c r="G188" i="12"/>
  <c r="F287" i="12"/>
  <c r="F282" i="12"/>
  <c r="P62" i="10" s="1"/>
  <c r="G274" i="12"/>
  <c r="G372" i="12" s="1"/>
  <c r="F251" i="12"/>
  <c r="G238" i="12"/>
  <c r="G370" i="12" s="1"/>
  <c r="F246" i="12"/>
  <c r="P54" i="10" s="1"/>
  <c r="G233" i="12"/>
  <c r="G228" i="12"/>
  <c r="Q50" i="10" s="1"/>
  <c r="H220" i="12"/>
  <c r="H369" i="12" s="1"/>
  <c r="F215" i="12"/>
  <c r="F210" i="12"/>
  <c r="P46" i="10" s="1"/>
  <c r="G202" i="12"/>
  <c r="G368" i="12" s="1"/>
  <c r="H184" i="12"/>
  <c r="BT258" i="12" l="1"/>
  <c r="BU258" i="12" s="1"/>
  <c r="G367" i="12"/>
  <c r="S206" i="12"/>
  <c r="G264" i="12"/>
  <c r="Q58" i="10" s="1"/>
  <c r="H256" i="12"/>
  <c r="H371" i="12" s="1"/>
  <c r="G269" i="12"/>
  <c r="G197" i="12"/>
  <c r="H186" i="12"/>
  <c r="G192" i="12"/>
  <c r="Q42" i="10" s="1"/>
  <c r="H188" i="12"/>
  <c r="G287" i="12"/>
  <c r="G282" i="12"/>
  <c r="Q62" i="10" s="1"/>
  <c r="H274" i="12"/>
  <c r="H372" i="12" s="1"/>
  <c r="G251" i="12"/>
  <c r="G246" i="12"/>
  <c r="Q54" i="10" s="1"/>
  <c r="H238" i="12"/>
  <c r="H370" i="12" s="1"/>
  <c r="H233" i="12"/>
  <c r="H228" i="12"/>
  <c r="R50" i="10" s="1"/>
  <c r="I220" i="12"/>
  <c r="I369" i="12" s="1"/>
  <c r="G215" i="12"/>
  <c r="G210" i="12"/>
  <c r="Q46" i="10" s="1"/>
  <c r="H202" i="12"/>
  <c r="H368" i="12" s="1"/>
  <c r="I184" i="12"/>
  <c r="H367" i="12" l="1"/>
  <c r="H269" i="12"/>
  <c r="I256" i="12"/>
  <c r="I371" i="12" s="1"/>
  <c r="H264" i="12"/>
  <c r="R58" i="10" s="1"/>
  <c r="T206" i="12"/>
  <c r="H197" i="12"/>
  <c r="I186" i="12"/>
  <c r="H192" i="12"/>
  <c r="R42" i="10" s="1"/>
  <c r="I188" i="12"/>
  <c r="H287" i="12"/>
  <c r="H282" i="12"/>
  <c r="I274" i="12"/>
  <c r="I372" i="12" s="1"/>
  <c r="H251" i="12"/>
  <c r="H246" i="12"/>
  <c r="R54" i="10" s="1"/>
  <c r="I238" i="12"/>
  <c r="I370" i="12" s="1"/>
  <c r="I233" i="12"/>
  <c r="I228" i="12"/>
  <c r="S50" i="10" s="1"/>
  <c r="J220" i="12"/>
  <c r="J369" i="12" s="1"/>
  <c r="H215" i="12"/>
  <c r="H210" i="12"/>
  <c r="R46" i="10" s="1"/>
  <c r="I202" i="12"/>
  <c r="I368" i="12" s="1"/>
  <c r="J184" i="12"/>
  <c r="I367" i="12" l="1"/>
  <c r="J256" i="12"/>
  <c r="J371" i="12" s="1"/>
  <c r="I269" i="12"/>
  <c r="I264" i="12"/>
  <c r="S58" i="10" s="1"/>
  <c r="R62" i="10"/>
  <c r="U206" i="12"/>
  <c r="I192" i="12"/>
  <c r="S42" i="10" s="1"/>
  <c r="J186" i="12"/>
  <c r="J188" i="12"/>
  <c r="I197" i="12"/>
  <c r="I287" i="12"/>
  <c r="I282" i="12"/>
  <c r="S62" i="10" s="1"/>
  <c r="J274" i="12"/>
  <c r="J372" i="12" s="1"/>
  <c r="I251" i="12"/>
  <c r="I246" i="12"/>
  <c r="S54" i="10" s="1"/>
  <c r="J238" i="12"/>
  <c r="J370" i="12" s="1"/>
  <c r="J233" i="12"/>
  <c r="K220" i="12"/>
  <c r="K369" i="12" s="1"/>
  <c r="J228" i="12"/>
  <c r="T50" i="10" s="1"/>
  <c r="I215" i="12"/>
  <c r="I210" i="12"/>
  <c r="S46" i="10" s="1"/>
  <c r="J202" i="12"/>
  <c r="J368" i="12" s="1"/>
  <c r="K184" i="12"/>
  <c r="J367" i="12" l="1"/>
  <c r="V206" i="12"/>
  <c r="W206" i="12" s="1"/>
  <c r="X206" i="12" s="1"/>
  <c r="J269" i="12"/>
  <c r="J264" i="12"/>
  <c r="T58" i="10" s="1"/>
  <c r="K256" i="12"/>
  <c r="K371" i="12" s="1"/>
  <c r="J192" i="12"/>
  <c r="T42" i="10" s="1"/>
  <c r="K186" i="12"/>
  <c r="J197" i="12"/>
  <c r="K188" i="12"/>
  <c r="J287" i="12"/>
  <c r="J282" i="12"/>
  <c r="T62" i="10" s="1"/>
  <c r="K274" i="12"/>
  <c r="K372" i="12" s="1"/>
  <c r="J251" i="12"/>
  <c r="J246" i="12"/>
  <c r="T54" i="10" s="1"/>
  <c r="K238" i="12"/>
  <c r="K370" i="12" s="1"/>
  <c r="K233" i="12"/>
  <c r="K228" i="12"/>
  <c r="U50" i="10" s="1"/>
  <c r="L220" i="12"/>
  <c r="L369" i="12" s="1"/>
  <c r="J215" i="12"/>
  <c r="J210" i="12"/>
  <c r="T46" i="10" s="1"/>
  <c r="K202" i="12"/>
  <c r="K368" i="12" s="1"/>
  <c r="L184" i="12"/>
  <c r="K367" i="12" l="1"/>
  <c r="Y206" i="12"/>
  <c r="L256" i="12"/>
  <c r="L371" i="12" s="1"/>
  <c r="K264" i="12"/>
  <c r="U58" i="10" s="1"/>
  <c r="K269" i="12"/>
  <c r="L186" i="12"/>
  <c r="L188" i="12"/>
  <c r="K192" i="12"/>
  <c r="U42" i="10" s="1"/>
  <c r="K197" i="12"/>
  <c r="K287" i="12"/>
  <c r="K282" i="12"/>
  <c r="L274" i="12"/>
  <c r="L372" i="12" s="1"/>
  <c r="K251" i="12"/>
  <c r="K246" i="12"/>
  <c r="U54" i="10" s="1"/>
  <c r="L238" i="12"/>
  <c r="L370" i="12" s="1"/>
  <c r="L233" i="12"/>
  <c r="L228" i="12"/>
  <c r="V50" i="10" s="1"/>
  <c r="M220" i="12"/>
  <c r="M369" i="12" s="1"/>
  <c r="K215" i="12"/>
  <c r="K210" i="12"/>
  <c r="U46" i="10" s="1"/>
  <c r="L202" i="12"/>
  <c r="L368" i="12" s="1"/>
  <c r="M184" i="12"/>
  <c r="L367" i="12" l="1"/>
  <c r="U62" i="10"/>
  <c r="L269" i="12"/>
  <c r="L264" i="12"/>
  <c r="V58" i="10" s="1"/>
  <c r="M256" i="12"/>
  <c r="M371" i="12" s="1"/>
  <c r="Z206" i="12"/>
  <c r="L197" i="12"/>
  <c r="L192" i="12"/>
  <c r="V42" i="10" s="1"/>
  <c r="M188" i="12"/>
  <c r="M186" i="12"/>
  <c r="M367" i="12" s="1"/>
  <c r="L287" i="12"/>
  <c r="L282" i="12"/>
  <c r="M274" i="12"/>
  <c r="M372" i="12" s="1"/>
  <c r="L251" i="12"/>
  <c r="M238" i="12"/>
  <c r="M370" i="12" s="1"/>
  <c r="L246" i="12"/>
  <c r="V54" i="10" s="1"/>
  <c r="M233" i="12"/>
  <c r="M228" i="12"/>
  <c r="W50" i="10" s="1"/>
  <c r="N220" i="12"/>
  <c r="N369" i="12" s="1"/>
  <c r="L215" i="12"/>
  <c r="L210" i="12"/>
  <c r="V46" i="10" s="1"/>
  <c r="M202" i="12"/>
  <c r="M368" i="12" s="1"/>
  <c r="N184" i="12"/>
  <c r="AA206" i="12" l="1"/>
  <c r="V62" i="10"/>
  <c r="M269" i="12"/>
  <c r="M264" i="12"/>
  <c r="W58" i="10" s="1"/>
  <c r="N256" i="12"/>
  <c r="N371" i="12" s="1"/>
  <c r="N186" i="12"/>
  <c r="N367" i="12" s="1"/>
  <c r="N188" i="12"/>
  <c r="M192" i="12"/>
  <c r="W42" i="10" s="1"/>
  <c r="M197" i="12"/>
  <c r="M287" i="12"/>
  <c r="M282" i="12"/>
  <c r="W62" i="10" s="1"/>
  <c r="N274" i="12"/>
  <c r="N372" i="12" s="1"/>
  <c r="M251" i="12"/>
  <c r="M246" i="12"/>
  <c r="W54" i="10" s="1"/>
  <c r="N238" i="12"/>
  <c r="N370" i="12" s="1"/>
  <c r="N228" i="12"/>
  <c r="X50" i="10" s="1"/>
  <c r="O220" i="12"/>
  <c r="O369" i="12" s="1"/>
  <c r="N233" i="12"/>
  <c r="M215" i="12"/>
  <c r="M210" i="12"/>
  <c r="W46" i="10" s="1"/>
  <c r="N202" i="12"/>
  <c r="N368" i="12" s="1"/>
  <c r="O184" i="12"/>
  <c r="AB206" i="12" l="1"/>
  <c r="N269" i="12"/>
  <c r="O256" i="12"/>
  <c r="O371" i="12" s="1"/>
  <c r="N264" i="12"/>
  <c r="X58" i="10" s="1"/>
  <c r="N192" i="12"/>
  <c r="X42" i="10" s="1"/>
  <c r="N197" i="12"/>
  <c r="O188" i="12"/>
  <c r="O186" i="12"/>
  <c r="O274" i="12"/>
  <c r="O372" i="12" s="1"/>
  <c r="N287" i="12"/>
  <c r="N282" i="12"/>
  <c r="N246" i="12"/>
  <c r="X54" i="10" s="1"/>
  <c r="O238" i="12"/>
  <c r="O370" i="12" s="1"/>
  <c r="N251" i="12"/>
  <c r="O233" i="12"/>
  <c r="O228" i="12"/>
  <c r="Y50" i="10" s="1"/>
  <c r="P220" i="12"/>
  <c r="P369" i="12" s="1"/>
  <c r="O202" i="12"/>
  <c r="O368" i="12" s="1"/>
  <c r="N215" i="12"/>
  <c r="N210" i="12"/>
  <c r="X46" i="10" s="1"/>
  <c r="P184" i="12"/>
  <c r="O367" i="12" l="1"/>
  <c r="O264" i="12"/>
  <c r="Y58" i="10" s="1"/>
  <c r="P256" i="12"/>
  <c r="P371" i="12" s="1"/>
  <c r="O269" i="12"/>
  <c r="X62" i="10"/>
  <c r="AC206" i="12"/>
  <c r="O197" i="12"/>
  <c r="P188" i="12"/>
  <c r="P186" i="12"/>
  <c r="O192" i="12"/>
  <c r="Y42" i="10" s="1"/>
  <c r="O287" i="12"/>
  <c r="O282" i="12"/>
  <c r="P274" i="12"/>
  <c r="P372" i="12" s="1"/>
  <c r="O251" i="12"/>
  <c r="O246" i="12"/>
  <c r="Y54" i="10" s="1"/>
  <c r="P238" i="12"/>
  <c r="P370" i="12" s="1"/>
  <c r="P233" i="12"/>
  <c r="P228" i="12"/>
  <c r="Z50" i="10" s="1"/>
  <c r="Q220" i="12"/>
  <c r="Q369" i="12" s="1"/>
  <c r="P202" i="12"/>
  <c r="P368" i="12" s="1"/>
  <c r="O215" i="12"/>
  <c r="O210" i="12"/>
  <c r="Y46" i="10" s="1"/>
  <c r="Q184" i="12"/>
  <c r="P197" i="12" l="1"/>
  <c r="P367" i="12"/>
  <c r="P269" i="12"/>
  <c r="P264" i="12"/>
  <c r="Z58" i="10" s="1"/>
  <c r="Q256" i="12"/>
  <c r="Q371" i="12" s="1"/>
  <c r="Y62" i="10"/>
  <c r="AD206" i="12"/>
  <c r="Q188" i="12"/>
  <c r="Q186" i="12"/>
  <c r="P192" i="12"/>
  <c r="Z42" i="10" s="1"/>
  <c r="P287" i="12"/>
  <c r="P282" i="12"/>
  <c r="Z62" i="10" s="1"/>
  <c r="Q274" i="12"/>
  <c r="Q372" i="12" s="1"/>
  <c r="P251" i="12"/>
  <c r="P246" i="12"/>
  <c r="Z54" i="10" s="1"/>
  <c r="Q238" i="12"/>
  <c r="Q370" i="12" s="1"/>
  <c r="Q233" i="12"/>
  <c r="R220" i="12"/>
  <c r="R369" i="12" s="1"/>
  <c r="Q228" i="12"/>
  <c r="AA50" i="10" s="1"/>
  <c r="P215" i="12"/>
  <c r="P210" i="12"/>
  <c r="Z46" i="10" s="1"/>
  <c r="Q202" i="12"/>
  <c r="Q368" i="12" s="1"/>
  <c r="R184" i="12"/>
  <c r="Q192" i="12" l="1"/>
  <c r="AA42" i="10" s="1"/>
  <c r="Q367" i="12"/>
  <c r="AE206" i="12"/>
  <c r="AF206" i="12" s="1"/>
  <c r="R256" i="12"/>
  <c r="R371" i="12" s="1"/>
  <c r="Q264" i="12"/>
  <c r="AA58" i="10" s="1"/>
  <c r="Q269" i="12"/>
  <c r="Q197" i="12"/>
  <c r="R188" i="12"/>
  <c r="R186" i="12"/>
  <c r="Q287" i="12"/>
  <c r="Q282" i="12"/>
  <c r="R274" i="12"/>
  <c r="R372" i="12" s="1"/>
  <c r="R238" i="12"/>
  <c r="R370" i="12" s="1"/>
  <c r="Q251" i="12"/>
  <c r="Q246" i="12"/>
  <c r="AA54" i="10" s="1"/>
  <c r="R233" i="12"/>
  <c r="R228" i="12"/>
  <c r="AB50" i="10" s="1"/>
  <c r="S220" i="12"/>
  <c r="S369" i="12" s="1"/>
  <c r="Q215" i="12"/>
  <c r="Q210" i="12"/>
  <c r="AA46" i="10" s="1"/>
  <c r="R202" i="12"/>
  <c r="R368" i="12" s="1"/>
  <c r="S184" i="12"/>
  <c r="R367" i="12" l="1"/>
  <c r="R269" i="12"/>
  <c r="R264" i="12"/>
  <c r="AB58" i="10" s="1"/>
  <c r="S256" i="12"/>
  <c r="S371" i="12" s="1"/>
  <c r="AA62" i="10"/>
  <c r="AG206" i="12"/>
  <c r="AH206" i="12" s="1"/>
  <c r="R192" i="12"/>
  <c r="AB42" i="10" s="1"/>
  <c r="S188" i="12"/>
  <c r="S186" i="12"/>
  <c r="S367" i="12" s="1"/>
  <c r="R197" i="12"/>
  <c r="R287" i="12"/>
  <c r="R282" i="12"/>
  <c r="S274" i="12"/>
  <c r="S372" i="12" s="1"/>
  <c r="R251" i="12"/>
  <c r="S238" i="12"/>
  <c r="S370" i="12" s="1"/>
  <c r="R246" i="12"/>
  <c r="AB54" i="10" s="1"/>
  <c r="S233" i="12"/>
  <c r="S228" i="12"/>
  <c r="AC50" i="10" s="1"/>
  <c r="T220" i="12"/>
  <c r="T369" i="12" s="1"/>
  <c r="R215" i="12"/>
  <c r="R210" i="12"/>
  <c r="AB46" i="10" s="1"/>
  <c r="S202" i="12"/>
  <c r="S368" i="12" s="1"/>
  <c r="T184" i="12"/>
  <c r="S269" i="12" l="1"/>
  <c r="S264" i="12"/>
  <c r="AC58" i="10" s="1"/>
  <c r="T256" i="12"/>
  <c r="T371" i="12" s="1"/>
  <c r="AI206" i="12"/>
  <c r="AB62" i="10"/>
  <c r="S197" i="12"/>
  <c r="T186" i="12"/>
  <c r="T188" i="12"/>
  <c r="S192" i="12"/>
  <c r="AC42" i="10" s="1"/>
  <c r="S287" i="12"/>
  <c r="S282" i="12"/>
  <c r="T274" i="12"/>
  <c r="T372" i="12" s="1"/>
  <c r="S251" i="12"/>
  <c r="S246" i="12"/>
  <c r="AC54" i="10" s="1"/>
  <c r="T238" i="12"/>
  <c r="T370" i="12" s="1"/>
  <c r="T228" i="12"/>
  <c r="AD50" i="10" s="1"/>
  <c r="U220" i="12"/>
  <c r="U369" i="12" s="1"/>
  <c r="T233" i="12"/>
  <c r="S215" i="12"/>
  <c r="S210" i="12"/>
  <c r="AC46" i="10" s="1"/>
  <c r="T202" i="12"/>
  <c r="T368" i="12" s="1"/>
  <c r="U184" i="12"/>
  <c r="T367" i="12" l="1"/>
  <c r="AJ206" i="12"/>
  <c r="U256" i="12"/>
  <c r="U371" i="12" s="1"/>
  <c r="T269" i="12"/>
  <c r="T264" i="12"/>
  <c r="AD58" i="10" s="1"/>
  <c r="AC62" i="10"/>
  <c r="U186" i="12"/>
  <c r="U188" i="12"/>
  <c r="T192" i="12"/>
  <c r="AD42" i="10" s="1"/>
  <c r="T197" i="12"/>
  <c r="T287" i="12"/>
  <c r="T282" i="12"/>
  <c r="U274" i="12"/>
  <c r="U372" i="12" s="1"/>
  <c r="T251" i="12"/>
  <c r="T246" i="12"/>
  <c r="AD54" i="10" s="1"/>
  <c r="U238" i="12"/>
  <c r="U370" i="12" s="1"/>
  <c r="U233" i="12"/>
  <c r="U228" i="12"/>
  <c r="AE50" i="10" s="1"/>
  <c r="V220" i="12"/>
  <c r="V369" i="12" s="1"/>
  <c r="T215" i="12"/>
  <c r="T210" i="12"/>
  <c r="AD46" i="10" s="1"/>
  <c r="U202" i="12"/>
  <c r="U368" i="12" s="1"/>
  <c r="V184" i="12"/>
  <c r="U367" i="12" l="1"/>
  <c r="V256" i="12"/>
  <c r="V371" i="12" s="1"/>
  <c r="U269" i="12"/>
  <c r="U264" i="12"/>
  <c r="AE58" i="10" s="1"/>
  <c r="AK206" i="12"/>
  <c r="AD62" i="10"/>
  <c r="U192" i="12"/>
  <c r="AE42" i="10" s="1"/>
  <c r="V188" i="12"/>
  <c r="V186" i="12"/>
  <c r="U197" i="12"/>
  <c r="U287" i="12"/>
  <c r="U282" i="12"/>
  <c r="V274" i="12"/>
  <c r="V372" i="12" s="1"/>
  <c r="U251" i="12"/>
  <c r="U246" i="12"/>
  <c r="AE54" i="10" s="1"/>
  <c r="V238" i="12"/>
  <c r="V370" i="12" s="1"/>
  <c r="V233" i="12"/>
  <c r="W220" i="12"/>
  <c r="W369" i="12" s="1"/>
  <c r="V228" i="12"/>
  <c r="AF50" i="10" s="1"/>
  <c r="U215" i="12"/>
  <c r="U210" i="12"/>
  <c r="AE46" i="10" s="1"/>
  <c r="V202" i="12"/>
  <c r="V368" i="12" s="1"/>
  <c r="W184" i="12"/>
  <c r="V367" i="12" l="1"/>
  <c r="AL206" i="12"/>
  <c r="AE62" i="10"/>
  <c r="V269" i="12"/>
  <c r="V264" i="12"/>
  <c r="AF58" i="10" s="1"/>
  <c r="W256" i="12"/>
  <c r="W371" i="12" s="1"/>
  <c r="W186" i="12"/>
  <c r="V192" i="12"/>
  <c r="AF42" i="10" s="1"/>
  <c r="W188" i="12"/>
  <c r="W197" i="12" s="1"/>
  <c r="V197" i="12"/>
  <c r="V287" i="12"/>
  <c r="V282" i="12"/>
  <c r="W274" i="12"/>
  <c r="W372" i="12" s="1"/>
  <c r="V251" i="12"/>
  <c r="V246" i="12"/>
  <c r="AF54" i="10" s="1"/>
  <c r="W238" i="12"/>
  <c r="W370" i="12" s="1"/>
  <c r="W233" i="12"/>
  <c r="W228" i="12"/>
  <c r="AG50" i="10" s="1"/>
  <c r="X220" i="12"/>
  <c r="X369" i="12" s="1"/>
  <c r="V215" i="12"/>
  <c r="V210" i="12"/>
  <c r="AF46" i="10" s="1"/>
  <c r="W202" i="12"/>
  <c r="W368" i="12" s="1"/>
  <c r="X184" i="12"/>
  <c r="W192" i="12" l="1"/>
  <c r="AG42" i="10" s="1"/>
  <c r="W367" i="12"/>
  <c r="AF62" i="10"/>
  <c r="X256" i="12"/>
  <c r="X371" i="12" s="1"/>
  <c r="W264" i="12"/>
  <c r="AG58" i="10" s="1"/>
  <c r="W269" i="12"/>
  <c r="AM206" i="12"/>
  <c r="X186" i="12"/>
  <c r="X188" i="12"/>
  <c r="W287" i="12"/>
  <c r="W282" i="12"/>
  <c r="X274" i="12"/>
  <c r="X372" i="12" s="1"/>
  <c r="W251" i="12"/>
  <c r="W246" i="12"/>
  <c r="AG54" i="10" s="1"/>
  <c r="X238" i="12"/>
  <c r="X370" i="12" s="1"/>
  <c r="X233" i="12"/>
  <c r="X228" i="12"/>
  <c r="AH50" i="10" s="1"/>
  <c r="Y220" i="12"/>
  <c r="Y369" i="12" s="1"/>
  <c r="W215" i="12"/>
  <c r="W210" i="12"/>
  <c r="AG46" i="10" s="1"/>
  <c r="X202" i="12"/>
  <c r="X368" i="12" s="1"/>
  <c r="Y184" i="12"/>
  <c r="X367" i="12" l="1"/>
  <c r="X269" i="12"/>
  <c r="X264" i="12"/>
  <c r="AH58" i="10" s="1"/>
  <c r="Y256" i="12"/>
  <c r="Y371" i="12" s="1"/>
  <c r="AG62" i="10"/>
  <c r="AN206" i="12"/>
  <c r="Y186" i="12"/>
  <c r="Y188" i="12"/>
  <c r="X197" i="12"/>
  <c r="X192" i="12"/>
  <c r="AH42" i="10" s="1"/>
  <c r="X287" i="12"/>
  <c r="X282" i="12"/>
  <c r="Y274" i="12"/>
  <c r="Y372" i="12" s="1"/>
  <c r="X251" i="12"/>
  <c r="Y238" i="12"/>
  <c r="Y370" i="12" s="1"/>
  <c r="X246" i="12"/>
  <c r="AH54" i="10" s="1"/>
  <c r="Y233" i="12"/>
  <c r="Z220" i="12"/>
  <c r="Z369" i="12" s="1"/>
  <c r="Y228" i="12"/>
  <c r="AI50" i="10" s="1"/>
  <c r="X215" i="12"/>
  <c r="X210" i="12"/>
  <c r="AH46" i="10" s="1"/>
  <c r="Y202" i="12"/>
  <c r="Y368" i="12" s="1"/>
  <c r="Z184" i="12"/>
  <c r="Y367" i="12" l="1"/>
  <c r="AO206" i="12"/>
  <c r="Y269" i="12"/>
  <c r="Y264" i="12"/>
  <c r="AI58" i="10" s="1"/>
  <c r="Z256" i="12"/>
  <c r="Z371" i="12" s="1"/>
  <c r="AH62" i="10"/>
  <c r="Y197" i="12"/>
  <c r="Y192" i="12"/>
  <c r="AI42" i="10" s="1"/>
  <c r="Z188" i="12"/>
  <c r="Z186" i="12"/>
  <c r="Y287" i="12"/>
  <c r="Y282" i="12"/>
  <c r="Z274" i="12"/>
  <c r="Z372" i="12" s="1"/>
  <c r="Y251" i="12"/>
  <c r="Y246" i="12"/>
  <c r="AI54" i="10" s="1"/>
  <c r="Z238" i="12"/>
  <c r="Z370" i="12" s="1"/>
  <c r="AA220" i="12"/>
  <c r="AA369" i="12" s="1"/>
  <c r="Z233" i="12"/>
  <c r="Z228" i="12"/>
  <c r="AJ50" i="10" s="1"/>
  <c r="Y215" i="12"/>
  <c r="Y210" i="12"/>
  <c r="AI46" i="10" s="1"/>
  <c r="Z202" i="12"/>
  <c r="Z368" i="12" s="1"/>
  <c r="AA184" i="12"/>
  <c r="Z367" i="12" l="1"/>
  <c r="AI62" i="10"/>
  <c r="Z264" i="12"/>
  <c r="AJ58" i="10" s="1"/>
  <c r="AA256" i="12"/>
  <c r="AA371" i="12" s="1"/>
  <c r="Z269" i="12"/>
  <c r="AP206" i="12"/>
  <c r="AA188" i="12"/>
  <c r="AA186" i="12"/>
  <c r="Z192" i="12"/>
  <c r="AJ42" i="10" s="1"/>
  <c r="Z197" i="12"/>
  <c r="Z287" i="12"/>
  <c r="Z282" i="12"/>
  <c r="AA274" i="12"/>
  <c r="AA372" i="12" s="1"/>
  <c r="Z246" i="12"/>
  <c r="AJ54" i="10" s="1"/>
  <c r="Z251" i="12"/>
  <c r="AA238" i="12"/>
  <c r="AA370" i="12" s="1"/>
  <c r="AA233" i="12"/>
  <c r="AA228" i="12"/>
  <c r="AK50" i="10" s="1"/>
  <c r="AB220" i="12"/>
  <c r="AB369" i="12" s="1"/>
  <c r="Z215" i="12"/>
  <c r="Z210" i="12"/>
  <c r="AJ46" i="10" s="1"/>
  <c r="AA202" i="12"/>
  <c r="AA368" i="12" s="1"/>
  <c r="AB184" i="12"/>
  <c r="AA367" i="12" l="1"/>
  <c r="AA269" i="12"/>
  <c r="AA264" i="12"/>
  <c r="AK58" i="10" s="1"/>
  <c r="AB256" i="12"/>
  <c r="AB371" i="12" s="1"/>
  <c r="AQ206" i="12"/>
  <c r="AJ62" i="10"/>
  <c r="AA192" i="12"/>
  <c r="AK42" i="10" s="1"/>
  <c r="AA197" i="12"/>
  <c r="AB186" i="12"/>
  <c r="AB188" i="12"/>
  <c r="AA287" i="12"/>
  <c r="AA282" i="12"/>
  <c r="AB274" i="12"/>
  <c r="AB372" i="12" s="1"/>
  <c r="AA251" i="12"/>
  <c r="AA246" i="12"/>
  <c r="AK54" i="10" s="1"/>
  <c r="AB238" i="12"/>
  <c r="AB370" i="12" s="1"/>
  <c r="AB233" i="12"/>
  <c r="AC220" i="12"/>
  <c r="AC369" i="12" s="1"/>
  <c r="AB228" i="12"/>
  <c r="AL50" i="10" s="1"/>
  <c r="AA215" i="12"/>
  <c r="AA210" i="12"/>
  <c r="AK46" i="10" s="1"/>
  <c r="AB202" i="12"/>
  <c r="AB368" i="12" s="1"/>
  <c r="AC184" i="12"/>
  <c r="AB367" i="12" l="1"/>
  <c r="AB264" i="12"/>
  <c r="AL58" i="10" s="1"/>
  <c r="AB269" i="12"/>
  <c r="AC256" i="12"/>
  <c r="AC371" i="12" s="1"/>
  <c r="AR206" i="12"/>
  <c r="AK62" i="10"/>
  <c r="AB197" i="12"/>
  <c r="AB192" i="12"/>
  <c r="AL42" i="10" s="1"/>
  <c r="AC188" i="12"/>
  <c r="AC186" i="12"/>
  <c r="AB287" i="12"/>
  <c r="AB282" i="12"/>
  <c r="AC274" i="12"/>
  <c r="AC372" i="12" s="1"/>
  <c r="AB251" i="12"/>
  <c r="AB246" i="12"/>
  <c r="AL54" i="10" s="1"/>
  <c r="AC238" i="12"/>
  <c r="AC370" i="12" s="1"/>
  <c r="AC233" i="12"/>
  <c r="AC228" i="12"/>
  <c r="AM50" i="10" s="1"/>
  <c r="AD220" i="12"/>
  <c r="AD369" i="12" s="1"/>
  <c r="AB215" i="12"/>
  <c r="AB210" i="12"/>
  <c r="AL46" i="10" s="1"/>
  <c r="AC202" i="12"/>
  <c r="AC368" i="12" s="1"/>
  <c r="AD184" i="12"/>
  <c r="AC367" i="12" l="1"/>
  <c r="AC264" i="12"/>
  <c r="AM58" i="10" s="1"/>
  <c r="AD256" i="12"/>
  <c r="AD371" i="12" s="1"/>
  <c r="AC269" i="12"/>
  <c r="AL62" i="10"/>
  <c r="AS206" i="12"/>
  <c r="AC197" i="12"/>
  <c r="AD188" i="12"/>
  <c r="AC192" i="12"/>
  <c r="AM42" i="10" s="1"/>
  <c r="AD186" i="12"/>
  <c r="AD367" i="12" s="1"/>
  <c r="AC287" i="12"/>
  <c r="AC282" i="12"/>
  <c r="AD274" i="12"/>
  <c r="AD372" i="12" s="1"/>
  <c r="AC251" i="12"/>
  <c r="AD238" i="12"/>
  <c r="AD370" i="12" s="1"/>
  <c r="AC246" i="12"/>
  <c r="AM54" i="10" s="1"/>
  <c r="AD233" i="12"/>
  <c r="AD228" i="12"/>
  <c r="AN50" i="10" s="1"/>
  <c r="AE220" i="12"/>
  <c r="AE369" i="12" s="1"/>
  <c r="AC215" i="12"/>
  <c r="AC210" i="12"/>
  <c r="AM46" i="10" s="1"/>
  <c r="AD202" i="12"/>
  <c r="AD368" i="12" s="1"/>
  <c r="AE184" i="12"/>
  <c r="AD269" i="12" l="1"/>
  <c r="AD264" i="12"/>
  <c r="AN58" i="10" s="1"/>
  <c r="AE256" i="12"/>
  <c r="AE371" i="12" s="1"/>
  <c r="AT206" i="12"/>
  <c r="AM62" i="10"/>
  <c r="AD197" i="12"/>
  <c r="AD192" i="12"/>
  <c r="AN42" i="10" s="1"/>
  <c r="AE188" i="12"/>
  <c r="AE186" i="12"/>
  <c r="AD287" i="12"/>
  <c r="AD282" i="12"/>
  <c r="AE274" i="12"/>
  <c r="AE372" i="12" s="1"/>
  <c r="AD251" i="12"/>
  <c r="AE238" i="12"/>
  <c r="AE370" i="12" s="1"/>
  <c r="AD246" i="12"/>
  <c r="AN54" i="10" s="1"/>
  <c r="AE233" i="12"/>
  <c r="AF220" i="12"/>
  <c r="AF369" i="12" s="1"/>
  <c r="AE228" i="12"/>
  <c r="AO50" i="10" s="1"/>
  <c r="AD215" i="12"/>
  <c r="AD210" i="12"/>
  <c r="AN46" i="10" s="1"/>
  <c r="AE202" i="12"/>
  <c r="AE368" i="12" s="1"/>
  <c r="AF184" i="12"/>
  <c r="AE197" i="12" l="1"/>
  <c r="AE367" i="12"/>
  <c r="AE269" i="12"/>
  <c r="AE264" i="12"/>
  <c r="AO58" i="10" s="1"/>
  <c r="AF256" i="12"/>
  <c r="AF371" i="12" s="1"/>
  <c r="AN62" i="10"/>
  <c r="AU206" i="12"/>
  <c r="AE192" i="12"/>
  <c r="AO42" i="10" s="1"/>
  <c r="AF188" i="12"/>
  <c r="AF186" i="12"/>
  <c r="AE287" i="12"/>
  <c r="AE282" i="12"/>
  <c r="AF274" i="12"/>
  <c r="AF372" i="12" s="1"/>
  <c r="AE251" i="12"/>
  <c r="AE246" i="12"/>
  <c r="AO54" i="10" s="1"/>
  <c r="AF238" i="12"/>
  <c r="AF370" i="12" s="1"/>
  <c r="AF233" i="12"/>
  <c r="AG220" i="12"/>
  <c r="AG369" i="12" s="1"/>
  <c r="AF228" i="12"/>
  <c r="AP50" i="10" s="1"/>
  <c r="AE215" i="12"/>
  <c r="AE210" i="12"/>
  <c r="AO46" i="10" s="1"/>
  <c r="AF202" i="12"/>
  <c r="AF368" i="12" s="1"/>
  <c r="AG184" i="12"/>
  <c r="AF197" i="12" l="1"/>
  <c r="AF367" i="12"/>
  <c r="AG256" i="12"/>
  <c r="AG371" i="12" s="1"/>
  <c r="AF269" i="12"/>
  <c r="AF264" i="12"/>
  <c r="AP58" i="10" s="1"/>
  <c r="AO62" i="10"/>
  <c r="AV206" i="12"/>
  <c r="AF192" i="12"/>
  <c r="AP42" i="10" s="1"/>
  <c r="AG186" i="12"/>
  <c r="AG188" i="12"/>
  <c r="AF287" i="12"/>
  <c r="AF282" i="12"/>
  <c r="AG274" i="12"/>
  <c r="AG372" i="12" s="1"/>
  <c r="AF246" i="12"/>
  <c r="AP54" i="10" s="1"/>
  <c r="AG238" i="12"/>
  <c r="AG370" i="12" s="1"/>
  <c r="AF251" i="12"/>
  <c r="AG233" i="12"/>
  <c r="AG228" i="12"/>
  <c r="AQ50" i="10" s="1"/>
  <c r="AH220" i="12"/>
  <c r="AH369" i="12" s="1"/>
  <c r="AG202" i="12"/>
  <c r="AG368" i="12" s="1"/>
  <c r="AF215" i="12"/>
  <c r="AF210" i="12"/>
  <c r="AP46" i="10" s="1"/>
  <c r="AH184" i="12"/>
  <c r="AG367" i="12" l="1"/>
  <c r="AG197" i="12"/>
  <c r="AP62" i="10"/>
  <c r="AW206" i="12"/>
  <c r="AG269" i="12"/>
  <c r="AH256" i="12"/>
  <c r="AH371" i="12" s="1"/>
  <c r="AG264" i="12"/>
  <c r="AQ58" i="10" s="1"/>
  <c r="AG192" i="12"/>
  <c r="AQ42" i="10" s="1"/>
  <c r="AH188" i="12"/>
  <c r="AH186" i="12"/>
  <c r="AG287" i="12"/>
  <c r="AG282" i="12"/>
  <c r="AH274" i="12"/>
  <c r="AH372" i="12" s="1"/>
  <c r="AG251" i="12"/>
  <c r="AG246" i="12"/>
  <c r="AQ54" i="10" s="1"/>
  <c r="AH238" i="12"/>
  <c r="AH370" i="12" s="1"/>
  <c r="AH233" i="12"/>
  <c r="AI220" i="12"/>
  <c r="AI369" i="12" s="1"/>
  <c r="AH228" i="12"/>
  <c r="AR50" i="10" s="1"/>
  <c r="AH202" i="12"/>
  <c r="AH368" i="12" s="1"/>
  <c r="AG215" i="12"/>
  <c r="AG210" i="12"/>
  <c r="AQ46" i="10" s="1"/>
  <c r="AI184" i="12"/>
  <c r="AH367" i="12" l="1"/>
  <c r="AX206" i="12"/>
  <c r="AQ62" i="10"/>
  <c r="AH197" i="12"/>
  <c r="AH269" i="12"/>
  <c r="AH264" i="12"/>
  <c r="AR58" i="10" s="1"/>
  <c r="AI256" i="12"/>
  <c r="AI371" i="12" s="1"/>
  <c r="AH192" i="12"/>
  <c r="AR42" i="10" s="1"/>
  <c r="AI186" i="12"/>
  <c r="AI188" i="12"/>
  <c r="AH287" i="12"/>
  <c r="AH282" i="12"/>
  <c r="AI274" i="12"/>
  <c r="AI372" i="12" s="1"/>
  <c r="AH251" i="12"/>
  <c r="AH246" i="12"/>
  <c r="AR54" i="10" s="1"/>
  <c r="AI238" i="12"/>
  <c r="AI370" i="12" s="1"/>
  <c r="AI233" i="12"/>
  <c r="AJ220" i="12"/>
  <c r="AJ369" i="12" s="1"/>
  <c r="AI228" i="12"/>
  <c r="AS50" i="10" s="1"/>
  <c r="AH215" i="12"/>
  <c r="AH210" i="12"/>
  <c r="AR46" i="10" s="1"/>
  <c r="AI202" i="12"/>
  <c r="AI368" i="12" s="1"/>
  <c r="AJ184" i="12"/>
  <c r="AI367" i="12" l="1"/>
  <c r="AI197" i="12"/>
  <c r="AY206" i="12"/>
  <c r="AI264" i="12"/>
  <c r="AS58" i="10" s="1"/>
  <c r="AI269" i="12"/>
  <c r="AJ256" i="12"/>
  <c r="AJ371" i="12" s="1"/>
  <c r="AR62" i="10"/>
  <c r="AI192" i="12"/>
  <c r="AS42" i="10" s="1"/>
  <c r="AJ188" i="12"/>
  <c r="AJ186" i="12"/>
  <c r="AJ192" i="12" s="1"/>
  <c r="AT42" i="10" s="1"/>
  <c r="AI287" i="12"/>
  <c r="AI282" i="12"/>
  <c r="AJ274" i="12"/>
  <c r="AJ372" i="12" s="1"/>
  <c r="AJ238" i="12"/>
  <c r="AJ370" i="12" s="1"/>
  <c r="AI246" i="12"/>
  <c r="AS54" i="10" s="1"/>
  <c r="AI251" i="12"/>
  <c r="AJ233" i="12"/>
  <c r="AJ228" i="12"/>
  <c r="AT50" i="10" s="1"/>
  <c r="AK220" i="12"/>
  <c r="AK369" i="12" s="1"/>
  <c r="AI215" i="12"/>
  <c r="AI210" i="12"/>
  <c r="AS46" i="10" s="1"/>
  <c r="AJ202" i="12"/>
  <c r="AJ368" i="12" s="1"/>
  <c r="AK184" i="12"/>
  <c r="AJ367" i="12" l="1"/>
  <c r="AS62" i="10"/>
  <c r="AJ269" i="12"/>
  <c r="AK256" i="12"/>
  <c r="AK371" i="12" s="1"/>
  <c r="AJ264" i="12"/>
  <c r="AT58" i="10" s="1"/>
  <c r="AZ206" i="12"/>
  <c r="AK186" i="12"/>
  <c r="AJ197" i="12"/>
  <c r="AK188" i="12"/>
  <c r="AL184" i="12"/>
  <c r="AJ287" i="12"/>
  <c r="AJ282" i="12"/>
  <c r="AK274" i="12"/>
  <c r="AK372" i="12" s="1"/>
  <c r="AJ251" i="12"/>
  <c r="AK238" i="12"/>
  <c r="AK370" i="12" s="1"/>
  <c r="AJ246" i="12"/>
  <c r="AT54" i="10" s="1"/>
  <c r="AK233" i="12"/>
  <c r="AK228" i="12"/>
  <c r="AU50" i="10" s="1"/>
  <c r="AL220" i="12"/>
  <c r="AL369" i="12" s="1"/>
  <c r="AJ215" i="12"/>
  <c r="AJ210" i="12"/>
  <c r="AT46" i="10" s="1"/>
  <c r="AK202" i="12"/>
  <c r="AK368" i="12" s="1"/>
  <c r="AK197" i="12"/>
  <c r="AK367" i="12" l="1"/>
  <c r="AL256" i="12"/>
  <c r="AL371" i="12" s="1"/>
  <c r="AK269" i="12"/>
  <c r="AK264" i="12"/>
  <c r="AU58" i="10" s="1"/>
  <c r="AT62" i="10"/>
  <c r="BA206" i="12"/>
  <c r="AL188" i="12"/>
  <c r="AL186" i="12"/>
  <c r="AK192" i="12"/>
  <c r="AU42" i="10" s="1"/>
  <c r="AM184" i="12"/>
  <c r="AK287" i="12"/>
  <c r="AK282" i="12"/>
  <c r="AL274" i="12"/>
  <c r="AL372" i="12" s="1"/>
  <c r="AK251" i="12"/>
  <c r="AK246" i="12"/>
  <c r="AU54" i="10" s="1"/>
  <c r="AL238" i="12"/>
  <c r="AL370" i="12" s="1"/>
  <c r="AL233" i="12"/>
  <c r="AM220" i="12"/>
  <c r="AM369" i="12" s="1"/>
  <c r="AL228" i="12"/>
  <c r="AV50" i="10" s="1"/>
  <c r="AK215" i="12"/>
  <c r="AK210" i="12"/>
  <c r="AU46" i="10" s="1"/>
  <c r="AL202" i="12"/>
  <c r="AL368" i="12" s="1"/>
  <c r="AL192" i="12" l="1"/>
  <c r="AV42" i="10" s="1"/>
  <c r="AL197" i="12"/>
  <c r="AL367" i="12"/>
  <c r="BB206" i="12"/>
  <c r="AM256" i="12"/>
  <c r="AM371" i="12" s="1"/>
  <c r="AL269" i="12"/>
  <c r="AL264" i="12"/>
  <c r="AV58" i="10" s="1"/>
  <c r="AU62" i="10"/>
  <c r="AM186" i="12"/>
  <c r="AN184" i="12"/>
  <c r="AM188" i="12"/>
  <c r="AM274" i="12"/>
  <c r="AM372" i="12" s="1"/>
  <c r="AL287" i="12"/>
  <c r="AL282" i="12"/>
  <c r="AL246" i="12"/>
  <c r="AV54" i="10" s="1"/>
  <c r="AM238" i="12"/>
  <c r="AM370" i="12" s="1"/>
  <c r="AL251" i="12"/>
  <c r="AM233" i="12"/>
  <c r="AM228" i="12"/>
  <c r="AW50" i="10" s="1"/>
  <c r="AN220" i="12"/>
  <c r="AN369" i="12" s="1"/>
  <c r="AL215" i="12"/>
  <c r="AL210" i="12"/>
  <c r="AV46" i="10" s="1"/>
  <c r="AM202" i="12"/>
  <c r="AM368" i="12" s="1"/>
  <c r="AM367" i="12" l="1"/>
  <c r="BC206" i="12"/>
  <c r="AM264" i="12"/>
  <c r="AW58" i="10" s="1"/>
  <c r="AM269" i="12"/>
  <c r="AN256" i="12"/>
  <c r="AN371" i="12" s="1"/>
  <c r="AN202" i="12"/>
  <c r="AN368" i="12" s="1"/>
  <c r="AV62" i="10"/>
  <c r="AN186" i="12"/>
  <c r="AM192" i="12"/>
  <c r="AW42" i="10" s="1"/>
  <c r="AN188" i="12"/>
  <c r="AO184" i="12"/>
  <c r="AM197" i="12"/>
  <c r="AN274" i="12"/>
  <c r="AN372" i="12" s="1"/>
  <c r="AM287" i="12"/>
  <c r="AM282" i="12"/>
  <c r="AM251" i="12"/>
  <c r="AM246" i="12"/>
  <c r="AW54" i="10" s="1"/>
  <c r="AN238" i="12"/>
  <c r="AN370" i="12" s="1"/>
  <c r="AN233" i="12"/>
  <c r="AN228" i="12"/>
  <c r="AX50" i="10" s="1"/>
  <c r="AO220" i="12"/>
  <c r="AO369" i="12" s="1"/>
  <c r="AM215" i="12"/>
  <c r="AM210" i="12"/>
  <c r="AW46" i="10" s="1"/>
  <c r="AN367" i="12" l="1"/>
  <c r="AN197" i="12"/>
  <c r="AN269" i="12"/>
  <c r="AN264" i="12"/>
  <c r="AX58" i="10" s="1"/>
  <c r="AO256" i="12"/>
  <c r="AO371" i="12" s="1"/>
  <c r="BD206" i="12"/>
  <c r="AO202" i="12"/>
  <c r="AO368" i="12" s="1"/>
  <c r="AW62" i="10"/>
  <c r="AO186" i="12"/>
  <c r="AO188" i="12"/>
  <c r="AN192" i="12"/>
  <c r="AX42" i="10" s="1"/>
  <c r="AP184" i="12"/>
  <c r="AN287" i="12"/>
  <c r="AN282" i="12"/>
  <c r="AO274" i="12"/>
  <c r="AO372" i="12" s="1"/>
  <c r="AN251" i="12"/>
  <c r="AN246" i="12"/>
  <c r="AX54" i="10" s="1"/>
  <c r="AO238" i="12"/>
  <c r="AO370" i="12" s="1"/>
  <c r="AO233" i="12"/>
  <c r="AP220" i="12"/>
  <c r="AP369" i="12" s="1"/>
  <c r="AO228" i="12"/>
  <c r="AY50" i="10" s="1"/>
  <c r="AN215" i="12"/>
  <c r="AN210" i="12"/>
  <c r="AX46" i="10" s="1"/>
  <c r="AO192" i="12"/>
  <c r="AY42" i="10" s="1"/>
  <c r="AO367" i="12" l="1"/>
  <c r="AO197" i="12"/>
  <c r="AP256" i="12"/>
  <c r="AP371" i="12" s="1"/>
  <c r="AO264" i="12"/>
  <c r="AY58" i="10" s="1"/>
  <c r="AO269" i="12"/>
  <c r="BE206" i="12"/>
  <c r="AX62" i="10"/>
  <c r="AP202" i="12"/>
  <c r="AP368" i="12" s="1"/>
  <c r="AQ184" i="12"/>
  <c r="AP188" i="12"/>
  <c r="AP186" i="12"/>
  <c r="AO287" i="12"/>
  <c r="AO282" i="12"/>
  <c r="AP274" i="12"/>
  <c r="AP372" i="12" s="1"/>
  <c r="AP238" i="12"/>
  <c r="AP370" i="12" s="1"/>
  <c r="AO251" i="12"/>
  <c r="AO246" i="12"/>
  <c r="AY54" i="10" s="1"/>
  <c r="AP233" i="12"/>
  <c r="AQ220" i="12"/>
  <c r="AQ369" i="12" s="1"/>
  <c r="AP228" i="12"/>
  <c r="AZ50" i="10" s="1"/>
  <c r="AO215" i="12"/>
  <c r="AO210" i="12"/>
  <c r="AY46" i="10" s="1"/>
  <c r="AP367" i="12" l="1"/>
  <c r="AQ256" i="12"/>
  <c r="AQ371" i="12" s="1"/>
  <c r="AP264" i="12"/>
  <c r="AZ58" i="10" s="1"/>
  <c r="AP269" i="12"/>
  <c r="AR220" i="12"/>
  <c r="AR369" i="12" s="1"/>
  <c r="BF206" i="12"/>
  <c r="AY62" i="10"/>
  <c r="AQ202" i="12"/>
  <c r="AQ368" i="12" s="1"/>
  <c r="AQ188" i="12"/>
  <c r="AQ186" i="12"/>
  <c r="AP192" i="12"/>
  <c r="AZ42" i="10" s="1"/>
  <c r="AP197" i="12"/>
  <c r="AR184" i="12"/>
  <c r="AP287" i="12"/>
  <c r="AP282" i="12"/>
  <c r="AQ274" i="12"/>
  <c r="AQ372" i="12" s="1"/>
  <c r="AP251" i="12"/>
  <c r="AQ238" i="12"/>
  <c r="AQ370" i="12" s="1"/>
  <c r="AP246" i="12"/>
  <c r="AZ54" i="10" s="1"/>
  <c r="AQ233" i="12"/>
  <c r="AQ228" i="12"/>
  <c r="BA50" i="10" s="1"/>
  <c r="AP215" i="12"/>
  <c r="AP210" i="12"/>
  <c r="AZ46" i="10" s="1"/>
  <c r="AQ192" i="12"/>
  <c r="BA42" i="10" s="1"/>
  <c r="AQ197" i="12" l="1"/>
  <c r="AQ367" i="12"/>
  <c r="AS220" i="12"/>
  <c r="AS369" i="12" s="1"/>
  <c r="AZ62" i="10"/>
  <c r="AQ269" i="12"/>
  <c r="AR256" i="12"/>
  <c r="AR371" i="12" s="1"/>
  <c r="AQ264" i="12"/>
  <c r="BA58" i="10" s="1"/>
  <c r="BG206" i="12"/>
  <c r="BH206" i="12" s="1"/>
  <c r="BI206" i="12" s="1"/>
  <c r="AR202" i="12"/>
  <c r="AR368" i="12" s="1"/>
  <c r="AS184" i="12"/>
  <c r="AR186" i="12"/>
  <c r="AR188" i="12"/>
  <c r="AQ287" i="12"/>
  <c r="AQ282" i="12"/>
  <c r="AR274" i="12"/>
  <c r="AR372" i="12" s="1"/>
  <c r="AQ251" i="12"/>
  <c r="AQ246" i="12"/>
  <c r="BA54" i="10" s="1"/>
  <c r="AR238" i="12"/>
  <c r="AR370" i="12" s="1"/>
  <c r="AR233" i="12"/>
  <c r="AR228" i="12"/>
  <c r="BB50" i="10" s="1"/>
  <c r="AQ215" i="12"/>
  <c r="AQ210" i="12"/>
  <c r="BA46" i="10" s="1"/>
  <c r="J41" i="12" l="1"/>
  <c r="BJ206" i="12"/>
  <c r="BK206" i="12" s="1"/>
  <c r="BL206" i="12" s="1"/>
  <c r="BM206" i="12" s="1"/>
  <c r="BN206" i="12" s="1"/>
  <c r="BO206" i="12" s="1"/>
  <c r="BP206" i="12" s="1"/>
  <c r="BQ206" i="12" s="1"/>
  <c r="BR206" i="12" s="1"/>
  <c r="BS206" i="12" s="1"/>
  <c r="BT206" i="12" s="1"/>
  <c r="BU206" i="12" s="1"/>
  <c r="AR367" i="12"/>
  <c r="BA62" i="10"/>
  <c r="AS202" i="12"/>
  <c r="AS368" i="12" s="1"/>
  <c r="AR264" i="12"/>
  <c r="BB58" i="10" s="1"/>
  <c r="AR269" i="12"/>
  <c r="AS256" i="12"/>
  <c r="AS371" i="12" s="1"/>
  <c r="AT220" i="12"/>
  <c r="AT369" i="12" s="1"/>
  <c r="AS188" i="12"/>
  <c r="AS186" i="12"/>
  <c r="AR192" i="12"/>
  <c r="BB42" i="10" s="1"/>
  <c r="AR197" i="12"/>
  <c r="AT184" i="12"/>
  <c r="AS274" i="12"/>
  <c r="AS372" i="12" s="1"/>
  <c r="AR287" i="12"/>
  <c r="AR282" i="12"/>
  <c r="AS238" i="12"/>
  <c r="AS370" i="12" s="1"/>
  <c r="AR251" i="12"/>
  <c r="AR246" i="12"/>
  <c r="BB54" i="10" s="1"/>
  <c r="AS233" i="12"/>
  <c r="AS228" i="12"/>
  <c r="BC50" i="10" s="1"/>
  <c r="AR215" i="12"/>
  <c r="AR210" i="12"/>
  <c r="BB46" i="10" s="1"/>
  <c r="AS197" i="12" l="1"/>
  <c r="AS192" i="12"/>
  <c r="BC42" i="10" s="1"/>
  <c r="AS367" i="12"/>
  <c r="AT202" i="12"/>
  <c r="AT368" i="12" s="1"/>
  <c r="AT256" i="12"/>
  <c r="AT371" i="12" s="1"/>
  <c r="AS269" i="12"/>
  <c r="AS264" i="12"/>
  <c r="BC58" i="10" s="1"/>
  <c r="AU220" i="12"/>
  <c r="AU369" i="12" s="1"/>
  <c r="BB62" i="10"/>
  <c r="AT186" i="12"/>
  <c r="AU184" i="12"/>
  <c r="AT188" i="12"/>
  <c r="AT274" i="12"/>
  <c r="AT372" i="12" s="1"/>
  <c r="AS287" i="12"/>
  <c r="AS282" i="12"/>
  <c r="AS251" i="12"/>
  <c r="AS246" i="12"/>
  <c r="BC54" i="10" s="1"/>
  <c r="AT238" i="12"/>
  <c r="AT370" i="12" s="1"/>
  <c r="AT233" i="12"/>
  <c r="AT228" i="12"/>
  <c r="BD50" i="10" s="1"/>
  <c r="AS215" i="12"/>
  <c r="AS210" i="12"/>
  <c r="BC46" i="10" s="1"/>
  <c r="AT197" i="12" l="1"/>
  <c r="AT367" i="12"/>
  <c r="AU256" i="12"/>
  <c r="AU371" i="12" s="1"/>
  <c r="AT269" i="12"/>
  <c r="AT264" i="12"/>
  <c r="BD58" i="10" s="1"/>
  <c r="AU238" i="12"/>
  <c r="AU370" i="12" s="1"/>
  <c r="BC62" i="10"/>
  <c r="AV220" i="12"/>
  <c r="AV369" i="12" s="1"/>
  <c r="AU202" i="12"/>
  <c r="AU368" i="12" s="1"/>
  <c r="AT192" i="12"/>
  <c r="BD42" i="10" s="1"/>
  <c r="AV184" i="12"/>
  <c r="AU188" i="12"/>
  <c r="AU186" i="12"/>
  <c r="AT287" i="12"/>
  <c r="AT282" i="12"/>
  <c r="AU274" i="12"/>
  <c r="AU372" i="12" s="1"/>
  <c r="AT251" i="12"/>
  <c r="AT246" i="12"/>
  <c r="BD54" i="10" s="1"/>
  <c r="AU233" i="12"/>
  <c r="AU228" i="12"/>
  <c r="BE50" i="10" s="1"/>
  <c r="AT215" i="12"/>
  <c r="AT210" i="12"/>
  <c r="BD46" i="10" s="1"/>
  <c r="AU367" i="12" l="1"/>
  <c r="AV238" i="12"/>
  <c r="AV370" i="12" s="1"/>
  <c r="AW220" i="12"/>
  <c r="AW369" i="12" s="1"/>
  <c r="BD62" i="10"/>
  <c r="AU264" i="12"/>
  <c r="BE58" i="10" s="1"/>
  <c r="AV256" i="12"/>
  <c r="AV371" i="12" s="1"/>
  <c r="AU269" i="12"/>
  <c r="AV202" i="12"/>
  <c r="AV368" i="12" s="1"/>
  <c r="AU197" i="12"/>
  <c r="AV188" i="12"/>
  <c r="AV186" i="12"/>
  <c r="AW184" i="12"/>
  <c r="AU192" i="12"/>
  <c r="BE42" i="10" s="1"/>
  <c r="AU287" i="12"/>
  <c r="AU282" i="12"/>
  <c r="AV274" i="12"/>
  <c r="AV372" i="12" s="1"/>
  <c r="AU251" i="12"/>
  <c r="AU246" i="12"/>
  <c r="BE54" i="10" s="1"/>
  <c r="AV233" i="12"/>
  <c r="AV228" i="12"/>
  <c r="BF50" i="10" s="1"/>
  <c r="AU215" i="12"/>
  <c r="AU210" i="12"/>
  <c r="BE46" i="10" s="1"/>
  <c r="AV367" i="12" l="1"/>
  <c r="AV197" i="12"/>
  <c r="AV269" i="12"/>
  <c r="AV264" i="12"/>
  <c r="BF58" i="10" s="1"/>
  <c r="AW256" i="12"/>
  <c r="AW371" i="12" s="1"/>
  <c r="BE62" i="10"/>
  <c r="AX220" i="12"/>
  <c r="AX369" i="12" s="1"/>
  <c r="AW202" i="12"/>
  <c r="AW368" i="12" s="1"/>
  <c r="AW238" i="12"/>
  <c r="AW370" i="12" s="1"/>
  <c r="AV192" i="12"/>
  <c r="BF42" i="10" s="1"/>
  <c r="AW186" i="12"/>
  <c r="AW367" i="12" s="1"/>
  <c r="AX184" i="12"/>
  <c r="AW188" i="12"/>
  <c r="AV287" i="12"/>
  <c r="AV282" i="12"/>
  <c r="AW274" i="12"/>
  <c r="AW372" i="12" s="1"/>
  <c r="AV251" i="12"/>
  <c r="AV246" i="12"/>
  <c r="BF54" i="10" s="1"/>
  <c r="AW233" i="12"/>
  <c r="AW228" i="12"/>
  <c r="BG50" i="10" s="1"/>
  <c r="AV215" i="12"/>
  <c r="AV210" i="12"/>
  <c r="BF46" i="10" s="1"/>
  <c r="AY220" i="12" l="1"/>
  <c r="AY369" i="12" s="1"/>
  <c r="AX256" i="12"/>
  <c r="AX371" i="12" s="1"/>
  <c r="AW264" i="12"/>
  <c r="BG58" i="10" s="1"/>
  <c r="AW269" i="12"/>
  <c r="BF62" i="10"/>
  <c r="AX202" i="12"/>
  <c r="AX368" i="12" s="1"/>
  <c r="AX238" i="12"/>
  <c r="AX370" i="12" s="1"/>
  <c r="AW197" i="12"/>
  <c r="AW192" i="12"/>
  <c r="BG42" i="10" s="1"/>
  <c r="AY184" i="12"/>
  <c r="AX188" i="12"/>
  <c r="AX186" i="12"/>
  <c r="AW287" i="12"/>
  <c r="AW282" i="12"/>
  <c r="AX274" i="12"/>
  <c r="AX372" i="12" s="1"/>
  <c r="AW251" i="12"/>
  <c r="AW246" i="12"/>
  <c r="BG54" i="10" s="1"/>
  <c r="AX228" i="12"/>
  <c r="BH50" i="10" s="1"/>
  <c r="AX233" i="12"/>
  <c r="AW215" i="12"/>
  <c r="AW210" i="12"/>
  <c r="BG46" i="10" s="1"/>
  <c r="AX367" i="12" l="1"/>
  <c r="AY202" i="12"/>
  <c r="AY368" i="12" s="1"/>
  <c r="AY256" i="12"/>
  <c r="AY371" i="12" s="1"/>
  <c r="AX269" i="12"/>
  <c r="AX264" i="12"/>
  <c r="BH58" i="10" s="1"/>
  <c r="BG62" i="10"/>
  <c r="AY238" i="12"/>
  <c r="AY370" i="12" s="1"/>
  <c r="AZ220" i="12"/>
  <c r="AZ369" i="12" s="1"/>
  <c r="AY188" i="12"/>
  <c r="AX192" i="12"/>
  <c r="BH42" i="10" s="1"/>
  <c r="AX197" i="12"/>
  <c r="AY186" i="12"/>
  <c r="AY192" i="12" s="1"/>
  <c r="BI42" i="10" s="1"/>
  <c r="AZ184" i="12"/>
  <c r="AY274" i="12"/>
  <c r="AY372" i="12" s="1"/>
  <c r="AX287" i="12"/>
  <c r="AX282" i="12"/>
  <c r="AX246" i="12"/>
  <c r="BH54" i="10" s="1"/>
  <c r="AX251" i="12"/>
  <c r="AY233" i="12"/>
  <c r="AY228" i="12"/>
  <c r="BI50" i="10" s="1"/>
  <c r="AX210" i="12"/>
  <c r="BH46" i="10" s="1"/>
  <c r="AX215" i="12"/>
  <c r="AY367" i="12" l="1"/>
  <c r="AZ238" i="12"/>
  <c r="AZ370" i="12" s="1"/>
  <c r="AZ256" i="12"/>
  <c r="AZ371" i="12" s="1"/>
  <c r="AY269" i="12"/>
  <c r="AY264" i="12"/>
  <c r="BI58" i="10" s="1"/>
  <c r="BH62" i="10"/>
  <c r="AZ202" i="12"/>
  <c r="AZ368" i="12" s="1"/>
  <c r="BA220" i="12"/>
  <c r="BA369" i="12" s="1"/>
  <c r="AY197" i="12"/>
  <c r="AZ188" i="12"/>
  <c r="BA184" i="12"/>
  <c r="AZ186" i="12"/>
  <c r="AZ274" i="12"/>
  <c r="AZ372" i="12" s="1"/>
  <c r="AY287" i="12"/>
  <c r="AY282" i="12"/>
  <c r="AY251" i="12"/>
  <c r="AY246" i="12"/>
  <c r="BI54" i="10" s="1"/>
  <c r="AZ233" i="12"/>
  <c r="AZ228" i="12"/>
  <c r="BJ50" i="10" s="1"/>
  <c r="AY215" i="12"/>
  <c r="AY210" i="12"/>
  <c r="BI46" i="10" s="1"/>
  <c r="AZ367" i="12" l="1"/>
  <c r="BI62" i="10"/>
  <c r="BA202" i="12"/>
  <c r="BA368" i="12" s="1"/>
  <c r="BA274" i="12"/>
  <c r="BA372" i="12" s="1"/>
  <c r="BA256" i="12"/>
  <c r="BA371" i="12" s="1"/>
  <c r="AZ264" i="12"/>
  <c r="BJ58" i="10" s="1"/>
  <c r="AZ269" i="12"/>
  <c r="AZ197" i="12"/>
  <c r="BB220" i="12"/>
  <c r="BB369" i="12" s="1"/>
  <c r="BA238" i="12"/>
  <c r="BA370" i="12" s="1"/>
  <c r="BA188" i="12"/>
  <c r="BA186" i="12"/>
  <c r="BA367" i="12" s="1"/>
  <c r="BB184" i="12"/>
  <c r="AZ192" i="12"/>
  <c r="BJ42" i="10" s="1"/>
  <c r="AZ287" i="12"/>
  <c r="AZ282" i="12"/>
  <c r="AZ251" i="12"/>
  <c r="AZ246" i="12"/>
  <c r="BJ54" i="10" s="1"/>
  <c r="BA233" i="12"/>
  <c r="BA228" i="12"/>
  <c r="BK50" i="10" s="1"/>
  <c r="AZ215" i="12"/>
  <c r="AZ210" i="12"/>
  <c r="BJ46" i="10" s="1"/>
  <c r="BC220" i="12" l="1"/>
  <c r="BC369" i="12" s="1"/>
  <c r="BB274" i="12"/>
  <c r="BB372" i="12" s="1"/>
  <c r="BB256" i="12"/>
  <c r="BB371" i="12" s="1"/>
  <c r="BA264" i="12"/>
  <c r="BK58" i="10" s="1"/>
  <c r="BA269" i="12"/>
  <c r="BJ62" i="10"/>
  <c r="BB202" i="12"/>
  <c r="BB368" i="12" s="1"/>
  <c r="BB238" i="12"/>
  <c r="BB370" i="12" s="1"/>
  <c r="BB186" i="12"/>
  <c r="BA192" i="12"/>
  <c r="BK42" i="10" s="1"/>
  <c r="BA197" i="12"/>
  <c r="BC184" i="12"/>
  <c r="BB188" i="12"/>
  <c r="BA287" i="12"/>
  <c r="BA282" i="12"/>
  <c r="BK62" i="10" s="1"/>
  <c r="BA251" i="12"/>
  <c r="BA246" i="12"/>
  <c r="BK54" i="10" s="1"/>
  <c r="BB233" i="12"/>
  <c r="BB228" i="12"/>
  <c r="BL50" i="10" s="1"/>
  <c r="BA215" i="12"/>
  <c r="BA210" i="12"/>
  <c r="BK46" i="10" s="1"/>
  <c r="BB197" i="12"/>
  <c r="BB192" i="12" l="1"/>
  <c r="BL42" i="10" s="1"/>
  <c r="BB367" i="12"/>
  <c r="BC202" i="12"/>
  <c r="BC368" i="12" s="1"/>
  <c r="BC256" i="12"/>
  <c r="BC371" i="12" s="1"/>
  <c r="BB269" i="12"/>
  <c r="BB264" i="12"/>
  <c r="BL58" i="10" s="1"/>
  <c r="BD220" i="12"/>
  <c r="BD369" i="12" s="1"/>
  <c r="BC274" i="12"/>
  <c r="BC372" i="12" s="1"/>
  <c r="BC238" i="12"/>
  <c r="BC370" i="12" s="1"/>
  <c r="BC188" i="12"/>
  <c r="BD184" i="12"/>
  <c r="BC186" i="12"/>
  <c r="BB287" i="12"/>
  <c r="BB282" i="12"/>
  <c r="BL62" i="10" s="1"/>
  <c r="BB251" i="12"/>
  <c r="BB246" i="12"/>
  <c r="BL54" i="10" s="1"/>
  <c r="BC233" i="12"/>
  <c r="BC228" i="12"/>
  <c r="BM50" i="10" s="1"/>
  <c r="BB215" i="12"/>
  <c r="BB210" i="12"/>
  <c r="BL46" i="10" s="1"/>
  <c r="BC367" i="12" l="1"/>
  <c r="BD238" i="12"/>
  <c r="BD370" i="12" s="1"/>
  <c r="BD256" i="12"/>
  <c r="BD371" i="12" s="1"/>
  <c r="BC269" i="12"/>
  <c r="BC264" i="12"/>
  <c r="BM58" i="10" s="1"/>
  <c r="BD274" i="12"/>
  <c r="BD372" i="12" s="1"/>
  <c r="BD202" i="12"/>
  <c r="BD368" i="12" s="1"/>
  <c r="BE220" i="12"/>
  <c r="BE369" i="12" s="1"/>
  <c r="BD188" i="12"/>
  <c r="BC197" i="12"/>
  <c r="BC192" i="12"/>
  <c r="BM42" i="10" s="1"/>
  <c r="BD186" i="12"/>
  <c r="BD192" i="12" s="1"/>
  <c r="BN42" i="10" s="1"/>
  <c r="BE184" i="12"/>
  <c r="BC287" i="12"/>
  <c r="BC282" i="12"/>
  <c r="BM62" i="10" s="1"/>
  <c r="BC251" i="12"/>
  <c r="BC246" i="12"/>
  <c r="BM54" i="10" s="1"/>
  <c r="BD228" i="12"/>
  <c r="BN50" i="10" s="1"/>
  <c r="BD233" i="12"/>
  <c r="BC215" i="12"/>
  <c r="BC210" i="12"/>
  <c r="BM46" i="10" s="1"/>
  <c r="BD367" i="12" l="1"/>
  <c r="BF220" i="12"/>
  <c r="BF369" i="12" s="1"/>
  <c r="BE202" i="12"/>
  <c r="BE368" i="12" s="1"/>
  <c r="BE256" i="12"/>
  <c r="BE371" i="12" s="1"/>
  <c r="BD269" i="12"/>
  <c r="BD264" i="12"/>
  <c r="BN58" i="10" s="1"/>
  <c r="BE274" i="12"/>
  <c r="BE372" i="12" s="1"/>
  <c r="BE238" i="12"/>
  <c r="BE370" i="12" s="1"/>
  <c r="BD197" i="12"/>
  <c r="BE188" i="12"/>
  <c r="BF184" i="12"/>
  <c r="BE186" i="12"/>
  <c r="BE367" i="12" s="1"/>
  <c r="BD287" i="12"/>
  <c r="BD282" i="12"/>
  <c r="BN62" i="10" s="1"/>
  <c r="BD251" i="12"/>
  <c r="BD246" i="12"/>
  <c r="BN54" i="10" s="1"/>
  <c r="BE233" i="12"/>
  <c r="BE228" i="12"/>
  <c r="BO50" i="10" s="1"/>
  <c r="BD215" i="12"/>
  <c r="BD210" i="12"/>
  <c r="BN46" i="10" s="1"/>
  <c r="BF238" i="12" l="1"/>
  <c r="BF370" i="12" s="1"/>
  <c r="BF256" i="12"/>
  <c r="BF371" i="12" s="1"/>
  <c r="BE269" i="12"/>
  <c r="BE264" i="12"/>
  <c r="BO58" i="10" s="1"/>
  <c r="BF274" i="12"/>
  <c r="BF372" i="12" s="1"/>
  <c r="BF202" i="12"/>
  <c r="BF368" i="12" s="1"/>
  <c r="BG220" i="12"/>
  <c r="BG369" i="12" s="1"/>
  <c r="BF188" i="12"/>
  <c r="BE192" i="12"/>
  <c r="BO42" i="10" s="1"/>
  <c r="BE197" i="12"/>
  <c r="BF186" i="12"/>
  <c r="BF197" i="12" s="1"/>
  <c r="BG184" i="12"/>
  <c r="BE287" i="12"/>
  <c r="BE282" i="12"/>
  <c r="BO62" i="10" s="1"/>
  <c r="BE251" i="12"/>
  <c r="BE246" i="12"/>
  <c r="BO54" i="10" s="1"/>
  <c r="BF233" i="12"/>
  <c r="BF228" i="12"/>
  <c r="BP50" i="10" s="1"/>
  <c r="BE215" i="12"/>
  <c r="BE210" i="12"/>
  <c r="BO46" i="10" s="1"/>
  <c r="BF367" i="12" l="1"/>
  <c r="BG274" i="12"/>
  <c r="BG372" i="12" s="1"/>
  <c r="BG256" i="12"/>
  <c r="BG371" i="12" s="1"/>
  <c r="BF269" i="12"/>
  <c r="BF264" i="12"/>
  <c r="BP58" i="10" s="1"/>
  <c r="BG202" i="12"/>
  <c r="BG368" i="12" s="1"/>
  <c r="BH220" i="12"/>
  <c r="BH369" i="12" s="1"/>
  <c r="BG238" i="12"/>
  <c r="BG370" i="12" s="1"/>
  <c r="BF192" i="12"/>
  <c r="BP42" i="10" s="1"/>
  <c r="BG188" i="12"/>
  <c r="BH184" i="12"/>
  <c r="BG186" i="12"/>
  <c r="BF287" i="12"/>
  <c r="BF282" i="12"/>
  <c r="BP62" i="10" s="1"/>
  <c r="BF251" i="12"/>
  <c r="BF246" i="12"/>
  <c r="BP54" i="10" s="1"/>
  <c r="BG233" i="12"/>
  <c r="BG228" i="12"/>
  <c r="BQ50" i="10" s="1"/>
  <c r="BF215" i="12"/>
  <c r="BF210" i="12"/>
  <c r="BP46" i="10" s="1"/>
  <c r="BG367" i="12" l="1"/>
  <c r="BH238" i="12"/>
  <c r="BH370" i="12" s="1"/>
  <c r="BI220" i="12"/>
  <c r="BH256" i="12"/>
  <c r="BH371" i="12" s="1"/>
  <c r="BG269" i="12"/>
  <c r="BG264" i="12"/>
  <c r="BQ58" i="10" s="1"/>
  <c r="BH202" i="12"/>
  <c r="BH368" i="12" s="1"/>
  <c r="BH274" i="12"/>
  <c r="BH372" i="12" s="1"/>
  <c r="BH188" i="12"/>
  <c r="BH186" i="12"/>
  <c r="BG197" i="12"/>
  <c r="BI184" i="12"/>
  <c r="BJ184" i="12" s="1"/>
  <c r="BG192" i="12"/>
  <c r="BQ42" i="10" s="1"/>
  <c r="BG287" i="12"/>
  <c r="BG282" i="12"/>
  <c r="BG251" i="12"/>
  <c r="BG246" i="12"/>
  <c r="BQ54" i="10" s="1"/>
  <c r="BH233" i="12"/>
  <c r="BH228" i="12"/>
  <c r="BR50" i="10" s="1"/>
  <c r="BG215" i="12"/>
  <c r="BG210" i="12"/>
  <c r="BQ46" i="10" s="1"/>
  <c r="BI369" i="12" l="1"/>
  <c r="BJ220" i="12"/>
  <c r="BK184" i="12"/>
  <c r="BH197" i="12"/>
  <c r="BH367" i="12"/>
  <c r="BI274" i="12"/>
  <c r="BI256" i="12"/>
  <c r="BH269" i="12"/>
  <c r="BH264" i="12"/>
  <c r="BR58" i="10" s="1"/>
  <c r="J43" i="12"/>
  <c r="BQ62" i="10"/>
  <c r="J35" i="12"/>
  <c r="BI238" i="12"/>
  <c r="BH192" i="12"/>
  <c r="BR42" i="10" s="1"/>
  <c r="BI186" i="12"/>
  <c r="BI188" i="12"/>
  <c r="BH287" i="12"/>
  <c r="BH282" i="12"/>
  <c r="BR62" i="10" s="1"/>
  <c r="BH251" i="12"/>
  <c r="BH246" i="12"/>
  <c r="BR54" i="10" s="1"/>
  <c r="BI233" i="12"/>
  <c r="BI228" i="12"/>
  <c r="BS50" i="10" s="1"/>
  <c r="BH215" i="12"/>
  <c r="BH210" i="12"/>
  <c r="BR46" i="10" s="1"/>
  <c r="BI202" i="12"/>
  <c r="BI372" i="12" l="1"/>
  <c r="BJ274" i="12"/>
  <c r="J37" i="12"/>
  <c r="BJ188" i="12"/>
  <c r="BK188" i="12" s="1"/>
  <c r="BL188" i="12" s="1"/>
  <c r="BM188" i="12" s="1"/>
  <c r="BN188" i="12" s="1"/>
  <c r="BO188" i="12" s="1"/>
  <c r="BP188" i="12" s="1"/>
  <c r="BQ188" i="12" s="1"/>
  <c r="BR188" i="12" s="1"/>
  <c r="BS188" i="12" s="1"/>
  <c r="BT188" i="12" s="1"/>
  <c r="BU188" i="12" s="1"/>
  <c r="J36" i="12"/>
  <c r="BJ186" i="12"/>
  <c r="BL184" i="12"/>
  <c r="BJ228" i="12"/>
  <c r="BT50" i="10" s="1"/>
  <c r="BK220" i="12"/>
  <c r="BJ369" i="12"/>
  <c r="BJ233" i="12"/>
  <c r="BI368" i="12"/>
  <c r="BJ202" i="12"/>
  <c r="BI370" i="12"/>
  <c r="BJ238" i="12"/>
  <c r="BI371" i="12"/>
  <c r="BJ256" i="12"/>
  <c r="BI367" i="12"/>
  <c r="J51" i="12"/>
  <c r="BI269" i="12"/>
  <c r="BI264" i="12"/>
  <c r="BS58" i="10" s="1"/>
  <c r="J47" i="12"/>
  <c r="J55" i="12"/>
  <c r="J39" i="12"/>
  <c r="BI192" i="12"/>
  <c r="BS42" i="10" s="1"/>
  <c r="BI197" i="12"/>
  <c r="BI287" i="12"/>
  <c r="BI282" i="12"/>
  <c r="BI251" i="12"/>
  <c r="BI246" i="12"/>
  <c r="BS54" i="10" s="1"/>
  <c r="BI215" i="12"/>
  <c r="BI210" i="12"/>
  <c r="BS46" i="10" s="1"/>
  <c r="BJ370" i="12" l="1"/>
  <c r="BJ251" i="12"/>
  <c r="BK238" i="12"/>
  <c r="BJ246" i="12"/>
  <c r="BT54" i="10" s="1"/>
  <c r="BK186" i="12"/>
  <c r="BJ197" i="12"/>
  <c r="BJ367" i="12"/>
  <c r="BJ192" i="12"/>
  <c r="BT42" i="10" s="1"/>
  <c r="BK202" i="12"/>
  <c r="BJ368" i="12"/>
  <c r="BJ210" i="12"/>
  <c r="BT46" i="10" s="1"/>
  <c r="BJ215" i="12"/>
  <c r="BM184" i="12"/>
  <c r="BK369" i="12"/>
  <c r="BK228" i="12"/>
  <c r="BU50" i="10" s="1"/>
  <c r="BK233" i="12"/>
  <c r="BL220" i="12"/>
  <c r="BJ371" i="12"/>
  <c r="BK256" i="12"/>
  <c r="BJ264" i="12"/>
  <c r="BT58" i="10" s="1"/>
  <c r="BJ269" i="12"/>
  <c r="BJ282" i="12"/>
  <c r="BT62" i="10" s="1"/>
  <c r="BJ372" i="12"/>
  <c r="BK274" i="12"/>
  <c r="BJ287" i="12"/>
  <c r="BS62" i="10"/>
  <c r="I33" i="12"/>
  <c r="I32" i="12"/>
  <c r="I31" i="12"/>
  <c r="I29" i="12"/>
  <c r="I28" i="12"/>
  <c r="I27" i="12"/>
  <c r="BI178" i="12"/>
  <c r="BH178" i="12"/>
  <c r="BG178" i="12"/>
  <c r="BF178" i="12"/>
  <c r="BE178" i="12"/>
  <c r="BD178" i="12"/>
  <c r="BC178" i="12"/>
  <c r="BB178" i="12"/>
  <c r="BA178" i="12"/>
  <c r="AZ178" i="12"/>
  <c r="AY178" i="12"/>
  <c r="AX178" i="12"/>
  <c r="AW178" i="12"/>
  <c r="AV178" i="12"/>
  <c r="AU178" i="12"/>
  <c r="AT178" i="12"/>
  <c r="AS178" i="12"/>
  <c r="AR178" i="12"/>
  <c r="AQ178" i="12"/>
  <c r="AP178" i="12"/>
  <c r="AO178" i="12"/>
  <c r="AN178" i="12"/>
  <c r="AM178" i="12"/>
  <c r="AL178" i="12"/>
  <c r="AK178" i="12"/>
  <c r="AJ178" i="12"/>
  <c r="AI178" i="12"/>
  <c r="AH178" i="12"/>
  <c r="AG178" i="12"/>
  <c r="AF178" i="12"/>
  <c r="AE178" i="12"/>
  <c r="AD178" i="12"/>
  <c r="AC178" i="12"/>
  <c r="AB178" i="12"/>
  <c r="AA178" i="12"/>
  <c r="Z178" i="12"/>
  <c r="Y178" i="12"/>
  <c r="X178" i="12"/>
  <c r="W178" i="12"/>
  <c r="V178" i="12"/>
  <c r="U178" i="12"/>
  <c r="T178" i="12"/>
  <c r="S178" i="12"/>
  <c r="R178" i="12"/>
  <c r="Q178" i="12"/>
  <c r="P178" i="12"/>
  <c r="O178" i="12"/>
  <c r="N178" i="12"/>
  <c r="M178" i="12"/>
  <c r="L178" i="12"/>
  <c r="K178" i="12"/>
  <c r="J178" i="12"/>
  <c r="I178" i="12"/>
  <c r="H178" i="12"/>
  <c r="G178" i="12"/>
  <c r="F178" i="12"/>
  <c r="E178" i="12"/>
  <c r="D178" i="12"/>
  <c r="C178" i="12"/>
  <c r="B178" i="12"/>
  <c r="BI173" i="12"/>
  <c r="BS37" i="10" s="1"/>
  <c r="BH173" i="12"/>
  <c r="BR37" i="10" s="1"/>
  <c r="BG173" i="12"/>
  <c r="BQ37" i="10" s="1"/>
  <c r="BF173" i="12"/>
  <c r="BP37" i="10" s="1"/>
  <c r="BE173" i="12"/>
  <c r="BO37" i="10" s="1"/>
  <c r="BD173" i="12"/>
  <c r="BN37" i="10" s="1"/>
  <c r="BC173" i="12"/>
  <c r="BM37" i="10" s="1"/>
  <c r="BB173" i="12"/>
  <c r="BL37" i="10" s="1"/>
  <c r="BA173" i="12"/>
  <c r="BK37" i="10" s="1"/>
  <c r="AZ173" i="12"/>
  <c r="BJ37" i="10" s="1"/>
  <c r="AY173" i="12"/>
  <c r="BI37" i="10" s="1"/>
  <c r="AX173" i="12"/>
  <c r="BH37" i="10" s="1"/>
  <c r="AW173" i="12"/>
  <c r="BG37" i="10" s="1"/>
  <c r="AV173" i="12"/>
  <c r="BF37" i="10" s="1"/>
  <c r="AU173" i="12"/>
  <c r="BE37" i="10" s="1"/>
  <c r="AT173" i="12"/>
  <c r="BD37" i="10" s="1"/>
  <c r="AS173" i="12"/>
  <c r="BC37" i="10" s="1"/>
  <c r="AR173" i="12"/>
  <c r="BB37" i="10" s="1"/>
  <c r="AQ173" i="12"/>
  <c r="BA37" i="10" s="1"/>
  <c r="AP173" i="12"/>
  <c r="AZ37" i="10" s="1"/>
  <c r="AO173" i="12"/>
  <c r="AY37" i="10" s="1"/>
  <c r="AN173" i="12"/>
  <c r="AX37" i="10" s="1"/>
  <c r="AM173" i="12"/>
  <c r="AW37" i="10" s="1"/>
  <c r="AL173" i="12"/>
  <c r="AV37" i="10" s="1"/>
  <c r="AK173" i="12"/>
  <c r="AU37" i="10" s="1"/>
  <c r="AJ173" i="12"/>
  <c r="AT37" i="10" s="1"/>
  <c r="AI173" i="12"/>
  <c r="AS37" i="10" s="1"/>
  <c r="AH173" i="12"/>
  <c r="AR37" i="10" s="1"/>
  <c r="AG173" i="12"/>
  <c r="AQ37" i="10" s="1"/>
  <c r="AF173" i="12"/>
  <c r="AP37" i="10" s="1"/>
  <c r="AE173" i="12"/>
  <c r="AO37" i="10" s="1"/>
  <c r="AD173" i="12"/>
  <c r="AN37" i="10" s="1"/>
  <c r="AC173" i="12"/>
  <c r="AM37" i="10" s="1"/>
  <c r="AB173" i="12"/>
  <c r="AL37" i="10" s="1"/>
  <c r="AA173" i="12"/>
  <c r="AK37" i="10" s="1"/>
  <c r="Z173" i="12"/>
  <c r="AJ37" i="10" s="1"/>
  <c r="Y173" i="12"/>
  <c r="AI37" i="10" s="1"/>
  <c r="X173" i="12"/>
  <c r="AH37" i="10" s="1"/>
  <c r="W173" i="12"/>
  <c r="AG37" i="10" s="1"/>
  <c r="V173" i="12"/>
  <c r="AF37" i="10" s="1"/>
  <c r="U173" i="12"/>
  <c r="AE37" i="10" s="1"/>
  <c r="T173" i="12"/>
  <c r="AD37" i="10" s="1"/>
  <c r="S173" i="12"/>
  <c r="AC37" i="10" s="1"/>
  <c r="R173" i="12"/>
  <c r="AB37" i="10" s="1"/>
  <c r="Q173" i="12"/>
  <c r="AA37" i="10" s="1"/>
  <c r="P173" i="12"/>
  <c r="Z37" i="10" s="1"/>
  <c r="O173" i="12"/>
  <c r="Y37" i="10" s="1"/>
  <c r="N173" i="12"/>
  <c r="X37" i="10" s="1"/>
  <c r="M173" i="12"/>
  <c r="W37" i="10" s="1"/>
  <c r="L173" i="12"/>
  <c r="V37" i="10" s="1"/>
  <c r="K173" i="12"/>
  <c r="U37" i="10" s="1"/>
  <c r="J173" i="12"/>
  <c r="T37" i="10" s="1"/>
  <c r="I173" i="12"/>
  <c r="S37" i="10" s="1"/>
  <c r="H173" i="12"/>
  <c r="R37" i="10" s="1"/>
  <c r="G173" i="12"/>
  <c r="Q37" i="10" s="1"/>
  <c r="F173" i="12"/>
  <c r="P37" i="10" s="1"/>
  <c r="E173" i="12"/>
  <c r="O37" i="10" s="1"/>
  <c r="D173" i="12"/>
  <c r="N37" i="10" s="1"/>
  <c r="C173" i="12"/>
  <c r="M37" i="10" s="1"/>
  <c r="B173" i="12"/>
  <c r="L37" i="10" s="1"/>
  <c r="B170" i="12"/>
  <c r="C170" i="12" s="1"/>
  <c r="D170" i="12" s="1"/>
  <c r="E170" i="12" s="1"/>
  <c r="F170" i="12" s="1"/>
  <c r="G170" i="12" s="1"/>
  <c r="H170" i="12" s="1"/>
  <c r="I170" i="12" s="1"/>
  <c r="J170" i="12" s="1"/>
  <c r="K170" i="12" s="1"/>
  <c r="L170" i="12" s="1"/>
  <c r="M170" i="12" s="1"/>
  <c r="N170" i="12" s="1"/>
  <c r="O170" i="12" s="1"/>
  <c r="P170" i="12" s="1"/>
  <c r="Q170" i="12" s="1"/>
  <c r="R170" i="12" s="1"/>
  <c r="S170" i="12" s="1"/>
  <c r="T170" i="12" s="1"/>
  <c r="U170" i="12" s="1"/>
  <c r="V170" i="12" s="1"/>
  <c r="W170" i="12" s="1"/>
  <c r="X170" i="12" s="1"/>
  <c r="Y170" i="12" s="1"/>
  <c r="Z170" i="12" s="1"/>
  <c r="AA170" i="12" s="1"/>
  <c r="AB170" i="12" s="1"/>
  <c r="AC170" i="12" s="1"/>
  <c r="AD170" i="12" s="1"/>
  <c r="AE170" i="12" s="1"/>
  <c r="AF170" i="12" s="1"/>
  <c r="AG170" i="12" s="1"/>
  <c r="AH170" i="12" s="1"/>
  <c r="B168" i="12"/>
  <c r="C168" i="12" s="1"/>
  <c r="D168" i="12" s="1"/>
  <c r="E168" i="12" s="1"/>
  <c r="F168" i="12" s="1"/>
  <c r="G168" i="12" s="1"/>
  <c r="H168" i="12" s="1"/>
  <c r="B166" i="12"/>
  <c r="BI160" i="12"/>
  <c r="BH160" i="12"/>
  <c r="BG160" i="12"/>
  <c r="BF160" i="12"/>
  <c r="BE160" i="12"/>
  <c r="BD160" i="12"/>
  <c r="BC160" i="12"/>
  <c r="BB160" i="12"/>
  <c r="BA160" i="12"/>
  <c r="AZ160" i="12"/>
  <c r="AY160" i="12"/>
  <c r="AX160" i="12"/>
  <c r="AW160" i="12"/>
  <c r="AV160" i="12"/>
  <c r="AU160" i="12"/>
  <c r="AT160" i="12"/>
  <c r="AS160" i="12"/>
  <c r="AR160" i="12"/>
  <c r="AQ160" i="12"/>
  <c r="AP160" i="12"/>
  <c r="AO160" i="12"/>
  <c r="AN160" i="12"/>
  <c r="AM160" i="12"/>
  <c r="AL160" i="12"/>
  <c r="AK160" i="12"/>
  <c r="AJ160" i="12"/>
  <c r="AI160" i="12"/>
  <c r="AH160" i="12"/>
  <c r="AG160" i="12"/>
  <c r="AF160" i="12"/>
  <c r="AE160" i="12"/>
  <c r="AD160" i="12"/>
  <c r="AC160" i="12"/>
  <c r="AB160" i="12"/>
  <c r="AA160" i="12"/>
  <c r="Z160" i="12"/>
  <c r="Y160" i="12"/>
  <c r="X160" i="12"/>
  <c r="W160" i="12"/>
  <c r="V160" i="12"/>
  <c r="U160" i="12"/>
  <c r="T160" i="12"/>
  <c r="S160" i="12"/>
  <c r="R160" i="12"/>
  <c r="Q160" i="12"/>
  <c r="P160" i="12"/>
  <c r="O160" i="12"/>
  <c r="N160" i="12"/>
  <c r="M160" i="12"/>
  <c r="L160" i="12"/>
  <c r="K160" i="12"/>
  <c r="J160" i="12"/>
  <c r="I160" i="12"/>
  <c r="H160" i="12"/>
  <c r="G160" i="12"/>
  <c r="F160" i="12"/>
  <c r="E160" i="12"/>
  <c r="D160" i="12"/>
  <c r="C160" i="12"/>
  <c r="B160" i="12"/>
  <c r="BI155" i="12"/>
  <c r="BS33" i="10" s="1"/>
  <c r="BH155" i="12"/>
  <c r="BR33" i="10" s="1"/>
  <c r="BG155" i="12"/>
  <c r="BQ33" i="10" s="1"/>
  <c r="BF155" i="12"/>
  <c r="BP33" i="10" s="1"/>
  <c r="BE155" i="12"/>
  <c r="BO33" i="10" s="1"/>
  <c r="BD155" i="12"/>
  <c r="BN33" i="10" s="1"/>
  <c r="BC155" i="12"/>
  <c r="BM33" i="10" s="1"/>
  <c r="BB155" i="12"/>
  <c r="BL33" i="10" s="1"/>
  <c r="BA155" i="12"/>
  <c r="BK33" i="10" s="1"/>
  <c r="AZ155" i="12"/>
  <c r="BJ33" i="10" s="1"/>
  <c r="AY155" i="12"/>
  <c r="BI33" i="10" s="1"/>
  <c r="AX155" i="12"/>
  <c r="BH33" i="10" s="1"/>
  <c r="AW155" i="12"/>
  <c r="BG33" i="10" s="1"/>
  <c r="AV155" i="12"/>
  <c r="BF33" i="10" s="1"/>
  <c r="AU155" i="12"/>
  <c r="BE33" i="10" s="1"/>
  <c r="AT155" i="12"/>
  <c r="BD33" i="10" s="1"/>
  <c r="AS155" i="12"/>
  <c r="BC33" i="10" s="1"/>
  <c r="AR155" i="12"/>
  <c r="BB33" i="10" s="1"/>
  <c r="AQ155" i="12"/>
  <c r="BA33" i="10" s="1"/>
  <c r="AP155" i="12"/>
  <c r="AZ33" i="10" s="1"/>
  <c r="AO155" i="12"/>
  <c r="AY33" i="10" s="1"/>
  <c r="AN155" i="12"/>
  <c r="AX33" i="10" s="1"/>
  <c r="AM155" i="12"/>
  <c r="AW33" i="10" s="1"/>
  <c r="AL155" i="12"/>
  <c r="AV33" i="10" s="1"/>
  <c r="AK155" i="12"/>
  <c r="AU33" i="10" s="1"/>
  <c r="AJ155" i="12"/>
  <c r="AT33" i="10" s="1"/>
  <c r="AI155" i="12"/>
  <c r="AS33" i="10" s="1"/>
  <c r="AH155" i="12"/>
  <c r="AR33" i="10" s="1"/>
  <c r="AG155" i="12"/>
  <c r="AQ33" i="10" s="1"/>
  <c r="AF155" i="12"/>
  <c r="AP33" i="10" s="1"/>
  <c r="AE155" i="12"/>
  <c r="AO33" i="10" s="1"/>
  <c r="AD155" i="12"/>
  <c r="AN33" i="10" s="1"/>
  <c r="AC155" i="12"/>
  <c r="AM33" i="10" s="1"/>
  <c r="AB155" i="12"/>
  <c r="AL33" i="10" s="1"/>
  <c r="AA155" i="12"/>
  <c r="AK33" i="10" s="1"/>
  <c r="Z155" i="12"/>
  <c r="AJ33" i="10" s="1"/>
  <c r="Y155" i="12"/>
  <c r="AI33" i="10" s="1"/>
  <c r="X155" i="12"/>
  <c r="AH33" i="10" s="1"/>
  <c r="W155" i="12"/>
  <c r="AG33" i="10" s="1"/>
  <c r="V155" i="12"/>
  <c r="AF33" i="10" s="1"/>
  <c r="U155" i="12"/>
  <c r="AE33" i="10" s="1"/>
  <c r="T155" i="12"/>
  <c r="AD33" i="10" s="1"/>
  <c r="S155" i="12"/>
  <c r="AC33" i="10" s="1"/>
  <c r="R155" i="12"/>
  <c r="AB33" i="10" s="1"/>
  <c r="Q155" i="12"/>
  <c r="AA33" i="10" s="1"/>
  <c r="P155" i="12"/>
  <c r="Z33" i="10" s="1"/>
  <c r="O155" i="12"/>
  <c r="Y33" i="10" s="1"/>
  <c r="N155" i="12"/>
  <c r="X33" i="10" s="1"/>
  <c r="M155" i="12"/>
  <c r="W33" i="10" s="1"/>
  <c r="L155" i="12"/>
  <c r="V33" i="10" s="1"/>
  <c r="K155" i="12"/>
  <c r="U33" i="10" s="1"/>
  <c r="J155" i="12"/>
  <c r="T33" i="10" s="1"/>
  <c r="I155" i="12"/>
  <c r="S33" i="10" s="1"/>
  <c r="H155" i="12"/>
  <c r="R33" i="10" s="1"/>
  <c r="G155" i="12"/>
  <c r="Q33" i="10" s="1"/>
  <c r="F155" i="12"/>
  <c r="P33" i="10" s="1"/>
  <c r="E155" i="12"/>
  <c r="O33" i="10" s="1"/>
  <c r="D155" i="12"/>
  <c r="N33" i="10" s="1"/>
  <c r="C155" i="12"/>
  <c r="M33" i="10" s="1"/>
  <c r="B155" i="12"/>
  <c r="L33" i="10" s="1"/>
  <c r="B152" i="12"/>
  <c r="C152" i="12" s="1"/>
  <c r="D152" i="12" s="1"/>
  <c r="E152" i="12" s="1"/>
  <c r="F152" i="12" s="1"/>
  <c r="G152" i="12" s="1"/>
  <c r="H152" i="12" s="1"/>
  <c r="I152" i="12" s="1"/>
  <c r="J152" i="12" s="1"/>
  <c r="K152" i="12" s="1"/>
  <c r="L152" i="12" s="1"/>
  <c r="M152" i="12" s="1"/>
  <c r="N152" i="12" s="1"/>
  <c r="O152" i="12" s="1"/>
  <c r="P152" i="12" s="1"/>
  <c r="Q152" i="12" s="1"/>
  <c r="R152" i="12" s="1"/>
  <c r="S152" i="12" s="1"/>
  <c r="T152" i="12" s="1"/>
  <c r="U152" i="12" s="1"/>
  <c r="V152" i="12" s="1"/>
  <c r="W152" i="12" s="1"/>
  <c r="X152" i="12" s="1"/>
  <c r="Y152" i="12" s="1"/>
  <c r="Z152" i="12" s="1"/>
  <c r="AA152" i="12" s="1"/>
  <c r="AB152" i="12" s="1"/>
  <c r="AC152" i="12" s="1"/>
  <c r="AD152" i="12" s="1"/>
  <c r="AE152" i="12" s="1"/>
  <c r="B150" i="12"/>
  <c r="C150" i="12" s="1"/>
  <c r="D150" i="12" s="1"/>
  <c r="E150" i="12" s="1"/>
  <c r="F150" i="12" s="1"/>
  <c r="G150" i="12" s="1"/>
  <c r="H150" i="12" s="1"/>
  <c r="I150" i="12" s="1"/>
  <c r="J150" i="12" s="1"/>
  <c r="K150" i="12" s="1"/>
  <c r="L150" i="12" s="1"/>
  <c r="M150" i="12" s="1"/>
  <c r="N150" i="12" s="1"/>
  <c r="O150" i="12" s="1"/>
  <c r="P150" i="12" s="1"/>
  <c r="Q150" i="12" s="1"/>
  <c r="R150" i="12" s="1"/>
  <c r="S150" i="12" s="1"/>
  <c r="T150" i="12" s="1"/>
  <c r="U150" i="12" s="1"/>
  <c r="V150" i="12" s="1"/>
  <c r="W150" i="12" s="1"/>
  <c r="X150" i="12" s="1"/>
  <c r="Y150" i="12" s="1"/>
  <c r="Z150" i="12" s="1"/>
  <c r="AA150" i="12" s="1"/>
  <c r="AB150" i="12" s="1"/>
  <c r="AC150" i="12" s="1"/>
  <c r="AD150" i="12" s="1"/>
  <c r="AE150" i="12" s="1"/>
  <c r="B148" i="12"/>
  <c r="I84" i="13"/>
  <c r="I66" i="13"/>
  <c r="I65" i="13"/>
  <c r="I64" i="13"/>
  <c r="I44" i="13"/>
  <c r="I43" i="13"/>
  <c r="I33" i="13"/>
  <c r="I31" i="13"/>
  <c r="I30" i="13"/>
  <c r="I19" i="13"/>
  <c r="I18" i="13"/>
  <c r="I17" i="13"/>
  <c r="I16" i="13"/>
  <c r="I15" i="13"/>
  <c r="I14" i="13"/>
  <c r="G13" i="13"/>
  <c r="B6" i="12" a="1"/>
  <c r="B6" i="12" s="1"/>
  <c r="D68" i="13" s="1"/>
  <c r="B5" i="12" a="1"/>
  <c r="B5" i="12" s="1"/>
  <c r="B4" i="12" a="1"/>
  <c r="B4" i="12" s="1"/>
  <c r="BI71" i="12"/>
  <c r="BH71" i="12"/>
  <c r="BG71" i="12"/>
  <c r="BF71" i="12"/>
  <c r="BE71" i="12"/>
  <c r="BD71" i="12"/>
  <c r="BC71" i="12"/>
  <c r="BB71" i="12"/>
  <c r="BA71" i="12"/>
  <c r="AZ71" i="12"/>
  <c r="AY71" i="12"/>
  <c r="AX71" i="12"/>
  <c r="AW71" i="12"/>
  <c r="AV71" i="12"/>
  <c r="AU71" i="12"/>
  <c r="AT71" i="12"/>
  <c r="AS71" i="12"/>
  <c r="AR71" i="12"/>
  <c r="AQ71" i="12"/>
  <c r="AP71" i="12"/>
  <c r="AO71" i="12"/>
  <c r="AN71" i="12"/>
  <c r="AM71" i="12"/>
  <c r="AL71" i="12"/>
  <c r="AK71" i="12"/>
  <c r="AJ71" i="12"/>
  <c r="AI71" i="12"/>
  <c r="AH71" i="12"/>
  <c r="AG71" i="12"/>
  <c r="AF71" i="12"/>
  <c r="AE71" i="12"/>
  <c r="AD71" i="12"/>
  <c r="AC71" i="12"/>
  <c r="AB71" i="12"/>
  <c r="AA71" i="12"/>
  <c r="Z71" i="12"/>
  <c r="Y71" i="12"/>
  <c r="X71" i="12"/>
  <c r="W71" i="12"/>
  <c r="V71" i="12"/>
  <c r="U71" i="12"/>
  <c r="T71" i="12"/>
  <c r="S71" i="12"/>
  <c r="R71" i="12"/>
  <c r="Q71" i="12"/>
  <c r="P71" i="12"/>
  <c r="O71" i="12"/>
  <c r="N71" i="12"/>
  <c r="M71" i="12"/>
  <c r="L71" i="12"/>
  <c r="K71" i="12"/>
  <c r="J71" i="12"/>
  <c r="I71" i="12"/>
  <c r="H71" i="12"/>
  <c r="G71" i="12"/>
  <c r="F71" i="12"/>
  <c r="E71" i="12"/>
  <c r="D71" i="12"/>
  <c r="C71" i="12"/>
  <c r="B71" i="12"/>
  <c r="W11" i="18"/>
  <c r="G43" i="13"/>
  <c r="B28" i="29"/>
  <c r="B12" i="28"/>
  <c r="B30" i="27"/>
  <c r="B37" i="27" s="1"/>
  <c r="B26" i="27"/>
  <c r="B27" i="27" s="1"/>
  <c r="B19" i="27"/>
  <c r="B14" i="27"/>
  <c r="B17" i="26"/>
  <c r="F16" i="24"/>
  <c r="B13" i="23"/>
  <c r="B24" i="23" s="1"/>
  <c r="B12" i="22"/>
  <c r="B14" i="22" s="1"/>
  <c r="B5" i="22"/>
  <c r="B154" i="21"/>
  <c r="B153" i="21"/>
  <c r="B152" i="21"/>
  <c r="B151" i="21"/>
  <c r="B150" i="21"/>
  <c r="B149" i="21"/>
  <c r="B148" i="21"/>
  <c r="BB86" i="21"/>
  <c r="BC86" i="21" s="1"/>
  <c r="BD86" i="21" s="1"/>
  <c r="BE86" i="21" s="1"/>
  <c r="BF86" i="21" s="1"/>
  <c r="BG86" i="21" s="1"/>
  <c r="BH86" i="21" s="1"/>
  <c r="BI86" i="21" s="1"/>
  <c r="BJ86" i="21" s="1"/>
  <c r="BK86" i="21" s="1"/>
  <c r="BL86" i="21" s="1"/>
  <c r="BM86" i="21" s="1"/>
  <c r="BN86" i="21" s="1"/>
  <c r="BO86" i="21" s="1"/>
  <c r="BP86" i="21" s="1"/>
  <c r="BQ86" i="21" s="1"/>
  <c r="BR86" i="21" s="1"/>
  <c r="BS86" i="21" s="1"/>
  <c r="BT86" i="21" s="1"/>
  <c r="BU86" i="21" s="1"/>
  <c r="BV86" i="21" s="1"/>
  <c r="BW86" i="21" s="1"/>
  <c r="BX86" i="21" s="1"/>
  <c r="F86" i="21"/>
  <c r="G86" i="21" s="1"/>
  <c r="H86" i="21" s="1"/>
  <c r="I86" i="21" s="1"/>
  <c r="J86" i="21" s="1"/>
  <c r="K86" i="21" s="1"/>
  <c r="L86" i="21" s="1"/>
  <c r="M86" i="21" s="1"/>
  <c r="N86" i="21" s="1"/>
  <c r="O86" i="21" s="1"/>
  <c r="P86" i="21" s="1"/>
  <c r="Q86" i="21" s="1"/>
  <c r="R86" i="21" s="1"/>
  <c r="S86" i="21" s="1"/>
  <c r="T86" i="21" s="1"/>
  <c r="U86" i="21" s="1"/>
  <c r="V86" i="21" s="1"/>
  <c r="W86" i="21" s="1"/>
  <c r="X86" i="21" s="1"/>
  <c r="Y86" i="21" s="1"/>
  <c r="Z86" i="21" s="1"/>
  <c r="AA86" i="21" s="1"/>
  <c r="AB86" i="21" s="1"/>
  <c r="AC86" i="21" s="1"/>
  <c r="AD86" i="21" s="1"/>
  <c r="AE86" i="21" s="1"/>
  <c r="AF86" i="21" s="1"/>
  <c r="AG86" i="21" s="1"/>
  <c r="AH86" i="21" s="1"/>
  <c r="AI86" i="21" s="1"/>
  <c r="AJ86" i="21" s="1"/>
  <c r="AK86" i="21" s="1"/>
  <c r="AL86" i="21" s="1"/>
  <c r="AM86" i="21" s="1"/>
  <c r="AN86" i="21" s="1"/>
  <c r="AO86" i="21" s="1"/>
  <c r="AP86" i="21" s="1"/>
  <c r="AQ86" i="21" s="1"/>
  <c r="AR86" i="21" s="1"/>
  <c r="AS86" i="21" s="1"/>
  <c r="AT86" i="21" s="1"/>
  <c r="AU86" i="21" s="1"/>
  <c r="AV86" i="21" s="1"/>
  <c r="AW86" i="21" s="1"/>
  <c r="AX86" i="21" s="1"/>
  <c r="AY86" i="21" s="1"/>
  <c r="AZ86" i="21" s="1"/>
  <c r="BA86" i="21" s="1"/>
  <c r="B8" i="21"/>
  <c r="B91" i="21" s="1"/>
  <c r="AB91" i="21" s="1"/>
  <c r="B7" i="21"/>
  <c r="B90" i="21" s="1"/>
  <c r="S90" i="21" s="1"/>
  <c r="B6" i="21"/>
  <c r="B5" i="21"/>
  <c r="E65" i="21" s="1"/>
  <c r="F3" i="21"/>
  <c r="G3" i="21" s="1"/>
  <c r="H3" i="21" s="1"/>
  <c r="I3" i="21" s="1"/>
  <c r="J3" i="21" s="1"/>
  <c r="K3" i="21" s="1"/>
  <c r="L3" i="21" s="1"/>
  <c r="M3" i="21" s="1"/>
  <c r="N3" i="21" s="1"/>
  <c r="O3" i="21" s="1"/>
  <c r="P3" i="21" s="1"/>
  <c r="Q3" i="21" s="1"/>
  <c r="R3" i="21" s="1"/>
  <c r="S3" i="21" s="1"/>
  <c r="T3" i="21" s="1"/>
  <c r="U3" i="21" s="1"/>
  <c r="V3" i="21" s="1"/>
  <c r="W3" i="21" s="1"/>
  <c r="X3" i="21" s="1"/>
  <c r="Y3" i="21" s="1"/>
  <c r="Z3" i="21" s="1"/>
  <c r="AA3" i="21" s="1"/>
  <c r="AB3" i="21" s="1"/>
  <c r="AC3" i="21" s="1"/>
  <c r="AD3" i="21" s="1"/>
  <c r="AE3" i="21" s="1"/>
  <c r="AF3" i="21" s="1"/>
  <c r="AG3" i="21" s="1"/>
  <c r="AH3" i="21" s="1"/>
  <c r="AI3" i="21" s="1"/>
  <c r="AJ3" i="21" s="1"/>
  <c r="AK3" i="21" s="1"/>
  <c r="AL3" i="21" s="1"/>
  <c r="AM3" i="21" s="1"/>
  <c r="AN3" i="21" s="1"/>
  <c r="AO3" i="21" s="1"/>
  <c r="AP3" i="21" s="1"/>
  <c r="AQ3" i="21" s="1"/>
  <c r="AR3" i="21" s="1"/>
  <c r="AS3" i="21" s="1"/>
  <c r="AT3" i="21" s="1"/>
  <c r="AU3" i="21" s="1"/>
  <c r="AV3" i="21" s="1"/>
  <c r="AW3" i="21" s="1"/>
  <c r="AX3" i="21" s="1"/>
  <c r="AY3" i="21" s="1"/>
  <c r="AZ3" i="21" s="1"/>
  <c r="BA3" i="21" s="1"/>
  <c r="BB3" i="21" s="1"/>
  <c r="BC3" i="21" s="1"/>
  <c r="BD3" i="21" s="1"/>
  <c r="BE3" i="21" s="1"/>
  <c r="BF3" i="21" s="1"/>
  <c r="BG3" i="21" s="1"/>
  <c r="BH3" i="21" s="1"/>
  <c r="BI3" i="21" s="1"/>
  <c r="BJ3" i="21" s="1"/>
  <c r="BK3" i="21" s="1"/>
  <c r="BL3" i="21" s="1"/>
  <c r="BM3" i="21" s="1"/>
  <c r="BN3" i="21" s="1"/>
  <c r="BO3" i="21" s="1"/>
  <c r="BP3" i="21" s="1"/>
  <c r="BQ3" i="21" s="1"/>
  <c r="BR3" i="21" s="1"/>
  <c r="BS3" i="21" s="1"/>
  <c r="BT3" i="21" s="1"/>
  <c r="BU3" i="21" s="1"/>
  <c r="BV3" i="21" s="1"/>
  <c r="BW3" i="21" s="1"/>
  <c r="BX3" i="21" s="1"/>
  <c r="O51" i="19"/>
  <c r="H51" i="19"/>
  <c r="L51" i="19" s="1"/>
  <c r="D51" i="19"/>
  <c r="O50" i="19"/>
  <c r="M50" i="19"/>
  <c r="I50" i="19"/>
  <c r="H50" i="19"/>
  <c r="F50" i="19"/>
  <c r="E50" i="19"/>
  <c r="D50" i="19"/>
  <c r="O49" i="19"/>
  <c r="M49" i="19"/>
  <c r="J49" i="19"/>
  <c r="I49" i="19"/>
  <c r="H49" i="19"/>
  <c r="L49" i="19" s="1"/>
  <c r="N49" i="19" s="1"/>
  <c r="E49" i="19"/>
  <c r="D49" i="19"/>
  <c r="F49" i="19" s="1"/>
  <c r="O48" i="19"/>
  <c r="M48" i="19"/>
  <c r="L48" i="19"/>
  <c r="N48" i="19" s="1"/>
  <c r="J48" i="19"/>
  <c r="I48" i="19"/>
  <c r="H48" i="19"/>
  <c r="E48" i="19"/>
  <c r="D48" i="19"/>
  <c r="H47" i="19"/>
  <c r="D47" i="19"/>
  <c r="E35" i="19"/>
  <c r="F35" i="19" s="1"/>
  <c r="G35" i="19" s="1"/>
  <c r="H35" i="19" s="1"/>
  <c r="I35" i="19" s="1"/>
  <c r="J35" i="19" s="1"/>
  <c r="K35" i="19" s="1"/>
  <c r="L35" i="19" s="1"/>
  <c r="M35" i="19" s="1"/>
  <c r="N35" i="19" s="1"/>
  <c r="O35" i="19" s="1"/>
  <c r="P35" i="19" s="1"/>
  <c r="Q35" i="19" s="1"/>
  <c r="R35" i="19" s="1"/>
  <c r="S35" i="19" s="1"/>
  <c r="T35" i="19" s="1"/>
  <c r="U35" i="19" s="1"/>
  <c r="V35" i="19" s="1"/>
  <c r="W35" i="19" s="1"/>
  <c r="X35" i="19" s="1"/>
  <c r="Y35" i="19" s="1"/>
  <c r="Z35" i="19" s="1"/>
  <c r="AA35" i="19" s="1"/>
  <c r="AB35" i="19" s="1"/>
  <c r="AC35" i="19" s="1"/>
  <c r="AD35" i="19" s="1"/>
  <c r="AE35" i="19" s="1"/>
  <c r="AF35" i="19" s="1"/>
  <c r="AG35" i="19" s="1"/>
  <c r="AH35" i="19" s="1"/>
  <c r="AI35" i="19" s="1"/>
  <c r="AJ35" i="19" s="1"/>
  <c r="AK35" i="19" s="1"/>
  <c r="AL35" i="19" s="1"/>
  <c r="AM35" i="19" s="1"/>
  <c r="AN35" i="19" s="1"/>
  <c r="AO35" i="19" s="1"/>
  <c r="AP35" i="19" s="1"/>
  <c r="AQ35" i="19" s="1"/>
  <c r="AR35" i="19" s="1"/>
  <c r="AS35" i="19" s="1"/>
  <c r="AT35" i="19" s="1"/>
  <c r="AU35" i="19" s="1"/>
  <c r="AV35" i="19" s="1"/>
  <c r="AW35" i="19" s="1"/>
  <c r="AX35" i="19" s="1"/>
  <c r="AY35" i="19" s="1"/>
  <c r="AZ35" i="19" s="1"/>
  <c r="BA35" i="19" s="1"/>
  <c r="BB35" i="19" s="1"/>
  <c r="BC35" i="19" s="1"/>
  <c r="BD35" i="19" s="1"/>
  <c r="BE35" i="19" s="1"/>
  <c r="BF35" i="19" s="1"/>
  <c r="BG35" i="19" s="1"/>
  <c r="BH35" i="19" s="1"/>
  <c r="BI35" i="19" s="1"/>
  <c r="BJ35" i="19" s="1"/>
  <c r="BK35" i="19" s="1"/>
  <c r="BL35" i="19" s="1"/>
  <c r="BM35" i="19" s="1"/>
  <c r="BN35" i="19" s="1"/>
  <c r="BO35" i="19" s="1"/>
  <c r="BP35" i="19" s="1"/>
  <c r="BQ35" i="19" s="1"/>
  <c r="BR35" i="19" s="1"/>
  <c r="BS35" i="19" s="1"/>
  <c r="BT35" i="19" s="1"/>
  <c r="BU35" i="19" s="1"/>
  <c r="BV35" i="19" s="1"/>
  <c r="BW35" i="19" s="1"/>
  <c r="BX35" i="19" s="1"/>
  <c r="BY35" i="19" s="1"/>
  <c r="BZ35" i="19" s="1"/>
  <c r="BN30" i="19"/>
  <c r="BN36" i="19" s="1"/>
  <c r="BP37" i="19" s="1"/>
  <c r="BM30" i="19"/>
  <c r="BM36" i="19" s="1"/>
  <c r="BL30" i="19"/>
  <c r="BL36" i="19" s="1"/>
  <c r="BK30" i="19"/>
  <c r="BK36" i="19" s="1"/>
  <c r="BJ30" i="19"/>
  <c r="BJ36" i="19" s="1"/>
  <c r="BK37" i="19" s="1"/>
  <c r="BI30" i="19"/>
  <c r="BI36" i="19" s="1"/>
  <c r="BH30" i="19"/>
  <c r="BH36" i="19" s="1"/>
  <c r="BH37" i="19" s="1"/>
  <c r="BG30" i="19"/>
  <c r="BG36" i="19" s="1"/>
  <c r="BF30" i="19"/>
  <c r="BF36" i="19" s="1"/>
  <c r="BE30" i="19"/>
  <c r="BE36" i="19" s="1"/>
  <c r="BD30" i="19"/>
  <c r="BD36" i="19" s="1"/>
  <c r="BC30" i="19"/>
  <c r="BC36" i="19" s="1"/>
  <c r="BE37" i="19" s="1"/>
  <c r="BB30" i="19"/>
  <c r="BB36" i="19" s="1"/>
  <c r="BA30" i="19"/>
  <c r="BA36" i="19" s="1"/>
  <c r="AZ30" i="19"/>
  <c r="AZ36" i="19" s="1"/>
  <c r="AY30" i="19"/>
  <c r="AY36" i="19" s="1"/>
  <c r="AX30" i="19"/>
  <c r="AX36" i="19" s="1"/>
  <c r="AW30" i="19"/>
  <c r="AW36" i="19" s="1"/>
  <c r="AV30" i="19"/>
  <c r="AV36" i="19" s="1"/>
  <c r="AU30" i="19"/>
  <c r="AU36" i="19" s="1"/>
  <c r="AT30" i="19"/>
  <c r="AT36" i="19" s="1"/>
  <c r="AS30" i="19"/>
  <c r="AS36" i="19" s="1"/>
  <c r="AR30" i="19"/>
  <c r="AR36" i="19" s="1"/>
  <c r="AQ30" i="19"/>
  <c r="AQ36" i="19" s="1"/>
  <c r="AP30" i="19"/>
  <c r="AP36" i="19" s="1"/>
  <c r="AP37" i="19" s="1"/>
  <c r="AO30" i="19"/>
  <c r="AO36" i="19" s="1"/>
  <c r="AN30" i="19"/>
  <c r="AN36" i="19" s="1"/>
  <c r="AM30" i="19"/>
  <c r="AM36" i="19" s="1"/>
  <c r="AL30" i="19"/>
  <c r="AL36" i="19" s="1"/>
  <c r="AK30" i="19"/>
  <c r="AK36" i="19" s="1"/>
  <c r="AJ30" i="19"/>
  <c r="AJ36" i="19" s="1"/>
  <c r="AI30" i="19"/>
  <c r="AI36" i="19" s="1"/>
  <c r="AH30" i="19"/>
  <c r="AH36" i="19" s="1"/>
  <c r="AG30" i="19"/>
  <c r="AG36" i="19" s="1"/>
  <c r="AF30" i="19"/>
  <c r="AF36" i="19" s="1"/>
  <c r="AE30" i="19"/>
  <c r="AE36" i="19" s="1"/>
  <c r="AG37" i="19" s="1"/>
  <c r="AD30" i="19"/>
  <c r="AD36" i="19" s="1"/>
  <c r="AC30" i="19"/>
  <c r="AC36" i="19" s="1"/>
  <c r="AB30" i="19"/>
  <c r="AB36" i="19" s="1"/>
  <c r="AA30" i="19"/>
  <c r="AA36" i="19" s="1"/>
  <c r="Z30" i="19"/>
  <c r="Z36" i="19" s="1"/>
  <c r="Y30" i="19"/>
  <c r="Y36" i="19" s="1"/>
  <c r="X30" i="19"/>
  <c r="X36" i="19" s="1"/>
  <c r="X37" i="19" s="1"/>
  <c r="W30" i="19"/>
  <c r="W36" i="19" s="1"/>
  <c r="V30" i="19"/>
  <c r="V36" i="19" s="1"/>
  <c r="U30" i="19"/>
  <c r="U36" i="19" s="1"/>
  <c r="T30" i="19"/>
  <c r="T36" i="19" s="1"/>
  <c r="S30" i="19"/>
  <c r="S36" i="19" s="1"/>
  <c r="R30" i="19"/>
  <c r="R36" i="19" s="1"/>
  <c r="Q30" i="19"/>
  <c r="Q36" i="19" s="1"/>
  <c r="P30" i="19"/>
  <c r="P36" i="19" s="1"/>
  <c r="O30" i="19"/>
  <c r="O36" i="19" s="1"/>
  <c r="N30" i="19"/>
  <c r="N36" i="19" s="1"/>
  <c r="M30" i="19"/>
  <c r="M36" i="19" s="1"/>
  <c r="L30" i="19"/>
  <c r="L36" i="19" s="1"/>
  <c r="K30" i="19"/>
  <c r="K36" i="19" s="1"/>
  <c r="J30" i="19"/>
  <c r="J36" i="19" s="1"/>
  <c r="I30" i="19"/>
  <c r="I36" i="19" s="1"/>
  <c r="H30" i="19"/>
  <c r="H36" i="19" s="1"/>
  <c r="G30" i="19"/>
  <c r="G36" i="19" s="1"/>
  <c r="I37" i="19" s="1"/>
  <c r="F30" i="19"/>
  <c r="F36" i="19" s="1"/>
  <c r="F37" i="19" s="1"/>
  <c r="E30" i="19"/>
  <c r="E36" i="19" s="1"/>
  <c r="D30" i="19"/>
  <c r="D36" i="19" s="1"/>
  <c r="E24" i="19"/>
  <c r="F24" i="19" s="1"/>
  <c r="G24" i="19" s="1"/>
  <c r="H24" i="19" s="1"/>
  <c r="I24" i="19" s="1"/>
  <c r="J24" i="19" s="1"/>
  <c r="K24" i="19" s="1"/>
  <c r="L24" i="19" s="1"/>
  <c r="M24" i="19" s="1"/>
  <c r="N24" i="19" s="1"/>
  <c r="O24" i="19" s="1"/>
  <c r="P24" i="19" s="1"/>
  <c r="Q24" i="19" s="1"/>
  <c r="R24" i="19" s="1"/>
  <c r="S24" i="19" s="1"/>
  <c r="T24" i="19" s="1"/>
  <c r="U24" i="19" s="1"/>
  <c r="V24" i="19" s="1"/>
  <c r="W24" i="19" s="1"/>
  <c r="X24" i="19" s="1"/>
  <c r="Y24" i="19" s="1"/>
  <c r="Z24" i="19" s="1"/>
  <c r="AA24" i="19" s="1"/>
  <c r="AB24" i="19" s="1"/>
  <c r="AC24" i="19" s="1"/>
  <c r="AD24" i="19" s="1"/>
  <c r="AE24" i="19" s="1"/>
  <c r="AF24" i="19" s="1"/>
  <c r="AG24" i="19" s="1"/>
  <c r="AH24" i="19" s="1"/>
  <c r="AI24" i="19" s="1"/>
  <c r="AJ24" i="19" s="1"/>
  <c r="AK24" i="19" s="1"/>
  <c r="AL24" i="19" s="1"/>
  <c r="AM24" i="19" s="1"/>
  <c r="AN24" i="19" s="1"/>
  <c r="AO24" i="19" s="1"/>
  <c r="AP24" i="19" s="1"/>
  <c r="AQ24" i="19" s="1"/>
  <c r="AR24" i="19" s="1"/>
  <c r="AS24" i="19" s="1"/>
  <c r="AT24" i="19" s="1"/>
  <c r="AU24" i="19" s="1"/>
  <c r="AV24" i="19" s="1"/>
  <c r="AW24" i="19" s="1"/>
  <c r="AX24" i="19" s="1"/>
  <c r="AY24" i="19" s="1"/>
  <c r="AZ24" i="19" s="1"/>
  <c r="BA24" i="19" s="1"/>
  <c r="BB24" i="19" s="1"/>
  <c r="BC24" i="19" s="1"/>
  <c r="BD24" i="19" s="1"/>
  <c r="BE24" i="19" s="1"/>
  <c r="BF24" i="19" s="1"/>
  <c r="BG24" i="19" s="1"/>
  <c r="BH24" i="19" s="1"/>
  <c r="BI24" i="19" s="1"/>
  <c r="BJ24" i="19" s="1"/>
  <c r="BK24" i="19" s="1"/>
  <c r="BL24" i="19" s="1"/>
  <c r="BM24" i="19" s="1"/>
  <c r="BN24" i="19" s="1"/>
  <c r="BO24" i="19" s="1"/>
  <c r="BP24" i="19" s="1"/>
  <c r="BQ24" i="19" s="1"/>
  <c r="BR24" i="19" s="1"/>
  <c r="BS24" i="19" s="1"/>
  <c r="BT24" i="19" s="1"/>
  <c r="BU24" i="19" s="1"/>
  <c r="BV24" i="19" s="1"/>
  <c r="BW24" i="19" s="1"/>
  <c r="BX24" i="19" s="1"/>
  <c r="BY24" i="19" s="1"/>
  <c r="BZ24" i="19" s="1"/>
  <c r="E15" i="19"/>
  <c r="F15" i="19" s="1"/>
  <c r="G15" i="19" s="1"/>
  <c r="H15" i="19" s="1"/>
  <c r="I15" i="19" s="1"/>
  <c r="J15" i="19" s="1"/>
  <c r="K15" i="19" s="1"/>
  <c r="L15" i="19" s="1"/>
  <c r="M15" i="19" s="1"/>
  <c r="N15" i="19" s="1"/>
  <c r="O15" i="19" s="1"/>
  <c r="P15" i="19" s="1"/>
  <c r="Q15" i="19" s="1"/>
  <c r="R15" i="19" s="1"/>
  <c r="S15" i="19" s="1"/>
  <c r="T15" i="19" s="1"/>
  <c r="U15" i="19" s="1"/>
  <c r="V15" i="19" s="1"/>
  <c r="W15" i="19" s="1"/>
  <c r="X15" i="19" s="1"/>
  <c r="Y15" i="19" s="1"/>
  <c r="Z15" i="19" s="1"/>
  <c r="AA15" i="19" s="1"/>
  <c r="AB15" i="19" s="1"/>
  <c r="AC15" i="19" s="1"/>
  <c r="AD15" i="19" s="1"/>
  <c r="AE15" i="19" s="1"/>
  <c r="AF15" i="19" s="1"/>
  <c r="AG15" i="19" s="1"/>
  <c r="AH15" i="19" s="1"/>
  <c r="AI15" i="19" s="1"/>
  <c r="AJ15" i="19" s="1"/>
  <c r="AK15" i="19" s="1"/>
  <c r="AL15" i="19" s="1"/>
  <c r="AM15" i="19" s="1"/>
  <c r="AN15" i="19" s="1"/>
  <c r="AO15" i="19" s="1"/>
  <c r="AP15" i="19" s="1"/>
  <c r="AQ15" i="19" s="1"/>
  <c r="AR15" i="19" s="1"/>
  <c r="AS15" i="19" s="1"/>
  <c r="AT15" i="19" s="1"/>
  <c r="AU15" i="19" s="1"/>
  <c r="AV15" i="19" s="1"/>
  <c r="AW15" i="19" s="1"/>
  <c r="AX15" i="19" s="1"/>
  <c r="AY15" i="19" s="1"/>
  <c r="AZ15" i="19" s="1"/>
  <c r="BA15" i="19" s="1"/>
  <c r="BB15" i="19" s="1"/>
  <c r="BC15" i="19" s="1"/>
  <c r="BD15" i="19" s="1"/>
  <c r="BE15" i="19" s="1"/>
  <c r="BF15" i="19" s="1"/>
  <c r="BG15" i="19" s="1"/>
  <c r="BH15" i="19" s="1"/>
  <c r="BI15" i="19" s="1"/>
  <c r="BJ15" i="19" s="1"/>
  <c r="BK15" i="19" s="1"/>
  <c r="BL15" i="19" s="1"/>
  <c r="BM15" i="19" s="1"/>
  <c r="BN15" i="19" s="1"/>
  <c r="BO15" i="19" s="1"/>
  <c r="BP15" i="19" s="1"/>
  <c r="BQ15" i="19" s="1"/>
  <c r="BR15" i="19" s="1"/>
  <c r="BS15" i="19" s="1"/>
  <c r="BT15" i="19" s="1"/>
  <c r="BU15" i="19" s="1"/>
  <c r="BV15" i="19" s="1"/>
  <c r="BW15" i="19" s="1"/>
  <c r="BX15" i="19" s="1"/>
  <c r="BY15" i="19" s="1"/>
  <c r="BZ15" i="19" s="1"/>
  <c r="AB134" i="9"/>
  <c r="AC141" i="9" s="1"/>
  <c r="V134" i="9"/>
  <c r="W141" i="9" s="1"/>
  <c r="M51" i="19"/>
  <c r="E4" i="19"/>
  <c r="F4" i="19" s="1"/>
  <c r="G4" i="19" s="1"/>
  <c r="H4" i="19" s="1"/>
  <c r="I4" i="19" s="1"/>
  <c r="J4" i="19" s="1"/>
  <c r="K4" i="19" s="1"/>
  <c r="L4" i="19" s="1"/>
  <c r="M4" i="19" s="1"/>
  <c r="N4" i="19" s="1"/>
  <c r="O4" i="19" s="1"/>
  <c r="P4" i="19" s="1"/>
  <c r="Q4" i="19" s="1"/>
  <c r="R4" i="19" s="1"/>
  <c r="S4" i="19" s="1"/>
  <c r="T4" i="19" s="1"/>
  <c r="U4" i="19" s="1"/>
  <c r="V4" i="19" s="1"/>
  <c r="W4" i="19" s="1"/>
  <c r="X4" i="19" s="1"/>
  <c r="Y4" i="19" s="1"/>
  <c r="Z4" i="19" s="1"/>
  <c r="AA4" i="19" s="1"/>
  <c r="AB4" i="19" s="1"/>
  <c r="AC4" i="19" s="1"/>
  <c r="AD4" i="19" s="1"/>
  <c r="AE4" i="19" s="1"/>
  <c r="AF4" i="19" s="1"/>
  <c r="AG4" i="19" s="1"/>
  <c r="AH4" i="19" s="1"/>
  <c r="AI4" i="19" s="1"/>
  <c r="AJ4" i="19" s="1"/>
  <c r="AK4" i="19" s="1"/>
  <c r="AL4" i="19" s="1"/>
  <c r="AM4" i="19" s="1"/>
  <c r="AN4" i="19" s="1"/>
  <c r="AO4" i="19" s="1"/>
  <c r="AP4" i="19" s="1"/>
  <c r="AQ4" i="19" s="1"/>
  <c r="AR4" i="19" s="1"/>
  <c r="AS4" i="19" s="1"/>
  <c r="AT4" i="19" s="1"/>
  <c r="AU4" i="19" s="1"/>
  <c r="AV4" i="19" s="1"/>
  <c r="AW4" i="19" s="1"/>
  <c r="AX4" i="19" s="1"/>
  <c r="AY4" i="19" s="1"/>
  <c r="AZ4" i="19" s="1"/>
  <c r="BA4" i="19" s="1"/>
  <c r="BB4" i="19" s="1"/>
  <c r="BC4" i="19" s="1"/>
  <c r="BD4" i="19" s="1"/>
  <c r="BE4" i="19" s="1"/>
  <c r="BF4" i="19" s="1"/>
  <c r="BG4" i="19" s="1"/>
  <c r="BH4" i="19" s="1"/>
  <c r="BI4" i="19" s="1"/>
  <c r="BJ4" i="19" s="1"/>
  <c r="BK4" i="19" s="1"/>
  <c r="BL4" i="19" s="1"/>
  <c r="BM4" i="19" s="1"/>
  <c r="BN4" i="19" s="1"/>
  <c r="BO4" i="19" s="1"/>
  <c r="BP4" i="19" s="1"/>
  <c r="BQ4" i="19" s="1"/>
  <c r="BR4" i="19" s="1"/>
  <c r="BS4" i="19" s="1"/>
  <c r="BT4" i="19" s="1"/>
  <c r="BU4" i="19" s="1"/>
  <c r="BV4" i="19" s="1"/>
  <c r="BW4" i="19" s="1"/>
  <c r="BX4" i="19" s="1"/>
  <c r="BY4" i="19" s="1"/>
  <c r="BZ4" i="19" s="1"/>
  <c r="M84" i="18"/>
  <c r="O82" i="18"/>
  <c r="J82" i="18"/>
  <c r="I82" i="18"/>
  <c r="H82" i="18"/>
  <c r="L82" i="18" s="1"/>
  <c r="N82" i="18" s="1"/>
  <c r="E82" i="18"/>
  <c r="F82" i="18" s="1"/>
  <c r="D82" i="18"/>
  <c r="O81" i="18"/>
  <c r="N81" i="18"/>
  <c r="L81" i="18"/>
  <c r="I81" i="18"/>
  <c r="J81" i="18" s="1"/>
  <c r="H81" i="18"/>
  <c r="F81" i="18"/>
  <c r="E81" i="18"/>
  <c r="D81" i="18"/>
  <c r="O80" i="18"/>
  <c r="N80" i="18"/>
  <c r="J80" i="18"/>
  <c r="I80" i="18"/>
  <c r="H80" i="18"/>
  <c r="L80" i="18" s="1"/>
  <c r="E80" i="18"/>
  <c r="F80" i="18" s="1"/>
  <c r="D80" i="18"/>
  <c r="O79" i="18"/>
  <c r="N79" i="18"/>
  <c r="L79" i="18"/>
  <c r="I79" i="18"/>
  <c r="J79" i="18" s="1"/>
  <c r="H79" i="18"/>
  <c r="F79" i="18"/>
  <c r="E79" i="18"/>
  <c r="D79" i="18"/>
  <c r="O78" i="18"/>
  <c r="J78" i="18"/>
  <c r="I78" i="18"/>
  <c r="H78" i="18"/>
  <c r="L78" i="18" s="1"/>
  <c r="N78" i="18" s="1"/>
  <c r="E78" i="18"/>
  <c r="F78" i="18" s="1"/>
  <c r="D78" i="18"/>
  <c r="O77" i="18"/>
  <c r="N77" i="18"/>
  <c r="L77" i="18"/>
  <c r="I77" i="18"/>
  <c r="J77" i="18" s="1"/>
  <c r="H77" i="18"/>
  <c r="F77" i="18"/>
  <c r="E77" i="18"/>
  <c r="D77" i="18"/>
  <c r="O76" i="18"/>
  <c r="N76" i="18"/>
  <c r="J76" i="18"/>
  <c r="I76" i="18"/>
  <c r="H76" i="18"/>
  <c r="L76" i="18" s="1"/>
  <c r="E76" i="18"/>
  <c r="F76" i="18" s="1"/>
  <c r="D76" i="18"/>
  <c r="O75" i="18"/>
  <c r="N75" i="18"/>
  <c r="L75" i="18"/>
  <c r="I75" i="18"/>
  <c r="J75" i="18" s="1"/>
  <c r="H75" i="18"/>
  <c r="F75" i="18"/>
  <c r="E75" i="18"/>
  <c r="D75" i="18"/>
  <c r="O74" i="18"/>
  <c r="J74" i="18"/>
  <c r="I74" i="18"/>
  <c r="H74" i="18"/>
  <c r="L74" i="18" s="1"/>
  <c r="N74" i="18" s="1"/>
  <c r="E74" i="18"/>
  <c r="F74" i="18" s="1"/>
  <c r="D74" i="18"/>
  <c r="O73" i="18"/>
  <c r="N73" i="18"/>
  <c r="L73" i="18"/>
  <c r="I73" i="18"/>
  <c r="J73" i="18" s="1"/>
  <c r="H73" i="18"/>
  <c r="F73" i="18"/>
  <c r="E73" i="18"/>
  <c r="D73" i="18"/>
  <c r="O72" i="18"/>
  <c r="N72" i="18"/>
  <c r="J72" i="18"/>
  <c r="I72" i="18"/>
  <c r="H72" i="18"/>
  <c r="L72" i="18" s="1"/>
  <c r="E72" i="18"/>
  <c r="F72" i="18" s="1"/>
  <c r="D72" i="18"/>
  <c r="O71" i="18"/>
  <c r="N71" i="18"/>
  <c r="L71" i="18"/>
  <c r="I71" i="18"/>
  <c r="J71" i="18" s="1"/>
  <c r="H71" i="18"/>
  <c r="F71" i="18"/>
  <c r="E71" i="18"/>
  <c r="D71" i="18"/>
  <c r="O70" i="18"/>
  <c r="J70" i="18"/>
  <c r="I70" i="18"/>
  <c r="H70" i="18"/>
  <c r="L70" i="18" s="1"/>
  <c r="N70" i="18" s="1"/>
  <c r="E70" i="18"/>
  <c r="F70" i="18" s="1"/>
  <c r="D70" i="18"/>
  <c r="O69" i="18"/>
  <c r="N69" i="18"/>
  <c r="L69" i="18"/>
  <c r="I69" i="18"/>
  <c r="J69" i="18" s="1"/>
  <c r="H69" i="18"/>
  <c r="F69" i="18"/>
  <c r="E69" i="18"/>
  <c r="D69" i="18"/>
  <c r="H68" i="18"/>
  <c r="H84" i="18" s="1"/>
  <c r="D68" i="18"/>
  <c r="D84" i="18" s="1"/>
  <c r="BH58" i="18"/>
  <c r="AP58" i="18"/>
  <c r="BM57" i="18"/>
  <c r="BK57" i="18"/>
  <c r="BM58" i="18" s="1"/>
  <c r="BG57" i="18"/>
  <c r="BE57" i="18"/>
  <c r="BA57" i="18"/>
  <c r="AY57" i="18"/>
  <c r="BA58" i="18" s="1"/>
  <c r="AU57" i="18"/>
  <c r="AS57" i="18"/>
  <c r="AU58" i="18" s="1"/>
  <c r="AO57" i="18"/>
  <c r="AM57" i="18"/>
  <c r="AI57" i="18"/>
  <c r="AG57" i="18"/>
  <c r="AI58" i="18" s="1"/>
  <c r="AC57" i="18"/>
  <c r="AA57" i="18"/>
  <c r="AC58" i="18" s="1"/>
  <c r="W57" i="18"/>
  <c r="U57" i="18"/>
  <c r="Q57" i="18"/>
  <c r="O57" i="18"/>
  <c r="Q58" i="18" s="1"/>
  <c r="K57" i="18"/>
  <c r="I57" i="18"/>
  <c r="E57" i="18"/>
  <c r="R56" i="18"/>
  <c r="S56" i="18" s="1"/>
  <c r="T56" i="18" s="1"/>
  <c r="U56" i="18" s="1"/>
  <c r="V56" i="18" s="1"/>
  <c r="W56" i="18" s="1"/>
  <c r="X56" i="18" s="1"/>
  <c r="Y56" i="18" s="1"/>
  <c r="Z56" i="18" s="1"/>
  <c r="AA56" i="18" s="1"/>
  <c r="AB56" i="18" s="1"/>
  <c r="AC56" i="18" s="1"/>
  <c r="AD56" i="18" s="1"/>
  <c r="AE56" i="18" s="1"/>
  <c r="AF56" i="18" s="1"/>
  <c r="AG56" i="18" s="1"/>
  <c r="AH56" i="18" s="1"/>
  <c r="AI56" i="18" s="1"/>
  <c r="AJ56" i="18" s="1"/>
  <c r="AK56" i="18" s="1"/>
  <c r="AL56" i="18" s="1"/>
  <c r="AM56" i="18" s="1"/>
  <c r="AN56" i="18" s="1"/>
  <c r="AO56" i="18" s="1"/>
  <c r="AP56" i="18" s="1"/>
  <c r="AQ56" i="18" s="1"/>
  <c r="AR56" i="18" s="1"/>
  <c r="AS56" i="18" s="1"/>
  <c r="AT56" i="18" s="1"/>
  <c r="AU56" i="18" s="1"/>
  <c r="AV56" i="18" s="1"/>
  <c r="AW56" i="18" s="1"/>
  <c r="AX56" i="18" s="1"/>
  <c r="AY56" i="18" s="1"/>
  <c r="AZ56" i="18" s="1"/>
  <c r="BA56" i="18" s="1"/>
  <c r="BB56" i="18" s="1"/>
  <c r="BC56" i="18" s="1"/>
  <c r="BD56" i="18" s="1"/>
  <c r="BE56" i="18" s="1"/>
  <c r="BF56" i="18" s="1"/>
  <c r="BG56" i="18" s="1"/>
  <c r="BH56" i="18" s="1"/>
  <c r="BI56" i="18" s="1"/>
  <c r="BJ56" i="18" s="1"/>
  <c r="BK56" i="18" s="1"/>
  <c r="BL56" i="18" s="1"/>
  <c r="BM56" i="18" s="1"/>
  <c r="BN56" i="18" s="1"/>
  <c r="F56" i="18"/>
  <c r="G56" i="18" s="1"/>
  <c r="H56" i="18" s="1"/>
  <c r="I56" i="18" s="1"/>
  <c r="J56" i="18" s="1"/>
  <c r="K56" i="18" s="1"/>
  <c r="L56" i="18" s="1"/>
  <c r="M56" i="18" s="1"/>
  <c r="N56" i="18" s="1"/>
  <c r="O56" i="18" s="1"/>
  <c r="P56" i="18" s="1"/>
  <c r="Q56" i="18" s="1"/>
  <c r="E56" i="18"/>
  <c r="BN51" i="18"/>
  <c r="BN57" i="18" s="1"/>
  <c r="BN58" i="18" s="1"/>
  <c r="BM51" i="18"/>
  <c r="BL51" i="18"/>
  <c r="BL57" i="18" s="1"/>
  <c r="BK51" i="18"/>
  <c r="BJ51" i="18"/>
  <c r="BJ57" i="18" s="1"/>
  <c r="BI51" i="18"/>
  <c r="BI57" i="18" s="1"/>
  <c r="BH51" i="18"/>
  <c r="BH57" i="18" s="1"/>
  <c r="BJ58" i="18" s="1"/>
  <c r="BG51" i="18"/>
  <c r="BF51" i="18"/>
  <c r="BF57" i="18" s="1"/>
  <c r="BE51" i="18"/>
  <c r="BD51" i="18"/>
  <c r="BD57" i="18" s="1"/>
  <c r="BF58" i="18" s="1"/>
  <c r="BC51" i="18"/>
  <c r="BC57" i="18" s="1"/>
  <c r="BB51" i="18"/>
  <c r="BB57" i="18" s="1"/>
  <c r="BD58" i="18" s="1"/>
  <c r="BA51" i="18"/>
  <c r="AZ51" i="18"/>
  <c r="AZ57" i="18" s="1"/>
  <c r="AY51" i="18"/>
  <c r="AX51" i="18"/>
  <c r="AX57" i="18" s="1"/>
  <c r="AW51" i="18"/>
  <c r="AW57" i="18" s="1"/>
  <c r="AV51" i="18"/>
  <c r="AV57" i="18" s="1"/>
  <c r="AX58" i="18" s="1"/>
  <c r="AU51" i="18"/>
  <c r="AT51" i="18"/>
  <c r="AT57" i="18" s="1"/>
  <c r="AS51" i="18"/>
  <c r="AR51" i="18"/>
  <c r="AR57" i="18" s="1"/>
  <c r="AT58" i="18" s="1"/>
  <c r="AQ51" i="18"/>
  <c r="AQ57" i="18" s="1"/>
  <c r="AP51" i="18"/>
  <c r="AP57" i="18" s="1"/>
  <c r="AR58" i="18" s="1"/>
  <c r="AO51" i="18"/>
  <c r="AN51" i="18"/>
  <c r="AN57" i="18" s="1"/>
  <c r="AM51" i="18"/>
  <c r="AL51" i="18"/>
  <c r="AL57" i="18" s="1"/>
  <c r="AN58" i="18" s="1"/>
  <c r="AK51" i="18"/>
  <c r="AK57" i="18" s="1"/>
  <c r="AJ51" i="18"/>
  <c r="AJ57" i="18" s="1"/>
  <c r="AL58" i="18" s="1"/>
  <c r="AI51" i="18"/>
  <c r="AH51" i="18"/>
  <c r="AH57" i="18" s="1"/>
  <c r="AG51" i="18"/>
  <c r="AF51" i="18"/>
  <c r="AF57" i="18" s="1"/>
  <c r="AE51" i="18"/>
  <c r="AE57" i="18" s="1"/>
  <c r="AD51" i="18"/>
  <c r="AD57" i="18" s="1"/>
  <c r="AF58" i="18" s="1"/>
  <c r="AC51" i="18"/>
  <c r="AB51" i="18"/>
  <c r="AB57" i="18" s="1"/>
  <c r="AA51" i="18"/>
  <c r="Z51" i="18"/>
  <c r="Z57" i="18" s="1"/>
  <c r="AB58" i="18" s="1"/>
  <c r="Y51" i="18"/>
  <c r="Y57" i="18" s="1"/>
  <c r="X51" i="18"/>
  <c r="X57" i="18" s="1"/>
  <c r="Z58" i="18" s="1"/>
  <c r="W51" i="18"/>
  <c r="V51" i="18"/>
  <c r="V57" i="18" s="1"/>
  <c r="U51" i="18"/>
  <c r="T51" i="18"/>
  <c r="T57" i="18" s="1"/>
  <c r="V58" i="18" s="1"/>
  <c r="S51" i="18"/>
  <c r="S57" i="18" s="1"/>
  <c r="R51" i="18"/>
  <c r="R57" i="18" s="1"/>
  <c r="T58" i="18" s="1"/>
  <c r="Q51" i="18"/>
  <c r="P51" i="18"/>
  <c r="P57" i="18" s="1"/>
  <c r="O51" i="18"/>
  <c r="N51" i="18"/>
  <c r="N57" i="18" s="1"/>
  <c r="M51" i="18"/>
  <c r="M57" i="18" s="1"/>
  <c r="L51" i="18"/>
  <c r="L57" i="18" s="1"/>
  <c r="N58" i="18" s="1"/>
  <c r="K51" i="18"/>
  <c r="J51" i="18"/>
  <c r="J57" i="18" s="1"/>
  <c r="I51" i="18"/>
  <c r="H51" i="18"/>
  <c r="H57" i="18" s="1"/>
  <c r="G51" i="18"/>
  <c r="G57" i="18" s="1"/>
  <c r="F51" i="18"/>
  <c r="F57" i="18" s="1"/>
  <c r="E51" i="18"/>
  <c r="D51" i="18"/>
  <c r="D57" i="18" s="1"/>
  <c r="G35" i="18"/>
  <c r="H35" i="18" s="1"/>
  <c r="I35" i="18" s="1"/>
  <c r="J35" i="18" s="1"/>
  <c r="K35" i="18" s="1"/>
  <c r="L35" i="18" s="1"/>
  <c r="M35" i="18" s="1"/>
  <c r="N35" i="18" s="1"/>
  <c r="O35" i="18" s="1"/>
  <c r="P35" i="18" s="1"/>
  <c r="Q35" i="18" s="1"/>
  <c r="R35" i="18" s="1"/>
  <c r="S35" i="18" s="1"/>
  <c r="T35" i="18" s="1"/>
  <c r="U35" i="18" s="1"/>
  <c r="V35" i="18" s="1"/>
  <c r="W35" i="18" s="1"/>
  <c r="X35" i="18" s="1"/>
  <c r="Y35" i="18" s="1"/>
  <c r="Z35" i="18" s="1"/>
  <c r="AA35" i="18" s="1"/>
  <c r="AB35" i="18" s="1"/>
  <c r="AC35" i="18" s="1"/>
  <c r="AD35" i="18" s="1"/>
  <c r="AE35" i="18" s="1"/>
  <c r="AF35" i="18" s="1"/>
  <c r="AG35" i="18" s="1"/>
  <c r="AH35" i="18" s="1"/>
  <c r="AI35" i="18" s="1"/>
  <c r="AJ35" i="18" s="1"/>
  <c r="AK35" i="18" s="1"/>
  <c r="AL35" i="18" s="1"/>
  <c r="AM35" i="18" s="1"/>
  <c r="AN35" i="18" s="1"/>
  <c r="AO35" i="18" s="1"/>
  <c r="AP35" i="18" s="1"/>
  <c r="AQ35" i="18" s="1"/>
  <c r="AR35" i="18" s="1"/>
  <c r="AS35" i="18" s="1"/>
  <c r="AT35" i="18" s="1"/>
  <c r="AU35" i="18" s="1"/>
  <c r="AV35" i="18" s="1"/>
  <c r="AW35" i="18" s="1"/>
  <c r="AX35" i="18" s="1"/>
  <c r="AY35" i="18" s="1"/>
  <c r="AZ35" i="18" s="1"/>
  <c r="BA35" i="18" s="1"/>
  <c r="BB35" i="18" s="1"/>
  <c r="BC35" i="18" s="1"/>
  <c r="BD35" i="18" s="1"/>
  <c r="BE35" i="18" s="1"/>
  <c r="BF35" i="18" s="1"/>
  <c r="BG35" i="18" s="1"/>
  <c r="BH35" i="18" s="1"/>
  <c r="BI35" i="18" s="1"/>
  <c r="BJ35" i="18" s="1"/>
  <c r="BK35" i="18" s="1"/>
  <c r="BL35" i="18" s="1"/>
  <c r="BM35" i="18" s="1"/>
  <c r="BN35" i="18" s="1"/>
  <c r="E35" i="18"/>
  <c r="F35" i="18" s="1"/>
  <c r="E26" i="18"/>
  <c r="F26" i="18" s="1"/>
  <c r="G26" i="18" s="1"/>
  <c r="H26" i="18" s="1"/>
  <c r="I26" i="18" s="1"/>
  <c r="J26" i="18" s="1"/>
  <c r="K26" i="18" s="1"/>
  <c r="L26" i="18" s="1"/>
  <c r="M26" i="18" s="1"/>
  <c r="N26" i="18" s="1"/>
  <c r="O26" i="18" s="1"/>
  <c r="P26" i="18" s="1"/>
  <c r="Q26" i="18" s="1"/>
  <c r="R26" i="18" s="1"/>
  <c r="S26" i="18" s="1"/>
  <c r="T26" i="18" s="1"/>
  <c r="U26" i="18" s="1"/>
  <c r="V26" i="18" s="1"/>
  <c r="W26" i="18" s="1"/>
  <c r="X26" i="18" s="1"/>
  <c r="Y26" i="18" s="1"/>
  <c r="Z26" i="18" s="1"/>
  <c r="AA26" i="18" s="1"/>
  <c r="AB26" i="18" s="1"/>
  <c r="AC26" i="18" s="1"/>
  <c r="AD26" i="18" s="1"/>
  <c r="AE26" i="18" s="1"/>
  <c r="AF26" i="18" s="1"/>
  <c r="AG26" i="18" s="1"/>
  <c r="AH26" i="18" s="1"/>
  <c r="AI26" i="18" s="1"/>
  <c r="AJ26" i="18" s="1"/>
  <c r="AK26" i="18" s="1"/>
  <c r="AL26" i="18" s="1"/>
  <c r="AM26" i="18" s="1"/>
  <c r="AN26" i="18" s="1"/>
  <c r="AO26" i="18" s="1"/>
  <c r="AP26" i="18" s="1"/>
  <c r="AQ26" i="18" s="1"/>
  <c r="AR26" i="18" s="1"/>
  <c r="AS26" i="18" s="1"/>
  <c r="AT26" i="18" s="1"/>
  <c r="AU26" i="18" s="1"/>
  <c r="AV26" i="18" s="1"/>
  <c r="AW26" i="18" s="1"/>
  <c r="AX26" i="18" s="1"/>
  <c r="AY26" i="18" s="1"/>
  <c r="AZ26" i="18" s="1"/>
  <c r="BA26" i="18" s="1"/>
  <c r="BB26" i="18" s="1"/>
  <c r="BC26" i="18" s="1"/>
  <c r="BD26" i="18" s="1"/>
  <c r="BE26" i="18" s="1"/>
  <c r="BF26" i="18" s="1"/>
  <c r="BG26" i="18" s="1"/>
  <c r="BH26" i="18" s="1"/>
  <c r="BI26" i="18" s="1"/>
  <c r="BJ26" i="18" s="1"/>
  <c r="BK26" i="18" s="1"/>
  <c r="BL26" i="18" s="1"/>
  <c r="BM26" i="18" s="1"/>
  <c r="BN26" i="18" s="1"/>
  <c r="P4" i="18"/>
  <c r="Q4" i="18" s="1"/>
  <c r="R4" i="18" s="1"/>
  <c r="S4" i="18" s="1"/>
  <c r="T4" i="18" s="1"/>
  <c r="U4" i="18" s="1"/>
  <c r="V4" i="18" s="1"/>
  <c r="W4" i="18" s="1"/>
  <c r="X4" i="18" s="1"/>
  <c r="Y4" i="18" s="1"/>
  <c r="Z4" i="18" s="1"/>
  <c r="AA4" i="18" s="1"/>
  <c r="AB4" i="18" s="1"/>
  <c r="AC4" i="18" s="1"/>
  <c r="AD4" i="18" s="1"/>
  <c r="AE4" i="18" s="1"/>
  <c r="AF4" i="18" s="1"/>
  <c r="AG4" i="18" s="1"/>
  <c r="AH4" i="18" s="1"/>
  <c r="AI4" i="18" s="1"/>
  <c r="AJ4" i="18" s="1"/>
  <c r="AK4" i="18" s="1"/>
  <c r="AL4" i="18" s="1"/>
  <c r="AM4" i="18" s="1"/>
  <c r="AN4" i="18" s="1"/>
  <c r="AO4" i="18" s="1"/>
  <c r="AP4" i="18" s="1"/>
  <c r="AQ4" i="18" s="1"/>
  <c r="AR4" i="18" s="1"/>
  <c r="AS4" i="18" s="1"/>
  <c r="AT4" i="18" s="1"/>
  <c r="AU4" i="18" s="1"/>
  <c r="AV4" i="18" s="1"/>
  <c r="AW4" i="18" s="1"/>
  <c r="AX4" i="18" s="1"/>
  <c r="AY4" i="18" s="1"/>
  <c r="AZ4" i="18" s="1"/>
  <c r="BA4" i="18" s="1"/>
  <c r="BB4" i="18" s="1"/>
  <c r="BC4" i="18" s="1"/>
  <c r="BD4" i="18" s="1"/>
  <c r="BE4" i="18" s="1"/>
  <c r="BF4" i="18" s="1"/>
  <c r="BG4" i="18" s="1"/>
  <c r="BH4" i="18" s="1"/>
  <c r="BI4" i="18" s="1"/>
  <c r="BJ4" i="18" s="1"/>
  <c r="J4" i="18"/>
  <c r="K4" i="18" s="1"/>
  <c r="L4" i="18" s="1"/>
  <c r="M4" i="18" s="1"/>
  <c r="N4" i="18" s="1"/>
  <c r="O4" i="18" s="1"/>
  <c r="F4" i="18"/>
  <c r="G4" i="18" s="1"/>
  <c r="H4" i="18" s="1"/>
  <c r="I4" i="18" s="1"/>
  <c r="E4" i="18"/>
  <c r="F98" i="17"/>
  <c r="L97" i="17"/>
  <c r="J97" i="17"/>
  <c r="I97" i="17"/>
  <c r="K97" i="17" s="1"/>
  <c r="G97" i="17"/>
  <c r="F97" i="17"/>
  <c r="E97" i="17"/>
  <c r="L96" i="17"/>
  <c r="J96" i="17"/>
  <c r="F96" i="17"/>
  <c r="E96" i="17"/>
  <c r="L95" i="17"/>
  <c r="K95" i="17"/>
  <c r="J95" i="17"/>
  <c r="I95" i="17"/>
  <c r="F95" i="17"/>
  <c r="G95" i="17" s="1"/>
  <c r="E95" i="17"/>
  <c r="L94" i="17"/>
  <c r="J94" i="17"/>
  <c r="F94" i="17"/>
  <c r="E94" i="17"/>
  <c r="I93" i="17"/>
  <c r="K93" i="17" s="1"/>
  <c r="F93" i="17"/>
  <c r="G93" i="17" s="1"/>
  <c r="E93" i="17"/>
  <c r="L92" i="17"/>
  <c r="J92" i="17"/>
  <c r="G92" i="17"/>
  <c r="F92" i="17"/>
  <c r="E92" i="17"/>
  <c r="I92" i="17" s="1"/>
  <c r="K92" i="17" s="1"/>
  <c r="I91" i="17"/>
  <c r="K91" i="17" s="1"/>
  <c r="G91" i="17"/>
  <c r="F91" i="17"/>
  <c r="E91" i="17"/>
  <c r="L90" i="17"/>
  <c r="J90" i="17"/>
  <c r="F90" i="17"/>
  <c r="E90" i="17"/>
  <c r="L89" i="17"/>
  <c r="K89" i="17"/>
  <c r="J89" i="17"/>
  <c r="I89" i="17"/>
  <c r="F89" i="17"/>
  <c r="G89" i="17" s="1"/>
  <c r="E89" i="17"/>
  <c r="L88" i="17"/>
  <c r="J88" i="17"/>
  <c r="F88" i="17"/>
  <c r="E88" i="17"/>
  <c r="L87" i="17"/>
  <c r="J87" i="17"/>
  <c r="F87" i="17"/>
  <c r="E87" i="17"/>
  <c r="I87" i="17" s="1"/>
  <c r="K87" i="17" s="1"/>
  <c r="L86" i="17"/>
  <c r="J86" i="17"/>
  <c r="G86" i="17"/>
  <c r="F86" i="17"/>
  <c r="E86" i="17"/>
  <c r="I86" i="17" s="1"/>
  <c r="K86" i="17" s="1"/>
  <c r="L85" i="17"/>
  <c r="J85" i="17"/>
  <c r="I85" i="17"/>
  <c r="K85" i="17" s="1"/>
  <c r="G85" i="17"/>
  <c r="F85" i="17"/>
  <c r="E85" i="17"/>
  <c r="L84" i="17"/>
  <c r="J84" i="17"/>
  <c r="I84" i="17"/>
  <c r="K84" i="17" s="1"/>
  <c r="F84" i="17"/>
  <c r="E84" i="17"/>
  <c r="G84" i="17" s="1"/>
  <c r="L83" i="17"/>
  <c r="K83" i="17"/>
  <c r="J83" i="17"/>
  <c r="I83" i="17"/>
  <c r="F83" i="17"/>
  <c r="G83" i="17" s="1"/>
  <c r="E83" i="17"/>
  <c r="L82" i="17"/>
  <c r="K82" i="17"/>
  <c r="J82" i="17"/>
  <c r="G82" i="17"/>
  <c r="F82" i="17"/>
  <c r="E82" i="17"/>
  <c r="I82" i="17" s="1"/>
  <c r="I81" i="17"/>
  <c r="K81" i="17" s="1"/>
  <c r="F81" i="17"/>
  <c r="E81" i="17"/>
  <c r="L80" i="17"/>
  <c r="J80" i="17"/>
  <c r="F80" i="17"/>
  <c r="G80" i="17" s="1"/>
  <c r="E80" i="17"/>
  <c r="I80" i="17" s="1"/>
  <c r="K80" i="17" s="1"/>
  <c r="I79" i="17"/>
  <c r="K79" i="17" s="1"/>
  <c r="G79" i="17"/>
  <c r="F79" i="17"/>
  <c r="E79" i="17"/>
  <c r="I78" i="17"/>
  <c r="K78" i="17" s="1"/>
  <c r="F78" i="17"/>
  <c r="E78" i="17"/>
  <c r="G78" i="17" s="1"/>
  <c r="L77" i="17"/>
  <c r="K77" i="17"/>
  <c r="J77" i="17"/>
  <c r="I77" i="17"/>
  <c r="F77" i="17"/>
  <c r="G77" i="17" s="1"/>
  <c r="E77" i="17"/>
  <c r="F76" i="17"/>
  <c r="E76" i="17"/>
  <c r="BN67" i="17"/>
  <c r="BL67" i="17"/>
  <c r="BJ67" i="17"/>
  <c r="BH67" i="17"/>
  <c r="BF67" i="17"/>
  <c r="BD67" i="17"/>
  <c r="BE68" i="17" s="1"/>
  <c r="BB67" i="17"/>
  <c r="AZ67" i="17"/>
  <c r="AV67" i="17"/>
  <c r="AT67" i="17"/>
  <c r="AR67" i="17"/>
  <c r="AP67" i="17"/>
  <c r="AN67" i="17"/>
  <c r="AL67" i="17"/>
  <c r="AJ67" i="17"/>
  <c r="AH67" i="17"/>
  <c r="AD67" i="17"/>
  <c r="AB67" i="17"/>
  <c r="Z67" i="17"/>
  <c r="X67" i="17"/>
  <c r="V67" i="17"/>
  <c r="T67" i="17"/>
  <c r="R67" i="17"/>
  <c r="P67" i="17"/>
  <c r="L67" i="17"/>
  <c r="J67" i="17"/>
  <c r="H67" i="17"/>
  <c r="F67" i="17"/>
  <c r="D67" i="17"/>
  <c r="G66" i="17"/>
  <c r="H66" i="17" s="1"/>
  <c r="I66" i="17" s="1"/>
  <c r="J66" i="17" s="1"/>
  <c r="K66" i="17" s="1"/>
  <c r="L66" i="17" s="1"/>
  <c r="M66" i="17" s="1"/>
  <c r="N66" i="17" s="1"/>
  <c r="O66" i="17" s="1"/>
  <c r="P66" i="17" s="1"/>
  <c r="Q66" i="17" s="1"/>
  <c r="R66" i="17" s="1"/>
  <c r="S66" i="17" s="1"/>
  <c r="T66" i="17" s="1"/>
  <c r="U66" i="17" s="1"/>
  <c r="V66" i="17" s="1"/>
  <c r="W66" i="17" s="1"/>
  <c r="X66" i="17" s="1"/>
  <c r="Y66" i="17" s="1"/>
  <c r="Z66" i="17" s="1"/>
  <c r="AA66" i="17" s="1"/>
  <c r="AB66" i="17" s="1"/>
  <c r="AC66" i="17" s="1"/>
  <c r="AD66" i="17" s="1"/>
  <c r="AE66" i="17" s="1"/>
  <c r="AF66" i="17" s="1"/>
  <c r="AG66" i="17" s="1"/>
  <c r="AH66" i="17" s="1"/>
  <c r="AI66" i="17" s="1"/>
  <c r="AJ66" i="17" s="1"/>
  <c r="AK66" i="17" s="1"/>
  <c r="AL66" i="17" s="1"/>
  <c r="AM66" i="17" s="1"/>
  <c r="AN66" i="17" s="1"/>
  <c r="AO66" i="17" s="1"/>
  <c r="AP66" i="17" s="1"/>
  <c r="AQ66" i="17" s="1"/>
  <c r="AR66" i="17" s="1"/>
  <c r="AS66" i="17" s="1"/>
  <c r="AT66" i="17" s="1"/>
  <c r="AU66" i="17" s="1"/>
  <c r="AV66" i="17" s="1"/>
  <c r="AW66" i="17" s="1"/>
  <c r="AX66" i="17" s="1"/>
  <c r="AY66" i="17" s="1"/>
  <c r="AZ66" i="17" s="1"/>
  <c r="BA66" i="17" s="1"/>
  <c r="BB66" i="17" s="1"/>
  <c r="BC66" i="17" s="1"/>
  <c r="BD66" i="17" s="1"/>
  <c r="BE66" i="17" s="1"/>
  <c r="BF66" i="17" s="1"/>
  <c r="BG66" i="17" s="1"/>
  <c r="BH66" i="17" s="1"/>
  <c r="BI66" i="17" s="1"/>
  <c r="BJ66" i="17" s="1"/>
  <c r="BK66" i="17" s="1"/>
  <c r="BL66" i="17" s="1"/>
  <c r="BM66" i="17" s="1"/>
  <c r="BN66" i="17" s="1"/>
  <c r="E66" i="17"/>
  <c r="F66" i="17" s="1"/>
  <c r="BN63" i="17"/>
  <c r="BM63" i="17"/>
  <c r="BM67" i="17" s="1"/>
  <c r="BL63" i="17"/>
  <c r="BK63" i="17"/>
  <c r="BK67" i="17" s="1"/>
  <c r="BJ63" i="17"/>
  <c r="BI63" i="17"/>
  <c r="BI67" i="17" s="1"/>
  <c r="BH63" i="17"/>
  <c r="BG63" i="17"/>
  <c r="BG67" i="17" s="1"/>
  <c r="BF63" i="17"/>
  <c r="BE63" i="17"/>
  <c r="BE67" i="17" s="1"/>
  <c r="BD63" i="17"/>
  <c r="BC63" i="17"/>
  <c r="BC67" i="17" s="1"/>
  <c r="BB63" i="17"/>
  <c r="BA63" i="17"/>
  <c r="BA67" i="17" s="1"/>
  <c r="AZ63" i="17"/>
  <c r="AY63" i="17"/>
  <c r="AY67" i="17" s="1"/>
  <c r="AX63" i="17"/>
  <c r="AX67" i="17" s="1"/>
  <c r="AW63" i="17"/>
  <c r="AW67" i="17" s="1"/>
  <c r="AV63" i="17"/>
  <c r="AU63" i="17"/>
  <c r="AU67" i="17" s="1"/>
  <c r="AT63" i="17"/>
  <c r="AS63" i="17"/>
  <c r="AS67" i="17" s="1"/>
  <c r="AR63" i="17"/>
  <c r="AQ63" i="17"/>
  <c r="AQ67" i="17" s="1"/>
  <c r="AP63" i="17"/>
  <c r="AO63" i="17"/>
  <c r="AO67" i="17" s="1"/>
  <c r="AN63" i="17"/>
  <c r="AM63" i="17"/>
  <c r="AM67" i="17" s="1"/>
  <c r="AL63" i="17"/>
  <c r="AK63" i="17"/>
  <c r="AK67" i="17" s="1"/>
  <c r="AJ63" i="17"/>
  <c r="AI63" i="17"/>
  <c r="AI67" i="17" s="1"/>
  <c r="AH63" i="17"/>
  <c r="AG63" i="17"/>
  <c r="AG67" i="17" s="1"/>
  <c r="AF63" i="17"/>
  <c r="AF67" i="17" s="1"/>
  <c r="AG68" i="17" s="1"/>
  <c r="AE63" i="17"/>
  <c r="AE67" i="17" s="1"/>
  <c r="AD63" i="17"/>
  <c r="AC63" i="17"/>
  <c r="AC67" i="17" s="1"/>
  <c r="AB63" i="17"/>
  <c r="AA63" i="17"/>
  <c r="AA67" i="17" s="1"/>
  <c r="Z63" i="17"/>
  <c r="Y63" i="17"/>
  <c r="Y67" i="17" s="1"/>
  <c r="X63" i="17"/>
  <c r="W63" i="17"/>
  <c r="W67" i="17" s="1"/>
  <c r="V63" i="17"/>
  <c r="U63" i="17"/>
  <c r="U67" i="17" s="1"/>
  <c r="U68" i="17" s="1"/>
  <c r="T63" i="17"/>
  <c r="S63" i="17"/>
  <c r="S67" i="17" s="1"/>
  <c r="R63" i="17"/>
  <c r="Q63" i="17"/>
  <c r="Q67" i="17" s="1"/>
  <c r="P63" i="17"/>
  <c r="O63" i="17"/>
  <c r="O67" i="17" s="1"/>
  <c r="N63" i="17"/>
  <c r="N67" i="17" s="1"/>
  <c r="M63" i="17"/>
  <c r="M67" i="17" s="1"/>
  <c r="L63" i="17"/>
  <c r="K63" i="17"/>
  <c r="K67" i="17" s="1"/>
  <c r="J63" i="17"/>
  <c r="I63" i="17"/>
  <c r="I67" i="17" s="1"/>
  <c r="H63" i="17"/>
  <c r="G63" i="17"/>
  <c r="G67" i="17" s="1"/>
  <c r="F63" i="17"/>
  <c r="E63" i="17"/>
  <c r="E67" i="17" s="1"/>
  <c r="D63" i="17"/>
  <c r="F40" i="17"/>
  <c r="G40" i="17" s="1"/>
  <c r="H40" i="17" s="1"/>
  <c r="I40" i="17" s="1"/>
  <c r="J40" i="17" s="1"/>
  <c r="K40" i="17" s="1"/>
  <c r="L40" i="17" s="1"/>
  <c r="M40" i="17" s="1"/>
  <c r="N40" i="17" s="1"/>
  <c r="O40" i="17" s="1"/>
  <c r="P40" i="17" s="1"/>
  <c r="Q40" i="17" s="1"/>
  <c r="R40" i="17" s="1"/>
  <c r="S40" i="17" s="1"/>
  <c r="T40" i="17" s="1"/>
  <c r="U40" i="17" s="1"/>
  <c r="V40" i="17" s="1"/>
  <c r="W40" i="17" s="1"/>
  <c r="X40" i="17" s="1"/>
  <c r="Y40" i="17" s="1"/>
  <c r="Z40" i="17" s="1"/>
  <c r="AA40" i="17" s="1"/>
  <c r="AB40" i="17" s="1"/>
  <c r="AC40" i="17" s="1"/>
  <c r="AD40" i="17" s="1"/>
  <c r="AE40" i="17" s="1"/>
  <c r="AF40" i="17" s="1"/>
  <c r="AG40" i="17" s="1"/>
  <c r="AH40" i="17" s="1"/>
  <c r="AI40" i="17" s="1"/>
  <c r="AJ40" i="17" s="1"/>
  <c r="AK40" i="17" s="1"/>
  <c r="AL40" i="17" s="1"/>
  <c r="AM40" i="17" s="1"/>
  <c r="AN40" i="17" s="1"/>
  <c r="AO40" i="17" s="1"/>
  <c r="AP40" i="17" s="1"/>
  <c r="AQ40" i="17" s="1"/>
  <c r="AR40" i="17" s="1"/>
  <c r="AS40" i="17" s="1"/>
  <c r="AT40" i="17" s="1"/>
  <c r="AU40" i="17" s="1"/>
  <c r="AV40" i="17" s="1"/>
  <c r="AW40" i="17" s="1"/>
  <c r="AX40" i="17" s="1"/>
  <c r="AY40" i="17" s="1"/>
  <c r="AZ40" i="17" s="1"/>
  <c r="BA40" i="17" s="1"/>
  <c r="BB40" i="17" s="1"/>
  <c r="BC40" i="17" s="1"/>
  <c r="BD40" i="17" s="1"/>
  <c r="BE40" i="17" s="1"/>
  <c r="BF40" i="17" s="1"/>
  <c r="BG40" i="17" s="1"/>
  <c r="BH40" i="17" s="1"/>
  <c r="BI40" i="17" s="1"/>
  <c r="BJ40" i="17" s="1"/>
  <c r="BK40" i="17" s="1"/>
  <c r="BL40" i="17" s="1"/>
  <c r="BM40" i="17" s="1"/>
  <c r="BN40" i="17" s="1"/>
  <c r="E40" i="17"/>
  <c r="F30" i="17"/>
  <c r="G30" i="17" s="1"/>
  <c r="H30" i="17" s="1"/>
  <c r="I30" i="17" s="1"/>
  <c r="J30" i="17" s="1"/>
  <c r="K30" i="17" s="1"/>
  <c r="L30" i="17" s="1"/>
  <c r="M30" i="17" s="1"/>
  <c r="N30" i="17" s="1"/>
  <c r="O30" i="17" s="1"/>
  <c r="P30" i="17" s="1"/>
  <c r="Q30" i="17" s="1"/>
  <c r="R30" i="17" s="1"/>
  <c r="S30" i="17" s="1"/>
  <c r="T30" i="17" s="1"/>
  <c r="U30" i="17" s="1"/>
  <c r="V30" i="17" s="1"/>
  <c r="W30" i="17" s="1"/>
  <c r="X30" i="17" s="1"/>
  <c r="Y30" i="17" s="1"/>
  <c r="Z30" i="17" s="1"/>
  <c r="AA30" i="17" s="1"/>
  <c r="AB30" i="17" s="1"/>
  <c r="AC30" i="17" s="1"/>
  <c r="AD30" i="17" s="1"/>
  <c r="AE30" i="17" s="1"/>
  <c r="AF30" i="17" s="1"/>
  <c r="AG30" i="17" s="1"/>
  <c r="AH30" i="17" s="1"/>
  <c r="AI30" i="17" s="1"/>
  <c r="AJ30" i="17" s="1"/>
  <c r="AK30" i="17" s="1"/>
  <c r="AL30" i="17" s="1"/>
  <c r="AM30" i="17" s="1"/>
  <c r="AN30" i="17" s="1"/>
  <c r="AO30" i="17" s="1"/>
  <c r="AP30" i="17" s="1"/>
  <c r="AQ30" i="17" s="1"/>
  <c r="AR30" i="17" s="1"/>
  <c r="AS30" i="17" s="1"/>
  <c r="AT30" i="17" s="1"/>
  <c r="AU30" i="17" s="1"/>
  <c r="AV30" i="17" s="1"/>
  <c r="AW30" i="17" s="1"/>
  <c r="AX30" i="17" s="1"/>
  <c r="AY30" i="17" s="1"/>
  <c r="AZ30" i="17" s="1"/>
  <c r="BA30" i="17" s="1"/>
  <c r="BB30" i="17" s="1"/>
  <c r="BC30" i="17" s="1"/>
  <c r="BD30" i="17" s="1"/>
  <c r="BE30" i="17" s="1"/>
  <c r="BF30" i="17" s="1"/>
  <c r="BG30" i="17" s="1"/>
  <c r="BH30" i="17" s="1"/>
  <c r="BI30" i="17" s="1"/>
  <c r="BJ30" i="17" s="1"/>
  <c r="BK30" i="17" s="1"/>
  <c r="BL30" i="17" s="1"/>
  <c r="BM30" i="17" s="1"/>
  <c r="BN30" i="17" s="1"/>
  <c r="E30" i="17"/>
  <c r="AO19" i="17"/>
  <c r="AM19" i="17"/>
  <c r="AK19" i="17"/>
  <c r="AI19" i="17"/>
  <c r="AG19" i="17"/>
  <c r="AE19" i="17"/>
  <c r="AD19" i="17"/>
  <c r="AL19" i="17" s="1"/>
  <c r="AC19" i="17"/>
  <c r="AB19" i="17"/>
  <c r="AA19" i="17"/>
  <c r="Z19" i="17"/>
  <c r="Y19" i="17"/>
  <c r="X19" i="17"/>
  <c r="W19" i="17"/>
  <c r="V19" i="17"/>
  <c r="U19" i="17"/>
  <c r="T19" i="17"/>
  <c r="S19" i="17"/>
  <c r="AL17" i="17"/>
  <c r="I10" i="17"/>
  <c r="H10" i="17"/>
  <c r="G10" i="17"/>
  <c r="AD9" i="17"/>
  <c r="AC9" i="17"/>
  <c r="AB9" i="17"/>
  <c r="AA9" i="17"/>
  <c r="Z9" i="17"/>
  <c r="Y9" i="17"/>
  <c r="X9" i="17"/>
  <c r="W9" i="17"/>
  <c r="V9" i="17"/>
  <c r="U9" i="17"/>
  <c r="T9" i="17"/>
  <c r="S9" i="17"/>
  <c r="F4" i="17"/>
  <c r="G4" i="17" s="1"/>
  <c r="H4" i="17" s="1"/>
  <c r="I4" i="17" s="1"/>
  <c r="J4" i="17" s="1"/>
  <c r="K4" i="17" s="1"/>
  <c r="L4" i="17" s="1"/>
  <c r="M4" i="17" s="1"/>
  <c r="N4" i="17" s="1"/>
  <c r="O4" i="17" s="1"/>
  <c r="P4" i="17" s="1"/>
  <c r="Q4" i="17" s="1"/>
  <c r="R4" i="17" s="1"/>
  <c r="S4" i="17" s="1"/>
  <c r="T4" i="17" s="1"/>
  <c r="U4" i="17" s="1"/>
  <c r="V4" i="17" s="1"/>
  <c r="W4" i="17" s="1"/>
  <c r="X4" i="17" s="1"/>
  <c r="Y4" i="17" s="1"/>
  <c r="Z4" i="17" s="1"/>
  <c r="AA4" i="17" s="1"/>
  <c r="AB4" i="17" s="1"/>
  <c r="AC4" i="17" s="1"/>
  <c r="AD4" i="17" s="1"/>
  <c r="AE4" i="17" s="1"/>
  <c r="AF4" i="17" s="1"/>
  <c r="AG4" i="17" s="1"/>
  <c r="AH4" i="17" s="1"/>
  <c r="AI4" i="17" s="1"/>
  <c r="AJ4" i="17" s="1"/>
  <c r="AK4" i="17" s="1"/>
  <c r="AL4" i="17" s="1"/>
  <c r="AM4" i="17" s="1"/>
  <c r="AN4" i="17" s="1"/>
  <c r="AO4" i="17" s="1"/>
  <c r="AP4" i="17" s="1"/>
  <c r="AQ4" i="17" s="1"/>
  <c r="AR4" i="17" s="1"/>
  <c r="AS4" i="17" s="1"/>
  <c r="AT4" i="17" s="1"/>
  <c r="AU4" i="17" s="1"/>
  <c r="AV4" i="17" s="1"/>
  <c r="AW4" i="17" s="1"/>
  <c r="AX4" i="17" s="1"/>
  <c r="AY4" i="17" s="1"/>
  <c r="AZ4" i="17" s="1"/>
  <c r="BA4" i="17" s="1"/>
  <c r="BB4" i="17" s="1"/>
  <c r="BC4" i="17" s="1"/>
  <c r="BD4" i="17" s="1"/>
  <c r="BE4" i="17" s="1"/>
  <c r="BF4" i="17" s="1"/>
  <c r="BG4" i="17" s="1"/>
  <c r="BH4" i="17" s="1"/>
  <c r="BI4" i="17" s="1"/>
  <c r="BJ4" i="17" s="1"/>
  <c r="BK4" i="17" s="1"/>
  <c r="BL4" i="17" s="1"/>
  <c r="BM4" i="17" s="1"/>
  <c r="BN4" i="17" s="1"/>
  <c r="BO4" i="17" s="1"/>
  <c r="BP4" i="17" s="1"/>
  <c r="BQ4" i="17" s="1"/>
  <c r="BR4" i="17" s="1"/>
  <c r="BS4" i="17" s="1"/>
  <c r="BT4" i="17" s="1"/>
  <c r="BU4" i="17" s="1"/>
  <c r="BV4" i="17" s="1"/>
  <c r="BW4" i="17" s="1"/>
  <c r="BX4" i="17" s="1"/>
  <c r="BY4" i="17" s="1"/>
  <c r="BZ4" i="17" s="1"/>
  <c r="E4" i="17"/>
  <c r="M74" i="16"/>
  <c r="R73" i="16"/>
  <c r="O73" i="16"/>
  <c r="I73" i="16"/>
  <c r="H73" i="16"/>
  <c r="L73" i="16" s="1"/>
  <c r="N73" i="16" s="1"/>
  <c r="E73" i="16"/>
  <c r="F73" i="16" s="1"/>
  <c r="D73" i="16"/>
  <c r="S72" i="16"/>
  <c r="R72" i="16"/>
  <c r="O72" i="16"/>
  <c r="J72" i="16"/>
  <c r="I72" i="16"/>
  <c r="H72" i="16"/>
  <c r="L72" i="16" s="1"/>
  <c r="N72" i="16" s="1"/>
  <c r="E72" i="16"/>
  <c r="F72" i="16" s="1"/>
  <c r="D72" i="16"/>
  <c r="S71" i="16"/>
  <c r="R71" i="16"/>
  <c r="O71" i="16"/>
  <c r="N71" i="16"/>
  <c r="I71" i="16"/>
  <c r="J71" i="16" s="1"/>
  <c r="H71" i="16"/>
  <c r="L71" i="16" s="1"/>
  <c r="E71" i="16"/>
  <c r="F71" i="16" s="1"/>
  <c r="D71" i="16"/>
  <c r="T70" i="16"/>
  <c r="S70" i="16"/>
  <c r="R70" i="16"/>
  <c r="O70" i="16"/>
  <c r="J70" i="16"/>
  <c r="I70" i="16"/>
  <c r="H70" i="16"/>
  <c r="L70" i="16" s="1"/>
  <c r="N70" i="16" s="1"/>
  <c r="E70" i="16"/>
  <c r="D70" i="16"/>
  <c r="V69" i="16"/>
  <c r="U69" i="16"/>
  <c r="T69" i="16"/>
  <c r="S69" i="16"/>
  <c r="R69" i="16"/>
  <c r="O69" i="16"/>
  <c r="J69" i="16"/>
  <c r="I69" i="16"/>
  <c r="H69" i="16"/>
  <c r="L69" i="16" s="1"/>
  <c r="N69" i="16" s="1"/>
  <c r="E69" i="16"/>
  <c r="F69" i="16" s="1"/>
  <c r="D69" i="16"/>
  <c r="R68" i="16"/>
  <c r="O68" i="16"/>
  <c r="J68" i="16"/>
  <c r="I68" i="16"/>
  <c r="H68" i="16"/>
  <c r="L68" i="16" s="1"/>
  <c r="N68" i="16" s="1"/>
  <c r="E68" i="16"/>
  <c r="F68" i="16" s="1"/>
  <c r="D68" i="16"/>
  <c r="S67" i="16"/>
  <c r="R67" i="16"/>
  <c r="O67" i="16"/>
  <c r="N67" i="16"/>
  <c r="I67" i="16"/>
  <c r="J67" i="16" s="1"/>
  <c r="H67" i="16"/>
  <c r="L67" i="16" s="1"/>
  <c r="E67" i="16"/>
  <c r="F67" i="16" s="1"/>
  <c r="D67" i="16"/>
  <c r="S66" i="16"/>
  <c r="R66" i="16"/>
  <c r="O66" i="16"/>
  <c r="I66" i="16"/>
  <c r="H66" i="16"/>
  <c r="E66" i="16"/>
  <c r="F66" i="16" s="1"/>
  <c r="D66" i="16"/>
  <c r="S65" i="16"/>
  <c r="R65" i="16"/>
  <c r="I65" i="16"/>
  <c r="J65" i="16" s="1"/>
  <c r="H65" i="16"/>
  <c r="L65" i="16" s="1"/>
  <c r="N65" i="16" s="1"/>
  <c r="E65" i="16"/>
  <c r="F65" i="16" s="1"/>
  <c r="D65" i="16"/>
  <c r="H64" i="16"/>
  <c r="L64" i="16" s="1"/>
  <c r="N64" i="16" s="1"/>
  <c r="D64" i="16"/>
  <c r="I63" i="16"/>
  <c r="H63" i="16"/>
  <c r="E63" i="16"/>
  <c r="D63" i="16"/>
  <c r="L62" i="16"/>
  <c r="H62" i="16"/>
  <c r="D62" i="16"/>
  <c r="D74" i="16" s="1"/>
  <c r="O51" i="16"/>
  <c r="BL50" i="16"/>
  <c r="BF50" i="16"/>
  <c r="AZ50" i="16"/>
  <c r="AT50" i="16"/>
  <c r="AN50" i="16"/>
  <c r="AH50" i="16"/>
  <c r="AB50" i="16"/>
  <c r="V50" i="16"/>
  <c r="P50" i="16"/>
  <c r="J50" i="16"/>
  <c r="D50" i="16"/>
  <c r="E49" i="16"/>
  <c r="F49" i="16" s="1"/>
  <c r="G49" i="16" s="1"/>
  <c r="H49" i="16" s="1"/>
  <c r="I49" i="16" s="1"/>
  <c r="J49" i="16" s="1"/>
  <c r="K49" i="16" s="1"/>
  <c r="L49" i="16" s="1"/>
  <c r="M49" i="16" s="1"/>
  <c r="N49" i="16" s="1"/>
  <c r="O49" i="16" s="1"/>
  <c r="P49" i="16" s="1"/>
  <c r="Q49" i="16" s="1"/>
  <c r="R49" i="16" s="1"/>
  <c r="S49" i="16" s="1"/>
  <c r="T49" i="16" s="1"/>
  <c r="U49" i="16" s="1"/>
  <c r="V49" i="16" s="1"/>
  <c r="W49" i="16" s="1"/>
  <c r="X49" i="16" s="1"/>
  <c r="Y49" i="16" s="1"/>
  <c r="Z49" i="16" s="1"/>
  <c r="AA49" i="16" s="1"/>
  <c r="AB49" i="16" s="1"/>
  <c r="AC49" i="16" s="1"/>
  <c r="AD49" i="16" s="1"/>
  <c r="AE49" i="16" s="1"/>
  <c r="AF49" i="16" s="1"/>
  <c r="AG49" i="16" s="1"/>
  <c r="AH49" i="16" s="1"/>
  <c r="AI49" i="16" s="1"/>
  <c r="AJ49" i="16" s="1"/>
  <c r="AK49" i="16" s="1"/>
  <c r="AL49" i="16" s="1"/>
  <c r="AM49" i="16" s="1"/>
  <c r="AN49" i="16" s="1"/>
  <c r="AO49" i="16" s="1"/>
  <c r="AP49" i="16" s="1"/>
  <c r="AQ49" i="16" s="1"/>
  <c r="AR49" i="16" s="1"/>
  <c r="AS49" i="16" s="1"/>
  <c r="AT49" i="16" s="1"/>
  <c r="AU49" i="16" s="1"/>
  <c r="AV49" i="16" s="1"/>
  <c r="AW49" i="16" s="1"/>
  <c r="AX49" i="16" s="1"/>
  <c r="AY49" i="16" s="1"/>
  <c r="AZ49" i="16" s="1"/>
  <c r="BA49" i="16" s="1"/>
  <c r="BB49" i="16" s="1"/>
  <c r="BC49" i="16" s="1"/>
  <c r="BD49" i="16" s="1"/>
  <c r="BE49" i="16" s="1"/>
  <c r="BF49" i="16" s="1"/>
  <c r="BG49" i="16" s="1"/>
  <c r="BH49" i="16" s="1"/>
  <c r="BI49" i="16" s="1"/>
  <c r="BJ49" i="16" s="1"/>
  <c r="BK49" i="16" s="1"/>
  <c r="BL49" i="16" s="1"/>
  <c r="BM49" i="16" s="1"/>
  <c r="BN49" i="16" s="1"/>
  <c r="BM44" i="16"/>
  <c r="BK44" i="16"/>
  <c r="BG44" i="16"/>
  <c r="BE44" i="16"/>
  <c r="BA44" i="16"/>
  <c r="AY44" i="16"/>
  <c r="AU44" i="16"/>
  <c r="AS44" i="16"/>
  <c r="AO44" i="16"/>
  <c r="AM44" i="16"/>
  <c r="AI44" i="16"/>
  <c r="AG44" i="16"/>
  <c r="AC44" i="16"/>
  <c r="AA44" i="16"/>
  <c r="W44" i="16"/>
  <c r="U44" i="16"/>
  <c r="Q44" i="16"/>
  <c r="O44" i="16"/>
  <c r="BN43" i="16"/>
  <c r="BN50" i="16" s="1"/>
  <c r="BM43" i="16"/>
  <c r="BM50" i="16" s="1"/>
  <c r="BL43" i="16"/>
  <c r="BK43" i="16"/>
  <c r="BK50" i="16" s="1"/>
  <c r="BJ43" i="16"/>
  <c r="BJ50" i="16" s="1"/>
  <c r="BI43" i="16"/>
  <c r="BI50" i="16" s="1"/>
  <c r="BK51" i="16" s="1"/>
  <c r="BH43" i="16"/>
  <c r="BG43" i="16"/>
  <c r="BI44" i="16" s="1"/>
  <c r="BF43" i="16"/>
  <c r="BE43" i="16"/>
  <c r="BE50" i="16" s="1"/>
  <c r="BD43" i="16"/>
  <c r="BD50" i="16" s="1"/>
  <c r="BC43" i="16"/>
  <c r="BC50" i="16" s="1"/>
  <c r="BE51" i="16" s="1"/>
  <c r="BB43" i="16"/>
  <c r="BA43" i="16"/>
  <c r="BC44" i="16" s="1"/>
  <c r="AZ43" i="16"/>
  <c r="AY43" i="16"/>
  <c r="AY50" i="16" s="1"/>
  <c r="AX43" i="16"/>
  <c r="AX50" i="16" s="1"/>
  <c r="AW43" i="16"/>
  <c r="AW50" i="16" s="1"/>
  <c r="AY51" i="16" s="1"/>
  <c r="AV43" i="16"/>
  <c r="AU43" i="16"/>
  <c r="AW44" i="16" s="1"/>
  <c r="AT43" i="16"/>
  <c r="AS43" i="16"/>
  <c r="AS50" i="16" s="1"/>
  <c r="AR43" i="16"/>
  <c r="AR50" i="16" s="1"/>
  <c r="AQ43" i="16"/>
  <c r="AQ50" i="16" s="1"/>
  <c r="AS51" i="16" s="1"/>
  <c r="AP43" i="16"/>
  <c r="AO43" i="16"/>
  <c r="AQ44" i="16" s="1"/>
  <c r="AN43" i="16"/>
  <c r="AM43" i="16"/>
  <c r="AM50" i="16" s="1"/>
  <c r="AL43" i="16"/>
  <c r="AL50" i="16" s="1"/>
  <c r="AK43" i="16"/>
  <c r="AK50" i="16" s="1"/>
  <c r="AM51" i="16" s="1"/>
  <c r="AJ43" i="16"/>
  <c r="AI43" i="16"/>
  <c r="AK44" i="16" s="1"/>
  <c r="AH43" i="16"/>
  <c r="AG43" i="16"/>
  <c r="AG50" i="16" s="1"/>
  <c r="AF43" i="16"/>
  <c r="AF50" i="16" s="1"/>
  <c r="AE43" i="16"/>
  <c r="AE50" i="16" s="1"/>
  <c r="AG51" i="16" s="1"/>
  <c r="AD43" i="16"/>
  <c r="AC43" i="16"/>
  <c r="AE44" i="16" s="1"/>
  <c r="AB43" i="16"/>
  <c r="AA43" i="16"/>
  <c r="AA50" i="16" s="1"/>
  <c r="Z43" i="16"/>
  <c r="Z50" i="16" s="1"/>
  <c r="Y43" i="16"/>
  <c r="Y50" i="16" s="1"/>
  <c r="AA51" i="16" s="1"/>
  <c r="X43" i="16"/>
  <c r="W43" i="16"/>
  <c r="Y44" i="16" s="1"/>
  <c r="V43" i="16"/>
  <c r="U43" i="16"/>
  <c r="U50" i="16" s="1"/>
  <c r="T43" i="16"/>
  <c r="T50" i="16" s="1"/>
  <c r="S43" i="16"/>
  <c r="S50" i="16" s="1"/>
  <c r="U51" i="16" s="1"/>
  <c r="R43" i="16"/>
  <c r="Q43" i="16"/>
  <c r="S44" i="16" s="1"/>
  <c r="P43" i="16"/>
  <c r="O43" i="16"/>
  <c r="O50" i="16" s="1"/>
  <c r="N43" i="16"/>
  <c r="N50" i="16" s="1"/>
  <c r="M43" i="16"/>
  <c r="M50" i="16" s="1"/>
  <c r="L43" i="16"/>
  <c r="K43" i="16"/>
  <c r="M44" i="16" s="1"/>
  <c r="J43" i="16"/>
  <c r="I43" i="16"/>
  <c r="I50" i="16" s="1"/>
  <c r="H43" i="16"/>
  <c r="H50" i="16" s="1"/>
  <c r="G43" i="16"/>
  <c r="G50" i="16" s="1"/>
  <c r="I51" i="16" s="1"/>
  <c r="F43" i="16"/>
  <c r="F50" i="16" s="1"/>
  <c r="E43" i="16"/>
  <c r="E50" i="16" s="1"/>
  <c r="D43" i="16"/>
  <c r="I29" i="16"/>
  <c r="J29" i="16" s="1"/>
  <c r="K29" i="16" s="1"/>
  <c r="L29" i="16" s="1"/>
  <c r="M29" i="16" s="1"/>
  <c r="N29" i="16" s="1"/>
  <c r="O29" i="16" s="1"/>
  <c r="P29" i="16" s="1"/>
  <c r="Q29" i="16" s="1"/>
  <c r="R29" i="16" s="1"/>
  <c r="S29" i="16" s="1"/>
  <c r="T29" i="16" s="1"/>
  <c r="U29" i="16" s="1"/>
  <c r="V29" i="16" s="1"/>
  <c r="W29" i="16" s="1"/>
  <c r="X29" i="16" s="1"/>
  <c r="Y29" i="16" s="1"/>
  <c r="Z29" i="16" s="1"/>
  <c r="AA29" i="16" s="1"/>
  <c r="AB29" i="16" s="1"/>
  <c r="AC29" i="16" s="1"/>
  <c r="AD29" i="16" s="1"/>
  <c r="AE29" i="16" s="1"/>
  <c r="AF29" i="16" s="1"/>
  <c r="AG29" i="16" s="1"/>
  <c r="AH29" i="16" s="1"/>
  <c r="AI29" i="16" s="1"/>
  <c r="AJ29" i="16" s="1"/>
  <c r="AK29" i="16" s="1"/>
  <c r="AL29" i="16" s="1"/>
  <c r="AM29" i="16" s="1"/>
  <c r="AN29" i="16" s="1"/>
  <c r="AO29" i="16" s="1"/>
  <c r="AP29" i="16" s="1"/>
  <c r="AQ29" i="16" s="1"/>
  <c r="AR29" i="16" s="1"/>
  <c r="AS29" i="16" s="1"/>
  <c r="AT29" i="16" s="1"/>
  <c r="AU29" i="16" s="1"/>
  <c r="AV29" i="16" s="1"/>
  <c r="AW29" i="16" s="1"/>
  <c r="AX29" i="16" s="1"/>
  <c r="AY29" i="16" s="1"/>
  <c r="AZ29" i="16" s="1"/>
  <c r="BA29" i="16" s="1"/>
  <c r="BB29" i="16" s="1"/>
  <c r="BC29" i="16" s="1"/>
  <c r="BD29" i="16" s="1"/>
  <c r="BE29" i="16" s="1"/>
  <c r="BF29" i="16" s="1"/>
  <c r="BG29" i="16" s="1"/>
  <c r="BH29" i="16" s="1"/>
  <c r="BI29" i="16" s="1"/>
  <c r="BJ29" i="16" s="1"/>
  <c r="BK29" i="16" s="1"/>
  <c r="BL29" i="16" s="1"/>
  <c r="BM29" i="16" s="1"/>
  <c r="BN29" i="16" s="1"/>
  <c r="E29" i="16"/>
  <c r="F29" i="16" s="1"/>
  <c r="G29" i="16" s="1"/>
  <c r="H29" i="16" s="1"/>
  <c r="K22" i="16"/>
  <c r="L22" i="16" s="1"/>
  <c r="M22" i="16" s="1"/>
  <c r="N22" i="16" s="1"/>
  <c r="O22" i="16" s="1"/>
  <c r="P22" i="16" s="1"/>
  <c r="Q22" i="16" s="1"/>
  <c r="R22" i="16" s="1"/>
  <c r="S22" i="16" s="1"/>
  <c r="T22" i="16" s="1"/>
  <c r="U22" i="16" s="1"/>
  <c r="V22" i="16" s="1"/>
  <c r="W22" i="16" s="1"/>
  <c r="X22" i="16" s="1"/>
  <c r="Y22" i="16" s="1"/>
  <c r="Z22" i="16" s="1"/>
  <c r="AA22" i="16" s="1"/>
  <c r="AB22" i="16" s="1"/>
  <c r="AC22" i="16" s="1"/>
  <c r="AD22" i="16" s="1"/>
  <c r="AE22" i="16" s="1"/>
  <c r="AF22" i="16" s="1"/>
  <c r="AG22" i="16" s="1"/>
  <c r="AH22" i="16" s="1"/>
  <c r="AI22" i="16" s="1"/>
  <c r="AJ22" i="16" s="1"/>
  <c r="AK22" i="16" s="1"/>
  <c r="AL22" i="16" s="1"/>
  <c r="AM22" i="16" s="1"/>
  <c r="AN22" i="16" s="1"/>
  <c r="AO22" i="16" s="1"/>
  <c r="AP22" i="16" s="1"/>
  <c r="AQ22" i="16" s="1"/>
  <c r="AR22" i="16" s="1"/>
  <c r="AS22" i="16" s="1"/>
  <c r="AT22" i="16" s="1"/>
  <c r="AU22" i="16" s="1"/>
  <c r="AV22" i="16" s="1"/>
  <c r="AW22" i="16" s="1"/>
  <c r="AX22" i="16" s="1"/>
  <c r="AY22" i="16" s="1"/>
  <c r="AZ22" i="16" s="1"/>
  <c r="BA22" i="16" s="1"/>
  <c r="BB22" i="16" s="1"/>
  <c r="BC22" i="16" s="1"/>
  <c r="BD22" i="16" s="1"/>
  <c r="BE22" i="16" s="1"/>
  <c r="BF22" i="16" s="1"/>
  <c r="BG22" i="16" s="1"/>
  <c r="BH22" i="16" s="1"/>
  <c r="BI22" i="16" s="1"/>
  <c r="BJ22" i="16" s="1"/>
  <c r="BK22" i="16" s="1"/>
  <c r="BL22" i="16" s="1"/>
  <c r="BM22" i="16" s="1"/>
  <c r="BN22" i="16" s="1"/>
  <c r="G22" i="16"/>
  <c r="H22" i="16" s="1"/>
  <c r="I22" i="16" s="1"/>
  <c r="J22" i="16" s="1"/>
  <c r="E22" i="16"/>
  <c r="F22" i="16" s="1"/>
  <c r="AH17" i="16"/>
  <c r="AD17" i="16"/>
  <c r="AC17" i="16"/>
  <c r="AB17" i="16"/>
  <c r="AA17" i="16"/>
  <c r="Z17" i="16"/>
  <c r="Y17" i="16"/>
  <c r="X17" i="16"/>
  <c r="W17" i="16"/>
  <c r="V17" i="16"/>
  <c r="U17" i="16"/>
  <c r="T17" i="16"/>
  <c r="S17" i="16"/>
  <c r="T72" i="16"/>
  <c r="BF15" i="16"/>
  <c r="BB15" i="16"/>
  <c r="AZ15" i="16"/>
  <c r="AP15" i="16"/>
  <c r="AO15" i="16"/>
  <c r="AN15" i="16"/>
  <c r="AM15" i="16"/>
  <c r="AL15" i="16"/>
  <c r="AK15" i="16"/>
  <c r="AJ15" i="16"/>
  <c r="AI15" i="16"/>
  <c r="AH15" i="16"/>
  <c r="T71" i="16" s="1"/>
  <c r="AG15" i="16"/>
  <c r="AF15" i="16"/>
  <c r="AE15" i="16"/>
  <c r="AT14" i="16"/>
  <c r="AP14" i="16"/>
  <c r="AO14" i="16"/>
  <c r="AN14" i="16"/>
  <c r="AM14" i="16"/>
  <c r="AL14" i="16"/>
  <c r="AK14" i="16"/>
  <c r="AJ14" i="16"/>
  <c r="AI14" i="16"/>
  <c r="AH14" i="16"/>
  <c r="AG14" i="16"/>
  <c r="AF14" i="16"/>
  <c r="AE14" i="16"/>
  <c r="AH12" i="16"/>
  <c r="AD12" i="16"/>
  <c r="AC12" i="16"/>
  <c r="AB12" i="16"/>
  <c r="AA12" i="16"/>
  <c r="Z12" i="16"/>
  <c r="Y12" i="16"/>
  <c r="X12" i="16"/>
  <c r="W12" i="16"/>
  <c r="V12" i="16"/>
  <c r="U12" i="16"/>
  <c r="T12" i="16"/>
  <c r="S12" i="16"/>
  <c r="S68" i="16" s="1"/>
  <c r="BN11" i="16"/>
  <c r="BL11" i="16"/>
  <c r="BB11" i="16"/>
  <c r="AZ11" i="16"/>
  <c r="AV11" i="16"/>
  <c r="AT11" i="16"/>
  <c r="AP11" i="16"/>
  <c r="AO11" i="16"/>
  <c r="AN11" i="16"/>
  <c r="AM11" i="16"/>
  <c r="AL11" i="16"/>
  <c r="AK11" i="16"/>
  <c r="AJ11" i="16"/>
  <c r="AI11" i="16"/>
  <c r="AH11" i="16"/>
  <c r="AG11" i="16"/>
  <c r="AF11" i="16"/>
  <c r="AE11" i="16"/>
  <c r="T67" i="16" s="1"/>
  <c r="BF10" i="16"/>
  <c r="BB10" i="16"/>
  <c r="AZ10" i="16"/>
  <c r="AP10" i="16"/>
  <c r="AO10" i="16"/>
  <c r="AN10" i="16"/>
  <c r="AM10" i="16"/>
  <c r="AL10" i="16"/>
  <c r="AK10" i="16"/>
  <c r="AJ10" i="16"/>
  <c r="AI10" i="16"/>
  <c r="AH10" i="16"/>
  <c r="T66" i="16" s="1"/>
  <c r="AG10" i="16"/>
  <c r="AF10" i="16"/>
  <c r="AE10" i="16"/>
  <c r="AP9" i="16"/>
  <c r="AT9" i="16" s="1"/>
  <c r="AO9" i="16"/>
  <c r="AN9" i="16"/>
  <c r="AM9" i="16"/>
  <c r="AL9" i="16"/>
  <c r="AK9" i="16"/>
  <c r="AJ9" i="16"/>
  <c r="AI9" i="16"/>
  <c r="AH9" i="16"/>
  <c r="AG9" i="16"/>
  <c r="AF9" i="16"/>
  <c r="AE9" i="16"/>
  <c r="T65" i="16" s="1"/>
  <c r="F5" i="16"/>
  <c r="G5" i="16" s="1"/>
  <c r="H5" i="16" s="1"/>
  <c r="I5" i="16" s="1"/>
  <c r="J5" i="16" s="1"/>
  <c r="K5" i="16" s="1"/>
  <c r="L5" i="16" s="1"/>
  <c r="M5" i="16" s="1"/>
  <c r="N5" i="16" s="1"/>
  <c r="O5" i="16" s="1"/>
  <c r="P5" i="16" s="1"/>
  <c r="Q5" i="16" s="1"/>
  <c r="R5" i="16" s="1"/>
  <c r="S5" i="16" s="1"/>
  <c r="T5" i="16" s="1"/>
  <c r="U5" i="16" s="1"/>
  <c r="V5" i="16" s="1"/>
  <c r="W5" i="16" s="1"/>
  <c r="X5" i="16" s="1"/>
  <c r="Y5" i="16" s="1"/>
  <c r="Z5" i="16" s="1"/>
  <c r="AA5" i="16" s="1"/>
  <c r="AB5" i="16" s="1"/>
  <c r="AC5" i="16" s="1"/>
  <c r="AD5" i="16" s="1"/>
  <c r="AE5" i="16" s="1"/>
  <c r="AF5" i="16" s="1"/>
  <c r="AG5" i="16" s="1"/>
  <c r="AH5" i="16" s="1"/>
  <c r="AI5" i="16" s="1"/>
  <c r="AJ5" i="16" s="1"/>
  <c r="AK5" i="16" s="1"/>
  <c r="AL5" i="16" s="1"/>
  <c r="AM5" i="16" s="1"/>
  <c r="AN5" i="16" s="1"/>
  <c r="AO5" i="16" s="1"/>
  <c r="AP5" i="16" s="1"/>
  <c r="AQ5" i="16" s="1"/>
  <c r="AR5" i="16" s="1"/>
  <c r="AS5" i="16" s="1"/>
  <c r="AT5" i="16" s="1"/>
  <c r="AU5" i="16" s="1"/>
  <c r="AV5" i="16" s="1"/>
  <c r="AW5" i="16" s="1"/>
  <c r="AX5" i="16" s="1"/>
  <c r="AY5" i="16" s="1"/>
  <c r="AZ5" i="16" s="1"/>
  <c r="BA5" i="16" s="1"/>
  <c r="BB5" i="16" s="1"/>
  <c r="BC5" i="16" s="1"/>
  <c r="BD5" i="16" s="1"/>
  <c r="BE5" i="16" s="1"/>
  <c r="BF5" i="16" s="1"/>
  <c r="BG5" i="16" s="1"/>
  <c r="BH5" i="16" s="1"/>
  <c r="BI5" i="16" s="1"/>
  <c r="BJ5" i="16" s="1"/>
  <c r="BK5" i="16" s="1"/>
  <c r="BL5" i="16" s="1"/>
  <c r="BM5" i="16" s="1"/>
  <c r="BN5" i="16" s="1"/>
  <c r="E5" i="16"/>
  <c r="K52" i="15"/>
  <c r="B52" i="15"/>
  <c r="M51" i="15"/>
  <c r="G51" i="15"/>
  <c r="F51" i="15"/>
  <c r="J51" i="15" s="1"/>
  <c r="L51" i="15" s="1"/>
  <c r="C51" i="15"/>
  <c r="D51" i="15" s="1"/>
  <c r="B51" i="15"/>
  <c r="M50" i="15"/>
  <c r="J50" i="15"/>
  <c r="L50" i="15" s="1"/>
  <c r="G50" i="15"/>
  <c r="H50" i="15" s="1"/>
  <c r="F50" i="15"/>
  <c r="D50" i="15"/>
  <c r="C50" i="15"/>
  <c r="B50" i="15"/>
  <c r="F49" i="15"/>
  <c r="B49" i="15"/>
  <c r="AW42" i="15"/>
  <c r="BL41" i="15"/>
  <c r="BJ41" i="15"/>
  <c r="BF41" i="15"/>
  <c r="BD41" i="15"/>
  <c r="AZ41" i="15"/>
  <c r="AX41" i="15"/>
  <c r="AZ42" i="15" s="1"/>
  <c r="AT41" i="15"/>
  <c r="AR41" i="15"/>
  <c r="AT42" i="15" s="1"/>
  <c r="AN41" i="15"/>
  <c r="AL41" i="15"/>
  <c r="AH41" i="15"/>
  <c r="AF41" i="15"/>
  <c r="AH42" i="15" s="1"/>
  <c r="AB41" i="15"/>
  <c r="Z41" i="15"/>
  <c r="AB42" i="15" s="1"/>
  <c r="V41" i="15"/>
  <c r="T41" i="15"/>
  <c r="P41" i="15"/>
  <c r="N41" i="15"/>
  <c r="P42" i="15" s="1"/>
  <c r="J41" i="15"/>
  <c r="H41" i="15"/>
  <c r="J42" i="15" s="1"/>
  <c r="D41" i="15"/>
  <c r="B41" i="15"/>
  <c r="E40" i="15"/>
  <c r="F40" i="15" s="1"/>
  <c r="G40" i="15" s="1"/>
  <c r="H40" i="15" s="1"/>
  <c r="I40" i="15" s="1"/>
  <c r="J40" i="15" s="1"/>
  <c r="K40" i="15" s="1"/>
  <c r="L40" i="15" s="1"/>
  <c r="M40" i="15" s="1"/>
  <c r="N40" i="15" s="1"/>
  <c r="O40" i="15" s="1"/>
  <c r="P40" i="15" s="1"/>
  <c r="Q40" i="15" s="1"/>
  <c r="R40" i="15" s="1"/>
  <c r="S40" i="15" s="1"/>
  <c r="T40" i="15" s="1"/>
  <c r="U40" i="15" s="1"/>
  <c r="V40" i="15" s="1"/>
  <c r="W40" i="15" s="1"/>
  <c r="X40" i="15" s="1"/>
  <c r="Y40" i="15" s="1"/>
  <c r="Z40" i="15" s="1"/>
  <c r="AA40" i="15" s="1"/>
  <c r="AB40" i="15" s="1"/>
  <c r="AC40" i="15" s="1"/>
  <c r="AD40" i="15" s="1"/>
  <c r="AE40" i="15" s="1"/>
  <c r="AF40" i="15" s="1"/>
  <c r="AG40" i="15" s="1"/>
  <c r="AH40" i="15" s="1"/>
  <c r="AI40" i="15" s="1"/>
  <c r="AJ40" i="15" s="1"/>
  <c r="AK40" i="15" s="1"/>
  <c r="AL40" i="15" s="1"/>
  <c r="AM40" i="15" s="1"/>
  <c r="AN40" i="15" s="1"/>
  <c r="AO40" i="15" s="1"/>
  <c r="AP40" i="15" s="1"/>
  <c r="AQ40" i="15" s="1"/>
  <c r="AR40" i="15" s="1"/>
  <c r="AS40" i="15" s="1"/>
  <c r="AT40" i="15" s="1"/>
  <c r="AU40" i="15" s="1"/>
  <c r="AV40" i="15" s="1"/>
  <c r="AW40" i="15" s="1"/>
  <c r="AX40" i="15" s="1"/>
  <c r="AY40" i="15" s="1"/>
  <c r="AZ40" i="15" s="1"/>
  <c r="BA40" i="15" s="1"/>
  <c r="BB40" i="15" s="1"/>
  <c r="BC40" i="15" s="1"/>
  <c r="BD40" i="15" s="1"/>
  <c r="BE40" i="15" s="1"/>
  <c r="BF40" i="15" s="1"/>
  <c r="BG40" i="15" s="1"/>
  <c r="BH40" i="15" s="1"/>
  <c r="BI40" i="15" s="1"/>
  <c r="BJ40" i="15" s="1"/>
  <c r="BK40" i="15" s="1"/>
  <c r="BL40" i="15" s="1"/>
  <c r="C40" i="15"/>
  <c r="D40" i="15" s="1"/>
  <c r="BL36" i="15"/>
  <c r="BK36" i="15"/>
  <c r="BK41" i="15" s="1"/>
  <c r="BJ36" i="15"/>
  <c r="BI36" i="15"/>
  <c r="BI41" i="15" s="1"/>
  <c r="BH36" i="15"/>
  <c r="BH41" i="15" s="1"/>
  <c r="BG36" i="15"/>
  <c r="BG41" i="15" s="1"/>
  <c r="BF36" i="15"/>
  <c r="BE36" i="15"/>
  <c r="BE41" i="15" s="1"/>
  <c r="BD36" i="15"/>
  <c r="BC36" i="15"/>
  <c r="BC41" i="15" s="1"/>
  <c r="BB36" i="15"/>
  <c r="BB41" i="15" s="1"/>
  <c r="BA36" i="15"/>
  <c r="BA41" i="15" s="1"/>
  <c r="BC42" i="15" s="1"/>
  <c r="AZ36" i="15"/>
  <c r="AY36" i="15"/>
  <c r="AY41" i="15" s="1"/>
  <c r="AX36" i="15"/>
  <c r="AW36" i="15"/>
  <c r="AW41" i="15" s="1"/>
  <c r="AV36" i="15"/>
  <c r="AV41" i="15" s="1"/>
  <c r="AU36" i="15"/>
  <c r="AU41" i="15" s="1"/>
  <c r="AT36" i="15"/>
  <c r="AS36" i="15"/>
  <c r="AS41" i="15" s="1"/>
  <c r="AR36" i="15"/>
  <c r="AQ36" i="15"/>
  <c r="AQ41" i="15" s="1"/>
  <c r="AP36" i="15"/>
  <c r="AP41" i="15" s="1"/>
  <c r="AO36" i="15"/>
  <c r="AO41" i="15" s="1"/>
  <c r="AN36" i="15"/>
  <c r="AM36" i="15"/>
  <c r="AM41" i="15" s="1"/>
  <c r="AL36" i="15"/>
  <c r="AK36" i="15"/>
  <c r="AK41" i="15" s="1"/>
  <c r="AJ36" i="15"/>
  <c r="AJ41" i="15" s="1"/>
  <c r="AI36" i="15"/>
  <c r="AI41" i="15" s="1"/>
  <c r="AK42" i="15" s="1"/>
  <c r="AH36" i="15"/>
  <c r="AG36" i="15"/>
  <c r="AG41" i="15" s="1"/>
  <c r="AF36" i="15"/>
  <c r="AE36" i="15"/>
  <c r="AE41" i="15" s="1"/>
  <c r="AD36" i="15"/>
  <c r="AD41" i="15" s="1"/>
  <c r="AC36" i="15"/>
  <c r="AC41" i="15" s="1"/>
  <c r="AE42" i="15" s="1"/>
  <c r="AB36" i="15"/>
  <c r="AA36" i="15"/>
  <c r="AA41" i="15" s="1"/>
  <c r="Z36" i="15"/>
  <c r="Y36" i="15"/>
  <c r="Y41" i="15" s="1"/>
  <c r="X36" i="15"/>
  <c r="X41" i="15" s="1"/>
  <c r="W36" i="15"/>
  <c r="W41" i="15" s="1"/>
  <c r="V36" i="15"/>
  <c r="U36" i="15"/>
  <c r="U41" i="15" s="1"/>
  <c r="T36" i="15"/>
  <c r="S36" i="15"/>
  <c r="S41" i="15" s="1"/>
  <c r="R36" i="15"/>
  <c r="R41" i="15" s="1"/>
  <c r="Q36" i="15"/>
  <c r="Q41" i="15" s="1"/>
  <c r="S42" i="15" s="1"/>
  <c r="P36" i="15"/>
  <c r="O36" i="15"/>
  <c r="O41" i="15" s="1"/>
  <c r="N36" i="15"/>
  <c r="M36" i="15"/>
  <c r="M41" i="15" s="1"/>
  <c r="L36" i="15"/>
  <c r="L41" i="15" s="1"/>
  <c r="M42" i="15" s="1"/>
  <c r="K36" i="15"/>
  <c r="K41" i="15" s="1"/>
  <c r="J36" i="15"/>
  <c r="I36" i="15"/>
  <c r="I41" i="15" s="1"/>
  <c r="H36" i="15"/>
  <c r="G36" i="15"/>
  <c r="G41" i="15" s="1"/>
  <c r="F36" i="15"/>
  <c r="F41" i="15" s="1"/>
  <c r="E36" i="15"/>
  <c r="E41" i="15" s="1"/>
  <c r="D36" i="15"/>
  <c r="C36" i="15"/>
  <c r="C41" i="15" s="1"/>
  <c r="B36" i="15"/>
  <c r="F26" i="15"/>
  <c r="G26" i="15" s="1"/>
  <c r="H26" i="15" s="1"/>
  <c r="I26" i="15" s="1"/>
  <c r="J26" i="15" s="1"/>
  <c r="K26" i="15" s="1"/>
  <c r="L26" i="15" s="1"/>
  <c r="M26" i="15" s="1"/>
  <c r="N26" i="15" s="1"/>
  <c r="O26" i="15" s="1"/>
  <c r="P26" i="15" s="1"/>
  <c r="Q26" i="15" s="1"/>
  <c r="R26" i="15" s="1"/>
  <c r="S26" i="15" s="1"/>
  <c r="T26" i="15" s="1"/>
  <c r="U26" i="15" s="1"/>
  <c r="V26" i="15" s="1"/>
  <c r="W26" i="15" s="1"/>
  <c r="X26" i="15" s="1"/>
  <c r="Y26" i="15" s="1"/>
  <c r="Z26" i="15" s="1"/>
  <c r="AA26" i="15" s="1"/>
  <c r="AB26" i="15" s="1"/>
  <c r="AC26" i="15" s="1"/>
  <c r="AD26" i="15" s="1"/>
  <c r="AE26" i="15" s="1"/>
  <c r="AF26" i="15" s="1"/>
  <c r="AG26" i="15" s="1"/>
  <c r="AH26" i="15" s="1"/>
  <c r="AI26" i="15" s="1"/>
  <c r="AJ26" i="15" s="1"/>
  <c r="AK26" i="15" s="1"/>
  <c r="AL26" i="15" s="1"/>
  <c r="AM26" i="15" s="1"/>
  <c r="AN26" i="15" s="1"/>
  <c r="AO26" i="15" s="1"/>
  <c r="AP26" i="15" s="1"/>
  <c r="AQ26" i="15" s="1"/>
  <c r="AR26" i="15" s="1"/>
  <c r="AS26" i="15" s="1"/>
  <c r="AT26" i="15" s="1"/>
  <c r="AU26" i="15" s="1"/>
  <c r="AV26" i="15" s="1"/>
  <c r="AW26" i="15" s="1"/>
  <c r="AX26" i="15" s="1"/>
  <c r="AY26" i="15" s="1"/>
  <c r="AZ26" i="15" s="1"/>
  <c r="BA26" i="15" s="1"/>
  <c r="BB26" i="15" s="1"/>
  <c r="BC26" i="15" s="1"/>
  <c r="BD26" i="15" s="1"/>
  <c r="BE26" i="15" s="1"/>
  <c r="BF26" i="15" s="1"/>
  <c r="BG26" i="15" s="1"/>
  <c r="BH26" i="15" s="1"/>
  <c r="BI26" i="15" s="1"/>
  <c r="BJ26" i="15" s="1"/>
  <c r="BK26" i="15" s="1"/>
  <c r="BL26" i="15" s="1"/>
  <c r="D26" i="15"/>
  <c r="E26" i="15" s="1"/>
  <c r="C26" i="15"/>
  <c r="C18" i="15"/>
  <c r="D18" i="15" s="1"/>
  <c r="E18" i="15" s="1"/>
  <c r="F18" i="15" s="1"/>
  <c r="G18" i="15" s="1"/>
  <c r="H18" i="15" s="1"/>
  <c r="I18" i="15" s="1"/>
  <c r="J18" i="15" s="1"/>
  <c r="K18" i="15" s="1"/>
  <c r="L18" i="15" s="1"/>
  <c r="M18" i="15" s="1"/>
  <c r="N18" i="15" s="1"/>
  <c r="O18" i="15" s="1"/>
  <c r="P18" i="15" s="1"/>
  <c r="Q18" i="15" s="1"/>
  <c r="R18" i="15" s="1"/>
  <c r="S18" i="15" s="1"/>
  <c r="T18" i="15" s="1"/>
  <c r="U18" i="15" s="1"/>
  <c r="V18" i="15" s="1"/>
  <c r="W18" i="15" s="1"/>
  <c r="X18" i="15" s="1"/>
  <c r="Y18" i="15" s="1"/>
  <c r="Z18" i="15" s="1"/>
  <c r="AA18" i="15" s="1"/>
  <c r="AB18" i="15" s="1"/>
  <c r="AC18" i="15" s="1"/>
  <c r="AD18" i="15" s="1"/>
  <c r="AE18" i="15" s="1"/>
  <c r="AF18" i="15" s="1"/>
  <c r="AG18" i="15" s="1"/>
  <c r="AH18" i="15" s="1"/>
  <c r="AI18" i="15" s="1"/>
  <c r="AJ18" i="15" s="1"/>
  <c r="AK18" i="15" s="1"/>
  <c r="AL18" i="15" s="1"/>
  <c r="AM18" i="15" s="1"/>
  <c r="AN18" i="15" s="1"/>
  <c r="AO18" i="15" s="1"/>
  <c r="AP18" i="15" s="1"/>
  <c r="AQ18" i="15" s="1"/>
  <c r="AR18" i="15" s="1"/>
  <c r="AS18" i="15" s="1"/>
  <c r="AT18" i="15" s="1"/>
  <c r="AU18" i="15" s="1"/>
  <c r="AV18" i="15" s="1"/>
  <c r="AW18" i="15" s="1"/>
  <c r="AX18" i="15" s="1"/>
  <c r="AY18" i="15" s="1"/>
  <c r="AZ18" i="15" s="1"/>
  <c r="BA18" i="15" s="1"/>
  <c r="BB18" i="15" s="1"/>
  <c r="BC18" i="15" s="1"/>
  <c r="BD18" i="15" s="1"/>
  <c r="BE18" i="15" s="1"/>
  <c r="BF18" i="15" s="1"/>
  <c r="BG18" i="15" s="1"/>
  <c r="BH18" i="15" s="1"/>
  <c r="BI18" i="15" s="1"/>
  <c r="BJ18" i="15" s="1"/>
  <c r="BK18" i="15" s="1"/>
  <c r="BL18" i="15" s="1"/>
  <c r="C4" i="15"/>
  <c r="D4" i="15" s="1"/>
  <c r="E4" i="15" s="1"/>
  <c r="F4" i="15" s="1"/>
  <c r="G4" i="15" s="1"/>
  <c r="H4" i="15" s="1"/>
  <c r="I4" i="15" s="1"/>
  <c r="J4" i="15" s="1"/>
  <c r="K4" i="15" s="1"/>
  <c r="L4" i="15" s="1"/>
  <c r="M4" i="15" s="1"/>
  <c r="N4" i="15" s="1"/>
  <c r="O4" i="15" s="1"/>
  <c r="P4" i="15" s="1"/>
  <c r="Q4" i="15" s="1"/>
  <c r="R4" i="15" s="1"/>
  <c r="S4" i="15" s="1"/>
  <c r="T4" i="15" s="1"/>
  <c r="U4" i="15" s="1"/>
  <c r="V4" i="15" s="1"/>
  <c r="W4" i="15" s="1"/>
  <c r="X4" i="15" s="1"/>
  <c r="Y4" i="15" s="1"/>
  <c r="Z4" i="15" s="1"/>
  <c r="AA4" i="15" s="1"/>
  <c r="AB4" i="15" s="1"/>
  <c r="AC4" i="15" s="1"/>
  <c r="AD4" i="15" s="1"/>
  <c r="AE4" i="15" s="1"/>
  <c r="AF4" i="15" s="1"/>
  <c r="AG4" i="15" s="1"/>
  <c r="AH4" i="15" s="1"/>
  <c r="AI4" i="15" s="1"/>
  <c r="AJ4" i="15" s="1"/>
  <c r="AK4" i="15" s="1"/>
  <c r="AL4" i="15" s="1"/>
  <c r="AM4" i="15" s="1"/>
  <c r="AN4" i="15" s="1"/>
  <c r="AO4" i="15" s="1"/>
  <c r="AP4" i="15" s="1"/>
  <c r="AQ4" i="15" s="1"/>
  <c r="AR4" i="15" s="1"/>
  <c r="AS4" i="15" s="1"/>
  <c r="AT4" i="15" s="1"/>
  <c r="AU4" i="15" s="1"/>
  <c r="AV4" i="15" s="1"/>
  <c r="AW4" i="15" s="1"/>
  <c r="AX4" i="15" s="1"/>
  <c r="AY4" i="15" s="1"/>
  <c r="AZ4" i="15" s="1"/>
  <c r="BA4" i="15" s="1"/>
  <c r="BB4" i="15" s="1"/>
  <c r="BC4" i="15" s="1"/>
  <c r="BD4" i="15" s="1"/>
  <c r="BE4" i="15" s="1"/>
  <c r="BF4" i="15" s="1"/>
  <c r="BG4" i="15" s="1"/>
  <c r="BH4" i="15" s="1"/>
  <c r="BI4" i="15" s="1"/>
  <c r="BJ4" i="15" s="1"/>
  <c r="BK4" i="15" s="1"/>
  <c r="BL4" i="15" s="1"/>
  <c r="F51" i="14"/>
  <c r="D51" i="14"/>
  <c r="G49" i="14"/>
  <c r="G51" i="14" s="1"/>
  <c r="F49" i="14"/>
  <c r="E49" i="14"/>
  <c r="E51" i="14" s="1"/>
  <c r="D49" i="14"/>
  <c r="C49" i="14"/>
  <c r="C51" i="14" s="1"/>
  <c r="E37" i="14"/>
  <c r="E36" i="14"/>
  <c r="D36" i="14"/>
  <c r="C36" i="14"/>
  <c r="C38" i="14" s="1"/>
  <c r="D35" i="14" s="1"/>
  <c r="G35" i="14"/>
  <c r="F35" i="14"/>
  <c r="E35" i="14"/>
  <c r="G29" i="14"/>
  <c r="F29" i="14"/>
  <c r="E29" i="14"/>
  <c r="D29" i="14"/>
  <c r="E22" i="14"/>
  <c r="C22" i="14"/>
  <c r="G20" i="14"/>
  <c r="G22" i="14" s="1"/>
  <c r="F20" i="14"/>
  <c r="F22" i="14" s="1"/>
  <c r="E20" i="14"/>
  <c r="D20" i="14"/>
  <c r="D22" i="14" s="1"/>
  <c r="C20" i="14"/>
  <c r="AX12" i="14"/>
  <c r="AW12" i="14"/>
  <c r="AV12" i="14"/>
  <c r="AU12" i="14"/>
  <c r="AT12" i="14"/>
  <c r="AS12" i="14"/>
  <c r="AR12" i="14"/>
  <c r="AQ12" i="14"/>
  <c r="AP12" i="14"/>
  <c r="AO12" i="14"/>
  <c r="AN12" i="14"/>
  <c r="AM12" i="14"/>
  <c r="AL12" i="14"/>
  <c r="AK12" i="14"/>
  <c r="AJ12" i="14"/>
  <c r="AI12" i="14"/>
  <c r="AH12" i="14"/>
  <c r="AG12" i="14"/>
  <c r="AF12" i="14"/>
  <c r="AE12" i="14"/>
  <c r="AD12" i="14"/>
  <c r="AC12" i="14"/>
  <c r="AB12" i="14"/>
  <c r="AA12" i="14"/>
  <c r="Z12" i="14"/>
  <c r="Y12" i="14"/>
  <c r="X12" i="14"/>
  <c r="W12" i="14"/>
  <c r="V12" i="14"/>
  <c r="U12" i="14"/>
  <c r="T12" i="14"/>
  <c r="S12" i="14"/>
  <c r="R12" i="14"/>
  <c r="Q12" i="14"/>
  <c r="P12" i="14"/>
  <c r="O12" i="14"/>
  <c r="N12" i="14"/>
  <c r="M12" i="14"/>
  <c r="L12" i="14"/>
  <c r="K12" i="14"/>
  <c r="J12" i="14"/>
  <c r="I12" i="14"/>
  <c r="H12" i="14"/>
  <c r="G12" i="14"/>
  <c r="F12" i="14"/>
  <c r="E12" i="14"/>
  <c r="D12" i="14"/>
  <c r="C12" i="14"/>
  <c r="G98" i="13"/>
  <c r="G94" i="13"/>
  <c r="G93" i="13"/>
  <c r="G92" i="13"/>
  <c r="G91" i="13"/>
  <c r="G84" i="13"/>
  <c r="G83" i="13"/>
  <c r="G63" i="13"/>
  <c r="G62" i="13"/>
  <c r="G61" i="13"/>
  <c r="G60" i="13"/>
  <c r="G59" i="13"/>
  <c r="G58" i="13"/>
  <c r="G57" i="13"/>
  <c r="G56" i="13"/>
  <c r="G55" i="13"/>
  <c r="G54" i="13"/>
  <c r="G53" i="13"/>
  <c r="G52" i="13"/>
  <c r="G44" i="13"/>
  <c r="G45" i="13" s="1"/>
  <c r="G46" i="13" s="1"/>
  <c r="G42" i="13"/>
  <c r="G40" i="13"/>
  <c r="G33" i="13"/>
  <c r="G31" i="13"/>
  <c r="G30" i="13"/>
  <c r="G15" i="13"/>
  <c r="G14" i="13"/>
  <c r="G12" i="13"/>
  <c r="J7" i="13"/>
  <c r="H3" i="13"/>
  <c r="E322" i="12"/>
  <c r="E321" i="12"/>
  <c r="G306" i="12"/>
  <c r="F306" i="12"/>
  <c r="E306" i="12"/>
  <c r="F320" i="12"/>
  <c r="C306" i="12"/>
  <c r="E320" i="12" s="1"/>
  <c r="B306" i="12"/>
  <c r="D320" i="12" s="1"/>
  <c r="D332" i="12" s="1"/>
  <c r="BI142" i="12"/>
  <c r="BH142" i="12"/>
  <c r="BG142" i="12"/>
  <c r="BF142" i="12"/>
  <c r="BE142" i="12"/>
  <c r="BD142" i="12"/>
  <c r="BC142" i="12"/>
  <c r="BB142" i="12"/>
  <c r="BA142" i="12"/>
  <c r="AZ142" i="12"/>
  <c r="AY142" i="12"/>
  <c r="AX142" i="12"/>
  <c r="AW142" i="12"/>
  <c r="AV142" i="12"/>
  <c r="AU142" i="12"/>
  <c r="AT142" i="12"/>
  <c r="AS142" i="12"/>
  <c r="AR142" i="12"/>
  <c r="AQ142" i="12"/>
  <c r="AP142" i="12"/>
  <c r="AO142" i="12"/>
  <c r="AN142" i="12"/>
  <c r="AM142" i="12"/>
  <c r="AL142" i="12"/>
  <c r="AK142" i="12"/>
  <c r="AJ142" i="12"/>
  <c r="AI142" i="12"/>
  <c r="AH142" i="12"/>
  <c r="AG142" i="12"/>
  <c r="AF142" i="12"/>
  <c r="BI137" i="12"/>
  <c r="BH137" i="12"/>
  <c r="BR29" i="10" s="1"/>
  <c r="BG137" i="12"/>
  <c r="BQ29" i="10" s="1"/>
  <c r="BF137" i="12"/>
  <c r="BP29" i="10" s="1"/>
  <c r="BE137" i="12"/>
  <c r="BO29" i="10" s="1"/>
  <c r="BD137" i="12"/>
  <c r="BN29" i="10" s="1"/>
  <c r="BC137" i="12"/>
  <c r="BM29" i="10" s="1"/>
  <c r="BB137" i="12"/>
  <c r="BL29" i="10" s="1"/>
  <c r="BA137" i="12"/>
  <c r="BK29" i="10" s="1"/>
  <c r="AZ137" i="12"/>
  <c r="BJ29" i="10" s="1"/>
  <c r="AY137" i="12"/>
  <c r="BI29" i="10" s="1"/>
  <c r="AX137" i="12"/>
  <c r="BH29" i="10" s="1"/>
  <c r="AW137" i="12"/>
  <c r="BG29" i="10" s="1"/>
  <c r="AV137" i="12"/>
  <c r="BF29" i="10" s="1"/>
  <c r="AU137" i="12"/>
  <c r="BE29" i="10" s="1"/>
  <c r="AT137" i="12"/>
  <c r="BD29" i="10" s="1"/>
  <c r="AS137" i="12"/>
  <c r="BC29" i="10" s="1"/>
  <c r="AR137" i="12"/>
  <c r="BB29" i="10" s="1"/>
  <c r="AQ137" i="12"/>
  <c r="BA29" i="10" s="1"/>
  <c r="AP137" i="12"/>
  <c r="AZ29" i="10" s="1"/>
  <c r="AO137" i="12"/>
  <c r="AY29" i="10" s="1"/>
  <c r="AN137" i="12"/>
  <c r="AX29" i="10" s="1"/>
  <c r="AM137" i="12"/>
  <c r="AW29" i="10" s="1"/>
  <c r="AL137" i="12"/>
  <c r="AV29" i="10" s="1"/>
  <c r="AK137" i="12"/>
  <c r="AU29" i="10" s="1"/>
  <c r="AJ137" i="12"/>
  <c r="AT29" i="10" s="1"/>
  <c r="AI137" i="12"/>
  <c r="AS29" i="10" s="1"/>
  <c r="AH137" i="12"/>
  <c r="AR29" i="10" s="1"/>
  <c r="AG137" i="12"/>
  <c r="AQ29" i="10" s="1"/>
  <c r="AF137" i="12"/>
  <c r="AP29" i="10" s="1"/>
  <c r="B134" i="12"/>
  <c r="B132" i="12"/>
  <c r="C132" i="12" s="1"/>
  <c r="BI124" i="12"/>
  <c r="BH124" i="12"/>
  <c r="BG124" i="12"/>
  <c r="BF124" i="12"/>
  <c r="BE124" i="12"/>
  <c r="BD124" i="12"/>
  <c r="BC124" i="12"/>
  <c r="BB124" i="12"/>
  <c r="BA124" i="12"/>
  <c r="AZ124" i="12"/>
  <c r="AY124" i="12"/>
  <c r="AX124" i="12"/>
  <c r="AW124" i="12"/>
  <c r="AV124" i="12"/>
  <c r="AU124" i="12"/>
  <c r="AT124" i="12"/>
  <c r="AS124" i="12"/>
  <c r="AR124" i="12"/>
  <c r="AQ124" i="12"/>
  <c r="AP124" i="12"/>
  <c r="AO124" i="12"/>
  <c r="AN124" i="12"/>
  <c r="AM124" i="12"/>
  <c r="AL124" i="12"/>
  <c r="AK124" i="12"/>
  <c r="AJ124" i="12"/>
  <c r="AI124" i="12"/>
  <c r="AH124" i="12"/>
  <c r="AG124" i="12"/>
  <c r="AF124" i="12"/>
  <c r="AE124" i="12"/>
  <c r="AD124" i="12"/>
  <c r="AC124" i="12"/>
  <c r="AB124" i="12"/>
  <c r="AA124" i="12"/>
  <c r="Z124" i="12"/>
  <c r="Y124" i="12"/>
  <c r="X124" i="12"/>
  <c r="W124" i="12"/>
  <c r="BI119" i="12"/>
  <c r="BS25" i="10" s="1"/>
  <c r="BH119" i="12"/>
  <c r="BR25" i="10" s="1"/>
  <c r="BG119" i="12"/>
  <c r="BQ25" i="10" s="1"/>
  <c r="BF119" i="12"/>
  <c r="BP25" i="10" s="1"/>
  <c r="BE119" i="12"/>
  <c r="BO25" i="10" s="1"/>
  <c r="BD119" i="12"/>
  <c r="BN25" i="10" s="1"/>
  <c r="BC119" i="12"/>
  <c r="BM25" i="10" s="1"/>
  <c r="BB119" i="12"/>
  <c r="BL25" i="10" s="1"/>
  <c r="BA119" i="12"/>
  <c r="BK25" i="10" s="1"/>
  <c r="AZ119" i="12"/>
  <c r="BJ25" i="10" s="1"/>
  <c r="AY119" i="12"/>
  <c r="BI25" i="10" s="1"/>
  <c r="AX119" i="12"/>
  <c r="AW119" i="12"/>
  <c r="BG25" i="10" s="1"/>
  <c r="AV119" i="12"/>
  <c r="BF25" i="10" s="1"/>
  <c r="AU119" i="12"/>
  <c r="BE25" i="10" s="1"/>
  <c r="AT119" i="12"/>
  <c r="BD25" i="10" s="1"/>
  <c r="AS119" i="12"/>
  <c r="BC25" i="10" s="1"/>
  <c r="AR119" i="12"/>
  <c r="BB25" i="10" s="1"/>
  <c r="AQ119" i="12"/>
  <c r="BA25" i="10" s="1"/>
  <c r="AP119" i="12"/>
  <c r="AZ25" i="10" s="1"/>
  <c r="AO119" i="12"/>
  <c r="AY25" i="10" s="1"/>
  <c r="AN119" i="12"/>
  <c r="AX25" i="10" s="1"/>
  <c r="AM119" i="12"/>
  <c r="AW25" i="10" s="1"/>
  <c r="AL119" i="12"/>
  <c r="AV25" i="10" s="1"/>
  <c r="AK119" i="12"/>
  <c r="AU25" i="10" s="1"/>
  <c r="AJ119" i="12"/>
  <c r="AT25" i="10" s="1"/>
  <c r="AI119" i="12"/>
  <c r="AS25" i="10" s="1"/>
  <c r="AH119" i="12"/>
  <c r="AR25" i="10" s="1"/>
  <c r="AG119" i="12"/>
  <c r="AQ25" i="10" s="1"/>
  <c r="AF119" i="12"/>
  <c r="AP25" i="10" s="1"/>
  <c r="AE119" i="12"/>
  <c r="AO25" i="10" s="1"/>
  <c r="AD119" i="12"/>
  <c r="AN25" i="10" s="1"/>
  <c r="AC119" i="12"/>
  <c r="AM25" i="10" s="1"/>
  <c r="AB119" i="12"/>
  <c r="AL25" i="10" s="1"/>
  <c r="AA119" i="12"/>
  <c r="AK25" i="10" s="1"/>
  <c r="Z119" i="12"/>
  <c r="AJ25" i="10" s="1"/>
  <c r="Y119" i="12"/>
  <c r="AI25" i="10" s="1"/>
  <c r="X119" i="12"/>
  <c r="AH25" i="10" s="1"/>
  <c r="W119" i="12"/>
  <c r="AG25" i="10" s="1"/>
  <c r="S124" i="12"/>
  <c r="B116" i="12"/>
  <c r="B114" i="12"/>
  <c r="V124" i="12"/>
  <c r="BI105" i="12"/>
  <c r="BH105" i="12"/>
  <c r="BG105" i="12"/>
  <c r="BF105" i="12"/>
  <c r="BE105" i="12"/>
  <c r="BD105" i="12"/>
  <c r="BC105" i="12"/>
  <c r="BB105" i="12"/>
  <c r="BA105" i="12"/>
  <c r="AZ105" i="12"/>
  <c r="AY105" i="12"/>
  <c r="AX105" i="12"/>
  <c r="AW105" i="12"/>
  <c r="AV105" i="12"/>
  <c r="AU105" i="12"/>
  <c r="AT105" i="12"/>
  <c r="AS105" i="12"/>
  <c r="AR105" i="12"/>
  <c r="AQ105" i="12"/>
  <c r="AP105" i="12"/>
  <c r="AO105" i="12"/>
  <c r="AN105" i="12"/>
  <c r="AM105" i="12"/>
  <c r="AL105" i="12"/>
  <c r="AK105" i="12"/>
  <c r="AJ105" i="12"/>
  <c r="AI105" i="12"/>
  <c r="AH105" i="12"/>
  <c r="AG105" i="12"/>
  <c r="AF105" i="12"/>
  <c r="AE105" i="12"/>
  <c r="AD105" i="12"/>
  <c r="AC105" i="12"/>
  <c r="AB105" i="12"/>
  <c r="AA105" i="12"/>
  <c r="Z105" i="12"/>
  <c r="Y105" i="12"/>
  <c r="X105" i="12"/>
  <c r="W105" i="12"/>
  <c r="BI100" i="12"/>
  <c r="BS21" i="10" s="1"/>
  <c r="BH100" i="12"/>
  <c r="BR21" i="10" s="1"/>
  <c r="BG100" i="12"/>
  <c r="BQ21" i="10" s="1"/>
  <c r="BF100" i="12"/>
  <c r="BP21" i="10" s="1"/>
  <c r="BE100" i="12"/>
  <c r="BO21" i="10" s="1"/>
  <c r="BD100" i="12"/>
  <c r="BN21" i="10" s="1"/>
  <c r="BC100" i="12"/>
  <c r="BM21" i="10" s="1"/>
  <c r="BB100" i="12"/>
  <c r="BL21" i="10" s="1"/>
  <c r="BA100" i="12"/>
  <c r="BK21" i="10" s="1"/>
  <c r="AZ100" i="12"/>
  <c r="BJ21" i="10" s="1"/>
  <c r="AY100" i="12"/>
  <c r="BI21" i="10" s="1"/>
  <c r="AX100" i="12"/>
  <c r="BH21" i="10" s="1"/>
  <c r="AW100" i="12"/>
  <c r="BG21" i="10" s="1"/>
  <c r="AV100" i="12"/>
  <c r="BF21" i="10" s="1"/>
  <c r="AU100" i="12"/>
  <c r="BE21" i="10" s="1"/>
  <c r="AT100" i="12"/>
  <c r="BD21" i="10" s="1"/>
  <c r="AS100" i="12"/>
  <c r="BC21" i="10" s="1"/>
  <c r="AR100" i="12"/>
  <c r="BB21" i="10" s="1"/>
  <c r="AQ100" i="12"/>
  <c r="BA21" i="10" s="1"/>
  <c r="AP100" i="12"/>
  <c r="AZ21" i="10" s="1"/>
  <c r="AO100" i="12"/>
  <c r="AY21" i="10" s="1"/>
  <c r="AN100" i="12"/>
  <c r="AX21" i="10" s="1"/>
  <c r="AM100" i="12"/>
  <c r="AW21" i="10" s="1"/>
  <c r="AL100" i="12"/>
  <c r="AV21" i="10" s="1"/>
  <c r="AK100" i="12"/>
  <c r="AU21" i="10" s="1"/>
  <c r="AJ100" i="12"/>
  <c r="AT21" i="10" s="1"/>
  <c r="AI100" i="12"/>
  <c r="AS21" i="10" s="1"/>
  <c r="AH100" i="12"/>
  <c r="AR21" i="10" s="1"/>
  <c r="AG100" i="12"/>
  <c r="AQ21" i="10" s="1"/>
  <c r="AF100" i="12"/>
  <c r="AP21" i="10" s="1"/>
  <c r="AE100" i="12"/>
  <c r="AO21" i="10" s="1"/>
  <c r="AD100" i="12"/>
  <c r="AN21" i="10" s="1"/>
  <c r="AC100" i="12"/>
  <c r="AM21" i="10" s="1"/>
  <c r="AB100" i="12"/>
  <c r="AL21" i="10" s="1"/>
  <c r="AA100" i="12"/>
  <c r="AK21" i="10" s="1"/>
  <c r="Z100" i="12"/>
  <c r="AJ21" i="10" s="1"/>
  <c r="Y100" i="12"/>
  <c r="AI21" i="10" s="1"/>
  <c r="X100" i="12"/>
  <c r="AH21" i="10" s="1"/>
  <c r="W100" i="12"/>
  <c r="AG21" i="10" s="1"/>
  <c r="S105" i="12"/>
  <c r="BI86" i="12"/>
  <c r="BH86" i="12"/>
  <c r="BG86" i="12"/>
  <c r="BF86" i="12"/>
  <c r="BE86" i="12"/>
  <c r="BD86" i="12"/>
  <c r="BC86" i="12"/>
  <c r="BB86" i="12"/>
  <c r="BA86" i="12"/>
  <c r="AZ86" i="12"/>
  <c r="AY86" i="12"/>
  <c r="AX86" i="12"/>
  <c r="AW86" i="12"/>
  <c r="AV86" i="12"/>
  <c r="AU86" i="12"/>
  <c r="AT86" i="12"/>
  <c r="AS86" i="12"/>
  <c r="AR86" i="12"/>
  <c r="AQ86" i="12"/>
  <c r="AP86" i="12"/>
  <c r="AO86" i="12"/>
  <c r="AN86" i="12"/>
  <c r="AM86" i="12"/>
  <c r="AL86" i="12"/>
  <c r="AK86" i="12"/>
  <c r="AJ86" i="12"/>
  <c r="AI86" i="12"/>
  <c r="AH86" i="12"/>
  <c r="AG86" i="12"/>
  <c r="AF86" i="12"/>
  <c r="AE86" i="12"/>
  <c r="AD86" i="12"/>
  <c r="AC86" i="12"/>
  <c r="AB86" i="12"/>
  <c r="AA86" i="12"/>
  <c r="Z86" i="12"/>
  <c r="Y86" i="12"/>
  <c r="X86" i="12"/>
  <c r="W86" i="12"/>
  <c r="V86" i="12"/>
  <c r="U86" i="12"/>
  <c r="T86" i="12"/>
  <c r="S86" i="12"/>
  <c r="R86" i="12"/>
  <c r="Q86" i="12"/>
  <c r="P86" i="12"/>
  <c r="O86" i="12"/>
  <c r="N86" i="12"/>
  <c r="M86" i="12"/>
  <c r="L86" i="12"/>
  <c r="K86" i="12"/>
  <c r="J86" i="12"/>
  <c r="I86" i="12"/>
  <c r="H86" i="12"/>
  <c r="G86" i="12"/>
  <c r="F86" i="12"/>
  <c r="E86" i="12"/>
  <c r="D86" i="12"/>
  <c r="C86" i="12"/>
  <c r="B86" i="12"/>
  <c r="BI81" i="12"/>
  <c r="BS17" i="10" s="1"/>
  <c r="BH81" i="12"/>
  <c r="BR17" i="10" s="1"/>
  <c r="BG81" i="12"/>
  <c r="BQ17" i="10" s="1"/>
  <c r="BF81" i="12"/>
  <c r="BP17" i="10" s="1"/>
  <c r="BE81" i="12"/>
  <c r="BO17" i="10" s="1"/>
  <c r="BD81" i="12"/>
  <c r="BN17" i="10" s="1"/>
  <c r="BC81" i="12"/>
  <c r="BM17" i="10" s="1"/>
  <c r="BB81" i="12"/>
  <c r="BL17" i="10" s="1"/>
  <c r="BA81" i="12"/>
  <c r="BK17" i="10" s="1"/>
  <c r="AZ81" i="12"/>
  <c r="BJ17" i="10" s="1"/>
  <c r="AY81" i="12"/>
  <c r="BI17" i="10" s="1"/>
  <c r="AX81" i="12"/>
  <c r="BH17" i="10" s="1"/>
  <c r="AW81" i="12"/>
  <c r="BG17" i="10" s="1"/>
  <c r="AV81" i="12"/>
  <c r="BF17" i="10" s="1"/>
  <c r="AU81" i="12"/>
  <c r="BE17" i="10" s="1"/>
  <c r="AT81" i="12"/>
  <c r="BD17" i="10" s="1"/>
  <c r="AS81" i="12"/>
  <c r="BC17" i="10" s="1"/>
  <c r="AR81" i="12"/>
  <c r="BB17" i="10" s="1"/>
  <c r="AQ81" i="12"/>
  <c r="BA17" i="10" s="1"/>
  <c r="AP81" i="12"/>
  <c r="AZ17" i="10" s="1"/>
  <c r="AO81" i="12"/>
  <c r="AY17" i="10" s="1"/>
  <c r="AN81" i="12"/>
  <c r="AX17" i="10" s="1"/>
  <c r="AM81" i="12"/>
  <c r="AW17" i="10" s="1"/>
  <c r="AL81" i="12"/>
  <c r="AV17" i="10" s="1"/>
  <c r="AK81" i="12"/>
  <c r="AU17" i="10" s="1"/>
  <c r="AJ81" i="12"/>
  <c r="AT17" i="10" s="1"/>
  <c r="AI81" i="12"/>
  <c r="AS17" i="10" s="1"/>
  <c r="AH81" i="12"/>
  <c r="AR17" i="10" s="1"/>
  <c r="AG81" i="12"/>
  <c r="AQ17" i="10" s="1"/>
  <c r="AF81" i="12"/>
  <c r="AP17" i="10" s="1"/>
  <c r="AE81" i="12"/>
  <c r="AO17" i="10" s="1"/>
  <c r="AD81" i="12"/>
  <c r="AN17" i="10" s="1"/>
  <c r="AC81" i="12"/>
  <c r="AM17" i="10" s="1"/>
  <c r="AB81" i="12"/>
  <c r="AL17" i="10" s="1"/>
  <c r="AA81" i="12"/>
  <c r="AK17" i="10" s="1"/>
  <c r="Z81" i="12"/>
  <c r="AJ17" i="10" s="1"/>
  <c r="Y81" i="12"/>
  <c r="AI17" i="10" s="1"/>
  <c r="X81" i="12"/>
  <c r="AH17" i="10" s="1"/>
  <c r="W81" i="12"/>
  <c r="AG17" i="10" s="1"/>
  <c r="V81" i="12"/>
  <c r="AF17" i="10" s="1"/>
  <c r="U81" i="12"/>
  <c r="AE17" i="10" s="1"/>
  <c r="T81" i="12"/>
  <c r="AD17" i="10" s="1"/>
  <c r="S81" i="12"/>
  <c r="AC17" i="10" s="1"/>
  <c r="R81" i="12"/>
  <c r="AB17" i="10" s="1"/>
  <c r="Q81" i="12"/>
  <c r="AA17" i="10" s="1"/>
  <c r="P81" i="12"/>
  <c r="Z17" i="10" s="1"/>
  <c r="O81" i="12"/>
  <c r="Y17" i="10" s="1"/>
  <c r="X17" i="10"/>
  <c r="M81" i="12"/>
  <c r="W17" i="10" s="1"/>
  <c r="L81" i="12"/>
  <c r="V17" i="10" s="1"/>
  <c r="K81" i="12"/>
  <c r="U17" i="10" s="1"/>
  <c r="J81" i="12"/>
  <c r="T17" i="10" s="1"/>
  <c r="I81" i="12"/>
  <c r="S17" i="10" s="1"/>
  <c r="H81" i="12"/>
  <c r="R17" i="10" s="1"/>
  <c r="G81" i="12"/>
  <c r="Q17" i="10" s="1"/>
  <c r="F81" i="12"/>
  <c r="P17" i="10" s="1"/>
  <c r="E81" i="12"/>
  <c r="O17" i="10" s="1"/>
  <c r="D81" i="12"/>
  <c r="N17" i="10" s="1"/>
  <c r="C81" i="12"/>
  <c r="M17" i="10" s="1"/>
  <c r="B81" i="12"/>
  <c r="L17" i="10" s="1"/>
  <c r="B78" i="12"/>
  <c r="C78" i="12" s="1"/>
  <c r="D78" i="12" s="1"/>
  <c r="E78" i="12" s="1"/>
  <c r="B76" i="12"/>
  <c r="B74" i="12"/>
  <c r="D65" i="12"/>
  <c r="D67" i="12" s="1"/>
  <c r="H49" i="12" s="1"/>
  <c r="C65" i="12"/>
  <c r="C67" i="12" s="1"/>
  <c r="B65" i="12"/>
  <c r="I25" i="12"/>
  <c r="I24" i="12"/>
  <c r="I23" i="12"/>
  <c r="I21" i="12"/>
  <c r="I20" i="12"/>
  <c r="I19" i="12"/>
  <c r="I17" i="12"/>
  <c r="I16" i="12"/>
  <c r="I15" i="12"/>
  <c r="I13" i="12"/>
  <c r="I12" i="12"/>
  <c r="I11" i="12"/>
  <c r="G16" i="11"/>
  <c r="F16" i="11"/>
  <c r="E16" i="11"/>
  <c r="D16" i="11"/>
  <c r="C16" i="11"/>
  <c r="B16" i="11"/>
  <c r="BH25" i="10"/>
  <c r="K19" i="10"/>
  <c r="J19" i="10"/>
  <c r="E6" i="9" s="1"/>
  <c r="I19" i="10"/>
  <c r="BH356" i="12"/>
  <c r="BE356" i="12"/>
  <c r="AY356" i="12"/>
  <c r="AV356" i="12"/>
  <c r="AS356" i="12"/>
  <c r="AM356" i="12"/>
  <c r="AJ356" i="12"/>
  <c r="AG356" i="12"/>
  <c r="AA356" i="12"/>
  <c r="X356" i="12"/>
  <c r="U356" i="12"/>
  <c r="O356" i="12"/>
  <c r="L356" i="12"/>
  <c r="I356" i="12"/>
  <c r="C356" i="12"/>
  <c r="J3" i="10"/>
  <c r="K3" i="10" s="1"/>
  <c r="L3" i="10" s="1"/>
  <c r="M3" i="10" s="1"/>
  <c r="N3" i="10" s="1"/>
  <c r="O3" i="10" s="1"/>
  <c r="P3" i="10" s="1"/>
  <c r="Q3" i="10" s="1"/>
  <c r="R3" i="10" s="1"/>
  <c r="S3" i="10" s="1"/>
  <c r="T3" i="10" s="1"/>
  <c r="U3" i="10" s="1"/>
  <c r="V3" i="10" s="1"/>
  <c r="W3" i="10" s="1"/>
  <c r="X3" i="10" s="1"/>
  <c r="Y3" i="10" s="1"/>
  <c r="Z3" i="10" s="1"/>
  <c r="AA3" i="10" s="1"/>
  <c r="AB3" i="10" s="1"/>
  <c r="AC3" i="10" s="1"/>
  <c r="AD3" i="10" s="1"/>
  <c r="AE3" i="10" s="1"/>
  <c r="AF3" i="10" s="1"/>
  <c r="AG3" i="10" s="1"/>
  <c r="AH3" i="10" s="1"/>
  <c r="AI3" i="10" s="1"/>
  <c r="AJ3" i="10" s="1"/>
  <c r="AK3" i="10" s="1"/>
  <c r="AL3" i="10" s="1"/>
  <c r="AM3" i="10" s="1"/>
  <c r="AN3" i="10" s="1"/>
  <c r="AO3" i="10" s="1"/>
  <c r="AP3" i="10" s="1"/>
  <c r="AQ3" i="10" s="1"/>
  <c r="AR3" i="10" s="1"/>
  <c r="AS3" i="10" s="1"/>
  <c r="AT3" i="10" s="1"/>
  <c r="AU3" i="10" s="1"/>
  <c r="AV3" i="10" s="1"/>
  <c r="AW3" i="10" s="1"/>
  <c r="AX3" i="10" s="1"/>
  <c r="AY3" i="10" s="1"/>
  <c r="AZ3" i="10" s="1"/>
  <c r="BA3" i="10" s="1"/>
  <c r="BB3" i="10" s="1"/>
  <c r="BC3" i="10" s="1"/>
  <c r="BD3" i="10" s="1"/>
  <c r="BE3" i="10" s="1"/>
  <c r="BF3" i="10" s="1"/>
  <c r="BG3" i="10" s="1"/>
  <c r="BH3" i="10" s="1"/>
  <c r="BI3" i="10" s="1"/>
  <c r="BJ3" i="10" s="1"/>
  <c r="BK3" i="10" s="1"/>
  <c r="BL3" i="10" s="1"/>
  <c r="BM3" i="10" s="1"/>
  <c r="BN3" i="10" s="1"/>
  <c r="BO3" i="10" s="1"/>
  <c r="BP3" i="10" s="1"/>
  <c r="BQ3" i="10" s="1"/>
  <c r="BR3" i="10" s="1"/>
  <c r="BS3" i="10" s="1"/>
  <c r="BT3" i="10" s="1"/>
  <c r="BU3" i="10" s="1"/>
  <c r="BV3" i="10" s="1"/>
  <c r="BW3" i="10" s="1"/>
  <c r="BX3" i="10" s="1"/>
  <c r="BY3" i="10" s="1"/>
  <c r="BZ3" i="10" s="1"/>
  <c r="CA3" i="10" s="1"/>
  <c r="CB3" i="10" s="1"/>
  <c r="CC3" i="10" s="1"/>
  <c r="CD3" i="10" s="1"/>
  <c r="CE3" i="10" s="1"/>
  <c r="C142" i="9"/>
  <c r="H137" i="9"/>
  <c r="G137" i="9"/>
  <c r="F137" i="9"/>
  <c r="E137" i="9"/>
  <c r="D137" i="9"/>
  <c r="C135" i="9"/>
  <c r="AW134" i="9"/>
  <c r="AX141" i="9" s="1"/>
  <c r="AP134" i="9"/>
  <c r="AQ141" i="9" s="1"/>
  <c r="AD134" i="9"/>
  <c r="AE141" i="9" s="1"/>
  <c r="AC134" i="9"/>
  <c r="AD141" i="9" s="1"/>
  <c r="AA134" i="9"/>
  <c r="AB141" i="9" s="1"/>
  <c r="Z134" i="9"/>
  <c r="AA141" i="9" s="1"/>
  <c r="Y134" i="9"/>
  <c r="Z141" i="9" s="1"/>
  <c r="X134" i="9"/>
  <c r="Y141" i="9" s="1"/>
  <c r="W134" i="9"/>
  <c r="X141" i="9" s="1"/>
  <c r="U134" i="9"/>
  <c r="V141" i="9" s="1"/>
  <c r="T134" i="9"/>
  <c r="U141" i="9" s="1"/>
  <c r="S134" i="9"/>
  <c r="T141" i="9" s="1"/>
  <c r="R134" i="9"/>
  <c r="S141" i="9" s="1"/>
  <c r="Q134" i="9"/>
  <c r="R141" i="9" s="1"/>
  <c r="P134" i="9"/>
  <c r="Q141" i="9" s="1"/>
  <c r="O134" i="9"/>
  <c r="P141" i="9" s="1"/>
  <c r="N134" i="9"/>
  <c r="O141" i="9" s="1"/>
  <c r="M134" i="9"/>
  <c r="N141" i="9" s="1"/>
  <c r="L134" i="9"/>
  <c r="M141" i="9" s="1"/>
  <c r="K134" i="9"/>
  <c r="L141" i="9" s="1"/>
  <c r="J134" i="9"/>
  <c r="K141" i="9" s="1"/>
  <c r="I134" i="9"/>
  <c r="J141" i="9" s="1"/>
  <c r="H134" i="9"/>
  <c r="I141" i="9" s="1"/>
  <c r="G134" i="9"/>
  <c r="H141" i="9" s="1"/>
  <c r="F134" i="9"/>
  <c r="G141" i="9" s="1"/>
  <c r="E134" i="9"/>
  <c r="F141" i="9" s="1"/>
  <c r="D134" i="9"/>
  <c r="E141" i="9" s="1"/>
  <c r="BN132" i="9"/>
  <c r="BO139" i="9" s="1"/>
  <c r="BM132" i="9"/>
  <c r="BN139" i="9" s="1"/>
  <c r="BL132" i="9"/>
  <c r="BM139" i="9" s="1"/>
  <c r="BK132" i="9"/>
  <c r="BL139" i="9" s="1"/>
  <c r="BJ132" i="9"/>
  <c r="BK139" i="9" s="1"/>
  <c r="BI132" i="9"/>
  <c r="BJ139" i="9" s="1"/>
  <c r="BH132" i="9"/>
  <c r="BI139" i="9" s="1"/>
  <c r="BG132" i="9"/>
  <c r="BH139" i="9" s="1"/>
  <c r="BF132" i="9"/>
  <c r="BG139" i="9" s="1"/>
  <c r="BE132" i="9"/>
  <c r="BF139" i="9" s="1"/>
  <c r="BD132" i="9"/>
  <c r="BE139" i="9" s="1"/>
  <c r="BC132" i="9"/>
  <c r="BD139" i="9" s="1"/>
  <c r="BB132" i="9"/>
  <c r="BC139" i="9" s="1"/>
  <c r="BA132" i="9"/>
  <c r="BB139" i="9" s="1"/>
  <c r="AZ132" i="9"/>
  <c r="BA139" i="9" s="1"/>
  <c r="AY132" i="9"/>
  <c r="AZ139" i="9" s="1"/>
  <c r="AX132" i="9"/>
  <c r="AY139" i="9" s="1"/>
  <c r="AW132" i="9"/>
  <c r="AX139" i="9" s="1"/>
  <c r="AV132" i="9"/>
  <c r="AW139" i="9" s="1"/>
  <c r="AU132" i="9"/>
  <c r="AV139" i="9" s="1"/>
  <c r="AT132" i="9"/>
  <c r="AU139" i="9" s="1"/>
  <c r="AS132" i="9"/>
  <c r="AT139" i="9" s="1"/>
  <c r="AR132" i="9"/>
  <c r="AS139" i="9" s="1"/>
  <c r="AQ132" i="9"/>
  <c r="AR139" i="9" s="1"/>
  <c r="AP132" i="9"/>
  <c r="AQ139" i="9" s="1"/>
  <c r="AO132" i="9"/>
  <c r="AP139" i="9" s="1"/>
  <c r="AN132" i="9"/>
  <c r="AO139" i="9" s="1"/>
  <c r="AM132" i="9"/>
  <c r="AN139" i="9" s="1"/>
  <c r="AL132" i="9"/>
  <c r="AM139" i="9" s="1"/>
  <c r="AK132" i="9"/>
  <c r="AL139" i="9" s="1"/>
  <c r="AJ132" i="9"/>
  <c r="AK139" i="9" s="1"/>
  <c r="AI132" i="9"/>
  <c r="AJ139" i="9" s="1"/>
  <c r="AH132" i="9"/>
  <c r="AI139" i="9" s="1"/>
  <c r="AG132" i="9"/>
  <c r="AH139" i="9" s="1"/>
  <c r="AF132" i="9"/>
  <c r="AG139" i="9" s="1"/>
  <c r="AE132" i="9"/>
  <c r="AF139" i="9" s="1"/>
  <c r="AD132" i="9"/>
  <c r="AE139" i="9" s="1"/>
  <c r="AC132" i="9"/>
  <c r="AD139" i="9" s="1"/>
  <c r="AB132" i="9"/>
  <c r="AC139" i="9" s="1"/>
  <c r="AA132" i="9"/>
  <c r="AB139" i="9" s="1"/>
  <c r="Z132" i="9"/>
  <c r="AA139" i="9" s="1"/>
  <c r="Y132" i="9"/>
  <c r="Z139" i="9" s="1"/>
  <c r="X132" i="9"/>
  <c r="Y139" i="9" s="1"/>
  <c r="W132" i="9"/>
  <c r="X139" i="9" s="1"/>
  <c r="V132" i="9"/>
  <c r="W139" i="9" s="1"/>
  <c r="U132" i="9"/>
  <c r="V139" i="9" s="1"/>
  <c r="T132" i="9"/>
  <c r="U139" i="9" s="1"/>
  <c r="S132" i="9"/>
  <c r="T139" i="9" s="1"/>
  <c r="R132" i="9"/>
  <c r="S139" i="9" s="1"/>
  <c r="Q132" i="9"/>
  <c r="R139" i="9" s="1"/>
  <c r="P132" i="9"/>
  <c r="Q139" i="9" s="1"/>
  <c r="O132" i="9"/>
  <c r="P139" i="9" s="1"/>
  <c r="N132" i="9"/>
  <c r="O139" i="9" s="1"/>
  <c r="M132" i="9"/>
  <c r="N139" i="9" s="1"/>
  <c r="L132" i="9"/>
  <c r="M139" i="9" s="1"/>
  <c r="K132" i="9"/>
  <c r="L139" i="9" s="1"/>
  <c r="J132" i="9"/>
  <c r="K139" i="9" s="1"/>
  <c r="I132" i="9"/>
  <c r="J139" i="9" s="1"/>
  <c r="H132" i="9"/>
  <c r="I139" i="9" s="1"/>
  <c r="G132" i="9"/>
  <c r="H139" i="9" s="1"/>
  <c r="F132" i="9"/>
  <c r="G139" i="9" s="1"/>
  <c r="E132" i="9"/>
  <c r="F139" i="9" s="1"/>
  <c r="D132" i="9"/>
  <c r="AH131" i="9"/>
  <c r="AI138" i="9" s="1"/>
  <c r="AD131" i="9"/>
  <c r="AE138" i="9" s="1"/>
  <c r="AC131" i="9"/>
  <c r="AD138" i="9" s="1"/>
  <c r="AB131" i="9"/>
  <c r="AC138" i="9" s="1"/>
  <c r="AA131" i="9"/>
  <c r="AB138" i="9" s="1"/>
  <c r="Z131" i="9"/>
  <c r="Y131" i="9"/>
  <c r="Z138" i="9" s="1"/>
  <c r="X131" i="9"/>
  <c r="Y138" i="9" s="1"/>
  <c r="W131" i="9"/>
  <c r="X138" i="9" s="1"/>
  <c r="V131" i="9"/>
  <c r="W138" i="9" s="1"/>
  <c r="U131" i="9"/>
  <c r="V138" i="9" s="1"/>
  <c r="T131" i="9"/>
  <c r="S131" i="9"/>
  <c r="T138" i="9" s="1"/>
  <c r="R131" i="9"/>
  <c r="S138" i="9" s="1"/>
  <c r="Q131" i="9"/>
  <c r="R138" i="9" s="1"/>
  <c r="P131" i="9"/>
  <c r="Q138" i="9" s="1"/>
  <c r="O131" i="9"/>
  <c r="P138" i="9" s="1"/>
  <c r="N131" i="9"/>
  <c r="O138" i="9" s="1"/>
  <c r="M131" i="9"/>
  <c r="N138" i="9" s="1"/>
  <c r="L131" i="9"/>
  <c r="M138" i="9" s="1"/>
  <c r="K131" i="9"/>
  <c r="L138" i="9" s="1"/>
  <c r="J131" i="9"/>
  <c r="K138" i="9" s="1"/>
  <c r="I131" i="9"/>
  <c r="J138" i="9" s="1"/>
  <c r="H131" i="9"/>
  <c r="G131" i="9"/>
  <c r="H138" i="9" s="1"/>
  <c r="F131" i="9"/>
  <c r="G138" i="9" s="1"/>
  <c r="E131" i="9"/>
  <c r="F138" i="9" s="1"/>
  <c r="D131" i="9"/>
  <c r="C125" i="9"/>
  <c r="BN119" i="9"/>
  <c r="BM119" i="9"/>
  <c r="BL119" i="9"/>
  <c r="BK119" i="9"/>
  <c r="BJ119" i="9"/>
  <c r="BI119" i="9"/>
  <c r="BH119" i="9"/>
  <c r="BG119" i="9"/>
  <c r="BF119" i="9"/>
  <c r="BE119" i="9"/>
  <c r="BD119" i="9"/>
  <c r="BC119" i="9"/>
  <c r="BB119" i="9"/>
  <c r="BA119" i="9"/>
  <c r="AZ119" i="9"/>
  <c r="AY119" i="9"/>
  <c r="AX119" i="9"/>
  <c r="AW119" i="9"/>
  <c r="AV119" i="9"/>
  <c r="AU119" i="9"/>
  <c r="AT119" i="9"/>
  <c r="AS119" i="9"/>
  <c r="AR119" i="9"/>
  <c r="AQ119" i="9"/>
  <c r="AP119" i="9"/>
  <c r="AO119" i="9"/>
  <c r="AN119" i="9"/>
  <c r="AM119" i="9"/>
  <c r="AL119" i="9"/>
  <c r="AK119" i="9"/>
  <c r="AJ119" i="9"/>
  <c r="AI119" i="9"/>
  <c r="AH119" i="9"/>
  <c r="AG119" i="9"/>
  <c r="AF119" i="9"/>
  <c r="AE119" i="9"/>
  <c r="AD119" i="9"/>
  <c r="AC119" i="9"/>
  <c r="AB119" i="9"/>
  <c r="AA119" i="9"/>
  <c r="Z119" i="9"/>
  <c r="Y119" i="9"/>
  <c r="X119" i="9"/>
  <c r="W119" i="9"/>
  <c r="V119" i="9"/>
  <c r="U119" i="9"/>
  <c r="T119" i="9"/>
  <c r="S119" i="9"/>
  <c r="R119" i="9"/>
  <c r="Q119" i="9"/>
  <c r="P119" i="9"/>
  <c r="O119" i="9"/>
  <c r="N119" i="9"/>
  <c r="M119" i="9"/>
  <c r="L119" i="9"/>
  <c r="K119" i="9"/>
  <c r="J119" i="9"/>
  <c r="I119" i="9"/>
  <c r="H119" i="9"/>
  <c r="G119" i="9"/>
  <c r="F119" i="9"/>
  <c r="E119" i="9"/>
  <c r="D119" i="9"/>
  <c r="BN118" i="9"/>
  <c r="BM118" i="9"/>
  <c r="BL118" i="9"/>
  <c r="BK118" i="9"/>
  <c r="BJ118" i="9"/>
  <c r="BI118" i="9"/>
  <c r="BH118" i="9"/>
  <c r="BG118" i="9"/>
  <c r="BF118" i="9"/>
  <c r="BE118" i="9"/>
  <c r="BD118" i="9"/>
  <c r="BC118" i="9"/>
  <c r="BB118" i="9"/>
  <c r="BA118" i="9"/>
  <c r="AZ118" i="9"/>
  <c r="AY118" i="9"/>
  <c r="AX118" i="9"/>
  <c r="AW118" i="9"/>
  <c r="AV118" i="9"/>
  <c r="AU118" i="9"/>
  <c r="AT118" i="9"/>
  <c r="AS118" i="9"/>
  <c r="AR118" i="9"/>
  <c r="AQ118" i="9"/>
  <c r="AP118" i="9"/>
  <c r="AO118" i="9"/>
  <c r="AN118" i="9"/>
  <c r="AM118" i="9"/>
  <c r="AL118" i="9"/>
  <c r="AK118" i="9"/>
  <c r="AJ118" i="9"/>
  <c r="AI118" i="9"/>
  <c r="AH118" i="9"/>
  <c r="AG118" i="9"/>
  <c r="AF118" i="9"/>
  <c r="AE118" i="9"/>
  <c r="AD118" i="9"/>
  <c r="AC118" i="9"/>
  <c r="AB118" i="9"/>
  <c r="AA118" i="9"/>
  <c r="Z118" i="9"/>
  <c r="Y118" i="9"/>
  <c r="X118" i="9"/>
  <c r="W118" i="9"/>
  <c r="V118" i="9"/>
  <c r="U118" i="9"/>
  <c r="T118" i="9"/>
  <c r="S118" i="9"/>
  <c r="R118" i="9"/>
  <c r="Q118" i="9"/>
  <c r="P118" i="9"/>
  <c r="O118" i="9"/>
  <c r="N118" i="9"/>
  <c r="M118" i="9"/>
  <c r="L118" i="9"/>
  <c r="K118" i="9"/>
  <c r="J118" i="9"/>
  <c r="I118" i="9"/>
  <c r="H118" i="9"/>
  <c r="G118" i="9"/>
  <c r="F118" i="9"/>
  <c r="E118" i="9"/>
  <c r="D118" i="9"/>
  <c r="C92" i="9"/>
  <c r="C90" i="9"/>
  <c r="D90" i="9" s="1"/>
  <c r="E90" i="9" s="1"/>
  <c r="F90" i="9" s="1"/>
  <c r="G90" i="9" s="1"/>
  <c r="CI83" i="9"/>
  <c r="EI21" i="5" s="1"/>
  <c r="CH83" i="9"/>
  <c r="CG83" i="9"/>
  <c r="CF83" i="9"/>
  <c r="C80" i="9"/>
  <c r="C79" i="9"/>
  <c r="D79" i="9" s="1"/>
  <c r="C74" i="9"/>
  <c r="D113" i="9" s="1"/>
  <c r="BN67" i="9"/>
  <c r="CI67" i="9" s="1"/>
  <c r="BM67" i="9"/>
  <c r="BL67" i="9"/>
  <c r="BK67" i="9"/>
  <c r="DT6" i="5" s="1"/>
  <c r="BJ67" i="9"/>
  <c r="DR6" i="5" s="1"/>
  <c r="BI67" i="9"/>
  <c r="DP6" i="5" s="1"/>
  <c r="BH67" i="9"/>
  <c r="DN6" i="5" s="1"/>
  <c r="BG67" i="9"/>
  <c r="DL6" i="5" s="1"/>
  <c r="BF67" i="9"/>
  <c r="BE67" i="9"/>
  <c r="DH6" i="5" s="1"/>
  <c r="BD67" i="9"/>
  <c r="DF6" i="5" s="1"/>
  <c r="BC67" i="9"/>
  <c r="DD6" i="5" s="1"/>
  <c r="BB67" i="9"/>
  <c r="CH67" i="9" s="1"/>
  <c r="BA67" i="9"/>
  <c r="CZ6" i="5" s="1"/>
  <c r="AZ67" i="9"/>
  <c r="AY67" i="9"/>
  <c r="CV6" i="5" s="1"/>
  <c r="AX67" i="9"/>
  <c r="CT6" i="5" s="1"/>
  <c r="AW67" i="9"/>
  <c r="CR6" i="5" s="1"/>
  <c r="AV67" i="9"/>
  <c r="CP6" i="5" s="1"/>
  <c r="AU67" i="9"/>
  <c r="AT67" i="9"/>
  <c r="AS67" i="9"/>
  <c r="CJ6" i="5" s="1"/>
  <c r="AR67" i="9"/>
  <c r="CH6" i="5" s="1"/>
  <c r="AQ67" i="9"/>
  <c r="CF6" i="5" s="1"/>
  <c r="AP67" i="9"/>
  <c r="CG67" i="9" s="1"/>
  <c r="AO67" i="9"/>
  <c r="CB6" i="5" s="1"/>
  <c r="AN67" i="9"/>
  <c r="AM67" i="9"/>
  <c r="BX6" i="5" s="1"/>
  <c r="AL67" i="9"/>
  <c r="BV6" i="5" s="1"/>
  <c r="AK67" i="9"/>
  <c r="BT6" i="5" s="1"/>
  <c r="AJ67" i="9"/>
  <c r="BR6" i="5" s="1"/>
  <c r="AI67" i="9"/>
  <c r="BP6" i="5" s="1"/>
  <c r="AH67" i="9"/>
  <c r="AG67" i="9"/>
  <c r="BL6" i="5" s="1"/>
  <c r="AF67" i="9"/>
  <c r="BJ6" i="5" s="1"/>
  <c r="AE67" i="9"/>
  <c r="BH6" i="5" s="1"/>
  <c r="AD67" i="9"/>
  <c r="BF6" i="5" s="1"/>
  <c r="AC67" i="9"/>
  <c r="AB67" i="9"/>
  <c r="AA67" i="9"/>
  <c r="AZ6" i="5" s="1"/>
  <c r="Z67" i="9"/>
  <c r="AX6" i="5" s="1"/>
  <c r="Y67" i="9"/>
  <c r="X67" i="9"/>
  <c r="W67" i="9"/>
  <c r="AR6" i="5" s="1"/>
  <c r="V67" i="9"/>
  <c r="U67" i="9"/>
  <c r="AN6" i="5" s="1"/>
  <c r="T67" i="9"/>
  <c r="AL6" i="5" s="1"/>
  <c r="S67" i="9"/>
  <c r="R67" i="9"/>
  <c r="CE67" i="9" s="1"/>
  <c r="Q67" i="9"/>
  <c r="AF6" i="5" s="1"/>
  <c r="P67" i="9"/>
  <c r="O67" i="9"/>
  <c r="AB6" i="5" s="1"/>
  <c r="N67" i="9"/>
  <c r="Z6" i="5" s="1"/>
  <c r="M67" i="9"/>
  <c r="L67" i="9"/>
  <c r="K67" i="9"/>
  <c r="J67" i="9"/>
  <c r="I67" i="9"/>
  <c r="P6" i="5" s="1"/>
  <c r="H67" i="9"/>
  <c r="N6" i="5" s="1"/>
  <c r="G67" i="9"/>
  <c r="F67" i="9"/>
  <c r="J6" i="5" s="1"/>
  <c r="D67" i="9"/>
  <c r="F6" i="5" s="1"/>
  <c r="C67" i="9"/>
  <c r="E65" i="9"/>
  <c r="F65" i="9" s="1"/>
  <c r="G65" i="9" s="1"/>
  <c r="H65" i="9" s="1"/>
  <c r="I65" i="9" s="1"/>
  <c r="J65" i="9" s="1"/>
  <c r="K65" i="9" s="1"/>
  <c r="L65" i="9" s="1"/>
  <c r="M65" i="9" s="1"/>
  <c r="N65" i="9" s="1"/>
  <c r="O65" i="9" s="1"/>
  <c r="P65" i="9" s="1"/>
  <c r="Q65" i="9" s="1"/>
  <c r="R65" i="9" s="1"/>
  <c r="S65" i="9" s="1"/>
  <c r="T65" i="9" s="1"/>
  <c r="U65" i="9" s="1"/>
  <c r="V65" i="9" s="1"/>
  <c r="W65" i="9" s="1"/>
  <c r="X65" i="9" s="1"/>
  <c r="Y65" i="9" s="1"/>
  <c r="Z65" i="9" s="1"/>
  <c r="AA65" i="9" s="1"/>
  <c r="AB65" i="9" s="1"/>
  <c r="AC65" i="9" s="1"/>
  <c r="AD65" i="9" s="1"/>
  <c r="AE65" i="9" s="1"/>
  <c r="AF65" i="9" s="1"/>
  <c r="AG65" i="9" s="1"/>
  <c r="AH65" i="9" s="1"/>
  <c r="AI65" i="9" s="1"/>
  <c r="AJ65" i="9" s="1"/>
  <c r="AK65" i="9" s="1"/>
  <c r="AL65" i="9" s="1"/>
  <c r="AM65" i="9" s="1"/>
  <c r="AN65" i="9" s="1"/>
  <c r="AO65" i="9" s="1"/>
  <c r="AP65" i="9" s="1"/>
  <c r="AQ65" i="9" s="1"/>
  <c r="AR65" i="9" s="1"/>
  <c r="AS65" i="9" s="1"/>
  <c r="AT65" i="9" s="1"/>
  <c r="AU65" i="9" s="1"/>
  <c r="AV65" i="9" s="1"/>
  <c r="AW65" i="9" s="1"/>
  <c r="AX65" i="9" s="1"/>
  <c r="AY65" i="9" s="1"/>
  <c r="AZ65" i="9" s="1"/>
  <c r="BA65" i="9" s="1"/>
  <c r="BB65" i="9" s="1"/>
  <c r="BC65" i="9" s="1"/>
  <c r="BD65" i="9" s="1"/>
  <c r="BE65" i="9" s="1"/>
  <c r="BF65" i="9" s="1"/>
  <c r="BG65" i="9" s="1"/>
  <c r="BH65" i="9" s="1"/>
  <c r="BI65" i="9" s="1"/>
  <c r="BJ65" i="9" s="1"/>
  <c r="BK65" i="9" s="1"/>
  <c r="BL65" i="9" s="1"/>
  <c r="BM65" i="9" s="1"/>
  <c r="BN65" i="9" s="1"/>
  <c r="BO65" i="9" s="1"/>
  <c r="BP65" i="9" s="1"/>
  <c r="BQ65" i="9" s="1"/>
  <c r="BR65" i="9" s="1"/>
  <c r="BS65" i="9" s="1"/>
  <c r="BT65" i="9" s="1"/>
  <c r="BU65" i="9" s="1"/>
  <c r="BV65" i="9" s="1"/>
  <c r="BW65" i="9" s="1"/>
  <c r="BX65" i="9" s="1"/>
  <c r="BY65" i="9" s="1"/>
  <c r="BZ65" i="9" s="1"/>
  <c r="AH53" i="9"/>
  <c r="BM64" i="5" s="1"/>
  <c r="BN64" i="5" s="1"/>
  <c r="V53" i="9"/>
  <c r="CI50" i="9"/>
  <c r="EH61" i="5" s="1"/>
  <c r="CH50" i="9"/>
  <c r="CG50" i="9"/>
  <c r="EF61" i="5" s="1"/>
  <c r="CF50" i="9"/>
  <c r="CE50" i="9"/>
  <c r="ED61" i="5" s="1"/>
  <c r="CI49" i="9"/>
  <c r="EH60" i="5" s="1"/>
  <c r="CH49" i="9"/>
  <c r="CG49" i="9"/>
  <c r="EF60" i="5" s="1"/>
  <c r="CF49" i="9"/>
  <c r="CE49" i="9"/>
  <c r="ED60" i="5" s="1"/>
  <c r="CI48" i="9"/>
  <c r="EH59" i="5" s="1"/>
  <c r="CH48" i="9"/>
  <c r="CG48" i="9"/>
  <c r="EF59" i="5" s="1"/>
  <c r="CF48" i="9"/>
  <c r="CE48" i="9"/>
  <c r="ED59" i="5" s="1"/>
  <c r="BN46" i="9"/>
  <c r="BM46" i="9"/>
  <c r="BL46" i="9"/>
  <c r="BK46" i="9"/>
  <c r="BJ46" i="9"/>
  <c r="BI46" i="9"/>
  <c r="BH46" i="9"/>
  <c r="BG46" i="9"/>
  <c r="BF46" i="9"/>
  <c r="BE46" i="9"/>
  <c r="BD46" i="9"/>
  <c r="BC46" i="9"/>
  <c r="BB46" i="9"/>
  <c r="BA46" i="9"/>
  <c r="AZ46" i="9"/>
  <c r="AY46" i="9"/>
  <c r="AX46" i="9"/>
  <c r="AW46" i="9"/>
  <c r="AV46" i="9"/>
  <c r="AU46" i="9"/>
  <c r="AT46" i="9"/>
  <c r="AS46" i="9"/>
  <c r="AR46" i="9"/>
  <c r="AQ46" i="9"/>
  <c r="AP46" i="9"/>
  <c r="AO46" i="9"/>
  <c r="AN46" i="9"/>
  <c r="AM46" i="9"/>
  <c r="AL46" i="9"/>
  <c r="AK46" i="9"/>
  <c r="AJ46" i="9"/>
  <c r="AI46" i="9"/>
  <c r="AH46" i="9"/>
  <c r="AG46" i="9"/>
  <c r="AF46" i="9"/>
  <c r="AE46" i="9"/>
  <c r="AD46" i="9"/>
  <c r="AC46" i="9"/>
  <c r="AB46" i="9"/>
  <c r="AA46" i="9"/>
  <c r="Z46" i="9"/>
  <c r="Y46" i="9"/>
  <c r="X46" i="9"/>
  <c r="W46" i="9"/>
  <c r="V46" i="9"/>
  <c r="U46" i="9"/>
  <c r="T46" i="9"/>
  <c r="S46" i="9"/>
  <c r="R46" i="9"/>
  <c r="Q46" i="9"/>
  <c r="P46" i="9"/>
  <c r="O46" i="9"/>
  <c r="N46" i="9"/>
  <c r="M46" i="9"/>
  <c r="L46" i="9"/>
  <c r="K46" i="9"/>
  <c r="J46" i="9"/>
  <c r="I46" i="9"/>
  <c r="H46" i="9"/>
  <c r="G46" i="9"/>
  <c r="F46" i="9"/>
  <c r="E46" i="9"/>
  <c r="D46" i="9"/>
  <c r="CI45" i="9"/>
  <c r="CI46" i="9" s="1"/>
  <c r="CH45" i="9"/>
  <c r="CH46" i="9" s="1"/>
  <c r="CG45" i="9"/>
  <c r="CG46" i="9" s="1"/>
  <c r="CF45" i="9"/>
  <c r="CF46" i="9" s="1"/>
  <c r="CE45" i="9"/>
  <c r="CE46" i="9" s="1"/>
  <c r="D6" i="9"/>
  <c r="I81" i="8" s="1"/>
  <c r="I103" i="8" s="1"/>
  <c r="E4" i="9"/>
  <c r="F4" i="9" s="1"/>
  <c r="G4" i="9" s="1"/>
  <c r="H4" i="9" s="1"/>
  <c r="I4" i="9" s="1"/>
  <c r="J4" i="9" s="1"/>
  <c r="K4" i="9" s="1"/>
  <c r="L4" i="9" s="1"/>
  <c r="M4" i="9" s="1"/>
  <c r="N4" i="9" s="1"/>
  <c r="O4" i="9" s="1"/>
  <c r="P4" i="9" s="1"/>
  <c r="Q4" i="9" s="1"/>
  <c r="R4" i="9" s="1"/>
  <c r="S4" i="9" s="1"/>
  <c r="T4" i="9" s="1"/>
  <c r="U4" i="9" s="1"/>
  <c r="V4" i="9" s="1"/>
  <c r="W4" i="9" s="1"/>
  <c r="X4" i="9" s="1"/>
  <c r="Y4" i="9" s="1"/>
  <c r="Z4" i="9" s="1"/>
  <c r="AA4" i="9" s="1"/>
  <c r="AB4" i="9" s="1"/>
  <c r="AC4" i="9" s="1"/>
  <c r="AD4" i="9" s="1"/>
  <c r="AE4" i="9" s="1"/>
  <c r="AF4" i="9" s="1"/>
  <c r="AG4" i="9" s="1"/>
  <c r="AH4" i="9" s="1"/>
  <c r="AI4" i="9" s="1"/>
  <c r="AJ4" i="9" s="1"/>
  <c r="AK4" i="9" s="1"/>
  <c r="AL4" i="9" s="1"/>
  <c r="AM4" i="9" s="1"/>
  <c r="AN4" i="9" s="1"/>
  <c r="AO4" i="9" s="1"/>
  <c r="AP4" i="9" s="1"/>
  <c r="AQ4" i="9" s="1"/>
  <c r="AR4" i="9" s="1"/>
  <c r="AS4" i="9" s="1"/>
  <c r="AT4" i="9" s="1"/>
  <c r="AU4" i="9" s="1"/>
  <c r="AV4" i="9" s="1"/>
  <c r="AW4" i="9" s="1"/>
  <c r="AX4" i="9" s="1"/>
  <c r="AY4" i="9" s="1"/>
  <c r="AZ4" i="9" s="1"/>
  <c r="BA4" i="9" s="1"/>
  <c r="BB4" i="9" s="1"/>
  <c r="BC4" i="9" s="1"/>
  <c r="BD4" i="9" s="1"/>
  <c r="BE4" i="9" s="1"/>
  <c r="BF4" i="9" s="1"/>
  <c r="BG4" i="9" s="1"/>
  <c r="BH4" i="9" s="1"/>
  <c r="BI4" i="9" s="1"/>
  <c r="BJ4" i="9" s="1"/>
  <c r="BK4" i="9" s="1"/>
  <c r="BL4" i="9" s="1"/>
  <c r="BM4" i="9" s="1"/>
  <c r="BN4" i="9" s="1"/>
  <c r="BO4" i="9" s="1"/>
  <c r="BP4" i="9" s="1"/>
  <c r="BQ4" i="9" s="1"/>
  <c r="BR4" i="9" s="1"/>
  <c r="BS4" i="9" s="1"/>
  <c r="BT4" i="9" s="1"/>
  <c r="BU4" i="9" s="1"/>
  <c r="BV4" i="9" s="1"/>
  <c r="BW4" i="9" s="1"/>
  <c r="BX4" i="9" s="1"/>
  <c r="BY4" i="9" s="1"/>
  <c r="BZ4" i="9" s="1"/>
  <c r="D114" i="8"/>
  <c r="E109" i="8" s="1"/>
  <c r="E114" i="8" s="1"/>
  <c r="F109" i="8" s="1"/>
  <c r="F113" i="8"/>
  <c r="D107" i="8"/>
  <c r="F106" i="8"/>
  <c r="E101" i="8"/>
  <c r="E107" i="8" s="1"/>
  <c r="F101" i="8" s="1"/>
  <c r="F89" i="8"/>
  <c r="E89" i="8"/>
  <c r="D89" i="8"/>
  <c r="D91" i="8" s="1"/>
  <c r="F83" i="8"/>
  <c r="E83" i="8"/>
  <c r="D83" i="8"/>
  <c r="I82" i="8"/>
  <c r="I104" i="8" s="1"/>
  <c r="H82" i="8"/>
  <c r="H104" i="8" s="1"/>
  <c r="G82" i="8"/>
  <c r="F82" i="8"/>
  <c r="E82" i="8"/>
  <c r="D82" i="8"/>
  <c r="D85" i="8" s="1"/>
  <c r="E79" i="8" s="1"/>
  <c r="E85" i="8" s="1"/>
  <c r="F79" i="8" s="1"/>
  <c r="F85" i="8" s="1"/>
  <c r="H81" i="8"/>
  <c r="G81" i="8"/>
  <c r="F81" i="8"/>
  <c r="O69" i="8"/>
  <c r="N69" i="8"/>
  <c r="M69" i="8"/>
  <c r="L69" i="8"/>
  <c r="K69" i="8"/>
  <c r="I69" i="8"/>
  <c r="H69" i="8"/>
  <c r="G69" i="8"/>
  <c r="F69" i="8"/>
  <c r="E69" i="8"/>
  <c r="D69" i="8"/>
  <c r="O65" i="8"/>
  <c r="N65" i="8"/>
  <c r="M65" i="8"/>
  <c r="L65" i="8"/>
  <c r="K65" i="8"/>
  <c r="I65" i="8"/>
  <c r="H65" i="8"/>
  <c r="G65" i="8"/>
  <c r="F65" i="8"/>
  <c r="E65" i="8"/>
  <c r="D65" i="8"/>
  <c r="O58" i="8"/>
  <c r="N58" i="8"/>
  <c r="M58" i="8"/>
  <c r="L58" i="8"/>
  <c r="K58" i="8"/>
  <c r="I58" i="8"/>
  <c r="H58" i="8"/>
  <c r="G58" i="8"/>
  <c r="F58" i="8"/>
  <c r="E58" i="8"/>
  <c r="D58" i="8"/>
  <c r="O53" i="8"/>
  <c r="N53" i="8"/>
  <c r="M53" i="8"/>
  <c r="L53" i="8"/>
  <c r="K53" i="8"/>
  <c r="I53" i="8"/>
  <c r="H53" i="8"/>
  <c r="G53" i="8"/>
  <c r="F53" i="8"/>
  <c r="E53" i="8"/>
  <c r="D53" i="8"/>
  <c r="G31" i="8"/>
  <c r="D30" i="8"/>
  <c r="D32" i="8" s="1"/>
  <c r="P28" i="8"/>
  <c r="O28" i="8"/>
  <c r="N28" i="8"/>
  <c r="M28" i="8"/>
  <c r="L28" i="8"/>
  <c r="K28" i="8"/>
  <c r="J28" i="8"/>
  <c r="I28" i="8"/>
  <c r="H28" i="8"/>
  <c r="G28" i="8"/>
  <c r="D28" i="8"/>
  <c r="D21" i="8"/>
  <c r="P20" i="8"/>
  <c r="O20" i="8"/>
  <c r="N20" i="8"/>
  <c r="M20" i="8"/>
  <c r="L20" i="8"/>
  <c r="K20" i="8"/>
  <c r="J20" i="8"/>
  <c r="I20" i="8"/>
  <c r="H20" i="8"/>
  <c r="G20" i="8"/>
  <c r="G19" i="8"/>
  <c r="G21" i="8" s="1"/>
  <c r="D16" i="8"/>
  <c r="G15" i="8"/>
  <c r="G14" i="8"/>
  <c r="G13" i="8"/>
  <c r="G12" i="8"/>
  <c r="G11" i="8"/>
  <c r="G10" i="8"/>
  <c r="P9" i="8"/>
  <c r="O9" i="8"/>
  <c r="N9" i="8"/>
  <c r="M9" i="8"/>
  <c r="L9" i="8"/>
  <c r="K9" i="8"/>
  <c r="J9" i="8"/>
  <c r="I9" i="8"/>
  <c r="H9" i="8"/>
  <c r="G9" i="8"/>
  <c r="P8" i="8"/>
  <c r="O8" i="8"/>
  <c r="N8" i="8"/>
  <c r="M8" i="8"/>
  <c r="L8" i="8"/>
  <c r="K8" i="8"/>
  <c r="J8" i="8"/>
  <c r="I8" i="8"/>
  <c r="H8" i="8"/>
  <c r="G8" i="8"/>
  <c r="G7" i="8"/>
  <c r="R59" i="7"/>
  <c r="R57" i="7"/>
  <c r="N57" i="7"/>
  <c r="B57" i="7"/>
  <c r="C50" i="7"/>
  <c r="B50" i="7"/>
  <c r="AY49" i="7"/>
  <c r="AQ49" i="7"/>
  <c r="S49" i="7"/>
  <c r="R49" i="7"/>
  <c r="N49" i="7"/>
  <c r="J49" i="7"/>
  <c r="F49" i="7"/>
  <c r="D49" i="7"/>
  <c r="AY48" i="7"/>
  <c r="AQ48" i="7"/>
  <c r="S48" i="7"/>
  <c r="T48" i="7" s="1"/>
  <c r="T50" i="7" s="1"/>
  <c r="R48" i="7"/>
  <c r="N48" i="7"/>
  <c r="J48" i="7"/>
  <c r="F48" i="7"/>
  <c r="F50" i="7" s="1"/>
  <c r="D48" i="7"/>
  <c r="D50" i="7" s="1"/>
  <c r="AX41" i="7"/>
  <c r="AR41" i="7"/>
  <c r="AP41" i="7"/>
  <c r="D41" i="7"/>
  <c r="AH39" i="7"/>
  <c r="AV38" i="7"/>
  <c r="S37" i="7"/>
  <c r="AY35" i="7"/>
  <c r="AX35" i="7"/>
  <c r="AZ35" i="7" s="1"/>
  <c r="AV35" i="7"/>
  <c r="AR35" i="7"/>
  <c r="AN35" i="7"/>
  <c r="AJ35" i="7"/>
  <c r="AF35" i="7"/>
  <c r="AB35" i="7"/>
  <c r="X35" i="7"/>
  <c r="S35" i="7"/>
  <c r="T35" i="7" s="1"/>
  <c r="P35" i="7"/>
  <c r="L35" i="7"/>
  <c r="H35" i="7"/>
  <c r="D35" i="7"/>
  <c r="AV34" i="7"/>
  <c r="AR34" i="7"/>
  <c r="AN34" i="7"/>
  <c r="AJ34" i="7"/>
  <c r="AF34" i="7"/>
  <c r="AB34" i="7"/>
  <c r="X34" i="7"/>
  <c r="S34" i="7"/>
  <c r="T34" i="7" s="1"/>
  <c r="O34" i="7"/>
  <c r="P34" i="7" s="1"/>
  <c r="K34" i="7"/>
  <c r="L34" i="7" s="1"/>
  <c r="G34" i="7"/>
  <c r="H34" i="7" s="1"/>
  <c r="C34" i="7"/>
  <c r="D34" i="7" s="1"/>
  <c r="AY33" i="7"/>
  <c r="AV33" i="7"/>
  <c r="AR33" i="7"/>
  <c r="AN33" i="7"/>
  <c r="AJ33" i="7"/>
  <c r="AF33" i="7"/>
  <c r="AB33" i="7"/>
  <c r="X33" i="7"/>
  <c r="S33" i="7"/>
  <c r="T33" i="7" s="1"/>
  <c r="P33" i="7"/>
  <c r="L33" i="7"/>
  <c r="H33" i="7"/>
  <c r="D33" i="7"/>
  <c r="AU30" i="7"/>
  <c r="AT30" i="7"/>
  <c r="AR30" i="7"/>
  <c r="AQ30" i="7"/>
  <c r="AP30" i="7"/>
  <c r="AN30" i="7"/>
  <c r="AM30" i="7"/>
  <c r="AL30" i="7"/>
  <c r="AJ30" i="7"/>
  <c r="AI30" i="7"/>
  <c r="AH30" i="7"/>
  <c r="AF30" i="7"/>
  <c r="AE30" i="7"/>
  <c r="AD30" i="7"/>
  <c r="AB30" i="7"/>
  <c r="AA30" i="7"/>
  <c r="Z30" i="7"/>
  <c r="X30" i="7"/>
  <c r="W30" i="7"/>
  <c r="V30" i="7"/>
  <c r="T30" i="7"/>
  <c r="R30" i="7"/>
  <c r="P30" i="7"/>
  <c r="O30" i="7"/>
  <c r="N30" i="7"/>
  <c r="L30" i="7"/>
  <c r="K30" i="7"/>
  <c r="J30" i="7"/>
  <c r="G30" i="7"/>
  <c r="F30" i="7"/>
  <c r="C30" i="7"/>
  <c r="B30" i="7"/>
  <c r="AY29" i="7"/>
  <c r="AY30" i="7" s="1"/>
  <c r="AV29" i="7"/>
  <c r="AV30" i="7" s="1"/>
  <c r="S29" i="7"/>
  <c r="S30" i="7" s="1"/>
  <c r="L29" i="7"/>
  <c r="H29" i="7"/>
  <c r="H30" i="7" s="1"/>
  <c r="D29" i="7"/>
  <c r="D30" i="7" s="1"/>
  <c r="AD26" i="7"/>
  <c r="AD36" i="7" s="1"/>
  <c r="AD39" i="7" s="1"/>
  <c r="F26" i="7"/>
  <c r="F36" i="7" s="1"/>
  <c r="F39" i="7" s="1"/>
  <c r="AT25" i="7"/>
  <c r="AP25" i="7"/>
  <c r="AL25" i="7"/>
  <c r="AH25" i="7"/>
  <c r="AD25" i="7"/>
  <c r="Z25" i="7"/>
  <c r="V25" i="7"/>
  <c r="R25" i="7"/>
  <c r="N25" i="7"/>
  <c r="F25" i="7"/>
  <c r="B25" i="7"/>
  <c r="K24" i="7"/>
  <c r="G24" i="7"/>
  <c r="H24" i="7" s="1"/>
  <c r="C24" i="7"/>
  <c r="D24" i="7" s="1"/>
  <c r="AX23" i="7"/>
  <c r="K23" i="7"/>
  <c r="L23" i="7" s="1"/>
  <c r="J23" i="7"/>
  <c r="G23" i="7"/>
  <c r="H23" i="7" s="1"/>
  <c r="C23" i="7"/>
  <c r="D23" i="7" s="1"/>
  <c r="K22" i="7"/>
  <c r="L22" i="7" s="1"/>
  <c r="J22" i="7"/>
  <c r="AX22" i="7" s="1"/>
  <c r="F111" i="8" s="1"/>
  <c r="G22" i="7"/>
  <c r="H22" i="7" s="1"/>
  <c r="C22" i="7"/>
  <c r="K21" i="7"/>
  <c r="J21" i="7"/>
  <c r="G21" i="7"/>
  <c r="G25" i="7" s="1"/>
  <c r="C21" i="7"/>
  <c r="C25" i="7" s="1"/>
  <c r="AH18" i="7"/>
  <c r="AH26" i="7" s="1"/>
  <c r="AH36" i="7" s="1"/>
  <c r="R18" i="7"/>
  <c r="R26" i="7" s="1"/>
  <c r="R36" i="7" s="1"/>
  <c r="R39" i="7" s="1"/>
  <c r="R55" i="7" s="1"/>
  <c r="AT16" i="7"/>
  <c r="AL16" i="7"/>
  <c r="AD16" i="7"/>
  <c r="V16" i="7"/>
  <c r="N16" i="7"/>
  <c r="F16" i="7"/>
  <c r="AY15" i="7"/>
  <c r="AX15" i="7"/>
  <c r="L15" i="7"/>
  <c r="J15" i="7"/>
  <c r="AT14" i="7"/>
  <c r="AP14" i="7"/>
  <c r="AP16" i="7" s="1"/>
  <c r="AP18" i="7" s="1"/>
  <c r="AP26" i="7" s="1"/>
  <c r="AP36" i="7" s="1"/>
  <c r="AP39" i="7" s="1"/>
  <c r="AL14" i="7"/>
  <c r="AH14" i="7"/>
  <c r="AH16" i="7" s="1"/>
  <c r="AD14" i="7"/>
  <c r="Z14" i="7"/>
  <c r="Z16" i="7" s="1"/>
  <c r="Z18" i="7" s="1"/>
  <c r="Z26" i="7" s="1"/>
  <c r="Z36" i="7" s="1"/>
  <c r="Z39" i="7" s="1"/>
  <c r="V14" i="7"/>
  <c r="R14" i="7"/>
  <c r="R16" i="7" s="1"/>
  <c r="N14" i="7"/>
  <c r="G14" i="7"/>
  <c r="H14" i="7" s="1"/>
  <c r="H16" i="7" s="1"/>
  <c r="F14" i="7"/>
  <c r="C14" i="7"/>
  <c r="B14" i="7"/>
  <c r="AT11" i="7"/>
  <c r="AP11" i="7"/>
  <c r="AL11" i="7"/>
  <c r="AH11" i="7"/>
  <c r="AD11" i="7"/>
  <c r="AD18" i="7" s="1"/>
  <c r="Z11" i="7"/>
  <c r="V11" i="7"/>
  <c r="R11" i="7"/>
  <c r="N11" i="7"/>
  <c r="N18" i="7" s="1"/>
  <c r="N26" i="7" s="1"/>
  <c r="N36" i="7" s="1"/>
  <c r="N39" i="7" s="1"/>
  <c r="N55" i="7" s="1"/>
  <c r="N59" i="7" s="1"/>
  <c r="F11" i="7"/>
  <c r="F18" i="7" s="1"/>
  <c r="B11" i="7"/>
  <c r="W10" i="7"/>
  <c r="X10" i="7" s="1"/>
  <c r="S10" i="7"/>
  <c r="T10" i="7" s="1"/>
  <c r="O10" i="7"/>
  <c r="P10" i="7" s="1"/>
  <c r="K10" i="7"/>
  <c r="L10" i="7" s="1"/>
  <c r="G10" i="7"/>
  <c r="H10" i="7" s="1"/>
  <c r="C10" i="7"/>
  <c r="D10" i="7" s="1"/>
  <c r="W9" i="7"/>
  <c r="X9" i="7" s="1"/>
  <c r="S9" i="7"/>
  <c r="T9" i="7" s="1"/>
  <c r="O9" i="7"/>
  <c r="P9" i="7" s="1"/>
  <c r="K9" i="7"/>
  <c r="L9" i="7" s="1"/>
  <c r="G9" i="7"/>
  <c r="H9" i="7" s="1"/>
  <c r="C9" i="7"/>
  <c r="D9" i="7" s="1"/>
  <c r="K8" i="7"/>
  <c r="G8" i="7"/>
  <c r="H8" i="7" s="1"/>
  <c r="H11" i="7" s="1"/>
  <c r="C8" i="7"/>
  <c r="D8" i="7" s="1"/>
  <c r="D11" i="7" s="1"/>
  <c r="AP6" i="7"/>
  <c r="AT6" i="7" s="1"/>
  <c r="S6" i="7"/>
  <c r="W6" i="7" s="1"/>
  <c r="AA6" i="7" s="1"/>
  <c r="AE6" i="7" s="1"/>
  <c r="AI6" i="7" s="1"/>
  <c r="AM6" i="7" s="1"/>
  <c r="AQ6" i="7" s="1"/>
  <c r="AU6" i="7" s="1"/>
  <c r="R6" i="7"/>
  <c r="V6" i="7" s="1"/>
  <c r="Z6" i="7" s="1"/>
  <c r="AD6" i="7" s="1"/>
  <c r="AH6" i="7" s="1"/>
  <c r="AL6" i="7" s="1"/>
  <c r="K6" i="7"/>
  <c r="O6" i="7" s="1"/>
  <c r="J6" i="7"/>
  <c r="N6" i="7" s="1"/>
  <c r="H6" i="7"/>
  <c r="L6" i="7" s="1"/>
  <c r="P6" i="7" s="1"/>
  <c r="T6" i="7" s="1"/>
  <c r="X6" i="7" s="1"/>
  <c r="AB6" i="7" s="1"/>
  <c r="AF6" i="7" s="1"/>
  <c r="AJ6" i="7" s="1"/>
  <c r="AN6" i="7" s="1"/>
  <c r="AR6" i="7" s="1"/>
  <c r="AV6" i="7" s="1"/>
  <c r="G6" i="7"/>
  <c r="F6" i="7"/>
  <c r="F26" i="6"/>
  <c r="E26" i="6"/>
  <c r="D26" i="6"/>
  <c r="C26" i="6"/>
  <c r="B26" i="6"/>
  <c r="F25" i="6"/>
  <c r="E25" i="6"/>
  <c r="D25" i="6"/>
  <c r="C25" i="6"/>
  <c r="B25" i="6"/>
  <c r="K65" i="5"/>
  <c r="I65" i="5"/>
  <c r="G65" i="5"/>
  <c r="E65" i="5"/>
  <c r="D65" i="5"/>
  <c r="AO64" i="5"/>
  <c r="S64" i="5"/>
  <c r="T64" i="5" s="1"/>
  <c r="Q64" i="5"/>
  <c r="R64" i="5" s="1"/>
  <c r="M64" i="5"/>
  <c r="N64" i="5" s="1"/>
  <c r="K64" i="5"/>
  <c r="L64" i="5" s="1"/>
  <c r="G64" i="5"/>
  <c r="E64" i="5"/>
  <c r="D64" i="5"/>
  <c r="G63" i="5"/>
  <c r="E63" i="5"/>
  <c r="DY61" i="5"/>
  <c r="DZ61" i="5" s="1"/>
  <c r="DW61" i="5"/>
  <c r="DX61" i="5" s="1"/>
  <c r="DU61" i="5"/>
  <c r="DV61" i="5" s="1"/>
  <c r="DS61" i="5"/>
  <c r="DT61" i="5" s="1"/>
  <c r="DQ61" i="5"/>
  <c r="DR61" i="5" s="1"/>
  <c r="DO61" i="5"/>
  <c r="DP61" i="5" s="1"/>
  <c r="DM61" i="5"/>
  <c r="DN61" i="5" s="1"/>
  <c r="DK61" i="5"/>
  <c r="DL61" i="5" s="1"/>
  <c r="DI61" i="5"/>
  <c r="DJ61" i="5" s="1"/>
  <c r="DG61" i="5"/>
  <c r="DH61" i="5" s="1"/>
  <c r="DE61" i="5"/>
  <c r="DF61" i="5" s="1"/>
  <c r="DC61" i="5"/>
  <c r="DD61" i="5" s="1"/>
  <c r="DA61" i="5"/>
  <c r="DB61" i="5" s="1"/>
  <c r="CY61" i="5"/>
  <c r="CZ61" i="5" s="1"/>
  <c r="CW61" i="5"/>
  <c r="CX61" i="5" s="1"/>
  <c r="CU61" i="5"/>
  <c r="CV61" i="5" s="1"/>
  <c r="CS61" i="5"/>
  <c r="CT61" i="5" s="1"/>
  <c r="CQ61" i="5"/>
  <c r="CR61" i="5" s="1"/>
  <c r="CO61" i="5"/>
  <c r="CP61" i="5" s="1"/>
  <c r="CM61" i="5"/>
  <c r="CN61" i="5" s="1"/>
  <c r="CK61" i="5"/>
  <c r="CL61" i="5" s="1"/>
  <c r="CI61" i="5"/>
  <c r="CJ61" i="5" s="1"/>
  <c r="CG61" i="5"/>
  <c r="CH61" i="5" s="1"/>
  <c r="CE61" i="5"/>
  <c r="CF61" i="5" s="1"/>
  <c r="CC61" i="5"/>
  <c r="CD61" i="5" s="1"/>
  <c r="CA61" i="5"/>
  <c r="CB61" i="5" s="1"/>
  <c r="BY61" i="5"/>
  <c r="BZ61" i="5" s="1"/>
  <c r="BW61" i="5"/>
  <c r="BX61" i="5" s="1"/>
  <c r="BU61" i="5"/>
  <c r="BV61" i="5" s="1"/>
  <c r="BS61" i="5"/>
  <c r="BT61" i="5" s="1"/>
  <c r="BQ61" i="5"/>
  <c r="BR61" i="5" s="1"/>
  <c r="BO61" i="5"/>
  <c r="BP61" i="5" s="1"/>
  <c r="BM61" i="5"/>
  <c r="BN61" i="5" s="1"/>
  <c r="BK61" i="5"/>
  <c r="BI61" i="5"/>
  <c r="BJ61" i="5" s="1"/>
  <c r="BG61" i="5"/>
  <c r="BH61" i="5" s="1"/>
  <c r="BE61" i="5"/>
  <c r="BF61" i="5" s="1"/>
  <c r="BC61" i="5"/>
  <c r="BD61" i="5" s="1"/>
  <c r="BA61" i="5"/>
  <c r="BB61" i="5" s="1"/>
  <c r="AY61" i="5"/>
  <c r="AZ61" i="5" s="1"/>
  <c r="AW61" i="5"/>
  <c r="AX61" i="5" s="1"/>
  <c r="AU61" i="5"/>
  <c r="AV61" i="5" s="1"/>
  <c r="AS61" i="5"/>
  <c r="AT61" i="5" s="1"/>
  <c r="AQ61" i="5"/>
  <c r="AR61" i="5" s="1"/>
  <c r="AO61" i="5"/>
  <c r="AP61" i="5" s="1"/>
  <c r="AM61" i="5"/>
  <c r="AN61" i="5" s="1"/>
  <c r="AK61" i="5"/>
  <c r="AL61" i="5" s="1"/>
  <c r="AI61" i="5"/>
  <c r="AJ61" i="5" s="1"/>
  <c r="AG61" i="5"/>
  <c r="AH61" i="5" s="1"/>
  <c r="AE61" i="5"/>
  <c r="AF61" i="5" s="1"/>
  <c r="AC61" i="5"/>
  <c r="AD61" i="5" s="1"/>
  <c r="AA61" i="5"/>
  <c r="AB61" i="5" s="1"/>
  <c r="Y61" i="5"/>
  <c r="Z61" i="5" s="1"/>
  <c r="W61" i="5"/>
  <c r="X61" i="5" s="1"/>
  <c r="U61" i="5"/>
  <c r="V61" i="5" s="1"/>
  <c r="S61" i="5"/>
  <c r="T61" i="5" s="1"/>
  <c r="Q61" i="5"/>
  <c r="R61" i="5" s="1"/>
  <c r="O61" i="5"/>
  <c r="P61" i="5" s="1"/>
  <c r="M61" i="5"/>
  <c r="N61" i="5" s="1"/>
  <c r="K61" i="5"/>
  <c r="L61" i="5" s="1"/>
  <c r="I61" i="5"/>
  <c r="J61" i="5" s="1"/>
  <c r="G61" i="5"/>
  <c r="H61" i="5" s="1"/>
  <c r="E61" i="5"/>
  <c r="F61" i="5" s="1"/>
  <c r="D61" i="5"/>
  <c r="DY60" i="5"/>
  <c r="DZ60" i="5" s="1"/>
  <c r="DW60" i="5"/>
  <c r="DX60" i="5" s="1"/>
  <c r="DU60" i="5"/>
  <c r="DV60" i="5" s="1"/>
  <c r="DS60" i="5"/>
  <c r="DT60" i="5" s="1"/>
  <c r="DQ60" i="5"/>
  <c r="DR60" i="5" s="1"/>
  <c r="DO60" i="5"/>
  <c r="DP60" i="5" s="1"/>
  <c r="DM60" i="5"/>
  <c r="DN60" i="5" s="1"/>
  <c r="DK60" i="5"/>
  <c r="DL60" i="5" s="1"/>
  <c r="DI60" i="5"/>
  <c r="DJ60" i="5" s="1"/>
  <c r="DG60" i="5"/>
  <c r="DH60" i="5" s="1"/>
  <c r="DE60" i="5"/>
  <c r="DF60" i="5" s="1"/>
  <c r="DC60" i="5"/>
  <c r="DD60" i="5" s="1"/>
  <c r="DA60" i="5"/>
  <c r="DB60" i="5" s="1"/>
  <c r="CY60" i="5"/>
  <c r="CZ60" i="5" s="1"/>
  <c r="CW60" i="5"/>
  <c r="CX60" i="5" s="1"/>
  <c r="CU60" i="5"/>
  <c r="CV60" i="5" s="1"/>
  <c r="CS60" i="5"/>
  <c r="CT60" i="5" s="1"/>
  <c r="CQ60" i="5"/>
  <c r="CR60" i="5" s="1"/>
  <c r="CO60" i="5"/>
  <c r="CP60" i="5" s="1"/>
  <c r="CM60" i="5"/>
  <c r="CN60" i="5" s="1"/>
  <c r="CK60" i="5"/>
  <c r="CL60" i="5" s="1"/>
  <c r="CI60" i="5"/>
  <c r="CJ60" i="5" s="1"/>
  <c r="CG60" i="5"/>
  <c r="CH60" i="5" s="1"/>
  <c r="CE60" i="5"/>
  <c r="CF60" i="5" s="1"/>
  <c r="CC60" i="5"/>
  <c r="CD60" i="5" s="1"/>
  <c r="CA60" i="5"/>
  <c r="CB60" i="5" s="1"/>
  <c r="BY60" i="5"/>
  <c r="BZ60" i="5" s="1"/>
  <c r="BW60" i="5"/>
  <c r="BX60" i="5" s="1"/>
  <c r="BU60" i="5"/>
  <c r="BV60" i="5" s="1"/>
  <c r="BS60" i="5"/>
  <c r="BT60" i="5" s="1"/>
  <c r="BQ60" i="5"/>
  <c r="BR60" i="5" s="1"/>
  <c r="BO60" i="5"/>
  <c r="BP60" i="5" s="1"/>
  <c r="BM60" i="5"/>
  <c r="BN60" i="5" s="1"/>
  <c r="BK60" i="5"/>
  <c r="BL60" i="5" s="1"/>
  <c r="BI60" i="5"/>
  <c r="BJ60" i="5" s="1"/>
  <c r="BG60" i="5"/>
  <c r="BH60" i="5" s="1"/>
  <c r="BE60" i="5"/>
  <c r="BF60" i="5" s="1"/>
  <c r="BC60" i="5"/>
  <c r="BD60" i="5" s="1"/>
  <c r="BA60" i="5"/>
  <c r="BB60" i="5" s="1"/>
  <c r="AY60" i="5"/>
  <c r="AZ60" i="5" s="1"/>
  <c r="AW60" i="5"/>
  <c r="AX60" i="5" s="1"/>
  <c r="AU60" i="5"/>
  <c r="AV60" i="5" s="1"/>
  <c r="AS60" i="5"/>
  <c r="AT60" i="5" s="1"/>
  <c r="AQ60" i="5"/>
  <c r="AR60" i="5" s="1"/>
  <c r="AO60" i="5"/>
  <c r="AP60" i="5" s="1"/>
  <c r="AM60" i="5"/>
  <c r="AN60" i="5" s="1"/>
  <c r="AK60" i="5"/>
  <c r="AL60" i="5" s="1"/>
  <c r="AI60" i="5"/>
  <c r="AJ60" i="5" s="1"/>
  <c r="AG60" i="5"/>
  <c r="AH60" i="5" s="1"/>
  <c r="AE60" i="5"/>
  <c r="AF60" i="5" s="1"/>
  <c r="AC60" i="5"/>
  <c r="AD60" i="5" s="1"/>
  <c r="AA60" i="5"/>
  <c r="AB60" i="5" s="1"/>
  <c r="Y60" i="5"/>
  <c r="Z60" i="5" s="1"/>
  <c r="W60" i="5"/>
  <c r="X60" i="5" s="1"/>
  <c r="U60" i="5"/>
  <c r="V60" i="5" s="1"/>
  <c r="S60" i="5"/>
  <c r="T60" i="5" s="1"/>
  <c r="Q60" i="5"/>
  <c r="R60" i="5" s="1"/>
  <c r="O60" i="5"/>
  <c r="P60" i="5" s="1"/>
  <c r="M60" i="5"/>
  <c r="N60" i="5" s="1"/>
  <c r="K60" i="5"/>
  <c r="L60" i="5" s="1"/>
  <c r="I60" i="5"/>
  <c r="J60" i="5" s="1"/>
  <c r="G60" i="5"/>
  <c r="H60" i="5" s="1"/>
  <c r="E60" i="5"/>
  <c r="F60" i="5" s="1"/>
  <c r="D60" i="5"/>
  <c r="DY59" i="5"/>
  <c r="DZ59" i="5" s="1"/>
  <c r="DW59" i="5"/>
  <c r="DX59" i="5" s="1"/>
  <c r="DU59" i="5"/>
  <c r="DV59" i="5" s="1"/>
  <c r="DS59" i="5"/>
  <c r="DT59" i="5" s="1"/>
  <c r="DQ59" i="5"/>
  <c r="DR59" i="5" s="1"/>
  <c r="DO59" i="5"/>
  <c r="DP59" i="5" s="1"/>
  <c r="DM59" i="5"/>
  <c r="DN59" i="5" s="1"/>
  <c r="DK59" i="5"/>
  <c r="DL59" i="5" s="1"/>
  <c r="DI59" i="5"/>
  <c r="DJ59" i="5" s="1"/>
  <c r="DG59" i="5"/>
  <c r="DH59" i="5" s="1"/>
  <c r="DE59" i="5"/>
  <c r="DF59" i="5" s="1"/>
  <c r="DC59" i="5"/>
  <c r="DD59" i="5" s="1"/>
  <c r="DA59" i="5"/>
  <c r="DB59" i="5" s="1"/>
  <c r="CY59" i="5"/>
  <c r="CZ59" i="5" s="1"/>
  <c r="CW59" i="5"/>
  <c r="CX59" i="5" s="1"/>
  <c r="CU59" i="5"/>
  <c r="CV59" i="5" s="1"/>
  <c r="CS59" i="5"/>
  <c r="CT59" i="5" s="1"/>
  <c r="CQ59" i="5"/>
  <c r="CR59" i="5" s="1"/>
  <c r="CO59" i="5"/>
  <c r="CP59" i="5" s="1"/>
  <c r="CM59" i="5"/>
  <c r="CN59" i="5" s="1"/>
  <c r="CK59" i="5"/>
  <c r="CL59" i="5" s="1"/>
  <c r="CI59" i="5"/>
  <c r="CJ59" i="5" s="1"/>
  <c r="CG59" i="5"/>
  <c r="CH59" i="5" s="1"/>
  <c r="CE59" i="5"/>
  <c r="CF59" i="5" s="1"/>
  <c r="CC59" i="5"/>
  <c r="CD59" i="5" s="1"/>
  <c r="CA59" i="5"/>
  <c r="BY59" i="5"/>
  <c r="BZ59" i="5" s="1"/>
  <c r="BW59" i="5"/>
  <c r="BX59" i="5" s="1"/>
  <c r="BU59" i="5"/>
  <c r="BV59" i="5" s="1"/>
  <c r="BS59" i="5"/>
  <c r="BT59" i="5" s="1"/>
  <c r="BQ59" i="5"/>
  <c r="BR59" i="5" s="1"/>
  <c r="BO59" i="5"/>
  <c r="BM59" i="5"/>
  <c r="BN59" i="5" s="1"/>
  <c r="BK59" i="5"/>
  <c r="BL59" i="5" s="1"/>
  <c r="BI59" i="5"/>
  <c r="BJ59" i="5" s="1"/>
  <c r="BG59" i="5"/>
  <c r="BH59" i="5" s="1"/>
  <c r="BE59" i="5"/>
  <c r="BF59" i="5" s="1"/>
  <c r="BC59" i="5"/>
  <c r="BD59" i="5" s="1"/>
  <c r="BA59" i="5"/>
  <c r="BB59" i="5" s="1"/>
  <c r="AY59" i="5"/>
  <c r="AZ59" i="5" s="1"/>
  <c r="AW59" i="5"/>
  <c r="AX59" i="5" s="1"/>
  <c r="AU59" i="5"/>
  <c r="AV59" i="5" s="1"/>
  <c r="AS59" i="5"/>
  <c r="AT59" i="5" s="1"/>
  <c r="AQ59" i="5"/>
  <c r="AR59" i="5" s="1"/>
  <c r="AO59" i="5"/>
  <c r="AP59" i="5" s="1"/>
  <c r="AM59" i="5"/>
  <c r="AN59" i="5" s="1"/>
  <c r="AK59" i="5"/>
  <c r="AL59" i="5" s="1"/>
  <c r="AI59" i="5"/>
  <c r="AJ59" i="5" s="1"/>
  <c r="AG59" i="5"/>
  <c r="AH59" i="5" s="1"/>
  <c r="AE59" i="5"/>
  <c r="AF59" i="5" s="1"/>
  <c r="AC59" i="5"/>
  <c r="AD59" i="5" s="1"/>
  <c r="AA59" i="5"/>
  <c r="AB59" i="5" s="1"/>
  <c r="Y59" i="5"/>
  <c r="Z59" i="5" s="1"/>
  <c r="W59" i="5"/>
  <c r="X59" i="5" s="1"/>
  <c r="U59" i="5"/>
  <c r="V59" i="5" s="1"/>
  <c r="S59" i="5"/>
  <c r="T59" i="5" s="1"/>
  <c r="Q59" i="5"/>
  <c r="R59" i="5" s="1"/>
  <c r="O59" i="5"/>
  <c r="P59" i="5" s="1"/>
  <c r="M59" i="5"/>
  <c r="N59" i="5" s="1"/>
  <c r="K59" i="5"/>
  <c r="L59" i="5" s="1"/>
  <c r="I59" i="5"/>
  <c r="J59" i="5" s="1"/>
  <c r="G59" i="5"/>
  <c r="H59" i="5" s="1"/>
  <c r="E59" i="5"/>
  <c r="F59" i="5" s="1"/>
  <c r="D59" i="5"/>
  <c r="D62" i="5" s="1"/>
  <c r="L57" i="5"/>
  <c r="DY56" i="5"/>
  <c r="DZ56" i="5" s="1"/>
  <c r="DZ57" i="5" s="1"/>
  <c r="DW56" i="5"/>
  <c r="DX56" i="5" s="1"/>
  <c r="DX57" i="5" s="1"/>
  <c r="DU56" i="5"/>
  <c r="DV56" i="5" s="1"/>
  <c r="DV57" i="5" s="1"/>
  <c r="DS56" i="5"/>
  <c r="DT56" i="5" s="1"/>
  <c r="DT57" i="5" s="1"/>
  <c r="DQ56" i="5"/>
  <c r="DR56" i="5" s="1"/>
  <c r="DR57" i="5" s="1"/>
  <c r="DO56" i="5"/>
  <c r="DP56" i="5" s="1"/>
  <c r="DP57" i="5" s="1"/>
  <c r="DM56" i="5"/>
  <c r="DN56" i="5" s="1"/>
  <c r="DN57" i="5" s="1"/>
  <c r="DK56" i="5"/>
  <c r="DL56" i="5" s="1"/>
  <c r="DL57" i="5" s="1"/>
  <c r="DI56" i="5"/>
  <c r="DJ56" i="5" s="1"/>
  <c r="DJ57" i="5" s="1"/>
  <c r="DG56" i="5"/>
  <c r="DH56" i="5" s="1"/>
  <c r="DH57" i="5" s="1"/>
  <c r="DE56" i="5"/>
  <c r="DF56" i="5" s="1"/>
  <c r="DF57" i="5" s="1"/>
  <c r="DC56" i="5"/>
  <c r="DD56" i="5" s="1"/>
  <c r="DD57" i="5" s="1"/>
  <c r="DA56" i="5"/>
  <c r="DB56" i="5" s="1"/>
  <c r="DB57" i="5" s="1"/>
  <c r="CY56" i="5"/>
  <c r="CZ56" i="5" s="1"/>
  <c r="CZ57" i="5" s="1"/>
  <c r="CW56" i="5"/>
  <c r="CX56" i="5" s="1"/>
  <c r="CX57" i="5" s="1"/>
  <c r="CU56" i="5"/>
  <c r="CV56" i="5" s="1"/>
  <c r="CV57" i="5" s="1"/>
  <c r="CS56" i="5"/>
  <c r="CT56" i="5" s="1"/>
  <c r="CT57" i="5" s="1"/>
  <c r="CQ56" i="5"/>
  <c r="CR56" i="5" s="1"/>
  <c r="CR57" i="5" s="1"/>
  <c r="CO56" i="5"/>
  <c r="CP56" i="5" s="1"/>
  <c r="CP57" i="5" s="1"/>
  <c r="CM56" i="5"/>
  <c r="CN56" i="5" s="1"/>
  <c r="CN57" i="5" s="1"/>
  <c r="CK56" i="5"/>
  <c r="CL56" i="5" s="1"/>
  <c r="CL57" i="5" s="1"/>
  <c r="CI56" i="5"/>
  <c r="CJ56" i="5" s="1"/>
  <c r="CJ57" i="5" s="1"/>
  <c r="CG56" i="5"/>
  <c r="CH56" i="5" s="1"/>
  <c r="CH57" i="5" s="1"/>
  <c r="CC56" i="5"/>
  <c r="CD56" i="5" s="1"/>
  <c r="CD57" i="5" s="1"/>
  <c r="CB56" i="5"/>
  <c r="BY56" i="5"/>
  <c r="BZ56" i="5" s="1"/>
  <c r="BZ57" i="5" s="1"/>
  <c r="BW56" i="5"/>
  <c r="BX56" i="5" s="1"/>
  <c r="BX57" i="5" s="1"/>
  <c r="BU56" i="5"/>
  <c r="BV56" i="5" s="1"/>
  <c r="BV57" i="5" s="1"/>
  <c r="BS56" i="5"/>
  <c r="BT56" i="5" s="1"/>
  <c r="BT57" i="5" s="1"/>
  <c r="BQ56" i="5"/>
  <c r="BR56" i="5" s="1"/>
  <c r="BR57" i="5" s="1"/>
  <c r="BO56" i="5"/>
  <c r="BM56" i="5"/>
  <c r="BN56" i="5" s="1"/>
  <c r="BK56" i="5"/>
  <c r="BI56" i="5"/>
  <c r="BJ56" i="5" s="1"/>
  <c r="BJ57" i="5" s="1"/>
  <c r="BG56" i="5"/>
  <c r="BH56" i="5" s="1"/>
  <c r="BH57" i="5" s="1"/>
  <c r="BE56" i="5"/>
  <c r="BF56" i="5" s="1"/>
  <c r="BF57" i="5" s="1"/>
  <c r="BC56" i="5"/>
  <c r="BD56" i="5" s="1"/>
  <c r="BD57" i="5" s="1"/>
  <c r="BA56" i="5"/>
  <c r="BB56" i="5" s="1"/>
  <c r="AY56" i="5"/>
  <c r="AZ56" i="5" s="1"/>
  <c r="AZ57" i="5" s="1"/>
  <c r="AW56" i="5"/>
  <c r="AX56" i="5" s="1"/>
  <c r="AX57" i="5" s="1"/>
  <c r="AU56" i="5"/>
  <c r="AV56" i="5" s="1"/>
  <c r="AV57" i="5" s="1"/>
  <c r="AS56" i="5"/>
  <c r="AT56" i="5" s="1"/>
  <c r="AT57" i="5" s="1"/>
  <c r="AQ56" i="5"/>
  <c r="AR56" i="5" s="1"/>
  <c r="AR57" i="5" s="1"/>
  <c r="AO56" i="5"/>
  <c r="AP56" i="5" s="1"/>
  <c r="AP57" i="5" s="1"/>
  <c r="AM56" i="5"/>
  <c r="AN56" i="5" s="1"/>
  <c r="AN57" i="5" s="1"/>
  <c r="AK56" i="5"/>
  <c r="AL56" i="5" s="1"/>
  <c r="AL57" i="5" s="1"/>
  <c r="AI56" i="5"/>
  <c r="AJ56" i="5" s="1"/>
  <c r="AJ57" i="5" s="1"/>
  <c r="AG56" i="5"/>
  <c r="AH56" i="5" s="1"/>
  <c r="AE56" i="5"/>
  <c r="AF56" i="5" s="1"/>
  <c r="AF57" i="5" s="1"/>
  <c r="AC56" i="5"/>
  <c r="AD56" i="5" s="1"/>
  <c r="AD57" i="5" s="1"/>
  <c r="AA56" i="5"/>
  <c r="AB56" i="5" s="1"/>
  <c r="AB57" i="5" s="1"/>
  <c r="Y56" i="5"/>
  <c r="Z56" i="5" s="1"/>
  <c r="Z57" i="5" s="1"/>
  <c r="W56" i="5"/>
  <c r="X56" i="5" s="1"/>
  <c r="X57" i="5" s="1"/>
  <c r="U56" i="5"/>
  <c r="V56" i="5" s="1"/>
  <c r="V57" i="5" s="1"/>
  <c r="S56" i="5"/>
  <c r="T56" i="5" s="1"/>
  <c r="T57" i="5" s="1"/>
  <c r="Q56" i="5"/>
  <c r="R56" i="5" s="1"/>
  <c r="R57" i="5" s="1"/>
  <c r="O56" i="5"/>
  <c r="P56" i="5" s="1"/>
  <c r="P57" i="5" s="1"/>
  <c r="M56" i="5"/>
  <c r="N56" i="5" s="1"/>
  <c r="N57" i="5" s="1"/>
  <c r="K56" i="5"/>
  <c r="L56" i="5" s="1"/>
  <c r="I56" i="5"/>
  <c r="J56" i="5" s="1"/>
  <c r="J57" i="5" s="1"/>
  <c r="G56" i="5"/>
  <c r="H56" i="5" s="1"/>
  <c r="H57" i="5" s="1"/>
  <c r="F56" i="5"/>
  <c r="F57" i="5" s="1"/>
  <c r="D56" i="5"/>
  <c r="D57" i="5" s="1"/>
  <c r="D52" i="5"/>
  <c r="D49" i="5"/>
  <c r="D48" i="5"/>
  <c r="D43" i="5"/>
  <c r="D42" i="5"/>
  <c r="D36" i="5"/>
  <c r="D39" i="5" s="1"/>
  <c r="D53" i="5" s="1"/>
  <c r="D67" i="5" s="1"/>
  <c r="D30" i="5"/>
  <c r="B30" i="5"/>
  <c r="B28" i="5"/>
  <c r="D28" i="5" s="1"/>
  <c r="DZ21" i="5"/>
  <c r="EA21" i="5" s="1"/>
  <c r="DX21" i="5"/>
  <c r="DV21" i="5"/>
  <c r="DT21" i="5"/>
  <c r="DR21" i="5"/>
  <c r="DP21" i="5"/>
  <c r="DN21" i="5"/>
  <c r="DL21" i="5"/>
  <c r="DJ21" i="5"/>
  <c r="DH21" i="5"/>
  <c r="DF21" i="5"/>
  <c r="DD21" i="5"/>
  <c r="DB21" i="5"/>
  <c r="CZ21" i="5"/>
  <c r="CX21" i="5"/>
  <c r="CV21" i="5"/>
  <c r="CT21" i="5"/>
  <c r="CR21" i="5"/>
  <c r="CP21" i="5"/>
  <c r="CN21" i="5"/>
  <c r="CL21" i="5"/>
  <c r="CJ21" i="5"/>
  <c r="CH21" i="5"/>
  <c r="CF21" i="5"/>
  <c r="CD21" i="5"/>
  <c r="CB21" i="5"/>
  <c r="BZ21" i="5"/>
  <c r="BX21" i="5"/>
  <c r="BV21" i="5"/>
  <c r="BT21" i="5"/>
  <c r="BR21" i="5"/>
  <c r="BP21" i="5"/>
  <c r="BN21" i="5"/>
  <c r="BL21" i="5"/>
  <c r="BJ21" i="5"/>
  <c r="BH21" i="5"/>
  <c r="BF21" i="5"/>
  <c r="BD21" i="5"/>
  <c r="BB21" i="5"/>
  <c r="AZ21" i="5"/>
  <c r="D18" i="5"/>
  <c r="B18" i="5"/>
  <c r="D17" i="5"/>
  <c r="B17" i="5"/>
  <c r="D13" i="5"/>
  <c r="B13" i="5"/>
  <c r="J12" i="5"/>
  <c r="H12" i="5"/>
  <c r="F12" i="5"/>
  <c r="B12" i="5"/>
  <c r="D12" i="5" s="1"/>
  <c r="DZ10" i="5"/>
  <c r="EA10" i="5" s="1"/>
  <c r="DX10" i="5"/>
  <c r="DV10" i="5"/>
  <c r="DT10" i="5"/>
  <c r="DR10" i="5"/>
  <c r="DP10" i="5"/>
  <c r="DN10" i="5"/>
  <c r="DL10" i="5"/>
  <c r="DJ10" i="5"/>
  <c r="DH10" i="5"/>
  <c r="DF10" i="5"/>
  <c r="DD10" i="5"/>
  <c r="DB10" i="5"/>
  <c r="CZ10" i="5"/>
  <c r="CX10" i="5"/>
  <c r="CV10" i="5"/>
  <c r="CT10" i="5"/>
  <c r="CR10" i="5"/>
  <c r="CP10" i="5"/>
  <c r="CN10" i="5"/>
  <c r="CL10" i="5"/>
  <c r="CJ10" i="5"/>
  <c r="CH10" i="5"/>
  <c r="CF10" i="5"/>
  <c r="CD10" i="5"/>
  <c r="CB10" i="5"/>
  <c r="BZ10" i="5"/>
  <c r="BX10" i="5"/>
  <c r="BV10" i="5"/>
  <c r="BT10" i="5"/>
  <c r="BR10" i="5"/>
  <c r="BP10" i="5"/>
  <c r="BN10" i="5"/>
  <c r="BL10" i="5"/>
  <c r="BJ10" i="5"/>
  <c r="BH10" i="5"/>
  <c r="BF10" i="5"/>
  <c r="BD10" i="5"/>
  <c r="BC10" i="5" s="1"/>
  <c r="BB10" i="5"/>
  <c r="AZ10" i="5"/>
  <c r="AX10" i="5"/>
  <c r="AV10" i="5"/>
  <c r="AT10" i="5"/>
  <c r="AR10" i="5"/>
  <c r="AP10" i="5"/>
  <c r="AN10" i="5"/>
  <c r="AL10" i="5"/>
  <c r="AJ10" i="5"/>
  <c r="AH10" i="5"/>
  <c r="AF10" i="5"/>
  <c r="AD10" i="5"/>
  <c r="AB10" i="5"/>
  <c r="Z10" i="5"/>
  <c r="X10" i="5"/>
  <c r="V10" i="5"/>
  <c r="T10" i="5"/>
  <c r="R10" i="5"/>
  <c r="P10" i="5"/>
  <c r="N10" i="5"/>
  <c r="L10" i="5"/>
  <c r="J10" i="5"/>
  <c r="H10" i="5"/>
  <c r="F10" i="5"/>
  <c r="D10" i="5"/>
  <c r="B10" i="5"/>
  <c r="DX6" i="5"/>
  <c r="DV6" i="5"/>
  <c r="DJ6" i="5"/>
  <c r="CX6" i="5"/>
  <c r="CN6" i="5"/>
  <c r="CL6" i="5"/>
  <c r="BZ6" i="5"/>
  <c r="CA6" i="5" s="1"/>
  <c r="BN6" i="5"/>
  <c r="BD6" i="5"/>
  <c r="BB6" i="5"/>
  <c r="AV6" i="5"/>
  <c r="AT6" i="5"/>
  <c r="AP6" i="5"/>
  <c r="AJ6" i="5"/>
  <c r="AD6" i="5"/>
  <c r="X6" i="5"/>
  <c r="V6" i="5"/>
  <c r="T6" i="5"/>
  <c r="R6" i="5"/>
  <c r="L6" i="5"/>
  <c r="B6" i="5"/>
  <c r="D6" i="5" s="1"/>
  <c r="H1" i="5"/>
  <c r="J1" i="5" s="1"/>
  <c r="L1" i="5" s="1"/>
  <c r="N1" i="5" s="1"/>
  <c r="P1" i="5" s="1"/>
  <c r="R1" i="5" s="1"/>
  <c r="T1" i="5" s="1"/>
  <c r="V1" i="5" s="1"/>
  <c r="X1" i="5" s="1"/>
  <c r="Z1" i="5" s="1"/>
  <c r="AB1" i="5" s="1"/>
  <c r="AD1" i="5" s="1"/>
  <c r="AF1" i="5" s="1"/>
  <c r="AH1" i="5" s="1"/>
  <c r="AJ1" i="5" s="1"/>
  <c r="AL1" i="5" s="1"/>
  <c r="AN1" i="5" s="1"/>
  <c r="AP1" i="5" s="1"/>
  <c r="AR1" i="5" s="1"/>
  <c r="AT1" i="5" s="1"/>
  <c r="AV1" i="5" s="1"/>
  <c r="AX1" i="5" s="1"/>
  <c r="AZ1" i="5" s="1"/>
  <c r="BB1" i="5" s="1"/>
  <c r="BD1" i="5" s="1"/>
  <c r="BF1" i="5" s="1"/>
  <c r="BH1" i="5" s="1"/>
  <c r="BJ1" i="5" s="1"/>
  <c r="BL1" i="5" s="1"/>
  <c r="BN1" i="5" s="1"/>
  <c r="BP1" i="5" s="1"/>
  <c r="BR1" i="5" s="1"/>
  <c r="BT1" i="5" s="1"/>
  <c r="BV1" i="5" s="1"/>
  <c r="BX1" i="5" s="1"/>
  <c r="BZ1" i="5" s="1"/>
  <c r="CB1" i="5" s="1"/>
  <c r="CF1" i="5" s="1"/>
  <c r="CH1" i="5" s="1"/>
  <c r="CJ1" i="5" s="1"/>
  <c r="CL1" i="5" s="1"/>
  <c r="CN1" i="5" s="1"/>
  <c r="CP1" i="5" s="1"/>
  <c r="CR1" i="5" s="1"/>
  <c r="CT1" i="5" s="1"/>
  <c r="CV1" i="5" s="1"/>
  <c r="CX1" i="5" s="1"/>
  <c r="CZ1" i="5" s="1"/>
  <c r="DB1" i="5" s="1"/>
  <c r="DD1" i="5" s="1"/>
  <c r="DF1" i="5" s="1"/>
  <c r="DH1" i="5" s="1"/>
  <c r="DJ1" i="5" s="1"/>
  <c r="DL1" i="5" s="1"/>
  <c r="DN1" i="5" s="1"/>
  <c r="DP1" i="5" s="1"/>
  <c r="DR1" i="5" s="1"/>
  <c r="DT1" i="5" s="1"/>
  <c r="DV1" i="5" s="1"/>
  <c r="DX1" i="5" s="1"/>
  <c r="DZ1" i="5" s="1"/>
  <c r="EB1" i="5" s="1"/>
  <c r="ED1" i="5" s="1"/>
  <c r="EF1" i="5" s="1"/>
  <c r="EH1" i="5" s="1"/>
  <c r="EJ1" i="5" s="1"/>
  <c r="EL1" i="5" s="1"/>
  <c r="EN1" i="5" s="1"/>
  <c r="EP1" i="5" s="1"/>
  <c r="ER1" i="5" s="1"/>
  <c r="ET1" i="5" s="1"/>
  <c r="EV1" i="5" s="1"/>
  <c r="EX1" i="5" s="1"/>
  <c r="D32" i="4"/>
  <c r="C32" i="4"/>
  <c r="B32" i="4"/>
  <c r="I31" i="4"/>
  <c r="D31" i="4"/>
  <c r="M30" i="4"/>
  <c r="G30" i="4"/>
  <c r="C91" i="9" s="1"/>
  <c r="D91" i="9" s="1"/>
  <c r="D30" i="4"/>
  <c r="I29" i="4"/>
  <c r="D29" i="4"/>
  <c r="M28" i="4"/>
  <c r="G28" i="4"/>
  <c r="I28" i="4" s="1"/>
  <c r="D28" i="4"/>
  <c r="M27" i="4"/>
  <c r="M32" i="4" s="1"/>
  <c r="G27" i="4"/>
  <c r="C88" i="9" s="1"/>
  <c r="D27" i="4"/>
  <c r="B24" i="4"/>
  <c r="B34" i="4" s="1"/>
  <c r="M22" i="4"/>
  <c r="G22" i="4"/>
  <c r="K22" i="4" s="1"/>
  <c r="D22" i="4"/>
  <c r="M20" i="4"/>
  <c r="C20" i="4"/>
  <c r="B20" i="4"/>
  <c r="I19" i="4"/>
  <c r="D19" i="4"/>
  <c r="I18" i="4"/>
  <c r="D18" i="4"/>
  <c r="M17" i="4"/>
  <c r="G17" i="4"/>
  <c r="C78" i="9" s="1"/>
  <c r="D17" i="4"/>
  <c r="D20" i="4" s="1"/>
  <c r="C15" i="4"/>
  <c r="B15" i="4"/>
  <c r="M14" i="4"/>
  <c r="M15" i="4" s="1"/>
  <c r="I14" i="4"/>
  <c r="G14" i="4"/>
  <c r="D14" i="4"/>
  <c r="I13" i="4"/>
  <c r="D13" i="4"/>
  <c r="I12" i="4"/>
  <c r="D12" i="4"/>
  <c r="M11" i="4"/>
  <c r="G11" i="4"/>
  <c r="C72" i="9" s="1"/>
  <c r="D11" i="4"/>
  <c r="I10" i="4"/>
  <c r="D10" i="4"/>
  <c r="D15" i="4" s="1"/>
  <c r="G8" i="4"/>
  <c r="C8" i="4"/>
  <c r="C24" i="4" s="1"/>
  <c r="C34" i="4" s="1"/>
  <c r="M7" i="4"/>
  <c r="M8" i="4" s="1"/>
  <c r="I7" i="4"/>
  <c r="G7" i="4"/>
  <c r="C68" i="9" s="1"/>
  <c r="F7" i="5" s="1"/>
  <c r="D7" i="4"/>
  <c r="K221" i="1"/>
  <c r="H221" i="1"/>
  <c r="H222" i="1" s="1"/>
  <c r="G221" i="1"/>
  <c r="F221" i="1"/>
  <c r="E221" i="1"/>
  <c r="F222" i="1" s="1"/>
  <c r="D221" i="1"/>
  <c r="C221" i="1"/>
  <c r="L220" i="1"/>
  <c r="J220" i="1"/>
  <c r="I220" i="1"/>
  <c r="J219" i="1"/>
  <c r="I219" i="1"/>
  <c r="L219" i="1" s="1"/>
  <c r="L217" i="1"/>
  <c r="J217" i="1"/>
  <c r="I217" i="1"/>
  <c r="J214" i="1"/>
  <c r="I214" i="1"/>
  <c r="L214" i="1" s="1"/>
  <c r="L213" i="1"/>
  <c r="J213" i="1"/>
  <c r="I213" i="1"/>
  <c r="J211" i="1"/>
  <c r="I211" i="1"/>
  <c r="L211" i="1" s="1"/>
  <c r="L210" i="1"/>
  <c r="J210" i="1"/>
  <c r="I210" i="1"/>
  <c r="J209" i="1"/>
  <c r="I209" i="1"/>
  <c r="L209" i="1" s="1"/>
  <c r="L208" i="1"/>
  <c r="J208" i="1"/>
  <c r="I208" i="1"/>
  <c r="J207" i="1"/>
  <c r="I207" i="1"/>
  <c r="L207" i="1" s="1"/>
  <c r="L206" i="1"/>
  <c r="J206" i="1"/>
  <c r="I206" i="1"/>
  <c r="J205" i="1"/>
  <c r="I205" i="1"/>
  <c r="L205" i="1" s="1"/>
  <c r="L204" i="1"/>
  <c r="J204" i="1"/>
  <c r="I204" i="1"/>
  <c r="J203" i="1"/>
  <c r="I203" i="1"/>
  <c r="L203" i="1" s="1"/>
  <c r="L202" i="1"/>
  <c r="J202" i="1"/>
  <c r="I202" i="1"/>
  <c r="J201" i="1"/>
  <c r="I201" i="1"/>
  <c r="L201" i="1" s="1"/>
  <c r="L200" i="1"/>
  <c r="J200" i="1"/>
  <c r="I200" i="1"/>
  <c r="J199" i="1"/>
  <c r="I199" i="1"/>
  <c r="L199" i="1" s="1"/>
  <c r="L198" i="1"/>
  <c r="J198" i="1"/>
  <c r="I198" i="1"/>
  <c r="J197" i="1"/>
  <c r="I197" i="1"/>
  <c r="L197" i="1" s="1"/>
  <c r="L196" i="1"/>
  <c r="J196" i="1"/>
  <c r="I196" i="1"/>
  <c r="J193" i="1"/>
  <c r="I193" i="1"/>
  <c r="L193" i="1" s="1"/>
  <c r="J192" i="1"/>
  <c r="L192" i="1" s="1"/>
  <c r="I192" i="1"/>
  <c r="J191" i="1"/>
  <c r="I191" i="1"/>
  <c r="L191" i="1" s="1"/>
  <c r="J190" i="1"/>
  <c r="L190" i="1" s="1"/>
  <c r="I190" i="1"/>
  <c r="J189" i="1"/>
  <c r="I189" i="1"/>
  <c r="L189" i="1" s="1"/>
  <c r="J188" i="1"/>
  <c r="L188" i="1" s="1"/>
  <c r="I188" i="1"/>
  <c r="J187" i="1"/>
  <c r="I187" i="1"/>
  <c r="L187" i="1" s="1"/>
  <c r="J186" i="1"/>
  <c r="L186" i="1" s="1"/>
  <c r="I186" i="1"/>
  <c r="J185" i="1"/>
  <c r="I185" i="1"/>
  <c r="L185" i="1" s="1"/>
  <c r="J184" i="1"/>
  <c r="L184" i="1" s="1"/>
  <c r="I184" i="1"/>
  <c r="J183" i="1"/>
  <c r="I183" i="1"/>
  <c r="L183" i="1" s="1"/>
  <c r="J182" i="1"/>
  <c r="L182" i="1" s="1"/>
  <c r="I182" i="1"/>
  <c r="J181" i="1"/>
  <c r="L181" i="1" s="1"/>
  <c r="I181" i="1"/>
  <c r="J180" i="1"/>
  <c r="L180" i="1" s="1"/>
  <c r="AX38" i="7" s="1"/>
  <c r="I180" i="1"/>
  <c r="J179" i="1"/>
  <c r="L179" i="1" s="1"/>
  <c r="I179" i="1"/>
  <c r="J178" i="1"/>
  <c r="L178" i="1" s="1"/>
  <c r="I178" i="1"/>
  <c r="J177" i="1"/>
  <c r="L177" i="1" s="1"/>
  <c r="I177" i="1"/>
  <c r="J176" i="1"/>
  <c r="L176" i="1" s="1"/>
  <c r="I176" i="1"/>
  <c r="J174" i="1"/>
  <c r="L174" i="1" s="1"/>
  <c r="I174" i="1"/>
  <c r="J173" i="1"/>
  <c r="L173" i="1" s="1"/>
  <c r="I173" i="1"/>
  <c r="J172" i="1"/>
  <c r="L172" i="1" s="1"/>
  <c r="I172" i="1"/>
  <c r="J171" i="1"/>
  <c r="L171" i="1" s="1"/>
  <c r="I171" i="1"/>
  <c r="J170" i="1"/>
  <c r="L170" i="1" s="1"/>
  <c r="I170" i="1"/>
  <c r="J169" i="1"/>
  <c r="L169" i="1" s="1"/>
  <c r="I169" i="1"/>
  <c r="J168" i="1"/>
  <c r="L168" i="1" s="1"/>
  <c r="I168" i="1"/>
  <c r="J167" i="1"/>
  <c r="L167" i="1" s="1"/>
  <c r="I167" i="1"/>
  <c r="J166" i="1"/>
  <c r="L166" i="1" s="1"/>
  <c r="I166" i="1"/>
  <c r="J165" i="1"/>
  <c r="L165" i="1" s="1"/>
  <c r="I165" i="1"/>
  <c r="J164" i="1"/>
  <c r="L164" i="1" s="1"/>
  <c r="I164" i="1"/>
  <c r="J163" i="1"/>
  <c r="L163" i="1" s="1"/>
  <c r="I163" i="1"/>
  <c r="J162" i="1"/>
  <c r="L162" i="1" s="1"/>
  <c r="I162" i="1"/>
  <c r="J161" i="1"/>
  <c r="L161" i="1" s="1"/>
  <c r="I161" i="1"/>
  <c r="J160" i="1"/>
  <c r="L160" i="1" s="1"/>
  <c r="I160" i="1"/>
  <c r="J159" i="1"/>
  <c r="L159" i="1" s="1"/>
  <c r="I159" i="1"/>
  <c r="J158" i="1"/>
  <c r="L158" i="1" s="1"/>
  <c r="I158" i="1"/>
  <c r="J157" i="1"/>
  <c r="L157" i="1" s="1"/>
  <c r="I157" i="1"/>
  <c r="J156" i="1"/>
  <c r="L156" i="1" s="1"/>
  <c r="I156" i="1"/>
  <c r="J155" i="1"/>
  <c r="L155" i="1" s="1"/>
  <c r="I155" i="1"/>
  <c r="J154" i="1"/>
  <c r="L154" i="1" s="1"/>
  <c r="I154" i="1"/>
  <c r="J153" i="1"/>
  <c r="L153" i="1" s="1"/>
  <c r="I153" i="1"/>
  <c r="J152" i="1"/>
  <c r="L152" i="1" s="1"/>
  <c r="AX29" i="7" s="1"/>
  <c r="I152" i="1"/>
  <c r="J151" i="1"/>
  <c r="L151" i="1" s="1"/>
  <c r="I151" i="1"/>
  <c r="J150" i="1"/>
  <c r="L150" i="1" s="1"/>
  <c r="I150" i="1"/>
  <c r="J149" i="1"/>
  <c r="L149" i="1" s="1"/>
  <c r="I149" i="1"/>
  <c r="J148" i="1"/>
  <c r="L148" i="1" s="1"/>
  <c r="I148" i="1"/>
  <c r="J147" i="1"/>
  <c r="L147" i="1" s="1"/>
  <c r="I147" i="1"/>
  <c r="J146" i="1"/>
  <c r="L146" i="1" s="1"/>
  <c r="I146" i="1"/>
  <c r="J145" i="1"/>
  <c r="L145" i="1" s="1"/>
  <c r="I145" i="1"/>
  <c r="J144" i="1"/>
  <c r="L144" i="1" s="1"/>
  <c r="AX33" i="7" s="1"/>
  <c r="AZ33" i="7" s="1"/>
  <c r="I144" i="1"/>
  <c r="J143" i="1"/>
  <c r="L143" i="1" s="1"/>
  <c r="I143" i="1"/>
  <c r="J142" i="1"/>
  <c r="L142" i="1" s="1"/>
  <c r="I142" i="1"/>
  <c r="J141" i="1"/>
  <c r="L141" i="1" s="1"/>
  <c r="I141" i="1"/>
  <c r="J140" i="1"/>
  <c r="L140" i="1" s="1"/>
  <c r="I140" i="1"/>
  <c r="J139" i="1"/>
  <c r="L139" i="1" s="1"/>
  <c r="I139" i="1"/>
  <c r="J138" i="1"/>
  <c r="L138" i="1" s="1"/>
  <c r="I138" i="1"/>
  <c r="J137" i="1"/>
  <c r="L137" i="1" s="1"/>
  <c r="I137" i="1"/>
  <c r="J136" i="1"/>
  <c r="L136" i="1" s="1"/>
  <c r="AX34" i="7" s="1"/>
  <c r="I136" i="1"/>
  <c r="J135" i="1"/>
  <c r="L135" i="1" s="1"/>
  <c r="I135" i="1"/>
  <c r="J134" i="1"/>
  <c r="L134" i="1" s="1"/>
  <c r="I134" i="1"/>
  <c r="J133" i="1"/>
  <c r="L133" i="1" s="1"/>
  <c r="I133" i="1"/>
  <c r="J132" i="1"/>
  <c r="L132" i="1" s="1"/>
  <c r="I132" i="1"/>
  <c r="J131" i="1"/>
  <c r="L131" i="1" s="1"/>
  <c r="I131" i="1"/>
  <c r="J130" i="1"/>
  <c r="L130" i="1" s="1"/>
  <c r="I130" i="1"/>
  <c r="J129" i="1"/>
  <c r="L129" i="1" s="1"/>
  <c r="I129" i="1"/>
  <c r="J128" i="1"/>
  <c r="L128" i="1" s="1"/>
  <c r="I128" i="1"/>
  <c r="J127" i="1"/>
  <c r="L127" i="1" s="1"/>
  <c r="I127" i="1"/>
  <c r="J126" i="1"/>
  <c r="L126" i="1" s="1"/>
  <c r="I126" i="1"/>
  <c r="J125" i="1"/>
  <c r="L125" i="1" s="1"/>
  <c r="I125" i="1"/>
  <c r="J124" i="1"/>
  <c r="L124" i="1" s="1"/>
  <c r="I124" i="1"/>
  <c r="J123" i="1"/>
  <c r="L123" i="1" s="1"/>
  <c r="I123" i="1"/>
  <c r="J122" i="1"/>
  <c r="L122" i="1" s="1"/>
  <c r="I122" i="1"/>
  <c r="J121" i="1"/>
  <c r="L121" i="1" s="1"/>
  <c r="I121" i="1"/>
  <c r="J120" i="1"/>
  <c r="L120" i="1" s="1"/>
  <c r="I120" i="1"/>
  <c r="J119" i="1"/>
  <c r="L119" i="1" s="1"/>
  <c r="I119" i="1"/>
  <c r="J118" i="1"/>
  <c r="L118" i="1" s="1"/>
  <c r="I118" i="1"/>
  <c r="J117" i="1"/>
  <c r="L117" i="1" s="1"/>
  <c r="I117" i="1"/>
  <c r="J116" i="1"/>
  <c r="L116" i="1" s="1"/>
  <c r="I116" i="1"/>
  <c r="J115" i="1"/>
  <c r="L115" i="1" s="1"/>
  <c r="I115" i="1"/>
  <c r="J114" i="1"/>
  <c r="L114" i="1" s="1"/>
  <c r="I114" i="1"/>
  <c r="J113" i="1"/>
  <c r="L113" i="1" s="1"/>
  <c r="I113" i="1"/>
  <c r="J112" i="1"/>
  <c r="L112" i="1" s="1"/>
  <c r="I112" i="1"/>
  <c r="J111" i="1"/>
  <c r="L111" i="1" s="1"/>
  <c r="I111" i="1"/>
  <c r="J110" i="1"/>
  <c r="L110" i="1" s="1"/>
  <c r="I110" i="1"/>
  <c r="J109" i="1"/>
  <c r="L109" i="1" s="1"/>
  <c r="I109" i="1"/>
  <c r="J108" i="1"/>
  <c r="L108" i="1" s="1"/>
  <c r="I108" i="1"/>
  <c r="J107" i="1"/>
  <c r="L107" i="1" s="1"/>
  <c r="I107" i="1"/>
  <c r="J106" i="1"/>
  <c r="L106" i="1" s="1"/>
  <c r="I106" i="1"/>
  <c r="J105" i="1"/>
  <c r="L105" i="1" s="1"/>
  <c r="I105" i="1"/>
  <c r="J104" i="1"/>
  <c r="L104" i="1" s="1"/>
  <c r="I104" i="1"/>
  <c r="J103" i="1"/>
  <c r="L103" i="1" s="1"/>
  <c r="I103" i="1"/>
  <c r="J102" i="1"/>
  <c r="B5" i="26" s="1"/>
  <c r="I102" i="1"/>
  <c r="J101" i="1"/>
  <c r="L101" i="1" s="1"/>
  <c r="I101" i="1"/>
  <c r="J100" i="1"/>
  <c r="L100" i="1" s="1"/>
  <c r="I100" i="1"/>
  <c r="J99" i="1"/>
  <c r="L99" i="1" s="1"/>
  <c r="I99" i="1"/>
  <c r="J98" i="1"/>
  <c r="L98" i="1" s="1"/>
  <c r="I98" i="1"/>
  <c r="J97" i="1"/>
  <c r="L97" i="1" s="1"/>
  <c r="I97" i="1"/>
  <c r="J96" i="1"/>
  <c r="L96" i="1" s="1"/>
  <c r="I96" i="1"/>
  <c r="J95" i="1"/>
  <c r="L95" i="1" s="1"/>
  <c r="I95" i="1"/>
  <c r="J94" i="1"/>
  <c r="L94" i="1" s="1"/>
  <c r="I94" i="1"/>
  <c r="J93" i="1"/>
  <c r="L93" i="1" s="1"/>
  <c r="I93" i="1"/>
  <c r="J92" i="1"/>
  <c r="L92" i="1" s="1"/>
  <c r="I92" i="1"/>
  <c r="J91" i="1"/>
  <c r="L91" i="1" s="1"/>
  <c r="I91" i="1"/>
  <c r="J90" i="1"/>
  <c r="L90" i="1" s="1"/>
  <c r="I90" i="1"/>
  <c r="J89" i="1"/>
  <c r="L89" i="1" s="1"/>
  <c r="I89" i="1"/>
  <c r="J88" i="1"/>
  <c r="L88" i="1" s="1"/>
  <c r="J14" i="7" s="1"/>
  <c r="J16" i="7" s="1"/>
  <c r="I88" i="1"/>
  <c r="J87" i="1"/>
  <c r="L87" i="1" s="1"/>
  <c r="I87" i="1"/>
  <c r="J86" i="1"/>
  <c r="L86" i="1" s="1"/>
  <c r="I86" i="1"/>
  <c r="J85" i="1"/>
  <c r="L85" i="1" s="1"/>
  <c r="I85" i="1"/>
  <c r="J84" i="1"/>
  <c r="L84" i="1" s="1"/>
  <c r="I84" i="1"/>
  <c r="J83" i="1"/>
  <c r="L83" i="1" s="1"/>
  <c r="I83" i="1"/>
  <c r="J82" i="1"/>
  <c r="L82" i="1" s="1"/>
  <c r="I82" i="1"/>
  <c r="B5" i="25" s="1"/>
  <c r="B9" i="25" s="1"/>
  <c r="J81" i="1"/>
  <c r="L81" i="1" s="1"/>
  <c r="I81" i="1"/>
  <c r="J80" i="1"/>
  <c r="L80" i="1" s="1"/>
  <c r="I80" i="1"/>
  <c r="J79" i="1"/>
  <c r="L79" i="1" s="1"/>
  <c r="I79" i="1"/>
  <c r="J78" i="1"/>
  <c r="L78" i="1" s="1"/>
  <c r="I78" i="1"/>
  <c r="J77" i="1"/>
  <c r="L77" i="1" s="1"/>
  <c r="I77" i="1"/>
  <c r="J76" i="1"/>
  <c r="L76" i="1" s="1"/>
  <c r="I76" i="1"/>
  <c r="J75" i="1"/>
  <c r="L75" i="1" s="1"/>
  <c r="I75" i="1"/>
  <c r="J74" i="1"/>
  <c r="L74" i="1" s="1"/>
  <c r="I74" i="1"/>
  <c r="J73" i="1"/>
  <c r="L73" i="1" s="1"/>
  <c r="I73" i="1"/>
  <c r="J72" i="1"/>
  <c r="L72" i="1" s="1"/>
  <c r="I72" i="1"/>
  <c r="J71" i="1"/>
  <c r="L71" i="1" s="1"/>
  <c r="I71" i="1"/>
  <c r="J70" i="1"/>
  <c r="L70" i="1" s="1"/>
  <c r="I70" i="1"/>
  <c r="J69" i="1"/>
  <c r="L69" i="1" s="1"/>
  <c r="I69" i="1"/>
  <c r="J68" i="1"/>
  <c r="L68" i="1" s="1"/>
  <c r="I68" i="1"/>
  <c r="J67" i="1"/>
  <c r="L67" i="1" s="1"/>
  <c r="I67" i="1"/>
  <c r="J66" i="1"/>
  <c r="L66" i="1" s="1"/>
  <c r="I66" i="1"/>
  <c r="J65" i="1"/>
  <c r="L65" i="1" s="1"/>
  <c r="I65" i="1"/>
  <c r="J64" i="1"/>
  <c r="L64" i="1" s="1"/>
  <c r="I64" i="1"/>
  <c r="J63" i="1"/>
  <c r="L63" i="1" s="1"/>
  <c r="I63" i="1"/>
  <c r="J62" i="1"/>
  <c r="L62" i="1" s="1"/>
  <c r="I62" i="1"/>
  <c r="J61" i="1"/>
  <c r="L61" i="1" s="1"/>
  <c r="I61" i="1"/>
  <c r="J60" i="1"/>
  <c r="L60" i="1" s="1"/>
  <c r="I60" i="1"/>
  <c r="J59" i="1"/>
  <c r="L59" i="1" s="1"/>
  <c r="I59" i="1"/>
  <c r="J58" i="1"/>
  <c r="L58" i="1" s="1"/>
  <c r="I58" i="1"/>
  <c r="B5" i="28" s="1"/>
  <c r="J57" i="1"/>
  <c r="L57" i="1" s="1"/>
  <c r="I57" i="1"/>
  <c r="B7" i="27" s="1"/>
  <c r="B16" i="27" s="1"/>
  <c r="J56" i="1"/>
  <c r="L56" i="1" s="1"/>
  <c r="I56" i="1"/>
  <c r="J55" i="1"/>
  <c r="L55" i="1" s="1"/>
  <c r="I55" i="1"/>
  <c r="J54" i="1"/>
  <c r="B5" i="29" s="1"/>
  <c r="I54" i="1"/>
  <c r="J53" i="1"/>
  <c r="I53" i="1"/>
  <c r="L53" i="1" s="1"/>
  <c r="J52" i="1"/>
  <c r="I52" i="1"/>
  <c r="L52" i="1" s="1"/>
  <c r="J51" i="1"/>
  <c r="I51" i="1"/>
  <c r="L51" i="1" s="1"/>
  <c r="J50" i="1"/>
  <c r="I50" i="1"/>
  <c r="L50" i="1" s="1"/>
  <c r="J49" i="1"/>
  <c r="I49" i="1"/>
  <c r="L49" i="1" s="1"/>
  <c r="J48" i="1"/>
  <c r="I48" i="1"/>
  <c r="L48" i="1" s="1"/>
  <c r="J47" i="1"/>
  <c r="I47" i="1"/>
  <c r="L47" i="1" s="1"/>
  <c r="J46" i="1"/>
  <c r="I46" i="1"/>
  <c r="F5" i="24" s="1"/>
  <c r="F18" i="24" s="1"/>
  <c r="J45" i="1"/>
  <c r="I45" i="1"/>
  <c r="L45" i="1" s="1"/>
  <c r="J44" i="1"/>
  <c r="I44" i="1"/>
  <c r="B5" i="23" s="1"/>
  <c r="J43" i="1"/>
  <c r="I43" i="1"/>
  <c r="L43" i="1" s="1"/>
  <c r="J42" i="1"/>
  <c r="I42" i="1"/>
  <c r="L42" i="1" s="1"/>
  <c r="J41" i="1"/>
  <c r="I41" i="1"/>
  <c r="L41" i="1" s="1"/>
  <c r="J40" i="1"/>
  <c r="I40" i="1"/>
  <c r="L40" i="1" s="1"/>
  <c r="J39" i="1"/>
  <c r="I39" i="1"/>
  <c r="L39" i="1" s="1"/>
  <c r="J38" i="1"/>
  <c r="I38" i="1"/>
  <c r="L38" i="1" s="1"/>
  <c r="J37" i="1"/>
  <c r="I37" i="1"/>
  <c r="L37" i="1" s="1"/>
  <c r="J36" i="1"/>
  <c r="I36" i="1"/>
  <c r="L36" i="1" s="1"/>
  <c r="J35" i="1"/>
  <c r="I35" i="1"/>
  <c r="L35" i="1" s="1"/>
  <c r="J34" i="1"/>
  <c r="I34" i="1"/>
  <c r="L34" i="1" s="1"/>
  <c r="J33" i="1"/>
  <c r="I33" i="1"/>
  <c r="L33" i="1" s="1"/>
  <c r="J32" i="1"/>
  <c r="I32" i="1"/>
  <c r="L32" i="1" s="1"/>
  <c r="J31" i="1"/>
  <c r="I31" i="1"/>
  <c r="L31" i="1" s="1"/>
  <c r="J30" i="1"/>
  <c r="I30" i="1"/>
  <c r="L30" i="1" s="1"/>
  <c r="J29" i="1"/>
  <c r="I29" i="1"/>
  <c r="L29" i="1" s="1"/>
  <c r="J28" i="1"/>
  <c r="I28" i="1"/>
  <c r="L28" i="1" s="1"/>
  <c r="J27" i="1"/>
  <c r="I27" i="1"/>
  <c r="L27" i="1" s="1"/>
  <c r="J26" i="1"/>
  <c r="I26" i="1"/>
  <c r="L26" i="1" s="1"/>
  <c r="J25" i="1"/>
  <c r="I25" i="1"/>
  <c r="L25" i="1" s="1"/>
  <c r="J24" i="1"/>
  <c r="I24" i="1"/>
  <c r="L24" i="1" s="1"/>
  <c r="J23" i="1"/>
  <c r="I23" i="1"/>
  <c r="L23" i="1" s="1"/>
  <c r="J22" i="1"/>
  <c r="I22" i="1"/>
  <c r="L22" i="1" s="1"/>
  <c r="J21" i="1"/>
  <c r="I21" i="1"/>
  <c r="L21" i="1" s="1"/>
  <c r="J20" i="1"/>
  <c r="I20" i="1"/>
  <c r="L20" i="1" s="1"/>
  <c r="J19" i="1"/>
  <c r="I19" i="1"/>
  <c r="L19" i="1" s="1"/>
  <c r="J18" i="1"/>
  <c r="I18" i="1"/>
  <c r="L18" i="1" s="1"/>
  <c r="J17" i="1"/>
  <c r="I17" i="1"/>
  <c r="L17" i="1" s="1"/>
  <c r="J16" i="1"/>
  <c r="I16" i="1"/>
  <c r="L16" i="1" s="1"/>
  <c r="J15" i="1"/>
  <c r="I15" i="1"/>
  <c r="L15" i="1" s="1"/>
  <c r="J14" i="1"/>
  <c r="I14" i="1"/>
  <c r="L14" i="1" s="1"/>
  <c r="J13" i="1"/>
  <c r="I13" i="1"/>
  <c r="L13" i="1" s="1"/>
  <c r="J12" i="1"/>
  <c r="I12" i="1"/>
  <c r="L12" i="1" s="1"/>
  <c r="J11" i="1"/>
  <c r="I11" i="1"/>
  <c r="L11" i="1" s="1"/>
  <c r="J10" i="1"/>
  <c r="I10" i="1"/>
  <c r="L10" i="1" s="1"/>
  <c r="J9" i="1"/>
  <c r="I9" i="1"/>
  <c r="L9" i="1" s="1"/>
  <c r="J8" i="1"/>
  <c r="I8" i="1"/>
  <c r="L8" i="1" s="1"/>
  <c r="J7" i="1"/>
  <c r="I7" i="1"/>
  <c r="L7" i="1" s="1"/>
  <c r="J6" i="1"/>
  <c r="J221" i="1" s="1"/>
  <c r="I6" i="1"/>
  <c r="I221" i="1" s="1"/>
  <c r="AG17" i="17" l="1"/>
  <c r="AI17" i="17"/>
  <c r="AK17" i="17"/>
  <c r="AM17" i="17"/>
  <c r="AO17" i="17"/>
  <c r="AE17" i="17"/>
  <c r="AQ50" i="7"/>
  <c r="AX49" i="7"/>
  <c r="T49" i="7"/>
  <c r="CD6" i="9"/>
  <c r="CD19" i="9" s="1"/>
  <c r="CD28" i="9" s="1"/>
  <c r="CD29" i="9" s="1"/>
  <c r="F123" i="9"/>
  <c r="AH134" i="9"/>
  <c r="AI141" i="9" s="1"/>
  <c r="AI134" i="9"/>
  <c r="AJ141" i="9" s="1"/>
  <c r="AO134" i="9"/>
  <c r="AP141" i="9" s="1"/>
  <c r="G17" i="11"/>
  <c r="I30" i="4"/>
  <c r="CC21" i="5"/>
  <c r="E36" i="5"/>
  <c r="AH6" i="5"/>
  <c r="CA21" i="5"/>
  <c r="J20" i="13"/>
  <c r="J28" i="13"/>
  <c r="J27" i="13"/>
  <c r="J21" i="13"/>
  <c r="J29" i="13"/>
  <c r="J26" i="13"/>
  <c r="J22" i="13"/>
  <c r="J23" i="13"/>
  <c r="J25" i="13"/>
  <c r="J24" i="13"/>
  <c r="H19" i="13"/>
  <c r="H20" i="13"/>
  <c r="J107" i="13"/>
  <c r="J49" i="13"/>
  <c r="J102" i="13"/>
  <c r="J104" i="13"/>
  <c r="J100" i="13"/>
  <c r="J106" i="13"/>
  <c r="J108" i="13"/>
  <c r="J103" i="13"/>
  <c r="J101" i="13"/>
  <c r="J99" i="13"/>
  <c r="J105" i="13"/>
  <c r="H46" i="13"/>
  <c r="H105" i="13"/>
  <c r="H101" i="13"/>
  <c r="H99" i="13"/>
  <c r="H100" i="13"/>
  <c r="H104" i="13"/>
  <c r="H108" i="13"/>
  <c r="H106" i="13"/>
  <c r="H107" i="13"/>
  <c r="H102" i="13"/>
  <c r="H103" i="13"/>
  <c r="H78" i="13"/>
  <c r="H77" i="13"/>
  <c r="H76" i="13"/>
  <c r="J77" i="13"/>
  <c r="J76" i="13"/>
  <c r="J78" i="13"/>
  <c r="H81" i="13"/>
  <c r="H72" i="13"/>
  <c r="H80" i="13"/>
  <c r="H71" i="13"/>
  <c r="H79" i="13"/>
  <c r="H75" i="13"/>
  <c r="H74" i="13"/>
  <c r="H73" i="13"/>
  <c r="G64" i="13"/>
  <c r="H64" i="13" s="1"/>
  <c r="H86" i="13"/>
  <c r="H87" i="13"/>
  <c r="H89" i="13"/>
  <c r="H88" i="13"/>
  <c r="H90" i="13"/>
  <c r="H85" i="13"/>
  <c r="BN57" i="5"/>
  <c r="BP59" i="5"/>
  <c r="BP62" i="5" s="1"/>
  <c r="CB62" i="5"/>
  <c r="BP56" i="5"/>
  <c r="BP57" i="5" s="1"/>
  <c r="CB57" i="5"/>
  <c r="CB59" i="5"/>
  <c r="BI10" i="5"/>
  <c r="CM21" i="5"/>
  <c r="CY21" i="5"/>
  <c r="DK21" i="5"/>
  <c r="DW21" i="5"/>
  <c r="EF62" i="5"/>
  <c r="CY10" i="5"/>
  <c r="DK10" i="5"/>
  <c r="BI21" i="5"/>
  <c r="BM21" i="5"/>
  <c r="BY21" i="5"/>
  <c r="CK21" i="5"/>
  <c r="BU21" i="5"/>
  <c r="CG21" i="5"/>
  <c r="EH62" i="5"/>
  <c r="O8" i="7"/>
  <c r="O11" i="7" s="1"/>
  <c r="AG134" i="9"/>
  <c r="AH141" i="9" s="1"/>
  <c r="AN134" i="9"/>
  <c r="AO141" i="9" s="1"/>
  <c r="BA134" i="9"/>
  <c r="BB141" i="9" s="1"/>
  <c r="BO37" i="19"/>
  <c r="AQ134" i="9"/>
  <c r="AR141" i="9" s="1"/>
  <c r="U37" i="19"/>
  <c r="AA37" i="19"/>
  <c r="AS37" i="19"/>
  <c r="F48" i="19"/>
  <c r="AK134" i="9"/>
  <c r="AL141" i="9" s="1"/>
  <c r="AT134" i="9"/>
  <c r="AU141" i="9" s="1"/>
  <c r="N51" i="19"/>
  <c r="AE134" i="9"/>
  <c r="AF141" i="9" s="1"/>
  <c r="AL134" i="9"/>
  <c r="AM141" i="9" s="1"/>
  <c r="AU134" i="9"/>
  <c r="AV141" i="9" s="1"/>
  <c r="AF134" i="9"/>
  <c r="AG141" i="9" s="1"/>
  <c r="AM134" i="9"/>
  <c r="AN141" i="9" s="1"/>
  <c r="AX134" i="9"/>
  <c r="AY141" i="9" s="1"/>
  <c r="G57" i="12"/>
  <c r="G49" i="12"/>
  <c r="G41" i="12"/>
  <c r="G33" i="12"/>
  <c r="G25" i="12"/>
  <c r="G17" i="12"/>
  <c r="F11" i="12"/>
  <c r="G56" i="12"/>
  <c r="G48" i="12"/>
  <c r="G40" i="12"/>
  <c r="G32" i="12"/>
  <c r="G24" i="12"/>
  <c r="G16" i="12"/>
  <c r="G55" i="12"/>
  <c r="G47" i="12"/>
  <c r="G39" i="12"/>
  <c r="G31" i="12"/>
  <c r="G23" i="12"/>
  <c r="G15" i="12"/>
  <c r="G53" i="12"/>
  <c r="G45" i="12"/>
  <c r="G37" i="12"/>
  <c r="G29" i="12"/>
  <c r="G21" i="12"/>
  <c r="G13" i="12"/>
  <c r="G52" i="12"/>
  <c r="G44" i="12"/>
  <c r="G36" i="12"/>
  <c r="G28" i="12"/>
  <c r="G20" i="12"/>
  <c r="G12" i="12"/>
  <c r="G51" i="12"/>
  <c r="G43" i="12"/>
  <c r="G35" i="12"/>
  <c r="G27" i="12"/>
  <c r="G19" i="12"/>
  <c r="G11" i="12"/>
  <c r="BJ298" i="12"/>
  <c r="BK298" i="12"/>
  <c r="BJ300" i="12"/>
  <c r="BL202" i="12"/>
  <c r="BK210" i="12"/>
  <c r="BU46" i="10" s="1"/>
  <c r="BK215" i="12"/>
  <c r="BK368" i="12"/>
  <c r="BK299" i="12"/>
  <c r="BL228" i="12"/>
  <c r="BV50" i="10" s="1"/>
  <c r="BL369" i="12"/>
  <c r="BL300" i="12"/>
  <c r="BL233" i="12"/>
  <c r="BM220" i="12"/>
  <c r="BN184" i="12"/>
  <c r="BL256" i="12"/>
  <c r="BK269" i="12"/>
  <c r="BK371" i="12"/>
  <c r="BK264" i="12"/>
  <c r="BU58" i="10" s="1"/>
  <c r="BK302" i="12"/>
  <c r="BJ299" i="12"/>
  <c r="BK301" i="12"/>
  <c r="BK246" i="12"/>
  <c r="BU54" i="10" s="1"/>
  <c r="BK370" i="12"/>
  <c r="BK251" i="12"/>
  <c r="BL238" i="12"/>
  <c r="BJ302" i="12"/>
  <c r="BJ303" i="12"/>
  <c r="BK300" i="12"/>
  <c r="BL186" i="12"/>
  <c r="BK197" i="12"/>
  <c r="BK367" i="12"/>
  <c r="BK192" i="12"/>
  <c r="BU42" i="10" s="1"/>
  <c r="BL274" i="12"/>
  <c r="BK282" i="12"/>
  <c r="BK303" i="12"/>
  <c r="BK372" i="12"/>
  <c r="BK287" i="12"/>
  <c r="BJ301" i="12"/>
  <c r="CV62" i="5"/>
  <c r="ED62" i="5"/>
  <c r="EG21" i="5"/>
  <c r="EC6" i="5"/>
  <c r="EE6" i="5"/>
  <c r="EG6" i="5"/>
  <c r="EI6" i="5"/>
  <c r="BD62" i="5"/>
  <c r="CZ62" i="5"/>
  <c r="BA10" i="5"/>
  <c r="BG21" i="5"/>
  <c r="BS21" i="5"/>
  <c r="F28" i="5"/>
  <c r="E28" i="5" s="1"/>
  <c r="AK10" i="5"/>
  <c r="BJ62" i="5"/>
  <c r="BU10" i="5"/>
  <c r="CS10" i="5"/>
  <c r="AW10" i="5"/>
  <c r="S10" i="5"/>
  <c r="AQ10" i="5"/>
  <c r="V62" i="5"/>
  <c r="AE10" i="5"/>
  <c r="AY23" i="7"/>
  <c r="G36" i="5"/>
  <c r="H36" i="5" s="1"/>
  <c r="H39" i="5" s="1"/>
  <c r="E19" i="9"/>
  <c r="W10" i="5"/>
  <c r="DP62" i="5"/>
  <c r="Y10" i="5"/>
  <c r="BO10" i="5"/>
  <c r="CA10" i="5" s="1"/>
  <c r="CM10" i="5"/>
  <c r="D19" i="9"/>
  <c r="DO6" i="5"/>
  <c r="DW10" i="5"/>
  <c r="F19" i="9"/>
  <c r="F105" i="9" s="1"/>
  <c r="BL56" i="5"/>
  <c r="BL57" i="5" s="1"/>
  <c r="DI6" i="5"/>
  <c r="CW6" i="5"/>
  <c r="H95" i="13"/>
  <c r="H96" i="13"/>
  <c r="H97" i="13"/>
  <c r="J96" i="13"/>
  <c r="J97" i="13"/>
  <c r="J95" i="13"/>
  <c r="DT62" i="5"/>
  <c r="P62" i="5"/>
  <c r="AN62" i="5"/>
  <c r="CE56" i="5"/>
  <c r="CF56" i="5" s="1"/>
  <c r="CF57" i="5" s="1"/>
  <c r="AD62" i="5"/>
  <c r="AX62" i="5"/>
  <c r="T62" i="5"/>
  <c r="AF62" i="5"/>
  <c r="C74" i="12"/>
  <c r="B361" i="12" a="1"/>
  <c r="B361" i="12" s="1"/>
  <c r="J16" i="13"/>
  <c r="J80" i="13"/>
  <c r="H67" i="13"/>
  <c r="G66" i="13"/>
  <c r="G65" i="13"/>
  <c r="H65" i="13" s="1"/>
  <c r="H70" i="13"/>
  <c r="H69" i="13"/>
  <c r="H68" i="13"/>
  <c r="J15" i="13"/>
  <c r="K7" i="13"/>
  <c r="J84" i="13"/>
  <c r="J44" i="13"/>
  <c r="J65" i="13"/>
  <c r="J64" i="13"/>
  <c r="J66" i="13"/>
  <c r="J18" i="13"/>
  <c r="J43" i="13"/>
  <c r="J30" i="13"/>
  <c r="J19" i="13"/>
  <c r="J17" i="13"/>
  <c r="J33" i="13"/>
  <c r="J31" i="13"/>
  <c r="J14" i="13"/>
  <c r="I320" i="12"/>
  <c r="E332" i="12"/>
  <c r="V90" i="21"/>
  <c r="B88" i="21"/>
  <c r="AB88" i="21" s="1"/>
  <c r="Y90" i="21"/>
  <c r="AB90" i="21"/>
  <c r="J90" i="21"/>
  <c r="P91" i="21"/>
  <c r="M90" i="21"/>
  <c r="G65" i="21"/>
  <c r="P90" i="21"/>
  <c r="B297" i="12"/>
  <c r="D311" i="12"/>
  <c r="F325" i="12" s="1"/>
  <c r="D317" i="12"/>
  <c r="F331" i="12" s="1"/>
  <c r="D310" i="12"/>
  <c r="F324" i="12" s="1"/>
  <c r="D312" i="12"/>
  <c r="F326" i="12" s="1"/>
  <c r="D307" i="12"/>
  <c r="D313" i="12"/>
  <c r="F327" i="12" s="1"/>
  <c r="D308" i="12"/>
  <c r="D314" i="12"/>
  <c r="F328" i="12" s="1"/>
  <c r="D309" i="12"/>
  <c r="F323" i="12" s="1"/>
  <c r="D315" i="12"/>
  <c r="F329" i="12" s="1"/>
  <c r="D316" i="12"/>
  <c r="F330" i="12" s="1"/>
  <c r="F310" i="12"/>
  <c r="H324" i="12" s="1"/>
  <c r="F311" i="12"/>
  <c r="H325" i="12" s="1"/>
  <c r="F312" i="12"/>
  <c r="H326" i="12" s="1"/>
  <c r="F313" i="12"/>
  <c r="H327" i="12" s="1"/>
  <c r="F314" i="12"/>
  <c r="H328" i="12" s="1"/>
  <c r="F317" i="12"/>
  <c r="H331" i="12" s="1"/>
  <c r="G310" i="12"/>
  <c r="I324" i="12" s="1"/>
  <c r="G311" i="12"/>
  <c r="I325" i="12" s="1"/>
  <c r="G312" i="12"/>
  <c r="I326" i="12" s="1"/>
  <c r="G313" i="12"/>
  <c r="I327" i="12" s="1"/>
  <c r="G314" i="12"/>
  <c r="I328" i="12" s="1"/>
  <c r="G317" i="12"/>
  <c r="I331" i="12" s="1"/>
  <c r="E315" i="12"/>
  <c r="G329" i="12" s="1"/>
  <c r="E316" i="12"/>
  <c r="G330" i="12" s="1"/>
  <c r="F315" i="12"/>
  <c r="H329" i="12" s="1"/>
  <c r="F316" i="12"/>
  <c r="H330" i="12" s="1"/>
  <c r="G315" i="12"/>
  <c r="I329" i="12" s="1"/>
  <c r="G316" i="12"/>
  <c r="I330" i="12" s="1"/>
  <c r="E312" i="12"/>
  <c r="G326" i="12" s="1"/>
  <c r="E317" i="12"/>
  <c r="G331" i="12" s="1"/>
  <c r="E310" i="12"/>
  <c r="G324" i="12" s="1"/>
  <c r="E313" i="12"/>
  <c r="G327" i="12" s="1"/>
  <c r="E311" i="12"/>
  <c r="G325" i="12" s="1"/>
  <c r="E314" i="12"/>
  <c r="G328" i="12" s="1"/>
  <c r="B300" i="12"/>
  <c r="C300" i="12"/>
  <c r="B299" i="12"/>
  <c r="B302" i="12"/>
  <c r="B301" i="12"/>
  <c r="B298" i="12"/>
  <c r="B303" i="12"/>
  <c r="C303" i="12"/>
  <c r="C298" i="12"/>
  <c r="C301" i="12"/>
  <c r="D300" i="12"/>
  <c r="C299" i="12"/>
  <c r="C302" i="12"/>
  <c r="D303" i="12"/>
  <c r="D302" i="12"/>
  <c r="D299" i="12"/>
  <c r="D298" i="12"/>
  <c r="E300" i="12"/>
  <c r="D301" i="12"/>
  <c r="F300" i="12"/>
  <c r="E301" i="12"/>
  <c r="E302" i="12"/>
  <c r="E299" i="12"/>
  <c r="E298" i="12"/>
  <c r="E303" i="12"/>
  <c r="F303" i="12"/>
  <c r="F302" i="12"/>
  <c r="G300" i="12"/>
  <c r="F298" i="12"/>
  <c r="F301" i="12"/>
  <c r="G298" i="12"/>
  <c r="F299" i="12"/>
  <c r="H300" i="12"/>
  <c r="G299" i="12"/>
  <c r="H298" i="12"/>
  <c r="G303" i="12"/>
  <c r="G302" i="12"/>
  <c r="G301" i="12"/>
  <c r="I298" i="12"/>
  <c r="H302" i="12"/>
  <c r="I300" i="12"/>
  <c r="H299" i="12"/>
  <c r="H303" i="12"/>
  <c r="H301" i="12"/>
  <c r="I302" i="12"/>
  <c r="I303" i="12"/>
  <c r="I299" i="12"/>
  <c r="J298" i="12"/>
  <c r="J300" i="12"/>
  <c r="I301" i="12"/>
  <c r="K300" i="12"/>
  <c r="J302" i="12"/>
  <c r="J303" i="12"/>
  <c r="J299" i="12"/>
  <c r="K298" i="12"/>
  <c r="J301" i="12"/>
  <c r="K299" i="12"/>
  <c r="K303" i="12"/>
  <c r="K301" i="12"/>
  <c r="L300" i="12"/>
  <c r="K302" i="12"/>
  <c r="L298" i="12"/>
  <c r="L301" i="12"/>
  <c r="M298" i="12"/>
  <c r="L299" i="12"/>
  <c r="L303" i="12"/>
  <c r="M300" i="12"/>
  <c r="L302" i="12"/>
  <c r="N300" i="12"/>
  <c r="M303" i="12"/>
  <c r="M299" i="12"/>
  <c r="M301" i="12"/>
  <c r="M302" i="12"/>
  <c r="N298" i="12"/>
  <c r="N302" i="12"/>
  <c r="O298" i="12"/>
  <c r="N303" i="12"/>
  <c r="O300" i="12"/>
  <c r="N299" i="12"/>
  <c r="N301" i="12"/>
  <c r="O299" i="12"/>
  <c r="O301" i="12"/>
  <c r="O303" i="12"/>
  <c r="P298" i="12"/>
  <c r="O302" i="12"/>
  <c r="P300" i="12"/>
  <c r="Q298" i="12"/>
  <c r="Q300" i="12"/>
  <c r="P301" i="12"/>
  <c r="P303" i="12"/>
  <c r="P302" i="12"/>
  <c r="P299" i="12"/>
  <c r="Q301" i="12"/>
  <c r="Q303" i="12"/>
  <c r="Q299" i="12"/>
  <c r="R300" i="12"/>
  <c r="Q302" i="12"/>
  <c r="R298" i="12"/>
  <c r="R303" i="12"/>
  <c r="R299" i="12"/>
  <c r="R302" i="12"/>
  <c r="S300" i="12"/>
  <c r="R301" i="12"/>
  <c r="S298" i="12"/>
  <c r="T300" i="12"/>
  <c r="T298" i="12"/>
  <c r="S299" i="12"/>
  <c r="S301" i="12"/>
  <c r="S302" i="12"/>
  <c r="S303" i="12"/>
  <c r="U300" i="12"/>
  <c r="T302" i="12"/>
  <c r="T299" i="12"/>
  <c r="T301" i="12"/>
  <c r="U298" i="12"/>
  <c r="T303" i="12"/>
  <c r="V300" i="12"/>
  <c r="U302" i="12"/>
  <c r="V298" i="12"/>
  <c r="U299" i="12"/>
  <c r="U301" i="12"/>
  <c r="U303" i="12"/>
  <c r="V301" i="12"/>
  <c r="W298" i="12"/>
  <c r="V299" i="12"/>
  <c r="V302" i="12"/>
  <c r="V303" i="12"/>
  <c r="W300" i="12"/>
  <c r="X300" i="12"/>
  <c r="W301" i="12"/>
  <c r="W303" i="12"/>
  <c r="W302" i="12"/>
  <c r="X298" i="12"/>
  <c r="W299" i="12"/>
  <c r="Y300" i="12"/>
  <c r="X302" i="12"/>
  <c r="Y298" i="12"/>
  <c r="X299" i="12"/>
  <c r="X301" i="12"/>
  <c r="X303" i="12"/>
  <c r="Z300" i="12"/>
  <c r="Y302" i="12"/>
  <c r="Z298" i="12"/>
  <c r="Y299" i="12"/>
  <c r="Y303" i="12"/>
  <c r="Y301" i="12"/>
  <c r="AA300" i="12"/>
  <c r="AA298" i="12"/>
  <c r="Z302" i="12"/>
  <c r="Z299" i="12"/>
  <c r="Z301" i="12"/>
  <c r="Z303" i="12"/>
  <c r="AB300" i="12"/>
  <c r="AA302" i="12"/>
  <c r="AB298" i="12"/>
  <c r="AA299" i="12"/>
  <c r="AA301" i="12"/>
  <c r="AA303" i="12"/>
  <c r="AB303" i="12"/>
  <c r="AC300" i="12"/>
  <c r="AB302" i="12"/>
  <c r="AB301" i="12"/>
  <c r="AB299" i="12"/>
  <c r="AC298" i="12"/>
  <c r="AD300" i="12"/>
  <c r="AC299" i="12"/>
  <c r="AC302" i="12"/>
  <c r="AC303" i="12"/>
  <c r="AD298" i="12"/>
  <c r="AC301" i="12"/>
  <c r="AD302" i="12"/>
  <c r="AE300" i="12"/>
  <c r="AE298" i="12"/>
  <c r="AD303" i="12"/>
  <c r="AD299" i="12"/>
  <c r="AD301" i="12"/>
  <c r="AF298" i="12"/>
  <c r="AF300" i="12"/>
  <c r="AE299" i="12"/>
  <c r="AE302" i="12"/>
  <c r="AE303" i="12"/>
  <c r="AE301" i="12"/>
  <c r="AG300" i="12"/>
  <c r="AG298" i="12"/>
  <c r="AF301" i="12"/>
  <c r="AF299" i="12"/>
  <c r="AF303" i="12"/>
  <c r="AF302" i="12"/>
  <c r="AH300" i="12"/>
  <c r="AG299" i="12"/>
  <c r="AH298" i="12"/>
  <c r="AG301" i="12"/>
  <c r="AG303" i="12"/>
  <c r="AG302" i="12"/>
  <c r="AH301" i="12"/>
  <c r="AH303" i="12"/>
  <c r="AH299" i="12"/>
  <c r="AI300" i="12"/>
  <c r="AI298" i="12"/>
  <c r="AH302" i="12"/>
  <c r="AI299" i="12"/>
  <c r="AI301" i="12"/>
  <c r="AJ300" i="12"/>
  <c r="AI303" i="12"/>
  <c r="AJ298" i="12"/>
  <c r="AI302" i="12"/>
  <c r="AJ301" i="12"/>
  <c r="AK300" i="12"/>
  <c r="AK298" i="12"/>
  <c r="AJ303" i="12"/>
  <c r="AJ302" i="12"/>
  <c r="AJ299" i="12"/>
  <c r="AK302" i="12"/>
  <c r="AL298" i="12"/>
  <c r="AK301" i="12"/>
  <c r="AL300" i="12"/>
  <c r="AK299" i="12"/>
  <c r="AK303" i="12"/>
  <c r="AM298" i="12"/>
  <c r="AL303" i="12"/>
  <c r="AL301" i="12"/>
  <c r="AM300" i="12"/>
  <c r="AL302" i="12"/>
  <c r="AL299" i="12"/>
  <c r="AM301" i="12"/>
  <c r="AM299" i="12"/>
  <c r="AN300" i="12"/>
  <c r="AM303" i="12"/>
  <c r="AM302" i="12"/>
  <c r="AN298" i="12"/>
  <c r="AN303" i="12"/>
  <c r="AO300" i="12"/>
  <c r="AN302" i="12"/>
  <c r="AO298" i="12"/>
  <c r="AN299" i="12"/>
  <c r="AN301" i="12"/>
  <c r="AO302" i="12"/>
  <c r="AO301" i="12"/>
  <c r="AO303" i="12"/>
  <c r="AO299" i="12"/>
  <c r="AP300" i="12"/>
  <c r="AP298" i="12"/>
  <c r="AQ298" i="12"/>
  <c r="AQ300" i="12"/>
  <c r="AP302" i="12"/>
  <c r="AP299" i="12"/>
  <c r="AP303" i="12"/>
  <c r="AP301" i="12"/>
  <c r="AQ301" i="12"/>
  <c r="AQ303" i="12"/>
  <c r="AR298" i="12"/>
  <c r="AQ299" i="12"/>
  <c r="AQ302" i="12"/>
  <c r="AR300" i="12"/>
  <c r="AS298" i="12"/>
  <c r="AR299" i="12"/>
  <c r="AS300" i="12"/>
  <c r="AR303" i="12"/>
  <c r="AR302" i="12"/>
  <c r="AR301" i="12"/>
  <c r="AT298" i="12"/>
  <c r="AS299" i="12"/>
  <c r="AT300" i="12"/>
  <c r="AS301" i="12"/>
  <c r="AS302" i="12"/>
  <c r="AS303" i="12"/>
  <c r="AT302" i="12"/>
  <c r="AT301" i="12"/>
  <c r="AT299" i="12"/>
  <c r="AU300" i="12"/>
  <c r="AT303" i="12"/>
  <c r="AU298" i="12"/>
  <c r="AU301" i="12"/>
  <c r="AU299" i="12"/>
  <c r="AU302" i="12"/>
  <c r="AV300" i="12"/>
  <c r="AU303" i="12"/>
  <c r="AV298" i="12"/>
  <c r="AW298" i="12"/>
  <c r="AV303" i="12"/>
  <c r="AV299" i="12"/>
  <c r="AW300" i="12"/>
  <c r="AV302" i="12"/>
  <c r="AV301" i="12"/>
  <c r="AX300" i="12"/>
  <c r="AW301" i="12"/>
  <c r="AW299" i="12"/>
  <c r="AW303" i="12"/>
  <c r="AW302" i="12"/>
  <c r="AX298" i="12"/>
  <c r="AX303" i="12"/>
  <c r="AY300" i="12"/>
  <c r="AX302" i="12"/>
  <c r="AY298" i="12"/>
  <c r="AX299" i="12"/>
  <c r="AX301" i="12"/>
  <c r="AZ298" i="12"/>
  <c r="AY299" i="12"/>
  <c r="AY301" i="12"/>
  <c r="AZ300" i="12"/>
  <c r="AY303" i="12"/>
  <c r="AY302" i="12"/>
  <c r="AZ302" i="12"/>
  <c r="BA300" i="12"/>
  <c r="AZ299" i="12"/>
  <c r="AZ301" i="12"/>
  <c r="AZ303" i="12"/>
  <c r="BA298" i="12"/>
  <c r="BB300" i="12"/>
  <c r="BA301" i="12"/>
  <c r="BA299" i="12"/>
  <c r="BA303" i="12"/>
  <c r="BB298" i="12"/>
  <c r="BA302" i="12"/>
  <c r="BB299" i="12"/>
  <c r="BC298" i="12"/>
  <c r="BB301" i="12"/>
  <c r="BC300" i="12"/>
  <c r="BB302" i="12"/>
  <c r="BB303" i="12"/>
  <c r="BD300" i="12"/>
  <c r="BC301" i="12"/>
  <c r="BD298" i="12"/>
  <c r="BC303" i="12"/>
  <c r="BC302" i="12"/>
  <c r="BC299" i="12"/>
  <c r="BD301" i="12"/>
  <c r="BE300" i="12"/>
  <c r="BD299" i="12"/>
  <c r="BD303" i="12"/>
  <c r="BE298" i="12"/>
  <c r="BD302" i="12"/>
  <c r="BF298" i="12"/>
  <c r="BE301" i="12"/>
  <c r="BF300" i="12"/>
  <c r="BE302" i="12"/>
  <c r="BE303" i="12"/>
  <c r="BE299" i="12"/>
  <c r="BF301" i="12"/>
  <c r="BF303" i="12"/>
  <c r="BF299" i="12"/>
  <c r="BG300" i="12"/>
  <c r="BG298" i="12"/>
  <c r="BF302" i="12"/>
  <c r="BG302" i="12"/>
  <c r="BG303" i="12"/>
  <c r="BG301" i="12"/>
  <c r="BG299" i="12"/>
  <c r="BH298" i="12"/>
  <c r="BH300" i="12"/>
  <c r="BI300" i="12"/>
  <c r="BH301" i="12"/>
  <c r="BH299" i="12"/>
  <c r="BI298" i="12"/>
  <c r="BH303" i="12"/>
  <c r="BH302" i="12"/>
  <c r="BI299" i="12"/>
  <c r="BI302" i="12"/>
  <c r="BI303" i="12"/>
  <c r="BI301" i="12"/>
  <c r="I168" i="12"/>
  <c r="J13" i="12"/>
  <c r="H13" i="12"/>
  <c r="B296" i="12"/>
  <c r="H57" i="12"/>
  <c r="H53" i="12"/>
  <c r="H45" i="12"/>
  <c r="H41" i="12"/>
  <c r="H37" i="12"/>
  <c r="C56" i="12"/>
  <c r="E57" i="12"/>
  <c r="D51" i="12"/>
  <c r="F52" i="12"/>
  <c r="B52" i="12"/>
  <c r="C48" i="12"/>
  <c r="E49" i="12"/>
  <c r="D43" i="12"/>
  <c r="F44" i="12"/>
  <c r="B44" i="12"/>
  <c r="C40" i="12"/>
  <c r="E41" i="12"/>
  <c r="C35" i="12"/>
  <c r="E36" i="12"/>
  <c r="B37" i="12"/>
  <c r="D56" i="12"/>
  <c r="F57" i="12"/>
  <c r="E51" i="12"/>
  <c r="C53" i="12"/>
  <c r="B51" i="12"/>
  <c r="D48" i="12"/>
  <c r="F49" i="12"/>
  <c r="E43" i="12"/>
  <c r="C45" i="12"/>
  <c r="B43" i="12"/>
  <c r="D40" i="12"/>
  <c r="F41" i="12"/>
  <c r="D35" i="12"/>
  <c r="F36" i="12"/>
  <c r="B36" i="12"/>
  <c r="C55" i="12"/>
  <c r="E56" i="12"/>
  <c r="B57" i="12"/>
  <c r="F51" i="12"/>
  <c r="D53" i="12"/>
  <c r="C47" i="12"/>
  <c r="E48" i="12"/>
  <c r="B49" i="12"/>
  <c r="F43" i="12"/>
  <c r="D45" i="12"/>
  <c r="C39" i="12"/>
  <c r="E40" i="12"/>
  <c r="B41" i="12"/>
  <c r="E35" i="12"/>
  <c r="C37" i="12"/>
  <c r="B35" i="12"/>
  <c r="D55" i="12"/>
  <c r="F56" i="12"/>
  <c r="B56" i="12"/>
  <c r="C52" i="12"/>
  <c r="E53" i="12"/>
  <c r="D47" i="12"/>
  <c r="F48" i="12"/>
  <c r="B48" i="12"/>
  <c r="C44" i="12"/>
  <c r="E45" i="12"/>
  <c r="D39" i="12"/>
  <c r="F40" i="12"/>
  <c r="B40" i="12"/>
  <c r="F35" i="12"/>
  <c r="D37" i="12"/>
  <c r="E55" i="12"/>
  <c r="F53" i="12"/>
  <c r="F47" i="12"/>
  <c r="B45" i="12"/>
  <c r="F39" i="12"/>
  <c r="D36" i="12"/>
  <c r="F55" i="12"/>
  <c r="B53" i="12"/>
  <c r="C49" i="12"/>
  <c r="C41" i="12"/>
  <c r="E37" i="12"/>
  <c r="C57" i="12"/>
  <c r="D49" i="12"/>
  <c r="C43" i="12"/>
  <c r="D41" i="12"/>
  <c r="F37" i="12"/>
  <c r="D57" i="12"/>
  <c r="C51" i="12"/>
  <c r="B47" i="12"/>
  <c r="D44" i="12"/>
  <c r="B39" i="12"/>
  <c r="B55" i="12"/>
  <c r="D52" i="12"/>
  <c r="E44" i="12"/>
  <c r="E52" i="12"/>
  <c r="E47" i="12"/>
  <c r="F45" i="12"/>
  <c r="E39" i="12"/>
  <c r="C36" i="12"/>
  <c r="I58" i="12"/>
  <c r="H56" i="12"/>
  <c r="H52" i="12"/>
  <c r="H48" i="12"/>
  <c r="H40" i="12"/>
  <c r="H44" i="12"/>
  <c r="H36" i="12"/>
  <c r="H90" i="9"/>
  <c r="N28" i="5" s="1"/>
  <c r="M28" i="5" s="1"/>
  <c r="L28" i="5"/>
  <c r="K28" i="5" s="1"/>
  <c r="BA6" i="5"/>
  <c r="BY6" i="5"/>
  <c r="CE10" i="5"/>
  <c r="DS21" i="5"/>
  <c r="AL62" i="5"/>
  <c r="H21" i="7"/>
  <c r="H25" i="7" s="1"/>
  <c r="Q10" i="5"/>
  <c r="CG10" i="5"/>
  <c r="CQ10" i="5"/>
  <c r="DU10" i="5"/>
  <c r="G12" i="5"/>
  <c r="I11" i="8" s="1"/>
  <c r="O6" i="5"/>
  <c r="AM6" i="5"/>
  <c r="AY6" i="5"/>
  <c r="CI6" i="5"/>
  <c r="DS6" i="5"/>
  <c r="BR62" i="5"/>
  <c r="CN62" i="5"/>
  <c r="G16" i="7"/>
  <c r="CQ6" i="5"/>
  <c r="N62" i="5"/>
  <c r="BG10" i="5"/>
  <c r="I12" i="5"/>
  <c r="J11" i="8" s="1"/>
  <c r="CO21" i="5"/>
  <c r="DA21" i="5"/>
  <c r="DM21" i="5"/>
  <c r="DY21" i="5"/>
  <c r="CF62" i="5"/>
  <c r="DV62" i="5"/>
  <c r="BI6" i="5"/>
  <c r="CS6" i="5"/>
  <c r="DE6" i="5"/>
  <c r="BW6" i="5"/>
  <c r="CK10" i="5"/>
  <c r="DE10" i="5"/>
  <c r="DO10" i="5"/>
  <c r="CQ21" i="5"/>
  <c r="Z62" i="5"/>
  <c r="BV62" i="5"/>
  <c r="DN62" i="5"/>
  <c r="B32" i="12"/>
  <c r="E31" i="12"/>
  <c r="D31" i="12"/>
  <c r="F28" i="12"/>
  <c r="C28" i="12"/>
  <c r="B33" i="12"/>
  <c r="E32" i="12"/>
  <c r="C31" i="12"/>
  <c r="F32" i="12"/>
  <c r="AI170" i="12"/>
  <c r="AJ170" i="12" s="1"/>
  <c r="AK170" i="12" s="1"/>
  <c r="AL170" i="12" s="1"/>
  <c r="AM170" i="12" s="1"/>
  <c r="AN170" i="12" s="1"/>
  <c r="AO170" i="12" s="1"/>
  <c r="AP170" i="12" s="1"/>
  <c r="AQ170" i="12" s="1"/>
  <c r="AR170" i="12" s="1"/>
  <c r="AS170" i="12" s="1"/>
  <c r="AT170" i="12" s="1"/>
  <c r="AU170" i="12" s="1"/>
  <c r="AV170" i="12" s="1"/>
  <c r="AW170" i="12" s="1"/>
  <c r="AX170" i="12" s="1"/>
  <c r="AY170" i="12" s="1"/>
  <c r="AZ170" i="12" s="1"/>
  <c r="BA170" i="12" s="1"/>
  <c r="BB170" i="12" s="1"/>
  <c r="BC170" i="12" s="1"/>
  <c r="BD170" i="12" s="1"/>
  <c r="BE170" i="12" s="1"/>
  <c r="BF170" i="12" s="1"/>
  <c r="BG170" i="12" s="1"/>
  <c r="BH170" i="12" s="1"/>
  <c r="BI170" i="12" s="1"/>
  <c r="D27" i="12"/>
  <c r="E28" i="12"/>
  <c r="B28" i="12"/>
  <c r="F33" i="12"/>
  <c r="D32" i="12"/>
  <c r="E29" i="12"/>
  <c r="D28" i="12"/>
  <c r="F27" i="12"/>
  <c r="C27" i="12"/>
  <c r="E33" i="12"/>
  <c r="C32" i="12"/>
  <c r="B29" i="12"/>
  <c r="AF150" i="12"/>
  <c r="AG150" i="12" s="1"/>
  <c r="AH150" i="12" s="1"/>
  <c r="AI150" i="12" s="1"/>
  <c r="AJ150" i="12" s="1"/>
  <c r="AK150" i="12" s="1"/>
  <c r="AL150" i="12" s="1"/>
  <c r="AM150" i="12" s="1"/>
  <c r="AN150" i="12" s="1"/>
  <c r="AO150" i="12" s="1"/>
  <c r="AP150" i="12" s="1"/>
  <c r="AQ150" i="12" s="1"/>
  <c r="AR150" i="12" s="1"/>
  <c r="AS150" i="12" s="1"/>
  <c r="AT150" i="12" s="1"/>
  <c r="AU150" i="12" s="1"/>
  <c r="AV150" i="12" s="1"/>
  <c r="AW150" i="12" s="1"/>
  <c r="AX150" i="12" s="1"/>
  <c r="AY150" i="12" s="1"/>
  <c r="AZ150" i="12" s="1"/>
  <c r="BA150" i="12" s="1"/>
  <c r="BB150" i="12" s="1"/>
  <c r="BC150" i="12" s="1"/>
  <c r="BD150" i="12" s="1"/>
  <c r="BE150" i="12" s="1"/>
  <c r="BF150" i="12" s="1"/>
  <c r="BG150" i="12" s="1"/>
  <c r="BH150" i="12" s="1"/>
  <c r="BI150" i="12" s="1"/>
  <c r="BJ150" i="12" s="1"/>
  <c r="BK150" i="12" s="1"/>
  <c r="BL150" i="12" s="1"/>
  <c r="BM150" i="12" s="1"/>
  <c r="BN150" i="12" s="1"/>
  <c r="BO150" i="12" s="1"/>
  <c r="BP150" i="12" s="1"/>
  <c r="BQ150" i="12" s="1"/>
  <c r="BR150" i="12" s="1"/>
  <c r="BS150" i="12" s="1"/>
  <c r="BT150" i="12" s="1"/>
  <c r="BU150" i="12" s="1"/>
  <c r="D29" i="12"/>
  <c r="E27" i="12"/>
  <c r="B27" i="12"/>
  <c r="D33" i="12"/>
  <c r="F31" i="12"/>
  <c r="AF152" i="12"/>
  <c r="AG152" i="12" s="1"/>
  <c r="AH152" i="12" s="1"/>
  <c r="AI152" i="12" s="1"/>
  <c r="AJ152" i="12" s="1"/>
  <c r="AK152" i="12" s="1"/>
  <c r="AL152" i="12" s="1"/>
  <c r="AM152" i="12" s="1"/>
  <c r="AN152" i="12" s="1"/>
  <c r="AO152" i="12" s="1"/>
  <c r="AP152" i="12" s="1"/>
  <c r="AQ152" i="12" s="1"/>
  <c r="AR152" i="12" s="1"/>
  <c r="AS152" i="12" s="1"/>
  <c r="AT152" i="12" s="1"/>
  <c r="AU152" i="12" s="1"/>
  <c r="AV152" i="12" s="1"/>
  <c r="AW152" i="12" s="1"/>
  <c r="AX152" i="12" s="1"/>
  <c r="AY152" i="12" s="1"/>
  <c r="AZ152" i="12" s="1"/>
  <c r="BA152" i="12" s="1"/>
  <c r="BB152" i="12" s="1"/>
  <c r="BC152" i="12" s="1"/>
  <c r="BD152" i="12" s="1"/>
  <c r="BE152" i="12" s="1"/>
  <c r="BF152" i="12" s="1"/>
  <c r="BG152" i="12" s="1"/>
  <c r="BH152" i="12" s="1"/>
  <c r="BI152" i="12" s="1"/>
  <c r="BJ152" i="12" s="1"/>
  <c r="BK152" i="12" s="1"/>
  <c r="BL152" i="12" s="1"/>
  <c r="BM152" i="12" s="1"/>
  <c r="BN152" i="12" s="1"/>
  <c r="BO152" i="12" s="1"/>
  <c r="BP152" i="12" s="1"/>
  <c r="BQ152" i="12" s="1"/>
  <c r="BR152" i="12" s="1"/>
  <c r="BS152" i="12" s="1"/>
  <c r="BT152" i="12" s="1"/>
  <c r="BU152" i="12" s="1"/>
  <c r="F29" i="12"/>
  <c r="C29" i="12"/>
  <c r="B31" i="12"/>
  <c r="C33" i="12"/>
  <c r="BC6" i="5"/>
  <c r="AZ62" i="5"/>
  <c r="CP62" i="5"/>
  <c r="DQ6" i="5"/>
  <c r="E79" i="9"/>
  <c r="F17" i="5"/>
  <c r="E17" i="5" s="1"/>
  <c r="H14" i="8" s="1"/>
  <c r="DQ10" i="5"/>
  <c r="BX62" i="5"/>
  <c r="AU10" i="5"/>
  <c r="BF62" i="5"/>
  <c r="W6" i="5"/>
  <c r="DE21" i="5"/>
  <c r="CF67" i="9"/>
  <c r="D139" i="9"/>
  <c r="CD6" i="5"/>
  <c r="CE6" i="5" s="1"/>
  <c r="CY6" i="5"/>
  <c r="DU6" i="5"/>
  <c r="BO21" i="5"/>
  <c r="CU21" i="5"/>
  <c r="DG21" i="5"/>
  <c r="DQ21" i="5"/>
  <c r="AP62" i="5"/>
  <c r="DF62" i="5"/>
  <c r="CH62" i="5"/>
  <c r="AY24" i="7"/>
  <c r="S50" i="7"/>
  <c r="D141" i="9"/>
  <c r="AI6" i="5"/>
  <c r="L62" i="5"/>
  <c r="DB6" i="5"/>
  <c r="DC6" i="5" s="1"/>
  <c r="DI21" i="5"/>
  <c r="H28" i="5"/>
  <c r="G28" i="5" s="1"/>
  <c r="AB62" i="5"/>
  <c r="AJ62" i="5"/>
  <c r="CR62" i="5"/>
  <c r="DX62" i="5"/>
  <c r="BL61" i="5"/>
  <c r="BL62" i="5" s="1"/>
  <c r="DH62" i="5"/>
  <c r="H18" i="7"/>
  <c r="K6" i="5"/>
  <c r="CS21" i="5"/>
  <c r="DZ6" i="5"/>
  <c r="CE21" i="5"/>
  <c r="BN62" i="5"/>
  <c r="CT62" i="5"/>
  <c r="K11" i="7"/>
  <c r="AU6" i="5"/>
  <c r="BC21" i="5"/>
  <c r="G16" i="8"/>
  <c r="G30" i="8" s="1"/>
  <c r="G32" i="8" s="1"/>
  <c r="H31" i="8" s="1"/>
  <c r="F8" i="5"/>
  <c r="CU6" i="5"/>
  <c r="BA21" i="5"/>
  <c r="J28" i="5"/>
  <c r="I28" i="5" s="1"/>
  <c r="X62" i="5"/>
  <c r="BH62" i="5"/>
  <c r="DR62" i="5"/>
  <c r="CJ62" i="5"/>
  <c r="AY34" i="7"/>
  <c r="AZ34" i="7" s="1"/>
  <c r="K81" i="8"/>
  <c r="K103" i="8" s="1"/>
  <c r="I36" i="5"/>
  <c r="J36" i="5" s="1"/>
  <c r="J39" i="5" s="1"/>
  <c r="W8" i="7"/>
  <c r="B179" i="12"/>
  <c r="C166" i="12"/>
  <c r="B174" i="12"/>
  <c r="L38" i="10" s="1"/>
  <c r="B161" i="12"/>
  <c r="C148" i="12"/>
  <c r="F21" i="12"/>
  <c r="C68" i="12"/>
  <c r="BS29" i="10"/>
  <c r="C15" i="12"/>
  <c r="B156" i="12"/>
  <c r="L34" i="10" s="1"/>
  <c r="J70" i="13"/>
  <c r="I70" i="13"/>
  <c r="J72" i="13"/>
  <c r="I72" i="13"/>
  <c r="E21" i="12"/>
  <c r="D21" i="12"/>
  <c r="F25" i="12"/>
  <c r="B21" i="12"/>
  <c r="C21" i="12"/>
  <c r="I68" i="13"/>
  <c r="J68" i="13"/>
  <c r="B12" i="12"/>
  <c r="E13" i="12"/>
  <c r="D17" i="12"/>
  <c r="F19" i="12"/>
  <c r="C24" i="12"/>
  <c r="C12" i="12"/>
  <c r="F13" i="12"/>
  <c r="E17" i="12"/>
  <c r="C20" i="12"/>
  <c r="B23" i="12"/>
  <c r="D24" i="12"/>
  <c r="D12" i="12"/>
  <c r="F15" i="12"/>
  <c r="F17" i="12"/>
  <c r="D20" i="12"/>
  <c r="B24" i="12"/>
  <c r="E24" i="12"/>
  <c r="B11" i="12"/>
  <c r="E12" i="12"/>
  <c r="D15" i="12"/>
  <c r="B20" i="12"/>
  <c r="E20" i="12"/>
  <c r="B25" i="12"/>
  <c r="F24" i="12"/>
  <c r="C11" i="12"/>
  <c r="F12" i="12"/>
  <c r="E15" i="12"/>
  <c r="F20" i="12"/>
  <c r="C23" i="12"/>
  <c r="C25" i="12"/>
  <c r="D11" i="12"/>
  <c r="B13" i="12"/>
  <c r="D16" i="12"/>
  <c r="C19" i="12"/>
  <c r="D23" i="12"/>
  <c r="D25" i="12"/>
  <c r="E11" i="12"/>
  <c r="C13" i="12"/>
  <c r="E16" i="12"/>
  <c r="D19" i="12"/>
  <c r="E23" i="12"/>
  <c r="E25" i="12"/>
  <c r="D13" i="12"/>
  <c r="F16" i="12"/>
  <c r="E19" i="12"/>
  <c r="F23" i="12"/>
  <c r="C17" i="12"/>
  <c r="B17" i="12"/>
  <c r="C16" i="12"/>
  <c r="B16" i="12"/>
  <c r="B15" i="12"/>
  <c r="D68" i="12"/>
  <c r="B318" i="12"/>
  <c r="I46" i="13"/>
  <c r="H8" i="13"/>
  <c r="J8" i="13" s="1"/>
  <c r="H9" i="13"/>
  <c r="M9" i="13" s="1"/>
  <c r="H37" i="13"/>
  <c r="N37" i="13" s="1"/>
  <c r="H53" i="13"/>
  <c r="J53" i="13" s="1"/>
  <c r="H31" i="13"/>
  <c r="H98" i="13"/>
  <c r="I98" i="13" s="1"/>
  <c r="H43" i="13"/>
  <c r="H14" i="13"/>
  <c r="H32" i="13"/>
  <c r="D132" i="12"/>
  <c r="E132" i="12" s="1"/>
  <c r="F132" i="12" s="1"/>
  <c r="G132" i="12" s="1"/>
  <c r="H132" i="12" s="1"/>
  <c r="I132" i="12" s="1"/>
  <c r="J132" i="12" s="1"/>
  <c r="Z142" i="12"/>
  <c r="M100" i="12"/>
  <c r="W21" i="10" s="1"/>
  <c r="K105" i="12"/>
  <c r="T100" i="12"/>
  <c r="AD21" i="10" s="1"/>
  <c r="B142" i="12"/>
  <c r="C114" i="12"/>
  <c r="D114" i="12" s="1"/>
  <c r="E114" i="12" s="1"/>
  <c r="V119" i="12"/>
  <c r="AF25" i="10" s="1"/>
  <c r="O100" i="12"/>
  <c r="Y21" i="10" s="1"/>
  <c r="M105" i="12"/>
  <c r="E100" i="12"/>
  <c r="O21" i="10" s="1"/>
  <c r="B6" i="4"/>
  <c r="E6" i="5"/>
  <c r="BB57" i="5"/>
  <c r="AH57" i="5"/>
  <c r="AX30" i="7"/>
  <c r="AZ29" i="7"/>
  <c r="AZ30" i="7" s="1"/>
  <c r="M24" i="4"/>
  <c r="M34" i="4" s="1"/>
  <c r="DG10" i="5"/>
  <c r="Y6" i="5"/>
  <c r="AK6" i="5"/>
  <c r="BO6" i="5"/>
  <c r="CG6" i="5"/>
  <c r="CM6" i="5"/>
  <c r="BQ10" i="5"/>
  <c r="CC10" i="5" s="1"/>
  <c r="DU21" i="5"/>
  <c r="B356" i="12"/>
  <c r="AF356" i="12"/>
  <c r="AX356" i="12"/>
  <c r="B87" i="21"/>
  <c r="B4" i="21"/>
  <c r="AQ41" i="7"/>
  <c r="F41" i="7"/>
  <c r="C75" i="9"/>
  <c r="B133" i="8" s="1"/>
  <c r="B135" i="8" s="1"/>
  <c r="G15" i="4"/>
  <c r="C89" i="9"/>
  <c r="B27" i="5"/>
  <c r="D27" i="5" s="1"/>
  <c r="E91" i="9"/>
  <c r="F29" i="5"/>
  <c r="E29" i="5" s="1"/>
  <c r="B4" i="5"/>
  <c r="DM6" i="5"/>
  <c r="B7" i="5"/>
  <c r="AY10" i="5"/>
  <c r="CI10" i="5"/>
  <c r="DS10" i="5"/>
  <c r="B11" i="5"/>
  <c r="F62" i="5"/>
  <c r="BB62" i="5"/>
  <c r="AH62" i="5"/>
  <c r="BZ62" i="5"/>
  <c r="AZ15" i="7"/>
  <c r="AM10" i="5"/>
  <c r="BW10" i="5"/>
  <c r="C81" i="9"/>
  <c r="D128" i="9"/>
  <c r="G32" i="4"/>
  <c r="M6" i="5"/>
  <c r="AW6" i="5"/>
  <c r="DW6" i="5"/>
  <c r="AG10" i="5"/>
  <c r="DI10" i="5"/>
  <c r="DC21" i="5"/>
  <c r="T356" i="12"/>
  <c r="AR356" i="12"/>
  <c r="G20" i="4"/>
  <c r="Q6" i="5"/>
  <c r="AC6" i="5"/>
  <c r="AO6" i="5"/>
  <c r="BG6" i="5"/>
  <c r="BM6" i="5"/>
  <c r="BS6" i="5"/>
  <c r="CK6" i="5"/>
  <c r="DG6" i="5"/>
  <c r="AS10" i="5"/>
  <c r="DM10" i="5"/>
  <c r="E12" i="5"/>
  <c r="H11" i="8" s="1"/>
  <c r="BT62" i="5"/>
  <c r="B16" i="7"/>
  <c r="B18" i="7" s="1"/>
  <c r="B26" i="7" s="1"/>
  <c r="B36" i="7" s="1"/>
  <c r="B39" i="7" s="1"/>
  <c r="B55" i="7" s="1"/>
  <c r="B59" i="7" s="1"/>
  <c r="AX14" i="7"/>
  <c r="AX21" i="7"/>
  <c r="J25" i="7"/>
  <c r="F114" i="8"/>
  <c r="G109" i="8" s="1"/>
  <c r="G114" i="8" s="1"/>
  <c r="H109" i="8" s="1"/>
  <c r="H114" i="8" s="1"/>
  <c r="I109" i="8" s="1"/>
  <c r="I114" i="8" s="1"/>
  <c r="J109" i="8" s="1"/>
  <c r="J114" i="8" s="1"/>
  <c r="K109" i="8" s="1"/>
  <c r="K114" i="8" s="1"/>
  <c r="L109" i="8" s="1"/>
  <c r="L114" i="8" s="1"/>
  <c r="M109" i="8" s="1"/>
  <c r="M114" i="8" s="1"/>
  <c r="N109" i="8" s="1"/>
  <c r="N114" i="8" s="1"/>
  <c r="O109" i="8" s="1"/>
  <c r="O114" i="8" s="1"/>
  <c r="I27" i="4"/>
  <c r="AE6" i="5"/>
  <c r="AQ6" i="5"/>
  <c r="AO10" i="5"/>
  <c r="DA10" i="5"/>
  <c r="F36" i="5"/>
  <c r="F39" i="5" s="1"/>
  <c r="N356" i="12"/>
  <c r="AL356" i="12"/>
  <c r="L6" i="1"/>
  <c r="L44" i="1"/>
  <c r="L46" i="1"/>
  <c r="L54" i="1"/>
  <c r="L102" i="1"/>
  <c r="D104" i="9"/>
  <c r="I17" i="4"/>
  <c r="C83" i="9"/>
  <c r="B21" i="5"/>
  <c r="D21" i="5" s="1"/>
  <c r="CO6" i="5"/>
  <c r="AA10" i="5"/>
  <c r="AI10" i="5"/>
  <c r="BK10" i="5"/>
  <c r="BS10" i="5"/>
  <c r="CU10" i="5"/>
  <c r="DC10" i="5"/>
  <c r="B16" i="5"/>
  <c r="B26" i="5"/>
  <c r="B29" i="5"/>
  <c r="D29" i="5" s="1"/>
  <c r="J62" i="5"/>
  <c r="R62" i="5"/>
  <c r="AT62" i="5"/>
  <c r="CL62" i="5"/>
  <c r="DB62" i="5"/>
  <c r="DJ62" i="5"/>
  <c r="E87" i="8"/>
  <c r="E91" i="8" s="1"/>
  <c r="F87" i="8" s="1"/>
  <c r="F91" i="8" s="1"/>
  <c r="G87" i="8" s="1"/>
  <c r="G91" i="8" s="1"/>
  <c r="H87" i="8" s="1"/>
  <c r="H91" i="8" s="1"/>
  <c r="I87" i="8" s="1"/>
  <c r="I91" i="8" s="1"/>
  <c r="J87" i="8" s="1"/>
  <c r="J91" i="8" s="1"/>
  <c r="K87" i="8" s="1"/>
  <c r="K91" i="8" s="1"/>
  <c r="L87" i="8" s="1"/>
  <c r="L91" i="8" s="1"/>
  <c r="M87" i="8" s="1"/>
  <c r="M91" i="8" s="1"/>
  <c r="N87" i="8" s="1"/>
  <c r="N91" i="8" s="1"/>
  <c r="O87" i="8" s="1"/>
  <c r="O91" i="8" s="1"/>
  <c r="D93" i="8"/>
  <c r="K142" i="12"/>
  <c r="K137" i="12"/>
  <c r="W142" i="12"/>
  <c r="W137" i="12"/>
  <c r="DA6" i="5"/>
  <c r="S6" i="5"/>
  <c r="BU6" i="5"/>
  <c r="BY10" i="5"/>
  <c r="AX48" i="7"/>
  <c r="AX50" i="7" s="1"/>
  <c r="H356" i="12"/>
  <c r="Z356" i="12"/>
  <c r="BD356" i="12"/>
  <c r="I11" i="4"/>
  <c r="I22" i="4"/>
  <c r="U6" i="5"/>
  <c r="AA6" i="5"/>
  <c r="AG6" i="5"/>
  <c r="AS6" i="5"/>
  <c r="BE6" i="5"/>
  <c r="BK6" i="5"/>
  <c r="BQ6" i="5"/>
  <c r="DK6" i="5"/>
  <c r="U10" i="5"/>
  <c r="AC10" i="5"/>
  <c r="BE10" i="5"/>
  <c r="BM10" i="5"/>
  <c r="CO10" i="5"/>
  <c r="CW10" i="5"/>
  <c r="DY10" i="5"/>
  <c r="CW21" i="5"/>
  <c r="DO21" i="5"/>
  <c r="AV62" i="5"/>
  <c r="AZ49" i="7"/>
  <c r="H62" i="5"/>
  <c r="AR62" i="5"/>
  <c r="CX62" i="5"/>
  <c r="AY22" i="7"/>
  <c r="AZ22" i="7" s="1"/>
  <c r="D22" i="7"/>
  <c r="F100" i="17"/>
  <c r="AZ23" i="7"/>
  <c r="C76" i="12"/>
  <c r="D76" i="12" s="1"/>
  <c r="E76" i="12" s="1"/>
  <c r="B87" i="12"/>
  <c r="B82" i="12"/>
  <c r="L18" i="10" s="1"/>
  <c r="P100" i="12"/>
  <c r="Z21" i="10" s="1"/>
  <c r="P105" i="12"/>
  <c r="BE21" i="5"/>
  <c r="BK21" i="5"/>
  <c r="BQ21" i="5"/>
  <c r="BW21" i="5"/>
  <c r="CI21" i="5"/>
  <c r="CD62" i="5"/>
  <c r="AT18" i="7"/>
  <c r="AT26" i="7" s="1"/>
  <c r="AT36" i="7" s="1"/>
  <c r="AT39" i="7" s="1"/>
  <c r="G79" i="8"/>
  <c r="G85" i="8" s="1"/>
  <c r="C69" i="9"/>
  <c r="AY8" i="7"/>
  <c r="AY11" i="7" s="1"/>
  <c r="C11" i="7"/>
  <c r="V18" i="7"/>
  <c r="V26" i="7" s="1"/>
  <c r="V36" i="7" s="1"/>
  <c r="V39" i="7" s="1"/>
  <c r="AL18" i="7"/>
  <c r="AL26" i="7" s="1"/>
  <c r="AL36" i="7" s="1"/>
  <c r="AL39" i="7" s="1"/>
  <c r="AL56" i="7" s="1"/>
  <c r="AL57" i="7" s="1"/>
  <c r="D14" i="7"/>
  <c r="D16" i="7" s="1"/>
  <c r="D18" i="7" s="1"/>
  <c r="L21" i="7"/>
  <c r="L25" i="7" s="1"/>
  <c r="D116" i="8"/>
  <c r="O64" i="5"/>
  <c r="P64" i="5" s="1"/>
  <c r="AY38" i="7"/>
  <c r="AZ38" i="7" s="1"/>
  <c r="B67" i="12"/>
  <c r="BL231" i="12" s="1"/>
  <c r="BL234" i="12" s="1"/>
  <c r="B292" i="12"/>
  <c r="DD62" i="5"/>
  <c r="DL62" i="5"/>
  <c r="DZ62" i="5"/>
  <c r="E116" i="8"/>
  <c r="S8" i="7"/>
  <c r="J81" i="8"/>
  <c r="J103" i="8" s="1"/>
  <c r="C16" i="7"/>
  <c r="D21" i="7"/>
  <c r="D25" i="7" s="1"/>
  <c r="I138" i="9"/>
  <c r="U138" i="9"/>
  <c r="AA138" i="9"/>
  <c r="N105" i="12"/>
  <c r="N100" i="12"/>
  <c r="X21" i="10" s="1"/>
  <c r="R105" i="12"/>
  <c r="R100" i="12"/>
  <c r="AB21" i="10" s="1"/>
  <c r="V105" i="12"/>
  <c r="V100" i="12"/>
  <c r="AF21" i="10" s="1"/>
  <c r="Q124" i="12"/>
  <c r="Q119" i="12"/>
  <c r="AA25" i="10" s="1"/>
  <c r="AY21" i="7"/>
  <c r="F356" i="12"/>
  <c r="R356" i="12"/>
  <c r="AD356" i="12"/>
  <c r="AP356" i="12"/>
  <c r="BB356" i="12"/>
  <c r="B100" i="12"/>
  <c r="L21" i="10" s="1"/>
  <c r="B105" i="12"/>
  <c r="C116" i="12"/>
  <c r="D116" i="12" s="1"/>
  <c r="E116" i="12" s="1"/>
  <c r="U124" i="12"/>
  <c r="U119" i="12"/>
  <c r="AE25" i="10" s="1"/>
  <c r="G11" i="7"/>
  <c r="K25" i="7"/>
  <c r="D69" i="9"/>
  <c r="F307" i="12"/>
  <c r="H321" i="12" s="1"/>
  <c r="D100" i="12"/>
  <c r="N21" i="10" s="1"/>
  <c r="D105" i="12"/>
  <c r="U105" i="12"/>
  <c r="U100" i="12"/>
  <c r="AE21" i="10" s="1"/>
  <c r="I100" i="12"/>
  <c r="S21" i="10" s="1"/>
  <c r="I105" i="12"/>
  <c r="H137" i="12"/>
  <c r="H142" i="12"/>
  <c r="L142" i="12"/>
  <c r="L137" i="12"/>
  <c r="T142" i="12"/>
  <c r="T137" i="12"/>
  <c r="G356" i="12"/>
  <c r="M356" i="12"/>
  <c r="S356" i="12"/>
  <c r="Y356" i="12"/>
  <c r="AE356" i="12"/>
  <c r="AK356" i="12"/>
  <c r="AQ356" i="12"/>
  <c r="AW356" i="12"/>
  <c r="BC356" i="12"/>
  <c r="BI356" i="12"/>
  <c r="Q100" i="12"/>
  <c r="AA21" i="10" s="1"/>
  <c r="Q105" i="12"/>
  <c r="G142" i="12"/>
  <c r="G137" i="12"/>
  <c r="S142" i="12"/>
  <c r="S137" i="12"/>
  <c r="F105" i="12"/>
  <c r="F100" i="12"/>
  <c r="P21" i="10" s="1"/>
  <c r="J100" i="12"/>
  <c r="T21" i="10" s="1"/>
  <c r="J105" i="12"/>
  <c r="S119" i="12"/>
  <c r="AC25" i="10" s="1"/>
  <c r="G309" i="12"/>
  <c r="I323" i="12" s="1"/>
  <c r="E142" i="12"/>
  <c r="E137" i="12"/>
  <c r="AC142" i="12"/>
  <c r="AC137" i="12"/>
  <c r="D356" i="12"/>
  <c r="J356" i="12"/>
  <c r="P356" i="12"/>
  <c r="V356" i="12"/>
  <c r="AB356" i="12"/>
  <c r="AH356" i="12"/>
  <c r="AN356" i="12"/>
  <c r="AT356" i="12"/>
  <c r="AZ356" i="12"/>
  <c r="BF356" i="12"/>
  <c r="E307" i="12"/>
  <c r="G321" i="12" s="1"/>
  <c r="C100" i="12"/>
  <c r="M21" i="10" s="1"/>
  <c r="C105" i="12"/>
  <c r="K100" i="12"/>
  <c r="U21" i="10" s="1"/>
  <c r="O105" i="12"/>
  <c r="T105" i="12"/>
  <c r="O124" i="12"/>
  <c r="O119" i="12"/>
  <c r="Y25" i="10" s="1"/>
  <c r="Y142" i="12"/>
  <c r="Y137" i="12"/>
  <c r="E356" i="12"/>
  <c r="K356" i="12"/>
  <c r="Q356" i="12"/>
  <c r="W356" i="12"/>
  <c r="AC356" i="12"/>
  <c r="AI356" i="12"/>
  <c r="AO356" i="12"/>
  <c r="AU356" i="12"/>
  <c r="BA356" i="12"/>
  <c r="BG356" i="12"/>
  <c r="H105" i="12"/>
  <c r="H100" i="12"/>
  <c r="R21" i="10" s="1"/>
  <c r="T124" i="12"/>
  <c r="T119" i="12"/>
  <c r="AD25" i="10" s="1"/>
  <c r="B130" i="12"/>
  <c r="B137" i="12"/>
  <c r="N137" i="12"/>
  <c r="N142" i="12"/>
  <c r="R142" i="12"/>
  <c r="R137" i="12"/>
  <c r="Z137" i="12"/>
  <c r="AD142" i="12"/>
  <c r="AD137" i="12"/>
  <c r="G100" i="12"/>
  <c r="Q21" i="10" s="1"/>
  <c r="F309" i="12"/>
  <c r="H323" i="12" s="1"/>
  <c r="D142" i="12"/>
  <c r="D137" i="12"/>
  <c r="O142" i="12"/>
  <c r="O137" i="12"/>
  <c r="V142" i="12"/>
  <c r="V137" i="12"/>
  <c r="C134" i="12"/>
  <c r="D134" i="12" s="1"/>
  <c r="E134" i="12" s="1"/>
  <c r="F134" i="12" s="1"/>
  <c r="G134" i="12" s="1"/>
  <c r="H134" i="12" s="1"/>
  <c r="I134" i="12" s="1"/>
  <c r="J134" i="12" s="1"/>
  <c r="G307" i="12"/>
  <c r="L105" i="12"/>
  <c r="L100" i="12"/>
  <c r="V21" i="10" s="1"/>
  <c r="E105" i="12"/>
  <c r="N119" i="12"/>
  <c r="X25" i="10" s="1"/>
  <c r="N124" i="12"/>
  <c r="I142" i="12"/>
  <c r="I137" i="12"/>
  <c r="P142" i="12"/>
  <c r="P137" i="12"/>
  <c r="AA142" i="12"/>
  <c r="AA137" i="12"/>
  <c r="F321" i="12"/>
  <c r="G105" i="12"/>
  <c r="R124" i="12"/>
  <c r="R119" i="12"/>
  <c r="AB25" i="10" s="1"/>
  <c r="F142" i="12"/>
  <c r="F137" i="12"/>
  <c r="M142" i="12"/>
  <c r="M137" i="12"/>
  <c r="Q142" i="12"/>
  <c r="Q137" i="12"/>
  <c r="X142" i="12"/>
  <c r="X137" i="12"/>
  <c r="AE142" i="12"/>
  <c r="AE137" i="12"/>
  <c r="S100" i="12"/>
  <c r="AC21" i="10" s="1"/>
  <c r="P119" i="12"/>
  <c r="Z25" i="10" s="1"/>
  <c r="P124" i="12"/>
  <c r="E309" i="12"/>
  <c r="G323" i="12" s="1"/>
  <c r="C142" i="12"/>
  <c r="C137" i="12"/>
  <c r="J142" i="12"/>
  <c r="J137" i="12"/>
  <c r="U142" i="12"/>
  <c r="U137" i="12"/>
  <c r="AB142" i="12"/>
  <c r="AB137" i="12"/>
  <c r="G320" i="12"/>
  <c r="H320" i="12"/>
  <c r="H13" i="13"/>
  <c r="I13" i="13" s="1"/>
  <c r="I48" i="13"/>
  <c r="H93" i="13"/>
  <c r="H15" i="13"/>
  <c r="H40" i="13"/>
  <c r="H56" i="13"/>
  <c r="C318" i="12"/>
  <c r="H130" i="9" s="1"/>
  <c r="J137" i="9" s="1"/>
  <c r="H12" i="13"/>
  <c r="H110" i="13"/>
  <c r="I86" i="13"/>
  <c r="H66" i="13"/>
  <c r="H63" i="13"/>
  <c r="H109" i="13"/>
  <c r="H92" i="13"/>
  <c r="I85" i="13"/>
  <c r="H58" i="13"/>
  <c r="H62" i="13"/>
  <c r="H111" i="13"/>
  <c r="I111" i="13" s="1"/>
  <c r="H34" i="13"/>
  <c r="H18" i="13"/>
  <c r="H11" i="13"/>
  <c r="H91" i="13"/>
  <c r="H55" i="13"/>
  <c r="I47" i="13"/>
  <c r="H60" i="13"/>
  <c r="H50" i="13"/>
  <c r="I50" i="13" s="1"/>
  <c r="H44" i="13"/>
  <c r="H41" i="13"/>
  <c r="H36" i="13"/>
  <c r="H30" i="13"/>
  <c r="H16" i="13"/>
  <c r="H54" i="13"/>
  <c r="H45" i="13"/>
  <c r="H42" i="13"/>
  <c r="H38" i="13"/>
  <c r="H35" i="13"/>
  <c r="H33" i="13"/>
  <c r="H17" i="13"/>
  <c r="H57" i="13"/>
  <c r="H52" i="13"/>
  <c r="H61" i="13"/>
  <c r="H83" i="13"/>
  <c r="H94" i="13"/>
  <c r="H59" i="13"/>
  <c r="H84" i="13"/>
  <c r="G42" i="15"/>
  <c r="Y42" i="15"/>
  <c r="AQ42" i="15"/>
  <c r="AY9" i="16"/>
  <c r="AS9" i="16"/>
  <c r="AX9" i="16"/>
  <c r="AR9" i="16"/>
  <c r="AW9" i="16"/>
  <c r="AQ9" i="16"/>
  <c r="BA9" i="16"/>
  <c r="AU9" i="16"/>
  <c r="BK10" i="16"/>
  <c r="BE10" i="16"/>
  <c r="BJ10" i="16"/>
  <c r="BD10" i="16"/>
  <c r="BI10" i="16"/>
  <c r="BC10" i="16"/>
  <c r="BM10" i="16"/>
  <c r="BG10" i="16"/>
  <c r="AM12" i="16"/>
  <c r="AM131" i="9" s="1"/>
  <c r="AN138" i="9" s="1"/>
  <c r="AG12" i="16"/>
  <c r="AG131" i="9" s="1"/>
  <c r="AH138" i="9" s="1"/>
  <c r="AL12" i="16"/>
  <c r="AL131" i="9" s="1"/>
  <c r="AF12" i="16"/>
  <c r="AF131" i="9" s="1"/>
  <c r="AK12" i="16"/>
  <c r="AK131" i="9" s="1"/>
  <c r="AE12" i="16"/>
  <c r="AO12" i="16"/>
  <c r="AO131" i="9" s="1"/>
  <c r="AI12" i="16"/>
  <c r="AI131" i="9" s="1"/>
  <c r="AJ138" i="9" s="1"/>
  <c r="AY14" i="16"/>
  <c r="AS14" i="16"/>
  <c r="AX14" i="16"/>
  <c r="AR14" i="16"/>
  <c r="AW14" i="16"/>
  <c r="AQ14" i="16"/>
  <c r="BA14" i="16"/>
  <c r="AU14" i="16"/>
  <c r="BK15" i="16"/>
  <c r="BE15" i="16"/>
  <c r="BJ15" i="16"/>
  <c r="BD15" i="16"/>
  <c r="BI15" i="16"/>
  <c r="BC15" i="16"/>
  <c r="BM15" i="16"/>
  <c r="BG15" i="16"/>
  <c r="AM17" i="16"/>
  <c r="AG17" i="16"/>
  <c r="AL17" i="16"/>
  <c r="AF17" i="16"/>
  <c r="AK17" i="16"/>
  <c r="AE17" i="16"/>
  <c r="AO17" i="16"/>
  <c r="AI17" i="16"/>
  <c r="N44" i="16"/>
  <c r="L50" i="16"/>
  <c r="T44" i="16"/>
  <c r="R50" i="16"/>
  <c r="Z44" i="16"/>
  <c r="X50" i="16"/>
  <c r="AF44" i="16"/>
  <c r="AD50" i="16"/>
  <c r="AL44" i="16"/>
  <c r="AJ50" i="16"/>
  <c r="AR44" i="16"/>
  <c r="AP50" i="16"/>
  <c r="AX44" i="16"/>
  <c r="AV50" i="16"/>
  <c r="BD44" i="16"/>
  <c r="BB50" i="16"/>
  <c r="BJ44" i="16"/>
  <c r="BH50" i="16"/>
  <c r="BH51" i="16" s="1"/>
  <c r="F51" i="16"/>
  <c r="L51" i="16"/>
  <c r="AV51" i="16"/>
  <c r="F52" i="15"/>
  <c r="J49" i="15"/>
  <c r="AV9" i="16"/>
  <c r="AY10" i="16"/>
  <c r="AS10" i="16"/>
  <c r="AX10" i="16"/>
  <c r="AR10" i="16"/>
  <c r="AW10" i="16"/>
  <c r="AQ10" i="16"/>
  <c r="BA10" i="16"/>
  <c r="AU10" i="16"/>
  <c r="BH10" i="16"/>
  <c r="BK11" i="16"/>
  <c r="BE11" i="16"/>
  <c r="BJ11" i="16"/>
  <c r="BD11" i="16"/>
  <c r="BI11" i="16"/>
  <c r="BC11" i="16"/>
  <c r="BM11" i="16"/>
  <c r="BG11" i="16"/>
  <c r="AJ12" i="16"/>
  <c r="AJ131" i="9" s="1"/>
  <c r="AK138" i="9" s="1"/>
  <c r="AV14" i="16"/>
  <c r="AY15" i="16"/>
  <c r="AS15" i="16"/>
  <c r="AX15" i="16"/>
  <c r="AR15" i="16"/>
  <c r="AW15" i="16"/>
  <c r="AQ15" i="16"/>
  <c r="BA15" i="16"/>
  <c r="AU15" i="16"/>
  <c r="BH15" i="16"/>
  <c r="AJ17" i="16"/>
  <c r="R51" i="16"/>
  <c r="L66" i="16"/>
  <c r="N66" i="16" s="1"/>
  <c r="J66" i="16"/>
  <c r="D42" i="15"/>
  <c r="V42" i="15"/>
  <c r="AN42" i="15"/>
  <c r="H51" i="15"/>
  <c r="AZ9" i="16"/>
  <c r="AT10" i="16"/>
  <c r="BL10" i="16"/>
  <c r="BF11" i="16"/>
  <c r="AN12" i="16"/>
  <c r="AN131" i="9" s="1"/>
  <c r="AO138" i="9" s="1"/>
  <c r="AZ14" i="16"/>
  <c r="AT15" i="16"/>
  <c r="BL15" i="16"/>
  <c r="AN17" i="16"/>
  <c r="X51" i="16"/>
  <c r="H74" i="16"/>
  <c r="AO9" i="17"/>
  <c r="AI9" i="17"/>
  <c r="AN9" i="17"/>
  <c r="AH9" i="17"/>
  <c r="AM9" i="17"/>
  <c r="AG9" i="17"/>
  <c r="AK9" i="17"/>
  <c r="AE9" i="17"/>
  <c r="AP9" i="17"/>
  <c r="AL9" i="17"/>
  <c r="AJ9" i="17"/>
  <c r="AF9" i="17"/>
  <c r="BB9" i="16"/>
  <c r="AV10" i="16"/>
  <c r="BN10" i="16"/>
  <c r="AY11" i="16"/>
  <c r="AS11" i="16"/>
  <c r="AX11" i="16"/>
  <c r="AR11" i="16"/>
  <c r="AW11" i="16"/>
  <c r="AQ11" i="16"/>
  <c r="BA11" i="16"/>
  <c r="AU11" i="16"/>
  <c r="BH11" i="16"/>
  <c r="AP12" i="16"/>
  <c r="BB14" i="16"/>
  <c r="AV15" i="16"/>
  <c r="BN15" i="16"/>
  <c r="U72" i="16"/>
  <c r="AP17" i="16"/>
  <c r="F44" i="16"/>
  <c r="L44" i="16"/>
  <c r="R44" i="16"/>
  <c r="X44" i="16"/>
  <c r="AD44" i="16"/>
  <c r="AJ44" i="16"/>
  <c r="AP44" i="16"/>
  <c r="AV44" i="16"/>
  <c r="BB44" i="16"/>
  <c r="BH44" i="16"/>
  <c r="BN44" i="16"/>
  <c r="BN51" i="16"/>
  <c r="L74" i="16"/>
  <c r="N62" i="16"/>
  <c r="N74" i="16" s="1"/>
  <c r="E98" i="17"/>
  <c r="E100" i="17" s="1"/>
  <c r="I76" i="17"/>
  <c r="G76" i="17"/>
  <c r="G98" i="17" s="1"/>
  <c r="P44" i="16"/>
  <c r="V44" i="16"/>
  <c r="AB44" i="16"/>
  <c r="AH44" i="16"/>
  <c r="AN44" i="16"/>
  <c r="AT44" i="16"/>
  <c r="AZ44" i="16"/>
  <c r="BF44" i="16"/>
  <c r="BL44" i="16"/>
  <c r="K50" i="16"/>
  <c r="Q50" i="16"/>
  <c r="W50" i="16"/>
  <c r="AC50" i="16"/>
  <c r="AD51" i="16" s="1"/>
  <c r="AI50" i="16"/>
  <c r="AJ51" i="16" s="1"/>
  <c r="AO50" i="16"/>
  <c r="AP51" i="16" s="1"/>
  <c r="AU50" i="16"/>
  <c r="BA50" i="16"/>
  <c r="BB51" i="16" s="1"/>
  <c r="BG50" i="16"/>
  <c r="O68" i="17"/>
  <c r="AM68" i="17"/>
  <c r="AY68" i="17"/>
  <c r="L68" i="17"/>
  <c r="BB68" i="17"/>
  <c r="BN68" i="17"/>
  <c r="I94" i="17"/>
  <c r="K94" i="17" s="1"/>
  <c r="G94" i="17"/>
  <c r="I44" i="16"/>
  <c r="S73" i="16"/>
  <c r="F70" i="16"/>
  <c r="R68" i="17"/>
  <c r="AD68" i="17"/>
  <c r="G90" i="17"/>
  <c r="I90" i="17"/>
  <c r="K90" i="17" s="1"/>
  <c r="I88" i="17"/>
  <c r="K88" i="17" s="1"/>
  <c r="G88" i="17"/>
  <c r="J73" i="16"/>
  <c r="AJ68" i="17"/>
  <c r="AV68" i="17"/>
  <c r="J81" i="17"/>
  <c r="AH17" i="17"/>
  <c r="AN17" i="17"/>
  <c r="AH19" i="17"/>
  <c r="AN19" i="17"/>
  <c r="G81" i="17"/>
  <c r="I96" i="17"/>
  <c r="K96" i="17" s="1"/>
  <c r="G96" i="17"/>
  <c r="R58" i="18"/>
  <c r="AJ58" i="18"/>
  <c r="BB58" i="18"/>
  <c r="AV58" i="18"/>
  <c r="AJ17" i="17"/>
  <c r="AP17" i="17"/>
  <c r="AJ19" i="17"/>
  <c r="AP19" i="17"/>
  <c r="L81" i="17"/>
  <c r="L58" i="18"/>
  <c r="L91" i="17"/>
  <c r="J91" i="17"/>
  <c r="I68" i="17"/>
  <c r="AA68" i="17"/>
  <c r="AS68" i="17"/>
  <c r="BK68" i="17"/>
  <c r="F68" i="17"/>
  <c r="X68" i="17"/>
  <c r="AP68" i="17"/>
  <c r="BH68" i="17"/>
  <c r="G87" i="17"/>
  <c r="X58" i="18"/>
  <c r="AF17" i="17"/>
  <c r="AF19" i="17"/>
  <c r="P58" i="18"/>
  <c r="AH58" i="18"/>
  <c r="AZ58" i="18"/>
  <c r="BL58" i="18"/>
  <c r="AD58" i="18"/>
  <c r="I58" i="18"/>
  <c r="O58" i="18"/>
  <c r="U58" i="18"/>
  <c r="AA58" i="18"/>
  <c r="AG58" i="18"/>
  <c r="AM58" i="18"/>
  <c r="AS58" i="18"/>
  <c r="AY58" i="18"/>
  <c r="BE58" i="18"/>
  <c r="BK58" i="18"/>
  <c r="M58" i="18"/>
  <c r="AE58" i="18"/>
  <c r="AW58" i="18"/>
  <c r="O37" i="19"/>
  <c r="AM37" i="19"/>
  <c r="AY37" i="19"/>
  <c r="S58" i="18"/>
  <c r="AK58" i="18"/>
  <c r="BC58" i="18"/>
  <c r="F58" i="18"/>
  <c r="W58" i="18"/>
  <c r="AO58" i="18"/>
  <c r="BG58" i="18"/>
  <c r="Y58" i="18"/>
  <c r="AQ58" i="18"/>
  <c r="BI58" i="18"/>
  <c r="L68" i="18"/>
  <c r="D52" i="19"/>
  <c r="D54" i="19" s="1"/>
  <c r="B89" i="21"/>
  <c r="F65" i="21"/>
  <c r="AV134" i="9"/>
  <c r="AW141" i="9" s="1"/>
  <c r="AR134" i="9"/>
  <c r="AS141" i="9" s="1"/>
  <c r="AY134" i="9"/>
  <c r="AZ141" i="9" s="1"/>
  <c r="L37" i="19"/>
  <c r="R37" i="19"/>
  <c r="AD37" i="19"/>
  <c r="AJ37" i="19"/>
  <c r="AV37" i="19"/>
  <c r="BB37" i="19"/>
  <c r="BN37" i="19"/>
  <c r="L47" i="19"/>
  <c r="H52" i="19"/>
  <c r="J24" i="7" s="1"/>
  <c r="L50" i="19"/>
  <c r="N50" i="19" s="1"/>
  <c r="J50" i="19"/>
  <c r="X88" i="21"/>
  <c r="R88" i="21"/>
  <c r="L88" i="21"/>
  <c r="F88" i="21"/>
  <c r="W88" i="21"/>
  <c r="Q88" i="21"/>
  <c r="K88" i="21"/>
  <c r="E88" i="21"/>
  <c r="AA88" i="21"/>
  <c r="U88" i="21"/>
  <c r="O88" i="21"/>
  <c r="I88" i="21"/>
  <c r="V88" i="21"/>
  <c r="J88" i="21"/>
  <c r="T88" i="21"/>
  <c r="H88" i="21"/>
  <c r="S88" i="21"/>
  <c r="G88" i="21"/>
  <c r="Z88" i="21"/>
  <c r="N88" i="21"/>
  <c r="Y88" i="21"/>
  <c r="M88" i="21"/>
  <c r="AS134" i="9"/>
  <c r="AT141" i="9" s="1"/>
  <c r="AZ134" i="9"/>
  <c r="BA141" i="9" s="1"/>
  <c r="AD91" i="21"/>
  <c r="X91" i="21"/>
  <c r="R91" i="21"/>
  <c r="L91" i="21"/>
  <c r="AC91" i="21"/>
  <c r="W91" i="21"/>
  <c r="Q91" i="21"/>
  <c r="K91" i="21"/>
  <c r="AA91" i="21"/>
  <c r="U91" i="21"/>
  <c r="O91" i="21"/>
  <c r="I91" i="21"/>
  <c r="V91" i="21"/>
  <c r="J91" i="21"/>
  <c r="T91" i="21"/>
  <c r="H91" i="21"/>
  <c r="AE91" i="21"/>
  <c r="S91" i="21"/>
  <c r="Z91" i="21"/>
  <c r="N91" i="21"/>
  <c r="Y91" i="21"/>
  <c r="M91" i="21"/>
  <c r="P88" i="21"/>
  <c r="I51" i="19"/>
  <c r="J51" i="19" s="1"/>
  <c r="H65" i="21"/>
  <c r="N90" i="21"/>
  <c r="Z90" i="21"/>
  <c r="G90" i="21"/>
  <c r="AJ134" i="9"/>
  <c r="AK141" i="9" s="1"/>
  <c r="E51" i="19"/>
  <c r="F51" i="19" s="1"/>
  <c r="AD90" i="21"/>
  <c r="X90" i="21"/>
  <c r="R90" i="21"/>
  <c r="L90" i="21"/>
  <c r="AC90" i="21"/>
  <c r="W90" i="21"/>
  <c r="Q90" i="21"/>
  <c r="K90" i="21"/>
  <c r="AA90" i="21"/>
  <c r="U90" i="21"/>
  <c r="O90" i="21"/>
  <c r="I90" i="21"/>
  <c r="H90" i="21"/>
  <c r="T90" i="21"/>
  <c r="B19" i="26"/>
  <c r="B14" i="28"/>
  <c r="B30" i="29"/>
  <c r="B15" i="23"/>
  <c r="I45" i="13" l="1"/>
  <c r="I90" i="13"/>
  <c r="M11" i="12"/>
  <c r="O11" i="12" s="1"/>
  <c r="G24" i="4"/>
  <c r="G34" i="4" s="1"/>
  <c r="P8" i="7"/>
  <c r="P11" i="7" s="1"/>
  <c r="CC6" i="5"/>
  <c r="K20" i="13"/>
  <c r="K28" i="13"/>
  <c r="K29" i="13"/>
  <c r="K25" i="13"/>
  <c r="K26" i="13"/>
  <c r="K27" i="13"/>
  <c r="K24" i="13"/>
  <c r="K23" i="13"/>
  <c r="K22" i="13"/>
  <c r="K21" i="13"/>
  <c r="N9" i="13"/>
  <c r="O9" i="13" s="1"/>
  <c r="H22" i="13"/>
  <c r="H21" i="13"/>
  <c r="H47" i="13"/>
  <c r="K49" i="13"/>
  <c r="K102" i="13"/>
  <c r="K104" i="13"/>
  <c r="K99" i="13"/>
  <c r="K100" i="13"/>
  <c r="K103" i="13"/>
  <c r="K106" i="13"/>
  <c r="K108" i="13"/>
  <c r="K101" i="13"/>
  <c r="K107" i="13"/>
  <c r="K105" i="13"/>
  <c r="I9" i="13"/>
  <c r="K70" i="13"/>
  <c r="K77" i="13"/>
  <c r="K76" i="13"/>
  <c r="K78" i="13"/>
  <c r="J98" i="13"/>
  <c r="L53" i="13"/>
  <c r="I8" i="13"/>
  <c r="K53" i="13"/>
  <c r="M27" i="12"/>
  <c r="M23" i="12"/>
  <c r="O23" i="12" s="1"/>
  <c r="M19" i="12"/>
  <c r="O19" i="12" s="1"/>
  <c r="M15" i="12"/>
  <c r="O15" i="12" s="1"/>
  <c r="I110" i="13"/>
  <c r="I109" i="13"/>
  <c r="I90" i="9"/>
  <c r="BR9" i="19"/>
  <c r="BR134" i="9" s="1"/>
  <c r="BS141" i="9" s="1"/>
  <c r="BX9" i="19"/>
  <c r="BX134" i="9" s="1"/>
  <c r="BY141" i="9" s="1"/>
  <c r="BS9" i="19"/>
  <c r="BS134" i="9" s="1"/>
  <c r="BT141" i="9" s="1"/>
  <c r="BY9" i="19"/>
  <c r="BY134" i="9" s="1"/>
  <c r="BZ141" i="9" s="1"/>
  <c r="BQ9" i="19"/>
  <c r="BQ134" i="9" s="1"/>
  <c r="BR141" i="9" s="1"/>
  <c r="BT9" i="19"/>
  <c r="BT134" i="9" s="1"/>
  <c r="BU141" i="9" s="1"/>
  <c r="BZ9" i="19"/>
  <c r="BZ134" i="9" s="1"/>
  <c r="BO9" i="19"/>
  <c r="BO134" i="9" s="1"/>
  <c r="BP141" i="9" s="1"/>
  <c r="BU9" i="19"/>
  <c r="BU134" i="9" s="1"/>
  <c r="BV141" i="9" s="1"/>
  <c r="BP9" i="19"/>
  <c r="BP134" i="9" s="1"/>
  <c r="BQ141" i="9" s="1"/>
  <c r="BV9" i="19"/>
  <c r="BV134" i="9" s="1"/>
  <c r="BW141" i="9" s="1"/>
  <c r="BW9" i="19"/>
  <c r="BW134" i="9" s="1"/>
  <c r="BX141" i="9" s="1"/>
  <c r="G58" i="12"/>
  <c r="J25" i="12"/>
  <c r="J21" i="12"/>
  <c r="BL372" i="12"/>
  <c r="BL280" i="12"/>
  <c r="BL285" i="12"/>
  <c r="BL287" i="12"/>
  <c r="BM274" i="12"/>
  <c r="BL303" i="12"/>
  <c r="BL282" i="12"/>
  <c r="BV62" i="10" s="1"/>
  <c r="BK262" i="12"/>
  <c r="J24" i="12"/>
  <c r="BM226" i="12"/>
  <c r="BM228" i="12"/>
  <c r="BW50" i="10" s="1"/>
  <c r="BN220" i="12"/>
  <c r="BM369" i="12"/>
  <c r="BM231" i="12"/>
  <c r="BM233" i="12"/>
  <c r="BM300" i="12"/>
  <c r="BJ195" i="12"/>
  <c r="BJ198" i="12" s="1"/>
  <c r="BJ190" i="12"/>
  <c r="BK190" i="12"/>
  <c r="BJ226" i="12"/>
  <c r="BK195" i="12"/>
  <c r="BK198" i="12" s="1"/>
  <c r="BJ231" i="12"/>
  <c r="BJ234" i="12" s="1"/>
  <c r="BJ249" i="12"/>
  <c r="BJ252" i="12" s="1"/>
  <c r="BK226" i="12"/>
  <c r="BJ262" i="12"/>
  <c r="BJ208" i="12"/>
  <c r="BL190" i="12"/>
  <c r="BJ280" i="12"/>
  <c r="BJ244" i="12"/>
  <c r="BJ213" i="12"/>
  <c r="BJ216" i="12" s="1"/>
  <c r="BJ285" i="12"/>
  <c r="BJ288" i="12" s="1"/>
  <c r="BL195" i="12"/>
  <c r="BK231" i="12"/>
  <c r="BK234" i="12" s="1"/>
  <c r="BJ267" i="12"/>
  <c r="BJ270" i="12" s="1"/>
  <c r="BL246" i="12"/>
  <c r="BV54" i="10" s="1"/>
  <c r="BL249" i="12"/>
  <c r="BL244" i="12"/>
  <c r="BL301" i="12"/>
  <c r="BM238" i="12"/>
  <c r="BL251" i="12"/>
  <c r="BL370" i="12"/>
  <c r="BK249" i="12"/>
  <c r="BK252" i="12" s="1"/>
  <c r="BM202" i="12"/>
  <c r="BL208" i="12"/>
  <c r="BL210" i="12"/>
  <c r="BV46" i="10" s="1"/>
  <c r="BL215" i="12"/>
  <c r="BL368" i="12"/>
  <c r="BL213" i="12"/>
  <c r="BL299" i="12"/>
  <c r="J17" i="12"/>
  <c r="J33" i="12"/>
  <c r="BJ170" i="12"/>
  <c r="BK170" i="12" s="1"/>
  <c r="BL170" i="12" s="1"/>
  <c r="BM170" i="12" s="1"/>
  <c r="BN170" i="12" s="1"/>
  <c r="BO170" i="12" s="1"/>
  <c r="BP170" i="12" s="1"/>
  <c r="BQ170" i="12" s="1"/>
  <c r="BR170" i="12" s="1"/>
  <c r="BS170" i="12" s="1"/>
  <c r="BT170" i="12" s="1"/>
  <c r="BU170" i="12" s="1"/>
  <c r="BU62" i="10"/>
  <c r="BO184" i="12"/>
  <c r="BK208" i="12"/>
  <c r="BK285" i="12"/>
  <c r="BK288" i="12" s="1"/>
  <c r="BM186" i="12"/>
  <c r="BM195" i="12" s="1"/>
  <c r="BL192" i="12"/>
  <c r="BV42" i="10" s="1"/>
  <c r="BL367" i="12"/>
  <c r="BL197" i="12"/>
  <c r="BL298" i="12"/>
  <c r="BL226" i="12"/>
  <c r="BK213" i="12"/>
  <c r="BK216" i="12" s="1"/>
  <c r="BK280" i="12"/>
  <c r="BU60" i="10" s="1"/>
  <c r="BK244" i="12"/>
  <c r="BK267" i="12"/>
  <c r="BK270" i="12" s="1"/>
  <c r="BM256" i="12"/>
  <c r="BL302" i="12"/>
  <c r="BL371" i="12"/>
  <c r="BL267" i="12"/>
  <c r="BL264" i="12"/>
  <c r="BV58" i="10" s="1"/>
  <c r="BL269" i="12"/>
  <c r="BL262" i="12"/>
  <c r="DY6" i="5"/>
  <c r="EA6" i="5"/>
  <c r="G18" i="7"/>
  <c r="G26" i="7" s="1"/>
  <c r="G36" i="7" s="1"/>
  <c r="G39" i="7" s="1"/>
  <c r="C93" i="9"/>
  <c r="H26" i="7"/>
  <c r="H36" i="7" s="1"/>
  <c r="H39" i="7" s="1"/>
  <c r="K68" i="13"/>
  <c r="K96" i="13"/>
  <c r="K97" i="13"/>
  <c r="K95" i="13"/>
  <c r="M53" i="13"/>
  <c r="L98" i="13"/>
  <c r="N98" i="13"/>
  <c r="Z98" i="13" s="1"/>
  <c r="K72" i="13"/>
  <c r="N53" i="13"/>
  <c r="M98" i="13"/>
  <c r="I53" i="13"/>
  <c r="K98" i="13"/>
  <c r="K110" i="13"/>
  <c r="L37" i="13"/>
  <c r="J37" i="13"/>
  <c r="L8" i="13"/>
  <c r="M8" i="13"/>
  <c r="M116" i="13" s="1"/>
  <c r="K8" i="13"/>
  <c r="N8" i="13"/>
  <c r="K37" i="13"/>
  <c r="D74" i="12"/>
  <c r="D80" i="12" s="1"/>
  <c r="N16" i="10" s="1"/>
  <c r="C361" i="12" a="1"/>
  <c r="C361" i="12" s="1"/>
  <c r="K81" i="13"/>
  <c r="K80" i="13"/>
  <c r="K79" i="13"/>
  <c r="I81" i="13"/>
  <c r="I80" i="13"/>
  <c r="J79" i="13"/>
  <c r="I79" i="13"/>
  <c r="J81" i="13"/>
  <c r="I37" i="13"/>
  <c r="J90" i="13"/>
  <c r="J45" i="13"/>
  <c r="L7" i="13"/>
  <c r="L109" i="13" s="1"/>
  <c r="K90" i="13"/>
  <c r="K85" i="13"/>
  <c r="K111" i="13"/>
  <c r="K86" i="13"/>
  <c r="K84" i="13"/>
  <c r="K65" i="13"/>
  <c r="K64" i="13"/>
  <c r="K47" i="13"/>
  <c r="K66" i="13"/>
  <c r="K50" i="13"/>
  <c r="K48" i="13"/>
  <c r="K46" i="13"/>
  <c r="K43" i="13"/>
  <c r="K30" i="13"/>
  <c r="K15" i="13"/>
  <c r="K19" i="13"/>
  <c r="K17" i="13"/>
  <c r="K45" i="13"/>
  <c r="K33" i="13"/>
  <c r="K31" i="13"/>
  <c r="K44" i="13"/>
  <c r="K14" i="13"/>
  <c r="K18" i="13"/>
  <c r="K16" i="13"/>
  <c r="J86" i="13"/>
  <c r="J47" i="13"/>
  <c r="J46" i="13"/>
  <c r="J111" i="13"/>
  <c r="J48" i="13"/>
  <c r="J50" i="13"/>
  <c r="J85" i="13"/>
  <c r="B337" i="12"/>
  <c r="C337" i="12" s="1"/>
  <c r="G130" i="9"/>
  <c r="I137" i="9" s="1"/>
  <c r="D148" i="12"/>
  <c r="D296" i="12" s="1"/>
  <c r="C296" i="12"/>
  <c r="F58" i="12"/>
  <c r="D318" i="12"/>
  <c r="I130" i="9" s="1"/>
  <c r="K137" i="9" s="1"/>
  <c r="H20" i="12"/>
  <c r="J20" i="12"/>
  <c r="H29" i="12"/>
  <c r="J29" i="12"/>
  <c r="H28" i="12"/>
  <c r="J28" i="12"/>
  <c r="E58" i="12"/>
  <c r="C58" i="12"/>
  <c r="J168" i="12"/>
  <c r="C179" i="12"/>
  <c r="C297" i="12"/>
  <c r="D58" i="12"/>
  <c r="H12" i="12"/>
  <c r="J12" i="12"/>
  <c r="H43" i="12"/>
  <c r="K45" i="12" s="1"/>
  <c r="H47" i="12"/>
  <c r="K49" i="12" s="1"/>
  <c r="H51" i="12"/>
  <c r="K53" i="12" s="1"/>
  <c r="H55" i="12"/>
  <c r="K57" i="12" s="1"/>
  <c r="H35" i="12"/>
  <c r="K37" i="12" s="1"/>
  <c r="H39" i="12"/>
  <c r="K41" i="12" s="1"/>
  <c r="E93" i="8"/>
  <c r="C18" i="7"/>
  <c r="C26" i="7" s="1"/>
  <c r="C36" i="7" s="1"/>
  <c r="C39" i="7" s="1"/>
  <c r="B280" i="12"/>
  <c r="B285" i="12"/>
  <c r="B288" i="12" s="1"/>
  <c r="C285" i="12"/>
  <c r="C288" i="12" s="1"/>
  <c r="C280" i="12"/>
  <c r="H312" i="12" s="1" a="1"/>
  <c r="H312" i="12" s="1"/>
  <c r="D285" i="12"/>
  <c r="D288" i="12" s="1"/>
  <c r="D280" i="12"/>
  <c r="E280" i="12"/>
  <c r="E285" i="12"/>
  <c r="E288" i="12" s="1"/>
  <c r="F280" i="12"/>
  <c r="F285" i="12"/>
  <c r="F288" i="12" s="1"/>
  <c r="G285" i="12"/>
  <c r="G288" i="12" s="1"/>
  <c r="G280" i="12"/>
  <c r="H280" i="12"/>
  <c r="H285" i="12"/>
  <c r="H288" i="12" s="1"/>
  <c r="I285" i="12"/>
  <c r="I288" i="12" s="1"/>
  <c r="I280" i="12"/>
  <c r="J280" i="12"/>
  <c r="J285" i="12"/>
  <c r="J288" i="12" s="1"/>
  <c r="K280" i="12"/>
  <c r="K285" i="12"/>
  <c r="K288" i="12" s="1"/>
  <c r="L285" i="12"/>
  <c r="L288" i="12" s="1"/>
  <c r="L280" i="12"/>
  <c r="M285" i="12"/>
  <c r="M288" i="12" s="1"/>
  <c r="M280" i="12"/>
  <c r="N285" i="12"/>
  <c r="N288" i="12" s="1"/>
  <c r="N280" i="12"/>
  <c r="O285" i="12"/>
  <c r="O288" i="12" s="1"/>
  <c r="O280" i="12"/>
  <c r="P285" i="12"/>
  <c r="P288" i="12" s="1"/>
  <c r="P280" i="12"/>
  <c r="Q285" i="12"/>
  <c r="Q288" i="12" s="1"/>
  <c r="Q280" i="12"/>
  <c r="R285" i="12"/>
  <c r="R288" i="12" s="1"/>
  <c r="R280" i="12"/>
  <c r="S285" i="12"/>
  <c r="S288" i="12" s="1"/>
  <c r="S280" i="12"/>
  <c r="T280" i="12"/>
  <c r="T285" i="12"/>
  <c r="T288" i="12" s="1"/>
  <c r="U285" i="12"/>
  <c r="U288" i="12" s="1"/>
  <c r="U280" i="12"/>
  <c r="V285" i="12"/>
  <c r="V288" i="12" s="1"/>
  <c r="V280" i="12"/>
  <c r="W285" i="12"/>
  <c r="W288" i="12" s="1"/>
  <c r="W280" i="12"/>
  <c r="X280" i="12"/>
  <c r="X285" i="12"/>
  <c r="X288" i="12" s="1"/>
  <c r="Y280" i="12"/>
  <c r="Y285" i="12"/>
  <c r="Y288" i="12" s="1"/>
  <c r="Z285" i="12"/>
  <c r="Z288" i="12" s="1"/>
  <c r="Z280" i="12"/>
  <c r="AA285" i="12"/>
  <c r="AA288" i="12" s="1"/>
  <c r="AA280" i="12"/>
  <c r="AB280" i="12"/>
  <c r="AB285" i="12"/>
  <c r="AB288" i="12" s="1"/>
  <c r="AC280" i="12"/>
  <c r="AC285" i="12"/>
  <c r="AC288" i="12" s="1"/>
  <c r="AD280" i="12"/>
  <c r="AD285" i="12"/>
  <c r="AD288" i="12" s="1"/>
  <c r="AE280" i="12"/>
  <c r="AE285" i="12"/>
  <c r="AE288" i="12" s="1"/>
  <c r="AF285" i="12"/>
  <c r="AF288" i="12" s="1"/>
  <c r="AF280" i="12"/>
  <c r="AG285" i="12"/>
  <c r="AG288" i="12" s="1"/>
  <c r="AG280" i="12"/>
  <c r="AH280" i="12"/>
  <c r="AH285" i="12"/>
  <c r="AH288" i="12" s="1"/>
  <c r="AI285" i="12"/>
  <c r="AI288" i="12" s="1"/>
  <c r="AI280" i="12"/>
  <c r="AJ280" i="12"/>
  <c r="AJ285" i="12"/>
  <c r="AJ288" i="12" s="1"/>
  <c r="AK280" i="12"/>
  <c r="AK285" i="12"/>
  <c r="AK288" i="12" s="1"/>
  <c r="AL280" i="12"/>
  <c r="AL285" i="12"/>
  <c r="AL288" i="12" s="1"/>
  <c r="AM280" i="12"/>
  <c r="AM285" i="12"/>
  <c r="AM288" i="12" s="1"/>
  <c r="AN285" i="12"/>
  <c r="AN288" i="12" s="1"/>
  <c r="AN280" i="12"/>
  <c r="AO285" i="12"/>
  <c r="AO288" i="12" s="1"/>
  <c r="AO280" i="12"/>
  <c r="AP285" i="12"/>
  <c r="AP288" i="12" s="1"/>
  <c r="AP280" i="12"/>
  <c r="AQ285" i="12"/>
  <c r="AQ288" i="12" s="1"/>
  <c r="AQ280" i="12"/>
  <c r="AR280" i="12"/>
  <c r="AR285" i="12"/>
  <c r="AR288" i="12" s="1"/>
  <c r="AS280" i="12"/>
  <c r="AS285" i="12"/>
  <c r="AS288" i="12" s="1"/>
  <c r="AT285" i="12"/>
  <c r="AT288" i="12" s="1"/>
  <c r="AT280" i="12"/>
  <c r="AU285" i="12"/>
  <c r="AU288" i="12" s="1"/>
  <c r="AU280" i="12"/>
  <c r="AV285" i="12"/>
  <c r="AV288" i="12" s="1"/>
  <c r="AV280" i="12"/>
  <c r="AW285" i="12"/>
  <c r="AW288" i="12" s="1"/>
  <c r="AW280" i="12"/>
  <c r="AX280" i="12"/>
  <c r="AX285" i="12"/>
  <c r="AX288" i="12" s="1"/>
  <c r="AY280" i="12"/>
  <c r="AY285" i="12"/>
  <c r="AY288" i="12" s="1"/>
  <c r="AZ285" i="12"/>
  <c r="AZ288" i="12" s="1"/>
  <c r="AZ280" i="12"/>
  <c r="BA285" i="12"/>
  <c r="BA288" i="12" s="1"/>
  <c r="BA280" i="12"/>
  <c r="BB280" i="12"/>
  <c r="BB285" i="12"/>
  <c r="BB288" i="12" s="1"/>
  <c r="BC285" i="12"/>
  <c r="BC288" i="12" s="1"/>
  <c r="BC280" i="12"/>
  <c r="BD285" i="12"/>
  <c r="BD288" i="12" s="1"/>
  <c r="BD280" i="12"/>
  <c r="BE285" i="12"/>
  <c r="BE288" i="12" s="1"/>
  <c r="BE280" i="12"/>
  <c r="BF285" i="12"/>
  <c r="BF288" i="12" s="1"/>
  <c r="BF280" i="12"/>
  <c r="BG285" i="12"/>
  <c r="BG288" i="12" s="1"/>
  <c r="BG280" i="12"/>
  <c r="BH280" i="12"/>
  <c r="BH285" i="12"/>
  <c r="BH288" i="12" s="1"/>
  <c r="BI285" i="12"/>
  <c r="BI288" i="12" s="1"/>
  <c r="BI280" i="12"/>
  <c r="B262" i="12"/>
  <c r="D267" i="12"/>
  <c r="D270" i="12" s="1"/>
  <c r="C267" i="12"/>
  <c r="C270" i="12" s="1"/>
  <c r="C262" i="12"/>
  <c r="D262" i="12"/>
  <c r="B267" i="12"/>
  <c r="B270" i="12" s="1"/>
  <c r="E267" i="12"/>
  <c r="E270" i="12" s="1"/>
  <c r="E262" i="12"/>
  <c r="F267" i="12"/>
  <c r="F270" i="12" s="1"/>
  <c r="F262" i="12"/>
  <c r="G267" i="12"/>
  <c r="G270" i="12" s="1"/>
  <c r="G262" i="12"/>
  <c r="H267" i="12"/>
  <c r="H270" i="12" s="1"/>
  <c r="H262" i="12"/>
  <c r="I267" i="12"/>
  <c r="I270" i="12" s="1"/>
  <c r="I262" i="12"/>
  <c r="J267" i="12"/>
  <c r="J270" i="12" s="1"/>
  <c r="J262" i="12"/>
  <c r="K267" i="12"/>
  <c r="K270" i="12" s="1"/>
  <c r="K262" i="12"/>
  <c r="L267" i="12"/>
  <c r="L270" i="12" s="1"/>
  <c r="L262" i="12"/>
  <c r="M267" i="12"/>
  <c r="M270" i="12" s="1"/>
  <c r="M262" i="12"/>
  <c r="N267" i="12"/>
  <c r="N270" i="12" s="1"/>
  <c r="N262" i="12"/>
  <c r="O262" i="12"/>
  <c r="O267" i="12"/>
  <c r="O270" i="12" s="1"/>
  <c r="P262" i="12"/>
  <c r="P267" i="12"/>
  <c r="P270" i="12" s="1"/>
  <c r="Q267" i="12"/>
  <c r="Q270" i="12" s="1"/>
  <c r="Q262" i="12"/>
  <c r="R267" i="12"/>
  <c r="R270" i="12" s="1"/>
  <c r="R262" i="12"/>
  <c r="S267" i="12"/>
  <c r="S270" i="12" s="1"/>
  <c r="S262" i="12"/>
  <c r="T262" i="12"/>
  <c r="T267" i="12"/>
  <c r="T270" i="12" s="1"/>
  <c r="U267" i="12"/>
  <c r="U270" i="12" s="1"/>
  <c r="U262" i="12"/>
  <c r="V262" i="12"/>
  <c r="V267" i="12"/>
  <c r="V270" i="12" s="1"/>
  <c r="W267" i="12"/>
  <c r="W270" i="12" s="1"/>
  <c r="W262" i="12"/>
  <c r="X267" i="12"/>
  <c r="X270" i="12" s="1"/>
  <c r="X262" i="12"/>
  <c r="Y267" i="12"/>
  <c r="Y270" i="12" s="1"/>
  <c r="Y262" i="12"/>
  <c r="Z262" i="12"/>
  <c r="Z267" i="12"/>
  <c r="Z270" i="12" s="1"/>
  <c r="AA262" i="12"/>
  <c r="AA267" i="12"/>
  <c r="AA270" i="12" s="1"/>
  <c r="AB267" i="12"/>
  <c r="AB270" i="12" s="1"/>
  <c r="AB262" i="12"/>
  <c r="AC267" i="12"/>
  <c r="AC270" i="12" s="1"/>
  <c r="AC262" i="12"/>
  <c r="AD267" i="12"/>
  <c r="AD270" i="12" s="1"/>
  <c r="AD262" i="12"/>
  <c r="AE267" i="12"/>
  <c r="AE270" i="12" s="1"/>
  <c r="AE262" i="12"/>
  <c r="AF267" i="12"/>
  <c r="AF270" i="12" s="1"/>
  <c r="AF262" i="12"/>
  <c r="AG262" i="12"/>
  <c r="AG267" i="12"/>
  <c r="AG270" i="12" s="1"/>
  <c r="AH267" i="12"/>
  <c r="AH270" i="12" s="1"/>
  <c r="AH262" i="12"/>
  <c r="AI267" i="12"/>
  <c r="AI270" i="12" s="1"/>
  <c r="AI262" i="12"/>
  <c r="AJ267" i="12"/>
  <c r="AJ270" i="12" s="1"/>
  <c r="AJ262" i="12"/>
  <c r="AK267" i="12"/>
  <c r="AK270" i="12" s="1"/>
  <c r="AK262" i="12"/>
  <c r="AL267" i="12"/>
  <c r="AL270" i="12" s="1"/>
  <c r="AL262" i="12"/>
  <c r="AM267" i="12"/>
  <c r="AM270" i="12" s="1"/>
  <c r="AM262" i="12"/>
  <c r="AN267" i="12"/>
  <c r="AN270" i="12" s="1"/>
  <c r="AN262" i="12"/>
  <c r="AO267" i="12"/>
  <c r="AO270" i="12" s="1"/>
  <c r="AO262" i="12"/>
  <c r="AP267" i="12"/>
  <c r="AP270" i="12" s="1"/>
  <c r="AP262" i="12"/>
  <c r="AQ267" i="12"/>
  <c r="AQ270" i="12" s="1"/>
  <c r="AQ262" i="12"/>
  <c r="AR262" i="12"/>
  <c r="AR267" i="12"/>
  <c r="AR270" i="12" s="1"/>
  <c r="AS267" i="12"/>
  <c r="AS270" i="12" s="1"/>
  <c r="AS262" i="12"/>
  <c r="AT267" i="12"/>
  <c r="AT270" i="12" s="1"/>
  <c r="AT262" i="12"/>
  <c r="AU267" i="12"/>
  <c r="AU270" i="12" s="1"/>
  <c r="AU262" i="12"/>
  <c r="AV267" i="12"/>
  <c r="AV270" i="12" s="1"/>
  <c r="AV262" i="12"/>
  <c r="AW262" i="12"/>
  <c r="AW267" i="12"/>
  <c r="AW270" i="12" s="1"/>
  <c r="AX262" i="12"/>
  <c r="AX267" i="12"/>
  <c r="AX270" i="12" s="1"/>
  <c r="AY262" i="12"/>
  <c r="AY267" i="12"/>
  <c r="AY270" i="12" s="1"/>
  <c r="AZ262" i="12"/>
  <c r="AZ267" i="12"/>
  <c r="AZ270" i="12" s="1"/>
  <c r="BA262" i="12"/>
  <c r="BA267" i="12"/>
  <c r="BA270" i="12" s="1"/>
  <c r="BB262" i="12"/>
  <c r="BB267" i="12"/>
  <c r="BB270" i="12" s="1"/>
  <c r="BC262" i="12"/>
  <c r="BC267" i="12"/>
  <c r="BC270" i="12" s="1"/>
  <c r="BD262" i="12"/>
  <c r="BD267" i="12"/>
  <c r="BD270" i="12" s="1"/>
  <c r="BE262" i="12"/>
  <c r="BE267" i="12"/>
  <c r="BE270" i="12" s="1"/>
  <c r="BF262" i="12"/>
  <c r="BF267" i="12"/>
  <c r="BF270" i="12" s="1"/>
  <c r="BG262" i="12"/>
  <c r="BG267" i="12"/>
  <c r="BG270" i="12" s="1"/>
  <c r="BH262" i="12"/>
  <c r="BH267" i="12"/>
  <c r="BH270" i="12" s="1"/>
  <c r="BI262" i="12"/>
  <c r="BI267" i="12"/>
  <c r="BI270" i="12" s="1"/>
  <c r="B249" i="12"/>
  <c r="B252" i="12" s="1"/>
  <c r="B244" i="12"/>
  <c r="C249" i="12"/>
  <c r="C252" i="12" s="1"/>
  <c r="C244" i="12"/>
  <c r="D249" i="12"/>
  <c r="D252" i="12" s="1"/>
  <c r="D244" i="12"/>
  <c r="E244" i="12"/>
  <c r="E249" i="12"/>
  <c r="E252" i="12" s="1"/>
  <c r="F244" i="12"/>
  <c r="F249" i="12"/>
  <c r="F252" i="12" s="1"/>
  <c r="G249" i="12"/>
  <c r="G252" i="12" s="1"/>
  <c r="G244" i="12"/>
  <c r="H244" i="12"/>
  <c r="H249" i="12"/>
  <c r="H252" i="12" s="1"/>
  <c r="I244" i="12"/>
  <c r="I249" i="12"/>
  <c r="I252" i="12" s="1"/>
  <c r="J244" i="12"/>
  <c r="J249" i="12"/>
  <c r="J252" i="12" s="1"/>
  <c r="K249" i="12"/>
  <c r="K252" i="12" s="1"/>
  <c r="K244" i="12"/>
  <c r="L249" i="12"/>
  <c r="L252" i="12" s="1"/>
  <c r="L244" i="12"/>
  <c r="M244" i="12"/>
  <c r="M249" i="12"/>
  <c r="M252" i="12" s="1"/>
  <c r="N244" i="12"/>
  <c r="N249" i="12"/>
  <c r="N252" i="12" s="1"/>
  <c r="O249" i="12"/>
  <c r="O252" i="12" s="1"/>
  <c r="O244" i="12"/>
  <c r="P249" i="12"/>
  <c r="P252" i="12" s="1"/>
  <c r="P244" i="12"/>
  <c r="Q249" i="12"/>
  <c r="Q252" i="12" s="1"/>
  <c r="Q244" i="12"/>
  <c r="R249" i="12"/>
  <c r="R252" i="12" s="1"/>
  <c r="R244" i="12"/>
  <c r="S249" i="12"/>
  <c r="S252" i="12" s="1"/>
  <c r="S244" i="12"/>
  <c r="T244" i="12"/>
  <c r="T249" i="12"/>
  <c r="T252" i="12" s="1"/>
  <c r="U249" i="12"/>
  <c r="U252" i="12" s="1"/>
  <c r="U244" i="12"/>
  <c r="V244" i="12"/>
  <c r="V249" i="12"/>
  <c r="V252" i="12" s="1"/>
  <c r="W244" i="12"/>
  <c r="W249" i="12"/>
  <c r="W252" i="12" s="1"/>
  <c r="X249" i="12"/>
  <c r="X252" i="12" s="1"/>
  <c r="X244" i="12"/>
  <c r="Y244" i="12"/>
  <c r="Y249" i="12"/>
  <c r="Y252" i="12" s="1"/>
  <c r="Z249" i="12"/>
  <c r="Z252" i="12" s="1"/>
  <c r="Z244" i="12"/>
  <c r="AA244" i="12"/>
  <c r="AA249" i="12"/>
  <c r="AA252" i="12" s="1"/>
  <c r="AB249" i="12"/>
  <c r="AB252" i="12" s="1"/>
  <c r="AB244" i="12"/>
  <c r="AC244" i="12"/>
  <c r="AC249" i="12"/>
  <c r="AC252" i="12" s="1"/>
  <c r="AD244" i="12"/>
  <c r="AD249" i="12"/>
  <c r="AD252" i="12" s="1"/>
  <c r="AE244" i="12"/>
  <c r="AE249" i="12"/>
  <c r="AE252" i="12" s="1"/>
  <c r="AF244" i="12"/>
  <c r="AF249" i="12"/>
  <c r="AF252" i="12" s="1"/>
  <c r="AG249" i="12"/>
  <c r="AG252" i="12" s="1"/>
  <c r="AG244" i="12"/>
  <c r="AH249" i="12"/>
  <c r="AH252" i="12" s="1"/>
  <c r="AH244" i="12"/>
  <c r="AI249" i="12"/>
  <c r="AI252" i="12" s="1"/>
  <c r="AI244" i="12"/>
  <c r="AJ249" i="12"/>
  <c r="AJ252" i="12" s="1"/>
  <c r="AJ244" i="12"/>
  <c r="AK244" i="12"/>
  <c r="AK249" i="12"/>
  <c r="AK252" i="12" s="1"/>
  <c r="AL249" i="12"/>
  <c r="AL252" i="12" s="1"/>
  <c r="AL244" i="12"/>
  <c r="AM244" i="12"/>
  <c r="AM249" i="12"/>
  <c r="AM252" i="12" s="1"/>
  <c r="AN249" i="12"/>
  <c r="AN252" i="12" s="1"/>
  <c r="AN244" i="12"/>
  <c r="AO244" i="12"/>
  <c r="AO249" i="12"/>
  <c r="AO252" i="12" s="1"/>
  <c r="AP249" i="12"/>
  <c r="AP252" i="12" s="1"/>
  <c r="AP244" i="12"/>
  <c r="AQ244" i="12"/>
  <c r="AQ249" i="12"/>
  <c r="AQ252" i="12" s="1"/>
  <c r="AR244" i="12"/>
  <c r="AR249" i="12"/>
  <c r="AR252" i="12" s="1"/>
  <c r="AS249" i="12"/>
  <c r="AS252" i="12" s="1"/>
  <c r="AS244" i="12"/>
  <c r="AT244" i="12"/>
  <c r="AT249" i="12"/>
  <c r="AT252" i="12" s="1"/>
  <c r="AU249" i="12"/>
  <c r="AU252" i="12" s="1"/>
  <c r="AU244" i="12"/>
  <c r="AV249" i="12"/>
  <c r="AV252" i="12" s="1"/>
  <c r="AV244" i="12"/>
  <c r="AW249" i="12"/>
  <c r="AW252" i="12" s="1"/>
  <c r="AW244" i="12"/>
  <c r="AX244" i="12"/>
  <c r="AX249" i="12"/>
  <c r="AX252" i="12" s="1"/>
  <c r="AY244" i="12"/>
  <c r="AY249" i="12"/>
  <c r="AY252" i="12" s="1"/>
  <c r="AZ244" i="12"/>
  <c r="AZ249" i="12"/>
  <c r="AZ252" i="12" s="1"/>
  <c r="BA249" i="12"/>
  <c r="BA252" i="12" s="1"/>
  <c r="BA244" i="12"/>
  <c r="BB249" i="12"/>
  <c r="BB252" i="12" s="1"/>
  <c r="BB244" i="12"/>
  <c r="BC249" i="12"/>
  <c r="BC252" i="12" s="1"/>
  <c r="BC244" i="12"/>
  <c r="BD244" i="12"/>
  <c r="BD249" i="12"/>
  <c r="BD252" i="12" s="1"/>
  <c r="BE249" i="12"/>
  <c r="BE252" i="12" s="1"/>
  <c r="BE244" i="12"/>
  <c r="BF249" i="12"/>
  <c r="BF252" i="12" s="1"/>
  <c r="BF244" i="12"/>
  <c r="BG244" i="12"/>
  <c r="BG249" i="12"/>
  <c r="BG252" i="12" s="1"/>
  <c r="BH249" i="12"/>
  <c r="BH252" i="12" s="1"/>
  <c r="BH244" i="12"/>
  <c r="BI249" i="12"/>
  <c r="BI252" i="12" s="1"/>
  <c r="BI244" i="12"/>
  <c r="B226" i="12"/>
  <c r="B231" i="12"/>
  <c r="B234" i="12" s="1"/>
  <c r="C226" i="12"/>
  <c r="C231" i="12"/>
  <c r="C234" i="12" s="1"/>
  <c r="D226" i="12"/>
  <c r="D231" i="12"/>
  <c r="D234" i="12" s="1"/>
  <c r="E231" i="12"/>
  <c r="E234" i="12" s="1"/>
  <c r="E226" i="12"/>
  <c r="F231" i="12"/>
  <c r="F234" i="12" s="1"/>
  <c r="F226" i="12"/>
  <c r="G231" i="12"/>
  <c r="G234" i="12" s="1"/>
  <c r="G226" i="12"/>
  <c r="H231" i="12"/>
  <c r="H234" i="12" s="1"/>
  <c r="H226" i="12"/>
  <c r="I231" i="12"/>
  <c r="I234" i="12" s="1"/>
  <c r="I226" i="12"/>
  <c r="J231" i="12"/>
  <c r="J234" i="12" s="1"/>
  <c r="J226" i="12"/>
  <c r="K226" i="12"/>
  <c r="K231" i="12"/>
  <c r="K234" i="12" s="1"/>
  <c r="L226" i="12"/>
  <c r="L231" i="12"/>
  <c r="L234" i="12" s="1"/>
  <c r="M226" i="12"/>
  <c r="M231" i="12"/>
  <c r="M234" i="12" s="1"/>
  <c r="N231" i="12"/>
  <c r="N234" i="12" s="1"/>
  <c r="N226" i="12"/>
  <c r="O226" i="12"/>
  <c r="O231" i="12"/>
  <c r="O234" i="12" s="1"/>
  <c r="P231" i="12"/>
  <c r="P234" i="12" s="1"/>
  <c r="P226" i="12"/>
  <c r="Q231" i="12"/>
  <c r="Q234" i="12" s="1"/>
  <c r="Q226" i="12"/>
  <c r="R231" i="12"/>
  <c r="R234" i="12" s="1"/>
  <c r="R226" i="12"/>
  <c r="S231" i="12"/>
  <c r="S234" i="12" s="1"/>
  <c r="S226" i="12"/>
  <c r="T231" i="12"/>
  <c r="T234" i="12" s="1"/>
  <c r="T226" i="12"/>
  <c r="U231" i="12"/>
  <c r="U234" i="12" s="1"/>
  <c r="U226" i="12"/>
  <c r="V231" i="12"/>
  <c r="V234" i="12" s="1"/>
  <c r="V226" i="12"/>
  <c r="W231" i="12"/>
  <c r="W234" i="12" s="1"/>
  <c r="W226" i="12"/>
  <c r="X231" i="12"/>
  <c r="X234" i="12" s="1"/>
  <c r="X226" i="12"/>
  <c r="Y231" i="12"/>
  <c r="Y234" i="12" s="1"/>
  <c r="Y226" i="12"/>
  <c r="Z231" i="12"/>
  <c r="Z234" i="12" s="1"/>
  <c r="Z226" i="12"/>
  <c r="AA231" i="12"/>
  <c r="AA234" i="12" s="1"/>
  <c r="AA226" i="12"/>
  <c r="AB231" i="12"/>
  <c r="AB234" i="12" s="1"/>
  <c r="AB226" i="12"/>
  <c r="AC226" i="12"/>
  <c r="AC231" i="12"/>
  <c r="AC234" i="12" s="1"/>
  <c r="AD226" i="12"/>
  <c r="AD231" i="12"/>
  <c r="AD234" i="12" s="1"/>
  <c r="AE231" i="12"/>
  <c r="AE234" i="12" s="1"/>
  <c r="AE226" i="12"/>
  <c r="AF226" i="12"/>
  <c r="AF231" i="12"/>
  <c r="AF234" i="12" s="1"/>
  <c r="AG231" i="12"/>
  <c r="AG234" i="12" s="1"/>
  <c r="AG226" i="12"/>
  <c r="AH231" i="12"/>
  <c r="AH234" i="12" s="1"/>
  <c r="AH226" i="12"/>
  <c r="AI231" i="12"/>
  <c r="AI234" i="12" s="1"/>
  <c r="AI226" i="12"/>
  <c r="AJ226" i="12"/>
  <c r="AJ231" i="12"/>
  <c r="AJ234" i="12" s="1"/>
  <c r="AK231" i="12"/>
  <c r="AK234" i="12" s="1"/>
  <c r="AK226" i="12"/>
  <c r="AL226" i="12"/>
  <c r="AL231" i="12"/>
  <c r="AL234" i="12" s="1"/>
  <c r="AM231" i="12"/>
  <c r="AM234" i="12" s="1"/>
  <c r="AM226" i="12"/>
  <c r="AN231" i="12"/>
  <c r="AN234" i="12" s="1"/>
  <c r="AN226" i="12"/>
  <c r="AO231" i="12"/>
  <c r="AO234" i="12" s="1"/>
  <c r="AO226" i="12"/>
  <c r="AP231" i="12"/>
  <c r="AP234" i="12" s="1"/>
  <c r="AP226" i="12"/>
  <c r="AQ226" i="12"/>
  <c r="AQ231" i="12"/>
  <c r="AQ234" i="12" s="1"/>
  <c r="AR231" i="12"/>
  <c r="AR234" i="12" s="1"/>
  <c r="AR226" i="12"/>
  <c r="AS226" i="12"/>
  <c r="AS231" i="12"/>
  <c r="AS234" i="12" s="1"/>
  <c r="AT231" i="12"/>
  <c r="AT234" i="12" s="1"/>
  <c r="AT226" i="12"/>
  <c r="AU231" i="12"/>
  <c r="AU234" i="12" s="1"/>
  <c r="AU226" i="12"/>
  <c r="AV231" i="12"/>
  <c r="AV234" i="12" s="1"/>
  <c r="AV226" i="12"/>
  <c r="AW231" i="12"/>
  <c r="AW234" i="12" s="1"/>
  <c r="AW226" i="12"/>
  <c r="AX226" i="12"/>
  <c r="AX231" i="12"/>
  <c r="AX234" i="12" s="1"/>
  <c r="AY226" i="12"/>
  <c r="AY231" i="12"/>
  <c r="AY234" i="12" s="1"/>
  <c r="AZ231" i="12"/>
  <c r="AZ234" i="12" s="1"/>
  <c r="AZ226" i="12"/>
  <c r="BA231" i="12"/>
  <c r="BA234" i="12" s="1"/>
  <c r="BA226" i="12"/>
  <c r="BB226" i="12"/>
  <c r="BB231" i="12"/>
  <c r="BB234" i="12" s="1"/>
  <c r="BC226" i="12"/>
  <c r="BC231" i="12"/>
  <c r="BC234" i="12" s="1"/>
  <c r="BD226" i="12"/>
  <c r="BD231" i="12"/>
  <c r="BD234" i="12" s="1"/>
  <c r="BE226" i="12"/>
  <c r="BE231" i="12"/>
  <c r="BE234" i="12" s="1"/>
  <c r="BF231" i="12"/>
  <c r="BF234" i="12" s="1"/>
  <c r="BF226" i="12"/>
  <c r="BG226" i="12"/>
  <c r="BG231" i="12"/>
  <c r="BG234" i="12" s="1"/>
  <c r="BH231" i="12"/>
  <c r="BH234" i="12" s="1"/>
  <c r="BH226" i="12"/>
  <c r="BI231" i="12"/>
  <c r="BI234" i="12" s="1"/>
  <c r="BI226" i="12"/>
  <c r="B213" i="12"/>
  <c r="B216" i="12" s="1"/>
  <c r="B208" i="12"/>
  <c r="C208" i="12"/>
  <c r="C213" i="12"/>
  <c r="C216" i="12" s="1"/>
  <c r="D213" i="12"/>
  <c r="D216" i="12" s="1"/>
  <c r="D208" i="12"/>
  <c r="E213" i="12"/>
  <c r="E216" i="12" s="1"/>
  <c r="E208" i="12"/>
  <c r="F213" i="12"/>
  <c r="F216" i="12" s="1"/>
  <c r="F208" i="12"/>
  <c r="G213" i="12"/>
  <c r="G216" i="12" s="1"/>
  <c r="G208" i="12"/>
  <c r="H208" i="12"/>
  <c r="H213" i="12"/>
  <c r="H216" i="12" s="1"/>
  <c r="I208" i="12"/>
  <c r="I213" i="12"/>
  <c r="I216" i="12" s="1"/>
  <c r="J208" i="12"/>
  <c r="J213" i="12"/>
  <c r="J216" i="12" s="1"/>
  <c r="K213" i="12"/>
  <c r="K216" i="12" s="1"/>
  <c r="K208" i="12"/>
  <c r="L208" i="12"/>
  <c r="L213" i="12"/>
  <c r="L216" i="12" s="1"/>
  <c r="M213" i="12"/>
  <c r="M216" i="12" s="1"/>
  <c r="M208" i="12"/>
  <c r="N213" i="12"/>
  <c r="N216" i="12" s="1"/>
  <c r="N208" i="12"/>
  <c r="O213" i="12"/>
  <c r="O216" i="12" s="1"/>
  <c r="O208" i="12"/>
  <c r="P208" i="12"/>
  <c r="P213" i="12"/>
  <c r="P216" i="12" s="1"/>
  <c r="Q213" i="12"/>
  <c r="Q216" i="12" s="1"/>
  <c r="Q208" i="12"/>
  <c r="R213" i="12"/>
  <c r="R216" i="12" s="1"/>
  <c r="R208" i="12"/>
  <c r="S213" i="12"/>
  <c r="S216" i="12" s="1"/>
  <c r="S208" i="12"/>
  <c r="T213" i="12"/>
  <c r="T216" i="12" s="1"/>
  <c r="T208" i="12"/>
  <c r="U213" i="12"/>
  <c r="U216" i="12" s="1"/>
  <c r="U208" i="12"/>
  <c r="V213" i="12"/>
  <c r="V216" i="12" s="1"/>
  <c r="V208" i="12"/>
  <c r="W213" i="12"/>
  <c r="W216" i="12" s="1"/>
  <c r="W208" i="12"/>
  <c r="X208" i="12"/>
  <c r="X213" i="12"/>
  <c r="X216" i="12" s="1"/>
  <c r="Y208" i="12"/>
  <c r="Y213" i="12"/>
  <c r="Y216" i="12" s="1"/>
  <c r="Z213" i="12"/>
  <c r="Z216" i="12" s="1"/>
  <c r="Z208" i="12"/>
  <c r="AA213" i="12"/>
  <c r="AA216" i="12" s="1"/>
  <c r="AA208" i="12"/>
  <c r="AB213" i="12"/>
  <c r="AB216" i="12" s="1"/>
  <c r="AB208" i="12"/>
  <c r="AC213" i="12"/>
  <c r="AC216" i="12" s="1"/>
  <c r="AC208" i="12"/>
  <c r="AD208" i="12"/>
  <c r="AD213" i="12"/>
  <c r="AD216" i="12" s="1"/>
  <c r="AE213" i="12"/>
  <c r="AE216" i="12" s="1"/>
  <c r="AE208" i="12"/>
  <c r="AF208" i="12"/>
  <c r="AF213" i="12"/>
  <c r="AF216" i="12" s="1"/>
  <c r="AG213" i="12"/>
  <c r="AG216" i="12" s="1"/>
  <c r="AG208" i="12"/>
  <c r="AH213" i="12"/>
  <c r="AH216" i="12" s="1"/>
  <c r="AH208" i="12"/>
  <c r="AI208" i="12"/>
  <c r="AI213" i="12"/>
  <c r="AI216" i="12" s="1"/>
  <c r="AJ213" i="12"/>
  <c r="AJ216" i="12" s="1"/>
  <c r="AJ208" i="12"/>
  <c r="AK208" i="12"/>
  <c r="AK213" i="12"/>
  <c r="AK216" i="12" s="1"/>
  <c r="AL213" i="12"/>
  <c r="AL216" i="12" s="1"/>
  <c r="AL208" i="12"/>
  <c r="AM213" i="12"/>
  <c r="AM216" i="12" s="1"/>
  <c r="AM208" i="12"/>
  <c r="AN213" i="12"/>
  <c r="AN216" i="12" s="1"/>
  <c r="AN208" i="12"/>
  <c r="AO208" i="12"/>
  <c r="AO213" i="12"/>
  <c r="AO216" i="12" s="1"/>
  <c r="AP213" i="12"/>
  <c r="AP216" i="12" s="1"/>
  <c r="AP208" i="12"/>
  <c r="AQ208" i="12"/>
  <c r="AQ213" i="12"/>
  <c r="AQ216" i="12" s="1"/>
  <c r="AR208" i="12"/>
  <c r="AR213" i="12"/>
  <c r="AR216" i="12" s="1"/>
  <c r="AS208" i="12"/>
  <c r="AS213" i="12"/>
  <c r="AS216" i="12" s="1"/>
  <c r="AT208" i="12"/>
  <c r="AT213" i="12"/>
  <c r="AT216" i="12" s="1"/>
  <c r="AU213" i="12"/>
  <c r="AU216" i="12" s="1"/>
  <c r="AU208" i="12"/>
  <c r="AV213" i="12"/>
  <c r="AV216" i="12" s="1"/>
  <c r="AV208" i="12"/>
  <c r="AW213" i="12"/>
  <c r="AW216" i="12" s="1"/>
  <c r="AW208" i="12"/>
  <c r="AX213" i="12"/>
  <c r="AX216" i="12" s="1"/>
  <c r="AX208" i="12"/>
  <c r="AY213" i="12"/>
  <c r="AY216" i="12" s="1"/>
  <c r="AY208" i="12"/>
  <c r="AZ213" i="12"/>
  <c r="AZ216" i="12" s="1"/>
  <c r="AZ208" i="12"/>
  <c r="BA208" i="12"/>
  <c r="BA213" i="12"/>
  <c r="BA216" i="12" s="1"/>
  <c r="BB213" i="12"/>
  <c r="BB216" i="12" s="1"/>
  <c r="BB208" i="12"/>
  <c r="BC213" i="12"/>
  <c r="BC216" i="12" s="1"/>
  <c r="BC208" i="12"/>
  <c r="BD208" i="12"/>
  <c r="BD213" i="12"/>
  <c r="BD216" i="12" s="1"/>
  <c r="BE208" i="12"/>
  <c r="BE213" i="12"/>
  <c r="BE216" i="12" s="1"/>
  <c r="BF213" i="12"/>
  <c r="BF216" i="12" s="1"/>
  <c r="BF208" i="12"/>
  <c r="BG213" i="12"/>
  <c r="BG216" i="12" s="1"/>
  <c r="BG208" i="12"/>
  <c r="BH213" i="12"/>
  <c r="BH216" i="12" s="1"/>
  <c r="BH208" i="12"/>
  <c r="BI213" i="12"/>
  <c r="BI216" i="12" s="1"/>
  <c r="BI208" i="12"/>
  <c r="C156" i="12"/>
  <c r="M34" i="10" s="1"/>
  <c r="T29" i="10"/>
  <c r="AH29" i="10"/>
  <c r="P29" i="10"/>
  <c r="Q29" i="10"/>
  <c r="AD29" i="10"/>
  <c r="U29" i="10"/>
  <c r="C161" i="12"/>
  <c r="AB29" i="10"/>
  <c r="N29" i="10"/>
  <c r="O29" i="10"/>
  <c r="AE29" i="10"/>
  <c r="S29" i="10"/>
  <c r="B80" i="12"/>
  <c r="L16" i="10" s="1"/>
  <c r="L19" i="10" s="1"/>
  <c r="G6" i="9" s="1"/>
  <c r="G123" i="9" s="1"/>
  <c r="B195" i="12"/>
  <c r="B198" i="12" s="1"/>
  <c r="B190" i="12"/>
  <c r="L40" i="10" s="1"/>
  <c r="C190" i="12"/>
  <c r="M40" i="10" s="1"/>
  <c r="M43" i="10" s="1"/>
  <c r="H12" i="9" s="1"/>
  <c r="C195" i="12"/>
  <c r="C198" i="12" s="1"/>
  <c r="D190" i="12"/>
  <c r="N40" i="10" s="1"/>
  <c r="N43" i="10" s="1"/>
  <c r="I12" i="9" s="1"/>
  <c r="D195" i="12"/>
  <c r="D198" i="12" s="1"/>
  <c r="E195" i="12"/>
  <c r="E198" i="12" s="1"/>
  <c r="E190" i="12"/>
  <c r="O40" i="10" s="1"/>
  <c r="O43" i="10" s="1"/>
  <c r="J12" i="9" s="1"/>
  <c r="F195" i="12"/>
  <c r="F198" i="12" s="1"/>
  <c r="F190" i="12"/>
  <c r="P40" i="10" s="1"/>
  <c r="P43" i="10" s="1"/>
  <c r="K12" i="9" s="1"/>
  <c r="G195" i="12"/>
  <c r="G198" i="12" s="1"/>
  <c r="G190" i="12"/>
  <c r="Q40" i="10" s="1"/>
  <c r="Q43" i="10" s="1"/>
  <c r="L12" i="9" s="1"/>
  <c r="H190" i="12"/>
  <c r="R40" i="10" s="1"/>
  <c r="R43" i="10" s="1"/>
  <c r="M12" i="9" s="1"/>
  <c r="H195" i="12"/>
  <c r="H198" i="12" s="1"/>
  <c r="I190" i="12"/>
  <c r="S40" i="10" s="1"/>
  <c r="S43" i="10" s="1"/>
  <c r="N12" i="9" s="1"/>
  <c r="I195" i="12"/>
  <c r="I198" i="12" s="1"/>
  <c r="J190" i="12"/>
  <c r="T40" i="10" s="1"/>
  <c r="T43" i="10" s="1"/>
  <c r="O12" i="9" s="1"/>
  <c r="J195" i="12"/>
  <c r="J198" i="12" s="1"/>
  <c r="K195" i="12"/>
  <c r="K198" i="12" s="1"/>
  <c r="K190" i="12"/>
  <c r="U40" i="10" s="1"/>
  <c r="U43" i="10" s="1"/>
  <c r="P12" i="9" s="1"/>
  <c r="L195" i="12"/>
  <c r="L198" i="12" s="1"/>
  <c r="L190" i="12"/>
  <c r="V40" i="10" s="1"/>
  <c r="V43" i="10" s="1"/>
  <c r="Q12" i="9" s="1"/>
  <c r="M190" i="12"/>
  <c r="W40" i="10" s="1"/>
  <c r="W43" i="10" s="1"/>
  <c r="R12" i="9" s="1"/>
  <c r="M195" i="12"/>
  <c r="M198" i="12" s="1"/>
  <c r="N190" i="12"/>
  <c r="X40" i="10" s="1"/>
  <c r="X43" i="10" s="1"/>
  <c r="S12" i="9" s="1"/>
  <c r="N195" i="12"/>
  <c r="N198" i="12" s="1"/>
  <c r="O190" i="12"/>
  <c r="Y40" i="10" s="1"/>
  <c r="Y43" i="10" s="1"/>
  <c r="T12" i="9" s="1"/>
  <c r="O195" i="12"/>
  <c r="O198" i="12" s="1"/>
  <c r="P190" i="12"/>
  <c r="Z40" i="10" s="1"/>
  <c r="Z43" i="10" s="1"/>
  <c r="U12" i="9" s="1"/>
  <c r="P195" i="12"/>
  <c r="P198" i="12" s="1"/>
  <c r="Q190" i="12"/>
  <c r="AA40" i="10" s="1"/>
  <c r="AA43" i="10" s="1"/>
  <c r="V12" i="9" s="1"/>
  <c r="Q195" i="12"/>
  <c r="Q198" i="12" s="1"/>
  <c r="R195" i="12"/>
  <c r="R198" i="12" s="1"/>
  <c r="R190" i="12"/>
  <c r="AB40" i="10" s="1"/>
  <c r="AB43" i="10" s="1"/>
  <c r="W12" i="9" s="1"/>
  <c r="S195" i="12"/>
  <c r="S198" i="12" s="1"/>
  <c r="S190" i="12"/>
  <c r="AC40" i="10" s="1"/>
  <c r="AC43" i="10" s="1"/>
  <c r="X12" i="9" s="1"/>
  <c r="T195" i="12"/>
  <c r="T198" i="12" s="1"/>
  <c r="T190" i="12"/>
  <c r="AD40" i="10" s="1"/>
  <c r="AD43" i="10" s="1"/>
  <c r="Y12" i="9" s="1"/>
  <c r="U195" i="12"/>
  <c r="U198" i="12" s="1"/>
  <c r="U190" i="12"/>
  <c r="AE40" i="10" s="1"/>
  <c r="AE43" i="10" s="1"/>
  <c r="Z12" i="9" s="1"/>
  <c r="V195" i="12"/>
  <c r="V198" i="12" s="1"/>
  <c r="V190" i="12"/>
  <c r="AF40" i="10" s="1"/>
  <c r="AF43" i="10" s="1"/>
  <c r="AA12" i="9" s="1"/>
  <c r="W195" i="12"/>
  <c r="W198" i="12" s="1"/>
  <c r="W190" i="12"/>
  <c r="AG40" i="10" s="1"/>
  <c r="AG43" i="10" s="1"/>
  <c r="AB12" i="9" s="1"/>
  <c r="X195" i="12"/>
  <c r="X198" i="12" s="1"/>
  <c r="X190" i="12"/>
  <c r="AH40" i="10" s="1"/>
  <c r="AH43" i="10" s="1"/>
  <c r="AC12" i="9" s="1"/>
  <c r="Y195" i="12"/>
  <c r="Y198" i="12" s="1"/>
  <c r="Y190" i="12"/>
  <c r="AI40" i="10" s="1"/>
  <c r="AI43" i="10" s="1"/>
  <c r="AD12" i="9" s="1"/>
  <c r="Z190" i="12"/>
  <c r="AJ40" i="10" s="1"/>
  <c r="AJ43" i="10" s="1"/>
  <c r="AE12" i="9" s="1"/>
  <c r="Z195" i="12"/>
  <c r="Z198" i="12" s="1"/>
  <c r="AA190" i="12"/>
  <c r="AK40" i="10" s="1"/>
  <c r="AK43" i="10" s="1"/>
  <c r="AF12" i="9" s="1"/>
  <c r="AA195" i="12"/>
  <c r="AA198" i="12" s="1"/>
  <c r="AB195" i="12"/>
  <c r="AB198" i="12" s="1"/>
  <c r="AB190" i="12"/>
  <c r="AL40" i="10" s="1"/>
  <c r="AL43" i="10" s="1"/>
  <c r="AG12" i="9" s="1"/>
  <c r="AC195" i="12"/>
  <c r="AC198" i="12" s="1"/>
  <c r="AC190" i="12"/>
  <c r="AM40" i="10" s="1"/>
  <c r="AM43" i="10" s="1"/>
  <c r="AH12" i="9" s="1"/>
  <c r="AD195" i="12"/>
  <c r="AD198" i="12" s="1"/>
  <c r="AD190" i="12"/>
  <c r="AN40" i="10" s="1"/>
  <c r="AN43" i="10" s="1"/>
  <c r="AI12" i="9" s="1"/>
  <c r="AE195" i="12"/>
  <c r="AE198" i="12" s="1"/>
  <c r="AE190" i="12"/>
  <c r="AO40" i="10" s="1"/>
  <c r="AO43" i="10" s="1"/>
  <c r="AJ12" i="9" s="1"/>
  <c r="AF195" i="12"/>
  <c r="AF198" i="12" s="1"/>
  <c r="AF190" i="12"/>
  <c r="AP40" i="10" s="1"/>
  <c r="AP43" i="10" s="1"/>
  <c r="AK12" i="9" s="1"/>
  <c r="AG195" i="12"/>
  <c r="AG198" i="12" s="1"/>
  <c r="AG190" i="12"/>
  <c r="AQ40" i="10" s="1"/>
  <c r="AQ43" i="10" s="1"/>
  <c r="AL12" i="9" s="1"/>
  <c r="AH195" i="12"/>
  <c r="AH198" i="12" s="1"/>
  <c r="AH190" i="12"/>
  <c r="AR40" i="10" s="1"/>
  <c r="AR43" i="10" s="1"/>
  <c r="AM12" i="9" s="1"/>
  <c r="AI195" i="12"/>
  <c r="AI198" i="12" s="1"/>
  <c r="AI190" i="12"/>
  <c r="AS40" i="10" s="1"/>
  <c r="AS43" i="10" s="1"/>
  <c r="AN12" i="9" s="1"/>
  <c r="AJ195" i="12"/>
  <c r="AJ198" i="12" s="1"/>
  <c r="AJ190" i="12"/>
  <c r="AT40" i="10" s="1"/>
  <c r="AT43" i="10" s="1"/>
  <c r="AO12" i="9" s="1"/>
  <c r="AK195" i="12"/>
  <c r="AK198" i="12" s="1"/>
  <c r="AK190" i="12"/>
  <c r="AU40" i="10" s="1"/>
  <c r="AU43" i="10" s="1"/>
  <c r="AP12" i="9" s="1"/>
  <c r="AL195" i="12"/>
  <c r="AL198" i="12" s="1"/>
  <c r="AL190" i="12"/>
  <c r="AV40" i="10" s="1"/>
  <c r="AV43" i="10" s="1"/>
  <c r="AQ12" i="9" s="1"/>
  <c r="AM195" i="12"/>
  <c r="AM198" i="12" s="1"/>
  <c r="AM190" i="12"/>
  <c r="AW40" i="10" s="1"/>
  <c r="AW43" i="10" s="1"/>
  <c r="AR12" i="9" s="1"/>
  <c r="AN195" i="12"/>
  <c r="AN198" i="12" s="1"/>
  <c r="AN190" i="12"/>
  <c r="AX40" i="10" s="1"/>
  <c r="AX43" i="10" s="1"/>
  <c r="AS12" i="9" s="1"/>
  <c r="AO195" i="12"/>
  <c r="AO198" i="12" s="1"/>
  <c r="AO190" i="12"/>
  <c r="AY40" i="10" s="1"/>
  <c r="AY43" i="10" s="1"/>
  <c r="AT12" i="9" s="1"/>
  <c r="AP195" i="12"/>
  <c r="AP198" i="12" s="1"/>
  <c r="AP190" i="12"/>
  <c r="AZ40" i="10" s="1"/>
  <c r="AZ43" i="10" s="1"/>
  <c r="AU12" i="9" s="1"/>
  <c r="AQ195" i="12"/>
  <c r="AQ198" i="12" s="1"/>
  <c r="AQ190" i="12"/>
  <c r="BA40" i="10" s="1"/>
  <c r="BA43" i="10" s="1"/>
  <c r="AV12" i="9" s="1"/>
  <c r="AR190" i="12"/>
  <c r="BB40" i="10" s="1"/>
  <c r="BB43" i="10" s="1"/>
  <c r="AW12" i="9" s="1"/>
  <c r="AR195" i="12"/>
  <c r="AR198" i="12" s="1"/>
  <c r="AS190" i="12"/>
  <c r="BC40" i="10" s="1"/>
  <c r="BC43" i="10" s="1"/>
  <c r="AX12" i="9" s="1"/>
  <c r="AS195" i="12"/>
  <c r="AS198" i="12" s="1"/>
  <c r="AT195" i="12"/>
  <c r="AT198" i="12" s="1"/>
  <c r="AT190" i="12"/>
  <c r="BD40" i="10" s="1"/>
  <c r="BD43" i="10" s="1"/>
  <c r="AY12" i="9" s="1"/>
  <c r="AU195" i="12"/>
  <c r="AU198" i="12" s="1"/>
  <c r="AU190" i="12"/>
  <c r="BE40" i="10" s="1"/>
  <c r="BE43" i="10" s="1"/>
  <c r="AZ12" i="9" s="1"/>
  <c r="AV195" i="12"/>
  <c r="AV198" i="12" s="1"/>
  <c r="AV190" i="12"/>
  <c r="BF40" i="10" s="1"/>
  <c r="BF43" i="10" s="1"/>
  <c r="BA12" i="9" s="1"/>
  <c r="AW195" i="12"/>
  <c r="AW198" i="12" s="1"/>
  <c r="AW190" i="12"/>
  <c r="BG40" i="10" s="1"/>
  <c r="BG43" i="10" s="1"/>
  <c r="BB12" i="9" s="1"/>
  <c r="AX195" i="12"/>
  <c r="AX198" i="12" s="1"/>
  <c r="AX190" i="12"/>
  <c r="BH40" i="10" s="1"/>
  <c r="BH43" i="10" s="1"/>
  <c r="BC12" i="9" s="1"/>
  <c r="AY195" i="12"/>
  <c r="AY198" i="12" s="1"/>
  <c r="AY190" i="12"/>
  <c r="BI40" i="10" s="1"/>
  <c r="BI43" i="10" s="1"/>
  <c r="BD12" i="9" s="1"/>
  <c r="AZ195" i="12"/>
  <c r="AZ198" i="12" s="1"/>
  <c r="AZ190" i="12"/>
  <c r="BJ40" i="10" s="1"/>
  <c r="BJ43" i="10" s="1"/>
  <c r="BE12" i="9" s="1"/>
  <c r="BA195" i="12"/>
  <c r="BA198" i="12" s="1"/>
  <c r="BA190" i="12"/>
  <c r="BK40" i="10" s="1"/>
  <c r="BK43" i="10" s="1"/>
  <c r="BF12" i="9" s="1"/>
  <c r="BB195" i="12"/>
  <c r="BB198" i="12" s="1"/>
  <c r="BB190" i="12"/>
  <c r="BL40" i="10" s="1"/>
  <c r="BL43" i="10" s="1"/>
  <c r="BG12" i="9" s="1"/>
  <c r="BC195" i="12"/>
  <c r="BC198" i="12" s="1"/>
  <c r="BC190" i="12"/>
  <c r="BM40" i="10" s="1"/>
  <c r="BM43" i="10" s="1"/>
  <c r="BH12" i="9" s="1"/>
  <c r="BD195" i="12"/>
  <c r="BD198" i="12" s="1"/>
  <c r="BD190" i="12"/>
  <c r="BN40" i="10" s="1"/>
  <c r="BN43" i="10" s="1"/>
  <c r="BI12" i="9" s="1"/>
  <c r="BE195" i="12"/>
  <c r="BE198" i="12" s="1"/>
  <c r="BE190" i="12"/>
  <c r="BO40" i="10" s="1"/>
  <c r="BO43" i="10" s="1"/>
  <c r="BJ12" i="9" s="1"/>
  <c r="BF195" i="12"/>
  <c r="BF198" i="12" s="1"/>
  <c r="BF190" i="12"/>
  <c r="BP40" i="10" s="1"/>
  <c r="BP43" i="10" s="1"/>
  <c r="BK12" i="9" s="1"/>
  <c r="BG195" i="12"/>
  <c r="BG198" i="12" s="1"/>
  <c r="BG190" i="12"/>
  <c r="BQ40" i="10" s="1"/>
  <c r="BQ43" i="10" s="1"/>
  <c r="BL12" i="9" s="1"/>
  <c r="BH195" i="12"/>
  <c r="BH198" i="12" s="1"/>
  <c r="BH190" i="12"/>
  <c r="BR40" i="10" s="1"/>
  <c r="BR43" i="10" s="1"/>
  <c r="BM12" i="9" s="1"/>
  <c r="BI195" i="12"/>
  <c r="BI198" i="12" s="1"/>
  <c r="BI190" i="12"/>
  <c r="BS40" i="10" s="1"/>
  <c r="BS43" i="10" s="1"/>
  <c r="BN12" i="9" s="1"/>
  <c r="AG29" i="10"/>
  <c r="H33" i="12"/>
  <c r="AF29" i="10"/>
  <c r="W29" i="10"/>
  <c r="Y29" i="10"/>
  <c r="AC29" i="10"/>
  <c r="D166" i="12"/>
  <c r="X29" i="10"/>
  <c r="AI29" i="10"/>
  <c r="M29" i="10"/>
  <c r="AA29" i="10"/>
  <c r="Z29" i="10"/>
  <c r="V29" i="10"/>
  <c r="R29" i="10"/>
  <c r="AO29" i="10"/>
  <c r="AL29" i="10"/>
  <c r="AN29" i="10"/>
  <c r="AM29" i="10"/>
  <c r="AK29" i="10"/>
  <c r="AJ29" i="10"/>
  <c r="J90" i="9"/>
  <c r="P28" i="5"/>
  <c r="O28" i="5" s="1"/>
  <c r="C76" i="9"/>
  <c r="C85" i="9" s="1"/>
  <c r="C95" i="9" s="1"/>
  <c r="F79" i="9"/>
  <c r="J17" i="5" s="1"/>
  <c r="H17" i="5"/>
  <c r="D26" i="7"/>
  <c r="D36" i="7" s="1"/>
  <c r="D39" i="7" s="1"/>
  <c r="L36" i="5"/>
  <c r="L39" i="5" s="1"/>
  <c r="W11" i="7"/>
  <c r="X8" i="7"/>
  <c r="X11" i="7" s="1"/>
  <c r="C174" i="12"/>
  <c r="M38" i="10" s="1"/>
  <c r="B85" i="12"/>
  <c r="B88" i="12" s="1"/>
  <c r="K109" i="13"/>
  <c r="J109" i="13"/>
  <c r="C159" i="12"/>
  <c r="B172" i="12"/>
  <c r="C177" i="12"/>
  <c r="B177" i="12"/>
  <c r="C172" i="12"/>
  <c r="C154" i="12"/>
  <c r="D161" i="12"/>
  <c r="L29" i="10"/>
  <c r="B159" i="12"/>
  <c r="B162" i="12" s="1"/>
  <c r="B154" i="12"/>
  <c r="J110" i="13"/>
  <c r="K67" i="13"/>
  <c r="J67" i="13"/>
  <c r="I67" i="13"/>
  <c r="D82" i="12"/>
  <c r="N18" i="10" s="1"/>
  <c r="K69" i="13"/>
  <c r="J69" i="13"/>
  <c r="I69" i="13"/>
  <c r="I71" i="13"/>
  <c r="K71" i="13"/>
  <c r="J71" i="13"/>
  <c r="B99" i="12"/>
  <c r="L20" i="10" s="1"/>
  <c r="C87" i="12"/>
  <c r="M37" i="13"/>
  <c r="K9" i="13"/>
  <c r="L9" i="13"/>
  <c r="J9" i="13"/>
  <c r="J123" i="13" s="1"/>
  <c r="B293" i="12"/>
  <c r="B104" i="12"/>
  <c r="B106" i="12"/>
  <c r="BK9" i="16"/>
  <c r="BE9" i="16"/>
  <c r="BJ9" i="16"/>
  <c r="BD9" i="16"/>
  <c r="BI9" i="16"/>
  <c r="BC9" i="16"/>
  <c r="BM9" i="16"/>
  <c r="BG9" i="16"/>
  <c r="BN9" i="16"/>
  <c r="BL9" i="16"/>
  <c r="BH9" i="16"/>
  <c r="BF9" i="16"/>
  <c r="U70" i="16"/>
  <c r="I94" i="13"/>
  <c r="N94" i="13"/>
  <c r="L94" i="13"/>
  <c r="K94" i="13"/>
  <c r="J94" i="13"/>
  <c r="M94" i="13"/>
  <c r="J54" i="13"/>
  <c r="I54" i="13"/>
  <c r="L54" i="13"/>
  <c r="K54" i="13"/>
  <c r="M54" i="13"/>
  <c r="N54" i="13"/>
  <c r="P54" i="13" s="1"/>
  <c r="N11" i="13"/>
  <c r="M11" i="13"/>
  <c r="J11" i="13"/>
  <c r="I11" i="13"/>
  <c r="K11" i="13"/>
  <c r="L11" i="13"/>
  <c r="K40" i="13"/>
  <c r="J40" i="13"/>
  <c r="M40" i="13"/>
  <c r="L40" i="13"/>
  <c r="I40" i="13"/>
  <c r="N40" i="13"/>
  <c r="C292" i="12"/>
  <c r="H17" i="12"/>
  <c r="AX25" i="7"/>
  <c r="D4" i="5"/>
  <c r="M38" i="13"/>
  <c r="L38" i="13"/>
  <c r="I38" i="13"/>
  <c r="N38" i="13"/>
  <c r="K38" i="13"/>
  <c r="J38" i="13"/>
  <c r="M92" i="13"/>
  <c r="L92" i="13"/>
  <c r="I92" i="13"/>
  <c r="K92" i="13"/>
  <c r="J92" i="13"/>
  <c r="N92" i="13"/>
  <c r="I98" i="17"/>
  <c r="K76" i="17"/>
  <c r="K98" i="17" s="1"/>
  <c r="AX17" i="17"/>
  <c r="AR17" i="17"/>
  <c r="AW17" i="17"/>
  <c r="AQ17" i="17"/>
  <c r="BB17" i="17"/>
  <c r="AV17" i="17"/>
  <c r="AZ17" i="17"/>
  <c r="AT17" i="17"/>
  <c r="BA17" i="17"/>
  <c r="AY17" i="17"/>
  <c r="AU17" i="17"/>
  <c r="AS17" i="17"/>
  <c r="V72" i="16"/>
  <c r="AP138" i="9"/>
  <c r="I83" i="13"/>
  <c r="N83" i="13"/>
  <c r="M83" i="13"/>
  <c r="K83" i="13"/>
  <c r="J83" i="13"/>
  <c r="L83" i="13"/>
  <c r="I321" i="12"/>
  <c r="AY25" i="7"/>
  <c r="AZ21" i="7"/>
  <c r="AZ25" i="7" s="1"/>
  <c r="D292" i="12"/>
  <c r="D105" i="9"/>
  <c r="D107" i="9" s="1"/>
  <c r="H79" i="8"/>
  <c r="H85" i="8" s="1"/>
  <c r="G93" i="8"/>
  <c r="G122" i="8" s="1"/>
  <c r="F93" i="8"/>
  <c r="F122" i="8" s="1"/>
  <c r="AX16" i="7"/>
  <c r="E88" i="9"/>
  <c r="F26" i="5"/>
  <c r="AL138" i="9"/>
  <c r="N93" i="13"/>
  <c r="M93" i="13"/>
  <c r="L93" i="13"/>
  <c r="K93" i="13"/>
  <c r="I93" i="13"/>
  <c r="J93" i="13"/>
  <c r="AY12" i="16"/>
  <c r="AS12" i="16"/>
  <c r="AS131" i="9" s="1"/>
  <c r="AX12" i="16"/>
  <c r="AX131" i="9" s="1"/>
  <c r="AR12" i="16"/>
  <c r="AR131" i="9" s="1"/>
  <c r="AW12" i="16"/>
  <c r="AW131" i="9" s="1"/>
  <c r="AQ12" i="16"/>
  <c r="BA12" i="16"/>
  <c r="AU12" i="16"/>
  <c r="BB12" i="16"/>
  <c r="BB131" i="9" s="1"/>
  <c r="AZ12" i="16"/>
  <c r="AZ131" i="9" s="1"/>
  <c r="AV12" i="16"/>
  <c r="AT12" i="16"/>
  <c r="AT131" i="9" s="1"/>
  <c r="AP131" i="9"/>
  <c r="L49" i="15"/>
  <c r="L52" i="15" s="1"/>
  <c r="J52" i="15"/>
  <c r="U65" i="16"/>
  <c r="X89" i="21"/>
  <c r="R89" i="21"/>
  <c r="L89" i="21"/>
  <c r="F89" i="21"/>
  <c r="AC89" i="21"/>
  <c r="W89" i="21"/>
  <c r="Q89" i="21"/>
  <c r="K89" i="21"/>
  <c r="AA89" i="21"/>
  <c r="U89" i="21"/>
  <c r="O89" i="21"/>
  <c r="I89" i="21"/>
  <c r="V89" i="21"/>
  <c r="J89" i="21"/>
  <c r="T89" i="21"/>
  <c r="H89" i="21"/>
  <c r="S89" i="21"/>
  <c r="G89" i="21"/>
  <c r="Z89" i="21"/>
  <c r="N89" i="21"/>
  <c r="Y89" i="21"/>
  <c r="M89" i="21"/>
  <c r="AB89" i="21"/>
  <c r="P89" i="21"/>
  <c r="V67" i="16"/>
  <c r="T73" i="16"/>
  <c r="T68" i="16"/>
  <c r="AE131" i="9"/>
  <c r="L61" i="13"/>
  <c r="K61" i="13"/>
  <c r="J61" i="13"/>
  <c r="N61" i="13"/>
  <c r="I61" i="13"/>
  <c r="M61" i="13"/>
  <c r="K60" i="13"/>
  <c r="J60" i="13"/>
  <c r="I60" i="13"/>
  <c r="M60" i="13"/>
  <c r="N60" i="13"/>
  <c r="L60" i="13"/>
  <c r="I12" i="13"/>
  <c r="N12" i="13"/>
  <c r="K12" i="13"/>
  <c r="J12" i="13"/>
  <c r="L12" i="13"/>
  <c r="M12" i="13"/>
  <c r="C82" i="12"/>
  <c r="M18" i="10" s="1"/>
  <c r="H21" i="12"/>
  <c r="B8" i="5"/>
  <c r="B23" i="5" s="1"/>
  <c r="D7" i="5"/>
  <c r="F91" i="9"/>
  <c r="CD91" i="9" s="1"/>
  <c r="H29" i="5"/>
  <c r="G29" i="5" s="1"/>
  <c r="W37" i="13"/>
  <c r="Q37" i="13"/>
  <c r="V37" i="13"/>
  <c r="P37" i="13"/>
  <c r="Y37" i="13"/>
  <c r="S37" i="13"/>
  <c r="X37" i="13"/>
  <c r="R37" i="13"/>
  <c r="O37" i="13"/>
  <c r="U37" i="13"/>
  <c r="T37" i="13"/>
  <c r="Z37" i="13"/>
  <c r="J8" i="7"/>
  <c r="L221" i="1"/>
  <c r="F68" i="9"/>
  <c r="H7" i="5"/>
  <c r="L24" i="7"/>
  <c r="AX24" i="7"/>
  <c r="AZ24" i="7" s="1"/>
  <c r="BN134" i="9"/>
  <c r="BO141" i="9" s="1"/>
  <c r="BH134" i="9"/>
  <c r="BI141" i="9" s="1"/>
  <c r="BI134" i="9"/>
  <c r="BJ141" i="9" s="1"/>
  <c r="BG134" i="9"/>
  <c r="BH141" i="9" s="1"/>
  <c r="BM134" i="9"/>
  <c r="BN141" i="9" s="1"/>
  <c r="BF134" i="9"/>
  <c r="BG141" i="9" s="1"/>
  <c r="BK134" i="9"/>
  <c r="BL141" i="9" s="1"/>
  <c r="BD134" i="9"/>
  <c r="BE141" i="9" s="1"/>
  <c r="BE134" i="9"/>
  <c r="BF141" i="9" s="1"/>
  <c r="BC134" i="9"/>
  <c r="BD141" i="9" s="1"/>
  <c r="BL134" i="9"/>
  <c r="BM141" i="9" s="1"/>
  <c r="BJ134" i="9"/>
  <c r="BK141" i="9" s="1"/>
  <c r="BB134" i="9"/>
  <c r="BC141" i="9" s="1"/>
  <c r="L84" i="18"/>
  <c r="N68" i="18"/>
  <c r="N84" i="18" s="1"/>
  <c r="U67" i="16"/>
  <c r="BA9" i="17"/>
  <c r="AU9" i="17"/>
  <c r="AZ9" i="17"/>
  <c r="AT9" i="17"/>
  <c r="AY9" i="17"/>
  <c r="AS9" i="17"/>
  <c r="AW9" i="17"/>
  <c r="AQ9" i="17"/>
  <c r="AR9" i="17"/>
  <c r="BB9" i="17"/>
  <c r="AX9" i="17"/>
  <c r="AV9" i="17"/>
  <c r="U71" i="16"/>
  <c r="V71" i="16"/>
  <c r="AG138" i="9"/>
  <c r="V66" i="16"/>
  <c r="AU131" i="9"/>
  <c r="J57" i="13"/>
  <c r="I57" i="13"/>
  <c r="L57" i="13"/>
  <c r="K57" i="13"/>
  <c r="M57" i="13"/>
  <c r="N57" i="13"/>
  <c r="M42" i="13"/>
  <c r="L42" i="13"/>
  <c r="I42" i="13"/>
  <c r="N42" i="13"/>
  <c r="J42" i="13"/>
  <c r="K42" i="13"/>
  <c r="K55" i="13"/>
  <c r="J55" i="13"/>
  <c r="M55" i="13"/>
  <c r="L55" i="13"/>
  <c r="I55" i="13"/>
  <c r="N55" i="13"/>
  <c r="B295" i="12"/>
  <c r="B136" i="12"/>
  <c r="B141" i="12"/>
  <c r="B143" i="12"/>
  <c r="C130" i="12"/>
  <c r="B138" i="12"/>
  <c r="L30" i="10" s="1"/>
  <c r="C80" i="12"/>
  <c r="AZ48" i="7"/>
  <c r="D16" i="5"/>
  <c r="B19" i="5"/>
  <c r="F21" i="5"/>
  <c r="E21" i="5" s="1"/>
  <c r="D11" i="5"/>
  <c r="B14" i="5"/>
  <c r="E89" i="9"/>
  <c r="F27" i="5"/>
  <c r="E27" i="5" s="1"/>
  <c r="Y87" i="21"/>
  <c r="S87" i="21"/>
  <c r="M87" i="21"/>
  <c r="G87" i="21"/>
  <c r="G155" i="21" s="1"/>
  <c r="I23" i="9" s="1"/>
  <c r="X87" i="21"/>
  <c r="R87" i="21"/>
  <c r="L87" i="21"/>
  <c r="F87" i="21"/>
  <c r="F155" i="21" s="1"/>
  <c r="H23" i="9" s="1"/>
  <c r="AB87" i="21"/>
  <c r="V87" i="21"/>
  <c r="P87" i="21"/>
  <c r="J87" i="21"/>
  <c r="W87" i="21"/>
  <c r="K87" i="21"/>
  <c r="U87" i="21"/>
  <c r="I87" i="21"/>
  <c r="T87" i="21"/>
  <c r="H87" i="21"/>
  <c r="H155" i="21" s="1"/>
  <c r="J23" i="9" s="1"/>
  <c r="AA87" i="21"/>
  <c r="O87" i="21"/>
  <c r="Z87" i="21"/>
  <c r="N87" i="21"/>
  <c r="E87" i="21"/>
  <c r="E155" i="21" s="1"/>
  <c r="G23" i="9" s="1"/>
  <c r="Q87" i="21"/>
  <c r="I6" i="4"/>
  <c r="E67" i="9" s="1"/>
  <c r="D6" i="4"/>
  <c r="D8" i="4" s="1"/>
  <c r="D24" i="4" s="1"/>
  <c r="D34" i="4" s="1"/>
  <c r="N52" i="13"/>
  <c r="M52" i="13"/>
  <c r="J52" i="13"/>
  <c r="K52" i="13"/>
  <c r="I52" i="13"/>
  <c r="L52" i="13"/>
  <c r="E105" i="9"/>
  <c r="B31" i="5"/>
  <c r="D26" i="5"/>
  <c r="L52" i="19"/>
  <c r="AX19" i="17"/>
  <c r="AR19" i="17"/>
  <c r="AW19" i="17"/>
  <c r="AQ19" i="17"/>
  <c r="BB19" i="17"/>
  <c r="AV19" i="17"/>
  <c r="AZ19" i="17"/>
  <c r="AT19" i="17"/>
  <c r="BA19" i="17"/>
  <c r="AY19" i="17"/>
  <c r="AU19" i="17"/>
  <c r="AS19" i="17"/>
  <c r="AY17" i="16"/>
  <c r="AS17" i="16"/>
  <c r="AX17" i="16"/>
  <c r="AR17" i="16"/>
  <c r="AW17" i="16"/>
  <c r="AQ17" i="16"/>
  <c r="BA17" i="16"/>
  <c r="AU17" i="16"/>
  <c r="BB17" i="16"/>
  <c r="AZ17" i="16"/>
  <c r="AV17" i="16"/>
  <c r="AT17" i="16"/>
  <c r="BK14" i="16"/>
  <c r="BE14" i="16"/>
  <c r="BJ14" i="16"/>
  <c r="BD14" i="16"/>
  <c r="BI14" i="16"/>
  <c r="BC14" i="16"/>
  <c r="BM14" i="16"/>
  <c r="BG14" i="16"/>
  <c r="BN14" i="16"/>
  <c r="BL14" i="16"/>
  <c r="BH14" i="16"/>
  <c r="BF14" i="16"/>
  <c r="U66" i="16"/>
  <c r="AV131" i="9"/>
  <c r="AM138" i="9"/>
  <c r="BA131" i="9"/>
  <c r="AY131" i="9"/>
  <c r="J59" i="13"/>
  <c r="I59" i="13"/>
  <c r="N59" i="13"/>
  <c r="L59" i="13"/>
  <c r="K59" i="13"/>
  <c r="M59" i="13"/>
  <c r="L41" i="13"/>
  <c r="K41" i="13"/>
  <c r="N41" i="13"/>
  <c r="M41" i="13"/>
  <c r="J41" i="13"/>
  <c r="I41" i="13"/>
  <c r="L91" i="13"/>
  <c r="K91" i="13"/>
  <c r="M91" i="13"/>
  <c r="J91" i="13"/>
  <c r="I91" i="13"/>
  <c r="N91" i="13"/>
  <c r="P91" i="13" s="1"/>
  <c r="M62" i="13"/>
  <c r="L62" i="13"/>
  <c r="K62" i="13"/>
  <c r="I62" i="13"/>
  <c r="N62" i="13"/>
  <c r="P62" i="13" s="1"/>
  <c r="J62" i="13"/>
  <c r="N58" i="13"/>
  <c r="M58" i="13"/>
  <c r="K58" i="13"/>
  <c r="L58" i="13"/>
  <c r="J58" i="13"/>
  <c r="I58" i="13"/>
  <c r="N63" i="13"/>
  <c r="M63" i="13"/>
  <c r="L63" i="13"/>
  <c r="J63" i="13"/>
  <c r="K63" i="13"/>
  <c r="I63" i="13"/>
  <c r="K56" i="13"/>
  <c r="J56" i="13"/>
  <c r="I56" i="13"/>
  <c r="K13" i="13"/>
  <c r="J13" i="13"/>
  <c r="M13" i="13"/>
  <c r="L13" i="13"/>
  <c r="N13" i="13"/>
  <c r="C85" i="12"/>
  <c r="B101" i="12"/>
  <c r="L22" i="10" s="1"/>
  <c r="S11" i="7"/>
  <c r="T8" i="7"/>
  <c r="T11" i="7" s="1"/>
  <c r="B68" i="12"/>
  <c r="J31" i="4"/>
  <c r="T9" i="13" l="1"/>
  <c r="S9" i="13"/>
  <c r="Q9" i="13"/>
  <c r="N123" i="13"/>
  <c r="W9" i="13"/>
  <c r="P98" i="13"/>
  <c r="D87" i="12"/>
  <c r="E148" i="12"/>
  <c r="E296" i="12" s="1"/>
  <c r="D154" i="12"/>
  <c r="N32" i="10" s="1"/>
  <c r="N35" i="10" s="1"/>
  <c r="I10" i="9" s="1"/>
  <c r="D156" i="12"/>
  <c r="N34" i="10" s="1"/>
  <c r="D85" i="12"/>
  <c r="D159" i="12"/>
  <c r="D162" i="12" s="1"/>
  <c r="Z9" i="13"/>
  <c r="Y9" i="13"/>
  <c r="R9" i="13"/>
  <c r="U9" i="13"/>
  <c r="V9" i="13"/>
  <c r="X9" i="13"/>
  <c r="N10" i="13"/>
  <c r="G5" i="15" s="1"/>
  <c r="G14" i="15" s="1"/>
  <c r="G19" i="15" s="1"/>
  <c r="O53" i="13"/>
  <c r="U53" i="13"/>
  <c r="P53" i="13"/>
  <c r="V53" i="13"/>
  <c r="Q53" i="13"/>
  <c r="W53" i="13"/>
  <c r="R53" i="13"/>
  <c r="X53" i="13"/>
  <c r="S53" i="13"/>
  <c r="Y53" i="13"/>
  <c r="T53" i="13"/>
  <c r="Z53" i="13"/>
  <c r="X41" i="13"/>
  <c r="Y41" i="13"/>
  <c r="Z41" i="13"/>
  <c r="P61" i="13"/>
  <c r="V61" i="13"/>
  <c r="Q61" i="13"/>
  <c r="W61" i="13"/>
  <c r="R61" i="13"/>
  <c r="X61" i="13"/>
  <c r="S61" i="13"/>
  <c r="Y61" i="13"/>
  <c r="T61" i="13"/>
  <c r="Z61" i="13"/>
  <c r="U61" i="13"/>
  <c r="O61" i="13"/>
  <c r="M123" i="13"/>
  <c r="BP17" i="17"/>
  <c r="BV17" i="17"/>
  <c r="BQ17" i="17"/>
  <c r="BW17" i="17"/>
  <c r="BR17" i="17"/>
  <c r="BS17" i="17"/>
  <c r="BY17" i="17"/>
  <c r="BT17" i="17"/>
  <c r="BZ17" i="17"/>
  <c r="BO17" i="17"/>
  <c r="BU17" i="17"/>
  <c r="BX17" i="17"/>
  <c r="S41" i="13"/>
  <c r="Q41" i="13"/>
  <c r="T41" i="13"/>
  <c r="R41" i="13"/>
  <c r="U41" i="13"/>
  <c r="P41" i="13"/>
  <c r="V41" i="13"/>
  <c r="W41" i="13"/>
  <c r="O41" i="13"/>
  <c r="BO9" i="17"/>
  <c r="BU9" i="17"/>
  <c r="BP9" i="17"/>
  <c r="BV9" i="17"/>
  <c r="BZ9" i="17"/>
  <c r="BQ9" i="17"/>
  <c r="BW9" i="17"/>
  <c r="BT9" i="17"/>
  <c r="BR9" i="17"/>
  <c r="BX9" i="17"/>
  <c r="BS9" i="17"/>
  <c r="BY9" i="17"/>
  <c r="D31" i="5"/>
  <c r="E26" i="5"/>
  <c r="U98" i="13"/>
  <c r="W98" i="13"/>
  <c r="S98" i="13"/>
  <c r="M10" i="13"/>
  <c r="F5" i="15" s="1"/>
  <c r="F14" i="15" s="1"/>
  <c r="Q98" i="13"/>
  <c r="L20" i="13"/>
  <c r="L25" i="13"/>
  <c r="L29" i="13"/>
  <c r="L24" i="13"/>
  <c r="L23" i="13"/>
  <c r="L22" i="13"/>
  <c r="L26" i="13"/>
  <c r="L27" i="13"/>
  <c r="L21" i="13"/>
  <c r="L28" i="13"/>
  <c r="K116" i="13"/>
  <c r="H23" i="13"/>
  <c r="I10" i="13"/>
  <c r="B5" i="15" s="1"/>
  <c r="G49" i="15" s="1"/>
  <c r="V98" i="13"/>
  <c r="P9" i="13"/>
  <c r="Y8" i="13"/>
  <c r="Y116" i="13" s="1"/>
  <c r="I116" i="13"/>
  <c r="H24" i="13"/>
  <c r="X98" i="13"/>
  <c r="V8" i="13"/>
  <c r="I123" i="13"/>
  <c r="P8" i="13"/>
  <c r="K10" i="13"/>
  <c r="D5" i="15" s="1"/>
  <c r="D14" i="15" s="1"/>
  <c r="F24" i="9" s="1"/>
  <c r="F26" i="9" s="1"/>
  <c r="U8" i="13"/>
  <c r="O8" i="13"/>
  <c r="O116" i="13" s="1"/>
  <c r="S8" i="13"/>
  <c r="S123" i="13" s="1"/>
  <c r="T98" i="13"/>
  <c r="O98" i="13"/>
  <c r="L104" i="13"/>
  <c r="L106" i="13"/>
  <c r="L103" i="13"/>
  <c r="L100" i="13"/>
  <c r="L108" i="13"/>
  <c r="L49" i="13"/>
  <c r="L102" i="13"/>
  <c r="L101" i="13"/>
  <c r="L105" i="13"/>
  <c r="L107" i="13"/>
  <c r="L99" i="13"/>
  <c r="Y98" i="13"/>
  <c r="R98" i="13"/>
  <c r="H48" i="13"/>
  <c r="H49" i="13"/>
  <c r="K123" i="13"/>
  <c r="L77" i="13"/>
  <c r="L76" i="13"/>
  <c r="L78" i="13"/>
  <c r="T8" i="13"/>
  <c r="T123" i="13" s="1"/>
  <c r="X8" i="13"/>
  <c r="N116" i="13"/>
  <c r="Q8" i="13"/>
  <c r="Q10" i="13" s="1"/>
  <c r="J5" i="15" s="1"/>
  <c r="J14" i="15" s="1"/>
  <c r="Z8" i="13"/>
  <c r="AK8" i="13" s="1"/>
  <c r="W8" i="13"/>
  <c r="W10" i="13" s="1"/>
  <c r="P5" i="15" s="1"/>
  <c r="P14" i="15" s="1"/>
  <c r="R8" i="13"/>
  <c r="BU63" i="10"/>
  <c r="BP17" i="9" s="1"/>
  <c r="BV56" i="10"/>
  <c r="BV59" i="10" s="1"/>
  <c r="BQ16" i="9" s="1"/>
  <c r="BL265" i="12"/>
  <c r="BN256" i="12"/>
  <c r="BM302" i="12"/>
  <c r="BM267" i="12"/>
  <c r="BM269" i="12"/>
  <c r="BM264" i="12"/>
  <c r="BW58" i="10" s="1"/>
  <c r="BM371" i="12"/>
  <c r="BM262" i="12"/>
  <c r="BL252" i="12"/>
  <c r="BT56" i="10"/>
  <c r="BT59" i="10" s="1"/>
  <c r="BO16" i="9" s="1"/>
  <c r="BJ265" i="12"/>
  <c r="BK193" i="12"/>
  <c r="BU40" i="10"/>
  <c r="BU43" i="10" s="1"/>
  <c r="BP12" i="9" s="1"/>
  <c r="BK265" i="12"/>
  <c r="BU56" i="10"/>
  <c r="BU59" i="10" s="1"/>
  <c r="BP16" i="9" s="1"/>
  <c r="BL283" i="12"/>
  <c r="BV60" i="10"/>
  <c r="BV63" i="10" s="1"/>
  <c r="BQ17" i="9" s="1"/>
  <c r="BK211" i="12"/>
  <c r="BU44" i="10"/>
  <c r="BU47" i="10" s="1"/>
  <c r="BP13" i="9" s="1"/>
  <c r="BK229" i="12"/>
  <c r="BU48" i="10"/>
  <c r="BU51" i="10" s="1"/>
  <c r="BP14" i="9" s="1"/>
  <c r="BJ193" i="12"/>
  <c r="BT40" i="10"/>
  <c r="BT43" i="10" s="1"/>
  <c r="BO12" i="9" s="1"/>
  <c r="BO220" i="12"/>
  <c r="BN369" i="12"/>
  <c r="BN228" i="12"/>
  <c r="BX50" i="10" s="1"/>
  <c r="BN231" i="12"/>
  <c r="BN300" i="12"/>
  <c r="BN226" i="12"/>
  <c r="BN233" i="12"/>
  <c r="BU52" i="10"/>
  <c r="BU55" i="10" s="1"/>
  <c r="BP15" i="9" s="1"/>
  <c r="BK247" i="12"/>
  <c r="BJ247" i="12"/>
  <c r="BT52" i="10"/>
  <c r="BT55" i="10" s="1"/>
  <c r="BO15" i="9" s="1"/>
  <c r="J16" i="12"/>
  <c r="BL270" i="12"/>
  <c r="BL211" i="12"/>
  <c r="BV44" i="10"/>
  <c r="BV47" i="10" s="1"/>
  <c r="BQ13" i="9" s="1"/>
  <c r="BM301" i="12"/>
  <c r="BN238" i="12"/>
  <c r="BM370" i="12"/>
  <c r="BM246" i="12"/>
  <c r="BW54" i="10" s="1"/>
  <c r="BM249" i="12"/>
  <c r="BM244" i="12"/>
  <c r="BM251" i="12"/>
  <c r="BJ283" i="12"/>
  <c r="BT60" i="10"/>
  <c r="BT63" i="10" s="1"/>
  <c r="BO17" i="9" s="1"/>
  <c r="BM229" i="12"/>
  <c r="BW48" i="10"/>
  <c r="BW51" i="10" s="1"/>
  <c r="BR14" i="9" s="1"/>
  <c r="BN274" i="12"/>
  <c r="BM280" i="12"/>
  <c r="BM285" i="12"/>
  <c r="BM282" i="12"/>
  <c r="BW62" i="10" s="1"/>
  <c r="BM287" i="12"/>
  <c r="BM372" i="12"/>
  <c r="BM303" i="12"/>
  <c r="BM208" i="12"/>
  <c r="BM368" i="12"/>
  <c r="BM210" i="12"/>
  <c r="BW46" i="10" s="1"/>
  <c r="BM215" i="12"/>
  <c r="BM213" i="12"/>
  <c r="BN202" i="12"/>
  <c r="BM299" i="12"/>
  <c r="BL193" i="12"/>
  <c r="BV40" i="10"/>
  <c r="BV43" i="10" s="1"/>
  <c r="BQ12" i="9" s="1"/>
  <c r="BL229" i="12"/>
  <c r="BV48" i="10"/>
  <c r="BV51" i="10" s="1"/>
  <c r="BQ14" i="9" s="1"/>
  <c r="BN186" i="12"/>
  <c r="BM197" i="12"/>
  <c r="BM198" i="12" s="1"/>
  <c r="BM298" i="12"/>
  <c r="BM192" i="12"/>
  <c r="BW42" i="10" s="1"/>
  <c r="BM367" i="12"/>
  <c r="BP184" i="12"/>
  <c r="BK283" i="12"/>
  <c r="BL216" i="12"/>
  <c r="BM190" i="12"/>
  <c r="BV52" i="10"/>
  <c r="BV55" i="10" s="1"/>
  <c r="BQ15" i="9" s="1"/>
  <c r="BL247" i="12"/>
  <c r="BL198" i="12"/>
  <c r="BJ211" i="12"/>
  <c r="BT44" i="10"/>
  <c r="BT47" i="10" s="1"/>
  <c r="BO13" i="9" s="1"/>
  <c r="BJ229" i="12"/>
  <c r="BT48" i="10"/>
  <c r="BT51" i="10" s="1"/>
  <c r="BO14" i="9" s="1"/>
  <c r="BM234" i="12"/>
  <c r="BL288" i="12"/>
  <c r="I17" i="5"/>
  <c r="J14" i="8" s="1"/>
  <c r="L80" i="13"/>
  <c r="L96" i="13"/>
  <c r="L95" i="13"/>
  <c r="L97" i="13"/>
  <c r="L123" i="13"/>
  <c r="L116" i="13"/>
  <c r="L69" i="13"/>
  <c r="J10" i="13"/>
  <c r="C5" i="15" s="1"/>
  <c r="C14" i="15" s="1"/>
  <c r="C19" i="15" s="1"/>
  <c r="J116" i="13"/>
  <c r="L71" i="13"/>
  <c r="L110" i="13"/>
  <c r="L67" i="13"/>
  <c r="L10" i="13"/>
  <c r="E5" i="15" s="1"/>
  <c r="E14" i="15" s="1"/>
  <c r="E19" i="15" s="1"/>
  <c r="B83" i="12"/>
  <c r="D361" i="12" a="1"/>
  <c r="D361" i="12" s="1"/>
  <c r="E74" i="12"/>
  <c r="L81" i="13"/>
  <c r="L79" i="13"/>
  <c r="L90" i="13"/>
  <c r="L85" i="13"/>
  <c r="L111" i="13"/>
  <c r="L86" i="13"/>
  <c r="L84" i="13"/>
  <c r="L64" i="13"/>
  <c r="L47" i="13"/>
  <c r="L45" i="13"/>
  <c r="L66" i="13"/>
  <c r="L50" i="13"/>
  <c r="L65" i="13"/>
  <c r="L48" i="13"/>
  <c r="L15" i="13"/>
  <c r="L19" i="13"/>
  <c r="L17" i="13"/>
  <c r="L33" i="13"/>
  <c r="L31" i="13"/>
  <c r="L44" i="13"/>
  <c r="L46" i="13"/>
  <c r="L18" i="13"/>
  <c r="L43" i="13"/>
  <c r="L30" i="13"/>
  <c r="M7" i="13"/>
  <c r="L16" i="13"/>
  <c r="L14" i="13"/>
  <c r="L72" i="13"/>
  <c r="L70" i="13"/>
  <c r="L68" i="13"/>
  <c r="H306" i="12" a="1"/>
  <c r="H306" i="12" s="1"/>
  <c r="J320" i="12" s="1"/>
  <c r="H310" i="12" a="1"/>
  <c r="H310" i="12" s="1"/>
  <c r="J324" i="12" s="1"/>
  <c r="H307" i="12" a="1"/>
  <c r="H307" i="12" s="1"/>
  <c r="I307" i="12" s="1" a="1"/>
  <c r="I307" i="12" s="1"/>
  <c r="K321" i="12" s="1"/>
  <c r="CI12" i="9"/>
  <c r="CH12" i="9"/>
  <c r="BI211" i="12"/>
  <c r="BS44" i="10"/>
  <c r="BS47" i="10" s="1"/>
  <c r="BN13" i="9" s="1"/>
  <c r="BF211" i="12"/>
  <c r="BP44" i="10"/>
  <c r="BP47" i="10" s="1"/>
  <c r="BK13" i="9" s="1"/>
  <c r="BC211" i="12"/>
  <c r="BM44" i="10"/>
  <c r="BM47" i="10" s="1"/>
  <c r="BH13" i="9" s="1"/>
  <c r="AZ211" i="12"/>
  <c r="BJ44" i="10"/>
  <c r="BJ47" i="10" s="1"/>
  <c r="BE13" i="9" s="1"/>
  <c r="AW211" i="12"/>
  <c r="BG44" i="10"/>
  <c r="BG47" i="10" s="1"/>
  <c r="BB13" i="9" s="1"/>
  <c r="AN211" i="12"/>
  <c r="AX44" i="10"/>
  <c r="AX47" i="10" s="1"/>
  <c r="AS13" i="9" s="1"/>
  <c r="AH211" i="12"/>
  <c r="AR44" i="10"/>
  <c r="AR47" i="10" s="1"/>
  <c r="AM13" i="9" s="1"/>
  <c r="AE211" i="12"/>
  <c r="AO44" i="10"/>
  <c r="AO47" i="10" s="1"/>
  <c r="AJ13" i="9" s="1"/>
  <c r="AB211" i="12"/>
  <c r="AL44" i="10"/>
  <c r="AL47" i="10" s="1"/>
  <c r="AG13" i="9" s="1"/>
  <c r="V211" i="12"/>
  <c r="AF44" i="10"/>
  <c r="AF47" i="10" s="1"/>
  <c r="AA13" i="9" s="1"/>
  <c r="S211" i="12"/>
  <c r="AC44" i="10"/>
  <c r="AC47" i="10" s="1"/>
  <c r="X13" i="9" s="1"/>
  <c r="M211" i="12"/>
  <c r="W44" i="10"/>
  <c r="W47" i="10" s="1"/>
  <c r="R13" i="9" s="1"/>
  <c r="G211" i="12"/>
  <c r="Q44" i="10"/>
  <c r="Q47" i="10" s="1"/>
  <c r="L13" i="9" s="1"/>
  <c r="D211" i="12"/>
  <c r="N44" i="10"/>
  <c r="N47" i="10" s="1"/>
  <c r="I13" i="9" s="1"/>
  <c r="BG229" i="12"/>
  <c r="BQ48" i="10"/>
  <c r="BQ51" i="10" s="1"/>
  <c r="BL14" i="9" s="1"/>
  <c r="BD229" i="12"/>
  <c r="BN48" i="10"/>
  <c r="BN51" i="10" s="1"/>
  <c r="BI14" i="9" s="1"/>
  <c r="AX229" i="12"/>
  <c r="BH48" i="10"/>
  <c r="BH51" i="10" s="1"/>
  <c r="BC14" i="9" s="1"/>
  <c r="AL229" i="12"/>
  <c r="AV48" i="10"/>
  <c r="AV51" i="10" s="1"/>
  <c r="AQ14" i="9" s="1"/>
  <c r="AF229" i="12"/>
  <c r="AP48" i="10"/>
  <c r="AP51" i="10" s="1"/>
  <c r="AK14" i="9" s="1"/>
  <c r="AC229" i="12"/>
  <c r="AM48" i="10"/>
  <c r="AM51" i="10" s="1"/>
  <c r="AH14" i="9" s="1"/>
  <c r="K229" i="12"/>
  <c r="U48" i="10"/>
  <c r="U51" i="10" s="1"/>
  <c r="P14" i="9" s="1"/>
  <c r="B229" i="12"/>
  <c r="L48" i="10"/>
  <c r="L51" i="10" s="1"/>
  <c r="G14" i="9" s="1"/>
  <c r="BG247" i="12"/>
  <c r="BQ52" i="10"/>
  <c r="BQ55" i="10" s="1"/>
  <c r="BL15" i="9" s="1"/>
  <c r="BD247" i="12"/>
  <c r="BN52" i="10"/>
  <c r="BN55" i="10" s="1"/>
  <c r="BI15" i="9" s="1"/>
  <c r="AX247" i="12"/>
  <c r="BH52" i="10"/>
  <c r="BH55" i="10" s="1"/>
  <c r="BC15" i="9" s="1"/>
  <c r="AR247" i="12"/>
  <c r="BB52" i="10"/>
  <c r="BB55" i="10" s="1"/>
  <c r="AW15" i="9" s="1"/>
  <c r="AO247" i="12"/>
  <c r="AY52" i="10"/>
  <c r="AY55" i="10" s="1"/>
  <c r="AT15" i="9" s="1"/>
  <c r="AF247" i="12"/>
  <c r="AP52" i="10"/>
  <c r="AP55" i="10" s="1"/>
  <c r="AK15" i="9" s="1"/>
  <c r="AC247" i="12"/>
  <c r="AM52" i="10"/>
  <c r="AM55" i="10" s="1"/>
  <c r="AH15" i="9" s="1"/>
  <c r="W247" i="12"/>
  <c r="AG52" i="10"/>
  <c r="AG55" i="10" s="1"/>
  <c r="AB15" i="9" s="1"/>
  <c r="T247" i="12"/>
  <c r="AD52" i="10"/>
  <c r="AD55" i="10" s="1"/>
  <c r="Y15" i="9" s="1"/>
  <c r="N247" i="12"/>
  <c r="X52" i="10"/>
  <c r="X55" i="10" s="1"/>
  <c r="S15" i="9" s="1"/>
  <c r="H247" i="12"/>
  <c r="H315" i="12" a="1"/>
  <c r="H315" i="12" s="1"/>
  <c r="R52" i="10"/>
  <c r="R55" i="10" s="1"/>
  <c r="M15" i="9" s="1"/>
  <c r="E247" i="12"/>
  <c r="O52" i="10"/>
  <c r="O55" i="10" s="1"/>
  <c r="J15" i="9" s="1"/>
  <c r="BG265" i="12"/>
  <c r="BQ56" i="10"/>
  <c r="BQ59" i="10" s="1"/>
  <c r="BL16" i="9" s="1"/>
  <c r="BD265" i="12"/>
  <c r="BN56" i="10"/>
  <c r="BN59" i="10" s="1"/>
  <c r="BI16" i="9" s="1"/>
  <c r="BA265" i="12"/>
  <c r="BK56" i="10"/>
  <c r="BK59" i="10" s="1"/>
  <c r="BF16" i="9" s="1"/>
  <c r="AX265" i="12"/>
  <c r="BH56" i="10"/>
  <c r="BH59" i="10" s="1"/>
  <c r="BC16" i="9" s="1"/>
  <c r="AR265" i="12"/>
  <c r="BB56" i="10"/>
  <c r="BB59" i="10" s="1"/>
  <c r="AW16" i="9" s="1"/>
  <c r="Z265" i="12"/>
  <c r="AJ56" i="10"/>
  <c r="AJ59" i="10" s="1"/>
  <c r="AE16" i="9" s="1"/>
  <c r="T265" i="12"/>
  <c r="AD56" i="10"/>
  <c r="AD59" i="10" s="1"/>
  <c r="Y16" i="9" s="1"/>
  <c r="B265" i="12"/>
  <c r="L56" i="10"/>
  <c r="AX283" i="12"/>
  <c r="BH60" i="10"/>
  <c r="BH63" i="10" s="1"/>
  <c r="BC17" i="9" s="1"/>
  <c r="AR283" i="12"/>
  <c r="BB60" i="10"/>
  <c r="BB63" i="10" s="1"/>
  <c r="AW17" i="9" s="1"/>
  <c r="AL283" i="12"/>
  <c r="AV60" i="10"/>
  <c r="AV63" i="10" s="1"/>
  <c r="AQ17" i="9" s="1"/>
  <c r="AC283" i="12"/>
  <c r="AM60" i="10"/>
  <c r="AM63" i="10" s="1"/>
  <c r="AH17" i="9" s="1"/>
  <c r="T283" i="12"/>
  <c r="AD60" i="10"/>
  <c r="AD63" i="10" s="1"/>
  <c r="Y17" i="9" s="1"/>
  <c r="K283" i="12"/>
  <c r="U60" i="10"/>
  <c r="U63" i="10" s="1"/>
  <c r="P17" i="9" s="1"/>
  <c r="H283" i="12"/>
  <c r="R60" i="10"/>
  <c r="R63" i="10" s="1"/>
  <c r="M17" i="9" s="1"/>
  <c r="E283" i="12"/>
  <c r="O60" i="10"/>
  <c r="O63" i="10" s="1"/>
  <c r="J17" i="9" s="1"/>
  <c r="B283" i="12"/>
  <c r="L60" i="10"/>
  <c r="L63" i="10" s="1"/>
  <c r="G17" i="9" s="1"/>
  <c r="D179" i="12"/>
  <c r="D297" i="12"/>
  <c r="CG12" i="9"/>
  <c r="CF12" i="9"/>
  <c r="AT211" i="12"/>
  <c r="BD44" i="10"/>
  <c r="BD47" i="10" s="1"/>
  <c r="AY13" i="9" s="1"/>
  <c r="AQ211" i="12"/>
  <c r="BA44" i="10"/>
  <c r="BA47" i="10" s="1"/>
  <c r="AV13" i="9" s="1"/>
  <c r="AK211" i="12"/>
  <c r="AU44" i="10"/>
  <c r="AU47" i="10" s="1"/>
  <c r="AP13" i="9" s="1"/>
  <c r="Y211" i="12"/>
  <c r="AI44" i="10"/>
  <c r="AI47" i="10" s="1"/>
  <c r="AD13" i="9" s="1"/>
  <c r="P211" i="12"/>
  <c r="Z44" i="10"/>
  <c r="Z47" i="10" s="1"/>
  <c r="U13" i="9" s="1"/>
  <c r="J211" i="12"/>
  <c r="T44" i="10"/>
  <c r="T47" i="10" s="1"/>
  <c r="O13" i="9" s="1"/>
  <c r="BI229" i="12"/>
  <c r="BS48" i="10"/>
  <c r="BS51" i="10" s="1"/>
  <c r="BN14" i="9" s="1"/>
  <c r="BF229" i="12"/>
  <c r="BP48" i="10"/>
  <c r="BP51" i="10" s="1"/>
  <c r="BK14" i="9" s="1"/>
  <c r="AZ229" i="12"/>
  <c r="BJ48" i="10"/>
  <c r="BJ51" i="10" s="1"/>
  <c r="BE14" i="9" s="1"/>
  <c r="AW229" i="12"/>
  <c r="BG48" i="10"/>
  <c r="BG51" i="10" s="1"/>
  <c r="BB14" i="9" s="1"/>
  <c r="AT229" i="12"/>
  <c r="BD48" i="10"/>
  <c r="BD51" i="10" s="1"/>
  <c r="AY14" i="9" s="1"/>
  <c r="AN229" i="12"/>
  <c r="AX48" i="10"/>
  <c r="AX51" i="10" s="1"/>
  <c r="AS14" i="9" s="1"/>
  <c r="AK229" i="12"/>
  <c r="AU48" i="10"/>
  <c r="AU51" i="10" s="1"/>
  <c r="AP14" i="9" s="1"/>
  <c r="AH229" i="12"/>
  <c r="AR48" i="10"/>
  <c r="AR51" i="10" s="1"/>
  <c r="AM14" i="9" s="1"/>
  <c r="AE229" i="12"/>
  <c r="AO48" i="10"/>
  <c r="AO51" i="10" s="1"/>
  <c r="AJ14" i="9" s="1"/>
  <c r="AB229" i="12"/>
  <c r="AL48" i="10"/>
  <c r="AL51" i="10" s="1"/>
  <c r="AG14" i="9" s="1"/>
  <c r="Y229" i="12"/>
  <c r="AI48" i="10"/>
  <c r="AI51" i="10" s="1"/>
  <c r="AD14" i="9" s="1"/>
  <c r="V229" i="12"/>
  <c r="AF48" i="10"/>
  <c r="AF51" i="10" s="1"/>
  <c r="AA14" i="9" s="1"/>
  <c r="S229" i="12"/>
  <c r="AC48" i="10"/>
  <c r="AC51" i="10" s="1"/>
  <c r="X14" i="9" s="1"/>
  <c r="P229" i="12"/>
  <c r="Z48" i="10"/>
  <c r="Z51" i="10" s="1"/>
  <c r="U14" i="9" s="1"/>
  <c r="J229" i="12"/>
  <c r="T48" i="10"/>
  <c r="T51" i="10" s="1"/>
  <c r="O14" i="9" s="1"/>
  <c r="G229" i="12"/>
  <c r="Q48" i="10"/>
  <c r="Q51" i="10" s="1"/>
  <c r="L14" i="9" s="1"/>
  <c r="BI247" i="12"/>
  <c r="BS52" i="10"/>
  <c r="BS55" i="10" s="1"/>
  <c r="BN15" i="9" s="1"/>
  <c r="BF247" i="12"/>
  <c r="BP52" i="10"/>
  <c r="BP55" i="10" s="1"/>
  <c r="BK15" i="9" s="1"/>
  <c r="BC247" i="12"/>
  <c r="BM52" i="10"/>
  <c r="BM55" i="10" s="1"/>
  <c r="BH15" i="9" s="1"/>
  <c r="AW247" i="12"/>
  <c r="BG52" i="10"/>
  <c r="BG55" i="10" s="1"/>
  <c r="BB15" i="9" s="1"/>
  <c r="AN247" i="12"/>
  <c r="AX52" i="10"/>
  <c r="AX55" i="10" s="1"/>
  <c r="AS15" i="9" s="1"/>
  <c r="AH247" i="12"/>
  <c r="AR52" i="10"/>
  <c r="AR55" i="10" s="1"/>
  <c r="AM15" i="9" s="1"/>
  <c r="AB247" i="12"/>
  <c r="AL52" i="10"/>
  <c r="AL55" i="10" s="1"/>
  <c r="AG15" i="9" s="1"/>
  <c r="S247" i="12"/>
  <c r="AC52" i="10"/>
  <c r="AC55" i="10" s="1"/>
  <c r="X15" i="9" s="1"/>
  <c r="P247" i="12"/>
  <c r="Z52" i="10"/>
  <c r="Z55" i="10" s="1"/>
  <c r="U15" i="9" s="1"/>
  <c r="G247" i="12"/>
  <c r="Q52" i="10"/>
  <c r="Q55" i="10" s="1"/>
  <c r="L15" i="9" s="1"/>
  <c r="D247" i="12"/>
  <c r="N52" i="10"/>
  <c r="N55" i="10" s="1"/>
  <c r="I15" i="9" s="1"/>
  <c r="AT265" i="12"/>
  <c r="BD56" i="10"/>
  <c r="BD59" i="10" s="1"/>
  <c r="AY16" i="9" s="1"/>
  <c r="AQ265" i="12"/>
  <c r="BA56" i="10"/>
  <c r="BA59" i="10" s="1"/>
  <c r="AV16" i="9" s="1"/>
  <c r="AN265" i="12"/>
  <c r="AX56" i="10"/>
  <c r="AX59" i="10" s="1"/>
  <c r="AS16" i="9" s="1"/>
  <c r="AK265" i="12"/>
  <c r="AU56" i="10"/>
  <c r="AU59" i="10" s="1"/>
  <c r="AP16" i="9" s="1"/>
  <c r="AH265" i="12"/>
  <c r="AR56" i="10"/>
  <c r="AR59" i="10" s="1"/>
  <c r="AM16" i="9" s="1"/>
  <c r="AE265" i="12"/>
  <c r="AO56" i="10"/>
  <c r="AO59" i="10" s="1"/>
  <c r="AJ16" i="9" s="1"/>
  <c r="AB265" i="12"/>
  <c r="AL56" i="10"/>
  <c r="AL59" i="10" s="1"/>
  <c r="AG16" i="9" s="1"/>
  <c r="Y265" i="12"/>
  <c r="AI56" i="10"/>
  <c r="AI59" i="10" s="1"/>
  <c r="AD16" i="9" s="1"/>
  <c r="S265" i="12"/>
  <c r="AC56" i="10"/>
  <c r="AC59" i="10" s="1"/>
  <c r="X16" i="9" s="1"/>
  <c r="M265" i="12"/>
  <c r="W56" i="10"/>
  <c r="W59" i="10" s="1"/>
  <c r="R16" i="9" s="1"/>
  <c r="J265" i="12"/>
  <c r="T56" i="10"/>
  <c r="T59" i="10" s="1"/>
  <c r="O16" i="9" s="1"/>
  <c r="G265" i="12"/>
  <c r="Q56" i="10"/>
  <c r="Q59" i="10" s="1"/>
  <c r="L16" i="9" s="1"/>
  <c r="BI283" i="12"/>
  <c r="BS60" i="10"/>
  <c r="BS63" i="10" s="1"/>
  <c r="BN17" i="9" s="1"/>
  <c r="BF283" i="12"/>
  <c r="BP60" i="10"/>
  <c r="BP63" i="10" s="1"/>
  <c r="BK17" i="9" s="1"/>
  <c r="BC283" i="12"/>
  <c r="BM60" i="10"/>
  <c r="BM63" i="10" s="1"/>
  <c r="BH17" i="9" s="1"/>
  <c r="AZ283" i="12"/>
  <c r="BJ60" i="10"/>
  <c r="BJ63" i="10" s="1"/>
  <c r="BE17" i="9" s="1"/>
  <c r="AW283" i="12"/>
  <c r="BG60" i="10"/>
  <c r="BG63" i="10" s="1"/>
  <c r="BB17" i="9" s="1"/>
  <c r="AT283" i="12"/>
  <c r="BD60" i="10"/>
  <c r="BD63" i="10" s="1"/>
  <c r="AY17" i="9" s="1"/>
  <c r="AQ283" i="12"/>
  <c r="BA60" i="10"/>
  <c r="BA63" i="10" s="1"/>
  <c r="AV17" i="9" s="1"/>
  <c r="AN283" i="12"/>
  <c r="AX60" i="10"/>
  <c r="AX63" i="10" s="1"/>
  <c r="AS17" i="9" s="1"/>
  <c r="V283" i="12"/>
  <c r="AF60" i="10"/>
  <c r="AF63" i="10" s="1"/>
  <c r="AA17" i="9" s="1"/>
  <c r="S283" i="12"/>
  <c r="AC60" i="10"/>
  <c r="AC63" i="10" s="1"/>
  <c r="X17" i="9" s="1"/>
  <c r="P283" i="12"/>
  <c r="Z60" i="10"/>
  <c r="Z63" i="10" s="1"/>
  <c r="U17" i="9" s="1"/>
  <c r="M283" i="12"/>
  <c r="W60" i="10"/>
  <c r="W63" i="10" s="1"/>
  <c r="R17" i="9" s="1"/>
  <c r="G283" i="12"/>
  <c r="Q60" i="10"/>
  <c r="Q63" i="10" s="1"/>
  <c r="L17" i="9" s="1"/>
  <c r="D283" i="12"/>
  <c r="N60" i="10"/>
  <c r="N63" i="10" s="1"/>
  <c r="I17" i="9" s="1"/>
  <c r="I312" i="12" a="1"/>
  <c r="I312" i="12" s="1"/>
  <c r="J312" i="12" s="1" a="1"/>
  <c r="J312" i="12" s="1"/>
  <c r="K312" i="12" s="1" a="1"/>
  <c r="K312" i="12" s="1"/>
  <c r="J326" i="12"/>
  <c r="BH211" i="12"/>
  <c r="BR44" i="10"/>
  <c r="BR47" i="10" s="1"/>
  <c r="BM13" i="9" s="1"/>
  <c r="BB211" i="12"/>
  <c r="BL44" i="10"/>
  <c r="BL47" i="10" s="1"/>
  <c r="BG13" i="9" s="1"/>
  <c r="AY211" i="12"/>
  <c r="BI44" i="10"/>
  <c r="BI47" i="10" s="1"/>
  <c r="BD13" i="9" s="1"/>
  <c r="AV211" i="12"/>
  <c r="BF44" i="10"/>
  <c r="BF47" i="10" s="1"/>
  <c r="BA13" i="9" s="1"/>
  <c r="AP211" i="12"/>
  <c r="AZ44" i="10"/>
  <c r="AZ47" i="10" s="1"/>
  <c r="AU13" i="9" s="1"/>
  <c r="AM211" i="12"/>
  <c r="AW44" i="10"/>
  <c r="AW47" i="10" s="1"/>
  <c r="AR13" i="9" s="1"/>
  <c r="AJ211" i="12"/>
  <c r="AT44" i="10"/>
  <c r="AT47" i="10" s="1"/>
  <c r="AO13" i="9" s="1"/>
  <c r="AG211" i="12"/>
  <c r="AQ44" i="10"/>
  <c r="AQ47" i="10" s="1"/>
  <c r="AL13" i="9" s="1"/>
  <c r="AA211" i="12"/>
  <c r="AK44" i="10"/>
  <c r="AK47" i="10" s="1"/>
  <c r="AF13" i="9" s="1"/>
  <c r="U211" i="12"/>
  <c r="AE44" i="10"/>
  <c r="AE47" i="10" s="1"/>
  <c r="Z13" i="9" s="1"/>
  <c r="R211" i="12"/>
  <c r="AB44" i="10"/>
  <c r="AB47" i="10" s="1"/>
  <c r="W13" i="9" s="1"/>
  <c r="O211" i="12"/>
  <c r="Y44" i="10"/>
  <c r="Y47" i="10" s="1"/>
  <c r="T13" i="9" s="1"/>
  <c r="F211" i="12"/>
  <c r="P44" i="10"/>
  <c r="P47" i="10" s="1"/>
  <c r="K13" i="9" s="1"/>
  <c r="BC229" i="12"/>
  <c r="BM48" i="10"/>
  <c r="BM51" i="10" s="1"/>
  <c r="BH14" i="9" s="1"/>
  <c r="AQ229" i="12"/>
  <c r="BA48" i="10"/>
  <c r="BA51" i="10" s="1"/>
  <c r="AV14" i="9" s="1"/>
  <c r="M229" i="12"/>
  <c r="W48" i="10"/>
  <c r="W51" i="10" s="1"/>
  <c r="R14" i="9" s="1"/>
  <c r="D229" i="12"/>
  <c r="N48" i="10"/>
  <c r="N51" i="10" s="1"/>
  <c r="I14" i="9" s="1"/>
  <c r="AZ247" i="12"/>
  <c r="BJ52" i="10"/>
  <c r="BJ55" i="10" s="1"/>
  <c r="BE15" i="9" s="1"/>
  <c r="AT247" i="12"/>
  <c r="BD52" i="10"/>
  <c r="BD55" i="10" s="1"/>
  <c r="AY15" i="9" s="1"/>
  <c r="AQ247" i="12"/>
  <c r="BA52" i="10"/>
  <c r="BA55" i="10" s="1"/>
  <c r="AV15" i="9" s="1"/>
  <c r="AK247" i="12"/>
  <c r="AU52" i="10"/>
  <c r="AU55" i="10" s="1"/>
  <c r="AP15" i="9" s="1"/>
  <c r="AE247" i="12"/>
  <c r="AO52" i="10"/>
  <c r="AO55" i="10" s="1"/>
  <c r="AJ15" i="9" s="1"/>
  <c r="Y247" i="12"/>
  <c r="AI52" i="10"/>
  <c r="AI55" i="10" s="1"/>
  <c r="AD15" i="9" s="1"/>
  <c r="V247" i="12"/>
  <c r="AF52" i="10"/>
  <c r="AF55" i="10" s="1"/>
  <c r="AA15" i="9" s="1"/>
  <c r="M247" i="12"/>
  <c r="W52" i="10"/>
  <c r="W55" i="10" s="1"/>
  <c r="R15" i="9" s="1"/>
  <c r="J247" i="12"/>
  <c r="T52" i="10"/>
  <c r="T55" i="10" s="1"/>
  <c r="O15" i="9" s="1"/>
  <c r="BI265" i="12"/>
  <c r="BS56" i="10"/>
  <c r="BS59" i="10" s="1"/>
  <c r="BN16" i="9" s="1"/>
  <c r="BF265" i="12"/>
  <c r="BP56" i="10"/>
  <c r="BP59" i="10" s="1"/>
  <c r="BK16" i="9" s="1"/>
  <c r="BC265" i="12"/>
  <c r="BM56" i="10"/>
  <c r="BM59" i="10" s="1"/>
  <c r="BH16" i="9" s="1"/>
  <c r="AZ265" i="12"/>
  <c r="BJ56" i="10"/>
  <c r="BJ59" i="10" s="1"/>
  <c r="BE16" i="9" s="1"/>
  <c r="AW265" i="12"/>
  <c r="BG56" i="10"/>
  <c r="BG59" i="10" s="1"/>
  <c r="BB16" i="9" s="1"/>
  <c r="V265" i="12"/>
  <c r="AF56" i="10"/>
  <c r="AF59" i="10" s="1"/>
  <c r="AA16" i="9" s="1"/>
  <c r="P265" i="12"/>
  <c r="Z56" i="10"/>
  <c r="Z59" i="10" s="1"/>
  <c r="U16" i="9" s="1"/>
  <c r="D265" i="12"/>
  <c r="N56" i="10"/>
  <c r="N59" i="10" s="1"/>
  <c r="I16" i="9" s="1"/>
  <c r="AK283" i="12"/>
  <c r="AU60" i="10"/>
  <c r="AU63" i="10" s="1"/>
  <c r="AP17" i="9" s="1"/>
  <c r="AH283" i="12"/>
  <c r="AR60" i="10"/>
  <c r="AR63" i="10" s="1"/>
  <c r="AM17" i="9" s="1"/>
  <c r="AE283" i="12"/>
  <c r="AO60" i="10"/>
  <c r="AO63" i="10" s="1"/>
  <c r="AJ17" i="9" s="1"/>
  <c r="AB283" i="12"/>
  <c r="AL60" i="10"/>
  <c r="AL63" i="10" s="1"/>
  <c r="AG17" i="9" s="1"/>
  <c r="Y283" i="12"/>
  <c r="AI60" i="10"/>
  <c r="AI63" i="10" s="1"/>
  <c r="AD17" i="9" s="1"/>
  <c r="J283" i="12"/>
  <c r="T60" i="10"/>
  <c r="T63" i="10" s="1"/>
  <c r="O17" i="9" s="1"/>
  <c r="BE211" i="12"/>
  <c r="BO44" i="10"/>
  <c r="BO47" i="10" s="1"/>
  <c r="BJ13" i="9" s="1"/>
  <c r="AS211" i="12"/>
  <c r="BC44" i="10"/>
  <c r="BC47" i="10" s="1"/>
  <c r="AX13" i="9" s="1"/>
  <c r="AD211" i="12"/>
  <c r="AN44" i="10"/>
  <c r="AN47" i="10" s="1"/>
  <c r="AI13" i="9" s="1"/>
  <c r="X211" i="12"/>
  <c r="AH44" i="10"/>
  <c r="AH47" i="10" s="1"/>
  <c r="AC13" i="9" s="1"/>
  <c r="L211" i="12"/>
  <c r="V44" i="10"/>
  <c r="V47" i="10" s="1"/>
  <c r="Q13" i="9" s="1"/>
  <c r="I211" i="12"/>
  <c r="S44" i="10"/>
  <c r="S47" i="10" s="1"/>
  <c r="N13" i="9" s="1"/>
  <c r="C211" i="12"/>
  <c r="M44" i="10"/>
  <c r="M47" i="10" s="1"/>
  <c r="H13" i="9" s="1"/>
  <c r="BH229" i="12"/>
  <c r="BR48" i="10"/>
  <c r="BR51" i="10" s="1"/>
  <c r="BM14" i="9" s="1"/>
  <c r="AV229" i="12"/>
  <c r="BF48" i="10"/>
  <c r="BF51" i="10" s="1"/>
  <c r="BA14" i="9" s="1"/>
  <c r="AP229" i="12"/>
  <c r="AZ48" i="10"/>
  <c r="AZ51" i="10" s="1"/>
  <c r="AU14" i="9" s="1"/>
  <c r="AM229" i="12"/>
  <c r="AW48" i="10"/>
  <c r="AW51" i="10" s="1"/>
  <c r="AR14" i="9" s="1"/>
  <c r="AG229" i="12"/>
  <c r="AQ48" i="10"/>
  <c r="AQ51" i="10" s="1"/>
  <c r="AL14" i="9" s="1"/>
  <c r="AA229" i="12"/>
  <c r="AK48" i="10"/>
  <c r="AK51" i="10" s="1"/>
  <c r="AF14" i="9" s="1"/>
  <c r="X229" i="12"/>
  <c r="AH48" i="10"/>
  <c r="AH51" i="10" s="1"/>
  <c r="AC14" i="9" s="1"/>
  <c r="U229" i="12"/>
  <c r="AE48" i="10"/>
  <c r="AE51" i="10" s="1"/>
  <c r="Z14" i="9" s="1"/>
  <c r="R229" i="12"/>
  <c r="AB48" i="10"/>
  <c r="AB51" i="10" s="1"/>
  <c r="W14" i="9" s="1"/>
  <c r="I229" i="12"/>
  <c r="S48" i="10"/>
  <c r="S51" i="10" s="1"/>
  <c r="N14" i="9" s="1"/>
  <c r="F229" i="12"/>
  <c r="P48" i="10"/>
  <c r="P51" i="10" s="1"/>
  <c r="K14" i="9" s="1"/>
  <c r="BH247" i="12"/>
  <c r="BR52" i="10"/>
  <c r="BR55" i="10" s="1"/>
  <c r="BM15" i="9" s="1"/>
  <c r="BE247" i="12"/>
  <c r="BO52" i="10"/>
  <c r="BO55" i="10" s="1"/>
  <c r="BJ15" i="9" s="1"/>
  <c r="BB247" i="12"/>
  <c r="BL52" i="10"/>
  <c r="BL55" i="10" s="1"/>
  <c r="BG15" i="9" s="1"/>
  <c r="AV247" i="12"/>
  <c r="BF52" i="10"/>
  <c r="BF55" i="10" s="1"/>
  <c r="BA15" i="9" s="1"/>
  <c r="AS247" i="12"/>
  <c r="BC52" i="10"/>
  <c r="BC55" i="10" s="1"/>
  <c r="AX15" i="9" s="1"/>
  <c r="AP247" i="12"/>
  <c r="AZ52" i="10"/>
  <c r="AZ55" i="10" s="1"/>
  <c r="AU15" i="9" s="1"/>
  <c r="AJ247" i="12"/>
  <c r="AT52" i="10"/>
  <c r="AT55" i="10" s="1"/>
  <c r="AO15" i="9" s="1"/>
  <c r="AG247" i="12"/>
  <c r="AQ52" i="10"/>
  <c r="AQ55" i="10" s="1"/>
  <c r="AL15" i="9" s="1"/>
  <c r="X247" i="12"/>
  <c r="AH52" i="10"/>
  <c r="AH55" i="10" s="1"/>
  <c r="AC15" i="9" s="1"/>
  <c r="U247" i="12"/>
  <c r="AE52" i="10"/>
  <c r="AE55" i="10" s="1"/>
  <c r="Z15" i="9" s="1"/>
  <c r="R247" i="12"/>
  <c r="AB52" i="10"/>
  <c r="AB55" i="10" s="1"/>
  <c r="W15" i="9" s="1"/>
  <c r="O247" i="12"/>
  <c r="Y52" i="10"/>
  <c r="Y55" i="10" s="1"/>
  <c r="T15" i="9" s="1"/>
  <c r="L247" i="12"/>
  <c r="V52" i="10"/>
  <c r="V55" i="10" s="1"/>
  <c r="Q15" i="9" s="1"/>
  <c r="C247" i="12"/>
  <c r="M52" i="10"/>
  <c r="M55" i="10" s="1"/>
  <c r="H15" i="9" s="1"/>
  <c r="AV265" i="12"/>
  <c r="BF56" i="10"/>
  <c r="BF59" i="10" s="1"/>
  <c r="BA16" i="9" s="1"/>
  <c r="AS265" i="12"/>
  <c r="BC56" i="10"/>
  <c r="BC59" i="10" s="1"/>
  <c r="AX16" i="9" s="1"/>
  <c r="AP265" i="12"/>
  <c r="AZ56" i="10"/>
  <c r="AZ59" i="10" s="1"/>
  <c r="AU16" i="9" s="1"/>
  <c r="AM265" i="12"/>
  <c r="AW56" i="10"/>
  <c r="AW59" i="10" s="1"/>
  <c r="AR16" i="9" s="1"/>
  <c r="AJ265" i="12"/>
  <c r="AT56" i="10"/>
  <c r="AT59" i="10" s="1"/>
  <c r="AO16" i="9" s="1"/>
  <c r="AD265" i="12"/>
  <c r="AN56" i="10"/>
  <c r="AN59" i="10" s="1"/>
  <c r="AI16" i="9" s="1"/>
  <c r="X265" i="12"/>
  <c r="AH56" i="10"/>
  <c r="AH59" i="10" s="1"/>
  <c r="AC16" i="9" s="1"/>
  <c r="U265" i="12"/>
  <c r="AE56" i="10"/>
  <c r="AE59" i="10" s="1"/>
  <c r="Z16" i="9" s="1"/>
  <c r="R265" i="12"/>
  <c r="AB56" i="10"/>
  <c r="AB59" i="10" s="1"/>
  <c r="W16" i="9" s="1"/>
  <c r="L265" i="12"/>
  <c r="V56" i="10"/>
  <c r="V59" i="10" s="1"/>
  <c r="Q16" i="9" s="1"/>
  <c r="I265" i="12"/>
  <c r="S56" i="10"/>
  <c r="S59" i="10" s="1"/>
  <c r="N16" i="9" s="1"/>
  <c r="F265" i="12"/>
  <c r="P56" i="10"/>
  <c r="P59" i="10" s="1"/>
  <c r="K16" i="9" s="1"/>
  <c r="C265" i="12"/>
  <c r="M56" i="10"/>
  <c r="M59" i="10" s="1"/>
  <c r="H16" i="9" s="1"/>
  <c r="BE283" i="12"/>
  <c r="BO60" i="10"/>
  <c r="BO63" i="10" s="1"/>
  <c r="BJ17" i="9" s="1"/>
  <c r="AV283" i="12"/>
  <c r="BF60" i="10"/>
  <c r="BF63" i="10" s="1"/>
  <c r="BA17" i="9" s="1"/>
  <c r="AP283" i="12"/>
  <c r="AZ60" i="10"/>
  <c r="AZ63" i="10" s="1"/>
  <c r="AU17" i="9" s="1"/>
  <c r="AG283" i="12"/>
  <c r="AQ60" i="10"/>
  <c r="AQ63" i="10" s="1"/>
  <c r="AL17" i="9" s="1"/>
  <c r="AA283" i="12"/>
  <c r="AK60" i="10"/>
  <c r="AK63" i="10" s="1"/>
  <c r="AF17" i="9" s="1"/>
  <c r="U283" i="12"/>
  <c r="AE60" i="10"/>
  <c r="AE63" i="10" s="1"/>
  <c r="Z17" i="9" s="1"/>
  <c r="R283" i="12"/>
  <c r="AB60" i="10"/>
  <c r="AB63" i="10" s="1"/>
  <c r="W17" i="9" s="1"/>
  <c r="O283" i="12"/>
  <c r="Y60" i="10"/>
  <c r="Y63" i="10" s="1"/>
  <c r="T17" i="9" s="1"/>
  <c r="L283" i="12"/>
  <c r="V60" i="10"/>
  <c r="V63" i="10" s="1"/>
  <c r="Q17" i="9" s="1"/>
  <c r="I283" i="12"/>
  <c r="S60" i="10"/>
  <c r="S63" i="10" s="1"/>
  <c r="N17" i="9" s="1"/>
  <c r="C283" i="12"/>
  <c r="M60" i="10"/>
  <c r="M63" i="10" s="1"/>
  <c r="H17" i="9" s="1"/>
  <c r="BG211" i="12"/>
  <c r="BQ44" i="10"/>
  <c r="BQ47" i="10" s="1"/>
  <c r="BL13" i="9" s="1"/>
  <c r="AX211" i="12"/>
  <c r="BH44" i="10"/>
  <c r="BH47" i="10" s="1"/>
  <c r="BC13" i="9" s="1"/>
  <c r="AU211" i="12"/>
  <c r="BE44" i="10"/>
  <c r="BE47" i="10" s="1"/>
  <c r="AZ13" i="9" s="1"/>
  <c r="AL211" i="12"/>
  <c r="AV44" i="10"/>
  <c r="AV47" i="10" s="1"/>
  <c r="AQ13" i="9" s="1"/>
  <c r="AC211" i="12"/>
  <c r="AM44" i="10"/>
  <c r="AM47" i="10" s="1"/>
  <c r="AH13" i="9" s="1"/>
  <c r="Z211" i="12"/>
  <c r="AJ44" i="10"/>
  <c r="AJ47" i="10" s="1"/>
  <c r="AE13" i="9" s="1"/>
  <c r="W211" i="12"/>
  <c r="AG44" i="10"/>
  <c r="AG47" i="10" s="1"/>
  <c r="AB13" i="9" s="1"/>
  <c r="T211" i="12"/>
  <c r="AD44" i="10"/>
  <c r="AD47" i="10" s="1"/>
  <c r="Y13" i="9" s="1"/>
  <c r="Q211" i="12"/>
  <c r="AA44" i="10"/>
  <c r="AA47" i="10" s="1"/>
  <c r="V13" i="9" s="1"/>
  <c r="N211" i="12"/>
  <c r="X44" i="10"/>
  <c r="X47" i="10" s="1"/>
  <c r="S13" i="9" s="1"/>
  <c r="K211" i="12"/>
  <c r="U44" i="10"/>
  <c r="U47" i="10" s="1"/>
  <c r="P13" i="9" s="1"/>
  <c r="E211" i="12"/>
  <c r="O44" i="10"/>
  <c r="O47" i="10" s="1"/>
  <c r="J13" i="9" s="1"/>
  <c r="B211" i="12"/>
  <c r="L44" i="10"/>
  <c r="BE229" i="12"/>
  <c r="BO48" i="10"/>
  <c r="BO51" i="10" s="1"/>
  <c r="BJ14" i="9" s="1"/>
  <c r="BB229" i="12"/>
  <c r="BL48" i="10"/>
  <c r="BL51" i="10" s="1"/>
  <c r="BG14" i="9" s="1"/>
  <c r="AY229" i="12"/>
  <c r="BI48" i="10"/>
  <c r="BI51" i="10" s="1"/>
  <c r="BD14" i="9" s="1"/>
  <c r="AS229" i="12"/>
  <c r="BC48" i="10"/>
  <c r="BC51" i="10" s="1"/>
  <c r="AX14" i="9" s="1"/>
  <c r="AJ229" i="12"/>
  <c r="AT48" i="10"/>
  <c r="AT51" i="10" s="1"/>
  <c r="AO14" i="9" s="1"/>
  <c r="AD229" i="12"/>
  <c r="AN48" i="10"/>
  <c r="AN51" i="10" s="1"/>
  <c r="AI14" i="9" s="1"/>
  <c r="O229" i="12"/>
  <c r="Y48" i="10"/>
  <c r="Y51" i="10" s="1"/>
  <c r="T14" i="9" s="1"/>
  <c r="L229" i="12"/>
  <c r="V48" i="10"/>
  <c r="V51" i="10" s="1"/>
  <c r="Q14" i="9" s="1"/>
  <c r="C229" i="12"/>
  <c r="M48" i="10"/>
  <c r="M51" i="10" s="1"/>
  <c r="H14" i="9" s="1"/>
  <c r="AY247" i="12"/>
  <c r="BI52" i="10"/>
  <c r="BI55" i="10" s="1"/>
  <c r="BD15" i="9" s="1"/>
  <c r="AM247" i="12"/>
  <c r="AW52" i="10"/>
  <c r="AW55" i="10" s="1"/>
  <c r="AR15" i="9" s="1"/>
  <c r="AD247" i="12"/>
  <c r="AN52" i="10"/>
  <c r="AN55" i="10" s="1"/>
  <c r="AI15" i="9" s="1"/>
  <c r="AA247" i="12"/>
  <c r="AK52" i="10"/>
  <c r="AK55" i="10" s="1"/>
  <c r="AF15" i="9" s="1"/>
  <c r="I247" i="12"/>
  <c r="S52" i="10"/>
  <c r="S55" i="10" s="1"/>
  <c r="N15" i="9" s="1"/>
  <c r="F247" i="12"/>
  <c r="P52" i="10"/>
  <c r="P55" i="10" s="1"/>
  <c r="K15" i="9" s="1"/>
  <c r="BH265" i="12"/>
  <c r="BR56" i="10"/>
  <c r="BR59" i="10" s="1"/>
  <c r="BM16" i="9" s="1"/>
  <c r="BE265" i="12"/>
  <c r="BO56" i="10"/>
  <c r="BO59" i="10" s="1"/>
  <c r="BJ16" i="9" s="1"/>
  <c r="BB265" i="12"/>
  <c r="BL56" i="10"/>
  <c r="BL59" i="10" s="1"/>
  <c r="BG16" i="9" s="1"/>
  <c r="AY265" i="12"/>
  <c r="BI56" i="10"/>
  <c r="BI59" i="10" s="1"/>
  <c r="BD16" i="9" s="1"/>
  <c r="AG265" i="12"/>
  <c r="AQ56" i="10"/>
  <c r="AQ59" i="10" s="1"/>
  <c r="AL16" i="9" s="1"/>
  <c r="AA265" i="12"/>
  <c r="AK56" i="10"/>
  <c r="AK59" i="10" s="1"/>
  <c r="AF16" i="9" s="1"/>
  <c r="O265" i="12"/>
  <c r="Y56" i="10"/>
  <c r="Y59" i="10" s="1"/>
  <c r="T16" i="9" s="1"/>
  <c r="BH283" i="12"/>
  <c r="BR60" i="10"/>
  <c r="BR63" i="10" s="1"/>
  <c r="BM17" i="9" s="1"/>
  <c r="BB283" i="12"/>
  <c r="BL60" i="10"/>
  <c r="BL63" i="10" s="1"/>
  <c r="BG17" i="9" s="1"/>
  <c r="AY283" i="12"/>
  <c r="BI60" i="10"/>
  <c r="BI63" i="10" s="1"/>
  <c r="BD17" i="9" s="1"/>
  <c r="AS283" i="12"/>
  <c r="BC60" i="10"/>
  <c r="BC63" i="10" s="1"/>
  <c r="AX17" i="9" s="1"/>
  <c r="AM283" i="12"/>
  <c r="AW60" i="10"/>
  <c r="AW63" i="10" s="1"/>
  <c r="AR17" i="9" s="1"/>
  <c r="AJ283" i="12"/>
  <c r="AT60" i="10"/>
  <c r="AT63" i="10" s="1"/>
  <c r="AO17" i="9" s="1"/>
  <c r="AD283" i="12"/>
  <c r="AN60" i="10"/>
  <c r="AN63" i="10" s="1"/>
  <c r="AI17" i="9" s="1"/>
  <c r="X283" i="12"/>
  <c r="AH60" i="10"/>
  <c r="AH63" i="10" s="1"/>
  <c r="AC17" i="9" s="1"/>
  <c r="F283" i="12"/>
  <c r="P60" i="10"/>
  <c r="P63" i="10" s="1"/>
  <c r="K17" i="9" s="1"/>
  <c r="BD211" i="12"/>
  <c r="BN44" i="10"/>
  <c r="BN47" i="10" s="1"/>
  <c r="BI13" i="9" s="1"/>
  <c r="BA211" i="12"/>
  <c r="BK44" i="10"/>
  <c r="BK47" i="10" s="1"/>
  <c r="BF13" i="9" s="1"/>
  <c r="AR211" i="12"/>
  <c r="BB44" i="10"/>
  <c r="BB47" i="10" s="1"/>
  <c r="AW13" i="9" s="1"/>
  <c r="AO211" i="12"/>
  <c r="AY44" i="10"/>
  <c r="AY47" i="10" s="1"/>
  <c r="AT13" i="9" s="1"/>
  <c r="AI211" i="12"/>
  <c r="AS44" i="10"/>
  <c r="AS47" i="10" s="1"/>
  <c r="AN13" i="9" s="1"/>
  <c r="AF211" i="12"/>
  <c r="AP44" i="10"/>
  <c r="AP47" i="10" s="1"/>
  <c r="AK13" i="9" s="1"/>
  <c r="H211" i="12"/>
  <c r="R44" i="10"/>
  <c r="R47" i="10" s="1"/>
  <c r="M13" i="9" s="1"/>
  <c r="H313" i="12" a="1"/>
  <c r="H313" i="12" s="1"/>
  <c r="BA229" i="12"/>
  <c r="BK48" i="10"/>
  <c r="BK51" i="10" s="1"/>
  <c r="BF14" i="9" s="1"/>
  <c r="AU229" i="12"/>
  <c r="BE48" i="10"/>
  <c r="BE51" i="10" s="1"/>
  <c r="AZ14" i="9" s="1"/>
  <c r="AR229" i="12"/>
  <c r="BB48" i="10"/>
  <c r="BB51" i="10" s="1"/>
  <c r="AW14" i="9" s="1"/>
  <c r="AO229" i="12"/>
  <c r="AY48" i="10"/>
  <c r="AY51" i="10" s="1"/>
  <c r="AT14" i="9" s="1"/>
  <c r="AI229" i="12"/>
  <c r="AS48" i="10"/>
  <c r="AS51" i="10" s="1"/>
  <c r="AN14" i="9" s="1"/>
  <c r="Z229" i="12"/>
  <c r="AJ48" i="10"/>
  <c r="AJ51" i="10" s="1"/>
  <c r="AE14" i="9" s="1"/>
  <c r="W229" i="12"/>
  <c r="AG48" i="10"/>
  <c r="AG51" i="10" s="1"/>
  <c r="AB14" i="9" s="1"/>
  <c r="T229" i="12"/>
  <c r="AD48" i="10"/>
  <c r="AD51" i="10" s="1"/>
  <c r="Y14" i="9" s="1"/>
  <c r="Q229" i="12"/>
  <c r="AA48" i="10"/>
  <c r="AA51" i="10" s="1"/>
  <c r="V14" i="9" s="1"/>
  <c r="N229" i="12"/>
  <c r="X48" i="10"/>
  <c r="X51" i="10" s="1"/>
  <c r="S14" i="9" s="1"/>
  <c r="H229" i="12"/>
  <c r="H314" i="12" s="1" a="1"/>
  <c r="H314" i="12" s="1"/>
  <c r="R48" i="10"/>
  <c r="R51" i="10" s="1"/>
  <c r="M14" i="9" s="1"/>
  <c r="E229" i="12"/>
  <c r="O48" i="10"/>
  <c r="O51" i="10" s="1"/>
  <c r="J14" i="9" s="1"/>
  <c r="BA247" i="12"/>
  <c r="BK52" i="10"/>
  <c r="BK55" i="10" s="1"/>
  <c r="BF15" i="9" s="1"/>
  <c r="AU247" i="12"/>
  <c r="BE52" i="10"/>
  <c r="BE55" i="10" s="1"/>
  <c r="AZ15" i="9" s="1"/>
  <c r="AL247" i="12"/>
  <c r="AV52" i="10"/>
  <c r="AV55" i="10" s="1"/>
  <c r="AQ15" i="9" s="1"/>
  <c r="AI247" i="12"/>
  <c r="AS52" i="10"/>
  <c r="AS55" i="10" s="1"/>
  <c r="AN15" i="9" s="1"/>
  <c r="Z247" i="12"/>
  <c r="AJ52" i="10"/>
  <c r="AJ55" i="10" s="1"/>
  <c r="AE15" i="9" s="1"/>
  <c r="Q247" i="12"/>
  <c r="AA52" i="10"/>
  <c r="AA55" i="10" s="1"/>
  <c r="V15" i="9" s="1"/>
  <c r="K247" i="12"/>
  <c r="U52" i="10"/>
  <c r="U55" i="10" s="1"/>
  <c r="P15" i="9" s="1"/>
  <c r="B247" i="12"/>
  <c r="L52" i="10"/>
  <c r="L55" i="10" s="1"/>
  <c r="G15" i="9" s="1"/>
  <c r="AU265" i="12"/>
  <c r="BE56" i="10"/>
  <c r="BE59" i="10" s="1"/>
  <c r="AZ16" i="9" s="1"/>
  <c r="AO265" i="12"/>
  <c r="AY56" i="10"/>
  <c r="AY59" i="10" s="1"/>
  <c r="AT16" i="9" s="1"/>
  <c r="AL265" i="12"/>
  <c r="AV56" i="10"/>
  <c r="AV59" i="10" s="1"/>
  <c r="AQ16" i="9" s="1"/>
  <c r="AI265" i="12"/>
  <c r="AS56" i="10"/>
  <c r="AS59" i="10" s="1"/>
  <c r="AN16" i="9" s="1"/>
  <c r="AF265" i="12"/>
  <c r="AP56" i="10"/>
  <c r="AP59" i="10" s="1"/>
  <c r="AK16" i="9" s="1"/>
  <c r="AC265" i="12"/>
  <c r="AM56" i="10"/>
  <c r="AM59" i="10" s="1"/>
  <c r="AH16" i="9" s="1"/>
  <c r="W265" i="12"/>
  <c r="AG56" i="10"/>
  <c r="AG59" i="10" s="1"/>
  <c r="AB16" i="9" s="1"/>
  <c r="Q265" i="12"/>
  <c r="AA56" i="10"/>
  <c r="AA59" i="10" s="1"/>
  <c r="V16" i="9" s="1"/>
  <c r="N265" i="12"/>
  <c r="X56" i="10"/>
  <c r="X59" i="10" s="1"/>
  <c r="S16" i="9" s="1"/>
  <c r="K265" i="12"/>
  <c r="U56" i="10"/>
  <c r="U59" i="10" s="1"/>
  <c r="P16" i="9" s="1"/>
  <c r="H265" i="12"/>
  <c r="H316" i="12" s="1" a="1"/>
  <c r="H316" i="12" s="1"/>
  <c r="R56" i="10"/>
  <c r="R59" i="10" s="1"/>
  <c r="M16" i="9" s="1"/>
  <c r="E265" i="12"/>
  <c r="O56" i="10"/>
  <c r="O59" i="10" s="1"/>
  <c r="J16" i="9" s="1"/>
  <c r="BG283" i="12"/>
  <c r="BQ60" i="10"/>
  <c r="BQ63" i="10" s="1"/>
  <c r="BL17" i="9" s="1"/>
  <c r="BD283" i="12"/>
  <c r="BN60" i="10"/>
  <c r="BN63" i="10" s="1"/>
  <c r="BI17" i="9" s="1"/>
  <c r="BA283" i="12"/>
  <c r="BK60" i="10"/>
  <c r="BK63" i="10" s="1"/>
  <c r="BF17" i="9" s="1"/>
  <c r="AU283" i="12"/>
  <c r="BE60" i="10"/>
  <c r="BE63" i="10" s="1"/>
  <c r="AZ17" i="9" s="1"/>
  <c r="AO283" i="12"/>
  <c r="AY60" i="10"/>
  <c r="AY63" i="10" s="1"/>
  <c r="AT17" i="9" s="1"/>
  <c r="AI283" i="12"/>
  <c r="AS60" i="10"/>
  <c r="AS63" i="10" s="1"/>
  <c r="AN17" i="9" s="1"/>
  <c r="AF283" i="12"/>
  <c r="AP60" i="10"/>
  <c r="AP63" i="10" s="1"/>
  <c r="AK17" i="9" s="1"/>
  <c r="Z283" i="12"/>
  <c r="AJ60" i="10"/>
  <c r="AJ63" i="10" s="1"/>
  <c r="AE17" i="9" s="1"/>
  <c r="W283" i="12"/>
  <c r="AG60" i="10"/>
  <c r="AG63" i="10" s="1"/>
  <c r="AB17" i="9" s="1"/>
  <c r="Q283" i="12"/>
  <c r="AA60" i="10"/>
  <c r="AA63" i="10" s="1"/>
  <c r="V17" i="9" s="1"/>
  <c r="N283" i="12"/>
  <c r="X60" i="10"/>
  <c r="X63" i="10" s="1"/>
  <c r="S17" i="9" s="1"/>
  <c r="K168" i="12"/>
  <c r="BH193" i="12"/>
  <c r="BE193" i="12"/>
  <c r="BB193" i="12"/>
  <c r="AY193" i="12"/>
  <c r="AV193" i="12"/>
  <c r="AP193" i="12"/>
  <c r="AM193" i="12"/>
  <c r="AJ193" i="12"/>
  <c r="AG193" i="12"/>
  <c r="AD193" i="12"/>
  <c r="X193" i="12"/>
  <c r="U193" i="12"/>
  <c r="R193" i="12"/>
  <c r="L193" i="12"/>
  <c r="F193" i="12"/>
  <c r="C180" i="12"/>
  <c r="AS193" i="12"/>
  <c r="AA193" i="12"/>
  <c r="O193" i="12"/>
  <c r="I193" i="12"/>
  <c r="C193" i="12"/>
  <c r="BG193" i="12"/>
  <c r="BD193" i="12"/>
  <c r="BA193" i="12"/>
  <c r="AX193" i="12"/>
  <c r="AU193" i="12"/>
  <c r="AO193" i="12"/>
  <c r="AL193" i="12"/>
  <c r="AI193" i="12"/>
  <c r="AF193" i="12"/>
  <c r="AC193" i="12"/>
  <c r="W193" i="12"/>
  <c r="T193" i="12"/>
  <c r="K193" i="12"/>
  <c r="E193" i="12"/>
  <c r="B193" i="12"/>
  <c r="AR193" i="12"/>
  <c r="Z193" i="12"/>
  <c r="Q193" i="12"/>
  <c r="N193" i="12"/>
  <c r="H193" i="12"/>
  <c r="B180" i="12"/>
  <c r="L43" i="10"/>
  <c r="G12" i="9" s="1"/>
  <c r="CE12" i="9" s="1"/>
  <c r="BI193" i="12"/>
  <c r="BF193" i="12"/>
  <c r="BC193" i="12"/>
  <c r="AZ193" i="12"/>
  <c r="AW193" i="12"/>
  <c r="AT193" i="12"/>
  <c r="AQ193" i="12"/>
  <c r="AN193" i="12"/>
  <c r="AK193" i="12"/>
  <c r="AH193" i="12"/>
  <c r="AE193" i="12"/>
  <c r="AB193" i="12"/>
  <c r="Y193" i="12"/>
  <c r="V193" i="12"/>
  <c r="S193" i="12"/>
  <c r="G193" i="12"/>
  <c r="P193" i="12"/>
  <c r="M193" i="12"/>
  <c r="J193" i="12"/>
  <c r="D193" i="12"/>
  <c r="E166" i="12"/>
  <c r="D172" i="12"/>
  <c r="N36" i="10" s="1"/>
  <c r="D174" i="12"/>
  <c r="N38" i="10" s="1"/>
  <c r="C162" i="12"/>
  <c r="D177" i="12"/>
  <c r="B157" i="12"/>
  <c r="L32" i="10"/>
  <c r="L35" i="10" s="1"/>
  <c r="G10" i="9" s="1"/>
  <c r="C175" i="12"/>
  <c r="M36" i="10"/>
  <c r="M39" i="10" s="1"/>
  <c r="H11" i="9" s="1"/>
  <c r="C157" i="12"/>
  <c r="M32" i="10"/>
  <c r="M35" i="10" s="1"/>
  <c r="H10" i="9" s="1"/>
  <c r="B175" i="12"/>
  <c r="L36" i="10"/>
  <c r="L39" i="10" s="1"/>
  <c r="G11" i="9" s="1"/>
  <c r="G17" i="5"/>
  <c r="I14" i="8" s="1"/>
  <c r="R28" i="5"/>
  <c r="Q28" i="5" s="1"/>
  <c r="K90" i="9"/>
  <c r="N19" i="10"/>
  <c r="I6" i="9" s="1"/>
  <c r="I123" i="9" s="1"/>
  <c r="E161" i="12"/>
  <c r="E159" i="12"/>
  <c r="E156" i="12"/>
  <c r="O34" i="10" s="1"/>
  <c r="E154" i="12"/>
  <c r="O32" i="10" s="1"/>
  <c r="F148" i="12"/>
  <c r="D83" i="12"/>
  <c r="C88" i="12"/>
  <c r="H25" i="12"/>
  <c r="B107" i="12"/>
  <c r="C106" i="12"/>
  <c r="AX138" i="9"/>
  <c r="AS138" i="9"/>
  <c r="BC138" i="9"/>
  <c r="AU138" i="9"/>
  <c r="BA138" i="9"/>
  <c r="D72" i="9"/>
  <c r="E104" i="9"/>
  <c r="E107" i="9" s="1"/>
  <c r="AY138" i="9"/>
  <c r="AT138" i="9"/>
  <c r="K126" i="13"/>
  <c r="K119" i="13"/>
  <c r="K82" i="13"/>
  <c r="F5" i="18" s="1"/>
  <c r="F21" i="18" s="1"/>
  <c r="AV138" i="9"/>
  <c r="Z93" i="13"/>
  <c r="T93" i="13"/>
  <c r="Y93" i="13"/>
  <c r="S93" i="13"/>
  <c r="W93" i="13"/>
  <c r="O93" i="13"/>
  <c r="V93" i="13"/>
  <c r="U93" i="13"/>
  <c r="Q93" i="13"/>
  <c r="P93" i="13"/>
  <c r="X93" i="13"/>
  <c r="R93" i="13"/>
  <c r="D19" i="5"/>
  <c r="O62" i="13"/>
  <c r="AG9" i="13"/>
  <c r="AA9" i="13"/>
  <c r="AL9" i="13"/>
  <c r="AF9" i="13"/>
  <c r="AI9" i="13"/>
  <c r="AC9" i="13"/>
  <c r="AH9" i="13"/>
  <c r="AB9" i="13"/>
  <c r="AK9" i="13"/>
  <c r="AD9" i="13"/>
  <c r="AJ9" i="13"/>
  <c r="AE9" i="13"/>
  <c r="O59" i="13"/>
  <c r="BK17" i="16"/>
  <c r="BE17" i="16"/>
  <c r="BJ17" i="16"/>
  <c r="BD17" i="16"/>
  <c r="BI17" i="16"/>
  <c r="BC17" i="16"/>
  <c r="BM17" i="16"/>
  <c r="BG17" i="16"/>
  <c r="BH17" i="16"/>
  <c r="BF17" i="16"/>
  <c r="BN17" i="16"/>
  <c r="BL17" i="16"/>
  <c r="I126" i="13"/>
  <c r="I119" i="13"/>
  <c r="I82" i="13"/>
  <c r="D5" i="18" s="1"/>
  <c r="E69" i="9"/>
  <c r="H6" i="5"/>
  <c r="F83" i="9"/>
  <c r="H21" i="5"/>
  <c r="G21" i="5" s="1"/>
  <c r="C83" i="12"/>
  <c r="M16" i="10"/>
  <c r="M19" i="10" s="1"/>
  <c r="H6" i="9" s="1"/>
  <c r="H123" i="9" s="1"/>
  <c r="C295" i="12"/>
  <c r="C143" i="12"/>
  <c r="C141" i="12"/>
  <c r="C138" i="12"/>
  <c r="M30" i="10" s="1"/>
  <c r="C136" i="12"/>
  <c r="D130" i="12"/>
  <c r="W55" i="13"/>
  <c r="Q55" i="13"/>
  <c r="V55" i="13"/>
  <c r="P55" i="13"/>
  <c r="Y55" i="13"/>
  <c r="S55" i="13"/>
  <c r="X55" i="13"/>
  <c r="R55" i="13"/>
  <c r="Z55" i="13"/>
  <c r="O55" i="13"/>
  <c r="T55" i="13"/>
  <c r="U55" i="13"/>
  <c r="G68" i="9"/>
  <c r="F69" i="9"/>
  <c r="J7" i="5"/>
  <c r="I7" i="5" s="1"/>
  <c r="AF138" i="9"/>
  <c r="Y123" i="13"/>
  <c r="BJ17" i="17"/>
  <c r="BD17" i="17"/>
  <c r="BI17" i="17"/>
  <c r="BC17" i="17"/>
  <c r="BN17" i="17"/>
  <c r="BH17" i="17"/>
  <c r="BL17" i="17"/>
  <c r="BF17" i="17"/>
  <c r="BG17" i="17"/>
  <c r="BE17" i="17"/>
  <c r="BM17" i="17"/>
  <c r="BK17" i="17"/>
  <c r="C99" i="12"/>
  <c r="P40" i="13"/>
  <c r="O40" i="13"/>
  <c r="U94" i="13"/>
  <c r="O94" i="13"/>
  <c r="Z94" i="13"/>
  <c r="T94" i="13"/>
  <c r="V94" i="13"/>
  <c r="S94" i="13"/>
  <c r="R94" i="13"/>
  <c r="X94" i="13"/>
  <c r="P94" i="13"/>
  <c r="Y94" i="13"/>
  <c r="W94" i="13"/>
  <c r="Q94" i="13"/>
  <c r="J127" i="13"/>
  <c r="J120" i="13"/>
  <c r="J112" i="13"/>
  <c r="C101" i="12"/>
  <c r="M22" i="10" s="1"/>
  <c r="I125" i="13"/>
  <c r="I51" i="13"/>
  <c r="D5" i="17" s="1"/>
  <c r="I118" i="13"/>
  <c r="Z11" i="13"/>
  <c r="T11" i="13"/>
  <c r="Y11" i="13"/>
  <c r="S11" i="13"/>
  <c r="V11" i="13"/>
  <c r="P11" i="13"/>
  <c r="U11" i="13"/>
  <c r="O11" i="13"/>
  <c r="W11" i="13"/>
  <c r="R11" i="13"/>
  <c r="X11" i="13"/>
  <c r="Q11" i="13"/>
  <c r="BL131" i="9"/>
  <c r="O54" i="13"/>
  <c r="V70" i="16"/>
  <c r="U73" i="16"/>
  <c r="B139" i="12"/>
  <c r="L28" i="10"/>
  <c r="L31" i="10" s="1"/>
  <c r="G9" i="9" s="1"/>
  <c r="BM9" i="17"/>
  <c r="BG9" i="17"/>
  <c r="BL9" i="17"/>
  <c r="BF9" i="17"/>
  <c r="BK9" i="17"/>
  <c r="BE9" i="17"/>
  <c r="BI9" i="17"/>
  <c r="BC9" i="17"/>
  <c r="BJ9" i="17"/>
  <c r="BH9" i="17"/>
  <c r="BD9" i="17"/>
  <c r="BN9" i="17"/>
  <c r="J11" i="7"/>
  <c r="J18" i="7" s="1"/>
  <c r="AX8" i="7"/>
  <c r="L8" i="7"/>
  <c r="L11" i="7" s="1"/>
  <c r="D88" i="12"/>
  <c r="L81" i="8"/>
  <c r="L103" i="8" s="1"/>
  <c r="AA8" i="7"/>
  <c r="K36" i="5"/>
  <c r="F19" i="15"/>
  <c r="H24" i="9"/>
  <c r="W60" i="13"/>
  <c r="Q60" i="13"/>
  <c r="V60" i="13"/>
  <c r="P60" i="13"/>
  <c r="U60" i="13"/>
  <c r="O60" i="13"/>
  <c r="Y60" i="13"/>
  <c r="S60" i="13"/>
  <c r="T60" i="13"/>
  <c r="R60" i="13"/>
  <c r="X60" i="13"/>
  <c r="Z60" i="13"/>
  <c r="AQ138" i="9"/>
  <c r="Y92" i="13"/>
  <c r="S92" i="13"/>
  <c r="X92" i="13"/>
  <c r="R92" i="13"/>
  <c r="Q92" i="13"/>
  <c r="Z92" i="13"/>
  <c r="P92" i="13"/>
  <c r="W92" i="13"/>
  <c r="O92" i="13"/>
  <c r="U92" i="13"/>
  <c r="V92" i="13"/>
  <c r="T92" i="13"/>
  <c r="F105" i="8"/>
  <c r="F107" i="8" s="1"/>
  <c r="D293" i="12"/>
  <c r="D106" i="12"/>
  <c r="D99" i="12"/>
  <c r="D104" i="12"/>
  <c r="D101" i="12"/>
  <c r="N22" i="10" s="1"/>
  <c r="K124" i="13"/>
  <c r="K117" i="13"/>
  <c r="K39" i="13"/>
  <c r="F6" i="16" s="1"/>
  <c r="J126" i="13"/>
  <c r="J119" i="13"/>
  <c r="J82" i="13"/>
  <c r="E5" i="18" s="1"/>
  <c r="E21" i="18" s="1"/>
  <c r="F89" i="9"/>
  <c r="H27" i="5"/>
  <c r="G27" i="5" s="1"/>
  <c r="B144" i="12"/>
  <c r="Z116" i="13"/>
  <c r="Z10" i="13"/>
  <c r="S5" i="15" s="1"/>
  <c r="S14" i="15" s="1"/>
  <c r="AI8" i="13"/>
  <c r="AC8" i="13"/>
  <c r="AB8" i="13"/>
  <c r="AJ8" i="13"/>
  <c r="AD8" i="13"/>
  <c r="AF8" i="13"/>
  <c r="AA8" i="13"/>
  <c r="AG8" i="13"/>
  <c r="K127" i="13"/>
  <c r="K120" i="13"/>
  <c r="K112" i="13"/>
  <c r="H16" i="12"/>
  <c r="Z63" i="13"/>
  <c r="T63" i="13"/>
  <c r="Y63" i="13"/>
  <c r="S63" i="13"/>
  <c r="X63" i="13"/>
  <c r="R63" i="13"/>
  <c r="V63" i="13"/>
  <c r="P63" i="13"/>
  <c r="Q63" i="13"/>
  <c r="O63" i="13"/>
  <c r="U63" i="13"/>
  <c r="W63" i="13"/>
  <c r="Z58" i="13"/>
  <c r="T58" i="13"/>
  <c r="Y58" i="13"/>
  <c r="S58" i="13"/>
  <c r="W58" i="13"/>
  <c r="Q58" i="13"/>
  <c r="X58" i="13"/>
  <c r="V58" i="13"/>
  <c r="P58" i="13"/>
  <c r="O58" i="13"/>
  <c r="R58" i="13"/>
  <c r="U58" i="13"/>
  <c r="BB138" i="9"/>
  <c r="BJ19" i="17"/>
  <c r="BD19" i="17"/>
  <c r="BI19" i="17"/>
  <c r="BC19" i="17"/>
  <c r="BN19" i="17"/>
  <c r="BH19" i="17"/>
  <c r="BL19" i="17"/>
  <c r="BF19" i="17"/>
  <c r="BM19" i="17"/>
  <c r="BK19" i="17"/>
  <c r="BG19" i="17"/>
  <c r="BE19" i="17"/>
  <c r="Z52" i="13"/>
  <c r="T52" i="13"/>
  <c r="Y52" i="13"/>
  <c r="S52" i="13"/>
  <c r="V52" i="13"/>
  <c r="P52" i="13"/>
  <c r="R52" i="13"/>
  <c r="Q52" i="13"/>
  <c r="W52" i="13"/>
  <c r="U52" i="13"/>
  <c r="O52" i="13"/>
  <c r="X52" i="13"/>
  <c r="D14" i="5"/>
  <c r="B102" i="12"/>
  <c r="O12" i="13"/>
  <c r="U68" i="16"/>
  <c r="W116" i="13"/>
  <c r="W123" i="13"/>
  <c r="I79" i="8"/>
  <c r="I85" i="8" s="1"/>
  <c r="H93" i="8"/>
  <c r="H122" i="8" s="1"/>
  <c r="U83" i="13"/>
  <c r="O83" i="13"/>
  <c r="Z83" i="13"/>
  <c r="T83" i="13"/>
  <c r="Y83" i="13"/>
  <c r="S83" i="13"/>
  <c r="W83" i="13"/>
  <c r="Q83" i="13"/>
  <c r="V83" i="13"/>
  <c r="R83" i="13"/>
  <c r="X83" i="13"/>
  <c r="P83" i="13"/>
  <c r="C104" i="12"/>
  <c r="J125" i="13"/>
  <c r="J118" i="13"/>
  <c r="J51" i="13"/>
  <c r="E5" i="17" s="1"/>
  <c r="I124" i="13"/>
  <c r="I117" i="13"/>
  <c r="I39" i="13"/>
  <c r="D6" i="16" s="1"/>
  <c r="AW138" i="9"/>
  <c r="G91" i="9"/>
  <c r="J29" i="5"/>
  <c r="I29" i="5" s="1"/>
  <c r="BK12" i="16"/>
  <c r="BK131" i="9" s="1"/>
  <c r="BE12" i="16"/>
  <c r="BE131" i="9" s="1"/>
  <c r="BJ12" i="16"/>
  <c r="BJ131" i="9" s="1"/>
  <c r="BD12" i="16"/>
  <c r="BD131" i="9" s="1"/>
  <c r="BI12" i="16"/>
  <c r="BI131" i="9" s="1"/>
  <c r="BC12" i="16"/>
  <c r="BM12" i="16"/>
  <c r="BM131" i="9" s="1"/>
  <c r="BG12" i="16"/>
  <c r="BG131" i="9" s="1"/>
  <c r="BH12" i="16"/>
  <c r="BH131" i="9" s="1"/>
  <c r="BF12" i="16"/>
  <c r="BN12" i="16"/>
  <c r="BN131" i="9" s="1"/>
  <c r="BO138" i="9" s="1"/>
  <c r="BL12" i="16"/>
  <c r="AY50" i="7"/>
  <c r="AZ50" i="7"/>
  <c r="E7" i="5"/>
  <c r="D8" i="5"/>
  <c r="D23" i="5" s="1"/>
  <c r="AZ138" i="9"/>
  <c r="W13" i="13"/>
  <c r="Q13" i="13"/>
  <c r="V13" i="13"/>
  <c r="P13" i="13"/>
  <c r="Y13" i="13"/>
  <c r="S13" i="13"/>
  <c r="X13" i="13"/>
  <c r="R13" i="13"/>
  <c r="U13" i="13"/>
  <c r="T13" i="13"/>
  <c r="Z13" i="13"/>
  <c r="O13" i="13"/>
  <c r="O91" i="13"/>
  <c r="D19" i="15"/>
  <c r="Y42" i="13"/>
  <c r="S42" i="13"/>
  <c r="X42" i="13"/>
  <c r="R42" i="13"/>
  <c r="U42" i="13"/>
  <c r="O42" i="13"/>
  <c r="Z42" i="13"/>
  <c r="T42" i="13"/>
  <c r="W42" i="13"/>
  <c r="P42" i="13"/>
  <c r="Q42" i="13"/>
  <c r="V42" i="13"/>
  <c r="G7" i="5"/>
  <c r="AI37" i="13"/>
  <c r="AC37" i="13"/>
  <c r="AH37" i="13"/>
  <c r="AB37" i="13"/>
  <c r="AK37" i="13"/>
  <c r="AE37" i="13"/>
  <c r="AJ37" i="13"/>
  <c r="AD37" i="13"/>
  <c r="AG37" i="13"/>
  <c r="AF37" i="13"/>
  <c r="AL37" i="13"/>
  <c r="AA37" i="13"/>
  <c r="L23" i="10"/>
  <c r="G7" i="9" s="1"/>
  <c r="AQ131" i="9"/>
  <c r="AH98" i="13"/>
  <c r="AB98" i="13"/>
  <c r="AG98" i="13"/>
  <c r="AA98" i="13"/>
  <c r="AK98" i="13"/>
  <c r="AC98" i="13"/>
  <c r="AJ98" i="13"/>
  <c r="AI98" i="13"/>
  <c r="AE98" i="13"/>
  <c r="AL98" i="13"/>
  <c r="AF98" i="13"/>
  <c r="AD98" i="13"/>
  <c r="F88" i="9"/>
  <c r="H26" i="5"/>
  <c r="I127" i="13"/>
  <c r="I120" i="13"/>
  <c r="I112" i="13"/>
  <c r="D5" i="19" s="1"/>
  <c r="Y38" i="13"/>
  <c r="S38" i="13"/>
  <c r="X38" i="13"/>
  <c r="R38" i="13"/>
  <c r="U38" i="13"/>
  <c r="O38" i="13"/>
  <c r="Z38" i="13"/>
  <c r="T38" i="13"/>
  <c r="W38" i="13"/>
  <c r="V38" i="13"/>
  <c r="Q38" i="13"/>
  <c r="P38" i="13"/>
  <c r="C293" i="12"/>
  <c r="K125" i="13"/>
  <c r="K118" i="13"/>
  <c r="K51" i="13"/>
  <c r="J124" i="13"/>
  <c r="J117" i="13"/>
  <c r="J39" i="13"/>
  <c r="E6" i="16" s="1"/>
  <c r="BF131" i="9"/>
  <c r="V65" i="16"/>
  <c r="V10" i="13" l="1"/>
  <c r="O5" i="15" s="1"/>
  <c r="O14" i="15" s="1"/>
  <c r="R10" i="13"/>
  <c r="K5" i="15" s="1"/>
  <c r="K14" i="15" s="1"/>
  <c r="I24" i="9"/>
  <c r="G24" i="9"/>
  <c r="V123" i="13"/>
  <c r="D157" i="12"/>
  <c r="BM270" i="12"/>
  <c r="BN234" i="12"/>
  <c r="X123" i="13"/>
  <c r="U123" i="13"/>
  <c r="V116" i="13"/>
  <c r="Q116" i="13"/>
  <c r="B14" i="15"/>
  <c r="B19" i="15" s="1"/>
  <c r="D20" i="15" s="1"/>
  <c r="U116" i="13"/>
  <c r="T10" i="13"/>
  <c r="M5" i="15" s="1"/>
  <c r="M14" i="15" s="1"/>
  <c r="M19" i="15" s="1"/>
  <c r="O123" i="13"/>
  <c r="AD53" i="13"/>
  <c r="AA53" i="13"/>
  <c r="AI53" i="13"/>
  <c r="AL53" i="13"/>
  <c r="AC53" i="13"/>
  <c r="AF53" i="13"/>
  <c r="AG53" i="13"/>
  <c r="AH53" i="13"/>
  <c r="AB53" i="13"/>
  <c r="AK53" i="13"/>
  <c r="AJ53" i="13"/>
  <c r="AE53" i="13"/>
  <c r="C49" i="15"/>
  <c r="C52" i="15" s="1"/>
  <c r="U10" i="13"/>
  <c r="N5" i="15" s="1"/>
  <c r="N14" i="15" s="1"/>
  <c r="O10" i="13"/>
  <c r="H5" i="15" s="1"/>
  <c r="H14" i="15" s="1"/>
  <c r="H19" i="15" s="1"/>
  <c r="T116" i="13"/>
  <c r="S10" i="13"/>
  <c r="L5" i="15" s="1"/>
  <c r="L14" i="15" s="1"/>
  <c r="N24" i="9" s="1"/>
  <c r="Q123" i="13"/>
  <c r="S116" i="13"/>
  <c r="Y10" i="13"/>
  <c r="R5" i="15" s="1"/>
  <c r="R14" i="15" s="1"/>
  <c r="P116" i="13"/>
  <c r="L59" i="10"/>
  <c r="G16" i="9" s="1"/>
  <c r="P123" i="13"/>
  <c r="H25" i="13"/>
  <c r="R116" i="13"/>
  <c r="R123" i="13"/>
  <c r="P10" i="13"/>
  <c r="I5" i="15" s="1"/>
  <c r="I14" i="15" s="1"/>
  <c r="I19" i="15" s="1"/>
  <c r="M20" i="13"/>
  <c r="M27" i="13"/>
  <c r="M26" i="13"/>
  <c r="M25" i="13"/>
  <c r="M24" i="13"/>
  <c r="M28" i="13"/>
  <c r="M29" i="13"/>
  <c r="M21" i="13"/>
  <c r="M23" i="13"/>
  <c r="M22" i="13"/>
  <c r="H26" i="13"/>
  <c r="H28" i="13"/>
  <c r="M100" i="13"/>
  <c r="M103" i="13"/>
  <c r="M106" i="13"/>
  <c r="M99" i="13"/>
  <c r="M108" i="13"/>
  <c r="M104" i="13"/>
  <c r="M102" i="13"/>
  <c r="M49" i="13"/>
  <c r="M107" i="13"/>
  <c r="M101" i="13"/>
  <c r="M105" i="13"/>
  <c r="X10" i="13"/>
  <c r="Q5" i="15" s="1"/>
  <c r="Q14" i="15" s="1"/>
  <c r="S24" i="9" s="1"/>
  <c r="X116" i="13"/>
  <c r="L125" i="13"/>
  <c r="AL8" i="13"/>
  <c r="AL10" i="13" s="1"/>
  <c r="AE5" i="15" s="1"/>
  <c r="AE14" i="15" s="1"/>
  <c r="AH8" i="13"/>
  <c r="AH10" i="13" s="1"/>
  <c r="AA5" i="15" s="1"/>
  <c r="AA14" i="15" s="1"/>
  <c r="M76" i="13"/>
  <c r="M77" i="13"/>
  <c r="M78" i="13"/>
  <c r="E24" i="9"/>
  <c r="E26" i="9" s="1"/>
  <c r="G42" i="5" s="1"/>
  <c r="AE8" i="13"/>
  <c r="AE123" i="13" s="1"/>
  <c r="Z123" i="13"/>
  <c r="B352" i="12"/>
  <c r="L118" i="13"/>
  <c r="L127" i="13"/>
  <c r="BM252" i="12"/>
  <c r="BM216" i="12"/>
  <c r="BW40" i="10"/>
  <c r="BW43" i="10" s="1"/>
  <c r="BR12" i="9" s="1"/>
  <c r="BM193" i="12"/>
  <c r="BO186" i="12"/>
  <c r="BN192" i="12"/>
  <c r="BX42" i="10" s="1"/>
  <c r="BN298" i="12"/>
  <c r="BN190" i="12"/>
  <c r="BN197" i="12"/>
  <c r="BN367" i="12"/>
  <c r="BN195" i="12"/>
  <c r="BN198" i="12" s="1"/>
  <c r="BM288" i="12"/>
  <c r="BO238" i="12"/>
  <c r="BN370" i="12"/>
  <c r="BN244" i="12"/>
  <c r="BN246" i="12"/>
  <c r="BX54" i="10" s="1"/>
  <c r="BN249" i="12"/>
  <c r="BN251" i="12"/>
  <c r="BN301" i="12"/>
  <c r="BW56" i="10"/>
  <c r="BW59" i="10" s="1"/>
  <c r="BR16" i="9" s="1"/>
  <c r="BM265" i="12"/>
  <c r="BO256" i="12"/>
  <c r="BN264" i="12"/>
  <c r="BX58" i="10" s="1"/>
  <c r="BN269" i="12"/>
  <c r="BN267" i="12"/>
  <c r="BN302" i="12"/>
  <c r="BN371" i="12"/>
  <c r="BN262" i="12"/>
  <c r="BQ184" i="12"/>
  <c r="BM211" i="12"/>
  <c r="BW44" i="10"/>
  <c r="BW47" i="10" s="1"/>
  <c r="BR13" i="9" s="1"/>
  <c r="BM283" i="12"/>
  <c r="BW60" i="10"/>
  <c r="BW63" i="10" s="1"/>
  <c r="BR17" i="9" s="1"/>
  <c r="BP220" i="12"/>
  <c r="BO300" i="12"/>
  <c r="BO231" i="12"/>
  <c r="BO233" i="12"/>
  <c r="BO369" i="12"/>
  <c r="BO226" i="12"/>
  <c r="BO228" i="12"/>
  <c r="BY50" i="10" s="1"/>
  <c r="BN208" i="12"/>
  <c r="BN368" i="12"/>
  <c r="BN210" i="12"/>
  <c r="BX46" i="10" s="1"/>
  <c r="BN215" i="12"/>
  <c r="BN299" i="12"/>
  <c r="BN213" i="12"/>
  <c r="BO202" i="12"/>
  <c r="BN285" i="12"/>
  <c r="BN287" i="12"/>
  <c r="BN303" i="12"/>
  <c r="BO274" i="12"/>
  <c r="BN280" i="12"/>
  <c r="BN372" i="12"/>
  <c r="BN282" i="12"/>
  <c r="BX62" i="10" s="1"/>
  <c r="BW52" i="10"/>
  <c r="BW55" i="10" s="1"/>
  <c r="BR15" i="9" s="1"/>
  <c r="BM247" i="12"/>
  <c r="BN229" i="12"/>
  <c r="BX48" i="10"/>
  <c r="BX51" i="10" s="1"/>
  <c r="BS14" i="9" s="1"/>
  <c r="I310" i="12" a="1"/>
  <c r="I310" i="12" s="1"/>
  <c r="J310" i="12" s="1" a="1"/>
  <c r="J310" i="12" s="1"/>
  <c r="M97" i="13"/>
  <c r="M95" i="13"/>
  <c r="M96" i="13"/>
  <c r="L112" i="13"/>
  <c r="G5" i="19" s="1"/>
  <c r="G10" i="19" s="1"/>
  <c r="L120" i="13"/>
  <c r="L51" i="13"/>
  <c r="G5" i="17" s="1"/>
  <c r="L124" i="13"/>
  <c r="J307" i="12" a="1"/>
  <c r="J307" i="12" s="1"/>
  <c r="L321" i="12" s="1"/>
  <c r="L126" i="13"/>
  <c r="L119" i="13"/>
  <c r="L39" i="13"/>
  <c r="G6" i="16" s="1"/>
  <c r="L117" i="13"/>
  <c r="CG14" i="9"/>
  <c r="L82" i="13"/>
  <c r="G5" i="18" s="1"/>
  <c r="G21" i="18" s="1"/>
  <c r="G27" i="18" s="1"/>
  <c r="E361" i="12" a="1"/>
  <c r="E361" i="12" s="1"/>
  <c r="E87" i="12"/>
  <c r="E82" i="12"/>
  <c r="O18" i="10" s="1"/>
  <c r="E85" i="12"/>
  <c r="E80" i="12"/>
  <c r="E292" i="12"/>
  <c r="L47" i="10"/>
  <c r="G13" i="9" s="1"/>
  <c r="CE13" i="9" s="1"/>
  <c r="I306" i="12" a="1"/>
  <c r="I306" i="12" s="1"/>
  <c r="M81" i="13"/>
  <c r="M80" i="13"/>
  <c r="M79" i="13"/>
  <c r="N7" i="13"/>
  <c r="M111" i="13"/>
  <c r="M86" i="13"/>
  <c r="M84" i="13"/>
  <c r="M90" i="13"/>
  <c r="M85" i="13"/>
  <c r="M64" i="13"/>
  <c r="M47" i="13"/>
  <c r="M45" i="13"/>
  <c r="M66" i="13"/>
  <c r="M50" i="13"/>
  <c r="M48" i="13"/>
  <c r="M65" i="13"/>
  <c r="M19" i="13"/>
  <c r="M17" i="13"/>
  <c r="M33" i="13"/>
  <c r="M31" i="13"/>
  <c r="M44" i="13"/>
  <c r="M46" i="13"/>
  <c r="M18" i="13"/>
  <c r="M43" i="13"/>
  <c r="M30" i="13"/>
  <c r="M16" i="13"/>
  <c r="M15" i="13"/>
  <c r="M14" i="13"/>
  <c r="M70" i="13"/>
  <c r="M68" i="13"/>
  <c r="M72" i="13"/>
  <c r="M110" i="13"/>
  <c r="M69" i="13"/>
  <c r="M71" i="13"/>
  <c r="M109" i="13"/>
  <c r="M67" i="13"/>
  <c r="G20" i="15"/>
  <c r="J321" i="12"/>
  <c r="CF13" i="9"/>
  <c r="F296" i="12"/>
  <c r="F365" i="12"/>
  <c r="CF17" i="9"/>
  <c r="CG17" i="9"/>
  <c r="CF16" i="9"/>
  <c r="CH16" i="9"/>
  <c r="CF14" i="9"/>
  <c r="E172" i="12"/>
  <c r="O36" i="10" s="1"/>
  <c r="E297" i="12"/>
  <c r="L168" i="12"/>
  <c r="M168" i="12" s="1"/>
  <c r="CH17" i="9"/>
  <c r="CE14" i="9"/>
  <c r="CE15" i="9"/>
  <c r="L312" i="12" a="1"/>
  <c r="L312" i="12" s="1"/>
  <c r="M326" i="12"/>
  <c r="CG16" i="9"/>
  <c r="I314" i="12" a="1"/>
  <c r="I314" i="12" s="1"/>
  <c r="K328" i="12" s="1"/>
  <c r="J328" i="12"/>
  <c r="L326" i="12"/>
  <c r="CE17" i="9"/>
  <c r="I315" i="12" a="1"/>
  <c r="I315" i="12" s="1"/>
  <c r="J329" i="12"/>
  <c r="CE16" i="9"/>
  <c r="CG15" i="9"/>
  <c r="CH15" i="9"/>
  <c r="CH13" i="9"/>
  <c r="CI13" i="9"/>
  <c r="CG13" i="9"/>
  <c r="K326" i="12"/>
  <c r="CI16" i="9"/>
  <c r="CH14" i="9"/>
  <c r="CF15" i="9"/>
  <c r="I316" i="12" a="1"/>
  <c r="I316" i="12" s="1"/>
  <c r="K330" i="12" s="1"/>
  <c r="J330" i="12"/>
  <c r="I313" i="12" a="1"/>
  <c r="I313" i="12" s="1"/>
  <c r="J327" i="12"/>
  <c r="CI17" i="9"/>
  <c r="CI15" i="9"/>
  <c r="CI14" i="9"/>
  <c r="N39" i="10"/>
  <c r="I11" i="9" s="1"/>
  <c r="D175" i="12"/>
  <c r="D180" i="12"/>
  <c r="F166" i="12"/>
  <c r="F366" i="12" s="1"/>
  <c r="E177" i="12"/>
  <c r="E179" i="12"/>
  <c r="E174" i="12"/>
  <c r="O38" i="10" s="1"/>
  <c r="AI8" i="7"/>
  <c r="AJ8" i="7" s="1"/>
  <c r="O35" i="10"/>
  <c r="J10" i="9" s="1"/>
  <c r="L90" i="9"/>
  <c r="T28" i="5"/>
  <c r="S28" i="5" s="1"/>
  <c r="N81" i="8"/>
  <c r="N103" i="8" s="1"/>
  <c r="E157" i="12"/>
  <c r="F161" i="12"/>
  <c r="F159" i="12"/>
  <c r="F156" i="12"/>
  <c r="P34" i="10" s="1"/>
  <c r="F154" i="12"/>
  <c r="P32" i="10" s="1"/>
  <c r="G148" i="12"/>
  <c r="E162" i="12"/>
  <c r="J128" i="13"/>
  <c r="E1" i="16" s="1"/>
  <c r="H24" i="12"/>
  <c r="C107" i="12"/>
  <c r="J121" i="13"/>
  <c r="E2" i="17" s="1"/>
  <c r="K128" i="13"/>
  <c r="F1" i="16" s="1"/>
  <c r="F8" i="16" s="1"/>
  <c r="I121" i="13"/>
  <c r="D2" i="17" s="1"/>
  <c r="K121" i="13"/>
  <c r="F2" i="17" s="1"/>
  <c r="I128" i="13"/>
  <c r="D1" i="16" s="1"/>
  <c r="I64" i="16" s="1"/>
  <c r="J64" i="16" s="1"/>
  <c r="D107" i="12"/>
  <c r="BE138" i="9"/>
  <c r="BF138" i="9"/>
  <c r="BI138" i="9"/>
  <c r="BK138" i="9"/>
  <c r="BH138" i="9"/>
  <c r="BN138" i="9"/>
  <c r="BL138" i="9"/>
  <c r="BJ138" i="9"/>
  <c r="AR138" i="9"/>
  <c r="AL52" i="13"/>
  <c r="AF52" i="13"/>
  <c r="AK52" i="13"/>
  <c r="AE52" i="13"/>
  <c r="AH52" i="13"/>
  <c r="AB52" i="13"/>
  <c r="AD52" i="13"/>
  <c r="AC52" i="13"/>
  <c r="AI52" i="13"/>
  <c r="AG52" i="13"/>
  <c r="AJ52" i="13"/>
  <c r="AA52" i="13"/>
  <c r="J19" i="15"/>
  <c r="L24" i="9"/>
  <c r="AA9" i="7"/>
  <c r="AB9" i="7" s="1"/>
  <c r="AK42" i="13"/>
  <c r="AE42" i="13"/>
  <c r="AJ42" i="13"/>
  <c r="AD42" i="13"/>
  <c r="AG42" i="13"/>
  <c r="AA42" i="13"/>
  <c r="AL42" i="13"/>
  <c r="AF42" i="13"/>
  <c r="AB42" i="13"/>
  <c r="AH42" i="13"/>
  <c r="AC42" i="13"/>
  <c r="AI42" i="13"/>
  <c r="AJ123" i="13"/>
  <c r="AJ116" i="13"/>
  <c r="AJ10" i="13"/>
  <c r="AC5" i="15" s="1"/>
  <c r="AC14" i="15" s="1"/>
  <c r="AI123" i="13"/>
  <c r="AI116" i="13"/>
  <c r="AI10" i="13"/>
  <c r="AB5" i="15" s="1"/>
  <c r="AB14" i="15" s="1"/>
  <c r="E27" i="18"/>
  <c r="I19" i="8" s="1"/>
  <c r="I21" i="8" s="1"/>
  <c r="E34" i="9"/>
  <c r="AI60" i="13"/>
  <c r="AC60" i="13"/>
  <c r="AH60" i="13"/>
  <c r="AB60" i="13"/>
  <c r="AG60" i="13"/>
  <c r="AA60" i="13"/>
  <c r="AK60" i="13"/>
  <c r="AE60" i="13"/>
  <c r="AF60" i="13"/>
  <c r="AD60" i="13"/>
  <c r="AL60" i="13"/>
  <c r="AJ60" i="13"/>
  <c r="J26" i="7"/>
  <c r="D24" i="9"/>
  <c r="D26" i="9" s="1"/>
  <c r="AL11" i="13"/>
  <c r="AF11" i="13"/>
  <c r="AK11" i="13"/>
  <c r="AE11" i="13"/>
  <c r="AH11" i="13"/>
  <c r="AB11" i="13"/>
  <c r="AG11" i="13"/>
  <c r="AA11" i="13"/>
  <c r="AJ11" i="13"/>
  <c r="AC11" i="13"/>
  <c r="AI11" i="13"/>
  <c r="AD11" i="13"/>
  <c r="E5" i="19"/>
  <c r="E10" i="19" s="1"/>
  <c r="J114" i="13"/>
  <c r="D295" i="12"/>
  <c r="E130" i="12"/>
  <c r="D143" i="12"/>
  <c r="D141" i="12"/>
  <c r="D138" i="12"/>
  <c r="N30" i="10" s="1"/>
  <c r="D136" i="12"/>
  <c r="AE8" i="7"/>
  <c r="M81" i="8"/>
  <c r="M103" i="8" s="1"/>
  <c r="AS9" i="13"/>
  <c r="AM9" i="13"/>
  <c r="AX9" i="13"/>
  <c r="AR9" i="13"/>
  <c r="AU9" i="13"/>
  <c r="AO9" i="13"/>
  <c r="AT9" i="13"/>
  <c r="AN9" i="13"/>
  <c r="AP9" i="13"/>
  <c r="AV9" i="13"/>
  <c r="AQ9" i="13"/>
  <c r="AW9" i="13"/>
  <c r="I62" i="16"/>
  <c r="E62" i="16"/>
  <c r="G88" i="9"/>
  <c r="J26" i="5"/>
  <c r="P19" i="15"/>
  <c r="R24" i="9"/>
  <c r="G89" i="9"/>
  <c r="J27" i="5"/>
  <c r="I27" i="5" s="1"/>
  <c r="BG138" i="9"/>
  <c r="I42" i="5"/>
  <c r="F28" i="9"/>
  <c r="J79" i="8"/>
  <c r="J85" i="8" s="1"/>
  <c r="I93" i="8"/>
  <c r="I122" i="8" s="1"/>
  <c r="AG116" i="13"/>
  <c r="AG123" i="13"/>
  <c r="AG10" i="13"/>
  <c r="Z5" i="15" s="1"/>
  <c r="Z14" i="15" s="1"/>
  <c r="S19" i="15"/>
  <c r="U24" i="9"/>
  <c r="K19" i="15"/>
  <c r="M24" i="9"/>
  <c r="C102" i="12"/>
  <c r="M20" i="10"/>
  <c r="M23" i="10" s="1"/>
  <c r="H7" i="9" s="1"/>
  <c r="AE9" i="7" s="1"/>
  <c r="AF9" i="7" s="1"/>
  <c r="C139" i="12"/>
  <c r="M28" i="10"/>
  <c r="M31" i="10" s="1"/>
  <c r="H9" i="9" s="1"/>
  <c r="F27" i="18"/>
  <c r="J19" i="8" s="1"/>
  <c r="J21" i="8" s="1"/>
  <c r="F34" i="9"/>
  <c r="AO8" i="13"/>
  <c r="AI55" i="13"/>
  <c r="AC55" i="13"/>
  <c r="AH55" i="13"/>
  <c r="AB55" i="13"/>
  <c r="AK55" i="13"/>
  <c r="AE55" i="13"/>
  <c r="AJ55" i="13"/>
  <c r="AD55" i="13"/>
  <c r="AA55" i="13"/>
  <c r="AG55" i="13"/>
  <c r="AF55" i="13"/>
  <c r="AL55" i="13"/>
  <c r="H8" i="5"/>
  <c r="J8" i="5"/>
  <c r="I6" i="5"/>
  <c r="G6" i="5"/>
  <c r="V73" i="16"/>
  <c r="G26" i="5"/>
  <c r="V68" i="16"/>
  <c r="AL58" i="13"/>
  <c r="AF58" i="13"/>
  <c r="AK58" i="13"/>
  <c r="AE58" i="13"/>
  <c r="AI58" i="13"/>
  <c r="AC58" i="13"/>
  <c r="AJ58" i="13"/>
  <c r="AH58" i="13"/>
  <c r="AB58" i="13"/>
  <c r="AA58" i="13"/>
  <c r="AG58" i="13"/>
  <c r="AD58" i="13"/>
  <c r="AL63" i="13"/>
  <c r="AF63" i="13"/>
  <c r="AK63" i="13"/>
  <c r="AE63" i="13"/>
  <c r="AJ63" i="13"/>
  <c r="AD63" i="13"/>
  <c r="AH63" i="13"/>
  <c r="AB63" i="13"/>
  <c r="AC63" i="13"/>
  <c r="AA63" i="13"/>
  <c r="AI63" i="13"/>
  <c r="AG63" i="13"/>
  <c r="AA123" i="13"/>
  <c r="AA116" i="13"/>
  <c r="AA10" i="13"/>
  <c r="T5" i="15" s="1"/>
  <c r="T14" i="15" s="1"/>
  <c r="AB123" i="13"/>
  <c r="AB116" i="13"/>
  <c r="AB10" i="13"/>
  <c r="U5" i="15" s="1"/>
  <c r="U14" i="15" s="1"/>
  <c r="E293" i="12"/>
  <c r="F362" i="12"/>
  <c r="E99" i="12"/>
  <c r="E101" i="12"/>
  <c r="O22" i="10" s="1"/>
  <c r="E104" i="12"/>
  <c r="E106" i="12"/>
  <c r="O19" i="15"/>
  <c r="Q24" i="9"/>
  <c r="AG94" i="13"/>
  <c r="AA94" i="13"/>
  <c r="AL94" i="13"/>
  <c r="AF94" i="13"/>
  <c r="AD94" i="13"/>
  <c r="AK94" i="13"/>
  <c r="AC94" i="13"/>
  <c r="AJ94" i="13"/>
  <c r="AB94" i="13"/>
  <c r="AH94" i="13"/>
  <c r="AE94" i="13"/>
  <c r="AI94" i="13"/>
  <c r="C144" i="12"/>
  <c r="G83" i="9"/>
  <c r="J21" i="5"/>
  <c r="AK123" i="13"/>
  <c r="AK116" i="13"/>
  <c r="AK10" i="13"/>
  <c r="AD5" i="15" s="1"/>
  <c r="AD14" i="15" s="1"/>
  <c r="H91" i="9"/>
  <c r="L29" i="5"/>
  <c r="K29" i="5" s="1"/>
  <c r="G101" i="8"/>
  <c r="G107" i="8" s="1"/>
  <c r="F116" i="8"/>
  <c r="F123" i="8" s="1"/>
  <c r="BM138" i="9"/>
  <c r="H68" i="9"/>
  <c r="L7" i="5"/>
  <c r="K7" i="5" s="1"/>
  <c r="G69" i="9"/>
  <c r="I68" i="18"/>
  <c r="E68" i="18"/>
  <c r="D21" i="18"/>
  <c r="AL93" i="13"/>
  <c r="AF93" i="13"/>
  <c r="AK93" i="13"/>
  <c r="AE93" i="13"/>
  <c r="AG93" i="13"/>
  <c r="AD93" i="13"/>
  <c r="AC93" i="13"/>
  <c r="AI93" i="13"/>
  <c r="AA93" i="13"/>
  <c r="AJ93" i="13"/>
  <c r="AH93" i="13"/>
  <c r="AB93" i="13"/>
  <c r="AJ61" i="13"/>
  <c r="AJ41" i="13" s="1"/>
  <c r="AD61" i="13"/>
  <c r="AD41" i="13" s="1"/>
  <c r="AI61" i="13"/>
  <c r="AI41" i="13" s="1"/>
  <c r="AC61" i="13"/>
  <c r="AC41" i="13" s="1"/>
  <c r="AH61" i="13"/>
  <c r="AH41" i="13" s="1"/>
  <c r="AB61" i="13"/>
  <c r="AB41" i="13" s="1"/>
  <c r="AL61" i="13"/>
  <c r="AF61" i="13"/>
  <c r="AF41" i="13" s="1"/>
  <c r="AK61" i="13"/>
  <c r="AK41" i="13" s="1"/>
  <c r="AA61" i="13"/>
  <c r="AA41" i="13" s="1"/>
  <c r="AE61" i="13"/>
  <c r="AE41" i="13" s="1"/>
  <c r="AG61" i="13"/>
  <c r="AG41" i="13" s="1"/>
  <c r="F104" i="9"/>
  <c r="F107" i="9" s="1"/>
  <c r="E72" i="9"/>
  <c r="AK38" i="13"/>
  <c r="AE38" i="13"/>
  <c r="AJ38" i="13"/>
  <c r="AD38" i="13"/>
  <c r="AG38" i="13"/>
  <c r="AA38" i="13"/>
  <c r="AL38" i="13"/>
  <c r="AF38" i="13"/>
  <c r="AC38" i="13"/>
  <c r="AB38" i="13"/>
  <c r="AI38" i="13"/>
  <c r="AH38" i="13"/>
  <c r="AG83" i="13"/>
  <c r="AA83" i="13"/>
  <c r="AL83" i="13"/>
  <c r="AF83" i="13"/>
  <c r="AK83" i="13"/>
  <c r="AE83" i="13"/>
  <c r="AI83" i="13"/>
  <c r="AC83" i="13"/>
  <c r="AJ83" i="13"/>
  <c r="AB83" i="13"/>
  <c r="AD83" i="13"/>
  <c r="AH83" i="13"/>
  <c r="I114" i="13"/>
  <c r="AT98" i="13"/>
  <c r="AN98" i="13"/>
  <c r="AS98" i="13"/>
  <c r="AM98" i="13"/>
  <c r="AU98" i="13"/>
  <c r="AR98" i="13"/>
  <c r="AQ98" i="13"/>
  <c r="AW98" i="13"/>
  <c r="AO98" i="13"/>
  <c r="AP98" i="13"/>
  <c r="AX98" i="13"/>
  <c r="AV98" i="13"/>
  <c r="AU37" i="13"/>
  <c r="AO37" i="13"/>
  <c r="AT37" i="13"/>
  <c r="AN37" i="13"/>
  <c r="AW37" i="13"/>
  <c r="AQ37" i="13"/>
  <c r="AV37" i="13"/>
  <c r="AP37" i="13"/>
  <c r="AX37" i="13"/>
  <c r="AM37" i="13"/>
  <c r="AS37" i="13"/>
  <c r="AR37" i="13"/>
  <c r="F5" i="19"/>
  <c r="F10" i="19" s="1"/>
  <c r="K114" i="13"/>
  <c r="K132" i="13" s="1"/>
  <c r="K133" i="13" s="1"/>
  <c r="F5" i="17" s="1"/>
  <c r="AF123" i="13"/>
  <c r="AF116" i="13"/>
  <c r="AF10" i="13"/>
  <c r="Y5" i="15" s="1"/>
  <c r="Y14" i="15" s="1"/>
  <c r="AB8" i="7"/>
  <c r="BC131" i="9"/>
  <c r="N19" i="15"/>
  <c r="P24" i="9"/>
  <c r="AI13" i="13"/>
  <c r="AC13" i="13"/>
  <c r="AH13" i="13"/>
  <c r="AB13" i="13"/>
  <c r="AK13" i="13"/>
  <c r="AE13" i="13"/>
  <c r="AJ13" i="13"/>
  <c r="AD13" i="13"/>
  <c r="AL13" i="13"/>
  <c r="AA13" i="13"/>
  <c r="AF13" i="13"/>
  <c r="AG13" i="13"/>
  <c r="AD123" i="13"/>
  <c r="AD116" i="13"/>
  <c r="AD10" i="13"/>
  <c r="W5" i="15" s="1"/>
  <c r="W14" i="15" s="1"/>
  <c r="AC123" i="13"/>
  <c r="AC10" i="13"/>
  <c r="V5" i="15" s="1"/>
  <c r="V14" i="15" s="1"/>
  <c r="AC116" i="13"/>
  <c r="D102" i="12"/>
  <c r="N20" i="10"/>
  <c r="N23" i="10" s="1"/>
  <c r="I7" i="9" s="1"/>
  <c r="AK92" i="13"/>
  <c r="AE92" i="13"/>
  <c r="AJ92" i="13"/>
  <c r="AD92" i="13"/>
  <c r="AI92" i="13"/>
  <c r="AA92" i="13"/>
  <c r="AH92" i="13"/>
  <c r="AG92" i="13"/>
  <c r="AC92" i="13"/>
  <c r="AB92" i="13"/>
  <c r="AL92" i="13"/>
  <c r="AF92" i="13"/>
  <c r="AZ8" i="7"/>
  <c r="AZ11" i="7" s="1"/>
  <c r="AX11" i="7"/>
  <c r="AX18" i="7" s="1"/>
  <c r="AX26" i="7" s="1"/>
  <c r="G52" i="15"/>
  <c r="H49" i="15"/>
  <c r="H52" i="15" s="1"/>
  <c r="R19" i="15"/>
  <c r="T24" i="9"/>
  <c r="F11" i="5"/>
  <c r="N46" i="13" l="1"/>
  <c r="N47" i="13"/>
  <c r="N44" i="13"/>
  <c r="N45" i="13"/>
  <c r="N48" i="13"/>
  <c r="N49" i="13"/>
  <c r="N43" i="13"/>
  <c r="AP8" i="13"/>
  <c r="D49" i="15"/>
  <c r="D52" i="15" s="1"/>
  <c r="BN216" i="12"/>
  <c r="BO234" i="12"/>
  <c r="J24" i="9"/>
  <c r="K24" i="9"/>
  <c r="M49" i="15"/>
  <c r="AH116" i="13"/>
  <c r="M52" i="15"/>
  <c r="O24" i="9"/>
  <c r="E28" i="9"/>
  <c r="L19" i="15"/>
  <c r="M20" i="15" s="1"/>
  <c r="AW8" i="13"/>
  <c r="AW116" i="13" s="1"/>
  <c r="AV8" i="13"/>
  <c r="AV116" i="13" s="1"/>
  <c r="AE10" i="13"/>
  <c r="X5" i="15" s="1"/>
  <c r="X14" i="15" s="1"/>
  <c r="Z24" i="9" s="1"/>
  <c r="AL116" i="13"/>
  <c r="AS8" i="13"/>
  <c r="AS116" i="13" s="1"/>
  <c r="AN8" i="13"/>
  <c r="AL123" i="13"/>
  <c r="AU8" i="13"/>
  <c r="AU10" i="13" s="1"/>
  <c r="AN5" i="15" s="1"/>
  <c r="AN14" i="15" s="1"/>
  <c r="AR8" i="13"/>
  <c r="AR123" i="13" s="1"/>
  <c r="AX8" i="13"/>
  <c r="BG8" i="13" s="1"/>
  <c r="AT8" i="13"/>
  <c r="AT10" i="13" s="1"/>
  <c r="AM5" i="15" s="1"/>
  <c r="AM14" i="15" s="1"/>
  <c r="AM8" i="13"/>
  <c r="AQ8" i="13"/>
  <c r="AQ123" i="13" s="1"/>
  <c r="AE116" i="13"/>
  <c r="AP53" i="13"/>
  <c r="AS53" i="13"/>
  <c r="AT53" i="13"/>
  <c r="AM53" i="13"/>
  <c r="AU53" i="13"/>
  <c r="AN53" i="13"/>
  <c r="AX53" i="13"/>
  <c r="AO53" i="13"/>
  <c r="AR53" i="13"/>
  <c r="AQ53" i="13"/>
  <c r="AV53" i="13"/>
  <c r="AW53" i="13"/>
  <c r="AH123" i="13"/>
  <c r="Q19" i="15"/>
  <c r="S20" i="15" s="1"/>
  <c r="N20" i="13"/>
  <c r="N28" i="13"/>
  <c r="N27" i="13"/>
  <c r="N29" i="13"/>
  <c r="N23" i="13"/>
  <c r="N22" i="13"/>
  <c r="N24" i="13"/>
  <c r="N21" i="13"/>
  <c r="N26" i="13"/>
  <c r="N25" i="13"/>
  <c r="H27" i="13"/>
  <c r="H29" i="13"/>
  <c r="N106" i="13"/>
  <c r="N108" i="13"/>
  <c r="N102" i="13"/>
  <c r="N100" i="13"/>
  <c r="N104" i="13"/>
  <c r="N103" i="13"/>
  <c r="N101" i="13"/>
  <c r="N105" i="13"/>
  <c r="N107" i="13"/>
  <c r="N99" i="13"/>
  <c r="N76" i="13"/>
  <c r="N77" i="13"/>
  <c r="N78" i="13"/>
  <c r="L128" i="13"/>
  <c r="G1" i="16" s="1"/>
  <c r="G8" i="16" s="1"/>
  <c r="BR184" i="12"/>
  <c r="BN270" i="12"/>
  <c r="BO301" i="12"/>
  <c r="BO370" i="12"/>
  <c r="BO244" i="12"/>
  <c r="BO246" i="12"/>
  <c r="BY54" i="10" s="1"/>
  <c r="BO249" i="12"/>
  <c r="BO251" i="12"/>
  <c r="BP238" i="12"/>
  <c r="BN288" i="12"/>
  <c r="BO299" i="12"/>
  <c r="BP202" i="12"/>
  <c r="BO208" i="12"/>
  <c r="BO213" i="12"/>
  <c r="BO368" i="12"/>
  <c r="BO215" i="12"/>
  <c r="BO210" i="12"/>
  <c r="BY46" i="10" s="1"/>
  <c r="BN211" i="12"/>
  <c r="BX44" i="10"/>
  <c r="BX47" i="10" s="1"/>
  <c r="BS13" i="9" s="1"/>
  <c r="BN252" i="12"/>
  <c r="BP186" i="12"/>
  <c r="BO192" i="12"/>
  <c r="BY42" i="10" s="1"/>
  <c r="BO197" i="12"/>
  <c r="BO298" i="12"/>
  <c r="BO190" i="12"/>
  <c r="BO367" i="12"/>
  <c r="BO195" i="12"/>
  <c r="BX60" i="10"/>
  <c r="BX63" i="10" s="1"/>
  <c r="BS17" i="9" s="1"/>
  <c r="BN283" i="12"/>
  <c r="BP226" i="12"/>
  <c r="BP233" i="12"/>
  <c r="BP228" i="12"/>
  <c r="BZ50" i="10" s="1"/>
  <c r="BP300" i="12"/>
  <c r="BQ220" i="12"/>
  <c r="BP231" i="12"/>
  <c r="BP369" i="12"/>
  <c r="BX56" i="10"/>
  <c r="BX59" i="10" s="1"/>
  <c r="BS16" i="9" s="1"/>
  <c r="BN265" i="12"/>
  <c r="BP256" i="12"/>
  <c r="BO267" i="12"/>
  <c r="BO262" i="12"/>
  <c r="BO269" i="12"/>
  <c r="BO371" i="12"/>
  <c r="BO264" i="12"/>
  <c r="BY58" i="10" s="1"/>
  <c r="BO302" i="12"/>
  <c r="BO372" i="12"/>
  <c r="BO280" i="12"/>
  <c r="BP274" i="12"/>
  <c r="BO287" i="12"/>
  <c r="BO285" i="12"/>
  <c r="BO282" i="12"/>
  <c r="BY62" i="10" s="1"/>
  <c r="BO303" i="12"/>
  <c r="BY48" i="10"/>
  <c r="BY51" i="10" s="1"/>
  <c r="BT14" i="9" s="1"/>
  <c r="BO229" i="12"/>
  <c r="BN247" i="12"/>
  <c r="BX52" i="10"/>
  <c r="BX55" i="10" s="1"/>
  <c r="BS15" i="9" s="1"/>
  <c r="BN193" i="12"/>
  <c r="BX40" i="10"/>
  <c r="BX43" i="10" s="1"/>
  <c r="BS12" i="9" s="1"/>
  <c r="K324" i="12"/>
  <c r="N97" i="13"/>
  <c r="N95" i="13"/>
  <c r="N96" i="13"/>
  <c r="K307" i="12" a="1"/>
  <c r="K307" i="12" s="1"/>
  <c r="M321" i="12" s="1"/>
  <c r="L121" i="13"/>
  <c r="G2" i="17" s="1"/>
  <c r="G22" i="17" s="1"/>
  <c r="L114" i="13"/>
  <c r="G34" i="9"/>
  <c r="K49" i="5" s="1"/>
  <c r="L49" i="5" s="1"/>
  <c r="P20" i="15"/>
  <c r="F174" i="12"/>
  <c r="P38" i="10" s="1"/>
  <c r="E88" i="12"/>
  <c r="F361" i="12"/>
  <c r="F87" i="12"/>
  <c r="F85" i="12"/>
  <c r="F80" i="12"/>
  <c r="F82" i="12"/>
  <c r="P18" i="10" s="1"/>
  <c r="F292" i="12"/>
  <c r="K320" i="12"/>
  <c r="J306" i="12" a="1"/>
  <c r="J306" i="12" s="1"/>
  <c r="E83" i="12"/>
  <c r="O16" i="10"/>
  <c r="O19" i="10" s="1"/>
  <c r="J6" i="9" s="1"/>
  <c r="J123" i="9" s="1"/>
  <c r="N79" i="13"/>
  <c r="N80" i="13"/>
  <c r="N81" i="13"/>
  <c r="M124" i="13"/>
  <c r="M117" i="13"/>
  <c r="M39" i="13"/>
  <c r="H6" i="16" s="1"/>
  <c r="C352" i="12"/>
  <c r="M126" i="13"/>
  <c r="M82" i="13"/>
  <c r="H5" i="18" s="1"/>
  <c r="H21" i="18" s="1"/>
  <c r="M119" i="13"/>
  <c r="M120" i="13"/>
  <c r="M127" i="13"/>
  <c r="M112" i="13"/>
  <c r="M118" i="13"/>
  <c r="M125" i="13"/>
  <c r="M51" i="13"/>
  <c r="H5" i="17" s="1"/>
  <c r="O7" i="13"/>
  <c r="N111" i="13"/>
  <c r="N86" i="13"/>
  <c r="N84" i="13"/>
  <c r="N90" i="13"/>
  <c r="N85" i="13"/>
  <c r="N66" i="13"/>
  <c r="N50" i="13"/>
  <c r="N65" i="13"/>
  <c r="N64" i="13"/>
  <c r="N33" i="13"/>
  <c r="N31" i="13"/>
  <c r="N16" i="13"/>
  <c r="N18" i="13"/>
  <c r="N30" i="13"/>
  <c r="N19" i="13"/>
  <c r="N17" i="13"/>
  <c r="N15" i="13"/>
  <c r="N14" i="13"/>
  <c r="N68" i="13"/>
  <c r="N70" i="13"/>
  <c r="N72" i="13"/>
  <c r="N69" i="13"/>
  <c r="N109" i="13"/>
  <c r="N71" i="13"/>
  <c r="N67" i="13"/>
  <c r="N110" i="13"/>
  <c r="G296" i="12"/>
  <c r="G365" i="12"/>
  <c r="O39" i="10"/>
  <c r="J11" i="9" s="1"/>
  <c r="J314" i="12" a="1"/>
  <c r="J314" i="12" s="1"/>
  <c r="K314" i="12" s="1" a="1"/>
  <c r="K314" i="12" s="1"/>
  <c r="L314" i="12" s="1" a="1"/>
  <c r="L314" i="12" s="1"/>
  <c r="J316" i="12" a="1"/>
  <c r="J316" i="12" s="1"/>
  <c r="L330" i="12" s="1"/>
  <c r="E180" i="12"/>
  <c r="J315" i="12" a="1"/>
  <c r="J315" i="12" s="1"/>
  <c r="K315" i="12" s="1" a="1"/>
  <c r="K315" i="12" s="1"/>
  <c r="K329" i="12"/>
  <c r="K310" i="12" s="1" a="1"/>
  <c r="K310" i="12" s="1"/>
  <c r="M324" i="12" s="1"/>
  <c r="N168" i="12"/>
  <c r="F177" i="12"/>
  <c r="F297" i="12"/>
  <c r="J313" i="12" a="1"/>
  <c r="J313" i="12" s="1"/>
  <c r="K327" i="12"/>
  <c r="L324" i="12"/>
  <c r="N326" i="12"/>
  <c r="M312" i="12" a="1"/>
  <c r="M312" i="12" s="1"/>
  <c r="F172" i="12"/>
  <c r="P36" i="10" s="1"/>
  <c r="P39" i="10" s="1"/>
  <c r="K11" i="9" s="1"/>
  <c r="G166" i="12"/>
  <c r="G366" i="12" s="1"/>
  <c r="F179" i="12"/>
  <c r="E175" i="12"/>
  <c r="P35" i="10"/>
  <c r="K10" i="9" s="1"/>
  <c r="M90" i="9"/>
  <c r="V28" i="5"/>
  <c r="U28" i="5" s="1"/>
  <c r="G179" i="12"/>
  <c r="F157" i="12"/>
  <c r="F162" i="12"/>
  <c r="G161" i="12"/>
  <c r="G159" i="12"/>
  <c r="G156" i="12"/>
  <c r="Q34" i="10" s="1"/>
  <c r="G154" i="12"/>
  <c r="H148" i="12"/>
  <c r="E18" i="16"/>
  <c r="E23" i="16" s="1"/>
  <c r="E32" i="9" s="1"/>
  <c r="G48" i="5" s="1"/>
  <c r="H48" i="5" s="1"/>
  <c r="E8" i="17"/>
  <c r="F8" i="17"/>
  <c r="F117" i="9" s="1"/>
  <c r="D27" i="17"/>
  <c r="D36" i="9" s="1"/>
  <c r="F18" i="16"/>
  <c r="F23" i="16" s="1"/>
  <c r="F32" i="9" s="1"/>
  <c r="D18" i="16"/>
  <c r="D23" i="16" s="1"/>
  <c r="E64" i="16"/>
  <c r="F64" i="16" s="1"/>
  <c r="AW92" i="13"/>
  <c r="AQ92" i="13"/>
  <c r="AV92" i="13"/>
  <c r="AP92" i="13"/>
  <c r="AS92" i="13"/>
  <c r="AR92" i="13"/>
  <c r="AO92" i="13"/>
  <c r="AU92" i="13"/>
  <c r="AM92" i="13"/>
  <c r="AX92" i="13"/>
  <c r="AT92" i="13"/>
  <c r="AN92" i="13"/>
  <c r="BF98" i="13"/>
  <c r="AZ98" i="13"/>
  <c r="BE98" i="13"/>
  <c r="AY98" i="13"/>
  <c r="BC98" i="13"/>
  <c r="BJ98" i="13"/>
  <c r="BB98" i="13"/>
  <c r="BI98" i="13"/>
  <c r="BA98" i="13"/>
  <c r="BG98" i="13"/>
  <c r="BD98" i="13"/>
  <c r="BH98" i="13"/>
  <c r="H83" i="9"/>
  <c r="L21" i="5"/>
  <c r="K21" i="5" s="1"/>
  <c r="AX58" i="13"/>
  <c r="AR58" i="13"/>
  <c r="AW58" i="13"/>
  <c r="AQ58" i="13"/>
  <c r="AU58" i="13"/>
  <c r="AO58" i="13"/>
  <c r="AV58" i="13"/>
  <c r="AT58" i="13"/>
  <c r="AN58" i="13"/>
  <c r="AM58" i="13"/>
  <c r="AP58" i="13"/>
  <c r="AS58" i="13"/>
  <c r="J36" i="7"/>
  <c r="J39" i="7" s="1"/>
  <c r="AH55" i="7" s="1"/>
  <c r="AC19" i="15"/>
  <c r="AE24" i="9"/>
  <c r="V19" i="15"/>
  <c r="X24" i="9"/>
  <c r="F16" i="19"/>
  <c r="F38" i="9"/>
  <c r="AW38" i="13"/>
  <c r="AQ38" i="13"/>
  <c r="AV38" i="13"/>
  <c r="AP38" i="13"/>
  <c r="AS38" i="13"/>
  <c r="AM38" i="13"/>
  <c r="AX38" i="13"/>
  <c r="AR38" i="13"/>
  <c r="AO38" i="13"/>
  <c r="AN38" i="13"/>
  <c r="AU38" i="13"/>
  <c r="AT38" i="13"/>
  <c r="I91" i="9"/>
  <c r="N29" i="5"/>
  <c r="M29" i="5" s="1"/>
  <c r="E47" i="19"/>
  <c r="I47" i="19"/>
  <c r="D10" i="19"/>
  <c r="AX63" i="13"/>
  <c r="AR63" i="13"/>
  <c r="AW63" i="13"/>
  <c r="AQ63" i="13"/>
  <c r="AV63" i="13"/>
  <c r="AP63" i="13"/>
  <c r="AT63" i="13"/>
  <c r="AN63" i="13"/>
  <c r="AU63" i="13"/>
  <c r="AS63" i="13"/>
  <c r="AO63" i="13"/>
  <c r="AM63" i="13"/>
  <c r="J42" i="5"/>
  <c r="J43" i="5" s="1"/>
  <c r="L42" i="5"/>
  <c r="L43" i="5" s="1"/>
  <c r="H88" i="9"/>
  <c r="L26" i="5"/>
  <c r="AI9" i="7"/>
  <c r="L8" i="5"/>
  <c r="E107" i="12"/>
  <c r="U19" i="15"/>
  <c r="W24" i="9"/>
  <c r="I21" i="5"/>
  <c r="AS123" i="13"/>
  <c r="AN123" i="13"/>
  <c r="AN116" i="13"/>
  <c r="AN10" i="13"/>
  <c r="AG5" i="15" s="1"/>
  <c r="AG14" i="15" s="1"/>
  <c r="Z19" i="15"/>
  <c r="AB24" i="9"/>
  <c r="K79" i="8"/>
  <c r="K85" i="8" s="1"/>
  <c r="J93" i="8"/>
  <c r="J122" i="8" s="1"/>
  <c r="H89" i="9"/>
  <c r="L27" i="5"/>
  <c r="K27" i="5" s="1"/>
  <c r="F62" i="16"/>
  <c r="BE9" i="13"/>
  <c r="AY9" i="13"/>
  <c r="BJ9" i="13"/>
  <c r="BD9" i="13"/>
  <c r="BG9" i="13"/>
  <c r="BA9" i="13"/>
  <c r="BF9" i="13"/>
  <c r="AZ9" i="13"/>
  <c r="BH9" i="13"/>
  <c r="BC9" i="13"/>
  <c r="BI9" i="13"/>
  <c r="BB9" i="13"/>
  <c r="AF8" i="7"/>
  <c r="E143" i="12"/>
  <c r="E141" i="12"/>
  <c r="E138" i="12"/>
  <c r="O30" i="10" s="1"/>
  <c r="E136" i="12"/>
  <c r="E295" i="12"/>
  <c r="F130" i="12"/>
  <c r="F364" i="12" s="1"/>
  <c r="E16" i="19"/>
  <c r="E38" i="9"/>
  <c r="E42" i="5"/>
  <c r="D28" i="9"/>
  <c r="H11" i="5"/>
  <c r="AP123" i="13"/>
  <c r="AP116" i="13"/>
  <c r="AP10" i="13"/>
  <c r="AI5" i="15" s="1"/>
  <c r="AI14" i="15" s="1"/>
  <c r="AO116" i="13"/>
  <c r="AO123" i="13"/>
  <c r="AO10" i="13"/>
  <c r="AH5" i="15" s="1"/>
  <c r="AH14" i="15" s="1"/>
  <c r="AX11" i="13"/>
  <c r="AR11" i="13"/>
  <c r="AW11" i="13"/>
  <c r="AQ11" i="13"/>
  <c r="AT11" i="13"/>
  <c r="AN11" i="13"/>
  <c r="AS11" i="13"/>
  <c r="AM11" i="13"/>
  <c r="AO11" i="13"/>
  <c r="AU11" i="13"/>
  <c r="AP11" i="13"/>
  <c r="AV11" i="13"/>
  <c r="AW42" i="13"/>
  <c r="AQ42" i="13"/>
  <c r="AV42" i="13"/>
  <c r="AP42" i="13"/>
  <c r="AS42" i="13"/>
  <c r="AM42" i="13"/>
  <c r="AX42" i="13"/>
  <c r="AR42" i="13"/>
  <c r="AT42" i="13"/>
  <c r="AO42" i="13"/>
  <c r="AU42" i="13"/>
  <c r="AN42" i="13"/>
  <c r="E11" i="5"/>
  <c r="W19" i="15"/>
  <c r="Y24" i="9"/>
  <c r="Y19" i="15"/>
  <c r="AA24" i="9"/>
  <c r="BG37" i="13"/>
  <c r="BA37" i="13"/>
  <c r="BF37" i="13"/>
  <c r="AZ37" i="13"/>
  <c r="BI37" i="13"/>
  <c r="BC37" i="13"/>
  <c r="BH37" i="13"/>
  <c r="BB37" i="13"/>
  <c r="AY37" i="13"/>
  <c r="BE37" i="13"/>
  <c r="BD37" i="13"/>
  <c r="BJ37" i="13"/>
  <c r="G104" i="9"/>
  <c r="F72" i="9"/>
  <c r="CD72" i="9" s="1"/>
  <c r="E84" i="18"/>
  <c r="F68" i="18"/>
  <c r="F84" i="18" s="1"/>
  <c r="F293" i="12"/>
  <c r="F106" i="12"/>
  <c r="F104" i="12"/>
  <c r="F101" i="12"/>
  <c r="P22" i="10" s="1"/>
  <c r="F99" i="12"/>
  <c r="G362" i="12"/>
  <c r="T19" i="15"/>
  <c r="V24" i="9"/>
  <c r="H42" i="5"/>
  <c r="H43" i="5" s="1"/>
  <c r="AV10" i="13"/>
  <c r="AO5" i="15" s="1"/>
  <c r="AO14" i="15" s="1"/>
  <c r="W22" i="7"/>
  <c r="X22" i="7" s="1"/>
  <c r="I89" i="8"/>
  <c r="I111" i="8" s="1"/>
  <c r="I49" i="5"/>
  <c r="J49" i="5" s="1"/>
  <c r="I26" i="5"/>
  <c r="AX52" i="13"/>
  <c r="AR52" i="13"/>
  <c r="AW52" i="13"/>
  <c r="AQ52" i="13"/>
  <c r="AT52" i="13"/>
  <c r="AN52" i="13"/>
  <c r="AS52" i="13"/>
  <c r="AM52" i="13"/>
  <c r="AU52" i="13"/>
  <c r="AP52" i="13"/>
  <c r="AV52" i="13"/>
  <c r="AO52" i="13"/>
  <c r="D133" i="9"/>
  <c r="AX36" i="7"/>
  <c r="I68" i="9"/>
  <c r="H69" i="9"/>
  <c r="N7" i="5"/>
  <c r="M7" i="5" s="1"/>
  <c r="AU55" i="13"/>
  <c r="AO55" i="13"/>
  <c r="AT55" i="13"/>
  <c r="AN55" i="13"/>
  <c r="AW55" i="13"/>
  <c r="AQ55" i="13"/>
  <c r="AV55" i="13"/>
  <c r="AP55" i="13"/>
  <c r="AS55" i="13"/>
  <c r="AR55" i="13"/>
  <c r="AX55" i="13"/>
  <c r="AM55" i="13"/>
  <c r="AA19" i="15"/>
  <c r="AC24" i="9"/>
  <c r="K19" i="8"/>
  <c r="K21" i="8" s="1"/>
  <c r="D27" i="18"/>
  <c r="D34" i="9"/>
  <c r="CD34" i="9" s="1"/>
  <c r="CD35" i="9" s="1"/>
  <c r="E102" i="12"/>
  <c r="O20" i="10"/>
  <c r="O23" i="10" s="1"/>
  <c r="J7" i="9" s="1"/>
  <c r="I74" i="16"/>
  <c r="J62" i="16"/>
  <c r="J74" i="16" s="1"/>
  <c r="D139" i="12"/>
  <c r="N28" i="10"/>
  <c r="N31" i="10" s="1"/>
  <c r="I9" i="9" s="1"/>
  <c r="AU60" i="13"/>
  <c r="AO60" i="13"/>
  <c r="AT60" i="13"/>
  <c r="AN60" i="13"/>
  <c r="AS60" i="13"/>
  <c r="AM60" i="13"/>
  <c r="AW60" i="13"/>
  <c r="AQ60" i="13"/>
  <c r="AX60" i="13"/>
  <c r="AV60" i="13"/>
  <c r="AR60" i="13"/>
  <c r="AP60" i="13"/>
  <c r="AB19" i="15"/>
  <c r="AD24" i="9"/>
  <c r="AU13" i="13"/>
  <c r="AO13" i="13"/>
  <c r="AT13" i="13"/>
  <c r="AN13" i="13"/>
  <c r="AW13" i="13"/>
  <c r="AQ13" i="13"/>
  <c r="AV13" i="13"/>
  <c r="AP13" i="13"/>
  <c r="AM13" i="13"/>
  <c r="AS13" i="13"/>
  <c r="AR13" i="13"/>
  <c r="AX13" i="13"/>
  <c r="BD138" i="9"/>
  <c r="AS83" i="13"/>
  <c r="AM83" i="13"/>
  <c r="AX83" i="13"/>
  <c r="AR83" i="13"/>
  <c r="AW83" i="13"/>
  <c r="AQ83" i="13"/>
  <c r="AU83" i="13"/>
  <c r="AO83" i="13"/>
  <c r="AN83" i="13"/>
  <c r="AT83" i="13"/>
  <c r="AP83" i="13"/>
  <c r="AV83" i="13"/>
  <c r="AV61" i="13"/>
  <c r="AV41" i="13" s="1"/>
  <c r="AP61" i="13"/>
  <c r="AP41" i="13" s="1"/>
  <c r="AU61" i="13"/>
  <c r="AU41" i="13" s="1"/>
  <c r="AO61" i="13"/>
  <c r="AO41" i="13" s="1"/>
  <c r="AT61" i="13"/>
  <c r="AT41" i="13" s="1"/>
  <c r="AN61" i="13"/>
  <c r="AN41" i="13" s="1"/>
  <c r="AX61" i="13"/>
  <c r="AR61" i="13"/>
  <c r="AR41" i="13" s="1"/>
  <c r="AM61" i="13"/>
  <c r="AM41" i="13" s="1"/>
  <c r="AS61" i="13"/>
  <c r="AS41" i="13" s="1"/>
  <c r="AQ61" i="13"/>
  <c r="AQ41" i="13" s="1"/>
  <c r="AW61" i="13"/>
  <c r="AW41" i="13" s="1"/>
  <c r="AL41" i="13"/>
  <c r="AX93" i="13"/>
  <c r="AR93" i="13"/>
  <c r="AW93" i="13"/>
  <c r="AQ93" i="13"/>
  <c r="AO93" i="13"/>
  <c r="AV93" i="13"/>
  <c r="AN93" i="13"/>
  <c r="AU93" i="13"/>
  <c r="AM93" i="13"/>
  <c r="AS93" i="13"/>
  <c r="AP93" i="13"/>
  <c r="AT93" i="13"/>
  <c r="I84" i="18"/>
  <c r="J68" i="18"/>
  <c r="J84" i="18" s="1"/>
  <c r="G116" i="8"/>
  <c r="G123" i="8" s="1"/>
  <c r="H101" i="8"/>
  <c r="H107" i="8" s="1"/>
  <c r="AD19" i="15"/>
  <c r="AF24" i="9"/>
  <c r="AS94" i="13"/>
  <c r="AM94" i="13"/>
  <c r="AX94" i="13"/>
  <c r="AR94" i="13"/>
  <c r="AV94" i="13"/>
  <c r="AN94" i="13"/>
  <c r="AU94" i="13"/>
  <c r="AT94" i="13"/>
  <c r="AP94" i="13"/>
  <c r="AO94" i="13"/>
  <c r="AQ94" i="13"/>
  <c r="AW94" i="13"/>
  <c r="AM123" i="13"/>
  <c r="AM116" i="13"/>
  <c r="AM10" i="13"/>
  <c r="AF5" i="15" s="1"/>
  <c r="AF14" i="15" s="1"/>
  <c r="AQ10" i="13"/>
  <c r="AJ5" i="15" s="1"/>
  <c r="AJ14" i="15" s="1"/>
  <c r="AE19" i="15"/>
  <c r="AG24" i="9"/>
  <c r="D144" i="12"/>
  <c r="G16" i="19"/>
  <c r="G38" i="9"/>
  <c r="H89" i="8"/>
  <c r="H111" i="8" s="1"/>
  <c r="S22" i="7"/>
  <c r="T22" i="7" s="1"/>
  <c r="G49" i="5"/>
  <c r="H49" i="5" s="1"/>
  <c r="J20" i="15"/>
  <c r="O106" i="13" l="1"/>
  <c r="O107" i="13"/>
  <c r="O100" i="13"/>
  <c r="O108" i="13"/>
  <c r="O104" i="13"/>
  <c r="O105" i="13"/>
  <c r="O109" i="13"/>
  <c r="O101" i="13"/>
  <c r="O65" i="13"/>
  <c r="O73" i="13"/>
  <c r="O64" i="13"/>
  <c r="O102" i="13"/>
  <c r="O66" i="13"/>
  <c r="O74" i="13"/>
  <c r="O43" i="13"/>
  <c r="O45" i="13"/>
  <c r="O103" i="13"/>
  <c r="O67" i="13"/>
  <c r="O75" i="13"/>
  <c r="O44" i="13"/>
  <c r="O70" i="13"/>
  <c r="O110" i="13"/>
  <c r="O71" i="13"/>
  <c r="O47" i="13"/>
  <c r="O48" i="13"/>
  <c r="O49" i="13"/>
  <c r="O76" i="13"/>
  <c r="O99" i="13"/>
  <c r="O72" i="13"/>
  <c r="O77" i="13"/>
  <c r="O46" i="13"/>
  <c r="O78" i="13"/>
  <c r="O68" i="13"/>
  <c r="O79" i="13"/>
  <c r="O69" i="13"/>
  <c r="O80" i="13"/>
  <c r="AU116" i="13"/>
  <c r="AU123" i="13"/>
  <c r="BE8" i="13"/>
  <c r="BC8" i="13"/>
  <c r="AX10" i="13"/>
  <c r="AQ5" i="15" s="1"/>
  <c r="AQ14" i="15" s="1"/>
  <c r="AQ19" i="15" s="1"/>
  <c r="CE24" i="9"/>
  <c r="AW123" i="13"/>
  <c r="BO288" i="12"/>
  <c r="BP234" i="12"/>
  <c r="BI8" i="13"/>
  <c r="BI116" i="13" s="1"/>
  <c r="X19" i="15"/>
  <c r="Y20" i="15" s="1"/>
  <c r="BD8" i="13"/>
  <c r="BD123" i="13" s="1"/>
  <c r="AZ8" i="13"/>
  <c r="AZ123" i="13" s="1"/>
  <c r="AX123" i="13"/>
  <c r="BJ8" i="13"/>
  <c r="CC8" i="13" s="1"/>
  <c r="BF8" i="13"/>
  <c r="BF123" i="13" s="1"/>
  <c r="AX116" i="13"/>
  <c r="BB8" i="13"/>
  <c r="BB116" i="13" s="1"/>
  <c r="AY8" i="13"/>
  <c r="AY116" i="13" s="1"/>
  <c r="BA8" i="13"/>
  <c r="BH8" i="13"/>
  <c r="BH116" i="13" s="1"/>
  <c r="AQ116" i="13"/>
  <c r="AW10" i="13"/>
  <c r="AP5" i="15" s="1"/>
  <c r="AP14" i="15" s="1"/>
  <c r="AP19" i="15" s="1"/>
  <c r="AT116" i="13"/>
  <c r="AS10" i="13"/>
  <c r="AL5" i="15" s="1"/>
  <c r="AL14" i="15" s="1"/>
  <c r="AL19" i="15" s="1"/>
  <c r="AT123" i="13"/>
  <c r="BB53" i="13"/>
  <c r="BA53" i="13"/>
  <c r="BE53" i="13"/>
  <c r="BF53" i="13"/>
  <c r="AY53" i="13"/>
  <c r="BG53" i="13"/>
  <c r="AZ53" i="13"/>
  <c r="BJ53" i="13"/>
  <c r="BD53" i="13"/>
  <c r="BI53" i="13"/>
  <c r="BC53" i="13"/>
  <c r="BH53" i="13"/>
  <c r="AV123" i="13"/>
  <c r="AR10" i="13"/>
  <c r="AK5" i="15" s="1"/>
  <c r="AK14" i="15" s="1"/>
  <c r="AK19" i="15" s="1"/>
  <c r="AR116" i="13"/>
  <c r="W21" i="7"/>
  <c r="X21" i="7" s="1"/>
  <c r="E133" i="9"/>
  <c r="F140" i="9" s="1"/>
  <c r="F142" i="9" s="1"/>
  <c r="E117" i="9"/>
  <c r="O20" i="13"/>
  <c r="O26" i="13"/>
  <c r="O23" i="13"/>
  <c r="O22" i="13"/>
  <c r="O25" i="13"/>
  <c r="O28" i="13"/>
  <c r="O27" i="13"/>
  <c r="O24" i="13"/>
  <c r="O21" i="13"/>
  <c r="O29" i="13"/>
  <c r="BY9" i="13"/>
  <c r="BZ9" i="13"/>
  <c r="BV9" i="13"/>
  <c r="CD9" i="13"/>
  <c r="BW9" i="13"/>
  <c r="CE9" i="13"/>
  <c r="CC9" i="13"/>
  <c r="BT9" i="13"/>
  <c r="BU9" i="13"/>
  <c r="CB9" i="13"/>
  <c r="BX9" i="13"/>
  <c r="CA9" i="13"/>
  <c r="BU8" i="13"/>
  <c r="BX98" i="13"/>
  <c r="BY98" i="13"/>
  <c r="BU98" i="13"/>
  <c r="CC98" i="13"/>
  <c r="CD98" i="13"/>
  <c r="BV98" i="13"/>
  <c r="BT98" i="13"/>
  <c r="BW98" i="13"/>
  <c r="CA98" i="13"/>
  <c r="CB98" i="13"/>
  <c r="BZ98" i="13"/>
  <c r="CE98" i="13"/>
  <c r="CA37" i="13"/>
  <c r="BT37" i="13"/>
  <c r="CB37" i="13"/>
  <c r="BX37" i="13"/>
  <c r="BY37" i="13"/>
  <c r="CE37" i="13"/>
  <c r="BU37" i="13"/>
  <c r="BV37" i="13"/>
  <c r="BW37" i="13"/>
  <c r="CD37" i="13"/>
  <c r="BZ37" i="13"/>
  <c r="CC37" i="13"/>
  <c r="BO270" i="12"/>
  <c r="J89" i="8"/>
  <c r="J111" i="8" s="1"/>
  <c r="AA22" i="7"/>
  <c r="AB22" i="7" s="1"/>
  <c r="BP285" i="12"/>
  <c r="BP372" i="12"/>
  <c r="BP303" i="12"/>
  <c r="BQ274" i="12"/>
  <c r="BP280" i="12"/>
  <c r="BP287" i="12"/>
  <c r="BP282" i="12"/>
  <c r="BZ62" i="10" s="1"/>
  <c r="BZ48" i="10"/>
  <c r="BZ51" i="10" s="1"/>
  <c r="BU14" i="9" s="1"/>
  <c r="BP229" i="12"/>
  <c r="BQ202" i="12"/>
  <c r="BP368" i="12"/>
  <c r="BP210" i="12"/>
  <c r="BZ46" i="10" s="1"/>
  <c r="BP213" i="12"/>
  <c r="BP215" i="12"/>
  <c r="BP299" i="12"/>
  <c r="BP208" i="12"/>
  <c r="BY60" i="10"/>
  <c r="BY63" i="10" s="1"/>
  <c r="BT17" i="9" s="1"/>
  <c r="BO283" i="12"/>
  <c r="BO265" i="12"/>
  <c r="BY56" i="10"/>
  <c r="BY59" i="10" s="1"/>
  <c r="BT16" i="9" s="1"/>
  <c r="BO247" i="12"/>
  <c r="BY52" i="10"/>
  <c r="BY55" i="10" s="1"/>
  <c r="BT15" i="9" s="1"/>
  <c r="BQ228" i="12"/>
  <c r="CA50" i="10" s="1"/>
  <c r="BQ231" i="12"/>
  <c r="BQ226" i="12"/>
  <c r="BQ369" i="12"/>
  <c r="BQ233" i="12"/>
  <c r="BR220" i="12"/>
  <c r="BQ300" i="12"/>
  <c r="BS184" i="12"/>
  <c r="BQ256" i="12"/>
  <c r="BP269" i="12"/>
  <c r="BP264" i="12"/>
  <c r="BZ58" i="10" s="1"/>
  <c r="BP262" i="12"/>
  <c r="BP371" i="12"/>
  <c r="BP267" i="12"/>
  <c r="BP302" i="12"/>
  <c r="BO198" i="12"/>
  <c r="BQ186" i="12"/>
  <c r="BP192" i="12"/>
  <c r="BZ42" i="10" s="1"/>
  <c r="BP190" i="12"/>
  <c r="BP197" i="12"/>
  <c r="BP298" i="12"/>
  <c r="BP195" i="12"/>
  <c r="BP367" i="12"/>
  <c r="BP244" i="12"/>
  <c r="BP370" i="12"/>
  <c r="BP251" i="12"/>
  <c r="BQ238" i="12"/>
  <c r="BP246" i="12"/>
  <c r="BZ54" i="10" s="1"/>
  <c r="BP249" i="12"/>
  <c r="BP301" i="12"/>
  <c r="BO216" i="12"/>
  <c r="BY40" i="10"/>
  <c r="BY43" i="10" s="1"/>
  <c r="BT12" i="9" s="1"/>
  <c r="BO193" i="12"/>
  <c r="BO211" i="12"/>
  <c r="BY44" i="10"/>
  <c r="BY47" i="10" s="1"/>
  <c r="BT13" i="9" s="1"/>
  <c r="BO252" i="12"/>
  <c r="L307" i="12" a="1"/>
  <c r="L307" i="12" s="1"/>
  <c r="N321" i="12" s="1"/>
  <c r="G117" i="9"/>
  <c r="O95" i="13"/>
  <c r="O97" i="13"/>
  <c r="O96" i="13"/>
  <c r="V20" i="15"/>
  <c r="F88" i="12"/>
  <c r="G172" i="12"/>
  <c r="Q36" i="10" s="1"/>
  <c r="O81" i="8"/>
  <c r="O103" i="8" s="1"/>
  <c r="AM8" i="7"/>
  <c r="AN8" i="7" s="1"/>
  <c r="F83" i="12"/>
  <c r="P16" i="10"/>
  <c r="P19" i="10" s="1"/>
  <c r="K6" i="9" s="1"/>
  <c r="K123" i="9" s="1"/>
  <c r="G174" i="12"/>
  <c r="Q38" i="10" s="1"/>
  <c r="G177" i="12"/>
  <c r="G180" i="12" s="1"/>
  <c r="F180" i="12"/>
  <c r="L320" i="12"/>
  <c r="K306" i="12" a="1"/>
  <c r="K306" i="12" s="1"/>
  <c r="G361" i="12"/>
  <c r="G80" i="12"/>
  <c r="G85" i="12"/>
  <c r="G292" i="12"/>
  <c r="G87" i="12"/>
  <c r="G82" i="12"/>
  <c r="Q18" i="10" s="1"/>
  <c r="O81" i="13"/>
  <c r="N127" i="13"/>
  <c r="N112" i="13"/>
  <c r="N120" i="13"/>
  <c r="H27" i="18"/>
  <c r="H34" i="9"/>
  <c r="N82" i="13"/>
  <c r="I5" i="18" s="1"/>
  <c r="I21" i="18" s="1"/>
  <c r="N119" i="13"/>
  <c r="N126" i="13"/>
  <c r="H5" i="19"/>
  <c r="H10" i="19" s="1"/>
  <c r="M114" i="13"/>
  <c r="P7" i="13"/>
  <c r="O111" i="13"/>
  <c r="O86" i="13"/>
  <c r="O84" i="13"/>
  <c r="O90" i="13"/>
  <c r="O85" i="13"/>
  <c r="O50" i="13"/>
  <c r="O16" i="13"/>
  <c r="O14" i="13"/>
  <c r="O18" i="13"/>
  <c r="O30" i="13"/>
  <c r="O19" i="13"/>
  <c r="O33" i="13"/>
  <c r="O31" i="13"/>
  <c r="O15" i="13"/>
  <c r="O17" i="13"/>
  <c r="N117" i="13"/>
  <c r="N124" i="13"/>
  <c r="D352" i="12"/>
  <c r="N39" i="13"/>
  <c r="I6" i="16" s="1"/>
  <c r="N118" i="13"/>
  <c r="N51" i="13"/>
  <c r="I5" i="17" s="1"/>
  <c r="N125" i="13"/>
  <c r="M121" i="13"/>
  <c r="H2" i="17" s="1"/>
  <c r="M128" i="13"/>
  <c r="H1" i="16" s="1"/>
  <c r="H8" i="16" s="1"/>
  <c r="H296" i="12"/>
  <c r="H365" i="12"/>
  <c r="F175" i="12"/>
  <c r="K316" i="12" a="1"/>
  <c r="K316" i="12" s="1"/>
  <c r="L316" i="12" s="1" a="1"/>
  <c r="L316" i="12" s="1"/>
  <c r="L328" i="12"/>
  <c r="M314" i="12" a="1"/>
  <c r="M314" i="12" s="1"/>
  <c r="N314" i="12" s="1" a="1"/>
  <c r="N314" i="12" s="1"/>
  <c r="N328" i="12"/>
  <c r="H166" i="12"/>
  <c r="H174" i="12" s="1"/>
  <c r="R38" i="10" s="1"/>
  <c r="G297" i="12"/>
  <c r="L329" i="12"/>
  <c r="L310" i="12" s="1" a="1"/>
  <c r="L310" i="12" s="1"/>
  <c r="M328" i="12"/>
  <c r="N312" i="12" a="1"/>
  <c r="N312" i="12" s="1"/>
  <c r="O312" i="12" s="1" a="1"/>
  <c r="O312" i="12" s="1"/>
  <c r="O326" i="12"/>
  <c r="L315" i="12" a="1"/>
  <c r="L315" i="12" s="1"/>
  <c r="M315" i="12" s="1" a="1"/>
  <c r="M315" i="12" s="1"/>
  <c r="M329" i="12"/>
  <c r="K313" i="12" a="1"/>
  <c r="K313" i="12" s="1"/>
  <c r="L327" i="12"/>
  <c r="O168" i="12"/>
  <c r="G157" i="12"/>
  <c r="Q32" i="10"/>
  <c r="Q35" i="10" s="1"/>
  <c r="L10" i="9" s="1"/>
  <c r="N90" i="9"/>
  <c r="X28" i="5"/>
  <c r="W28" i="5" s="1"/>
  <c r="I166" i="12"/>
  <c r="S21" i="7"/>
  <c r="T21" i="7" s="1"/>
  <c r="G162" i="12"/>
  <c r="H161" i="12"/>
  <c r="H156" i="12"/>
  <c r="R34" i="10" s="1"/>
  <c r="H159" i="12"/>
  <c r="H154" i="12"/>
  <c r="I148" i="12"/>
  <c r="E27" i="17"/>
  <c r="E36" i="9" s="1"/>
  <c r="H83" i="8" s="1"/>
  <c r="H105" i="8" s="1"/>
  <c r="D125" i="9"/>
  <c r="D74" i="9" s="1"/>
  <c r="D80" i="9" s="1"/>
  <c r="F18" i="5" s="1"/>
  <c r="E18" i="5" s="1"/>
  <c r="H15" i="8" s="1"/>
  <c r="F24" i="16"/>
  <c r="F107" i="12"/>
  <c r="F74" i="16"/>
  <c r="CF24" i="9"/>
  <c r="E74" i="16"/>
  <c r="F133" i="9"/>
  <c r="G140" i="9" s="1"/>
  <c r="G142" i="9" s="1"/>
  <c r="D32" i="9"/>
  <c r="E48" i="5" s="1"/>
  <c r="F48" i="5" s="1"/>
  <c r="F27" i="17"/>
  <c r="F36" i="9" s="1"/>
  <c r="I48" i="5"/>
  <c r="J48" i="5" s="1"/>
  <c r="D31" i="17"/>
  <c r="AO19" i="15"/>
  <c r="AQ24" i="9"/>
  <c r="K93" i="8"/>
  <c r="K122" i="8" s="1"/>
  <c r="L79" i="8"/>
  <c r="L85" i="8" s="1"/>
  <c r="N21" i="5"/>
  <c r="M21" i="5" s="1"/>
  <c r="BI92" i="13"/>
  <c r="BC92" i="13"/>
  <c r="BH92" i="13"/>
  <c r="BB92" i="13"/>
  <c r="BA92" i="13"/>
  <c r="BJ92" i="13"/>
  <c r="AZ92" i="13"/>
  <c r="BG92" i="13"/>
  <c r="AY92" i="13"/>
  <c r="BE92" i="13"/>
  <c r="BD92" i="13"/>
  <c r="BF92" i="13"/>
  <c r="AA24" i="7"/>
  <c r="AB24" i="7" s="1"/>
  <c r="K51" i="5"/>
  <c r="L51" i="5" s="1"/>
  <c r="BJ93" i="13"/>
  <c r="BD93" i="13"/>
  <c r="BI93" i="13"/>
  <c r="BC93" i="13"/>
  <c r="BG93" i="13"/>
  <c r="AY93" i="13"/>
  <c r="BF93" i="13"/>
  <c r="BE93" i="13"/>
  <c r="BA93" i="13"/>
  <c r="AZ93" i="13"/>
  <c r="BH93" i="13"/>
  <c r="BB93" i="13"/>
  <c r="BG55" i="13"/>
  <c r="BA55" i="13"/>
  <c r="BF55" i="13"/>
  <c r="AZ55" i="13"/>
  <c r="BI55" i="13"/>
  <c r="BC55" i="13"/>
  <c r="BH55" i="13"/>
  <c r="BB55" i="13"/>
  <c r="BJ55" i="13"/>
  <c r="AY55" i="13"/>
  <c r="BD55" i="13"/>
  <c r="BE55" i="13"/>
  <c r="AI19" i="15"/>
  <c r="AK24" i="9"/>
  <c r="F42" i="5"/>
  <c r="F43" i="5" s="1"/>
  <c r="BD116" i="13"/>
  <c r="G51" i="5"/>
  <c r="H51" i="5" s="1"/>
  <c r="S24" i="7"/>
  <c r="T24" i="7" s="1"/>
  <c r="E144" i="12"/>
  <c r="AJ9" i="7"/>
  <c r="K26" i="5"/>
  <c r="J91" i="9"/>
  <c r="P29" i="5"/>
  <c r="O29" i="5" s="1"/>
  <c r="BS37" i="13"/>
  <c r="BM37" i="13"/>
  <c r="BR37" i="13"/>
  <c r="BL37" i="13"/>
  <c r="BO37" i="13"/>
  <c r="BN37" i="13"/>
  <c r="BQ37" i="13"/>
  <c r="BP37" i="13"/>
  <c r="BK37" i="13"/>
  <c r="BJ11" i="13"/>
  <c r="BD11" i="13"/>
  <c r="BI11" i="13"/>
  <c r="BC11" i="13"/>
  <c r="BF11" i="13"/>
  <c r="AZ11" i="13"/>
  <c r="BE11" i="13"/>
  <c r="AY11" i="13"/>
  <c r="BG11" i="13"/>
  <c r="BB11" i="13"/>
  <c r="BH11" i="13"/>
  <c r="BA11" i="13"/>
  <c r="BJ123" i="13"/>
  <c r="BM8" i="13"/>
  <c r="BR8" i="13"/>
  <c r="BL8" i="13"/>
  <c r="BK8" i="13"/>
  <c r="BQ8" i="13"/>
  <c r="BQ9" i="13"/>
  <c r="BK9" i="13"/>
  <c r="BP9" i="13"/>
  <c r="BS9" i="13"/>
  <c r="BM9" i="13"/>
  <c r="BR9" i="13"/>
  <c r="BL9" i="13"/>
  <c r="BN9" i="13"/>
  <c r="BO9" i="13"/>
  <c r="AB20" i="15"/>
  <c r="D16" i="19"/>
  <c r="F17" i="19" s="1"/>
  <c r="D38" i="9"/>
  <c r="CD38" i="9" s="1"/>
  <c r="CD39" i="9" s="1"/>
  <c r="BI38" i="13"/>
  <c r="BC38" i="13"/>
  <c r="BH38" i="13"/>
  <c r="BB38" i="13"/>
  <c r="BE38" i="13"/>
  <c r="AY38" i="13"/>
  <c r="BJ38" i="13"/>
  <c r="BD38" i="13"/>
  <c r="BG38" i="13"/>
  <c r="BF38" i="13"/>
  <c r="BA38" i="13"/>
  <c r="AZ38" i="13"/>
  <c r="W24" i="7"/>
  <c r="X24" i="7" s="1"/>
  <c r="I51" i="5"/>
  <c r="J51" i="5" s="1"/>
  <c r="AE20" i="15"/>
  <c r="BJ58" i="13"/>
  <c r="BD58" i="13"/>
  <c r="BI58" i="13"/>
  <c r="BC58" i="13"/>
  <c r="BG58" i="13"/>
  <c r="BA58" i="13"/>
  <c r="BH58" i="13"/>
  <c r="BF58" i="13"/>
  <c r="AZ58" i="13"/>
  <c r="AY58" i="13"/>
  <c r="BB58" i="13"/>
  <c r="BE58" i="13"/>
  <c r="AM19" i="15"/>
  <c r="AO24" i="9"/>
  <c r="AJ19" i="15"/>
  <c r="AL24" i="9"/>
  <c r="F102" i="12"/>
  <c r="P20" i="10"/>
  <c r="P23" i="10" s="1"/>
  <c r="K7" i="9" s="1"/>
  <c r="BH61" i="13"/>
  <c r="BH41" i="13" s="1"/>
  <c r="BB61" i="13"/>
  <c r="BB41" i="13" s="1"/>
  <c r="BG61" i="13"/>
  <c r="BG41" i="13" s="1"/>
  <c r="BA61" i="13"/>
  <c r="BA41" i="13" s="1"/>
  <c r="BF61" i="13"/>
  <c r="BF41" i="13" s="1"/>
  <c r="AZ61" i="13"/>
  <c r="AZ41" i="13" s="1"/>
  <c r="BJ61" i="13"/>
  <c r="BD61" i="13"/>
  <c r="BD41" i="13" s="1"/>
  <c r="BE61" i="13"/>
  <c r="BE41" i="13" s="1"/>
  <c r="BC61" i="13"/>
  <c r="BC41" i="13" s="1"/>
  <c r="BI61" i="13"/>
  <c r="BI41" i="13" s="1"/>
  <c r="AX41" i="13"/>
  <c r="AY61" i="13"/>
  <c r="AY41" i="13" s="1"/>
  <c r="AF19" i="15"/>
  <c r="AH24" i="9"/>
  <c r="BG60" i="13"/>
  <c r="BA60" i="13"/>
  <c r="BF60" i="13"/>
  <c r="AZ60" i="13"/>
  <c r="BE60" i="13"/>
  <c r="AY60" i="13"/>
  <c r="BI60" i="13"/>
  <c r="BC60" i="13"/>
  <c r="BD60" i="13"/>
  <c r="BB60" i="13"/>
  <c r="BJ60" i="13"/>
  <c r="BH60" i="13"/>
  <c r="O22" i="7"/>
  <c r="P22" i="7" s="1"/>
  <c r="G89" i="8"/>
  <c r="G111" i="8" s="1"/>
  <c r="E49" i="5"/>
  <c r="F49" i="5" s="1"/>
  <c r="AN19" i="15"/>
  <c r="AP24" i="9"/>
  <c r="H10" i="8"/>
  <c r="BI42" i="13"/>
  <c r="BC42" i="13"/>
  <c r="BH42" i="13"/>
  <c r="BB42" i="13"/>
  <c r="BE42" i="13"/>
  <c r="AY42" i="13"/>
  <c r="BJ42" i="13"/>
  <c r="BD42" i="13"/>
  <c r="BG42" i="13"/>
  <c r="AZ42" i="13"/>
  <c r="BA42" i="13"/>
  <c r="BF42" i="13"/>
  <c r="BB10" i="13"/>
  <c r="AU5" i="15" s="1"/>
  <c r="AU14" i="15" s="1"/>
  <c r="BA123" i="13"/>
  <c r="BA10" i="13"/>
  <c r="AT5" i="15" s="1"/>
  <c r="AT14" i="15" s="1"/>
  <c r="BA116" i="13"/>
  <c r="F295" i="12"/>
  <c r="F143" i="12"/>
  <c r="F141" i="12"/>
  <c r="F138" i="12"/>
  <c r="P30" i="10" s="1"/>
  <c r="F136" i="12"/>
  <c r="G130" i="12"/>
  <c r="G364" i="12" s="1"/>
  <c r="I89" i="9"/>
  <c r="N27" i="5"/>
  <c r="M27" i="5" s="1"/>
  <c r="I88" i="9"/>
  <c r="N26" i="5"/>
  <c r="BJ63" i="13"/>
  <c r="BD63" i="13"/>
  <c r="BI63" i="13"/>
  <c r="BC63" i="13"/>
  <c r="BH63" i="13"/>
  <c r="BB63" i="13"/>
  <c r="BF63" i="13"/>
  <c r="AZ63" i="13"/>
  <c r="BA63" i="13"/>
  <c r="AY63" i="13"/>
  <c r="BG63" i="13"/>
  <c r="BE63" i="13"/>
  <c r="I52" i="19"/>
  <c r="J47" i="19"/>
  <c r="J52" i="19" s="1"/>
  <c r="J68" i="9"/>
  <c r="P7" i="5"/>
  <c r="O7" i="5" s="1"/>
  <c r="I69" i="9"/>
  <c r="BE83" i="13"/>
  <c r="AY83" i="13"/>
  <c r="BJ83" i="13"/>
  <c r="BD83" i="13"/>
  <c r="BI83" i="13"/>
  <c r="BC83" i="13"/>
  <c r="BG83" i="13"/>
  <c r="BA83" i="13"/>
  <c r="BF83" i="13"/>
  <c r="BB83" i="13"/>
  <c r="BH83" i="13"/>
  <c r="AZ83" i="13"/>
  <c r="BG13" i="13"/>
  <c r="BA13" i="13"/>
  <c r="BF13" i="13"/>
  <c r="AZ13" i="13"/>
  <c r="BI13" i="13"/>
  <c r="BC13" i="13"/>
  <c r="BH13" i="13"/>
  <c r="BB13" i="13"/>
  <c r="BE13" i="13"/>
  <c r="BD13" i="13"/>
  <c r="BJ13" i="13"/>
  <c r="AY13" i="13"/>
  <c r="F28" i="18"/>
  <c r="H19" i="8"/>
  <c r="H21" i="8" s="1"/>
  <c r="N8" i="5"/>
  <c r="D142" i="9"/>
  <c r="E142" i="9"/>
  <c r="D135" i="9"/>
  <c r="AH19" i="15"/>
  <c r="AJ24" i="9"/>
  <c r="BH123" i="13"/>
  <c r="BG116" i="13"/>
  <c r="BG10" i="13"/>
  <c r="AZ5" i="15" s="1"/>
  <c r="AZ14" i="15" s="1"/>
  <c r="BG123" i="13"/>
  <c r="AG19" i="15"/>
  <c r="AI24" i="9"/>
  <c r="O23" i="7"/>
  <c r="P23" i="7" s="1"/>
  <c r="E50" i="5"/>
  <c r="F50" i="5" s="1"/>
  <c r="E52" i="19"/>
  <c r="F47" i="19"/>
  <c r="F52" i="19" s="1"/>
  <c r="BR98" i="13"/>
  <c r="BL98" i="13"/>
  <c r="BQ98" i="13"/>
  <c r="BK98" i="13"/>
  <c r="BM98" i="13"/>
  <c r="BS98" i="13"/>
  <c r="BO98" i="13"/>
  <c r="BP98" i="13"/>
  <c r="BN98" i="13"/>
  <c r="BE94" i="13"/>
  <c r="AY94" i="13"/>
  <c r="BJ94" i="13"/>
  <c r="BD94" i="13"/>
  <c r="BF94" i="13"/>
  <c r="BC94" i="13"/>
  <c r="BB94" i="13"/>
  <c r="BH94" i="13"/>
  <c r="AZ94" i="13"/>
  <c r="BG94" i="13"/>
  <c r="BA94" i="13"/>
  <c r="BI94" i="13"/>
  <c r="I101" i="8"/>
  <c r="I107" i="8" s="1"/>
  <c r="H116" i="8"/>
  <c r="H123" i="8" s="1"/>
  <c r="AM9" i="7"/>
  <c r="AX39" i="7"/>
  <c r="AL55" i="7" s="1"/>
  <c r="BJ52" i="13"/>
  <c r="BD52" i="13"/>
  <c r="BI52" i="13"/>
  <c r="BC52" i="13"/>
  <c r="BF52" i="13"/>
  <c r="AZ52" i="13"/>
  <c r="BE52" i="13"/>
  <c r="AY52" i="13"/>
  <c r="BH52" i="13"/>
  <c r="BA52" i="13"/>
  <c r="BG52" i="13"/>
  <c r="BB52" i="13"/>
  <c r="G293" i="12"/>
  <c r="G99" i="12"/>
  <c r="G101" i="12"/>
  <c r="Q22" i="10" s="1"/>
  <c r="G106" i="12"/>
  <c r="H362" i="12"/>
  <c r="G104" i="12"/>
  <c r="J11" i="5"/>
  <c r="I11" i="5" s="1"/>
  <c r="J10" i="8" s="1"/>
  <c r="G11" i="5"/>
  <c r="I10" i="8" s="1"/>
  <c r="BE123" i="13"/>
  <c r="BE116" i="13"/>
  <c r="BE10" i="13"/>
  <c r="AX5" i="15" s="1"/>
  <c r="AX14" i="15" s="1"/>
  <c r="BC123" i="13"/>
  <c r="BC116" i="13"/>
  <c r="BC10" i="13"/>
  <c r="AV5" i="15" s="1"/>
  <c r="AV14" i="15" s="1"/>
  <c r="E139" i="12"/>
  <c r="O28" i="10"/>
  <c r="O31" i="10" s="1"/>
  <c r="J9" i="9" s="1"/>
  <c r="AM24" i="9"/>
  <c r="BI10" i="13" l="1"/>
  <c r="BB5" i="15" s="1"/>
  <c r="BB14" i="15" s="1"/>
  <c r="P101" i="13"/>
  <c r="P106" i="13"/>
  <c r="P110" i="13"/>
  <c r="P71" i="13"/>
  <c r="P99" i="13"/>
  <c r="P69" i="13"/>
  <c r="P100" i="13"/>
  <c r="P66" i="13"/>
  <c r="P67" i="13"/>
  <c r="P104" i="13"/>
  <c r="P77" i="13"/>
  <c r="P103" i="13"/>
  <c r="P105" i="13"/>
  <c r="P64" i="13"/>
  <c r="P72" i="13"/>
  <c r="P109" i="13"/>
  <c r="P43" i="13"/>
  <c r="P45" i="13"/>
  <c r="P102" i="13"/>
  <c r="P75" i="13"/>
  <c r="P70" i="13"/>
  <c r="P73" i="13"/>
  <c r="P74" i="13"/>
  <c r="P78" i="13"/>
  <c r="P79" i="13"/>
  <c r="P47" i="13"/>
  <c r="P48" i="13"/>
  <c r="P49" i="13"/>
  <c r="P76" i="13"/>
  <c r="P108" i="13"/>
  <c r="P65" i="13"/>
  <c r="P68" i="13"/>
  <c r="P44" i="13"/>
  <c r="P46" i="13"/>
  <c r="P107" i="13"/>
  <c r="P80" i="13"/>
  <c r="BB123" i="13"/>
  <c r="BY8" i="13"/>
  <c r="BY123" i="13" s="1"/>
  <c r="AS24" i="9"/>
  <c r="BD10" i="13"/>
  <c r="AW5" i="15" s="1"/>
  <c r="AW14" i="15" s="1"/>
  <c r="AY10" i="13"/>
  <c r="AR5" i="15" s="1"/>
  <c r="AR14" i="15" s="1"/>
  <c r="AZ10" i="13"/>
  <c r="AS5" i="15" s="1"/>
  <c r="AS14" i="15" s="1"/>
  <c r="AS19" i="15" s="1"/>
  <c r="AY123" i="13"/>
  <c r="AN24" i="9"/>
  <c r="CG24" i="9" s="1"/>
  <c r="AZ116" i="13"/>
  <c r="BF10" i="13"/>
  <c r="AY5" i="15" s="1"/>
  <c r="AY14" i="15" s="1"/>
  <c r="AY19" i="15" s="1"/>
  <c r="BI123" i="13"/>
  <c r="BF116" i="13"/>
  <c r="AR24" i="9"/>
  <c r="G175" i="12"/>
  <c r="BP252" i="12"/>
  <c r="H179" i="12"/>
  <c r="BP198" i="12"/>
  <c r="BP8" i="13"/>
  <c r="BP123" i="13" s="1"/>
  <c r="BT8" i="13"/>
  <c r="BT116" i="13" s="1"/>
  <c r="CA8" i="13"/>
  <c r="CA123" i="13" s="1"/>
  <c r="BH10" i="13"/>
  <c r="BA5" i="15" s="1"/>
  <c r="BA14" i="15" s="1"/>
  <c r="BC24" i="9" s="1"/>
  <c r="BS8" i="13"/>
  <c r="BS123" i="13" s="1"/>
  <c r="BN8" i="13"/>
  <c r="BN123" i="13" s="1"/>
  <c r="BJ10" i="13"/>
  <c r="BC5" i="15" s="1"/>
  <c r="BC14" i="15" s="1"/>
  <c r="BC19" i="15" s="1"/>
  <c r="BW8" i="13"/>
  <c r="BW116" i="13" s="1"/>
  <c r="BZ8" i="13"/>
  <c r="BZ116" i="13" s="1"/>
  <c r="BO8" i="13"/>
  <c r="BO123" i="13" s="1"/>
  <c r="BJ116" i="13"/>
  <c r="BX8" i="13"/>
  <c r="BX123" i="13" s="1"/>
  <c r="CD8" i="13"/>
  <c r="CD10" i="13" s="1"/>
  <c r="BW5" i="15" s="1"/>
  <c r="BW14" i="15" s="1"/>
  <c r="CE8" i="13"/>
  <c r="CE116" i="13" s="1"/>
  <c r="BV8" i="13"/>
  <c r="BV10" i="13" s="1"/>
  <c r="BO5" i="15" s="1"/>
  <c r="BO14" i="15" s="1"/>
  <c r="CB8" i="13"/>
  <c r="CB123" i="13" s="1"/>
  <c r="E135" i="9"/>
  <c r="BN53" i="13"/>
  <c r="BK53" i="13"/>
  <c r="BS53" i="13"/>
  <c r="CC53" i="13"/>
  <c r="BL53" i="13"/>
  <c r="BM53" i="13"/>
  <c r="BW53" i="13"/>
  <c r="CE53" i="13"/>
  <c r="BP53" i="13"/>
  <c r="BX53" i="13"/>
  <c r="BQ53" i="13"/>
  <c r="BY53" i="13"/>
  <c r="BR53" i="13"/>
  <c r="CB53" i="13"/>
  <c r="BV53" i="13"/>
  <c r="CD53" i="13"/>
  <c r="CA53" i="13"/>
  <c r="BU53" i="13"/>
  <c r="BO53" i="13"/>
  <c r="BZ53" i="13"/>
  <c r="BT53" i="13"/>
  <c r="CD32" i="9"/>
  <c r="CD33" i="9" s="1"/>
  <c r="CD36" i="9"/>
  <c r="Q39" i="10"/>
  <c r="L11" i="9" s="1"/>
  <c r="P20" i="13"/>
  <c r="P29" i="13"/>
  <c r="P26" i="13"/>
  <c r="P23" i="13"/>
  <c r="P22" i="13"/>
  <c r="P28" i="13"/>
  <c r="P25" i="13"/>
  <c r="P27" i="13"/>
  <c r="P24" i="13"/>
  <c r="P21" i="13"/>
  <c r="G133" i="9"/>
  <c r="H140" i="9" s="1"/>
  <c r="H142" i="9" s="1"/>
  <c r="BW38" i="13"/>
  <c r="CE38" i="13"/>
  <c r="BX38" i="13"/>
  <c r="BT38" i="13"/>
  <c r="CB38" i="13"/>
  <c r="BU38" i="13"/>
  <c r="CC38" i="13"/>
  <c r="BV38" i="13"/>
  <c r="BY38" i="13"/>
  <c r="BZ38" i="13"/>
  <c r="CA38" i="13"/>
  <c r="CD38" i="13"/>
  <c r="CA13" i="13"/>
  <c r="BT13" i="13"/>
  <c r="CB13" i="13"/>
  <c r="BX13" i="13"/>
  <c r="BY13" i="13"/>
  <c r="BW13" i="13"/>
  <c r="BZ13" i="13"/>
  <c r="CC13" i="13"/>
  <c r="CD13" i="13"/>
  <c r="CE13" i="13"/>
  <c r="BV13" i="13"/>
  <c r="BU13" i="13"/>
  <c r="BU61" i="13"/>
  <c r="BU41" i="13" s="1"/>
  <c r="CC61" i="13"/>
  <c r="CC41" i="13" s="1"/>
  <c r="BV61" i="13"/>
  <c r="BV41" i="13" s="1"/>
  <c r="CD61" i="13"/>
  <c r="CD41" i="13" s="1"/>
  <c r="BZ61" i="13"/>
  <c r="BZ41" i="13" s="1"/>
  <c r="CA61" i="13"/>
  <c r="CA41" i="13" s="1"/>
  <c r="BT61" i="13"/>
  <c r="BT41" i="13" s="1"/>
  <c r="BW61" i="13"/>
  <c r="BW41" i="13" s="1"/>
  <c r="BX61" i="13"/>
  <c r="BX41" i="13" s="1"/>
  <c r="BY61" i="13"/>
  <c r="BY41" i="13" s="1"/>
  <c r="CE61" i="13"/>
  <c r="CE41" i="13" s="1"/>
  <c r="CB61" i="13"/>
  <c r="CB41" i="13" s="1"/>
  <c r="BY116" i="13"/>
  <c r="BY10" i="13"/>
  <c r="BR5" i="15" s="1"/>
  <c r="BR14" i="15" s="1"/>
  <c r="BY52" i="13"/>
  <c r="BZ52" i="13"/>
  <c r="BV52" i="13"/>
  <c r="CD52" i="13"/>
  <c r="BW52" i="13"/>
  <c r="CE52" i="13"/>
  <c r="CC52" i="13"/>
  <c r="BT52" i="13"/>
  <c r="BU52" i="13"/>
  <c r="CB52" i="13"/>
  <c r="BX52" i="13"/>
  <c r="CA52" i="13"/>
  <c r="BU42" i="13"/>
  <c r="CC42" i="13"/>
  <c r="BV42" i="13"/>
  <c r="CD42" i="13"/>
  <c r="BZ42" i="13"/>
  <c r="CA42" i="13"/>
  <c r="BY42" i="13"/>
  <c r="CB42" i="13"/>
  <c r="CE42" i="13"/>
  <c r="BX42" i="13"/>
  <c r="BW42" i="13"/>
  <c r="BT42" i="13"/>
  <c r="BU63" i="13"/>
  <c r="CC63" i="13"/>
  <c r="BV63" i="13"/>
  <c r="CD63" i="13"/>
  <c r="BZ63" i="13"/>
  <c r="CA63" i="13"/>
  <c r="BY63" i="13"/>
  <c r="CB63" i="13"/>
  <c r="CE63" i="13"/>
  <c r="BX63" i="13"/>
  <c r="BT63" i="13"/>
  <c r="BW63" i="13"/>
  <c r="BU94" i="13"/>
  <c r="CC94" i="13"/>
  <c r="BV94" i="13"/>
  <c r="CD94" i="13"/>
  <c r="BZ94" i="13"/>
  <c r="CA94" i="13"/>
  <c r="BY94" i="13"/>
  <c r="CB94" i="13"/>
  <c r="BX94" i="13"/>
  <c r="BW94" i="13"/>
  <c r="CE94" i="13"/>
  <c r="BT94" i="13"/>
  <c r="BY58" i="13"/>
  <c r="BZ58" i="13"/>
  <c r="BV58" i="13"/>
  <c r="CD58" i="13"/>
  <c r="BW58" i="13"/>
  <c r="CE58" i="13"/>
  <c r="BU58" i="13"/>
  <c r="BX58" i="13"/>
  <c r="CA58" i="13"/>
  <c r="CB58" i="13"/>
  <c r="CC58" i="13"/>
  <c r="BT58" i="13"/>
  <c r="BU55" i="13"/>
  <c r="CC55" i="13"/>
  <c r="BV55" i="13"/>
  <c r="CD55" i="13"/>
  <c r="BZ55" i="13"/>
  <c r="CA55" i="13"/>
  <c r="BY55" i="13"/>
  <c r="CB55" i="13"/>
  <c r="CE55" i="13"/>
  <c r="BX55" i="13"/>
  <c r="BT55" i="13"/>
  <c r="BW55" i="13"/>
  <c r="BY93" i="13"/>
  <c r="BZ93" i="13"/>
  <c r="BV93" i="13"/>
  <c r="CD93" i="13"/>
  <c r="CE93" i="13"/>
  <c r="BW93" i="13"/>
  <c r="BU93" i="13"/>
  <c r="BX93" i="13"/>
  <c r="CB93" i="13"/>
  <c r="CC93" i="13"/>
  <c r="BT93" i="13"/>
  <c r="CA93" i="13"/>
  <c r="BZ10" i="13"/>
  <c r="BS5" i="15" s="1"/>
  <c r="BS14" i="15" s="1"/>
  <c r="BY11" i="13"/>
  <c r="BZ11" i="13"/>
  <c r="BV11" i="13"/>
  <c r="CD11" i="13"/>
  <c r="BW11" i="13"/>
  <c r="CE11" i="13"/>
  <c r="BU11" i="13"/>
  <c r="BX11" i="13"/>
  <c r="CA11" i="13"/>
  <c r="CB11" i="13"/>
  <c r="CC11" i="13"/>
  <c r="BT11" i="13"/>
  <c r="BU92" i="13"/>
  <c r="CC92" i="13"/>
  <c r="BV92" i="13"/>
  <c r="CD92" i="13"/>
  <c r="BZ92" i="13"/>
  <c r="CA92" i="13"/>
  <c r="BT92" i="13"/>
  <c r="BX92" i="13"/>
  <c r="BY92" i="13"/>
  <c r="CE92" i="13"/>
  <c r="BW92" i="13"/>
  <c r="CB92" i="13"/>
  <c r="BT123" i="13"/>
  <c r="BT10" i="13"/>
  <c r="BM5" i="15" s="1"/>
  <c r="BM14" i="15" s="1"/>
  <c r="BW10" i="13"/>
  <c r="BP5" i="15" s="1"/>
  <c r="BP14" i="15" s="1"/>
  <c r="BT83" i="13"/>
  <c r="CB83" i="13"/>
  <c r="BU83" i="13"/>
  <c r="CC83" i="13"/>
  <c r="BY83" i="13"/>
  <c r="BZ83" i="13"/>
  <c r="BX83" i="13"/>
  <c r="CA83" i="13"/>
  <c r="CE83" i="13"/>
  <c r="BW83" i="13"/>
  <c r="BV83" i="13"/>
  <c r="CD83" i="13"/>
  <c r="BY60" i="13"/>
  <c r="BZ60" i="13"/>
  <c r="BV60" i="13"/>
  <c r="CD60" i="13"/>
  <c r="BW60" i="13"/>
  <c r="CE60" i="13"/>
  <c r="CC60" i="13"/>
  <c r="BT60" i="13"/>
  <c r="BU60" i="13"/>
  <c r="CB60" i="13"/>
  <c r="BX60" i="13"/>
  <c r="CA60" i="13"/>
  <c r="CC10" i="13"/>
  <c r="BV5" i="15" s="1"/>
  <c r="BV14" i="15" s="1"/>
  <c r="CC123" i="13"/>
  <c r="CC116" i="13"/>
  <c r="CE123" i="13"/>
  <c r="BU10" i="13"/>
  <c r="BN5" i="15" s="1"/>
  <c r="BN14" i="15" s="1"/>
  <c r="BU116" i="13"/>
  <c r="BU123" i="13"/>
  <c r="G27" i="17"/>
  <c r="G31" i="17" s="1"/>
  <c r="M307" i="12" a="1"/>
  <c r="M307" i="12" s="1"/>
  <c r="N307" i="12" s="1" a="1"/>
  <c r="N307" i="12" s="1"/>
  <c r="H172" i="12"/>
  <c r="BQ234" i="12"/>
  <c r="H177" i="12"/>
  <c r="BZ40" i="10"/>
  <c r="BZ43" i="10" s="1"/>
  <c r="BU12" i="9" s="1"/>
  <c r="BP193" i="12"/>
  <c r="BP247" i="12"/>
  <c r="BZ52" i="10"/>
  <c r="BZ55" i="10" s="1"/>
  <c r="BU15" i="9" s="1"/>
  <c r="BP265" i="12"/>
  <c r="BZ56" i="10"/>
  <c r="BZ59" i="10" s="1"/>
  <c r="BU16" i="9" s="1"/>
  <c r="BP283" i="12"/>
  <c r="BZ60" i="10"/>
  <c r="BZ63" i="10" s="1"/>
  <c r="BU17" i="9" s="1"/>
  <c r="BR186" i="12"/>
  <c r="BQ298" i="12"/>
  <c r="BQ197" i="12"/>
  <c r="BQ190" i="12"/>
  <c r="BQ195" i="12"/>
  <c r="BQ367" i="12"/>
  <c r="BQ192" i="12"/>
  <c r="CA42" i="10" s="1"/>
  <c r="BT184" i="12"/>
  <c r="BS220" i="12"/>
  <c r="BR228" i="12"/>
  <c r="CB50" i="10" s="1"/>
  <c r="BR231" i="12"/>
  <c r="BR226" i="12"/>
  <c r="BR369" i="12"/>
  <c r="BR233" i="12"/>
  <c r="BR300" i="12"/>
  <c r="BZ44" i="10"/>
  <c r="BZ47" i="10" s="1"/>
  <c r="BU13" i="9" s="1"/>
  <c r="BP211" i="12"/>
  <c r="BQ299" i="12"/>
  <c r="BR202" i="12"/>
  <c r="BQ210" i="12"/>
  <c r="CA46" i="10" s="1"/>
  <c r="BQ213" i="12"/>
  <c r="BQ208" i="12"/>
  <c r="BQ215" i="12"/>
  <c r="BQ368" i="12"/>
  <c r="BQ282" i="12"/>
  <c r="CA62" i="10" s="1"/>
  <c r="BQ280" i="12"/>
  <c r="BQ287" i="12"/>
  <c r="BQ285" i="12"/>
  <c r="BR274" i="12"/>
  <c r="BQ372" i="12"/>
  <c r="BQ303" i="12"/>
  <c r="BQ246" i="12"/>
  <c r="CA54" i="10" s="1"/>
  <c r="BQ301" i="12"/>
  <c r="BQ251" i="12"/>
  <c r="BR238" i="12"/>
  <c r="BQ249" i="12"/>
  <c r="BQ244" i="12"/>
  <c r="BQ370" i="12"/>
  <c r="BR256" i="12"/>
  <c r="BQ262" i="12"/>
  <c r="BQ264" i="12"/>
  <c r="CA58" i="10" s="1"/>
  <c r="BQ267" i="12"/>
  <c r="BQ269" i="12"/>
  <c r="BQ302" i="12"/>
  <c r="BQ371" i="12"/>
  <c r="BP270" i="12"/>
  <c r="CA48" i="10"/>
  <c r="CA51" i="10" s="1"/>
  <c r="BV14" i="9" s="1"/>
  <c r="BQ229" i="12"/>
  <c r="BP216" i="12"/>
  <c r="BP288" i="12"/>
  <c r="P96" i="13"/>
  <c r="P97" i="13"/>
  <c r="P95" i="13"/>
  <c r="H361" i="12"/>
  <c r="H85" i="12"/>
  <c r="H80" i="12"/>
  <c r="H292" i="12"/>
  <c r="H82" i="12"/>
  <c r="R18" i="10" s="1"/>
  <c r="H87" i="12"/>
  <c r="G88" i="12"/>
  <c r="Q16" i="10"/>
  <c r="Q19" i="10" s="1"/>
  <c r="L6" i="9" s="1"/>
  <c r="L123" i="9" s="1"/>
  <c r="G83" i="12"/>
  <c r="M320" i="12"/>
  <c r="L306" i="12" a="1"/>
  <c r="L306" i="12" s="1"/>
  <c r="N320" i="12" s="1"/>
  <c r="AQ8" i="7"/>
  <c r="AR8" i="7" s="1"/>
  <c r="M310" i="12" a="1"/>
  <c r="M310" i="12" s="1"/>
  <c r="O324" i="12" s="1"/>
  <c r="P81" i="13"/>
  <c r="N128" i="13"/>
  <c r="I1" i="16" s="1"/>
  <c r="I8" i="16" s="1"/>
  <c r="O39" i="13"/>
  <c r="J6" i="16" s="1"/>
  <c r="E352" i="12"/>
  <c r="O124" i="13"/>
  <c r="O117" i="13"/>
  <c r="Q7" i="13"/>
  <c r="P90" i="13"/>
  <c r="P85" i="13"/>
  <c r="P111" i="13"/>
  <c r="P86" i="13"/>
  <c r="P84" i="13"/>
  <c r="P50" i="13"/>
  <c r="P18" i="13"/>
  <c r="P30" i="13"/>
  <c r="P19" i="13"/>
  <c r="P17" i="13"/>
  <c r="P33" i="13"/>
  <c r="P31" i="13"/>
  <c r="P16" i="13"/>
  <c r="P15" i="13"/>
  <c r="P14" i="13"/>
  <c r="AE22" i="7"/>
  <c r="AF22" i="7" s="1"/>
  <c r="M49" i="5"/>
  <c r="N49" i="5" s="1"/>
  <c r="K89" i="8"/>
  <c r="K111" i="8" s="1"/>
  <c r="L19" i="8"/>
  <c r="L21" i="8" s="1"/>
  <c r="H16" i="19"/>
  <c r="H38" i="9"/>
  <c r="H22" i="17"/>
  <c r="H8" i="17"/>
  <c r="H117" i="9" s="1"/>
  <c r="O118" i="13"/>
  <c r="O125" i="13"/>
  <c r="O51" i="13"/>
  <c r="J5" i="17" s="1"/>
  <c r="O126" i="13"/>
  <c r="O119" i="13"/>
  <c r="O82" i="13"/>
  <c r="J5" i="18" s="1"/>
  <c r="J21" i="18" s="1"/>
  <c r="O120" i="13"/>
  <c r="O112" i="13"/>
  <c r="O127" i="13"/>
  <c r="I5" i="19"/>
  <c r="N114" i="13"/>
  <c r="N121" i="13"/>
  <c r="I2" i="17" s="1"/>
  <c r="I27" i="18"/>
  <c r="M19" i="8" s="1"/>
  <c r="M21" i="8" s="1"/>
  <c r="I34" i="9"/>
  <c r="I297" i="12"/>
  <c r="I366" i="12"/>
  <c r="I296" i="12"/>
  <c r="I365" i="12"/>
  <c r="H297" i="12"/>
  <c r="H366" i="12"/>
  <c r="M330" i="12"/>
  <c r="N315" i="12" a="1"/>
  <c r="N315" i="12" s="1"/>
  <c r="O329" i="12"/>
  <c r="N329" i="12"/>
  <c r="M327" i="12"/>
  <c r="L313" i="12" a="1"/>
  <c r="L313" i="12" s="1"/>
  <c r="N330" i="12"/>
  <c r="M316" i="12" a="1"/>
  <c r="M316" i="12" s="1"/>
  <c r="P326" i="12"/>
  <c r="N324" i="12"/>
  <c r="P312" i="12" a="1"/>
  <c r="P312" i="12" s="1"/>
  <c r="Q326" i="12"/>
  <c r="P168" i="12"/>
  <c r="P328" i="12"/>
  <c r="O314" i="12" a="1"/>
  <c r="O314" i="12" s="1"/>
  <c r="R36" i="10"/>
  <c r="R39" i="10" s="1"/>
  <c r="M11" i="9" s="1"/>
  <c r="O328" i="12"/>
  <c r="H157" i="12"/>
  <c r="R32" i="10"/>
  <c r="R35" i="10" s="1"/>
  <c r="M10" i="9" s="1"/>
  <c r="S23" i="7"/>
  <c r="T23" i="7" s="1"/>
  <c r="T25" i="7" s="1"/>
  <c r="E40" i="9"/>
  <c r="E41" i="9" s="1"/>
  <c r="E51" i="9" s="1"/>
  <c r="E56" i="9" s="1"/>
  <c r="I7" i="8" s="1"/>
  <c r="G50" i="5"/>
  <c r="H50" i="5" s="1"/>
  <c r="H52" i="5" s="1"/>
  <c r="H67" i="5" s="1"/>
  <c r="O90" i="9"/>
  <c r="Z28" i="5"/>
  <c r="Y28" i="5" s="1"/>
  <c r="E31" i="17"/>
  <c r="H175" i="12"/>
  <c r="I179" i="12"/>
  <c r="I177" i="12"/>
  <c r="J166" i="12"/>
  <c r="I172" i="12"/>
  <c r="I174" i="12"/>
  <c r="S38" i="10" s="1"/>
  <c r="H162" i="12"/>
  <c r="I161" i="12"/>
  <c r="I156" i="12"/>
  <c r="S34" i="10" s="1"/>
  <c r="I159" i="12"/>
  <c r="I154" i="12"/>
  <c r="S32" i="10" s="1"/>
  <c r="J148" i="12"/>
  <c r="E113" i="9"/>
  <c r="E125" i="9" s="1"/>
  <c r="E74" i="9" s="1"/>
  <c r="E80" i="9" s="1"/>
  <c r="H18" i="5" s="1"/>
  <c r="G18" i="5" s="1"/>
  <c r="I15" i="8" s="1"/>
  <c r="F31" i="17"/>
  <c r="F135" i="9"/>
  <c r="O21" i="7"/>
  <c r="O25" i="7" s="1"/>
  <c r="BB19" i="15"/>
  <c r="BD24" i="9"/>
  <c r="BA24" i="9"/>
  <c r="G107" i="12"/>
  <c r="D146" i="9"/>
  <c r="D147" i="9" s="1"/>
  <c r="M26" i="5"/>
  <c r="O24" i="7"/>
  <c r="P24" i="7" s="1"/>
  <c r="E51" i="5"/>
  <c r="F51" i="5" s="1"/>
  <c r="F52" i="5" s="1"/>
  <c r="F67" i="5" s="1"/>
  <c r="BK123" i="13"/>
  <c r="BK116" i="13"/>
  <c r="BK10" i="13"/>
  <c r="BD5" i="15" s="1"/>
  <c r="BD14" i="15" s="1"/>
  <c r="BM116" i="13"/>
  <c r="BM123" i="13"/>
  <c r="BM10" i="13"/>
  <c r="BF5" i="15" s="1"/>
  <c r="BF14" i="15" s="1"/>
  <c r="D40" i="9"/>
  <c r="D41" i="9" s="1"/>
  <c r="D51" i="9" s="1"/>
  <c r="D56" i="9" s="1"/>
  <c r="W23" i="7"/>
  <c r="I50" i="5"/>
  <c r="I83" i="8"/>
  <c r="I105" i="8" s="1"/>
  <c r="F40" i="9"/>
  <c r="F41" i="9" s="1"/>
  <c r="F51" i="9" s="1"/>
  <c r="F56" i="9" s="1"/>
  <c r="J7" i="8" s="1"/>
  <c r="BP63" i="13"/>
  <c r="BO63" i="13"/>
  <c r="BN63" i="13"/>
  <c r="BR63" i="13"/>
  <c r="BL63" i="13"/>
  <c r="BM63" i="13"/>
  <c r="BK63" i="13"/>
  <c r="BS63" i="13"/>
  <c r="BQ63" i="13"/>
  <c r="AX19" i="15"/>
  <c r="AZ24" i="9"/>
  <c r="H293" i="12"/>
  <c r="H101" i="12"/>
  <c r="R22" i="10" s="1"/>
  <c r="H104" i="12"/>
  <c r="I362" i="12"/>
  <c r="H106" i="12"/>
  <c r="H99" i="12"/>
  <c r="AZ19" i="15"/>
  <c r="BB24" i="9"/>
  <c r="BQ83" i="13"/>
  <c r="BK83" i="13"/>
  <c r="BP83" i="13"/>
  <c r="BO83" i="13"/>
  <c r="BS83" i="13"/>
  <c r="BM83" i="13"/>
  <c r="BL83" i="13"/>
  <c r="BR83" i="13"/>
  <c r="BN83" i="13"/>
  <c r="J88" i="9"/>
  <c r="P26" i="5"/>
  <c r="F144" i="12"/>
  <c r="BO42" i="13"/>
  <c r="BN42" i="13"/>
  <c r="BQ42" i="13"/>
  <c r="BK42" i="13"/>
  <c r="BP42" i="13"/>
  <c r="BL42" i="13"/>
  <c r="BR42" i="13"/>
  <c r="BM42" i="13"/>
  <c r="BS42" i="13"/>
  <c r="AQ9" i="7"/>
  <c r="AW19" i="15"/>
  <c r="AY24" i="9"/>
  <c r="AK20" i="15"/>
  <c r="BO92" i="13"/>
  <c r="BN92" i="13"/>
  <c r="BS92" i="13"/>
  <c r="BK92" i="13"/>
  <c r="BR92" i="13"/>
  <c r="BQ92" i="13"/>
  <c r="BM92" i="13"/>
  <c r="BL92" i="13"/>
  <c r="BP92" i="13"/>
  <c r="L93" i="8"/>
  <c r="L122" i="8" s="1"/>
  <c r="M79" i="8"/>
  <c r="M85" i="8" s="1"/>
  <c r="G83" i="8"/>
  <c r="G105" i="8" s="1"/>
  <c r="P21" i="5"/>
  <c r="O21" i="5" s="1"/>
  <c r="BS13" i="13"/>
  <c r="BM13" i="13"/>
  <c r="BR13" i="13"/>
  <c r="BL13" i="13"/>
  <c r="BO13" i="13"/>
  <c r="BN13" i="13"/>
  <c r="BK13" i="13"/>
  <c r="BQ13" i="13"/>
  <c r="BP13" i="13"/>
  <c r="AN20" i="15"/>
  <c r="AQ20" i="15"/>
  <c r="AT19" i="15"/>
  <c r="AV24" i="9"/>
  <c r="BP93" i="13"/>
  <c r="BO93" i="13"/>
  <c r="BQ93" i="13"/>
  <c r="BN93" i="13"/>
  <c r="BM93" i="13"/>
  <c r="BS93" i="13"/>
  <c r="BK93" i="13"/>
  <c r="BR93" i="13"/>
  <c r="BL93" i="13"/>
  <c r="BQ94" i="13"/>
  <c r="BK94" i="13"/>
  <c r="BP94" i="13"/>
  <c r="BN94" i="13"/>
  <c r="BM94" i="13"/>
  <c r="BL94" i="13"/>
  <c r="BR94" i="13"/>
  <c r="BO94" i="13"/>
  <c r="BS94" i="13"/>
  <c r="AV19" i="15"/>
  <c r="AX24" i="9"/>
  <c r="P8" i="5"/>
  <c r="G295" i="12"/>
  <c r="G143" i="12"/>
  <c r="G141" i="12"/>
  <c r="G138" i="12"/>
  <c r="Q30" i="10" s="1"/>
  <c r="G136" i="12"/>
  <c r="H130" i="12"/>
  <c r="AU19" i="15"/>
  <c r="AW24" i="9"/>
  <c r="BL123" i="13"/>
  <c r="BL116" i="13"/>
  <c r="BL10" i="13"/>
  <c r="BE5" i="15" s="1"/>
  <c r="BE14" i="15" s="1"/>
  <c r="BP11" i="13"/>
  <c r="BO11" i="13"/>
  <c r="BR11" i="13"/>
  <c r="BL11" i="13"/>
  <c r="BQ11" i="13"/>
  <c r="BK11" i="13"/>
  <c r="BM11" i="13"/>
  <c r="BS11" i="13"/>
  <c r="BN11" i="13"/>
  <c r="K91" i="9"/>
  <c r="R29" i="5"/>
  <c r="Q29" i="5" s="1"/>
  <c r="BS55" i="13"/>
  <c r="BM55" i="13"/>
  <c r="BR55" i="13"/>
  <c r="BL55" i="13"/>
  <c r="BO55" i="13"/>
  <c r="BN55" i="13"/>
  <c r="BK55" i="13"/>
  <c r="BQ55" i="13"/>
  <c r="BP55" i="13"/>
  <c r="J89" i="9"/>
  <c r="P27" i="5"/>
  <c r="O27" i="5" s="1"/>
  <c r="BS60" i="13"/>
  <c r="BM60" i="13"/>
  <c r="BR60" i="13"/>
  <c r="BL60" i="13"/>
  <c r="BQ60" i="13"/>
  <c r="BK60" i="13"/>
  <c r="BO60" i="13"/>
  <c r="BP60" i="13"/>
  <c r="BN60" i="13"/>
  <c r="AH20" i="15"/>
  <c r="BO38" i="13"/>
  <c r="BN38" i="13"/>
  <c r="BQ38" i="13"/>
  <c r="BK38" i="13"/>
  <c r="BP38" i="13"/>
  <c r="BM38" i="13"/>
  <c r="BL38" i="13"/>
  <c r="BS38" i="13"/>
  <c r="BR38" i="13"/>
  <c r="Q20" i="10"/>
  <c r="Q23" i="10" s="1"/>
  <c r="L7" i="9" s="1"/>
  <c r="G102" i="12"/>
  <c r="BP52" i="13"/>
  <c r="BO52" i="13"/>
  <c r="BR52" i="13"/>
  <c r="BL52" i="13"/>
  <c r="BQ52" i="13"/>
  <c r="BK52" i="13"/>
  <c r="BM52" i="13"/>
  <c r="BS52" i="13"/>
  <c r="BN52" i="13"/>
  <c r="AN9" i="7"/>
  <c r="I116" i="8"/>
  <c r="I123" i="8" s="1"/>
  <c r="J101" i="8"/>
  <c r="J107" i="8" s="1"/>
  <c r="R7" i="5"/>
  <c r="J69" i="9"/>
  <c r="F139" i="12"/>
  <c r="P28" i="10"/>
  <c r="P31" i="10" s="1"/>
  <c r="K9" i="9" s="1"/>
  <c r="BN61" i="13"/>
  <c r="BN41" i="13" s="1"/>
  <c r="BS61" i="13"/>
  <c r="BS41" i="13" s="1"/>
  <c r="BM61" i="13"/>
  <c r="BM41" i="13" s="1"/>
  <c r="BR61" i="13"/>
  <c r="BR41" i="13" s="1"/>
  <c r="BL61" i="13"/>
  <c r="BL41" i="13" s="1"/>
  <c r="BP61" i="13"/>
  <c r="BP41" i="13" s="1"/>
  <c r="BK61" i="13"/>
  <c r="BK41" i="13" s="1"/>
  <c r="BQ61" i="13"/>
  <c r="BQ41" i="13" s="1"/>
  <c r="BJ41" i="13"/>
  <c r="BO61" i="13"/>
  <c r="BO41" i="13" s="1"/>
  <c r="AR19" i="15"/>
  <c r="AT24" i="9"/>
  <c r="BQ58" i="13"/>
  <c r="BP58" i="13"/>
  <c r="BO58" i="13"/>
  <c r="BS58" i="13"/>
  <c r="BM58" i="13"/>
  <c r="BL58" i="13"/>
  <c r="BK58" i="13"/>
  <c r="BR58" i="13"/>
  <c r="BN58" i="13"/>
  <c r="BQ116" i="13"/>
  <c r="BQ123" i="13"/>
  <c r="BQ10" i="13"/>
  <c r="BJ5" i="15" s="1"/>
  <c r="BJ14" i="15" s="1"/>
  <c r="BR123" i="13"/>
  <c r="BR116" i="13"/>
  <c r="BR10" i="13"/>
  <c r="BK5" i="15" s="1"/>
  <c r="BK14" i="15" s="1"/>
  <c r="F13" i="5"/>
  <c r="BW123" i="13" l="1"/>
  <c r="Q101" i="13"/>
  <c r="Q106" i="13"/>
  <c r="Q110" i="13"/>
  <c r="Q71" i="13"/>
  <c r="Q99" i="13"/>
  <c r="Q108" i="13"/>
  <c r="Q109" i="13"/>
  <c r="Q73" i="13"/>
  <c r="Q75" i="13"/>
  <c r="Q76" i="13"/>
  <c r="Q100" i="13"/>
  <c r="Q66" i="13"/>
  <c r="Q67" i="13"/>
  <c r="Q104" i="13"/>
  <c r="Q77" i="13"/>
  <c r="Q105" i="13"/>
  <c r="Q80" i="13"/>
  <c r="Q64" i="13"/>
  <c r="Q103" i="13"/>
  <c r="Q72" i="13"/>
  <c r="Q107" i="13"/>
  <c r="Q43" i="13"/>
  <c r="Q48" i="13"/>
  <c r="Q79" i="13"/>
  <c r="Q69" i="13"/>
  <c r="Q70" i="13"/>
  <c r="Q47" i="13"/>
  <c r="Q49" i="13"/>
  <c r="Q78" i="13"/>
  <c r="Q102" i="13"/>
  <c r="Q74" i="13"/>
  <c r="Q45" i="13"/>
  <c r="Q65" i="13"/>
  <c r="Q68" i="13"/>
  <c r="Q44" i="13"/>
  <c r="Q46" i="13"/>
  <c r="CE10" i="13"/>
  <c r="BX5" i="15" s="1"/>
  <c r="BX14" i="15" s="1"/>
  <c r="BZ24" i="9" s="1"/>
  <c r="BV123" i="13"/>
  <c r="AU24" i="9"/>
  <c r="BA19" i="15"/>
  <c r="BS10" i="13"/>
  <c r="BL5" i="15" s="1"/>
  <c r="BL14" i="15" s="1"/>
  <c r="BZ123" i="13"/>
  <c r="CD123" i="13"/>
  <c r="CA116" i="13"/>
  <c r="BV116" i="13"/>
  <c r="BO10" i="13"/>
  <c r="BH5" i="15" s="1"/>
  <c r="BH14" i="15" s="1"/>
  <c r="BH19" i="15" s="1"/>
  <c r="BO116" i="13"/>
  <c r="CB10" i="13"/>
  <c r="BU5" i="15" s="1"/>
  <c r="BU14" i="15" s="1"/>
  <c r="BW24" i="9" s="1"/>
  <c r="BE24" i="9"/>
  <c r="CD116" i="13"/>
  <c r="BP10" i="13"/>
  <c r="BI5" i="15" s="1"/>
  <c r="BI14" i="15" s="1"/>
  <c r="BI19" i="15" s="1"/>
  <c r="BP116" i="13"/>
  <c r="H180" i="12"/>
  <c r="BS116" i="13"/>
  <c r="BN10" i="13"/>
  <c r="BG5" i="15" s="1"/>
  <c r="BG14" i="15" s="1"/>
  <c r="BG19" i="15" s="1"/>
  <c r="BX116" i="13"/>
  <c r="BX10" i="13"/>
  <c r="BQ5" i="15" s="1"/>
  <c r="BQ14" i="15" s="1"/>
  <c r="BS24" i="9" s="1"/>
  <c r="CA10" i="13"/>
  <c r="BT5" i="15" s="1"/>
  <c r="BT14" i="15" s="1"/>
  <c r="BT19" i="15" s="1"/>
  <c r="CB116" i="13"/>
  <c r="BN116" i="13"/>
  <c r="CD37" i="9"/>
  <c r="CD40" i="9" s="1"/>
  <c r="CD41" i="9" s="1"/>
  <c r="Q20" i="13"/>
  <c r="Q29" i="13"/>
  <c r="Q23" i="13"/>
  <c r="Q22" i="13"/>
  <c r="Q24" i="13"/>
  <c r="Q21" i="13"/>
  <c r="Q28" i="13"/>
  <c r="Q25" i="13"/>
  <c r="Q26" i="13"/>
  <c r="Q27" i="13"/>
  <c r="G135" i="9"/>
  <c r="G36" i="9"/>
  <c r="AA23" i="7" s="1"/>
  <c r="AB23" i="7" s="1"/>
  <c r="BS19" i="15"/>
  <c r="BU24" i="9"/>
  <c r="BV19" i="15"/>
  <c r="BX24" i="9"/>
  <c r="BW19" i="15"/>
  <c r="BY24" i="9"/>
  <c r="BU19" i="15"/>
  <c r="BN19" i="15"/>
  <c r="BP24" i="9"/>
  <c r="BQ24" i="9"/>
  <c r="BO19" i="15"/>
  <c r="BM19" i="15"/>
  <c r="BO24" i="9"/>
  <c r="BP19" i="15"/>
  <c r="BR24" i="9"/>
  <c r="BT24" i="9"/>
  <c r="BR19" i="15"/>
  <c r="O321" i="12"/>
  <c r="BQ216" i="12"/>
  <c r="BQ265" i="12"/>
  <c r="CA56" i="10"/>
  <c r="CA59" i="10" s="1"/>
  <c r="BV16" i="9" s="1"/>
  <c r="BQ288" i="12"/>
  <c r="BQ211" i="12"/>
  <c r="CA44" i="10"/>
  <c r="CA47" i="10" s="1"/>
  <c r="BV13" i="9" s="1"/>
  <c r="CA40" i="10"/>
  <c r="CA43" i="10" s="1"/>
  <c r="BV12" i="9" s="1"/>
  <c r="BQ193" i="12"/>
  <c r="BS256" i="12"/>
  <c r="BR269" i="12"/>
  <c r="BR264" i="12"/>
  <c r="CB58" i="10" s="1"/>
  <c r="BR267" i="12"/>
  <c r="BR302" i="12"/>
  <c r="BR371" i="12"/>
  <c r="BR262" i="12"/>
  <c r="BS231" i="12"/>
  <c r="BS233" i="12"/>
  <c r="BS300" i="12"/>
  <c r="BS369" i="12"/>
  <c r="BT220" i="12"/>
  <c r="BS226" i="12"/>
  <c r="BS228" i="12"/>
  <c r="CC50" i="10" s="1"/>
  <c r="BQ283" i="12"/>
  <c r="CA60" i="10"/>
  <c r="CA63" i="10" s="1"/>
  <c r="BV17" i="9" s="1"/>
  <c r="BU184" i="12"/>
  <c r="BQ247" i="12"/>
  <c r="CA52" i="10"/>
  <c r="CA55" i="10" s="1"/>
  <c r="BV15" i="9" s="1"/>
  <c r="BR368" i="12"/>
  <c r="BR215" i="12"/>
  <c r="BR210" i="12"/>
  <c r="CB46" i="10" s="1"/>
  <c r="BR299" i="12"/>
  <c r="BR213" i="12"/>
  <c r="BS202" i="12"/>
  <c r="BR208" i="12"/>
  <c r="BS186" i="12"/>
  <c r="BR298" i="12"/>
  <c r="BR195" i="12"/>
  <c r="BR367" i="12"/>
  <c r="BR192" i="12"/>
  <c r="CB42" i="10" s="1"/>
  <c r="BR197" i="12"/>
  <c r="BR190" i="12"/>
  <c r="BQ270" i="12"/>
  <c r="BQ252" i="12"/>
  <c r="BR229" i="12"/>
  <c r="CB48" i="10"/>
  <c r="CB51" i="10" s="1"/>
  <c r="BW14" i="9" s="1"/>
  <c r="BR246" i="12"/>
  <c r="CB54" i="10" s="1"/>
  <c r="BR244" i="12"/>
  <c r="BR251" i="12"/>
  <c r="BR301" i="12"/>
  <c r="BS238" i="12"/>
  <c r="BR370" i="12"/>
  <c r="BR249" i="12"/>
  <c r="BR285" i="12"/>
  <c r="BS274" i="12"/>
  <c r="BR280" i="12"/>
  <c r="BR282" i="12"/>
  <c r="CB62" i="10" s="1"/>
  <c r="BR303" i="12"/>
  <c r="BR372" i="12"/>
  <c r="BR287" i="12"/>
  <c r="BR234" i="12"/>
  <c r="BQ198" i="12"/>
  <c r="Q95" i="13"/>
  <c r="Q96" i="13"/>
  <c r="Q97" i="13"/>
  <c r="N310" i="12" a="1"/>
  <c r="N310" i="12" s="1"/>
  <c r="P324" i="12" s="1"/>
  <c r="R16" i="10"/>
  <c r="R19" i="10" s="1"/>
  <c r="M6" i="9" s="1"/>
  <c r="M123" i="9" s="1"/>
  <c r="H83" i="12"/>
  <c r="AU8" i="7"/>
  <c r="AV8" i="7" s="1"/>
  <c r="B6" i="6"/>
  <c r="H88" i="12"/>
  <c r="I361" i="12"/>
  <c r="I85" i="12"/>
  <c r="I82" i="12"/>
  <c r="S18" i="10" s="1"/>
  <c r="I292" i="12"/>
  <c r="I80" i="12"/>
  <c r="I87" i="12"/>
  <c r="M306" i="12" a="1"/>
  <c r="M306" i="12" s="1"/>
  <c r="Q81" i="13"/>
  <c r="I8" i="17"/>
  <c r="I117" i="9" s="1"/>
  <c r="I22" i="17"/>
  <c r="I28" i="18"/>
  <c r="P127" i="13"/>
  <c r="P120" i="13"/>
  <c r="P112" i="13"/>
  <c r="J27" i="18"/>
  <c r="J34" i="9"/>
  <c r="R7" i="13"/>
  <c r="Q90" i="13"/>
  <c r="Q85" i="13"/>
  <c r="Q111" i="13"/>
  <c r="Q86" i="13"/>
  <c r="Q84" i="13"/>
  <c r="Q50" i="13"/>
  <c r="Q30" i="13"/>
  <c r="Q15" i="13"/>
  <c r="Q19" i="13"/>
  <c r="Q17" i="13"/>
  <c r="Q33" i="13"/>
  <c r="Q31" i="13"/>
  <c r="Q14" i="13"/>
  <c r="Q18" i="13"/>
  <c r="Q16" i="13"/>
  <c r="L89" i="8"/>
  <c r="L111" i="8" s="1"/>
  <c r="AI22" i="7"/>
  <c r="AJ22" i="7" s="1"/>
  <c r="O49" i="5"/>
  <c r="P49" i="5" s="1"/>
  <c r="H27" i="17"/>
  <c r="P117" i="13"/>
  <c r="P39" i="13"/>
  <c r="K6" i="16" s="1"/>
  <c r="F352" i="12"/>
  <c r="P124" i="13"/>
  <c r="O121" i="13"/>
  <c r="J2" i="17" s="1"/>
  <c r="I10" i="19"/>
  <c r="H133" i="9"/>
  <c r="O128" i="13"/>
  <c r="J1" i="16" s="1"/>
  <c r="J8" i="16" s="1"/>
  <c r="M51" i="5"/>
  <c r="N51" i="5" s="1"/>
  <c r="AE24" i="7"/>
  <c r="AF24" i="7" s="1"/>
  <c r="O114" i="13"/>
  <c r="J5" i="19"/>
  <c r="J10" i="19" s="1"/>
  <c r="P118" i="13"/>
  <c r="P51" i="13"/>
  <c r="K5" i="17" s="1"/>
  <c r="P125" i="13"/>
  <c r="P126" i="13"/>
  <c r="P119" i="13"/>
  <c r="P82" i="13"/>
  <c r="K5" i="18" s="1"/>
  <c r="K21" i="18" s="1"/>
  <c r="H309" i="12" a="1"/>
  <c r="H309" i="12" s="1"/>
  <c r="J323" i="12" s="1"/>
  <c r="H364" i="12"/>
  <c r="J297" i="12"/>
  <c r="J366" i="12"/>
  <c r="J296" i="12"/>
  <c r="J365" i="12"/>
  <c r="O315" i="12" a="1"/>
  <c r="O315" i="12" s="1"/>
  <c r="P315" i="12" s="1" a="1"/>
  <c r="P315" i="12" s="1"/>
  <c r="Q168" i="12"/>
  <c r="S36" i="10"/>
  <c r="S39" i="10" s="1"/>
  <c r="N11" i="9" s="1"/>
  <c r="P321" i="12"/>
  <c r="Q328" i="12"/>
  <c r="P314" i="12" a="1"/>
  <c r="P314" i="12" s="1"/>
  <c r="M313" i="12" a="1"/>
  <c r="M313" i="12" s="1"/>
  <c r="N327" i="12"/>
  <c r="O307" i="12" a="1"/>
  <c r="O307" i="12" s="1"/>
  <c r="R326" i="12"/>
  <c r="Q312" i="12" a="1"/>
  <c r="Q312" i="12" s="1"/>
  <c r="O330" i="12"/>
  <c r="N316" i="12" a="1"/>
  <c r="N316" i="12" s="1"/>
  <c r="P329" i="12"/>
  <c r="S25" i="7"/>
  <c r="G67" i="5"/>
  <c r="G70" i="5" s="1"/>
  <c r="B7" i="6"/>
  <c r="S35" i="10"/>
  <c r="N10" i="9" s="1"/>
  <c r="H53" i="5"/>
  <c r="P90" i="9"/>
  <c r="AB28" i="5"/>
  <c r="AA28" i="5" s="1"/>
  <c r="F113" i="9"/>
  <c r="F125" i="9" s="1"/>
  <c r="F32" i="17"/>
  <c r="I157" i="12"/>
  <c r="I180" i="12"/>
  <c r="I175" i="12"/>
  <c r="J179" i="12"/>
  <c r="J177" i="12"/>
  <c r="J174" i="12"/>
  <c r="T38" i="10" s="1"/>
  <c r="J172" i="12"/>
  <c r="K166" i="12"/>
  <c r="I162" i="12"/>
  <c r="J161" i="12"/>
  <c r="J159" i="12"/>
  <c r="J156" i="12"/>
  <c r="T34" i="10" s="1"/>
  <c r="J154" i="12"/>
  <c r="T32" i="10" s="1"/>
  <c r="K148" i="12"/>
  <c r="P21" i="7"/>
  <c r="P25" i="7" s="1"/>
  <c r="E67" i="5"/>
  <c r="E70" i="5" s="1"/>
  <c r="CH24" i="9"/>
  <c r="AT20" i="15"/>
  <c r="F53" i="5"/>
  <c r="K89" i="9"/>
  <c r="R27" i="5"/>
  <c r="Q27" i="5" s="1"/>
  <c r="H295" i="12"/>
  <c r="H141" i="12"/>
  <c r="I130" i="12"/>
  <c r="H138" i="12"/>
  <c r="R30" i="10" s="1"/>
  <c r="H136" i="12"/>
  <c r="H143" i="12"/>
  <c r="K88" i="9"/>
  <c r="R26" i="5"/>
  <c r="AZ20" i="15"/>
  <c r="BF19" i="15"/>
  <c r="BH24" i="9"/>
  <c r="BI24" i="9"/>
  <c r="R8" i="5"/>
  <c r="G139" i="12"/>
  <c r="Q28" i="10"/>
  <c r="Q31" i="10" s="1"/>
  <c r="L9" i="9" s="1"/>
  <c r="BJ19" i="15"/>
  <c r="BL24" i="9"/>
  <c r="E13" i="5"/>
  <c r="F14" i="5"/>
  <c r="K101" i="8"/>
  <c r="K107" i="8" s="1"/>
  <c r="J116" i="8"/>
  <c r="J123" i="8" s="1"/>
  <c r="G144" i="12"/>
  <c r="Q7" i="5"/>
  <c r="BL19" i="15"/>
  <c r="BN24" i="9"/>
  <c r="AR9" i="7"/>
  <c r="X23" i="7"/>
  <c r="X25" i="7" s="1"/>
  <c r="W25" i="7"/>
  <c r="H7" i="8"/>
  <c r="D92" i="9"/>
  <c r="BD19" i="15"/>
  <c r="BF24" i="9"/>
  <c r="AU9" i="7"/>
  <c r="T29" i="5"/>
  <c r="S29" i="5" s="1"/>
  <c r="L91" i="9"/>
  <c r="BE19" i="15"/>
  <c r="BG24" i="9"/>
  <c r="N79" i="8"/>
  <c r="N85" i="8" s="1"/>
  <c r="M93" i="8"/>
  <c r="M122" i="8" s="1"/>
  <c r="I293" i="12"/>
  <c r="I104" i="12"/>
  <c r="J362" i="12"/>
  <c r="I106" i="12"/>
  <c r="I99" i="12"/>
  <c r="I101" i="12"/>
  <c r="S22" i="10" s="1"/>
  <c r="R21" i="5"/>
  <c r="Q21" i="5" s="1"/>
  <c r="H102" i="12"/>
  <c r="R20" i="10"/>
  <c r="R23" i="10" s="1"/>
  <c r="M7" i="9" s="1"/>
  <c r="J50" i="5"/>
  <c r="J52" i="5" s="1"/>
  <c r="I67" i="5"/>
  <c r="I70" i="5" s="1"/>
  <c r="BK19" i="15"/>
  <c r="BM24" i="9"/>
  <c r="AW20" i="15"/>
  <c r="O26" i="5"/>
  <c r="H107" i="12"/>
  <c r="H13" i="5"/>
  <c r="D78" i="9"/>
  <c r="E128" i="9"/>
  <c r="E146" i="9" s="1"/>
  <c r="E147" i="9" s="1"/>
  <c r="BC20" i="15"/>
  <c r="BX19" i="15" l="1"/>
  <c r="R100" i="13"/>
  <c r="R103" i="13"/>
  <c r="R107" i="13"/>
  <c r="R109" i="13"/>
  <c r="R65" i="13"/>
  <c r="R101" i="13"/>
  <c r="R106" i="13"/>
  <c r="R110" i="13"/>
  <c r="R71" i="13"/>
  <c r="R64" i="13"/>
  <c r="R99" i="13"/>
  <c r="R108" i="13"/>
  <c r="R73" i="13"/>
  <c r="R75" i="13"/>
  <c r="R76" i="13"/>
  <c r="R66" i="13"/>
  <c r="R67" i="13"/>
  <c r="R77" i="13"/>
  <c r="R47" i="13"/>
  <c r="R104" i="13"/>
  <c r="R105" i="13"/>
  <c r="R80" i="13"/>
  <c r="R43" i="13"/>
  <c r="R69" i="13"/>
  <c r="R70" i="13"/>
  <c r="R78" i="13"/>
  <c r="R79" i="13"/>
  <c r="R48" i="13"/>
  <c r="R49" i="13"/>
  <c r="R102" i="13"/>
  <c r="R74" i="13"/>
  <c r="R45" i="13"/>
  <c r="R72" i="13"/>
  <c r="R68" i="13"/>
  <c r="R44" i="13"/>
  <c r="R46" i="13"/>
  <c r="BV24" i="9"/>
  <c r="CJ24" i="9" s="1"/>
  <c r="BJ24" i="9"/>
  <c r="BK24" i="9"/>
  <c r="BQ19" i="15"/>
  <c r="BR270" i="12"/>
  <c r="CD42" i="9"/>
  <c r="CD51" i="9"/>
  <c r="CD56" i="9" s="1"/>
  <c r="R20" i="13"/>
  <c r="R28" i="13"/>
  <c r="R24" i="13"/>
  <c r="R21" i="13"/>
  <c r="R27" i="13"/>
  <c r="R29" i="13"/>
  <c r="R25" i="13"/>
  <c r="R23" i="13"/>
  <c r="R22" i="13"/>
  <c r="R26" i="13"/>
  <c r="K50" i="5"/>
  <c r="L50" i="5" s="1"/>
  <c r="BR198" i="12"/>
  <c r="BR283" i="12"/>
  <c r="CB60" i="10"/>
  <c r="CB63" i="10" s="1"/>
  <c r="BW17" i="9" s="1"/>
  <c r="BS282" i="12"/>
  <c r="CC62" i="10" s="1"/>
  <c r="BS280" i="12"/>
  <c r="BS287" i="12"/>
  <c r="BS303" i="12"/>
  <c r="BS285" i="12"/>
  <c r="BS372" i="12"/>
  <c r="BT274" i="12"/>
  <c r="BR288" i="12"/>
  <c r="CB52" i="10"/>
  <c r="CB55" i="10" s="1"/>
  <c r="BW15" i="9" s="1"/>
  <c r="BR247" i="12"/>
  <c r="CB40" i="10"/>
  <c r="CB43" i="10" s="1"/>
  <c r="BW12" i="9" s="1"/>
  <c r="BR193" i="12"/>
  <c r="BT186" i="12"/>
  <c r="BS367" i="12"/>
  <c r="BS192" i="12"/>
  <c r="CC42" i="10" s="1"/>
  <c r="BS197" i="12"/>
  <c r="BS298" i="12"/>
  <c r="BS190" i="12"/>
  <c r="BS195" i="12"/>
  <c r="BR252" i="12"/>
  <c r="BR211" i="12"/>
  <c r="CB44" i="10"/>
  <c r="CB47" i="10" s="1"/>
  <c r="BW13" i="9" s="1"/>
  <c r="BS234" i="12"/>
  <c r="BT202" i="12"/>
  <c r="BS215" i="12"/>
  <c r="BS210" i="12"/>
  <c r="CC46" i="10" s="1"/>
  <c r="BS213" i="12"/>
  <c r="BS299" i="12"/>
  <c r="BS208" i="12"/>
  <c r="BS368" i="12"/>
  <c r="CC48" i="10"/>
  <c r="CC51" i="10" s="1"/>
  <c r="BX14" i="9" s="1"/>
  <c r="BS229" i="12"/>
  <c r="CB56" i="10"/>
  <c r="CB59" i="10" s="1"/>
  <c r="BW16" i="9" s="1"/>
  <c r="BR265" i="12"/>
  <c r="BT256" i="12"/>
  <c r="BS262" i="12"/>
  <c r="BS267" i="12"/>
  <c r="BS269" i="12"/>
  <c r="BS371" i="12"/>
  <c r="BS264" i="12"/>
  <c r="CC58" i="10" s="1"/>
  <c r="BS302" i="12"/>
  <c r="BS251" i="12"/>
  <c r="BS301" i="12"/>
  <c r="BT238" i="12"/>
  <c r="BS370" i="12"/>
  <c r="BS249" i="12"/>
  <c r="BS244" i="12"/>
  <c r="BS246" i="12"/>
  <c r="CC54" i="10" s="1"/>
  <c r="BR216" i="12"/>
  <c r="BU220" i="12"/>
  <c r="BT369" i="12"/>
  <c r="BT228" i="12"/>
  <c r="CD50" i="10" s="1"/>
  <c r="BT226" i="12"/>
  <c r="BT231" i="12"/>
  <c r="BT233" i="12"/>
  <c r="BT300" i="12"/>
  <c r="R97" i="13"/>
  <c r="R96" i="13"/>
  <c r="R95" i="13"/>
  <c r="O310" i="12" a="1"/>
  <c r="O310" i="12" s="1"/>
  <c r="Q324" i="12" s="1"/>
  <c r="I88" i="12"/>
  <c r="O320" i="12"/>
  <c r="N306" i="12" a="1"/>
  <c r="N306" i="12" s="1"/>
  <c r="J361" i="12"/>
  <c r="J82" i="12"/>
  <c r="T18" i="10" s="1"/>
  <c r="J292" i="12"/>
  <c r="J80" i="12"/>
  <c r="J87" i="12"/>
  <c r="J85" i="12"/>
  <c r="S16" i="10"/>
  <c r="S19" i="10" s="1"/>
  <c r="N6" i="9" s="1"/>
  <c r="N123" i="9" s="1"/>
  <c r="I83" i="12"/>
  <c r="R81" i="13"/>
  <c r="G114" i="9"/>
  <c r="P121" i="13"/>
  <c r="K2" i="17" s="1"/>
  <c r="K7" i="17" s="1"/>
  <c r="Q127" i="13"/>
  <c r="Q120" i="13"/>
  <c r="Q112" i="13"/>
  <c r="I16" i="19"/>
  <c r="I17" i="19" s="1"/>
  <c r="I38" i="9"/>
  <c r="H31" i="17"/>
  <c r="H36" i="9"/>
  <c r="Q124" i="13"/>
  <c r="Q117" i="13"/>
  <c r="Q39" i="13"/>
  <c r="L6" i="16" s="1"/>
  <c r="G352" i="12"/>
  <c r="S7" i="13"/>
  <c r="R90" i="13"/>
  <c r="R85" i="13"/>
  <c r="R111" i="13"/>
  <c r="R86" i="13"/>
  <c r="R84" i="13"/>
  <c r="R50" i="13"/>
  <c r="R15" i="13"/>
  <c r="R19" i="13"/>
  <c r="R17" i="13"/>
  <c r="R33" i="13"/>
  <c r="R31" i="13"/>
  <c r="R18" i="13"/>
  <c r="R30" i="13"/>
  <c r="R14" i="13"/>
  <c r="R16" i="13"/>
  <c r="J22" i="17"/>
  <c r="J117" i="9"/>
  <c r="AM22" i="7"/>
  <c r="AN22" i="7" s="1"/>
  <c r="M89" i="8"/>
  <c r="M111" i="8" s="1"/>
  <c r="Q49" i="5"/>
  <c r="R49" i="5" s="1"/>
  <c r="I133" i="9"/>
  <c r="K27" i="18"/>
  <c r="O19" i="8" s="1"/>
  <c r="O21" i="8" s="1"/>
  <c r="K34" i="9"/>
  <c r="P128" i="13"/>
  <c r="K1" i="16" s="1"/>
  <c r="K8" i="16" s="1"/>
  <c r="Q126" i="13"/>
  <c r="Q119" i="13"/>
  <c r="Q82" i="13"/>
  <c r="L5" i="18" s="1"/>
  <c r="L21" i="18" s="1"/>
  <c r="N19" i="8"/>
  <c r="N21" i="8" s="1"/>
  <c r="J38" i="9"/>
  <c r="J16" i="19"/>
  <c r="H135" i="9"/>
  <c r="I140" i="9"/>
  <c r="I142" i="9" s="1"/>
  <c r="Q125" i="13"/>
  <c r="Q118" i="13"/>
  <c r="Q51" i="13"/>
  <c r="L5" i="17" s="1"/>
  <c r="J76" i="17" s="1"/>
  <c r="K5" i="19"/>
  <c r="P114" i="13"/>
  <c r="I27" i="17"/>
  <c r="I309" i="12" a="1"/>
  <c r="I309" i="12" s="1"/>
  <c r="K323" i="12" s="1"/>
  <c r="I364" i="12"/>
  <c r="K296" i="12"/>
  <c r="K365" i="12"/>
  <c r="K297" i="12"/>
  <c r="K366" i="12"/>
  <c r="Q329" i="12"/>
  <c r="Q315" i="12" a="1"/>
  <c r="Q315" i="12" s="1"/>
  <c r="S329" i="12" s="1"/>
  <c r="R329" i="12"/>
  <c r="N313" i="12" a="1"/>
  <c r="N313" i="12" s="1"/>
  <c r="O327" i="12"/>
  <c r="O316" i="12" a="1"/>
  <c r="O316" i="12" s="1"/>
  <c r="P330" i="12"/>
  <c r="Q321" i="12"/>
  <c r="P307" i="12" a="1"/>
  <c r="P307" i="12" s="1"/>
  <c r="T36" i="10"/>
  <c r="T39" i="10" s="1"/>
  <c r="O11" i="9" s="1"/>
  <c r="S326" i="12"/>
  <c r="R312" i="12" a="1"/>
  <c r="R312" i="12" s="1"/>
  <c r="Q314" i="12" a="1"/>
  <c r="Q314" i="12" s="1"/>
  <c r="R328" i="12"/>
  <c r="R168" i="12"/>
  <c r="T35" i="10"/>
  <c r="O10" i="9" s="1"/>
  <c r="Q90" i="9"/>
  <c r="AD28" i="5"/>
  <c r="AC28" i="5" s="1"/>
  <c r="J157" i="12"/>
  <c r="J175" i="12"/>
  <c r="K179" i="12"/>
  <c r="K177" i="12"/>
  <c r="K172" i="12"/>
  <c r="K174" i="12"/>
  <c r="U38" i="10" s="1"/>
  <c r="L166" i="12"/>
  <c r="J180" i="12"/>
  <c r="K161" i="12"/>
  <c r="K159" i="12"/>
  <c r="K156" i="12"/>
  <c r="U34" i="10" s="1"/>
  <c r="K154" i="12"/>
  <c r="U32" i="10" s="1"/>
  <c r="L148" i="12"/>
  <c r="J162" i="12"/>
  <c r="H144" i="12"/>
  <c r="O79" i="8"/>
  <c r="O85" i="8" s="1"/>
  <c r="O93" i="8" s="1"/>
  <c r="O122" i="8" s="1"/>
  <c r="N93" i="8"/>
  <c r="N122" i="8" s="1"/>
  <c r="H14" i="5"/>
  <c r="I107" i="12"/>
  <c r="L101" i="8"/>
  <c r="L107" i="8" s="1"/>
  <c r="K116" i="8"/>
  <c r="K123" i="8" s="1"/>
  <c r="H12" i="8"/>
  <c r="G113" i="9"/>
  <c r="F74" i="9"/>
  <c r="F80" i="9" s="1"/>
  <c r="T21" i="5"/>
  <c r="S21" i="5" s="1"/>
  <c r="E78" i="9"/>
  <c r="F128" i="9"/>
  <c r="F146" i="9" s="1"/>
  <c r="G13" i="5"/>
  <c r="I12" i="8" s="1"/>
  <c r="Q26" i="5"/>
  <c r="I295" i="12"/>
  <c r="I143" i="12"/>
  <c r="I141" i="12"/>
  <c r="I138" i="12"/>
  <c r="S30" i="10" s="1"/>
  <c r="I136" i="12"/>
  <c r="J130" i="12"/>
  <c r="M91" i="9"/>
  <c r="V29" i="5"/>
  <c r="U29" i="5" s="1"/>
  <c r="L88" i="9"/>
  <c r="T26" i="5"/>
  <c r="S20" i="10"/>
  <c r="S23" i="10" s="1"/>
  <c r="N7" i="9" s="1"/>
  <c r="I102" i="12"/>
  <c r="D81" i="9"/>
  <c r="F16" i="5"/>
  <c r="E92" i="9"/>
  <c r="F30" i="5"/>
  <c r="F31" i="5" s="1"/>
  <c r="D93" i="9"/>
  <c r="J53" i="5"/>
  <c r="J67" i="5"/>
  <c r="J293" i="12"/>
  <c r="J104" i="12"/>
  <c r="K362" i="12"/>
  <c r="J106" i="12"/>
  <c r="J101" i="12"/>
  <c r="T22" i="10" s="1"/>
  <c r="J99" i="12"/>
  <c r="AV9" i="7"/>
  <c r="H139" i="12"/>
  <c r="R28" i="10"/>
  <c r="R31" i="10" s="1"/>
  <c r="M9" i="9" s="1"/>
  <c r="L89" i="9"/>
  <c r="T27" i="5"/>
  <c r="S27" i="5" s="1"/>
  <c r="CI24" i="9" l="1"/>
  <c r="S100" i="13"/>
  <c r="S103" i="13"/>
  <c r="S107" i="13"/>
  <c r="S109" i="13"/>
  <c r="S65" i="13"/>
  <c r="S68" i="13"/>
  <c r="S78" i="13"/>
  <c r="S101" i="13"/>
  <c r="S64" i="13"/>
  <c r="S71" i="13"/>
  <c r="S99" i="13"/>
  <c r="S108" i="13"/>
  <c r="S73" i="13"/>
  <c r="S75" i="13"/>
  <c r="S76" i="13"/>
  <c r="S70" i="13"/>
  <c r="S46" i="13"/>
  <c r="S48" i="13"/>
  <c r="S67" i="13"/>
  <c r="S77" i="13"/>
  <c r="S47" i="13"/>
  <c r="S104" i="13"/>
  <c r="S105" i="13"/>
  <c r="S80" i="13"/>
  <c r="S44" i="13"/>
  <c r="S43" i="13"/>
  <c r="S69" i="13"/>
  <c r="S106" i="13"/>
  <c r="S110" i="13"/>
  <c r="S79" i="13"/>
  <c r="S49" i="13"/>
  <c r="S102" i="13"/>
  <c r="S74" i="13"/>
  <c r="S45" i="13"/>
  <c r="S66" i="13"/>
  <c r="S72" i="13"/>
  <c r="BS216" i="12"/>
  <c r="CD74" i="9"/>
  <c r="S20" i="13"/>
  <c r="S28" i="13"/>
  <c r="S29" i="13"/>
  <c r="S27" i="13"/>
  <c r="S26" i="13"/>
  <c r="S25" i="13"/>
  <c r="S23" i="13"/>
  <c r="S22" i="13"/>
  <c r="S24" i="13"/>
  <c r="S21" i="13"/>
  <c r="BS252" i="12"/>
  <c r="BU231" i="12"/>
  <c r="BU300" i="12"/>
  <c r="BU226" i="12"/>
  <c r="BU228" i="12"/>
  <c r="CE50" i="10" s="1"/>
  <c r="BU369" i="12"/>
  <c r="BU233" i="12"/>
  <c r="BU238" i="12"/>
  <c r="BT251" i="12"/>
  <c r="BT301" i="12"/>
  <c r="BT246" i="12"/>
  <c r="CD54" i="10" s="1"/>
  <c r="BT370" i="12"/>
  <c r="BT249" i="12"/>
  <c r="BT244" i="12"/>
  <c r="BS283" i="12"/>
  <c r="CC60" i="10"/>
  <c r="CC63" i="10" s="1"/>
  <c r="BX17" i="9" s="1"/>
  <c r="BS270" i="12"/>
  <c r="BS198" i="12"/>
  <c r="BU186" i="12"/>
  <c r="BT367" i="12"/>
  <c r="BT190" i="12"/>
  <c r="BT197" i="12"/>
  <c r="BT195" i="12"/>
  <c r="BT192" i="12"/>
  <c r="CD42" i="10" s="1"/>
  <c r="BT298" i="12"/>
  <c r="BU274" i="12"/>
  <c r="BT280" i="12"/>
  <c r="BT287" i="12"/>
  <c r="BT303" i="12"/>
  <c r="BT285" i="12"/>
  <c r="BT282" i="12"/>
  <c r="CD62" i="10" s="1"/>
  <c r="BT372" i="12"/>
  <c r="BT234" i="12"/>
  <c r="BS265" i="12"/>
  <c r="CC56" i="10"/>
  <c r="CC59" i="10" s="1"/>
  <c r="BX16" i="9" s="1"/>
  <c r="BU202" i="12"/>
  <c r="BT368" i="12"/>
  <c r="BT299" i="12"/>
  <c r="BT208" i="12"/>
  <c r="BT210" i="12"/>
  <c r="CD46" i="10" s="1"/>
  <c r="BT215" i="12"/>
  <c r="BT213" i="12"/>
  <c r="BS193" i="12"/>
  <c r="CC40" i="10"/>
  <c r="CC43" i="10" s="1"/>
  <c r="BX12" i="9" s="1"/>
  <c r="BT229" i="12"/>
  <c r="CD48" i="10"/>
  <c r="CD51" i="10" s="1"/>
  <c r="BY14" i="9" s="1"/>
  <c r="CC52" i="10"/>
  <c r="CC55" i="10" s="1"/>
  <c r="BX15" i="9" s="1"/>
  <c r="BS247" i="12"/>
  <c r="BU256" i="12"/>
  <c r="BT267" i="12"/>
  <c r="BT269" i="12"/>
  <c r="BT264" i="12"/>
  <c r="CD58" i="10" s="1"/>
  <c r="BT302" i="12"/>
  <c r="BT262" i="12"/>
  <c r="BT371" i="12"/>
  <c r="BS211" i="12"/>
  <c r="CC44" i="10"/>
  <c r="CC47" i="10" s="1"/>
  <c r="BX13" i="9" s="1"/>
  <c r="BS288" i="12"/>
  <c r="P310" i="12" a="1"/>
  <c r="P310" i="12" s="1"/>
  <c r="R324" i="12" s="1"/>
  <c r="S95" i="13"/>
  <c r="S97" i="13"/>
  <c r="S96" i="13"/>
  <c r="K361" i="12"/>
  <c r="K82" i="12"/>
  <c r="U18" i="10" s="1"/>
  <c r="K292" i="12"/>
  <c r="K87" i="12"/>
  <c r="K80" i="12"/>
  <c r="K85" i="12"/>
  <c r="J88" i="12"/>
  <c r="P320" i="12"/>
  <c r="O306" i="12" a="1"/>
  <c r="O306" i="12" s="1"/>
  <c r="P306" i="12" s="1" a="1"/>
  <c r="P306" i="12" s="1"/>
  <c r="J83" i="12"/>
  <c r="T16" i="10"/>
  <c r="T19" i="10" s="1"/>
  <c r="O6" i="9" s="1"/>
  <c r="O123" i="9" s="1"/>
  <c r="S81" i="13"/>
  <c r="J27" i="17"/>
  <c r="J31" i="17" s="1"/>
  <c r="R124" i="13"/>
  <c r="R117" i="13"/>
  <c r="R39" i="13"/>
  <c r="M6" i="16" s="1"/>
  <c r="H352" i="12"/>
  <c r="AE23" i="7"/>
  <c r="AF23" i="7" s="1"/>
  <c r="M50" i="5"/>
  <c r="N50" i="5" s="1"/>
  <c r="Q51" i="5"/>
  <c r="R51" i="5" s="1"/>
  <c r="AM24" i="7"/>
  <c r="AN24" i="7" s="1"/>
  <c r="R127" i="13"/>
  <c r="R120" i="13"/>
  <c r="R112" i="13"/>
  <c r="T7" i="13"/>
  <c r="S111" i="13"/>
  <c r="S86" i="13"/>
  <c r="S84" i="13"/>
  <c r="S90" i="13"/>
  <c r="S85" i="13"/>
  <c r="S50" i="13"/>
  <c r="S19" i="13"/>
  <c r="S17" i="13"/>
  <c r="S33" i="13"/>
  <c r="S31" i="13"/>
  <c r="S18" i="13"/>
  <c r="S30" i="13"/>
  <c r="S16" i="13"/>
  <c r="S15" i="13"/>
  <c r="S14" i="13"/>
  <c r="Q114" i="13"/>
  <c r="L5" i="19"/>
  <c r="L10" i="19" s="1"/>
  <c r="I36" i="9"/>
  <c r="I31" i="17"/>
  <c r="I32" i="17" s="1"/>
  <c r="I135" i="9"/>
  <c r="J140" i="9"/>
  <c r="J142" i="9" s="1"/>
  <c r="R125" i="13"/>
  <c r="R118" i="13"/>
  <c r="R51" i="13"/>
  <c r="M5" i="17" s="1"/>
  <c r="Q121" i="13"/>
  <c r="L2" i="17" s="1"/>
  <c r="K117" i="9"/>
  <c r="K22" i="17"/>
  <c r="AI24" i="7"/>
  <c r="AJ24" i="7" s="1"/>
  <c r="O51" i="5"/>
  <c r="P51" i="5" s="1"/>
  <c r="K10" i="19"/>
  <c r="L27" i="18"/>
  <c r="L34" i="9"/>
  <c r="B19" i="6" s="1"/>
  <c r="B30" i="6" s="1"/>
  <c r="N89" i="8"/>
  <c r="N111" i="8" s="1"/>
  <c r="AQ22" i="7"/>
  <c r="AR22" i="7" s="1"/>
  <c r="S49" i="5"/>
  <c r="T49" i="5" s="1"/>
  <c r="J133" i="9"/>
  <c r="K140" i="9" s="1"/>
  <c r="K142" i="9" s="1"/>
  <c r="R82" i="13"/>
  <c r="M5" i="18" s="1"/>
  <c r="M21" i="18" s="1"/>
  <c r="R126" i="13"/>
  <c r="R119" i="13"/>
  <c r="Q128" i="13"/>
  <c r="L1" i="16" s="1"/>
  <c r="L8" i="16" s="1"/>
  <c r="L76" i="17"/>
  <c r="J309" i="12" a="1"/>
  <c r="J309" i="12" s="1"/>
  <c r="L323" i="12" s="1"/>
  <c r="J364" i="12"/>
  <c r="L296" i="12"/>
  <c r="L365" i="12"/>
  <c r="L297" i="12"/>
  <c r="L366" i="12"/>
  <c r="R315" i="12" a="1"/>
  <c r="R315" i="12" s="1"/>
  <c r="T329" i="12" s="1"/>
  <c r="S328" i="12"/>
  <c r="R314" i="12" a="1"/>
  <c r="R314" i="12" s="1"/>
  <c r="P327" i="12"/>
  <c r="O313" i="12" a="1"/>
  <c r="O313" i="12" s="1"/>
  <c r="S168" i="12"/>
  <c r="Q330" i="12"/>
  <c r="P316" i="12" a="1"/>
  <c r="P316" i="12" s="1"/>
  <c r="U36" i="10"/>
  <c r="U39" i="10" s="1"/>
  <c r="P11" i="9" s="1"/>
  <c r="Q307" i="12" a="1"/>
  <c r="Q307" i="12" s="1"/>
  <c r="R321" i="12"/>
  <c r="T326" i="12"/>
  <c r="S312" i="12" a="1"/>
  <c r="S312" i="12" s="1"/>
  <c r="U35" i="10"/>
  <c r="P10" i="9" s="1"/>
  <c r="R90" i="9"/>
  <c r="AF28" i="5"/>
  <c r="AE28" i="5" s="1"/>
  <c r="L179" i="12"/>
  <c r="L177" i="12"/>
  <c r="L172" i="12"/>
  <c r="V36" i="10" s="1"/>
  <c r="L174" i="12"/>
  <c r="V38" i="10" s="1"/>
  <c r="M166" i="12"/>
  <c r="K175" i="12"/>
  <c r="K180" i="12"/>
  <c r="K162" i="12"/>
  <c r="L161" i="12"/>
  <c r="L159" i="12"/>
  <c r="L156" i="12"/>
  <c r="V34" i="10" s="1"/>
  <c r="L154" i="12"/>
  <c r="V32" i="10" s="1"/>
  <c r="M148" i="12"/>
  <c r="K157" i="12"/>
  <c r="J107" i="12"/>
  <c r="I144" i="12"/>
  <c r="T20" i="10"/>
  <c r="T23" i="10" s="1"/>
  <c r="O7" i="9" s="1"/>
  <c r="J102" i="12"/>
  <c r="K293" i="12"/>
  <c r="L362" i="12"/>
  <c r="K106" i="12"/>
  <c r="K99" i="12"/>
  <c r="K101" i="12"/>
  <c r="U22" i="10" s="1"/>
  <c r="K104" i="12"/>
  <c r="F19" i="5"/>
  <c r="E16" i="5"/>
  <c r="S26" i="5"/>
  <c r="F92" i="9"/>
  <c r="CD92" i="9" s="1"/>
  <c r="H30" i="5"/>
  <c r="H31" i="5" s="1"/>
  <c r="E93" i="9"/>
  <c r="X29" i="5"/>
  <c r="W29" i="5" s="1"/>
  <c r="N91" i="9"/>
  <c r="J295" i="12"/>
  <c r="J143" i="12"/>
  <c r="J141" i="12"/>
  <c r="J138" i="12"/>
  <c r="T30" i="10" s="1"/>
  <c r="J136" i="12"/>
  <c r="F78" i="9"/>
  <c r="CD78" i="9" s="1"/>
  <c r="G128" i="9"/>
  <c r="G146" i="9" s="1"/>
  <c r="J13" i="5"/>
  <c r="M89" i="9"/>
  <c r="V27" i="5"/>
  <c r="U27" i="5" s="1"/>
  <c r="M88" i="9"/>
  <c r="V26" i="5"/>
  <c r="V21" i="5"/>
  <c r="I139" i="12"/>
  <c r="S28" i="10"/>
  <c r="S31" i="10" s="1"/>
  <c r="N9" i="9" s="1"/>
  <c r="E81" i="9"/>
  <c r="H16" i="5"/>
  <c r="G16" i="5" s="1"/>
  <c r="I13" i="8" s="1"/>
  <c r="I16" i="8" s="1"/>
  <c r="I30" i="8" s="1"/>
  <c r="I32" i="8" s="1"/>
  <c r="J31" i="8" s="1"/>
  <c r="M101" i="8"/>
  <c r="M107" i="8" s="1"/>
  <c r="L116" i="8"/>
  <c r="L123" i="8" s="1"/>
  <c r="T102" i="13" l="1"/>
  <c r="T104" i="13"/>
  <c r="T105" i="13"/>
  <c r="T108" i="13"/>
  <c r="T85" i="13"/>
  <c r="T67" i="13"/>
  <c r="T68" i="13"/>
  <c r="T70" i="13"/>
  <c r="T86" i="13"/>
  <c r="T100" i="13"/>
  <c r="T103" i="13"/>
  <c r="T107" i="13"/>
  <c r="T109" i="13"/>
  <c r="T87" i="13"/>
  <c r="T65" i="13"/>
  <c r="T106" i="13"/>
  <c r="T110" i="13"/>
  <c r="T78" i="13"/>
  <c r="T101" i="13"/>
  <c r="T64" i="13"/>
  <c r="T71" i="13"/>
  <c r="T99" i="13"/>
  <c r="T66" i="13"/>
  <c r="T74" i="13"/>
  <c r="T75" i="13"/>
  <c r="T46" i="13"/>
  <c r="T48" i="13"/>
  <c r="T77" i="13"/>
  <c r="T47" i="13"/>
  <c r="T72" i="13"/>
  <c r="T80" i="13"/>
  <c r="T15" i="13"/>
  <c r="T16" i="13"/>
  <c r="T44" i="13"/>
  <c r="T73" i="13"/>
  <c r="T43" i="13"/>
  <c r="T76" i="13"/>
  <c r="T69" i="13"/>
  <c r="T79" i="13"/>
  <c r="T49" i="13"/>
  <c r="T45" i="13"/>
  <c r="T90" i="13"/>
  <c r="T89" i="13"/>
  <c r="T88" i="13"/>
  <c r="BT288" i="12"/>
  <c r="CD80" i="9"/>
  <c r="J18" i="5"/>
  <c r="T20" i="13"/>
  <c r="T28" i="13"/>
  <c r="T25" i="13"/>
  <c r="T23" i="13"/>
  <c r="T22" i="13"/>
  <c r="T29" i="13"/>
  <c r="T26" i="13"/>
  <c r="T27" i="13"/>
  <c r="T24" i="13"/>
  <c r="T21" i="13"/>
  <c r="BT198" i="12"/>
  <c r="BT270" i="12"/>
  <c r="BT252" i="12"/>
  <c r="BU234" i="12"/>
  <c r="BU267" i="12"/>
  <c r="BU302" i="12"/>
  <c r="BU269" i="12"/>
  <c r="BU371" i="12"/>
  <c r="BU264" i="12"/>
  <c r="CE58" i="10" s="1"/>
  <c r="BU262" i="12"/>
  <c r="BU197" i="12"/>
  <c r="BU190" i="12"/>
  <c r="BU195" i="12"/>
  <c r="BU367" i="12"/>
  <c r="BU192" i="12"/>
  <c r="CE42" i="10" s="1"/>
  <c r="BU298" i="12"/>
  <c r="BT265" i="12"/>
  <c r="CD56" i="10"/>
  <c r="CD59" i="10" s="1"/>
  <c r="BY16" i="9" s="1"/>
  <c r="BT216" i="12"/>
  <c r="BU213" i="12"/>
  <c r="BU299" i="12"/>
  <c r="BU368" i="12"/>
  <c r="BU210" i="12"/>
  <c r="CE46" i="10" s="1"/>
  <c r="BU215" i="12"/>
  <c r="BU208" i="12"/>
  <c r="BU229" i="12"/>
  <c r="CE48" i="10"/>
  <c r="CE51" i="10" s="1"/>
  <c r="BZ14" i="9" s="1"/>
  <c r="BT211" i="12"/>
  <c r="CD44" i="10"/>
  <c r="CD47" i="10" s="1"/>
  <c r="BY13" i="9" s="1"/>
  <c r="BT283" i="12"/>
  <c r="CD60" i="10"/>
  <c r="CD63" i="10" s="1"/>
  <c r="BY17" i="9" s="1"/>
  <c r="BT193" i="12"/>
  <c r="CD40" i="10"/>
  <c r="CD43" i="10" s="1"/>
  <c r="BY12" i="9" s="1"/>
  <c r="BU280" i="12"/>
  <c r="BU303" i="12"/>
  <c r="BU282" i="12"/>
  <c r="CE62" i="10" s="1"/>
  <c r="BU285" i="12"/>
  <c r="BU287" i="12"/>
  <c r="BU372" i="12"/>
  <c r="BT247" i="12"/>
  <c r="CD52" i="10"/>
  <c r="CD55" i="10" s="1"/>
  <c r="BY15" i="9" s="1"/>
  <c r="BU301" i="12"/>
  <c r="BU251" i="12"/>
  <c r="BU246" i="12"/>
  <c r="CE54" i="10" s="1"/>
  <c r="BU249" i="12"/>
  <c r="BU252" i="12" s="1"/>
  <c r="BU370" i="12"/>
  <c r="BU244" i="12"/>
  <c r="Q310" i="12" a="1"/>
  <c r="Q310" i="12" s="1"/>
  <c r="S324" i="12" s="1"/>
  <c r="T97" i="13"/>
  <c r="T95" i="13"/>
  <c r="T96" i="13"/>
  <c r="S315" i="12" a="1"/>
  <c r="S315" i="12" s="1"/>
  <c r="T315" i="12" s="1" a="1"/>
  <c r="T315" i="12" s="1"/>
  <c r="U315" i="12" s="1" a="1"/>
  <c r="U315" i="12" s="1"/>
  <c r="J36" i="9"/>
  <c r="AM23" i="7" s="1"/>
  <c r="AN23" i="7" s="1"/>
  <c r="R320" i="12"/>
  <c r="U16" i="10"/>
  <c r="U19" i="10" s="1"/>
  <c r="P6" i="9" s="1"/>
  <c r="P123" i="9" s="1"/>
  <c r="K83" i="12"/>
  <c r="Q320" i="12"/>
  <c r="Q306" i="12" a="1"/>
  <c r="Q306" i="12" s="1"/>
  <c r="L361" i="12"/>
  <c r="L85" i="12"/>
  <c r="L292" i="12"/>
  <c r="L82" i="12"/>
  <c r="V18" i="10" s="1"/>
  <c r="L80" i="12"/>
  <c r="L87" i="12"/>
  <c r="K88" i="12"/>
  <c r="T81" i="13"/>
  <c r="AU22" i="7"/>
  <c r="AV22" i="7" s="1"/>
  <c r="O89" i="8"/>
  <c r="O111" i="8" s="1"/>
  <c r="U49" i="5"/>
  <c r="V49" i="5" s="1"/>
  <c r="L7" i="17"/>
  <c r="J78" i="17" s="1"/>
  <c r="L22" i="17"/>
  <c r="J93" i="17" s="1"/>
  <c r="S124" i="13"/>
  <c r="S117" i="13"/>
  <c r="S39" i="13"/>
  <c r="N6" i="16" s="1"/>
  <c r="I352" i="12"/>
  <c r="S125" i="13"/>
  <c r="S118" i="13"/>
  <c r="S51" i="13"/>
  <c r="N5" i="17" s="1"/>
  <c r="P19" i="8"/>
  <c r="P21" i="8" s="1"/>
  <c r="L28" i="18"/>
  <c r="R121" i="13"/>
  <c r="M2" i="17" s="1"/>
  <c r="S126" i="13"/>
  <c r="S82" i="13"/>
  <c r="N5" i="18" s="1"/>
  <c r="S119" i="13"/>
  <c r="U7" i="13"/>
  <c r="T111" i="13"/>
  <c r="T84" i="13"/>
  <c r="T50" i="13"/>
  <c r="T33" i="13"/>
  <c r="T31" i="13"/>
  <c r="T18" i="13"/>
  <c r="T30" i="13"/>
  <c r="T19" i="13"/>
  <c r="T17" i="13"/>
  <c r="T14" i="13"/>
  <c r="R128" i="13"/>
  <c r="M1" i="16" s="1"/>
  <c r="M8" i="16" s="1"/>
  <c r="L16" i="19"/>
  <c r="L38" i="9"/>
  <c r="S127" i="13"/>
  <c r="S120" i="13"/>
  <c r="S112" i="13"/>
  <c r="M47" i="19"/>
  <c r="K133" i="9"/>
  <c r="L140" i="9" s="1"/>
  <c r="R114" i="13"/>
  <c r="M5" i="19"/>
  <c r="M10" i="19" s="1"/>
  <c r="M34" i="9"/>
  <c r="M27" i="18"/>
  <c r="K16" i="19"/>
  <c r="K38" i="9"/>
  <c r="K27" i="17"/>
  <c r="AI23" i="7"/>
  <c r="AJ23" i="7" s="1"/>
  <c r="O50" i="5"/>
  <c r="P50" i="5" s="1"/>
  <c r="M297" i="12"/>
  <c r="M366" i="12"/>
  <c r="K309" i="12" a="1"/>
  <c r="K309" i="12" s="1"/>
  <c r="M323" i="12" s="1"/>
  <c r="K364" i="12"/>
  <c r="M296" i="12"/>
  <c r="M365" i="12"/>
  <c r="T168" i="12"/>
  <c r="Q316" i="12" a="1"/>
  <c r="Q316" i="12" s="1"/>
  <c r="R330" i="12"/>
  <c r="T328" i="12"/>
  <c r="S314" i="12" a="1"/>
  <c r="S314" i="12" s="1"/>
  <c r="S321" i="12"/>
  <c r="R307" i="12" a="1"/>
  <c r="R307" i="12" s="1"/>
  <c r="P313" i="12" a="1"/>
  <c r="P313" i="12" s="1"/>
  <c r="Q327" i="12"/>
  <c r="U326" i="12"/>
  <c r="T312" i="12" a="1"/>
  <c r="T312" i="12" s="1"/>
  <c r="V35" i="10"/>
  <c r="Q10" i="9" s="1"/>
  <c r="V39" i="10"/>
  <c r="Q11" i="9" s="1"/>
  <c r="L180" i="12"/>
  <c r="AH28" i="5"/>
  <c r="CE90" i="9"/>
  <c r="S90" i="9"/>
  <c r="L162" i="12"/>
  <c r="M179" i="12"/>
  <c r="M177" i="12"/>
  <c r="M174" i="12"/>
  <c r="W38" i="10" s="1"/>
  <c r="M172" i="12"/>
  <c r="N166" i="12"/>
  <c r="L175" i="12"/>
  <c r="M161" i="12"/>
  <c r="M159" i="12"/>
  <c r="M156" i="12"/>
  <c r="W34" i="10" s="1"/>
  <c r="M154" i="12"/>
  <c r="W32" i="10" s="1"/>
  <c r="N148" i="12"/>
  <c r="L157" i="12"/>
  <c r="X21" i="5"/>
  <c r="W21" i="5" s="1"/>
  <c r="H128" i="9"/>
  <c r="H146" i="9" s="1"/>
  <c r="G78" i="9"/>
  <c r="K295" i="12"/>
  <c r="K143" i="12"/>
  <c r="K141" i="12"/>
  <c r="K138" i="12"/>
  <c r="U30" i="10" s="1"/>
  <c r="K136" i="12"/>
  <c r="U20" i="10"/>
  <c r="U23" i="10" s="1"/>
  <c r="P7" i="9" s="1"/>
  <c r="K102" i="12"/>
  <c r="H19" i="5"/>
  <c r="F81" i="9"/>
  <c r="J16" i="5"/>
  <c r="I16" i="5" s="1"/>
  <c r="J13" i="8" s="1"/>
  <c r="J139" i="12"/>
  <c r="T28" i="10"/>
  <c r="T31" i="10" s="1"/>
  <c r="O9" i="9" s="1"/>
  <c r="L106" i="12"/>
  <c r="L104" i="12"/>
  <c r="L101" i="12"/>
  <c r="V22" i="10" s="1"/>
  <c r="L99" i="12"/>
  <c r="L293" i="12"/>
  <c r="M362" i="12"/>
  <c r="U21" i="5"/>
  <c r="N89" i="9"/>
  <c r="X27" i="5"/>
  <c r="W27" i="5" s="1"/>
  <c r="H13" i="8"/>
  <c r="H16" i="8" s="1"/>
  <c r="H30" i="8" s="1"/>
  <c r="H32" i="8" s="1"/>
  <c r="I31" i="8" s="1"/>
  <c r="F4" i="5"/>
  <c r="U26" i="5"/>
  <c r="J14" i="5"/>
  <c r="I13" i="5"/>
  <c r="J12" i="8" s="1"/>
  <c r="J144" i="12"/>
  <c r="K107" i="12"/>
  <c r="M116" i="8"/>
  <c r="M123" i="8" s="1"/>
  <c r="N101" i="8"/>
  <c r="N107" i="8" s="1"/>
  <c r="N88" i="9"/>
  <c r="X26" i="5"/>
  <c r="O91" i="9"/>
  <c r="Z29" i="5"/>
  <c r="Y29" i="5" s="1"/>
  <c r="J30" i="5"/>
  <c r="F93" i="9"/>
  <c r="U64" i="13" l="1"/>
  <c r="U66" i="13"/>
  <c r="U102" i="13"/>
  <c r="U104" i="13"/>
  <c r="U105" i="13"/>
  <c r="U108" i="13"/>
  <c r="U86" i="13"/>
  <c r="U87" i="13"/>
  <c r="U67" i="13"/>
  <c r="U68" i="13"/>
  <c r="U70" i="13"/>
  <c r="U72" i="13"/>
  <c r="U74" i="13"/>
  <c r="U79" i="13"/>
  <c r="U106" i="13"/>
  <c r="U109" i="13"/>
  <c r="U110" i="13"/>
  <c r="U100" i="13"/>
  <c r="U99" i="13"/>
  <c r="U44" i="13"/>
  <c r="U75" i="13"/>
  <c r="U46" i="13"/>
  <c r="U48" i="13"/>
  <c r="U103" i="13"/>
  <c r="U71" i="13"/>
  <c r="U45" i="13"/>
  <c r="U17" i="13"/>
  <c r="U25" i="13"/>
  <c r="U18" i="13"/>
  <c r="U19" i="13"/>
  <c r="U107" i="13"/>
  <c r="U80" i="13"/>
  <c r="U26" i="13"/>
  <c r="U27" i="13"/>
  <c r="U28" i="13"/>
  <c r="U77" i="13"/>
  <c r="U20" i="13"/>
  <c r="U101" i="13"/>
  <c r="U85" i="13"/>
  <c r="U73" i="13"/>
  <c r="U43" i="13"/>
  <c r="U47" i="13"/>
  <c r="U76" i="13"/>
  <c r="U78" i="13"/>
  <c r="U69" i="13"/>
  <c r="U49" i="13"/>
  <c r="U22" i="13"/>
  <c r="U31" i="13"/>
  <c r="U33" i="13"/>
  <c r="U23" i="13"/>
  <c r="U24" i="13"/>
  <c r="U29" i="13"/>
  <c r="U15" i="13"/>
  <c r="U16" i="13"/>
  <c r="U30" i="13"/>
  <c r="U21" i="13"/>
  <c r="U84" i="13"/>
  <c r="U34" i="13"/>
  <c r="U65" i="13"/>
  <c r="U90" i="13"/>
  <c r="U89" i="13"/>
  <c r="U88" i="13"/>
  <c r="BU288" i="12"/>
  <c r="J79" i="17"/>
  <c r="J98" i="17" s="1"/>
  <c r="L117" i="9"/>
  <c r="I18" i="5"/>
  <c r="J15" i="8" s="1"/>
  <c r="J16" i="8" s="1"/>
  <c r="J30" i="8" s="1"/>
  <c r="J32" i="8" s="1"/>
  <c r="K31" i="8" s="1"/>
  <c r="L78" i="17"/>
  <c r="Q50" i="5"/>
  <c r="R50" i="5" s="1"/>
  <c r="BU216" i="12"/>
  <c r="BU198" i="12"/>
  <c r="BU270" i="12"/>
  <c r="BU283" i="12"/>
  <c r="CE60" i="10"/>
  <c r="CE63" i="10" s="1"/>
  <c r="BZ17" i="9" s="1"/>
  <c r="CE56" i="10"/>
  <c r="CE59" i="10" s="1"/>
  <c r="BZ16" i="9" s="1"/>
  <c r="BU265" i="12"/>
  <c r="BU211" i="12"/>
  <c r="CE44" i="10"/>
  <c r="CE47" i="10" s="1"/>
  <c r="BZ13" i="9" s="1"/>
  <c r="BU193" i="12"/>
  <c r="CE40" i="10"/>
  <c r="CE43" i="10" s="1"/>
  <c r="BZ12" i="9" s="1"/>
  <c r="CE52" i="10"/>
  <c r="CE55" i="10" s="1"/>
  <c r="BZ15" i="9" s="1"/>
  <c r="BU247" i="12"/>
  <c r="R310" i="12" a="1"/>
  <c r="R310" i="12" s="1"/>
  <c r="T324" i="12" s="1"/>
  <c r="U329" i="12"/>
  <c r="U95" i="13"/>
  <c r="U97" i="13"/>
  <c r="U96" i="13"/>
  <c r="R306" i="12" a="1"/>
  <c r="R306" i="12" s="1"/>
  <c r="T320" i="12" s="1"/>
  <c r="S320" i="12"/>
  <c r="L88" i="12"/>
  <c r="V16" i="10"/>
  <c r="V19" i="10" s="1"/>
  <c r="Q6" i="9" s="1"/>
  <c r="Q123" i="9" s="1"/>
  <c r="L83" i="12"/>
  <c r="M361" i="12"/>
  <c r="M80" i="12"/>
  <c r="M87" i="12"/>
  <c r="M82" i="12"/>
  <c r="W18" i="10" s="1"/>
  <c r="M292" i="12"/>
  <c r="M85" i="12"/>
  <c r="U81" i="13"/>
  <c r="L93" i="17"/>
  <c r="W49" i="5"/>
  <c r="X49" i="5" s="1"/>
  <c r="T127" i="13"/>
  <c r="T120" i="13"/>
  <c r="T112" i="13"/>
  <c r="S121" i="13"/>
  <c r="N2" i="17" s="1"/>
  <c r="K31" i="17"/>
  <c r="K36" i="9"/>
  <c r="M16" i="19"/>
  <c r="M38" i="9"/>
  <c r="N47" i="19"/>
  <c r="N52" i="19" s="1"/>
  <c r="M52" i="19"/>
  <c r="J352" i="12"/>
  <c r="T124" i="13"/>
  <c r="T117" i="13"/>
  <c r="T39" i="13"/>
  <c r="O6" i="16" s="1"/>
  <c r="S128" i="13"/>
  <c r="N1" i="16" s="1"/>
  <c r="N8" i="16" s="1"/>
  <c r="U51" i="5"/>
  <c r="V51" i="5" s="1"/>
  <c r="AU24" i="7"/>
  <c r="AV24" i="7" s="1"/>
  <c r="S114" i="13"/>
  <c r="N5" i="19"/>
  <c r="T82" i="13"/>
  <c r="O5" i="18" s="1"/>
  <c r="O21" i="18" s="1"/>
  <c r="T126" i="13"/>
  <c r="T119" i="13"/>
  <c r="M7" i="17"/>
  <c r="M8" i="17"/>
  <c r="M117" i="9" s="1"/>
  <c r="M22" i="17"/>
  <c r="O68" i="18"/>
  <c r="O84" i="18" s="1"/>
  <c r="N21" i="18"/>
  <c r="S51" i="5"/>
  <c r="T51" i="5" s="1"/>
  <c r="AQ24" i="7"/>
  <c r="AR24" i="7" s="1"/>
  <c r="B21" i="6"/>
  <c r="V7" i="13"/>
  <c r="U111" i="13"/>
  <c r="U50" i="13"/>
  <c r="U14" i="13"/>
  <c r="L133" i="9"/>
  <c r="M140" i="9" s="1"/>
  <c r="L79" i="17"/>
  <c r="L17" i="19"/>
  <c r="T125" i="13"/>
  <c r="T118" i="13"/>
  <c r="T51" i="13"/>
  <c r="O5" i="17" s="1"/>
  <c r="L27" i="17"/>
  <c r="L309" i="12" a="1"/>
  <c r="L309" i="12" s="1"/>
  <c r="N323" i="12" s="1"/>
  <c r="L364" i="12"/>
  <c r="N296" i="12"/>
  <c r="N365" i="12"/>
  <c r="N297" i="12"/>
  <c r="N366" i="12"/>
  <c r="U328" i="12"/>
  <c r="T314" i="12" a="1"/>
  <c r="T314" i="12" s="1"/>
  <c r="W36" i="10"/>
  <c r="W39" i="10" s="1"/>
  <c r="R11" i="9" s="1"/>
  <c r="CE11" i="9" s="1"/>
  <c r="W329" i="12"/>
  <c r="V315" i="12" a="1"/>
  <c r="V315" i="12" s="1"/>
  <c r="U168" i="12"/>
  <c r="V326" i="12"/>
  <c r="U312" i="12" a="1"/>
  <c r="U312" i="12" s="1"/>
  <c r="V329" i="12"/>
  <c r="R327" i="12"/>
  <c r="Q313" i="12" a="1"/>
  <c r="Q313" i="12" s="1"/>
  <c r="T321" i="12"/>
  <c r="S307" i="12" a="1"/>
  <c r="S307" i="12" s="1"/>
  <c r="R316" i="12" a="1"/>
  <c r="R316" i="12" s="1"/>
  <c r="S330" i="12"/>
  <c r="M180" i="12"/>
  <c r="W35" i="10"/>
  <c r="R10" i="9" s="1"/>
  <c r="CE10" i="9" s="1"/>
  <c r="T90" i="9"/>
  <c r="AJ28" i="5"/>
  <c r="AI28" i="5" s="1"/>
  <c r="AG28" i="5"/>
  <c r="BA28" i="5"/>
  <c r="M175" i="12"/>
  <c r="N172" i="12"/>
  <c r="N174" i="12"/>
  <c r="X38" i="10" s="1"/>
  <c r="O166" i="12"/>
  <c r="N179" i="12"/>
  <c r="N177" i="12"/>
  <c r="M157" i="12"/>
  <c r="M162" i="12"/>
  <c r="N159" i="12"/>
  <c r="N154" i="12"/>
  <c r="X32" i="10" s="1"/>
  <c r="N161" i="12"/>
  <c r="O148" i="12"/>
  <c r="N156" i="12"/>
  <c r="X34" i="10" s="1"/>
  <c r="L107" i="12"/>
  <c r="Z21" i="5"/>
  <c r="Y21" i="5" s="1"/>
  <c r="P91" i="9"/>
  <c r="AB29" i="5"/>
  <c r="AA29" i="5" s="1"/>
  <c r="O89" i="9"/>
  <c r="Z27" i="5"/>
  <c r="Y27" i="5" s="1"/>
  <c r="K144" i="12"/>
  <c r="O101" i="8"/>
  <c r="O107" i="8" s="1"/>
  <c r="O116" i="8" s="1"/>
  <c r="O123" i="8" s="1"/>
  <c r="N116" i="8"/>
  <c r="N123" i="8" s="1"/>
  <c r="W26" i="5"/>
  <c r="H78" i="9"/>
  <c r="I128" i="9"/>
  <c r="I146" i="9" s="1"/>
  <c r="L102" i="12"/>
  <c r="V20" i="10"/>
  <c r="V23" i="10" s="1"/>
  <c r="Q7" i="9" s="1"/>
  <c r="L16" i="5"/>
  <c r="K16" i="5" s="1"/>
  <c r="K13" i="8" s="1"/>
  <c r="J31" i="5"/>
  <c r="D75" i="9"/>
  <c r="D156" i="9" s="1"/>
  <c r="F23" i="5"/>
  <c r="H4" i="5"/>
  <c r="L295" i="12"/>
  <c r="L143" i="12"/>
  <c r="L141" i="12"/>
  <c r="L138" i="12"/>
  <c r="V30" i="10" s="1"/>
  <c r="L136" i="12"/>
  <c r="M293" i="12"/>
  <c r="M99" i="12"/>
  <c r="M101" i="12"/>
  <c r="W22" i="10" s="1"/>
  <c r="M104" i="12"/>
  <c r="N362" i="12"/>
  <c r="M106" i="12"/>
  <c r="O88" i="9"/>
  <c r="Z26" i="5"/>
  <c r="J19" i="5"/>
  <c r="K139" i="12"/>
  <c r="U28" i="10"/>
  <c r="U31" i="10" s="1"/>
  <c r="P9" i="9" s="1"/>
  <c r="V69" i="13" l="1"/>
  <c r="V64" i="13"/>
  <c r="V66" i="13"/>
  <c r="V102" i="13"/>
  <c r="V104" i="13"/>
  <c r="V105" i="13"/>
  <c r="V108" i="13"/>
  <c r="V86" i="13"/>
  <c r="V87" i="13"/>
  <c r="V67" i="13"/>
  <c r="V68" i="13"/>
  <c r="V70" i="13"/>
  <c r="V99" i="13"/>
  <c r="V72" i="13"/>
  <c r="V74" i="13"/>
  <c r="V106" i="13"/>
  <c r="V109" i="13"/>
  <c r="V110" i="13"/>
  <c r="V71" i="13"/>
  <c r="V78" i="13"/>
  <c r="V79" i="13"/>
  <c r="V43" i="13"/>
  <c r="V45" i="13"/>
  <c r="V49" i="13"/>
  <c r="V44" i="13"/>
  <c r="V75" i="13"/>
  <c r="V100" i="13"/>
  <c r="V103" i="13"/>
  <c r="V101" i="13"/>
  <c r="V46" i="13"/>
  <c r="V20" i="13"/>
  <c r="V23" i="13"/>
  <c r="V26" i="13"/>
  <c r="V18" i="13"/>
  <c r="V16" i="13"/>
  <c r="V29" i="13"/>
  <c r="V21" i="13"/>
  <c r="V27" i="13"/>
  <c r="V33" i="13"/>
  <c r="V107" i="13"/>
  <c r="V80" i="13"/>
  <c r="V19" i="13"/>
  <c r="V77" i="13"/>
  <c r="V85" i="13"/>
  <c r="V73" i="13"/>
  <c r="V47" i="13"/>
  <c r="V48" i="13"/>
  <c r="V17" i="13"/>
  <c r="V76" i="13"/>
  <c r="V15" i="13"/>
  <c r="V24" i="13"/>
  <c r="V22" i="13"/>
  <c r="V31" i="13"/>
  <c r="V30" i="13"/>
  <c r="V25" i="13"/>
  <c r="V28" i="13"/>
  <c r="V89" i="13"/>
  <c r="V14" i="13"/>
  <c r="V84" i="13"/>
  <c r="V90" i="13"/>
  <c r="V65" i="13"/>
  <c r="V34" i="13"/>
  <c r="V88" i="13"/>
  <c r="N82" i="12"/>
  <c r="N80" i="12"/>
  <c r="S306" i="12" a="1"/>
  <c r="S306" i="12" s="1"/>
  <c r="U320" i="12" s="1"/>
  <c r="V96" i="13"/>
  <c r="V95" i="13"/>
  <c r="V97" i="13"/>
  <c r="L98" i="17"/>
  <c r="N361" i="12"/>
  <c r="X18" i="10"/>
  <c r="N292" i="12"/>
  <c r="N85" i="12"/>
  <c r="N87" i="12"/>
  <c r="M83" i="12"/>
  <c r="W16" i="10"/>
  <c r="W19" i="10" s="1"/>
  <c r="R6" i="9" s="1"/>
  <c r="R123" i="9" s="1"/>
  <c r="M88" i="12"/>
  <c r="V81" i="13"/>
  <c r="M27" i="17"/>
  <c r="M36" i="9" s="1"/>
  <c r="L36" i="9"/>
  <c r="B20" i="6" s="1"/>
  <c r="L31" i="17"/>
  <c r="L32" i="17" s="1"/>
  <c r="U120" i="13"/>
  <c r="U127" i="13"/>
  <c r="U112" i="13"/>
  <c r="T121" i="13"/>
  <c r="O2" i="17" s="1"/>
  <c r="U39" i="13"/>
  <c r="P6" i="16" s="1"/>
  <c r="K352" i="12"/>
  <c r="U124" i="13"/>
  <c r="U117" i="13"/>
  <c r="T128" i="13"/>
  <c r="O1" i="16" s="1"/>
  <c r="O8" i="16" s="1"/>
  <c r="AQ23" i="7"/>
  <c r="AR23" i="7" s="1"/>
  <c r="S50" i="5"/>
  <c r="T50" i="5" s="1"/>
  <c r="W7" i="13"/>
  <c r="V111" i="13"/>
  <c r="V50" i="13"/>
  <c r="O27" i="18"/>
  <c r="O34" i="9"/>
  <c r="AA49" i="5" s="1"/>
  <c r="AB49" i="5" s="1"/>
  <c r="N8" i="17"/>
  <c r="N117" i="9" s="1"/>
  <c r="N7" i="17"/>
  <c r="N22" i="17"/>
  <c r="N34" i="9"/>
  <c r="N27" i="18"/>
  <c r="U126" i="13"/>
  <c r="U119" i="13"/>
  <c r="U82" i="13"/>
  <c r="P5" i="18" s="1"/>
  <c r="P21" i="18" s="1"/>
  <c r="U125" i="13"/>
  <c r="U118" i="13"/>
  <c r="U51" i="13"/>
  <c r="P5" i="17" s="1"/>
  <c r="M133" i="9"/>
  <c r="N140" i="9" s="1"/>
  <c r="N10" i="19"/>
  <c r="O47" i="19"/>
  <c r="O52" i="19" s="1"/>
  <c r="W51" i="5"/>
  <c r="X51" i="5" s="1"/>
  <c r="T114" i="13"/>
  <c r="O5" i="19"/>
  <c r="O10" i="19" s="1"/>
  <c r="O296" i="12"/>
  <c r="O365" i="12"/>
  <c r="O297" i="12"/>
  <c r="O366" i="12"/>
  <c r="M309" i="12" a="1"/>
  <c r="M309" i="12" s="1"/>
  <c r="O323" i="12" s="1"/>
  <c r="M364" i="12"/>
  <c r="S327" i="12"/>
  <c r="R313" i="12" a="1"/>
  <c r="R313" i="12" s="1"/>
  <c r="V312" i="12" a="1"/>
  <c r="V312" i="12" s="1"/>
  <c r="W326" i="12"/>
  <c r="V168" i="12"/>
  <c r="W168" i="12" s="1"/>
  <c r="V328" i="12"/>
  <c r="U314" i="12" a="1"/>
  <c r="U314" i="12" s="1"/>
  <c r="X36" i="10"/>
  <c r="X39" i="10" s="1"/>
  <c r="S11" i="9" s="1"/>
  <c r="T330" i="12"/>
  <c r="S316" i="12" a="1"/>
  <c r="S316" i="12" s="1"/>
  <c r="X329" i="12"/>
  <c r="W315" i="12" a="1"/>
  <c r="W315" i="12" s="1"/>
  <c r="T307" i="12" a="1"/>
  <c r="T307" i="12" s="1"/>
  <c r="U321" i="12"/>
  <c r="X35" i="10"/>
  <c r="S10" i="9" s="1"/>
  <c r="U90" i="9"/>
  <c r="AL28" i="5"/>
  <c r="AK28" i="5" s="1"/>
  <c r="O174" i="12"/>
  <c r="Y38" i="10" s="1"/>
  <c r="P166" i="12"/>
  <c r="O179" i="12"/>
  <c r="O177" i="12"/>
  <c r="O172" i="12"/>
  <c r="N175" i="12"/>
  <c r="N180" i="12"/>
  <c r="O159" i="12"/>
  <c r="O154" i="12"/>
  <c r="Y32" i="10" s="1"/>
  <c r="O161" i="12"/>
  <c r="O156" i="12"/>
  <c r="Y34" i="10" s="1"/>
  <c r="P148" i="12"/>
  <c r="N157" i="12"/>
  <c r="N162" i="12"/>
  <c r="M107" i="12"/>
  <c r="E75" i="9"/>
  <c r="E156" i="9" s="1"/>
  <c r="H23" i="5"/>
  <c r="J4" i="5"/>
  <c r="J128" i="9"/>
  <c r="I78" i="9"/>
  <c r="P88" i="9"/>
  <c r="AB26" i="5"/>
  <c r="M102" i="12"/>
  <c r="W20" i="10"/>
  <c r="W23" i="10" s="1"/>
  <c r="R7" i="9" s="1"/>
  <c r="M295" i="12"/>
  <c r="M143" i="12"/>
  <c r="M141" i="12"/>
  <c r="M138" i="12"/>
  <c r="W30" i="10" s="1"/>
  <c r="M136" i="12"/>
  <c r="L139" i="12"/>
  <c r="V28" i="10"/>
  <c r="V31" i="10" s="1"/>
  <c r="Q9" i="9" s="1"/>
  <c r="N293" i="12"/>
  <c r="N99" i="12"/>
  <c r="N101" i="12"/>
  <c r="X22" i="10" s="1"/>
  <c r="N106" i="12"/>
  <c r="N104" i="12"/>
  <c r="L144" i="12"/>
  <c r="N16" i="5"/>
  <c r="P89" i="9"/>
  <c r="AB27" i="5"/>
  <c r="AA27" i="5" s="1"/>
  <c r="Q91" i="9"/>
  <c r="AD29" i="5"/>
  <c r="AC29" i="5" s="1"/>
  <c r="C133" i="8"/>
  <c r="C135" i="8" s="1"/>
  <c r="D76" i="9"/>
  <c r="D85" i="9" s="1"/>
  <c r="D95" i="9" s="1"/>
  <c r="Y26" i="5"/>
  <c r="AB21" i="5"/>
  <c r="AA21" i="5" s="1"/>
  <c r="W99" i="13" l="1"/>
  <c r="W85" i="13"/>
  <c r="W69" i="13"/>
  <c r="W72" i="13"/>
  <c r="W64" i="13"/>
  <c r="W66" i="13"/>
  <c r="W102" i="13"/>
  <c r="W77" i="13"/>
  <c r="W68" i="13"/>
  <c r="W74" i="13"/>
  <c r="W101" i="13"/>
  <c r="W73" i="13"/>
  <c r="W16" i="13"/>
  <c r="W87" i="13"/>
  <c r="W70" i="13"/>
  <c r="W71" i="13"/>
  <c r="W78" i="13"/>
  <c r="W79" i="13"/>
  <c r="W43" i="13"/>
  <c r="W45" i="13"/>
  <c r="W67" i="13"/>
  <c r="W44" i="13"/>
  <c r="W100" i="13"/>
  <c r="W109" i="13"/>
  <c r="W49" i="13"/>
  <c r="W15" i="13"/>
  <c r="W24" i="13"/>
  <c r="W31" i="13"/>
  <c r="W104" i="13"/>
  <c r="W75" i="13"/>
  <c r="W46" i="13"/>
  <c r="W20" i="13"/>
  <c r="W23" i="13"/>
  <c r="W26" i="13"/>
  <c r="W103" i="13"/>
  <c r="W29" i="13"/>
  <c r="W19" i="13"/>
  <c r="W21" i="13"/>
  <c r="W27" i="13"/>
  <c r="W105" i="13"/>
  <c r="W107" i="13"/>
  <c r="W80" i="13"/>
  <c r="W108" i="13"/>
  <c r="W86" i="13"/>
  <c r="W18" i="13"/>
  <c r="W106" i="13"/>
  <c r="W110" i="13"/>
  <c r="W47" i="13"/>
  <c r="W48" i="13"/>
  <c r="W76" i="13"/>
  <c r="W22" i="13"/>
  <c r="W17" i="13"/>
  <c r="W33" i="13"/>
  <c r="W30" i="13"/>
  <c r="W25" i="13"/>
  <c r="W28" i="13"/>
  <c r="W84" i="13"/>
  <c r="W14" i="13"/>
  <c r="W65" i="13"/>
  <c r="W89" i="13"/>
  <c r="W88" i="13"/>
  <c r="W90" i="13"/>
  <c r="W34" i="13"/>
  <c r="N88" i="12"/>
  <c r="T306" i="12" a="1"/>
  <c r="T306" i="12" s="1"/>
  <c r="V320" i="12" s="1"/>
  <c r="W96" i="13"/>
  <c r="W97" i="13"/>
  <c r="W95" i="13"/>
  <c r="M31" i="17"/>
  <c r="O28" i="18"/>
  <c r="X16" i="10"/>
  <c r="X19" i="10" s="1"/>
  <c r="S6" i="9" s="1"/>
  <c r="S123" i="9" s="1"/>
  <c r="N83" i="12"/>
  <c r="CE6" i="9"/>
  <c r="O361" i="12"/>
  <c r="O292" i="12"/>
  <c r="O87" i="12"/>
  <c r="O80" i="12"/>
  <c r="O82" i="12"/>
  <c r="Y18" i="10" s="1"/>
  <c r="O85" i="12"/>
  <c r="W81" i="13"/>
  <c r="N27" i="17"/>
  <c r="N36" i="9" s="1"/>
  <c r="U128" i="13"/>
  <c r="P1" i="16" s="1"/>
  <c r="P8" i="16" s="1"/>
  <c r="N38" i="9"/>
  <c r="N16" i="19"/>
  <c r="O16" i="19"/>
  <c r="O38" i="9"/>
  <c r="AA51" i="5" s="1"/>
  <c r="AB51" i="5" s="1"/>
  <c r="V126" i="13"/>
  <c r="V119" i="13"/>
  <c r="V82" i="13"/>
  <c r="Q5" i="18" s="1"/>
  <c r="Q21" i="18" s="1"/>
  <c r="P5" i="19"/>
  <c r="P10" i="19" s="1"/>
  <c r="U114" i="13"/>
  <c r="V39" i="13"/>
  <c r="Q6" i="16" s="1"/>
  <c r="O62" i="16" s="1"/>
  <c r="L352" i="12"/>
  <c r="V124" i="13"/>
  <c r="V117" i="13"/>
  <c r="P27" i="18"/>
  <c r="P34" i="9"/>
  <c r="AC49" i="5" s="1"/>
  <c r="AD49" i="5" s="1"/>
  <c r="V125" i="13"/>
  <c r="V118" i="13"/>
  <c r="V51" i="13"/>
  <c r="Q5" i="17" s="1"/>
  <c r="Y49" i="5"/>
  <c r="Z49" i="5" s="1"/>
  <c r="V127" i="13"/>
  <c r="V120" i="13"/>
  <c r="V112" i="13"/>
  <c r="O7" i="17"/>
  <c r="O22" i="17"/>
  <c r="O8" i="17"/>
  <c r="O117" i="9" s="1"/>
  <c r="N133" i="9"/>
  <c r="O140" i="9" s="1"/>
  <c r="X7" i="13"/>
  <c r="W111" i="13"/>
  <c r="W50" i="13"/>
  <c r="U121" i="13"/>
  <c r="P2" i="17" s="1"/>
  <c r="W50" i="5"/>
  <c r="X50" i="5" s="1"/>
  <c r="AU23" i="7"/>
  <c r="AV23" i="7" s="1"/>
  <c r="U50" i="5"/>
  <c r="V50" i="5" s="1"/>
  <c r="N309" i="12" a="1"/>
  <c r="N309" i="12" s="1"/>
  <c r="P323" i="12" s="1"/>
  <c r="N364" i="12"/>
  <c r="P296" i="12"/>
  <c r="P365" i="12"/>
  <c r="O362" i="12"/>
  <c r="P297" i="12"/>
  <c r="P366" i="12"/>
  <c r="Y36" i="10"/>
  <c r="Y39" i="10" s="1"/>
  <c r="T11" i="9" s="1"/>
  <c r="X326" i="12"/>
  <c r="W312" i="12" a="1"/>
  <c r="W312" i="12" s="1"/>
  <c r="Y329" i="12"/>
  <c r="X315" i="12" a="1"/>
  <c r="X315" i="12" s="1"/>
  <c r="T327" i="12"/>
  <c r="S313" i="12" a="1"/>
  <c r="S313" i="12" s="1"/>
  <c r="X168" i="12"/>
  <c r="U330" i="12"/>
  <c r="T316" i="12" a="1"/>
  <c r="T316" i="12" s="1"/>
  <c r="V321" i="12"/>
  <c r="U307" i="12" a="1"/>
  <c r="U307" i="12" s="1"/>
  <c r="W328" i="12"/>
  <c r="V314" i="12" a="1"/>
  <c r="V314" i="12" s="1"/>
  <c r="Y35" i="10"/>
  <c r="T10" i="9" s="1"/>
  <c r="V90" i="9"/>
  <c r="AN28" i="5"/>
  <c r="AM28" i="5" s="1"/>
  <c r="O180" i="12"/>
  <c r="O175" i="12"/>
  <c r="P179" i="12"/>
  <c r="P177" i="12"/>
  <c r="P174" i="12"/>
  <c r="Z38" i="10" s="1"/>
  <c r="P172" i="12"/>
  <c r="Q166" i="12"/>
  <c r="O157" i="12"/>
  <c r="O162" i="12"/>
  <c r="P161" i="12"/>
  <c r="P159" i="12"/>
  <c r="P156" i="12"/>
  <c r="Z34" i="10" s="1"/>
  <c r="P154" i="12"/>
  <c r="Z32" i="10" s="1"/>
  <c r="Q148" i="12"/>
  <c r="N107" i="12"/>
  <c r="M144" i="12"/>
  <c r="D133" i="8"/>
  <c r="D135" i="8" s="1"/>
  <c r="E76" i="9"/>
  <c r="E85" i="9" s="1"/>
  <c r="E95" i="9" s="1"/>
  <c r="P16" i="5"/>
  <c r="O16" i="5" s="1"/>
  <c r="M13" i="8" s="1"/>
  <c r="AD21" i="5"/>
  <c r="Q89" i="9"/>
  <c r="AD27" i="5"/>
  <c r="AC27" i="5" s="1"/>
  <c r="N295" i="12"/>
  <c r="N138" i="12"/>
  <c r="X30" i="10" s="1"/>
  <c r="N143" i="12"/>
  <c r="N136" i="12"/>
  <c r="N141" i="12"/>
  <c r="CE7" i="9"/>
  <c r="Q88" i="9"/>
  <c r="AD26" i="5"/>
  <c r="O293" i="12"/>
  <c r="O101" i="12"/>
  <c r="Y22" i="10" s="1"/>
  <c r="O104" i="12"/>
  <c r="O106" i="12"/>
  <c r="O99" i="12"/>
  <c r="N102" i="12"/>
  <c r="X20" i="10"/>
  <c r="X23" i="10" s="1"/>
  <c r="S7" i="9" s="1"/>
  <c r="M139" i="12"/>
  <c r="W28" i="10"/>
  <c r="W31" i="10" s="1"/>
  <c r="R9" i="9" s="1"/>
  <c r="CE9" i="9" s="1"/>
  <c r="J23" i="5"/>
  <c r="F75" i="9"/>
  <c r="AA26" i="5"/>
  <c r="M16" i="5"/>
  <c r="L13" i="8" s="1"/>
  <c r="R91" i="9"/>
  <c r="AF29" i="5"/>
  <c r="AE29" i="5" s="1"/>
  <c r="X101" i="13" l="1"/>
  <c r="X106" i="13"/>
  <c r="X110" i="13"/>
  <c r="X71" i="13"/>
  <c r="X99" i="13"/>
  <c r="X69" i="13"/>
  <c r="X107" i="13"/>
  <c r="X86" i="13"/>
  <c r="X70" i="13"/>
  <c r="X102" i="13"/>
  <c r="X77" i="13"/>
  <c r="X68" i="13"/>
  <c r="X72" i="13"/>
  <c r="X108" i="13"/>
  <c r="X76" i="13"/>
  <c r="X66" i="13"/>
  <c r="X73" i="13"/>
  <c r="X74" i="13"/>
  <c r="X87" i="13"/>
  <c r="X64" i="13"/>
  <c r="X78" i="13"/>
  <c r="X79" i="13"/>
  <c r="X45" i="13"/>
  <c r="X22" i="13"/>
  <c r="X28" i="13"/>
  <c r="X31" i="13"/>
  <c r="X100" i="13"/>
  <c r="X109" i="13"/>
  <c r="X49" i="13"/>
  <c r="X24" i="13"/>
  <c r="X29" i="13"/>
  <c r="X104" i="13"/>
  <c r="X75" i="13"/>
  <c r="X44" i="13"/>
  <c r="X46" i="13"/>
  <c r="X16" i="13"/>
  <c r="X20" i="13"/>
  <c r="X23" i="13"/>
  <c r="X26" i="13"/>
  <c r="X19" i="13"/>
  <c r="X103" i="13"/>
  <c r="X105" i="13"/>
  <c r="X80" i="13"/>
  <c r="X21" i="13"/>
  <c r="X47" i="13"/>
  <c r="X48" i="13"/>
  <c r="X17" i="13"/>
  <c r="X25" i="13"/>
  <c r="X18" i="13"/>
  <c r="X27" i="13"/>
  <c r="X33" i="13"/>
  <c r="X30" i="13"/>
  <c r="X89" i="13"/>
  <c r="X84" i="13"/>
  <c r="X67" i="13"/>
  <c r="X14" i="13"/>
  <c r="X90" i="13"/>
  <c r="X85" i="13"/>
  <c r="X65" i="13"/>
  <c r="X43" i="13"/>
  <c r="X15" i="13"/>
  <c r="X88" i="13"/>
  <c r="X34" i="13"/>
  <c r="F156" i="9"/>
  <c r="CD75" i="9"/>
  <c r="U306" i="12" a="1"/>
  <c r="U306" i="12" s="1"/>
  <c r="V306" i="12" s="1" a="1"/>
  <c r="V306" i="12" s="1"/>
  <c r="X96" i="13"/>
  <c r="X95" i="13"/>
  <c r="X97" i="13"/>
  <c r="N31" i="17"/>
  <c r="O88" i="12"/>
  <c r="O83" i="12"/>
  <c r="Y16" i="10"/>
  <c r="Y19" i="10" s="1"/>
  <c r="T6" i="9" s="1"/>
  <c r="T123" i="9" s="1"/>
  <c r="P361" i="12"/>
  <c r="P80" i="12"/>
  <c r="P87" i="12"/>
  <c r="P82" i="12"/>
  <c r="Z18" i="10" s="1"/>
  <c r="P292" i="12"/>
  <c r="P85" i="12"/>
  <c r="X81" i="13"/>
  <c r="O17" i="19"/>
  <c r="Y7" i="13"/>
  <c r="X111" i="13"/>
  <c r="X50" i="13"/>
  <c r="O133" i="9"/>
  <c r="P140" i="9" s="1"/>
  <c r="P22" i="17"/>
  <c r="P8" i="17"/>
  <c r="P117" i="9" s="1"/>
  <c r="P7" i="17"/>
  <c r="W118" i="13"/>
  <c r="W125" i="13"/>
  <c r="W51" i="13"/>
  <c r="R5" i="17" s="1"/>
  <c r="W120" i="13"/>
  <c r="W112" i="13"/>
  <c r="W127" i="13"/>
  <c r="O27" i="17"/>
  <c r="Y50" i="5"/>
  <c r="Z50" i="5" s="1"/>
  <c r="V114" i="13"/>
  <c r="Q5" i="19"/>
  <c r="Q10" i="19" s="1"/>
  <c r="V121" i="13"/>
  <c r="Q2" i="17" s="1"/>
  <c r="P16" i="19"/>
  <c r="P38" i="9"/>
  <c r="AC51" i="5" s="1"/>
  <c r="AD51" i="5" s="1"/>
  <c r="W124" i="13"/>
  <c r="W117" i="13"/>
  <c r="W39" i="13"/>
  <c r="R6" i="16" s="1"/>
  <c r="R62" i="16" s="1"/>
  <c r="M352" i="12"/>
  <c r="W119" i="13"/>
  <c r="W82" i="13"/>
  <c r="R5" i="18" s="1"/>
  <c r="R21" i="18" s="1"/>
  <c r="W126" i="13"/>
  <c r="V128" i="13"/>
  <c r="Q1" i="16" s="1"/>
  <c r="Q8" i="16" s="1"/>
  <c r="Q27" i="18"/>
  <c r="Q34" i="9"/>
  <c r="Y51" i="5"/>
  <c r="Z51" i="5" s="1"/>
  <c r="O309" i="12" a="1"/>
  <c r="O309" i="12" s="1"/>
  <c r="Q323" i="12" s="1"/>
  <c r="O364" i="12"/>
  <c r="Q296" i="12"/>
  <c r="Q365" i="12"/>
  <c r="Q297" i="12"/>
  <c r="Q366" i="12"/>
  <c r="P362" i="12"/>
  <c r="V330" i="12"/>
  <c r="U316" i="12" a="1"/>
  <c r="U316" i="12" s="1"/>
  <c r="U327" i="12"/>
  <c r="T313" i="12" a="1"/>
  <c r="T313" i="12" s="1"/>
  <c r="Z36" i="10"/>
  <c r="Z39" i="10" s="1"/>
  <c r="U11" i="9" s="1"/>
  <c r="X328" i="12"/>
  <c r="W314" i="12" a="1"/>
  <c r="W314" i="12" s="1"/>
  <c r="W321" i="12"/>
  <c r="V307" i="12" a="1"/>
  <c r="V307" i="12" s="1"/>
  <c r="Y326" i="12"/>
  <c r="X312" i="12" a="1"/>
  <c r="X312" i="12" s="1"/>
  <c r="Z329" i="12"/>
  <c r="Y315" i="12" a="1"/>
  <c r="Y315" i="12" s="1"/>
  <c r="Y168" i="12"/>
  <c r="Z35" i="10"/>
  <c r="U10" i="9" s="1"/>
  <c r="P180" i="12"/>
  <c r="W90" i="9"/>
  <c r="AP28" i="5"/>
  <c r="AO28" i="5" s="1"/>
  <c r="P175" i="12"/>
  <c r="Q174" i="12"/>
  <c r="AA38" i="10" s="1"/>
  <c r="Q179" i="12"/>
  <c r="Q177" i="12"/>
  <c r="Q172" i="12"/>
  <c r="R166" i="12"/>
  <c r="P162" i="12"/>
  <c r="Q161" i="12"/>
  <c r="Q159" i="12"/>
  <c r="Q156" i="12"/>
  <c r="AA34" i="10" s="1"/>
  <c r="Q154" i="12"/>
  <c r="AA32" i="10" s="1"/>
  <c r="R148" i="12"/>
  <c r="P157" i="12"/>
  <c r="O107" i="12"/>
  <c r="R89" i="9"/>
  <c r="AF27" i="5"/>
  <c r="AE27" i="5" s="1"/>
  <c r="AF21" i="5"/>
  <c r="AC26" i="5"/>
  <c r="E133" i="8"/>
  <c r="E135" i="8" s="1"/>
  <c r="F76" i="9"/>
  <c r="F85" i="9" s="1"/>
  <c r="F95" i="9" s="1"/>
  <c r="O102" i="12"/>
  <c r="Y20" i="10"/>
  <c r="Y23" i="10" s="1"/>
  <c r="T7" i="9" s="1"/>
  <c r="R88" i="9"/>
  <c r="AF26" i="5"/>
  <c r="N144" i="12"/>
  <c r="X28" i="10"/>
  <c r="X31" i="10" s="1"/>
  <c r="S9" i="9" s="1"/>
  <c r="N139" i="12"/>
  <c r="CE91" i="9"/>
  <c r="S91" i="9"/>
  <c r="AH29" i="5"/>
  <c r="P293" i="12"/>
  <c r="P104" i="12"/>
  <c r="P106" i="12"/>
  <c r="P99" i="12"/>
  <c r="P101" i="12"/>
  <c r="Z22" i="10" s="1"/>
  <c r="O295" i="12"/>
  <c r="O143" i="12"/>
  <c r="O141" i="12"/>
  <c r="O138" i="12"/>
  <c r="Y30" i="10" s="1"/>
  <c r="O136" i="12"/>
  <c r="AC21" i="5"/>
  <c r="Y101" i="13" l="1"/>
  <c r="Y106" i="13"/>
  <c r="Y110" i="13"/>
  <c r="Y71" i="13"/>
  <c r="Y99" i="13"/>
  <c r="Y103" i="13"/>
  <c r="Y105" i="13"/>
  <c r="Y69" i="13"/>
  <c r="Y73" i="13"/>
  <c r="Y75" i="13"/>
  <c r="Y76" i="13"/>
  <c r="Y107" i="13"/>
  <c r="Y86" i="13"/>
  <c r="Y70" i="13"/>
  <c r="Y102" i="13"/>
  <c r="Y77" i="13"/>
  <c r="Y80" i="13"/>
  <c r="Y108" i="13"/>
  <c r="Y66" i="13"/>
  <c r="Y74" i="13"/>
  <c r="Y100" i="13"/>
  <c r="Y68" i="13"/>
  <c r="Y47" i="13"/>
  <c r="Y48" i="13"/>
  <c r="Y17" i="13"/>
  <c r="Y25" i="13"/>
  <c r="Y44" i="13"/>
  <c r="Y20" i="13"/>
  <c r="Y26" i="13"/>
  <c r="Y72" i="13"/>
  <c r="Y45" i="13"/>
  <c r="Y22" i="13"/>
  <c r="Y28" i="13"/>
  <c r="Y31" i="13"/>
  <c r="Y46" i="13"/>
  <c r="Y109" i="13"/>
  <c r="Y49" i="13"/>
  <c r="Y24" i="13"/>
  <c r="Y16" i="13"/>
  <c r="Y23" i="13"/>
  <c r="Y104" i="13"/>
  <c r="Y64" i="13"/>
  <c r="Y19" i="13"/>
  <c r="Y87" i="13"/>
  <c r="Y78" i="13"/>
  <c r="Y79" i="13"/>
  <c r="Y18" i="13"/>
  <c r="Y29" i="13"/>
  <c r="Y21" i="13"/>
  <c r="Y30" i="13"/>
  <c r="Y27" i="13"/>
  <c r="Y33" i="13"/>
  <c r="Y89" i="13"/>
  <c r="Y67" i="13"/>
  <c r="Y34" i="13"/>
  <c r="Y14" i="13"/>
  <c r="Y15" i="13"/>
  <c r="Y90" i="13"/>
  <c r="Y88" i="13"/>
  <c r="Y84" i="13"/>
  <c r="Y85" i="13"/>
  <c r="Y65" i="13"/>
  <c r="Y43" i="13"/>
  <c r="W320" i="12"/>
  <c r="Y97" i="13"/>
  <c r="Y95" i="13"/>
  <c r="Y96" i="13"/>
  <c r="X320" i="12"/>
  <c r="W306" i="12" a="1"/>
  <c r="W306" i="12" s="1"/>
  <c r="P83" i="12"/>
  <c r="Z16" i="10"/>
  <c r="Z19" i="10" s="1"/>
  <c r="U6" i="9" s="1"/>
  <c r="U123" i="9" s="1"/>
  <c r="Q361" i="12"/>
  <c r="Q292" i="12"/>
  <c r="Q80" i="12"/>
  <c r="Q87" i="12"/>
  <c r="Q82" i="12"/>
  <c r="AA18" i="10" s="1"/>
  <c r="Q85" i="12"/>
  <c r="P88" i="12"/>
  <c r="Y81" i="13"/>
  <c r="R27" i="18"/>
  <c r="R28" i="18" s="1"/>
  <c r="R34" i="9"/>
  <c r="P133" i="9"/>
  <c r="Q140" i="9" s="1"/>
  <c r="Q7" i="17"/>
  <c r="Q22" i="17"/>
  <c r="Q8" i="17"/>
  <c r="Q117" i="9" s="1"/>
  <c r="X117" i="13"/>
  <c r="X124" i="13"/>
  <c r="X39" i="13"/>
  <c r="S6" i="16" s="1"/>
  <c r="N352" i="12"/>
  <c r="O65" i="16"/>
  <c r="Q16" i="19"/>
  <c r="Q38" i="9"/>
  <c r="AE51" i="5" s="1"/>
  <c r="AF51" i="5" s="1"/>
  <c r="O36" i="9"/>
  <c r="O31" i="17"/>
  <c r="O32" i="17" s="1"/>
  <c r="X126" i="13"/>
  <c r="X82" i="13"/>
  <c r="S5" i="18" s="1"/>
  <c r="S21" i="18" s="1"/>
  <c r="X119" i="13"/>
  <c r="W121" i="13"/>
  <c r="R2" i="17" s="1"/>
  <c r="P27" i="17"/>
  <c r="X127" i="13"/>
  <c r="X120" i="13"/>
  <c r="X112" i="13"/>
  <c r="Z7" i="13"/>
  <c r="Y111" i="13"/>
  <c r="Y50" i="13"/>
  <c r="X51" i="13"/>
  <c r="S5" i="17" s="1"/>
  <c r="X125" i="13"/>
  <c r="X118" i="13"/>
  <c r="AE49" i="5"/>
  <c r="AF49" i="5" s="1"/>
  <c r="W128" i="13"/>
  <c r="R1" i="16" s="1"/>
  <c r="R8" i="16" s="1"/>
  <c r="R5" i="19"/>
  <c r="R10" i="19" s="1"/>
  <c r="W114" i="13"/>
  <c r="Q362" i="12"/>
  <c r="R296" i="12"/>
  <c r="R365" i="12"/>
  <c r="R297" i="12"/>
  <c r="R366" i="12"/>
  <c r="P309" i="12" a="1"/>
  <c r="P309" i="12" s="1"/>
  <c r="R323" i="12" s="1"/>
  <c r="P364" i="12"/>
  <c r="X321" i="12"/>
  <c r="W307" i="12" a="1"/>
  <c r="W307" i="12" s="1"/>
  <c r="AA329" i="12"/>
  <c r="Z315" i="12" a="1"/>
  <c r="Z315" i="12" s="1"/>
  <c r="V327" i="12"/>
  <c r="U313" i="12" a="1"/>
  <c r="U313" i="12" s="1"/>
  <c r="AA36" i="10"/>
  <c r="AA39" i="10" s="1"/>
  <c r="V11" i="9" s="1"/>
  <c r="Z168" i="12"/>
  <c r="Y328" i="12"/>
  <c r="X314" i="12" a="1"/>
  <c r="X314" i="12" s="1"/>
  <c r="Z326" i="12"/>
  <c r="Y312" i="12" a="1"/>
  <c r="Y312" i="12" s="1"/>
  <c r="W330" i="12"/>
  <c r="V316" i="12" a="1"/>
  <c r="V316" i="12" s="1"/>
  <c r="AA35" i="10"/>
  <c r="V10" i="9" s="1"/>
  <c r="Q162" i="12"/>
  <c r="AR28" i="5"/>
  <c r="AQ28" i="5" s="1"/>
  <c r="X90" i="9"/>
  <c r="Q180" i="12"/>
  <c r="Q157" i="12"/>
  <c r="Q175" i="12"/>
  <c r="R179" i="12"/>
  <c r="R177" i="12"/>
  <c r="R172" i="12"/>
  <c r="S166" i="12"/>
  <c r="R174" i="12"/>
  <c r="AB38" i="10" s="1"/>
  <c r="R161" i="12"/>
  <c r="R159" i="12"/>
  <c r="R156" i="12"/>
  <c r="AB34" i="10" s="1"/>
  <c r="R154" i="12"/>
  <c r="AB32" i="10" s="1"/>
  <c r="S148" i="12"/>
  <c r="O144" i="12"/>
  <c r="P295" i="12"/>
  <c r="P143" i="12"/>
  <c r="P141" i="12"/>
  <c r="P138" i="12"/>
  <c r="Z30" i="10" s="1"/>
  <c r="P136" i="12"/>
  <c r="O139" i="12"/>
  <c r="Y28" i="10"/>
  <c r="Y31" i="10" s="1"/>
  <c r="T9" i="9" s="1"/>
  <c r="T91" i="9"/>
  <c r="AJ29" i="5"/>
  <c r="AI29" i="5" s="1"/>
  <c r="CE89" i="9"/>
  <c r="S89" i="9"/>
  <c r="AH27" i="5"/>
  <c r="CE83" i="9"/>
  <c r="AH21" i="5"/>
  <c r="AG21" i="5" s="1"/>
  <c r="Z20" i="10"/>
  <c r="Z23" i="10" s="1"/>
  <c r="U7" i="9" s="1"/>
  <c r="P102" i="12"/>
  <c r="Q293" i="12"/>
  <c r="Q104" i="12"/>
  <c r="Q106" i="12"/>
  <c r="Q101" i="12"/>
  <c r="AA22" i="10" s="1"/>
  <c r="Q99" i="12"/>
  <c r="AE26" i="5"/>
  <c r="BA29" i="5"/>
  <c r="AG29" i="5"/>
  <c r="P107" i="12"/>
  <c r="CE88" i="9"/>
  <c r="S88" i="9"/>
  <c r="AH26" i="5"/>
  <c r="AE21" i="5"/>
  <c r="Z100" i="13" l="1"/>
  <c r="Z103" i="13"/>
  <c r="Z107" i="13"/>
  <c r="Z109" i="13"/>
  <c r="Z101" i="13"/>
  <c r="Z106" i="13"/>
  <c r="Z110" i="13"/>
  <c r="Z71" i="13"/>
  <c r="Z104" i="13"/>
  <c r="Z105" i="13"/>
  <c r="Z69" i="13"/>
  <c r="Z73" i="13"/>
  <c r="Z75" i="13"/>
  <c r="Z76" i="13"/>
  <c r="Z86" i="13"/>
  <c r="Z70" i="13"/>
  <c r="Z102" i="13"/>
  <c r="Z47" i="13"/>
  <c r="Z99" i="13"/>
  <c r="Z80" i="13"/>
  <c r="Z108" i="13"/>
  <c r="Z66" i="13"/>
  <c r="Z79" i="13"/>
  <c r="Z18" i="13"/>
  <c r="Z30" i="13"/>
  <c r="Z20" i="13"/>
  <c r="Z68" i="13"/>
  <c r="Z48" i="13"/>
  <c r="Z17" i="13"/>
  <c r="Z25" i="13"/>
  <c r="Z49" i="13"/>
  <c r="Z23" i="13"/>
  <c r="Z26" i="13"/>
  <c r="Z72" i="13"/>
  <c r="Z45" i="13"/>
  <c r="Z22" i="13"/>
  <c r="Z28" i="13"/>
  <c r="Z24" i="13"/>
  <c r="Z64" i="13"/>
  <c r="Z77" i="13"/>
  <c r="Z44" i="13"/>
  <c r="Z46" i="13"/>
  <c r="Z16" i="13"/>
  <c r="Z87" i="13"/>
  <c r="Z74" i="13"/>
  <c r="Z78" i="13"/>
  <c r="Z21" i="13"/>
  <c r="Z29" i="13"/>
  <c r="Z19" i="13"/>
  <c r="Z27" i="13"/>
  <c r="Z33" i="13"/>
  <c r="Z89" i="13"/>
  <c r="Z65" i="13"/>
  <c r="Z15" i="13"/>
  <c r="Z85" i="13"/>
  <c r="Z84" i="13"/>
  <c r="Z31" i="13"/>
  <c r="Z34" i="13"/>
  <c r="Z88" i="13"/>
  <c r="Z14" i="13"/>
  <c r="Z67" i="13"/>
  <c r="Z43" i="13"/>
  <c r="Z90" i="13"/>
  <c r="EE21" i="5"/>
  <c r="EC21" i="5"/>
  <c r="Z97" i="13"/>
  <c r="Z95" i="13"/>
  <c r="Z96" i="13"/>
  <c r="Q88" i="12"/>
  <c r="R361" i="12"/>
  <c r="R85" i="12"/>
  <c r="R82" i="12"/>
  <c r="AB18" i="10" s="1"/>
  <c r="R80" i="12"/>
  <c r="R292" i="12"/>
  <c r="R87" i="12"/>
  <c r="X306" i="12" a="1"/>
  <c r="X306" i="12" s="1"/>
  <c r="Y320" i="12"/>
  <c r="Q83" i="12"/>
  <c r="AA16" i="10"/>
  <c r="AA19" i="10" s="1"/>
  <c r="V6" i="9" s="1"/>
  <c r="V123" i="9" s="1"/>
  <c r="Z81" i="13"/>
  <c r="Q27" i="17"/>
  <c r="Q36" i="9" s="1"/>
  <c r="AE50" i="5" s="1"/>
  <c r="AF50" i="5" s="1"/>
  <c r="X128" i="13"/>
  <c r="S1" i="16" s="1"/>
  <c r="S8" i="16" s="1"/>
  <c r="S5" i="19"/>
  <c r="S10" i="19" s="1"/>
  <c r="X114" i="13"/>
  <c r="X121" i="13"/>
  <c r="S2" i="17" s="1"/>
  <c r="AA50" i="5"/>
  <c r="AB50" i="5" s="1"/>
  <c r="R16" i="19"/>
  <c r="R17" i="19" s="1"/>
  <c r="R38" i="9"/>
  <c r="CE38" i="9" s="1"/>
  <c r="S27" i="18"/>
  <c r="S34" i="9"/>
  <c r="AG49" i="5"/>
  <c r="AH49" i="5" s="1"/>
  <c r="CE34" i="9"/>
  <c r="Y117" i="13"/>
  <c r="O352" i="12"/>
  <c r="Y39" i="13"/>
  <c r="T6" i="16" s="1"/>
  <c r="Y124" i="13"/>
  <c r="Y119" i="13"/>
  <c r="Y82" i="13"/>
  <c r="T5" i="18" s="1"/>
  <c r="T21" i="18" s="1"/>
  <c r="Y126" i="13"/>
  <c r="R64" i="16"/>
  <c r="Y125" i="13"/>
  <c r="Y118" i="13"/>
  <c r="Y51" i="13"/>
  <c r="T5" i="17" s="1"/>
  <c r="Y120" i="13"/>
  <c r="Y112" i="13"/>
  <c r="Y127" i="13"/>
  <c r="Q133" i="9"/>
  <c r="R140" i="9" s="1"/>
  <c r="R7" i="17"/>
  <c r="R8" i="17"/>
  <c r="R117" i="9" s="1"/>
  <c r="R22" i="17"/>
  <c r="AA7" i="13"/>
  <c r="Z111" i="13"/>
  <c r="Z50" i="13"/>
  <c r="P31" i="17"/>
  <c r="P36" i="9"/>
  <c r="AC50" i="5" s="1"/>
  <c r="AD50" i="5" s="1"/>
  <c r="Q309" i="12" a="1"/>
  <c r="Q309" i="12" s="1"/>
  <c r="S323" i="12" s="1"/>
  <c r="Q364" i="12"/>
  <c r="S296" i="12"/>
  <c r="S365" i="12"/>
  <c r="S297" i="12"/>
  <c r="S366" i="12"/>
  <c r="R362" i="12"/>
  <c r="V313" i="12" a="1"/>
  <c r="V313" i="12" s="1"/>
  <c r="W327" i="12"/>
  <c r="X330" i="12"/>
  <c r="W316" i="12" a="1"/>
  <c r="W316" i="12" s="1"/>
  <c r="Y321" i="12"/>
  <c r="X307" i="12" a="1"/>
  <c r="X307" i="12" s="1"/>
  <c r="AB36" i="10"/>
  <c r="AB39" i="10" s="1"/>
  <c r="W11" i="9" s="1"/>
  <c r="Z328" i="12"/>
  <c r="Y314" i="12" a="1"/>
  <c r="Y314" i="12" s="1"/>
  <c r="AB329" i="12"/>
  <c r="AA315" i="12" a="1"/>
  <c r="AA315" i="12" s="1"/>
  <c r="AA168" i="12"/>
  <c r="AA326" i="12"/>
  <c r="Z312" i="12" a="1"/>
  <c r="Z312" i="12" s="1"/>
  <c r="AB35" i="10"/>
  <c r="W10" i="9" s="1"/>
  <c r="AT28" i="5"/>
  <c r="AS28" i="5" s="1"/>
  <c r="Y90" i="9"/>
  <c r="R180" i="12"/>
  <c r="R162" i="12"/>
  <c r="R175" i="12"/>
  <c r="S179" i="12"/>
  <c r="S177" i="12"/>
  <c r="S174" i="12"/>
  <c r="AC38" i="10" s="1"/>
  <c r="S172" i="12"/>
  <c r="T166" i="12"/>
  <c r="S161" i="12"/>
  <c r="S159" i="12"/>
  <c r="S156" i="12"/>
  <c r="AC34" i="10" s="1"/>
  <c r="S154" i="12"/>
  <c r="AC32" i="10" s="1"/>
  <c r="T148" i="12"/>
  <c r="R157" i="12"/>
  <c r="T89" i="9"/>
  <c r="AJ27" i="5"/>
  <c r="AI27" i="5" s="1"/>
  <c r="Q143" i="12"/>
  <c r="Q141" i="12"/>
  <c r="Q138" i="12"/>
  <c r="AA30" i="10" s="1"/>
  <c r="Q136" i="12"/>
  <c r="Q295" i="12"/>
  <c r="BA26" i="5"/>
  <c r="AG26" i="5"/>
  <c r="Q107" i="12"/>
  <c r="P139" i="12"/>
  <c r="Z28" i="10"/>
  <c r="Z31" i="10" s="1"/>
  <c r="U9" i="9" s="1"/>
  <c r="T88" i="9"/>
  <c r="AJ26" i="5"/>
  <c r="AA20" i="10"/>
  <c r="AA23" i="10" s="1"/>
  <c r="V7" i="9" s="1"/>
  <c r="Q102" i="12"/>
  <c r="AJ21" i="5"/>
  <c r="AI21" i="5" s="1"/>
  <c r="U91" i="9"/>
  <c r="AL29" i="5"/>
  <c r="AK29" i="5" s="1"/>
  <c r="P144" i="12"/>
  <c r="R293" i="12"/>
  <c r="R106" i="12"/>
  <c r="R104" i="12"/>
  <c r="R101" i="12"/>
  <c r="AB22" i="10" s="1"/>
  <c r="R99" i="12"/>
  <c r="AG27" i="5"/>
  <c r="AA100" i="13" l="1"/>
  <c r="AA103" i="13"/>
  <c r="AA107" i="13"/>
  <c r="AA109" i="13"/>
  <c r="AA87" i="13"/>
  <c r="AA66" i="13"/>
  <c r="AA78" i="13"/>
  <c r="AA104" i="13"/>
  <c r="AA105" i="13"/>
  <c r="AA69" i="13"/>
  <c r="AA73" i="13"/>
  <c r="AA75" i="13"/>
  <c r="AA76" i="13"/>
  <c r="AA110" i="13"/>
  <c r="AA86" i="13"/>
  <c r="AA68" i="13"/>
  <c r="AA72" i="13"/>
  <c r="AA46" i="13"/>
  <c r="AA48" i="13"/>
  <c r="AA101" i="13"/>
  <c r="AA102" i="13"/>
  <c r="AA47" i="13"/>
  <c r="AA99" i="13"/>
  <c r="AA70" i="13"/>
  <c r="AA71" i="13"/>
  <c r="AA80" i="13"/>
  <c r="AA74" i="13"/>
  <c r="AA21" i="13"/>
  <c r="AA27" i="13"/>
  <c r="AA33" i="13"/>
  <c r="AA30" i="13"/>
  <c r="AA45" i="13"/>
  <c r="AA79" i="13"/>
  <c r="AA18" i="13"/>
  <c r="AA28" i="13"/>
  <c r="AA49" i="13"/>
  <c r="AA24" i="13"/>
  <c r="AA17" i="13"/>
  <c r="AA25" i="13"/>
  <c r="AA22" i="13"/>
  <c r="AA77" i="13"/>
  <c r="AA44" i="13"/>
  <c r="AA20" i="13"/>
  <c r="AA23" i="13"/>
  <c r="AA108" i="13"/>
  <c r="AA106" i="13"/>
  <c r="AA19" i="13"/>
  <c r="AA29" i="13"/>
  <c r="AA26" i="13"/>
  <c r="AA31" i="13"/>
  <c r="AA85" i="13"/>
  <c r="AA64" i="13"/>
  <c r="AA84" i="13"/>
  <c r="AA67" i="13"/>
  <c r="AA16" i="13"/>
  <c r="AA65" i="13"/>
  <c r="AA90" i="13"/>
  <c r="AA89" i="13"/>
  <c r="AA88" i="13"/>
  <c r="AA15" i="13"/>
  <c r="AA34" i="13"/>
  <c r="AA14" i="13"/>
  <c r="AA43" i="13"/>
  <c r="S14" i="17"/>
  <c r="CE53" i="9"/>
  <c r="AA95" i="13"/>
  <c r="AA97" i="13"/>
  <c r="AA96" i="13"/>
  <c r="R88" i="12"/>
  <c r="S361" i="12"/>
  <c r="S292" i="12"/>
  <c r="S85" i="12"/>
  <c r="S87" i="12"/>
  <c r="S82" i="12"/>
  <c r="AC18" i="10" s="1"/>
  <c r="S80" i="12"/>
  <c r="R83" i="12"/>
  <c r="AB16" i="10"/>
  <c r="AB19" i="10" s="1"/>
  <c r="W6" i="9" s="1"/>
  <c r="W123" i="9" s="1"/>
  <c r="Z320" i="12"/>
  <c r="Y306" i="12" a="1"/>
  <c r="Y306" i="12" s="1"/>
  <c r="AA81" i="13"/>
  <c r="Q31" i="17"/>
  <c r="R27" i="17"/>
  <c r="R31" i="17" s="1"/>
  <c r="Y121" i="13"/>
  <c r="T2" i="17" s="1"/>
  <c r="T22" i="17" s="1"/>
  <c r="Z82" i="13"/>
  <c r="U5" i="18" s="1"/>
  <c r="U21" i="18" s="1"/>
  <c r="Z126" i="13"/>
  <c r="Z119" i="13"/>
  <c r="AB7" i="13"/>
  <c r="AA111" i="13"/>
  <c r="AA50" i="13"/>
  <c r="R133" i="9"/>
  <c r="S140" i="9" s="1"/>
  <c r="Y114" i="13"/>
  <c r="T5" i="19"/>
  <c r="T10" i="19" s="1"/>
  <c r="Z118" i="13"/>
  <c r="Z125" i="13"/>
  <c r="Z51" i="13"/>
  <c r="U5" i="17" s="1"/>
  <c r="Y128" i="13"/>
  <c r="T1" i="16" s="1"/>
  <c r="T8" i="16" s="1"/>
  <c r="AI49" i="5"/>
  <c r="AJ49" i="5" s="1"/>
  <c r="AG51" i="5"/>
  <c r="AH51" i="5" s="1"/>
  <c r="Z127" i="13"/>
  <c r="Z120" i="13"/>
  <c r="Z112" i="13"/>
  <c r="T27" i="18"/>
  <c r="T34" i="9"/>
  <c r="AK49" i="5" s="1"/>
  <c r="AL49" i="5" s="1"/>
  <c r="S7" i="17"/>
  <c r="S22" i="17"/>
  <c r="S8" i="17"/>
  <c r="Z124" i="13"/>
  <c r="P352" i="12"/>
  <c r="Z117" i="13"/>
  <c r="Z39" i="13"/>
  <c r="U6" i="16" s="1"/>
  <c r="S16" i="19"/>
  <c r="S38" i="9"/>
  <c r="T296" i="12"/>
  <c r="T365" i="12"/>
  <c r="T297" i="12"/>
  <c r="T366" i="12"/>
  <c r="S362" i="12"/>
  <c r="R309" i="12" a="1"/>
  <c r="R309" i="12" s="1"/>
  <c r="T323" i="12" s="1"/>
  <c r="R364" i="12"/>
  <c r="Y330" i="12"/>
  <c r="X316" i="12" a="1"/>
  <c r="X316" i="12" s="1"/>
  <c r="W313" i="12" a="1"/>
  <c r="W313" i="12" s="1"/>
  <c r="X327" i="12"/>
  <c r="AC36" i="10"/>
  <c r="AC39" i="10" s="1"/>
  <c r="X11" i="9" s="1"/>
  <c r="AB168" i="12"/>
  <c r="AA328" i="12"/>
  <c r="Z314" i="12" a="1"/>
  <c r="Z314" i="12" s="1"/>
  <c r="AB326" i="12"/>
  <c r="AA312" i="12" a="1"/>
  <c r="AA312" i="12" s="1"/>
  <c r="AC329" i="12"/>
  <c r="AB315" i="12" a="1"/>
  <c r="AB315" i="12" s="1"/>
  <c r="Z321" i="12"/>
  <c r="Y307" i="12" a="1"/>
  <c r="Y307" i="12" s="1"/>
  <c r="AC35" i="10"/>
  <c r="X10" i="9" s="1"/>
  <c r="S162" i="12"/>
  <c r="S180" i="12"/>
  <c r="AV28" i="5"/>
  <c r="AU28" i="5" s="1"/>
  <c r="Z90" i="9"/>
  <c r="S175" i="12"/>
  <c r="T172" i="12"/>
  <c r="U166" i="12"/>
  <c r="T179" i="12"/>
  <c r="T177" i="12"/>
  <c r="T174" i="12"/>
  <c r="AD38" i="10" s="1"/>
  <c r="S157" i="12"/>
  <c r="T161" i="12"/>
  <c r="T156" i="12"/>
  <c r="AD34" i="10" s="1"/>
  <c r="T154" i="12"/>
  <c r="AD32" i="10" s="1"/>
  <c r="U148" i="12"/>
  <c r="T159" i="12"/>
  <c r="R107" i="12"/>
  <c r="V91" i="9"/>
  <c r="AN29" i="5"/>
  <c r="AM29" i="5" s="1"/>
  <c r="AI26" i="5"/>
  <c r="AL26" i="5"/>
  <c r="U88" i="9"/>
  <c r="Q144" i="12"/>
  <c r="S293" i="12"/>
  <c r="S106" i="12"/>
  <c r="S99" i="12"/>
  <c r="S104" i="12"/>
  <c r="S101" i="12"/>
  <c r="AC22" i="10" s="1"/>
  <c r="R143" i="12"/>
  <c r="R141" i="12"/>
  <c r="R138" i="12"/>
  <c r="AB30" i="10" s="1"/>
  <c r="R136" i="12"/>
  <c r="R295" i="12"/>
  <c r="U89" i="9"/>
  <c r="AL27" i="5"/>
  <c r="AK27" i="5" s="1"/>
  <c r="R102" i="12"/>
  <c r="AB20" i="10"/>
  <c r="AB23" i="10" s="1"/>
  <c r="W7" i="9" s="1"/>
  <c r="AL21" i="5"/>
  <c r="Q139" i="12"/>
  <c r="AA28" i="10"/>
  <c r="AA31" i="10" s="1"/>
  <c r="V9" i="9" s="1"/>
  <c r="AB102" i="13" l="1"/>
  <c r="AB104" i="13"/>
  <c r="AB105" i="13"/>
  <c r="AB108" i="13"/>
  <c r="AB86" i="13"/>
  <c r="AB87" i="13"/>
  <c r="AB68" i="13"/>
  <c r="AB70" i="13"/>
  <c r="AB100" i="13"/>
  <c r="AB103" i="13"/>
  <c r="AB107" i="13"/>
  <c r="AB109" i="13"/>
  <c r="AB66" i="13"/>
  <c r="AB69" i="13"/>
  <c r="AB110" i="13"/>
  <c r="AB72" i="13"/>
  <c r="AB76" i="13"/>
  <c r="AB46" i="13"/>
  <c r="AB48" i="13"/>
  <c r="AB101" i="13"/>
  <c r="AB73" i="13"/>
  <c r="AB47" i="13"/>
  <c r="AB99" i="13"/>
  <c r="AB106" i="13"/>
  <c r="AB78" i="13"/>
  <c r="AB19" i="13"/>
  <c r="AB33" i="13"/>
  <c r="AB30" i="13"/>
  <c r="AB28" i="13"/>
  <c r="AB71" i="13"/>
  <c r="AB74" i="13"/>
  <c r="AB21" i="13"/>
  <c r="AB27" i="13"/>
  <c r="AB17" i="13"/>
  <c r="AB25" i="13"/>
  <c r="AB22" i="13"/>
  <c r="AB79" i="13"/>
  <c r="AB18" i="13"/>
  <c r="AB75" i="13"/>
  <c r="AB45" i="13"/>
  <c r="AB80" i="13"/>
  <c r="AB49" i="13"/>
  <c r="AB77" i="13"/>
  <c r="AB44" i="13"/>
  <c r="AB23" i="13"/>
  <c r="AB29" i="13"/>
  <c r="AB26" i="13"/>
  <c r="AB20" i="13"/>
  <c r="AB24" i="13"/>
  <c r="AB65" i="13"/>
  <c r="AB89" i="13"/>
  <c r="AB90" i="13"/>
  <c r="AB84" i="13"/>
  <c r="AB64" i="13"/>
  <c r="AB31" i="13"/>
  <c r="AB15" i="13"/>
  <c r="AB85" i="13"/>
  <c r="AB16" i="13"/>
  <c r="AB34" i="13"/>
  <c r="AB14" i="13"/>
  <c r="AB43" i="13"/>
  <c r="AB88" i="13"/>
  <c r="AB67" i="13"/>
  <c r="S117" i="9"/>
  <c r="AB96" i="13"/>
  <c r="AB97" i="13"/>
  <c r="AB95" i="13"/>
  <c r="T7" i="17"/>
  <c r="AA320" i="12"/>
  <c r="Z306" i="12" a="1"/>
  <c r="Z306" i="12" s="1"/>
  <c r="R32" i="17"/>
  <c r="S88" i="12"/>
  <c r="T361" i="12"/>
  <c r="T82" i="12"/>
  <c r="AD18" i="10" s="1"/>
  <c r="T85" i="12"/>
  <c r="T80" i="12"/>
  <c r="T292" i="12"/>
  <c r="T87" i="12"/>
  <c r="S83" i="12"/>
  <c r="AC16" i="10"/>
  <c r="AC19" i="10" s="1"/>
  <c r="X6" i="9" s="1"/>
  <c r="X123" i="9" s="1"/>
  <c r="AB81" i="13"/>
  <c r="R36" i="9"/>
  <c r="AG50" i="5" s="1"/>
  <c r="AH50" i="5" s="1"/>
  <c r="T14" i="17"/>
  <c r="T8" i="17"/>
  <c r="S27" i="17"/>
  <c r="S31" i="17" s="1"/>
  <c r="AA126" i="13"/>
  <c r="AA119" i="13"/>
  <c r="AA82" i="13"/>
  <c r="V5" i="18" s="1"/>
  <c r="V21" i="18" s="1"/>
  <c r="AA125" i="13"/>
  <c r="AA51" i="13"/>
  <c r="V5" i="17" s="1"/>
  <c r="AA118" i="13"/>
  <c r="AC7" i="13"/>
  <c r="AB111" i="13"/>
  <c r="AB50" i="13"/>
  <c r="AI51" i="5"/>
  <c r="AJ51" i="5" s="1"/>
  <c r="T16" i="19"/>
  <c r="T38" i="9"/>
  <c r="AK51" i="5" s="1"/>
  <c r="AL51" i="5" s="1"/>
  <c r="S133" i="9"/>
  <c r="T140" i="9" s="1"/>
  <c r="Z128" i="13"/>
  <c r="U1" i="16" s="1"/>
  <c r="U8" i="16" s="1"/>
  <c r="AA120" i="13"/>
  <c r="AA112" i="13"/>
  <c r="AA127" i="13"/>
  <c r="U27" i="18"/>
  <c r="U28" i="18" s="1"/>
  <c r="U34" i="9"/>
  <c r="AM49" i="5" s="1"/>
  <c r="AN49" i="5" s="1"/>
  <c r="U5" i="19"/>
  <c r="U10" i="19" s="1"/>
  <c r="Z114" i="13"/>
  <c r="Z121" i="13"/>
  <c r="U2" i="17" s="1"/>
  <c r="Q352" i="12"/>
  <c r="AA124" i="13"/>
  <c r="AA117" i="13"/>
  <c r="AA39" i="13"/>
  <c r="V6" i="16" s="1"/>
  <c r="U297" i="12"/>
  <c r="U366" i="12"/>
  <c r="S309" i="12" a="1"/>
  <c r="S309" i="12" s="1"/>
  <c r="U323" i="12" s="1"/>
  <c r="S364" i="12"/>
  <c r="U296" i="12"/>
  <c r="U365" i="12"/>
  <c r="T362" i="12"/>
  <c r="AC326" i="12"/>
  <c r="AB312" i="12" a="1"/>
  <c r="AB312" i="12" s="1"/>
  <c r="AD36" i="10"/>
  <c r="AC168" i="12"/>
  <c r="Y327" i="12"/>
  <c r="X313" i="12" a="1"/>
  <c r="X313" i="12" s="1"/>
  <c r="AA321" i="12"/>
  <c r="Z307" i="12" a="1"/>
  <c r="Z307" i="12" s="1"/>
  <c r="AD329" i="12"/>
  <c r="AC315" i="12" a="1"/>
  <c r="AC315" i="12" s="1"/>
  <c r="AB328" i="12"/>
  <c r="AA314" i="12" a="1"/>
  <c r="AA314" i="12" s="1"/>
  <c r="Z330" i="12"/>
  <c r="Y316" i="12" a="1"/>
  <c r="Y316" i="12" s="1"/>
  <c r="AD39" i="10"/>
  <c r="Y11" i="9" s="1"/>
  <c r="AD35" i="10"/>
  <c r="Y10" i="9" s="1"/>
  <c r="AX28" i="5"/>
  <c r="AW28" i="5" s="1"/>
  <c r="AA90" i="9"/>
  <c r="T180" i="12"/>
  <c r="U179" i="12"/>
  <c r="U177" i="12"/>
  <c r="U172" i="12"/>
  <c r="V166" i="12"/>
  <c r="U174" i="12"/>
  <c r="AE38" i="10" s="1"/>
  <c r="T175" i="12"/>
  <c r="T162" i="12"/>
  <c r="T157" i="12"/>
  <c r="U161" i="12"/>
  <c r="U156" i="12"/>
  <c r="AE34" i="10" s="1"/>
  <c r="U159" i="12"/>
  <c r="U154" i="12"/>
  <c r="AE32" i="10" s="1"/>
  <c r="V148" i="12"/>
  <c r="S107" i="12"/>
  <c r="R144" i="12"/>
  <c r="T293" i="12"/>
  <c r="T99" i="12"/>
  <c r="T101" i="12"/>
  <c r="AD22" i="10" s="1"/>
  <c r="T104" i="12"/>
  <c r="T106" i="12"/>
  <c r="AK21" i="5"/>
  <c r="AK26" i="5"/>
  <c r="W91" i="9"/>
  <c r="AP29" i="5"/>
  <c r="AO29" i="5" s="1"/>
  <c r="V83" i="9"/>
  <c r="AN21" i="5"/>
  <c r="AM21" i="5" s="1"/>
  <c r="S295" i="12"/>
  <c r="S143" i="12"/>
  <c r="S141" i="12"/>
  <c r="S138" i="12"/>
  <c r="AC30" i="10" s="1"/>
  <c r="S136" i="12"/>
  <c r="S102" i="12"/>
  <c r="AC20" i="10"/>
  <c r="AC23" i="10" s="1"/>
  <c r="X7" i="9" s="1"/>
  <c r="V89" i="9"/>
  <c r="AN27" i="5"/>
  <c r="AM27" i="5" s="1"/>
  <c r="R139" i="12"/>
  <c r="AB28" i="10"/>
  <c r="AB31" i="10" s="1"/>
  <c r="W9" i="9" s="1"/>
  <c r="V88" i="9"/>
  <c r="AN26" i="5"/>
  <c r="AC66" i="13" l="1"/>
  <c r="AC102" i="13"/>
  <c r="AC104" i="13"/>
  <c r="AC105" i="13"/>
  <c r="AC108" i="13"/>
  <c r="AC87" i="13"/>
  <c r="AC68" i="13"/>
  <c r="AC70" i="13"/>
  <c r="AC101" i="13"/>
  <c r="AC71" i="13"/>
  <c r="AC74" i="13"/>
  <c r="AC79" i="13"/>
  <c r="AC103" i="13"/>
  <c r="AC107" i="13"/>
  <c r="AC100" i="13"/>
  <c r="AC77" i="13"/>
  <c r="AC44" i="13"/>
  <c r="AC69" i="13"/>
  <c r="AC110" i="13"/>
  <c r="AC72" i="13"/>
  <c r="AC76" i="13"/>
  <c r="AC46" i="13"/>
  <c r="AC48" i="13"/>
  <c r="AC29" i="13"/>
  <c r="AC33" i="13"/>
  <c r="AC18" i="13"/>
  <c r="AC30" i="13"/>
  <c r="AC106" i="13"/>
  <c r="AC78" i="13"/>
  <c r="AC47" i="13"/>
  <c r="AC19" i="13"/>
  <c r="AC21" i="13"/>
  <c r="AC27" i="13"/>
  <c r="AC25" i="13"/>
  <c r="AC109" i="13"/>
  <c r="AC75" i="13"/>
  <c r="AC73" i="13"/>
  <c r="AC45" i="13"/>
  <c r="AC22" i="13"/>
  <c r="AC80" i="13"/>
  <c r="AC49" i="13"/>
  <c r="AC20" i="13"/>
  <c r="AC23" i="13"/>
  <c r="AC28" i="13"/>
  <c r="AC26" i="13"/>
  <c r="AC24" i="13"/>
  <c r="AC34" i="13"/>
  <c r="AC86" i="13"/>
  <c r="AC15" i="13"/>
  <c r="AC64" i="13"/>
  <c r="AC90" i="13"/>
  <c r="AC31" i="13"/>
  <c r="AC14" i="13"/>
  <c r="AC65" i="13"/>
  <c r="AC99" i="13"/>
  <c r="AC67" i="13"/>
  <c r="AC16" i="13"/>
  <c r="AC17" i="13"/>
  <c r="AC85" i="13"/>
  <c r="AC89" i="13"/>
  <c r="AC84" i="13"/>
  <c r="AC43" i="13"/>
  <c r="AC88" i="13"/>
  <c r="T117" i="9"/>
  <c r="AC96" i="13"/>
  <c r="AC95" i="13"/>
  <c r="AC97" i="13"/>
  <c r="S36" i="9"/>
  <c r="AI50" i="5" s="1"/>
  <c r="AJ50" i="5" s="1"/>
  <c r="U361" i="12"/>
  <c r="U292" i="12"/>
  <c r="U87" i="12"/>
  <c r="U82" i="12"/>
  <c r="AE18" i="10" s="1"/>
  <c r="U80" i="12"/>
  <c r="U85" i="12"/>
  <c r="T83" i="12"/>
  <c r="AD16" i="10"/>
  <c r="AD19" i="10" s="1"/>
  <c r="Y6" i="9" s="1"/>
  <c r="Y123" i="9" s="1"/>
  <c r="AB320" i="12"/>
  <c r="AA306" i="12" a="1"/>
  <c r="AA306" i="12" s="1"/>
  <c r="C6" i="6"/>
  <c r="T88" i="12"/>
  <c r="CE36" i="9"/>
  <c r="AC81" i="13"/>
  <c r="T27" i="17"/>
  <c r="T31" i="17" s="1"/>
  <c r="T133" i="9"/>
  <c r="U140" i="9" s="1"/>
  <c r="AA128" i="13"/>
  <c r="V1" i="16" s="1"/>
  <c r="V8" i="16" s="1"/>
  <c r="U22" i="17"/>
  <c r="U7" i="17"/>
  <c r="U14" i="17"/>
  <c r="U8" i="17"/>
  <c r="V5" i="19"/>
  <c r="V10" i="19" s="1"/>
  <c r="AA114" i="13"/>
  <c r="R352" i="12"/>
  <c r="AB124" i="13"/>
  <c r="AB117" i="13"/>
  <c r="AB39" i="13"/>
  <c r="W6" i="16" s="1"/>
  <c r="AB127" i="13"/>
  <c r="AB120" i="13"/>
  <c r="AB112" i="13"/>
  <c r="AB82" i="13"/>
  <c r="W5" i="18" s="1"/>
  <c r="W21" i="18" s="1"/>
  <c r="AB126" i="13"/>
  <c r="AB119" i="13"/>
  <c r="AB125" i="13"/>
  <c r="AB118" i="13"/>
  <c r="AB51" i="13"/>
  <c r="W5" i="17" s="1"/>
  <c r="AA121" i="13"/>
  <c r="V2" i="17" s="1"/>
  <c r="U16" i="19"/>
  <c r="U17" i="19" s="1"/>
  <c r="U38" i="9"/>
  <c r="AM51" i="5" s="1"/>
  <c r="AN51" i="5" s="1"/>
  <c r="AD7" i="13"/>
  <c r="AC111" i="13"/>
  <c r="AC50" i="13"/>
  <c r="AC4" i="13"/>
  <c r="V27" i="18"/>
  <c r="V34" i="9"/>
  <c r="AO49" i="5" s="1"/>
  <c r="AP49" i="5" s="1"/>
  <c r="V297" i="12"/>
  <c r="V366" i="12"/>
  <c r="U362" i="12"/>
  <c r="V296" i="12"/>
  <c r="V365" i="12"/>
  <c r="T309" i="12" a="1"/>
  <c r="T309" i="12" s="1"/>
  <c r="V323" i="12" s="1"/>
  <c r="T364" i="12"/>
  <c r="AC328" i="12"/>
  <c r="AB314" i="12" a="1"/>
  <c r="AB314" i="12" s="1"/>
  <c r="AD326" i="12"/>
  <c r="AC312" i="12" a="1"/>
  <c r="AC312" i="12" s="1"/>
  <c r="AE329" i="12"/>
  <c r="AD315" i="12" a="1"/>
  <c r="AD315" i="12" s="1"/>
  <c r="AB321" i="12"/>
  <c r="AA307" i="12" a="1"/>
  <c r="AA307" i="12" s="1"/>
  <c r="AA330" i="12"/>
  <c r="Z316" i="12" a="1"/>
  <c r="Z316" i="12" s="1"/>
  <c r="AE36" i="10"/>
  <c r="AE39" i="10" s="1"/>
  <c r="Z11" i="9" s="1"/>
  <c r="AD168" i="12"/>
  <c r="Z327" i="12"/>
  <c r="Y313" i="12" a="1"/>
  <c r="Y313" i="12" s="1"/>
  <c r="AE35" i="10"/>
  <c r="Z10" i="9" s="1"/>
  <c r="U180" i="12"/>
  <c r="AB90" i="9"/>
  <c r="AZ28" i="5"/>
  <c r="AY28" i="5" s="1"/>
  <c r="V179" i="12"/>
  <c r="V177" i="12"/>
  <c r="V174" i="12"/>
  <c r="AF38" i="10" s="1"/>
  <c r="V172" i="12"/>
  <c r="AF36" i="10" s="1"/>
  <c r="W166" i="12"/>
  <c r="U175" i="12"/>
  <c r="U157" i="12"/>
  <c r="U162" i="12"/>
  <c r="V161" i="12"/>
  <c r="V159" i="12"/>
  <c r="V156" i="12"/>
  <c r="AF34" i="10" s="1"/>
  <c r="V154" i="12"/>
  <c r="AF32" i="10" s="1"/>
  <c r="W148" i="12"/>
  <c r="S144" i="12"/>
  <c r="AP26" i="5"/>
  <c r="W88" i="9"/>
  <c r="W89" i="9"/>
  <c r="AP27" i="5"/>
  <c r="AO27" i="5" s="1"/>
  <c r="S139" i="12"/>
  <c r="AC28" i="10"/>
  <c r="AC31" i="10" s="1"/>
  <c r="X9" i="9" s="1"/>
  <c r="AP21" i="5"/>
  <c r="AO21" i="5" s="1"/>
  <c r="W83" i="9"/>
  <c r="U293" i="12"/>
  <c r="U99" i="12"/>
  <c r="U101" i="12"/>
  <c r="AE22" i="10" s="1"/>
  <c r="U106" i="12"/>
  <c r="U104" i="12"/>
  <c r="C7" i="6"/>
  <c r="T107" i="12"/>
  <c r="AM26" i="5"/>
  <c r="T295" i="12"/>
  <c r="T138" i="12"/>
  <c r="AD30" i="10" s="1"/>
  <c r="T143" i="12"/>
  <c r="T141" i="12"/>
  <c r="T136" i="12"/>
  <c r="X91" i="9"/>
  <c r="AR29" i="5"/>
  <c r="AQ29" i="5" s="1"/>
  <c r="T102" i="12"/>
  <c r="AD20" i="10"/>
  <c r="AD23" i="10" s="1"/>
  <c r="Y7" i="9" s="1"/>
  <c r="AD69" i="13" l="1"/>
  <c r="AD66" i="13"/>
  <c r="AD102" i="13"/>
  <c r="AD104" i="13"/>
  <c r="AD105" i="13"/>
  <c r="AD108" i="13"/>
  <c r="AD87" i="13"/>
  <c r="AD68" i="13"/>
  <c r="AD70" i="13"/>
  <c r="AD100" i="13"/>
  <c r="AD72" i="13"/>
  <c r="AD101" i="13"/>
  <c r="AD71" i="13"/>
  <c r="AD74" i="13"/>
  <c r="AD103" i="13"/>
  <c r="AD106" i="13"/>
  <c r="AD107" i="13"/>
  <c r="AD45" i="13"/>
  <c r="AD49" i="13"/>
  <c r="AD77" i="13"/>
  <c r="AD44" i="13"/>
  <c r="AD76" i="13"/>
  <c r="AD20" i="13"/>
  <c r="AD23" i="13"/>
  <c r="AD26" i="13"/>
  <c r="AD29" i="13"/>
  <c r="AD21" i="13"/>
  <c r="AD27" i="13"/>
  <c r="AD79" i="13"/>
  <c r="AD78" i="13"/>
  <c r="AD47" i="13"/>
  <c r="AD48" i="13"/>
  <c r="AD19" i="13"/>
  <c r="AD33" i="13"/>
  <c r="AD109" i="13"/>
  <c r="AD18" i="13"/>
  <c r="AD75" i="13"/>
  <c r="AD46" i="13"/>
  <c r="AD73" i="13"/>
  <c r="AD110" i="13"/>
  <c r="AD80" i="13"/>
  <c r="AD24" i="13"/>
  <c r="AD30" i="13"/>
  <c r="AD22" i="13"/>
  <c r="AD28" i="13"/>
  <c r="AD25" i="13"/>
  <c r="AD15" i="13"/>
  <c r="AD64" i="13"/>
  <c r="AD67" i="13"/>
  <c r="AD84" i="13"/>
  <c r="AD99" i="13"/>
  <c r="AD89" i="13"/>
  <c r="AD16" i="13"/>
  <c r="AD85" i="13"/>
  <c r="AD65" i="13"/>
  <c r="AD17" i="13"/>
  <c r="AD86" i="13"/>
  <c r="AD88" i="13"/>
  <c r="AD31" i="13"/>
  <c r="AD34" i="13"/>
  <c r="AD90" i="13"/>
  <c r="AD43" i="13"/>
  <c r="AD14" i="13"/>
  <c r="U117" i="9"/>
  <c r="AD96" i="13"/>
  <c r="AD95" i="13"/>
  <c r="AD97" i="13"/>
  <c r="AE16" i="10"/>
  <c r="AE19" i="10" s="1"/>
  <c r="Z6" i="9" s="1"/>
  <c r="Z123" i="9" s="1"/>
  <c r="U83" i="12"/>
  <c r="AB306" i="12" a="1"/>
  <c r="AB306" i="12" s="1"/>
  <c r="AC306" i="12" s="1" a="1"/>
  <c r="AC306" i="12" s="1"/>
  <c r="AE320" i="12" s="1"/>
  <c r="AC320" i="12"/>
  <c r="V361" i="12"/>
  <c r="V85" i="12"/>
  <c r="V292" i="12"/>
  <c r="V82" i="12"/>
  <c r="AF18" i="10" s="1"/>
  <c r="V80" i="12"/>
  <c r="V87" i="12"/>
  <c r="U88" i="12"/>
  <c r="AD81" i="13"/>
  <c r="T36" i="9"/>
  <c r="AK50" i="5" s="1"/>
  <c r="AL50" i="5" s="1"/>
  <c r="AB121" i="13"/>
  <c r="W2" i="17" s="1"/>
  <c r="W8" i="17" s="1"/>
  <c r="U27" i="17"/>
  <c r="U36" i="9" s="1"/>
  <c r="AC118" i="13"/>
  <c r="AC51" i="13"/>
  <c r="X5" i="17" s="1"/>
  <c r="AC125" i="13"/>
  <c r="V7" i="17"/>
  <c r="V14" i="17"/>
  <c r="V22" i="17"/>
  <c r="V8" i="17"/>
  <c r="W27" i="18"/>
  <c r="W34" i="9"/>
  <c r="AQ49" i="5" s="1"/>
  <c r="AR49" i="5" s="1"/>
  <c r="AB128" i="13"/>
  <c r="W1" i="16" s="1"/>
  <c r="W8" i="16" s="1"/>
  <c r="V16" i="19"/>
  <c r="V38" i="9"/>
  <c r="AC117" i="13"/>
  <c r="AC39" i="13"/>
  <c r="X6" i="16" s="1"/>
  <c r="S352" i="12"/>
  <c r="AC124" i="13"/>
  <c r="AC120" i="13"/>
  <c r="AC112" i="13"/>
  <c r="AC127" i="13"/>
  <c r="W5" i="19"/>
  <c r="W10" i="19" s="1"/>
  <c r="AB114" i="13"/>
  <c r="AC126" i="13"/>
  <c r="AC119" i="13"/>
  <c r="AC82" i="13"/>
  <c r="X5" i="18" s="1"/>
  <c r="X21" i="18" s="1"/>
  <c r="AE7" i="13"/>
  <c r="AD111" i="13"/>
  <c r="AD50" i="13"/>
  <c r="U133" i="9"/>
  <c r="V140" i="9" s="1"/>
  <c r="U309" i="12" a="1"/>
  <c r="U309" i="12" s="1"/>
  <c r="W323" i="12" s="1"/>
  <c r="U364" i="12"/>
  <c r="W297" i="12"/>
  <c r="W366" i="12"/>
  <c r="V362" i="12"/>
  <c r="W296" i="12"/>
  <c r="W365" i="12"/>
  <c r="AA327" i="12"/>
  <c r="Z313" i="12" a="1"/>
  <c r="Z313" i="12" s="1"/>
  <c r="AE168" i="12"/>
  <c r="AF329" i="12"/>
  <c r="AE315" i="12" a="1"/>
  <c r="AE315" i="12" s="1"/>
  <c r="AE326" i="12"/>
  <c r="AD312" i="12" a="1"/>
  <c r="AD312" i="12" s="1"/>
  <c r="AB330" i="12"/>
  <c r="AA316" i="12" a="1"/>
  <c r="AA316" i="12" s="1"/>
  <c r="AC321" i="12"/>
  <c r="AB307" i="12" a="1"/>
  <c r="AB307" i="12" s="1"/>
  <c r="AD328" i="12"/>
  <c r="AC314" i="12" a="1"/>
  <c r="AC314" i="12" s="1"/>
  <c r="V162" i="12"/>
  <c r="AF35" i="10"/>
  <c r="AA10" i="9" s="1"/>
  <c r="AF39" i="10"/>
  <c r="AA11" i="9" s="1"/>
  <c r="AC90" i="9"/>
  <c r="BB28" i="5"/>
  <c r="V175" i="12"/>
  <c r="V180" i="12"/>
  <c r="W179" i="12"/>
  <c r="W177" i="12"/>
  <c r="W172" i="12"/>
  <c r="W174" i="12"/>
  <c r="AG38" i="10" s="1"/>
  <c r="X166" i="12"/>
  <c r="V157" i="12"/>
  <c r="W161" i="12"/>
  <c r="W159" i="12"/>
  <c r="W156" i="12"/>
  <c r="AG34" i="10" s="1"/>
  <c r="W154" i="12"/>
  <c r="AG32" i="10" s="1"/>
  <c r="X148" i="12"/>
  <c r="T144" i="12"/>
  <c r="Y91" i="9"/>
  <c r="AT29" i="5"/>
  <c r="AS29" i="5" s="1"/>
  <c r="T139" i="12"/>
  <c r="AD28" i="10"/>
  <c r="AD31" i="10" s="1"/>
  <c r="Y9" i="9" s="1"/>
  <c r="U102" i="12"/>
  <c r="AE20" i="10"/>
  <c r="AE23" i="10" s="1"/>
  <c r="Z7" i="9" s="1"/>
  <c r="X88" i="9"/>
  <c r="AR26" i="5"/>
  <c r="AO26" i="5"/>
  <c r="U107" i="12"/>
  <c r="X83" i="9"/>
  <c r="AR21" i="5"/>
  <c r="V293" i="12"/>
  <c r="V101" i="12"/>
  <c r="AF22" i="10" s="1"/>
  <c r="V104" i="12"/>
  <c r="V106" i="12"/>
  <c r="V99" i="12"/>
  <c r="U295" i="12"/>
  <c r="U143" i="12"/>
  <c r="U141" i="12"/>
  <c r="U138" i="12"/>
  <c r="AE30" i="10" s="1"/>
  <c r="U136" i="12"/>
  <c r="AR27" i="5"/>
  <c r="AQ27" i="5" s="1"/>
  <c r="X89" i="9"/>
  <c r="AE69" i="13" l="1"/>
  <c r="AE72" i="13"/>
  <c r="AE66" i="13"/>
  <c r="AE106" i="13"/>
  <c r="AE108" i="13"/>
  <c r="AE109" i="13"/>
  <c r="AE110" i="13"/>
  <c r="AE77" i="13"/>
  <c r="AE100" i="13"/>
  <c r="AE87" i="13"/>
  <c r="AE101" i="13"/>
  <c r="AE104" i="13"/>
  <c r="AE71" i="13"/>
  <c r="AE74" i="13"/>
  <c r="AE75" i="13"/>
  <c r="AE78" i="13"/>
  <c r="AE79" i="13"/>
  <c r="AE107" i="13"/>
  <c r="AE68" i="13"/>
  <c r="AE45" i="13"/>
  <c r="AE102" i="13"/>
  <c r="AE44" i="13"/>
  <c r="AE80" i="13"/>
  <c r="AE24" i="13"/>
  <c r="AE29" i="13"/>
  <c r="AE76" i="13"/>
  <c r="AE20" i="13"/>
  <c r="AE23" i="13"/>
  <c r="AE26" i="13"/>
  <c r="AE47" i="13"/>
  <c r="AE19" i="13"/>
  <c r="AE27" i="13"/>
  <c r="AE48" i="13"/>
  <c r="AE103" i="13"/>
  <c r="AE70" i="13"/>
  <c r="AE21" i="13"/>
  <c r="AE105" i="13"/>
  <c r="AE18" i="13"/>
  <c r="AE46" i="13"/>
  <c r="AE73" i="13"/>
  <c r="AE49" i="13"/>
  <c r="AE22" i="13"/>
  <c r="AE28" i="13"/>
  <c r="AE30" i="13"/>
  <c r="AE25" i="13"/>
  <c r="AE33" i="13"/>
  <c r="AE99" i="13"/>
  <c r="AE85" i="13"/>
  <c r="AE14" i="13"/>
  <c r="AE67" i="13"/>
  <c r="AE64" i="13"/>
  <c r="AE31" i="13"/>
  <c r="AE16" i="13"/>
  <c r="AE84" i="13"/>
  <c r="AE17" i="13"/>
  <c r="AE34" i="13"/>
  <c r="AE89" i="13"/>
  <c r="AE15" i="13"/>
  <c r="AE65" i="13"/>
  <c r="AE86" i="13"/>
  <c r="AE90" i="13"/>
  <c r="AE88" i="13"/>
  <c r="AE43" i="13"/>
  <c r="V117" i="9"/>
  <c r="AE95" i="13"/>
  <c r="AE96" i="13"/>
  <c r="AE97" i="13"/>
  <c r="AF16" i="10"/>
  <c r="AF19" i="10" s="1"/>
  <c r="AA6" i="9" s="1"/>
  <c r="AA123" i="9" s="1"/>
  <c r="V83" i="12"/>
  <c r="AD320" i="12"/>
  <c r="AD306" i="12" a="1"/>
  <c r="AD306" i="12" s="1"/>
  <c r="V88" i="12"/>
  <c r="W7" i="17"/>
  <c r="W361" i="12"/>
  <c r="W85" i="12"/>
  <c r="W80" i="12"/>
  <c r="W87" i="12"/>
  <c r="W82" i="12"/>
  <c r="AG18" i="10" s="1"/>
  <c r="W292" i="12"/>
  <c r="AE81" i="13"/>
  <c r="U31" i="17"/>
  <c r="U32" i="17" s="1"/>
  <c r="W14" i="17"/>
  <c r="W117" i="9" s="1"/>
  <c r="W22" i="17"/>
  <c r="AD120" i="13"/>
  <c r="AD112" i="13"/>
  <c r="AD127" i="13"/>
  <c r="AF7" i="13"/>
  <c r="AE111" i="13"/>
  <c r="AE50" i="13"/>
  <c r="AC128" i="13"/>
  <c r="X1" i="16" s="1"/>
  <c r="X8" i="16" s="1"/>
  <c r="V133" i="9"/>
  <c r="W140" i="9" s="1"/>
  <c r="X27" i="18"/>
  <c r="X28" i="18" s="1"/>
  <c r="X34" i="9"/>
  <c r="W38" i="9"/>
  <c r="AQ51" i="5" s="1"/>
  <c r="AR51" i="5" s="1"/>
  <c r="W16" i="19"/>
  <c r="V27" i="17"/>
  <c r="AD125" i="13"/>
  <c r="AD118" i="13"/>
  <c r="AD51" i="13"/>
  <c r="Y5" i="17" s="1"/>
  <c r="AD126" i="13"/>
  <c r="AD82" i="13"/>
  <c r="Y5" i="18" s="1"/>
  <c r="Y21" i="18" s="1"/>
  <c r="AD119" i="13"/>
  <c r="AC121" i="13"/>
  <c r="X2" i="17" s="1"/>
  <c r="AD117" i="13"/>
  <c r="AD39" i="13"/>
  <c r="Y6" i="16" s="1"/>
  <c r="T352" i="12"/>
  <c r="AD124" i="13"/>
  <c r="AM50" i="5"/>
  <c r="AN50" i="5" s="1"/>
  <c r="X5" i="19"/>
  <c r="X10" i="19" s="1"/>
  <c r="AC114" i="13"/>
  <c r="AO51" i="5"/>
  <c r="AP51" i="5" s="1"/>
  <c r="W362" i="12"/>
  <c r="X296" i="12"/>
  <c r="X365" i="12"/>
  <c r="X297" i="12"/>
  <c r="X366" i="12"/>
  <c r="V309" i="12" a="1"/>
  <c r="V309" i="12" s="1"/>
  <c r="X323" i="12" s="1"/>
  <c r="V364" i="12"/>
  <c r="AC330" i="12"/>
  <c r="AB316" i="12" a="1"/>
  <c r="AB316" i="12" s="1"/>
  <c r="AF168" i="12"/>
  <c r="AF326" i="12"/>
  <c r="AE312" i="12" a="1"/>
  <c r="AE312" i="12" s="1"/>
  <c r="AB327" i="12"/>
  <c r="AA313" i="12" a="1"/>
  <c r="AA313" i="12" s="1"/>
  <c r="AD321" i="12"/>
  <c r="AC307" i="12" a="1"/>
  <c r="AC307" i="12" s="1"/>
  <c r="AE328" i="12"/>
  <c r="AD314" i="12" a="1"/>
  <c r="AD314" i="12" s="1"/>
  <c r="AG36" i="10"/>
  <c r="AG39" i="10" s="1"/>
  <c r="AB11" i="9" s="1"/>
  <c r="AG329" i="12"/>
  <c r="AF315" i="12" a="1"/>
  <c r="AF315" i="12" s="1"/>
  <c r="AG35" i="10"/>
  <c r="AB10" i="9" s="1"/>
  <c r="AD90" i="9"/>
  <c r="BD28" i="5"/>
  <c r="BC28" i="5" s="1"/>
  <c r="W180" i="12"/>
  <c r="W175" i="12"/>
  <c r="X179" i="12"/>
  <c r="X177" i="12"/>
  <c r="X174" i="12"/>
  <c r="AH38" i="10" s="1"/>
  <c r="Y166" i="12"/>
  <c r="X172" i="12"/>
  <c r="X161" i="12"/>
  <c r="X159" i="12"/>
  <c r="X156" i="12"/>
  <c r="AH34" i="10" s="1"/>
  <c r="X154" i="12"/>
  <c r="AH32" i="10" s="1"/>
  <c r="Y148" i="12"/>
  <c r="W157" i="12"/>
  <c r="W162" i="12"/>
  <c r="V107" i="12"/>
  <c r="U144" i="12"/>
  <c r="Y89" i="9"/>
  <c r="AT27" i="5"/>
  <c r="AS27" i="5" s="1"/>
  <c r="Y83" i="9"/>
  <c r="AT21" i="5"/>
  <c r="Z91" i="9"/>
  <c r="AV29" i="5"/>
  <c r="AU29" i="5" s="1"/>
  <c r="AF20" i="10"/>
  <c r="AF23" i="10" s="1"/>
  <c r="AA7" i="9" s="1"/>
  <c r="V102" i="12"/>
  <c r="V295" i="12"/>
  <c r="V143" i="12"/>
  <c r="V141" i="12"/>
  <c r="V138" i="12"/>
  <c r="AF30" i="10" s="1"/>
  <c r="V136" i="12"/>
  <c r="U139" i="12"/>
  <c r="AE28" i="10"/>
  <c r="AE31" i="10" s="1"/>
  <c r="Z9" i="9" s="1"/>
  <c r="W293" i="12"/>
  <c r="W104" i="12"/>
  <c r="W106" i="12"/>
  <c r="W99" i="12"/>
  <c r="W101" i="12"/>
  <c r="AG22" i="10" s="1"/>
  <c r="AQ21" i="5"/>
  <c r="AQ26" i="5"/>
  <c r="Y88" i="9"/>
  <c r="AT26" i="5"/>
  <c r="AF101" i="13" l="1"/>
  <c r="AF106" i="13"/>
  <c r="AF110" i="13"/>
  <c r="AF69" i="13"/>
  <c r="AF108" i="13"/>
  <c r="AF109" i="13"/>
  <c r="AF72" i="13"/>
  <c r="AF77" i="13"/>
  <c r="AF100" i="13"/>
  <c r="AF87" i="13"/>
  <c r="AF66" i="13"/>
  <c r="AF103" i="13"/>
  <c r="AF75" i="13"/>
  <c r="AF78" i="13"/>
  <c r="AF79" i="13"/>
  <c r="AF107" i="13"/>
  <c r="AF68" i="13"/>
  <c r="AF45" i="13"/>
  <c r="AF102" i="13"/>
  <c r="AF73" i="13"/>
  <c r="AF49" i="13"/>
  <c r="AF22" i="13"/>
  <c r="AF28" i="13"/>
  <c r="AF29" i="13"/>
  <c r="AF80" i="13"/>
  <c r="AF24" i="13"/>
  <c r="AF19" i="13"/>
  <c r="AF71" i="13"/>
  <c r="AF74" i="13"/>
  <c r="AF76" i="13"/>
  <c r="AF20" i="13"/>
  <c r="AF23" i="13"/>
  <c r="AF26" i="13"/>
  <c r="AF104" i="13"/>
  <c r="AF47" i="13"/>
  <c r="AF48" i="13"/>
  <c r="AF70" i="13"/>
  <c r="AF21" i="13"/>
  <c r="AF105" i="13"/>
  <c r="AF44" i="13"/>
  <c r="AF46" i="13"/>
  <c r="AF25" i="13"/>
  <c r="AF33" i="13"/>
  <c r="AF30" i="13"/>
  <c r="AF18" i="13"/>
  <c r="AF27" i="13"/>
  <c r="AF31" i="13"/>
  <c r="AF15" i="13"/>
  <c r="AF64" i="13"/>
  <c r="AF16" i="13"/>
  <c r="AF90" i="13"/>
  <c r="AF99" i="13"/>
  <c r="AF89" i="13"/>
  <c r="AF85" i="13"/>
  <c r="AF86" i="13"/>
  <c r="AF65" i="13"/>
  <c r="AF67" i="13"/>
  <c r="AF88" i="13"/>
  <c r="AF84" i="13"/>
  <c r="AF14" i="13"/>
  <c r="AF34" i="13"/>
  <c r="AF17" i="13"/>
  <c r="AF43" i="13"/>
  <c r="AF97" i="13"/>
  <c r="AF95" i="13"/>
  <c r="AF96" i="13"/>
  <c r="AE306" i="12" a="1"/>
  <c r="AE306" i="12" s="1"/>
  <c r="AF306" i="12" s="1" a="1"/>
  <c r="AF306" i="12" s="1"/>
  <c r="AH320" i="12" s="1"/>
  <c r="AF320" i="12"/>
  <c r="W83" i="12"/>
  <c r="AG16" i="10"/>
  <c r="AG19" i="10" s="1"/>
  <c r="AB6" i="9" s="1"/>
  <c r="AB123" i="9" s="1"/>
  <c r="W88" i="12"/>
  <c r="X361" i="12"/>
  <c r="X80" i="12"/>
  <c r="X85" i="12"/>
  <c r="X292" i="12"/>
  <c r="X87" i="12"/>
  <c r="X82" i="12"/>
  <c r="AH18" i="10" s="1"/>
  <c r="AF81" i="13"/>
  <c r="W27" i="17"/>
  <c r="W36" i="9" s="1"/>
  <c r="AQ50" i="5" s="1"/>
  <c r="AR50" i="5" s="1"/>
  <c r="W133" i="9"/>
  <c r="X140" i="9" s="1"/>
  <c r="AD121" i="13"/>
  <c r="Y2" i="17" s="1"/>
  <c r="Y14" i="17" s="1"/>
  <c r="AD128" i="13"/>
  <c r="Y1" i="16" s="1"/>
  <c r="Y8" i="16" s="1"/>
  <c r="X16" i="19"/>
  <c r="X17" i="19" s="1"/>
  <c r="X38" i="9"/>
  <c r="AE126" i="13"/>
  <c r="AE82" i="13"/>
  <c r="Z5" i="18" s="1"/>
  <c r="Z21" i="18" s="1"/>
  <c r="AE119" i="13"/>
  <c r="Y5" i="19"/>
  <c r="Y10" i="19" s="1"/>
  <c r="AD114" i="13"/>
  <c r="X14" i="17"/>
  <c r="X7" i="17"/>
  <c r="X22" i="17"/>
  <c r="X8" i="17"/>
  <c r="AE125" i="13"/>
  <c r="AE118" i="13"/>
  <c r="AE51" i="13"/>
  <c r="Z5" i="17" s="1"/>
  <c r="AE112" i="13"/>
  <c r="AE127" i="13"/>
  <c r="AE120" i="13"/>
  <c r="Y27" i="18"/>
  <c r="Y34" i="9"/>
  <c r="AS49" i="5"/>
  <c r="AT49" i="5" s="1"/>
  <c r="C19" i="6"/>
  <c r="C30" i="6" s="1"/>
  <c r="AE39" i="13"/>
  <c r="Z6" i="16" s="1"/>
  <c r="U352" i="12"/>
  <c r="AE124" i="13"/>
  <c r="AE117" i="13"/>
  <c r="AG7" i="13"/>
  <c r="AF111" i="13"/>
  <c r="AF50" i="13"/>
  <c r="V31" i="17"/>
  <c r="V36" i="9"/>
  <c r="Y296" i="12"/>
  <c r="Y365" i="12"/>
  <c r="Y297" i="12"/>
  <c r="Y366" i="12"/>
  <c r="W309" i="12" a="1"/>
  <c r="W309" i="12" s="1"/>
  <c r="Y323" i="12" s="1"/>
  <c r="W364" i="12"/>
  <c r="X362" i="12"/>
  <c r="AH36" i="10"/>
  <c r="AH39" i="10" s="1"/>
  <c r="AC11" i="9" s="1"/>
  <c r="AC327" i="12"/>
  <c r="AB313" i="12" a="1"/>
  <c r="AB313" i="12" s="1"/>
  <c r="AE321" i="12"/>
  <c r="AD307" i="12" a="1"/>
  <c r="AD307" i="12" s="1"/>
  <c r="AG168" i="12"/>
  <c r="AD330" i="12"/>
  <c r="AC316" i="12" a="1"/>
  <c r="AC316" i="12" s="1"/>
  <c r="AF328" i="12"/>
  <c r="AE314" i="12" a="1"/>
  <c r="AE314" i="12" s="1"/>
  <c r="AH329" i="12"/>
  <c r="AG315" i="12" a="1"/>
  <c r="AG315" i="12" s="1"/>
  <c r="AG326" i="12"/>
  <c r="AF312" i="12" a="1"/>
  <c r="AF312" i="12" s="1"/>
  <c r="AH35" i="10"/>
  <c r="AC10" i="9" s="1"/>
  <c r="CF90" i="9"/>
  <c r="AE90" i="9"/>
  <c r="BF28" i="5"/>
  <c r="BE28" i="5" s="1"/>
  <c r="X162" i="12"/>
  <c r="X180" i="12"/>
  <c r="X175" i="12"/>
  <c r="Y179" i="12"/>
  <c r="Y177" i="12"/>
  <c r="Y174" i="12"/>
  <c r="AI38" i="10" s="1"/>
  <c r="Y172" i="12"/>
  <c r="Z166" i="12"/>
  <c r="Y161" i="12"/>
  <c r="Y159" i="12"/>
  <c r="Y156" i="12"/>
  <c r="AI34" i="10" s="1"/>
  <c r="Y154" i="12"/>
  <c r="AI32" i="10" s="1"/>
  <c r="Z148" i="12"/>
  <c r="X157" i="12"/>
  <c r="W107" i="12"/>
  <c r="Z88" i="9"/>
  <c r="AV26" i="5"/>
  <c r="AS26" i="5"/>
  <c r="AS21" i="5"/>
  <c r="X293" i="12"/>
  <c r="X106" i="12"/>
  <c r="X104" i="12"/>
  <c r="X101" i="12"/>
  <c r="AH22" i="10" s="1"/>
  <c r="X99" i="12"/>
  <c r="V144" i="12"/>
  <c r="AV21" i="5"/>
  <c r="Z83" i="9"/>
  <c r="AX21" i="5" s="1"/>
  <c r="AY21" i="5" s="1"/>
  <c r="AG20" i="10"/>
  <c r="AG23" i="10" s="1"/>
  <c r="AB7" i="9" s="1"/>
  <c r="W102" i="12"/>
  <c r="W143" i="12"/>
  <c r="W141" i="12"/>
  <c r="W138" i="12"/>
  <c r="AG30" i="10" s="1"/>
  <c r="W136" i="12"/>
  <c r="W295" i="12"/>
  <c r="AA91" i="9"/>
  <c r="AX29" i="5"/>
  <c r="AW29" i="5" s="1"/>
  <c r="V139" i="12"/>
  <c r="AF28" i="10"/>
  <c r="AF31" i="10" s="1"/>
  <c r="AA9" i="9" s="1"/>
  <c r="AV27" i="5"/>
  <c r="AU27" i="5" s="1"/>
  <c r="Z89" i="9"/>
  <c r="AG101" i="13" l="1"/>
  <c r="AG106" i="13"/>
  <c r="AG110" i="13"/>
  <c r="AG71" i="13"/>
  <c r="AG68" i="13"/>
  <c r="AG73" i="13"/>
  <c r="AG75" i="13"/>
  <c r="AG76" i="13"/>
  <c r="AG108" i="13"/>
  <c r="AG109" i="13"/>
  <c r="AG72" i="13"/>
  <c r="AG77" i="13"/>
  <c r="AG80" i="13"/>
  <c r="AG100" i="13"/>
  <c r="AG103" i="13"/>
  <c r="AG69" i="13"/>
  <c r="AG78" i="13"/>
  <c r="AG79" i="13"/>
  <c r="AG102" i="13"/>
  <c r="AG87" i="13"/>
  <c r="AG44" i="13"/>
  <c r="AG46" i="13"/>
  <c r="AG25" i="13"/>
  <c r="AG23" i="13"/>
  <c r="AG66" i="13"/>
  <c r="AG49" i="13"/>
  <c r="AG22" i="13"/>
  <c r="AG28" i="13"/>
  <c r="AG26" i="13"/>
  <c r="AG24" i="13"/>
  <c r="AG20" i="13"/>
  <c r="AG74" i="13"/>
  <c r="AG107" i="13"/>
  <c r="AG104" i="13"/>
  <c r="AG47" i="13"/>
  <c r="AG48" i="13"/>
  <c r="AG19" i="13"/>
  <c r="AG70" i="13"/>
  <c r="AG45" i="13"/>
  <c r="AG105" i="13"/>
  <c r="AG18" i="13"/>
  <c r="AG27" i="13"/>
  <c r="AG33" i="13"/>
  <c r="AG29" i="13"/>
  <c r="AG84" i="13"/>
  <c r="AG14" i="13"/>
  <c r="AG86" i="13"/>
  <c r="AG64" i="13"/>
  <c r="AG31" i="13"/>
  <c r="AG89" i="13"/>
  <c r="AG99" i="13"/>
  <c r="AG85" i="13"/>
  <c r="AG67" i="13"/>
  <c r="AG16" i="13"/>
  <c r="AG17" i="13"/>
  <c r="AG65" i="13"/>
  <c r="AG34" i="13"/>
  <c r="AG15" i="13"/>
  <c r="AG30" i="13"/>
  <c r="AG88" i="13"/>
  <c r="AG90" i="13"/>
  <c r="AG43" i="13"/>
  <c r="AG21" i="13"/>
  <c r="X117" i="9"/>
  <c r="AG95" i="13"/>
  <c r="AG96" i="13"/>
  <c r="AG97" i="13"/>
  <c r="Y361" i="12"/>
  <c r="Y80" i="12"/>
  <c r="Y87" i="12"/>
  <c r="Y82" i="12"/>
  <c r="AI18" i="10" s="1"/>
  <c r="Y292" i="12"/>
  <c r="Y85" i="12"/>
  <c r="X88" i="12"/>
  <c r="X83" i="12"/>
  <c r="AH16" i="10"/>
  <c r="AH19" i="10" s="1"/>
  <c r="AC6" i="9" s="1"/>
  <c r="AC123" i="9" s="1"/>
  <c r="AG320" i="12"/>
  <c r="AG306" i="12" a="1"/>
  <c r="AG306" i="12" s="1"/>
  <c r="AG81" i="13"/>
  <c r="W31" i="17"/>
  <c r="Y22" i="17"/>
  <c r="Y7" i="17"/>
  <c r="Y8" i="17"/>
  <c r="Y117" i="9" s="1"/>
  <c r="AE121" i="13"/>
  <c r="Z2" i="17" s="1"/>
  <c r="Z22" i="17" s="1"/>
  <c r="AE128" i="13"/>
  <c r="Z1" i="16" s="1"/>
  <c r="Z8" i="16" s="1"/>
  <c r="X27" i="17"/>
  <c r="AO50" i="5"/>
  <c r="AP50" i="5" s="1"/>
  <c r="AF127" i="13"/>
  <c r="AF120" i="13"/>
  <c r="AF112" i="13"/>
  <c r="AU49" i="5"/>
  <c r="AV49" i="5" s="1"/>
  <c r="X133" i="9"/>
  <c r="Y140" i="9" s="1"/>
  <c r="Z34" i="9"/>
  <c r="AW49" i="5" s="1"/>
  <c r="AX49" i="5" s="1"/>
  <c r="Z27" i="18"/>
  <c r="AS51" i="5"/>
  <c r="AT51" i="5" s="1"/>
  <c r="C21" i="6"/>
  <c r="AE114" i="13"/>
  <c r="Z5" i="19"/>
  <c r="Z10" i="19" s="1"/>
  <c r="AF82" i="13"/>
  <c r="AA5" i="18" s="1"/>
  <c r="AA21" i="18" s="1"/>
  <c r="AF119" i="13"/>
  <c r="AF126" i="13"/>
  <c r="Y16" i="19"/>
  <c r="Y38" i="9"/>
  <c r="AF117" i="13"/>
  <c r="AF124" i="13"/>
  <c r="AF39" i="13"/>
  <c r="AA6" i="16" s="1"/>
  <c r="V352" i="12"/>
  <c r="AF118" i="13"/>
  <c r="AF51" i="13"/>
  <c r="AA5" i="17" s="1"/>
  <c r="AF125" i="13"/>
  <c r="AH7" i="13"/>
  <c r="AG111" i="13"/>
  <c r="AG50" i="13"/>
  <c r="Z297" i="12"/>
  <c r="Z366" i="12"/>
  <c r="X309" i="12" a="1"/>
  <c r="X309" i="12" s="1"/>
  <c r="Z323" i="12" s="1"/>
  <c r="X364" i="12"/>
  <c r="Y362" i="12"/>
  <c r="Z296" i="12"/>
  <c r="Z365" i="12"/>
  <c r="AE330" i="12"/>
  <c r="AD316" i="12" a="1"/>
  <c r="AD316" i="12" s="1"/>
  <c r="AI329" i="12"/>
  <c r="AH315" i="12" a="1"/>
  <c r="AH315" i="12" s="1"/>
  <c r="AG328" i="12"/>
  <c r="AF314" i="12" a="1"/>
  <c r="AF314" i="12" s="1"/>
  <c r="AF321" i="12"/>
  <c r="AE307" i="12" a="1"/>
  <c r="AE307" i="12" s="1"/>
  <c r="AI36" i="10"/>
  <c r="AI39" i="10" s="1"/>
  <c r="AD11" i="9" s="1"/>
  <c r="CF11" i="9" s="1"/>
  <c r="AH326" i="12"/>
  <c r="AG312" i="12" a="1"/>
  <c r="AG312" i="12" s="1"/>
  <c r="AD327" i="12"/>
  <c r="AC313" i="12" a="1"/>
  <c r="AC313" i="12" s="1"/>
  <c r="AH168" i="12"/>
  <c r="AI35" i="10"/>
  <c r="AD10" i="9" s="1"/>
  <c r="CF10" i="9" s="1"/>
  <c r="Y162" i="12"/>
  <c r="AF90" i="9"/>
  <c r="BH28" i="5"/>
  <c r="BG28" i="5" s="1"/>
  <c r="Y157" i="12"/>
  <c r="Y175" i="12"/>
  <c r="Z174" i="12"/>
  <c r="AJ38" i="10" s="1"/>
  <c r="AA166" i="12"/>
  <c r="Z179" i="12"/>
  <c r="Z172" i="12"/>
  <c r="Z177" i="12"/>
  <c r="Y180" i="12"/>
  <c r="Z161" i="12"/>
  <c r="Z156" i="12"/>
  <c r="AJ34" i="10" s="1"/>
  <c r="Z159" i="12"/>
  <c r="Z154" i="12"/>
  <c r="AJ32" i="10" s="1"/>
  <c r="AA148" i="12"/>
  <c r="W144" i="12"/>
  <c r="AW21" i="5"/>
  <c r="AU21" i="5"/>
  <c r="Y293" i="12"/>
  <c r="Y104" i="12"/>
  <c r="Y106" i="12"/>
  <c r="Y101" i="12"/>
  <c r="AI22" i="10" s="1"/>
  <c r="Y99" i="12"/>
  <c r="AA88" i="9"/>
  <c r="AX26" i="5"/>
  <c r="AU26" i="5"/>
  <c r="X102" i="12"/>
  <c r="AH20" i="10"/>
  <c r="AH23" i="10" s="1"/>
  <c r="AC7" i="9" s="1"/>
  <c r="X295" i="12"/>
  <c r="X143" i="12"/>
  <c r="X141" i="12"/>
  <c r="X138" i="12"/>
  <c r="AH30" i="10" s="1"/>
  <c r="X136" i="12"/>
  <c r="Y364" i="12"/>
  <c r="AA89" i="9"/>
  <c r="AX27" i="5"/>
  <c r="AW27" i="5" s="1"/>
  <c r="AB91" i="9"/>
  <c r="AZ29" i="5"/>
  <c r="AY29" i="5" s="1"/>
  <c r="W139" i="12"/>
  <c r="AG28" i="10"/>
  <c r="AG31" i="10" s="1"/>
  <c r="AB9" i="9" s="1"/>
  <c r="X107" i="12"/>
  <c r="AH100" i="13" l="1"/>
  <c r="AH103" i="13"/>
  <c r="AH107" i="13"/>
  <c r="AH109" i="13"/>
  <c r="AH101" i="13"/>
  <c r="AH106" i="13"/>
  <c r="AH110" i="13"/>
  <c r="AH102" i="13"/>
  <c r="AH68" i="13"/>
  <c r="AH73" i="13"/>
  <c r="AH75" i="13"/>
  <c r="AH76" i="13"/>
  <c r="AH104" i="13"/>
  <c r="AH105" i="13"/>
  <c r="AH74" i="13"/>
  <c r="AH47" i="13"/>
  <c r="AH80" i="13"/>
  <c r="AH77" i="13"/>
  <c r="AH18" i="13"/>
  <c r="AH24" i="13"/>
  <c r="AH20" i="13"/>
  <c r="AH23" i="13"/>
  <c r="AH26" i="13"/>
  <c r="AH87" i="13"/>
  <c r="AH44" i="13"/>
  <c r="AH46" i="13"/>
  <c r="AH25" i="13"/>
  <c r="AH78" i="13"/>
  <c r="AH66" i="13"/>
  <c r="AH49" i="13"/>
  <c r="AH22" i="13"/>
  <c r="AH28" i="13"/>
  <c r="AH71" i="13"/>
  <c r="AH72" i="13"/>
  <c r="AH79" i="13"/>
  <c r="AH48" i="13"/>
  <c r="AH108" i="13"/>
  <c r="AH69" i="13"/>
  <c r="AH70" i="13"/>
  <c r="AH45" i="13"/>
  <c r="AH27" i="13"/>
  <c r="AH33" i="13"/>
  <c r="AH29" i="13"/>
  <c r="AH19" i="13"/>
  <c r="AH31" i="13"/>
  <c r="AH16" i="13"/>
  <c r="AH65" i="13"/>
  <c r="AH17" i="13"/>
  <c r="AH86" i="13"/>
  <c r="AH67" i="13"/>
  <c r="AH30" i="13"/>
  <c r="AH64" i="13"/>
  <c r="AH15" i="13"/>
  <c r="AH34" i="13"/>
  <c r="AH89" i="13"/>
  <c r="AH14" i="13"/>
  <c r="AH90" i="13"/>
  <c r="AH99" i="13"/>
  <c r="AH84" i="13"/>
  <c r="AH43" i="13"/>
  <c r="AH85" i="13"/>
  <c r="AH88" i="13"/>
  <c r="AH21" i="13"/>
  <c r="Y88" i="12"/>
  <c r="AH96" i="13"/>
  <c r="AH95" i="13"/>
  <c r="AH97" i="13"/>
  <c r="AI320" i="12"/>
  <c r="AH306" i="12" a="1"/>
  <c r="AH306" i="12" s="1"/>
  <c r="AI16" i="10"/>
  <c r="AI19" i="10" s="1"/>
  <c r="AD6" i="9" s="1"/>
  <c r="AD123" i="9" s="1"/>
  <c r="Y83" i="12"/>
  <c r="Z361" i="12"/>
  <c r="Z87" i="12"/>
  <c r="Z80" i="12"/>
  <c r="Z82" i="12"/>
  <c r="AJ18" i="10" s="1"/>
  <c r="Z292" i="12"/>
  <c r="Z85" i="12"/>
  <c r="Z14" i="17"/>
  <c r="AH81" i="13"/>
  <c r="Y27" i="17"/>
  <c r="Y133" i="9"/>
  <c r="Z140" i="9" s="1"/>
  <c r="Z8" i="17"/>
  <c r="Z7" i="17"/>
  <c r="AF128" i="13"/>
  <c r="AA1" i="16" s="1"/>
  <c r="AA8" i="16" s="1"/>
  <c r="AG126" i="13"/>
  <c r="AG119" i="13"/>
  <c r="AG82" i="13"/>
  <c r="AB5" i="18" s="1"/>
  <c r="AB21" i="18" s="1"/>
  <c r="AF121" i="13"/>
  <c r="AA2" i="17" s="1"/>
  <c r="Z16" i="19"/>
  <c r="Z38" i="9"/>
  <c r="AU51" i="5"/>
  <c r="AV51" i="5" s="1"/>
  <c r="AA5" i="19"/>
  <c r="AA10" i="19" s="1"/>
  <c r="AF114" i="13"/>
  <c r="AA27" i="18"/>
  <c r="AA28" i="18" s="1"/>
  <c r="AA34" i="9"/>
  <c r="AG120" i="13"/>
  <c r="AG112" i="13"/>
  <c r="AG127" i="13"/>
  <c r="X31" i="17"/>
  <c r="X32" i="17" s="1"/>
  <c r="X36" i="9"/>
  <c r="AI7" i="13"/>
  <c r="AH111" i="13"/>
  <c r="AH50" i="13"/>
  <c r="AG39" i="13"/>
  <c r="AB6" i="16" s="1"/>
  <c r="W352" i="12"/>
  <c r="AG124" i="13"/>
  <c r="AG117" i="13"/>
  <c r="AG125" i="13"/>
  <c r="AG51" i="13"/>
  <c r="AB5" i="17" s="1"/>
  <c r="AG118" i="13"/>
  <c r="AA297" i="12"/>
  <c r="AA366" i="12"/>
  <c r="AA296" i="12"/>
  <c r="AA365" i="12"/>
  <c r="Z362" i="12"/>
  <c r="AE327" i="12"/>
  <c r="AD313" i="12" a="1"/>
  <c r="AD313" i="12" s="1"/>
  <c r="AI326" i="12"/>
  <c r="AH312" i="12" a="1"/>
  <c r="AH312" i="12" s="1"/>
  <c r="AH328" i="12"/>
  <c r="AG314" i="12" a="1"/>
  <c r="AG314" i="12" s="1"/>
  <c r="AG321" i="12"/>
  <c r="AF307" i="12" a="1"/>
  <c r="AF307" i="12" s="1"/>
  <c r="AJ36" i="10"/>
  <c r="AJ39" i="10" s="1"/>
  <c r="AE11" i="9" s="1"/>
  <c r="AI168" i="12"/>
  <c r="AF330" i="12"/>
  <c r="AE316" i="12" a="1"/>
  <c r="AE316" i="12" s="1"/>
  <c r="Z364" i="12"/>
  <c r="Y309" i="12" a="1"/>
  <c r="Y309" i="12" s="1"/>
  <c r="AA323" i="12" s="1"/>
  <c r="AJ329" i="12"/>
  <c r="AI315" i="12" a="1"/>
  <c r="AI315" i="12" s="1"/>
  <c r="AJ35" i="10"/>
  <c r="AE10" i="9" s="1"/>
  <c r="BJ28" i="5"/>
  <c r="BI28" i="5" s="1"/>
  <c r="AG90" i="9"/>
  <c r="Z180" i="12"/>
  <c r="Z157" i="12"/>
  <c r="Z175" i="12"/>
  <c r="AB166" i="12"/>
  <c r="AA172" i="12"/>
  <c r="AA179" i="12"/>
  <c r="AA177" i="12"/>
  <c r="AA174" i="12"/>
  <c r="AK38" i="10" s="1"/>
  <c r="Z162" i="12"/>
  <c r="AA161" i="12"/>
  <c r="AA156" i="12"/>
  <c r="AK34" i="10" s="1"/>
  <c r="AA159" i="12"/>
  <c r="AA154" i="12"/>
  <c r="AK32" i="10" s="1"/>
  <c r="AB148" i="12"/>
  <c r="X144" i="12"/>
  <c r="Y107" i="12"/>
  <c r="AW26" i="5"/>
  <c r="AB89" i="9"/>
  <c r="AZ27" i="5"/>
  <c r="AB88" i="9"/>
  <c r="AZ26" i="5"/>
  <c r="Z293" i="12"/>
  <c r="Z106" i="12"/>
  <c r="Z99" i="12"/>
  <c r="Z104" i="12"/>
  <c r="Z101" i="12"/>
  <c r="AJ22" i="10" s="1"/>
  <c r="AC91" i="9"/>
  <c r="BB29" i="5"/>
  <c r="Y295" i="12"/>
  <c r="Y143" i="12"/>
  <c r="Y141" i="12"/>
  <c r="Y138" i="12"/>
  <c r="AI30" i="10" s="1"/>
  <c r="Y136" i="12"/>
  <c r="X139" i="12"/>
  <c r="AH28" i="10"/>
  <c r="AH31" i="10" s="1"/>
  <c r="AC9" i="9" s="1"/>
  <c r="Y102" i="12"/>
  <c r="AI20" i="10"/>
  <c r="AI23" i="10" s="1"/>
  <c r="AD7" i="9" s="1"/>
  <c r="AI100" i="13" l="1"/>
  <c r="AI103" i="13"/>
  <c r="AI107" i="13"/>
  <c r="AI109" i="13"/>
  <c r="AI70" i="13"/>
  <c r="AI78" i="13"/>
  <c r="AI102" i="13"/>
  <c r="AI106" i="13"/>
  <c r="AI110" i="13"/>
  <c r="AI68" i="13"/>
  <c r="AI73" i="13"/>
  <c r="AI75" i="13"/>
  <c r="AI76" i="13"/>
  <c r="AI46" i="13"/>
  <c r="AI48" i="13"/>
  <c r="AI104" i="13"/>
  <c r="AI105" i="13"/>
  <c r="AI74" i="13"/>
  <c r="AI47" i="13"/>
  <c r="AI80" i="13"/>
  <c r="AI101" i="13"/>
  <c r="AI108" i="13"/>
  <c r="AI69" i="13"/>
  <c r="AI45" i="13"/>
  <c r="AI27" i="13"/>
  <c r="AI33" i="13"/>
  <c r="AI49" i="13"/>
  <c r="AI22" i="13"/>
  <c r="AI24" i="13"/>
  <c r="AI18" i="13"/>
  <c r="AI87" i="13"/>
  <c r="AI44" i="13"/>
  <c r="AI25" i="13"/>
  <c r="AI28" i="13"/>
  <c r="AI66" i="13"/>
  <c r="AI71" i="13"/>
  <c r="AI72" i="13"/>
  <c r="AI79" i="13"/>
  <c r="AI20" i="13"/>
  <c r="AI23" i="13"/>
  <c r="AI77" i="13"/>
  <c r="AI19" i="13"/>
  <c r="AI26" i="13"/>
  <c r="AI29" i="13"/>
  <c r="AI67" i="13"/>
  <c r="AI16" i="13"/>
  <c r="AI89" i="13"/>
  <c r="AI64" i="13"/>
  <c r="AI90" i="13"/>
  <c r="AI31" i="13"/>
  <c r="AI86" i="13"/>
  <c r="AI14" i="13"/>
  <c r="AI65" i="13"/>
  <c r="AI99" i="13"/>
  <c r="AI30" i="13"/>
  <c r="AI17" i="13"/>
  <c r="AI85" i="13"/>
  <c r="AI84" i="13"/>
  <c r="AI15" i="13"/>
  <c r="AI43" i="13"/>
  <c r="AI34" i="13"/>
  <c r="AI88" i="13"/>
  <c r="AI21" i="13"/>
  <c r="Z117" i="9"/>
  <c r="Z133" i="9"/>
  <c r="AA140" i="9" s="1"/>
  <c r="Z88" i="12"/>
  <c r="AI96" i="13"/>
  <c r="AI95" i="13"/>
  <c r="AI97" i="13"/>
  <c r="AA361" i="12"/>
  <c r="AA80" i="12"/>
  <c r="AA292" i="12"/>
  <c r="AA87" i="12"/>
  <c r="AA85" i="12"/>
  <c r="AA82" i="12"/>
  <c r="AK18" i="10" s="1"/>
  <c r="CF6" i="9"/>
  <c r="Z83" i="12"/>
  <c r="AJ16" i="10"/>
  <c r="AJ19" i="10" s="1"/>
  <c r="AE6" i="9" s="1"/>
  <c r="AE123" i="9" s="1"/>
  <c r="AJ320" i="12"/>
  <c r="AI306" i="12" a="1"/>
  <c r="AI306" i="12" s="1"/>
  <c r="AI81" i="13"/>
  <c r="Z27" i="17"/>
  <c r="Z36" i="9" s="1"/>
  <c r="AW50" i="5" s="1"/>
  <c r="AX50" i="5" s="1"/>
  <c r="Y36" i="9"/>
  <c r="AU50" i="5" s="1"/>
  <c r="AV50" i="5" s="1"/>
  <c r="Y31" i="17"/>
  <c r="AG128" i="13"/>
  <c r="AB1" i="16" s="1"/>
  <c r="AB8" i="16" s="1"/>
  <c r="AB27" i="18"/>
  <c r="AB34" i="9"/>
  <c r="BA49" i="5" s="1"/>
  <c r="BB49" i="5" s="1"/>
  <c r="AH117" i="13"/>
  <c r="AH39" i="13"/>
  <c r="AC6" i="16" s="1"/>
  <c r="X352" i="12"/>
  <c r="AH124" i="13"/>
  <c r="AH112" i="13"/>
  <c r="AH127" i="13"/>
  <c r="AH120" i="13"/>
  <c r="AH82" i="13"/>
  <c r="AC5" i="18" s="1"/>
  <c r="AC21" i="18" s="1"/>
  <c r="AH126" i="13"/>
  <c r="AH119" i="13"/>
  <c r="AH51" i="13"/>
  <c r="AC5" i="17" s="1"/>
  <c r="AH125" i="13"/>
  <c r="AH118" i="13"/>
  <c r="AJ7" i="13"/>
  <c r="AI111" i="13"/>
  <c r="AI50" i="13"/>
  <c r="AA16" i="19"/>
  <c r="AA17" i="19" s="1"/>
  <c r="AA38" i="9"/>
  <c r="AS50" i="5"/>
  <c r="AT50" i="5" s="1"/>
  <c r="C20" i="6"/>
  <c r="AB5" i="19"/>
  <c r="AB10" i="19" s="1"/>
  <c r="AG114" i="13"/>
  <c r="AW51" i="5"/>
  <c r="AX51" i="5" s="1"/>
  <c r="AY49" i="5"/>
  <c r="AZ49" i="5" s="1"/>
  <c r="AA22" i="17"/>
  <c r="AA14" i="17"/>
  <c r="AA7" i="17"/>
  <c r="AA8" i="17"/>
  <c r="AG121" i="13"/>
  <c r="AB2" i="17" s="1"/>
  <c r="AB297" i="12"/>
  <c r="AB366" i="12"/>
  <c r="AB296" i="12"/>
  <c r="AB365" i="12"/>
  <c r="AA362" i="12"/>
  <c r="AA364" i="12"/>
  <c r="Z309" i="12" a="1"/>
  <c r="Z309" i="12" s="1"/>
  <c r="AB323" i="12" s="1"/>
  <c r="AJ168" i="12"/>
  <c r="AE313" i="12" a="1"/>
  <c r="AE313" i="12" s="1"/>
  <c r="AF327" i="12"/>
  <c r="AI328" i="12"/>
  <c r="AH314" i="12" a="1"/>
  <c r="AH314" i="12" s="1"/>
  <c r="AK329" i="12"/>
  <c r="AJ315" i="12" a="1"/>
  <c r="AJ315" i="12" s="1"/>
  <c r="AG330" i="12"/>
  <c r="AF316" i="12" a="1"/>
  <c r="AF316" i="12" s="1"/>
  <c r="AH321" i="12"/>
  <c r="AG307" i="12" a="1"/>
  <c r="AG307" i="12" s="1"/>
  <c r="AK36" i="10"/>
  <c r="AK39" i="10" s="1"/>
  <c r="AF11" i="9" s="1"/>
  <c r="AJ326" i="12"/>
  <c r="AI312" i="12" a="1"/>
  <c r="AI312" i="12" s="1"/>
  <c r="AK35" i="10"/>
  <c r="AF10" i="9" s="1"/>
  <c r="BL28" i="5"/>
  <c r="BK28" i="5" s="1"/>
  <c r="AH90" i="9"/>
  <c r="AA157" i="12"/>
  <c r="AA180" i="12"/>
  <c r="AB179" i="12"/>
  <c r="AB177" i="12"/>
  <c r="AB174" i="12"/>
  <c r="AL38" i="10" s="1"/>
  <c r="AB172" i="12"/>
  <c r="AC166" i="12"/>
  <c r="AA175" i="12"/>
  <c r="AA162" i="12"/>
  <c r="AB161" i="12"/>
  <c r="AB159" i="12"/>
  <c r="AB156" i="12"/>
  <c r="AL34" i="10" s="1"/>
  <c r="AB154" i="12"/>
  <c r="AL32" i="10" s="1"/>
  <c r="AC148" i="12"/>
  <c r="AC88" i="9"/>
  <c r="BB26" i="5"/>
  <c r="BD29" i="5"/>
  <c r="BC29" i="5" s="1"/>
  <c r="AD91" i="9"/>
  <c r="CF7" i="9"/>
  <c r="Z295" i="12"/>
  <c r="Z143" i="12"/>
  <c r="Z136" i="12"/>
  <c r="Z141" i="12"/>
  <c r="Z138" i="12"/>
  <c r="AJ30" i="10" s="1"/>
  <c r="AY27" i="5"/>
  <c r="BA27" i="5"/>
  <c r="AA293" i="12"/>
  <c r="AA99" i="12"/>
  <c r="AA101" i="12"/>
  <c r="AK22" i="10" s="1"/>
  <c r="AA104" i="12"/>
  <c r="AA106" i="12"/>
  <c r="AC89" i="9"/>
  <c r="BB27" i="5"/>
  <c r="Z107" i="12"/>
  <c r="Y139" i="12"/>
  <c r="AI28" i="10"/>
  <c r="AI31" i="10" s="1"/>
  <c r="AD9" i="9" s="1"/>
  <c r="CF9" i="9" s="1"/>
  <c r="Y144" i="12"/>
  <c r="Z102" i="12"/>
  <c r="AJ20" i="10"/>
  <c r="AJ23" i="10" s="1"/>
  <c r="AE7" i="9" s="1"/>
  <c r="AY26" i="5"/>
  <c r="AJ102" i="13" l="1"/>
  <c r="AJ104" i="13"/>
  <c r="AJ105" i="13"/>
  <c r="AJ108" i="13"/>
  <c r="AJ68" i="13"/>
  <c r="AJ100" i="13"/>
  <c r="AJ103" i="13"/>
  <c r="AJ107" i="13"/>
  <c r="AJ109" i="13"/>
  <c r="AJ69" i="13"/>
  <c r="AJ106" i="13"/>
  <c r="AJ110" i="13"/>
  <c r="AJ46" i="13"/>
  <c r="AJ48" i="13"/>
  <c r="AJ74" i="13"/>
  <c r="AJ75" i="13"/>
  <c r="AJ47" i="13"/>
  <c r="AJ77" i="13"/>
  <c r="AJ33" i="13"/>
  <c r="AJ22" i="13"/>
  <c r="AJ73" i="13"/>
  <c r="AJ45" i="13"/>
  <c r="AJ27" i="13"/>
  <c r="AJ44" i="13"/>
  <c r="AJ80" i="13"/>
  <c r="AJ25" i="13"/>
  <c r="AJ49" i="13"/>
  <c r="AJ28" i="13"/>
  <c r="AJ76" i="13"/>
  <c r="AJ66" i="13"/>
  <c r="AJ78" i="13"/>
  <c r="AJ71" i="13"/>
  <c r="AJ72" i="13"/>
  <c r="AJ79" i="13"/>
  <c r="AJ20" i="13"/>
  <c r="AJ26" i="13"/>
  <c r="AJ24" i="13"/>
  <c r="AJ29" i="13"/>
  <c r="AJ23" i="13"/>
  <c r="AJ99" i="13"/>
  <c r="AJ70" i="13"/>
  <c r="AJ86" i="13"/>
  <c r="AJ15" i="13"/>
  <c r="AJ31" i="13"/>
  <c r="AJ85" i="13"/>
  <c r="AJ64" i="13"/>
  <c r="AJ87" i="13"/>
  <c r="AJ89" i="13"/>
  <c r="AJ67" i="13"/>
  <c r="AJ88" i="13"/>
  <c r="AJ19" i="13"/>
  <c r="AJ17" i="13"/>
  <c r="AJ18" i="13"/>
  <c r="AJ65" i="13"/>
  <c r="AJ90" i="13"/>
  <c r="AJ16" i="13"/>
  <c r="AJ34" i="13"/>
  <c r="AJ101" i="13"/>
  <c r="AJ14" i="13"/>
  <c r="AJ43" i="13"/>
  <c r="AJ30" i="13"/>
  <c r="AJ84" i="13"/>
  <c r="AJ21" i="13"/>
  <c r="AA88" i="12"/>
  <c r="AA117" i="9"/>
  <c r="AJ96" i="13"/>
  <c r="AJ95" i="13"/>
  <c r="AJ97" i="13"/>
  <c r="AB361" i="12"/>
  <c r="AB85" i="12"/>
  <c r="AB292" i="12"/>
  <c r="AB82" i="12"/>
  <c r="AL18" i="10" s="1"/>
  <c r="AB87" i="12"/>
  <c r="AB80" i="12"/>
  <c r="AK16" i="10"/>
  <c r="AK19" i="10" s="1"/>
  <c r="AF6" i="9" s="1"/>
  <c r="AF123" i="9" s="1"/>
  <c r="AA83" i="12"/>
  <c r="AK320" i="12"/>
  <c r="AJ306" i="12" a="1"/>
  <c r="AJ306" i="12" s="1"/>
  <c r="AJ81" i="13"/>
  <c r="Z31" i="17"/>
  <c r="AH128" i="13"/>
  <c r="AC1" i="16" s="1"/>
  <c r="AC8" i="16" s="1"/>
  <c r="AB16" i="19"/>
  <c r="AB38" i="9"/>
  <c r="BA51" i="5" s="1"/>
  <c r="BB51" i="5" s="1"/>
  <c r="AI117" i="13"/>
  <c r="AI39" i="13"/>
  <c r="AD6" i="16" s="1"/>
  <c r="S62" i="16" s="1"/>
  <c r="Y352" i="12"/>
  <c r="AI124" i="13"/>
  <c r="AK7" i="13"/>
  <c r="AJ111" i="13"/>
  <c r="AJ50" i="13"/>
  <c r="AC34" i="9"/>
  <c r="AC27" i="18"/>
  <c r="AB8" i="17"/>
  <c r="AB7" i="17"/>
  <c r="AB14" i="17"/>
  <c r="AB22" i="17"/>
  <c r="AI119" i="13"/>
  <c r="AI82" i="13"/>
  <c r="AD5" i="18" s="1"/>
  <c r="AD21" i="18" s="1"/>
  <c r="AI126" i="13"/>
  <c r="AH121" i="13"/>
  <c r="AC2" i="17" s="1"/>
  <c r="AA27" i="17"/>
  <c r="AI118" i="13"/>
  <c r="AI51" i="13"/>
  <c r="AD5" i="17" s="1"/>
  <c r="AI125" i="13"/>
  <c r="AI127" i="13"/>
  <c r="AI120" i="13"/>
  <c r="AI112" i="13"/>
  <c r="AA133" i="9"/>
  <c r="AB140" i="9" s="1"/>
  <c r="AY51" i="5"/>
  <c r="AZ51" i="5" s="1"/>
  <c r="AH114" i="13"/>
  <c r="AC5" i="19"/>
  <c r="AC10" i="19" s="1"/>
  <c r="AC296" i="12"/>
  <c r="AC365" i="12"/>
  <c r="AC297" i="12"/>
  <c r="AC366" i="12"/>
  <c r="AB362" i="12"/>
  <c r="AB364" i="12"/>
  <c r="AA309" i="12" a="1"/>
  <c r="AA309" i="12" s="1"/>
  <c r="AC323" i="12" s="1"/>
  <c r="AI321" i="12"/>
  <c r="AH307" i="12" a="1"/>
  <c r="AH307" i="12" s="1"/>
  <c r="AK326" i="12"/>
  <c r="AJ312" i="12" a="1"/>
  <c r="AJ312" i="12" s="1"/>
  <c r="AG327" i="12"/>
  <c r="AF313" i="12" a="1"/>
  <c r="AF313" i="12" s="1"/>
  <c r="AL36" i="10"/>
  <c r="AJ328" i="12"/>
  <c r="AI314" i="12" a="1"/>
  <c r="AI314" i="12" s="1"/>
  <c r="AH330" i="12"/>
  <c r="AG316" i="12" a="1"/>
  <c r="AG316" i="12" s="1"/>
  <c r="AK168" i="12"/>
  <c r="AL329" i="12"/>
  <c r="AK315" i="12" a="1"/>
  <c r="AK315" i="12" s="1"/>
  <c r="AL39" i="10"/>
  <c r="AG11" i="9" s="1"/>
  <c r="AL35" i="10"/>
  <c r="AG10" i="9" s="1"/>
  <c r="AI90" i="9"/>
  <c r="BN28" i="5"/>
  <c r="BM28" i="5" s="1"/>
  <c r="AB180" i="12"/>
  <c r="AB162" i="12"/>
  <c r="AB175" i="12"/>
  <c r="AC172" i="12"/>
  <c r="AC179" i="12"/>
  <c r="AC177" i="12"/>
  <c r="AC174" i="12"/>
  <c r="AM38" i="10" s="1"/>
  <c r="AD166" i="12"/>
  <c r="AB157" i="12"/>
  <c r="AC161" i="12"/>
  <c r="AC159" i="12"/>
  <c r="AC156" i="12"/>
  <c r="AM34" i="10" s="1"/>
  <c r="AC154" i="12"/>
  <c r="AM32" i="10" s="1"/>
  <c r="AD148" i="12"/>
  <c r="Z144" i="12"/>
  <c r="AB293" i="12"/>
  <c r="AB99" i="12"/>
  <c r="AB101" i="12"/>
  <c r="AL22" i="10" s="1"/>
  <c r="AB106" i="12"/>
  <c r="AB104" i="12"/>
  <c r="AA107" i="12"/>
  <c r="AD89" i="9"/>
  <c r="BD27" i="5"/>
  <c r="BC27" i="5" s="1"/>
  <c r="AA295" i="12"/>
  <c r="AA143" i="12"/>
  <c r="AA141" i="12"/>
  <c r="AA138" i="12"/>
  <c r="AK30" i="10" s="1"/>
  <c r="AA136" i="12"/>
  <c r="AE91" i="9"/>
  <c r="CF91" i="9"/>
  <c r="BF29" i="5"/>
  <c r="BE29" i="5" s="1"/>
  <c r="AD88" i="9"/>
  <c r="BD26" i="5"/>
  <c r="AA102" i="12"/>
  <c r="AK20" i="10"/>
  <c r="AK23" i="10" s="1"/>
  <c r="AF7" i="9" s="1"/>
  <c r="Z139" i="12"/>
  <c r="AJ28" i="10"/>
  <c r="AJ31" i="10" s="1"/>
  <c r="AE9" i="9" s="1"/>
  <c r="AK66" i="13" l="1"/>
  <c r="AK102" i="13"/>
  <c r="AK104" i="13"/>
  <c r="AK105" i="13"/>
  <c r="AK108" i="13"/>
  <c r="AK68" i="13"/>
  <c r="AK74" i="13"/>
  <c r="AK79" i="13"/>
  <c r="AK69" i="13"/>
  <c r="AK109" i="13"/>
  <c r="AK71" i="13"/>
  <c r="AK73" i="13"/>
  <c r="AK44" i="13"/>
  <c r="AK106" i="13"/>
  <c r="AK100" i="13"/>
  <c r="AK103" i="13"/>
  <c r="AK46" i="13"/>
  <c r="AK48" i="13"/>
  <c r="AK110" i="13"/>
  <c r="AK29" i="13"/>
  <c r="AK77" i="13"/>
  <c r="AK33" i="13"/>
  <c r="AK80" i="13"/>
  <c r="AK25" i="13"/>
  <c r="AK45" i="13"/>
  <c r="AK27" i="13"/>
  <c r="AK76" i="13"/>
  <c r="AK107" i="13"/>
  <c r="AK78" i="13"/>
  <c r="AK49" i="13"/>
  <c r="AK22" i="13"/>
  <c r="AK72" i="13"/>
  <c r="AK75" i="13"/>
  <c r="AK47" i="13"/>
  <c r="AK20" i="13"/>
  <c r="AK23" i="13"/>
  <c r="AK28" i="13"/>
  <c r="AK24" i="13"/>
  <c r="AK26" i="13"/>
  <c r="AK31" i="13"/>
  <c r="AK16" i="13"/>
  <c r="AK87" i="13"/>
  <c r="AK99" i="13"/>
  <c r="AK89" i="13"/>
  <c r="AK85" i="13"/>
  <c r="AK67" i="13"/>
  <c r="AK84" i="13"/>
  <c r="AK64" i="13"/>
  <c r="AK90" i="13"/>
  <c r="AK65" i="13"/>
  <c r="AK14" i="13"/>
  <c r="AK101" i="13"/>
  <c r="AK17" i="13"/>
  <c r="AK15" i="13"/>
  <c r="AK18" i="13"/>
  <c r="AK70" i="13"/>
  <c r="AK30" i="13"/>
  <c r="AK19" i="13"/>
  <c r="AK86" i="13"/>
  <c r="AK34" i="13"/>
  <c r="AK88" i="13"/>
  <c r="AK43" i="13"/>
  <c r="AK21" i="13"/>
  <c r="AB117" i="9"/>
  <c r="AK97" i="13"/>
  <c r="AK95" i="13"/>
  <c r="AK96" i="13"/>
  <c r="AL320" i="12"/>
  <c r="AK306" i="12" a="1"/>
  <c r="AK306" i="12" s="1"/>
  <c r="AC361" i="12"/>
  <c r="AC87" i="12"/>
  <c r="AC82" i="12"/>
  <c r="AM18" i="10" s="1"/>
  <c r="AC292" i="12"/>
  <c r="AC85" i="12"/>
  <c r="AC80" i="12"/>
  <c r="AB88" i="12"/>
  <c r="AL16" i="10"/>
  <c r="AL19" i="10" s="1"/>
  <c r="AG6" i="9" s="1"/>
  <c r="AG123" i="9" s="1"/>
  <c r="AB83" i="12"/>
  <c r="AK81" i="13"/>
  <c r="AJ82" i="13"/>
  <c r="AE5" i="18" s="1"/>
  <c r="AE21" i="18" s="1"/>
  <c r="AJ126" i="13"/>
  <c r="AJ119" i="13"/>
  <c r="AD27" i="18"/>
  <c r="AD28" i="18" s="1"/>
  <c r="AD34" i="9"/>
  <c r="AJ125" i="13"/>
  <c r="AJ118" i="13"/>
  <c r="AJ51" i="13"/>
  <c r="AE5" i="17" s="1"/>
  <c r="AI121" i="13"/>
  <c r="AD2" i="17" s="1"/>
  <c r="AC16" i="19"/>
  <c r="AC38" i="9"/>
  <c r="AD5" i="19"/>
  <c r="AD10" i="19" s="1"/>
  <c r="AI114" i="13"/>
  <c r="BC49" i="5"/>
  <c r="BD49" i="5" s="1"/>
  <c r="AA36" i="9"/>
  <c r="AA31" i="17"/>
  <c r="AA32" i="17" s="1"/>
  <c r="AB133" i="9"/>
  <c r="AC140" i="9" s="1"/>
  <c r="AJ39" i="13"/>
  <c r="AE6" i="16" s="1"/>
  <c r="Z352" i="12"/>
  <c r="AJ124" i="13"/>
  <c r="AJ117" i="13"/>
  <c r="AJ120" i="13"/>
  <c r="AJ112" i="13"/>
  <c r="AJ127" i="13"/>
  <c r="AL7" i="13"/>
  <c r="AK111" i="13"/>
  <c r="AK50" i="13"/>
  <c r="AC14" i="17"/>
  <c r="AC22" i="17"/>
  <c r="AC8" i="17"/>
  <c r="AC7" i="17"/>
  <c r="AB27" i="17"/>
  <c r="AI128" i="13"/>
  <c r="AD1" i="16" s="1"/>
  <c r="AD8" i="16" s="1"/>
  <c r="AD296" i="12"/>
  <c r="AD365" i="12"/>
  <c r="AD297" i="12"/>
  <c r="AD366" i="12"/>
  <c r="AC362" i="12"/>
  <c r="AK328" i="12"/>
  <c r="AJ314" i="12" a="1"/>
  <c r="AJ314" i="12" s="1"/>
  <c r="AL168" i="12"/>
  <c r="AL326" i="12"/>
  <c r="AK312" i="12" a="1"/>
  <c r="AK312" i="12" s="1"/>
  <c r="AJ321" i="12"/>
  <c r="AI307" i="12" a="1"/>
  <c r="AI307" i="12" s="1"/>
  <c r="AC364" i="12"/>
  <c r="AB309" i="12" a="1"/>
  <c r="AB309" i="12" s="1"/>
  <c r="AD323" i="12" s="1"/>
  <c r="AI330" i="12"/>
  <c r="AH316" i="12" a="1"/>
  <c r="AH316" i="12" s="1"/>
  <c r="AG313" i="12" a="1"/>
  <c r="AG313" i="12" s="1"/>
  <c r="AH327" i="12"/>
  <c r="AM36" i="10"/>
  <c r="AM39" i="10" s="1"/>
  <c r="AH11" i="9" s="1"/>
  <c r="AM329" i="12"/>
  <c r="AL315" i="12" a="1"/>
  <c r="AL315" i="12" s="1"/>
  <c r="AM35" i="10"/>
  <c r="AH10" i="9" s="1"/>
  <c r="BP28" i="5"/>
  <c r="BO28" i="5" s="1"/>
  <c r="AJ90" i="9"/>
  <c r="AC157" i="12"/>
  <c r="AC180" i="12"/>
  <c r="AD179" i="12"/>
  <c r="AD177" i="12"/>
  <c r="AD172" i="12"/>
  <c r="AD174" i="12"/>
  <c r="AN38" i="10" s="1"/>
  <c r="AE166" i="12"/>
  <c r="AC162" i="12"/>
  <c r="AC175" i="12"/>
  <c r="AD161" i="12"/>
  <c r="AD159" i="12"/>
  <c r="AD156" i="12"/>
  <c r="AN34" i="10" s="1"/>
  <c r="AD154" i="12"/>
  <c r="AN32" i="10" s="1"/>
  <c r="AE148" i="12"/>
  <c r="AE365" i="12" s="1"/>
  <c r="AL20" i="10"/>
  <c r="AL23" i="10" s="1"/>
  <c r="AG7" i="9" s="1"/>
  <c r="AB102" i="12"/>
  <c r="BH29" i="5"/>
  <c r="BG29" i="5" s="1"/>
  <c r="AF91" i="9"/>
  <c r="AA139" i="12"/>
  <c r="AK28" i="10"/>
  <c r="AK31" i="10" s="1"/>
  <c r="AF9" i="9" s="1"/>
  <c r="AE89" i="9"/>
  <c r="CF89" i="9"/>
  <c r="BF27" i="5"/>
  <c r="BE27" i="5" s="1"/>
  <c r="AB295" i="12"/>
  <c r="AB143" i="12"/>
  <c r="AB141" i="12"/>
  <c r="AB138" i="12"/>
  <c r="AL30" i="10" s="1"/>
  <c r="AB136" i="12"/>
  <c r="BC26" i="5"/>
  <c r="AB107" i="12"/>
  <c r="CF88" i="9"/>
  <c r="AE88" i="9"/>
  <c r="BF26" i="5"/>
  <c r="AA144" i="12"/>
  <c r="AC293" i="12"/>
  <c r="AC101" i="12"/>
  <c r="AM22" i="10" s="1"/>
  <c r="AC104" i="12"/>
  <c r="AC106" i="12"/>
  <c r="AC99" i="12"/>
  <c r="AL69" i="13" l="1"/>
  <c r="AL66" i="13"/>
  <c r="AL102" i="13"/>
  <c r="AL104" i="13"/>
  <c r="AL105" i="13"/>
  <c r="AL108" i="13"/>
  <c r="AL107" i="13"/>
  <c r="AL71" i="13"/>
  <c r="AL74" i="13"/>
  <c r="AL76" i="13"/>
  <c r="AL45" i="13"/>
  <c r="AL49" i="13"/>
  <c r="AL109" i="13"/>
  <c r="AL73" i="13"/>
  <c r="AL106" i="13"/>
  <c r="AL100" i="13"/>
  <c r="AL103" i="13"/>
  <c r="AL20" i="13"/>
  <c r="AL23" i="13"/>
  <c r="AL26" i="13"/>
  <c r="AL29" i="13"/>
  <c r="AL110" i="13"/>
  <c r="AL77" i="13"/>
  <c r="AL46" i="13"/>
  <c r="AL27" i="13"/>
  <c r="AL33" i="13"/>
  <c r="AL80" i="13"/>
  <c r="AL78" i="13"/>
  <c r="AL72" i="13"/>
  <c r="AL75" i="13"/>
  <c r="AL79" i="13"/>
  <c r="AL47" i="13"/>
  <c r="AL48" i="13"/>
  <c r="AL24" i="13"/>
  <c r="AL25" i="13"/>
  <c r="AL22" i="13"/>
  <c r="AL28" i="13"/>
  <c r="AL67" i="13"/>
  <c r="AL14" i="13"/>
  <c r="AL31" i="13"/>
  <c r="AL99" i="13"/>
  <c r="AL18" i="13"/>
  <c r="AL89" i="13"/>
  <c r="AL15" i="13"/>
  <c r="AL86" i="13"/>
  <c r="AL44" i="13"/>
  <c r="AL16" i="13"/>
  <c r="AL90" i="13"/>
  <c r="AL17" i="13"/>
  <c r="AL70" i="13"/>
  <c r="AL68" i="13"/>
  <c r="AL85" i="13"/>
  <c r="AL64" i="13"/>
  <c r="AL34" i="13"/>
  <c r="AL88" i="13"/>
  <c r="AL19" i="13"/>
  <c r="AL84" i="13"/>
  <c r="AL101" i="13"/>
  <c r="AL87" i="13"/>
  <c r="AL30" i="13"/>
  <c r="AL43" i="13"/>
  <c r="AL65" i="13"/>
  <c r="AL21" i="13"/>
  <c r="AC117" i="9"/>
  <c r="AC88" i="12"/>
  <c r="AL97" i="13"/>
  <c r="AL95" i="13"/>
  <c r="AL96" i="13"/>
  <c r="AD361" i="12"/>
  <c r="AD87" i="12"/>
  <c r="AD85" i="12"/>
  <c r="AD82" i="12"/>
  <c r="AN18" i="10" s="1"/>
  <c r="AD80" i="12"/>
  <c r="AD292" i="12"/>
  <c r="AM16" i="10"/>
  <c r="AM19" i="10" s="1"/>
  <c r="AH6" i="9" s="1"/>
  <c r="AH123" i="9" s="1"/>
  <c r="AC83" i="12"/>
  <c r="AM320" i="12"/>
  <c r="AL306" i="12" a="1"/>
  <c r="AL306" i="12" s="1"/>
  <c r="AL81" i="13"/>
  <c r="AJ121" i="13"/>
  <c r="AE2" i="17" s="1"/>
  <c r="AE7" i="17" s="1"/>
  <c r="AB36" i="9"/>
  <c r="BA50" i="5" s="1"/>
  <c r="BB50" i="5" s="1"/>
  <c r="AB31" i="17"/>
  <c r="AK119" i="13"/>
  <c r="AK126" i="13"/>
  <c r="AK82" i="13"/>
  <c r="AF5" i="18" s="1"/>
  <c r="AF21" i="18" s="1"/>
  <c r="AJ128" i="13"/>
  <c r="AE1" i="16" s="1"/>
  <c r="AE8" i="16" s="1"/>
  <c r="AY50" i="5"/>
  <c r="AZ50" i="5" s="1"/>
  <c r="BE49" i="5"/>
  <c r="BF49" i="5" s="1"/>
  <c r="CF34" i="9"/>
  <c r="AC27" i="17"/>
  <c r="AK125" i="13"/>
  <c r="AK118" i="13"/>
  <c r="AK51" i="13"/>
  <c r="AF5" i="17" s="1"/>
  <c r="AM7" i="13"/>
  <c r="AL111" i="13"/>
  <c r="AL50" i="13"/>
  <c r="AD14" i="17"/>
  <c r="AD7" i="17"/>
  <c r="AD8" i="17"/>
  <c r="AD22" i="17"/>
  <c r="AK124" i="13"/>
  <c r="AK117" i="13"/>
  <c r="AK39" i="13"/>
  <c r="AF6" i="16" s="1"/>
  <c r="AA352" i="12"/>
  <c r="S64" i="16"/>
  <c r="AE5" i="19"/>
  <c r="AE10" i="19" s="1"/>
  <c r="AJ114" i="13"/>
  <c r="BC51" i="5"/>
  <c r="BD51" i="5" s="1"/>
  <c r="AC133" i="9"/>
  <c r="AD140" i="9" s="1"/>
  <c r="AK112" i="13"/>
  <c r="AK127" i="13"/>
  <c r="AK120" i="13"/>
  <c r="AD38" i="9"/>
  <c r="AD16" i="19"/>
  <c r="AD17" i="19" s="1"/>
  <c r="AE27" i="18"/>
  <c r="AE34" i="9"/>
  <c r="AE297" i="12"/>
  <c r="AE366" i="12"/>
  <c r="AD362" i="12"/>
  <c r="AN36" i="10"/>
  <c r="AN39" i="10" s="1"/>
  <c r="AI11" i="9" s="1"/>
  <c r="AL328" i="12"/>
  <c r="AK314" i="12" a="1"/>
  <c r="AK314" i="12" s="1"/>
  <c r="AM326" i="12"/>
  <c r="AL312" i="12" a="1"/>
  <c r="AL312" i="12" s="1"/>
  <c r="AF148" i="12"/>
  <c r="AF365" i="12" s="1"/>
  <c r="AE296" i="12"/>
  <c r="AN329" i="12"/>
  <c r="AM315" i="12" a="1"/>
  <c r="AM315" i="12" s="1"/>
  <c r="AD364" i="12"/>
  <c r="AC309" i="12" a="1"/>
  <c r="AC309" i="12" s="1"/>
  <c r="AE323" i="12" s="1"/>
  <c r="AI327" i="12"/>
  <c r="AH313" i="12" a="1"/>
  <c r="AH313" i="12" s="1"/>
  <c r="AK321" i="12"/>
  <c r="AJ307" i="12" a="1"/>
  <c r="AJ307" i="12" s="1"/>
  <c r="AM168" i="12"/>
  <c r="AJ330" i="12"/>
  <c r="AI316" i="12" a="1"/>
  <c r="AI316" i="12" s="1"/>
  <c r="AN35" i="10"/>
  <c r="AI10" i="9" s="1"/>
  <c r="AK90" i="9"/>
  <c r="BR28" i="5"/>
  <c r="BQ28" i="5" s="1"/>
  <c r="AD175" i="12"/>
  <c r="AD180" i="12"/>
  <c r="AE179" i="12"/>
  <c r="AE177" i="12"/>
  <c r="AE174" i="12"/>
  <c r="AO38" i="10" s="1"/>
  <c r="AE172" i="12"/>
  <c r="AF166" i="12"/>
  <c r="AD162" i="12"/>
  <c r="AE161" i="12"/>
  <c r="AE159" i="12"/>
  <c r="AE156" i="12"/>
  <c r="AO34" i="10" s="1"/>
  <c r="AE154" i="12"/>
  <c r="AO32" i="10" s="1"/>
  <c r="AD157" i="12"/>
  <c r="AM20" i="10"/>
  <c r="AM23" i="10" s="1"/>
  <c r="AH7" i="9" s="1"/>
  <c r="AC102" i="12"/>
  <c r="AC295" i="12"/>
  <c r="AC143" i="12"/>
  <c r="AC141" i="12"/>
  <c r="AC138" i="12"/>
  <c r="AM30" i="10" s="1"/>
  <c r="AC136" i="12"/>
  <c r="AF89" i="9"/>
  <c r="BH27" i="5"/>
  <c r="BG27" i="5" s="1"/>
  <c r="AB139" i="12"/>
  <c r="AL28" i="10"/>
  <c r="AL31" i="10" s="1"/>
  <c r="AG9" i="9" s="1"/>
  <c r="AF88" i="9"/>
  <c r="BH26" i="5"/>
  <c r="BE26" i="5"/>
  <c r="AC107" i="12"/>
  <c r="AG91" i="9"/>
  <c r="BJ29" i="5"/>
  <c r="BI29" i="5" s="1"/>
  <c r="AD106" i="12"/>
  <c r="AD104" i="12"/>
  <c r="AD101" i="12"/>
  <c r="AN22" i="10" s="1"/>
  <c r="AD99" i="12"/>
  <c r="AD293" i="12"/>
  <c r="AB144" i="12"/>
  <c r="AM69" i="13" l="1"/>
  <c r="AM72" i="13"/>
  <c r="AM66" i="13"/>
  <c r="AM103" i="13"/>
  <c r="AM105" i="13"/>
  <c r="AM77" i="13"/>
  <c r="AM107" i="13"/>
  <c r="AM71" i="13"/>
  <c r="AM102" i="13"/>
  <c r="AM74" i="13"/>
  <c r="AM76" i="13"/>
  <c r="AM45" i="13"/>
  <c r="AM104" i="13"/>
  <c r="AM109" i="13"/>
  <c r="AM73" i="13"/>
  <c r="AM100" i="13"/>
  <c r="AM75" i="13"/>
  <c r="AM79" i="13"/>
  <c r="AM47" i="13"/>
  <c r="AM48" i="13"/>
  <c r="AM24" i="13"/>
  <c r="AM29" i="13"/>
  <c r="AM46" i="13"/>
  <c r="AM27" i="13"/>
  <c r="AM108" i="13"/>
  <c r="AM20" i="13"/>
  <c r="AM23" i="13"/>
  <c r="AM26" i="13"/>
  <c r="AM106" i="13"/>
  <c r="AM110" i="13"/>
  <c r="AM80" i="13"/>
  <c r="AM49" i="13"/>
  <c r="AM78" i="13"/>
  <c r="AM22" i="13"/>
  <c r="AM25" i="13"/>
  <c r="AM28" i="13"/>
  <c r="AM33" i="13"/>
  <c r="AM86" i="13"/>
  <c r="AM85" i="13"/>
  <c r="AM31" i="13"/>
  <c r="AM89" i="13"/>
  <c r="AM15" i="13"/>
  <c r="AM99" i="13"/>
  <c r="AM18" i="13"/>
  <c r="AM64" i="13"/>
  <c r="AM16" i="13"/>
  <c r="AM84" i="13"/>
  <c r="AM44" i="13"/>
  <c r="AM87" i="13"/>
  <c r="AM17" i="13"/>
  <c r="AM70" i="13"/>
  <c r="AM67" i="13"/>
  <c r="AM65" i="13"/>
  <c r="AM19" i="13"/>
  <c r="AM68" i="13"/>
  <c r="AM101" i="13"/>
  <c r="AM34" i="13"/>
  <c r="AM14" i="13"/>
  <c r="AM30" i="13"/>
  <c r="AM43" i="13"/>
  <c r="AM88" i="13"/>
  <c r="AM90" i="13"/>
  <c r="AM21" i="13"/>
  <c r="AD117" i="9"/>
  <c r="AD88" i="12"/>
  <c r="CF53" i="9"/>
  <c r="AM95" i="13"/>
  <c r="AM96" i="13"/>
  <c r="AM97" i="13"/>
  <c r="AE22" i="17"/>
  <c r="AE10" i="17"/>
  <c r="AE8" i="17"/>
  <c r="AE14" i="17"/>
  <c r="AE361" i="12"/>
  <c r="AE85" i="12"/>
  <c r="AE80" i="12"/>
  <c r="AE82" i="12"/>
  <c r="AO18" i="10" s="1"/>
  <c r="AE87" i="12"/>
  <c r="AE292" i="12"/>
  <c r="AN320" i="12"/>
  <c r="AM306" i="12" a="1"/>
  <c r="AM306" i="12" s="1"/>
  <c r="AN16" i="10"/>
  <c r="AN19" i="10" s="1"/>
  <c r="AI6" i="9" s="1"/>
  <c r="AI123" i="9" s="1"/>
  <c r="AD83" i="12"/>
  <c r="AM81" i="13"/>
  <c r="AK121" i="13"/>
  <c r="AF2" i="17" s="1"/>
  <c r="AF7" i="17" s="1"/>
  <c r="BG49" i="5"/>
  <c r="BH49" i="5" s="1"/>
  <c r="AF5" i="19"/>
  <c r="AF10" i="19" s="1"/>
  <c r="AK114" i="13"/>
  <c r="AD27" i="17"/>
  <c r="AC31" i="17"/>
  <c r="AC36" i="9"/>
  <c r="AF27" i="18"/>
  <c r="AF34" i="9"/>
  <c r="BI49" i="5" s="1"/>
  <c r="BJ49" i="5" s="1"/>
  <c r="AL127" i="13"/>
  <c r="AL120" i="13"/>
  <c r="AL112" i="13"/>
  <c r="AE16" i="19"/>
  <c r="AE38" i="9"/>
  <c r="AJ14" i="17"/>
  <c r="AG14" i="17"/>
  <c r="AN14" i="17"/>
  <c r="AL14" i="17"/>
  <c r="AH14" i="17"/>
  <c r="AP14" i="17"/>
  <c r="AF14" i="17"/>
  <c r="AO14" i="17"/>
  <c r="AI14" i="17"/>
  <c r="AK14" i="17"/>
  <c r="AM14" i="17"/>
  <c r="AD133" i="9"/>
  <c r="AE140" i="9" s="1"/>
  <c r="AK128" i="13"/>
  <c r="AF1" i="16" s="1"/>
  <c r="AF8" i="16" s="1"/>
  <c r="AN7" i="13"/>
  <c r="AM111" i="13"/>
  <c r="AM50" i="13"/>
  <c r="AL51" i="13"/>
  <c r="AG5" i="17" s="1"/>
  <c r="AL125" i="13"/>
  <c r="AL118" i="13"/>
  <c r="BE51" i="5"/>
  <c r="BF51" i="5" s="1"/>
  <c r="CF38" i="9"/>
  <c r="AL126" i="13"/>
  <c r="AL82" i="13"/>
  <c r="AG5" i="18" s="1"/>
  <c r="AG21" i="18" s="1"/>
  <c r="AL119" i="13"/>
  <c r="AL39" i="13"/>
  <c r="AG6" i="16" s="1"/>
  <c r="AL124" i="13"/>
  <c r="AL117" i="13"/>
  <c r="AB352" i="12"/>
  <c r="AE362" i="12"/>
  <c r="AF297" i="12"/>
  <c r="AF366" i="12"/>
  <c r="AN168" i="12"/>
  <c r="AE364" i="12"/>
  <c r="AD309" i="12" a="1"/>
  <c r="AD309" i="12" s="1"/>
  <c r="AF323" i="12" s="1"/>
  <c r="AO329" i="12"/>
  <c r="AN315" i="12" a="1"/>
  <c r="AN315" i="12" s="1"/>
  <c r="AO36" i="10"/>
  <c r="AO39" i="10" s="1"/>
  <c r="AJ11" i="9" s="1"/>
  <c r="AJ327" i="12"/>
  <c r="AI313" i="12" a="1"/>
  <c r="AI313" i="12" s="1"/>
  <c r="AG148" i="12"/>
  <c r="AG365" i="12" s="1"/>
  <c r="AF296" i="12"/>
  <c r="AN326" i="12"/>
  <c r="AM312" i="12" a="1"/>
  <c r="AM312" i="12" s="1"/>
  <c r="AK330" i="12"/>
  <c r="AJ316" i="12" a="1"/>
  <c r="AJ316" i="12" s="1"/>
  <c r="AL321" i="12"/>
  <c r="AK307" i="12" a="1"/>
  <c r="AK307" i="12" s="1"/>
  <c r="AM328" i="12"/>
  <c r="AL314" i="12" a="1"/>
  <c r="AL314" i="12" s="1"/>
  <c r="AE162" i="12"/>
  <c r="AO35" i="10"/>
  <c r="AJ10" i="9" s="1"/>
  <c r="BT28" i="5"/>
  <c r="BS28" i="5" s="1"/>
  <c r="AL90" i="9"/>
  <c r="AE175" i="12"/>
  <c r="AE180" i="12"/>
  <c r="AF172" i="12"/>
  <c r="AF179" i="12"/>
  <c r="AF177" i="12"/>
  <c r="AF174" i="12"/>
  <c r="AP38" i="10" s="1"/>
  <c r="AG166" i="12"/>
  <c r="AF159" i="12"/>
  <c r="AF154" i="12"/>
  <c r="AP32" i="10" s="1"/>
  <c r="AF161" i="12"/>
  <c r="AF156" i="12"/>
  <c r="AP34" i="10" s="1"/>
  <c r="AE157" i="12"/>
  <c r="AC144" i="12"/>
  <c r="AD295" i="12"/>
  <c r="AD143" i="12"/>
  <c r="AD141" i="12"/>
  <c r="AD138" i="12"/>
  <c r="AN30" i="10" s="1"/>
  <c r="AD136" i="12"/>
  <c r="AE293" i="12"/>
  <c r="AE104" i="12"/>
  <c r="AE106" i="12"/>
  <c r="AE99" i="12"/>
  <c r="AE101" i="12"/>
  <c r="AO22" i="10" s="1"/>
  <c r="AC139" i="12"/>
  <c r="AM28" i="10"/>
  <c r="AM31" i="10" s="1"/>
  <c r="AH9" i="9" s="1"/>
  <c r="AD102" i="12"/>
  <c r="AN20" i="10"/>
  <c r="AN23" i="10" s="1"/>
  <c r="AI7" i="9" s="1"/>
  <c r="BG26" i="5"/>
  <c r="AH91" i="9"/>
  <c r="BL29" i="5"/>
  <c r="BK29" i="5" s="1"/>
  <c r="AG88" i="9"/>
  <c r="BJ26" i="5"/>
  <c r="AD107" i="12"/>
  <c r="AG89" i="9"/>
  <c r="BJ27" i="5"/>
  <c r="BI27" i="5" s="1"/>
  <c r="AN106" i="13" l="1"/>
  <c r="AN110" i="13"/>
  <c r="AN69" i="13"/>
  <c r="AN104" i="13"/>
  <c r="AN72" i="13"/>
  <c r="AN103" i="13"/>
  <c r="AN105" i="13"/>
  <c r="AN77" i="13"/>
  <c r="AN107" i="13"/>
  <c r="AN71" i="13"/>
  <c r="AN66" i="13"/>
  <c r="AN78" i="13"/>
  <c r="AN79" i="13"/>
  <c r="AN76" i="13"/>
  <c r="AN45" i="13"/>
  <c r="AN22" i="13"/>
  <c r="AN28" i="13"/>
  <c r="AN29" i="13"/>
  <c r="AN75" i="13"/>
  <c r="AN47" i="13"/>
  <c r="AN48" i="13"/>
  <c r="AN24" i="13"/>
  <c r="AN100" i="13"/>
  <c r="AN108" i="13"/>
  <c r="AN73" i="13"/>
  <c r="AN20" i="13"/>
  <c r="AN23" i="13"/>
  <c r="AN26" i="13"/>
  <c r="AN74" i="13"/>
  <c r="AN46" i="13"/>
  <c r="AN109" i="13"/>
  <c r="AN80" i="13"/>
  <c r="AN102" i="13"/>
  <c r="AN49" i="13"/>
  <c r="AN25" i="13"/>
  <c r="AN33" i="13"/>
  <c r="AN27" i="13"/>
  <c r="AN31" i="13"/>
  <c r="AN67" i="13"/>
  <c r="AN70" i="13"/>
  <c r="AN84" i="13"/>
  <c r="AN86" i="13"/>
  <c r="AN101" i="13"/>
  <c r="AN30" i="13"/>
  <c r="AN16" i="13"/>
  <c r="AN65" i="13"/>
  <c r="AN44" i="13"/>
  <c r="AN68" i="13"/>
  <c r="AN18" i="13"/>
  <c r="AN87" i="13"/>
  <c r="AN15" i="13"/>
  <c r="AN34" i="13"/>
  <c r="AN14" i="13"/>
  <c r="AN89" i="13"/>
  <c r="AN19" i="13"/>
  <c r="AN90" i="13"/>
  <c r="AN64" i="13"/>
  <c r="AN85" i="13"/>
  <c r="AN88" i="13"/>
  <c r="AN43" i="13"/>
  <c r="AN99" i="13"/>
  <c r="AN17" i="13"/>
  <c r="AN21" i="13"/>
  <c r="AE117" i="9"/>
  <c r="AE133" i="9"/>
  <c r="AF140" i="9" s="1"/>
  <c r="AN96" i="13"/>
  <c r="AN97" i="13"/>
  <c r="AN95" i="13"/>
  <c r="AE27" i="17"/>
  <c r="AE36" i="9" s="1"/>
  <c r="BG50" i="5" s="1"/>
  <c r="BH50" i="5" s="1"/>
  <c r="AE83" i="12"/>
  <c r="AO16" i="10"/>
  <c r="AO19" i="10" s="1"/>
  <c r="AJ6" i="9" s="1"/>
  <c r="AJ123" i="9" s="1"/>
  <c r="AO320" i="12"/>
  <c r="AN306" i="12" a="1"/>
  <c r="AN306" i="12" s="1"/>
  <c r="AE88" i="12"/>
  <c r="AF361" i="12"/>
  <c r="AF87" i="12"/>
  <c r="AF292" i="12"/>
  <c r="AF85" i="12"/>
  <c r="AF82" i="12"/>
  <c r="AP18" i="10" s="1"/>
  <c r="AF80" i="12"/>
  <c r="AF10" i="17"/>
  <c r="AN81" i="13"/>
  <c r="AF8" i="17"/>
  <c r="AF117" i="9" s="1"/>
  <c r="AF22" i="17"/>
  <c r="AL121" i="13"/>
  <c r="AG2" i="17" s="1"/>
  <c r="AG10" i="17" s="1"/>
  <c r="AL128" i="13"/>
  <c r="AG1" i="16" s="1"/>
  <c r="AG8" i="16" s="1"/>
  <c r="AG27" i="18"/>
  <c r="AG28" i="18" s="1"/>
  <c r="AG34" i="9"/>
  <c r="AM39" i="13"/>
  <c r="AH6" i="16" s="1"/>
  <c r="AC352" i="12"/>
  <c r="AM124" i="13"/>
  <c r="AM117" i="13"/>
  <c r="AM127" i="13"/>
  <c r="AM120" i="13"/>
  <c r="AM112" i="13"/>
  <c r="BB14" i="17"/>
  <c r="BA14" i="17"/>
  <c r="AV14" i="17"/>
  <c r="AX14" i="17"/>
  <c r="AT14" i="17"/>
  <c r="AQ14" i="17"/>
  <c r="AY14" i="17"/>
  <c r="AZ14" i="17"/>
  <c r="AR14" i="17"/>
  <c r="AW14" i="17"/>
  <c r="AU14" i="17"/>
  <c r="AS14" i="17"/>
  <c r="BC50" i="5"/>
  <c r="BD50" i="5" s="1"/>
  <c r="AM125" i="13"/>
  <c r="AM51" i="13"/>
  <c r="AH5" i="17" s="1"/>
  <c r="AM118" i="13"/>
  <c r="AG5" i="19"/>
  <c r="AG10" i="19" s="1"/>
  <c r="AL114" i="13"/>
  <c r="AD31" i="17"/>
  <c r="AD32" i="17" s="1"/>
  <c r="AD36" i="9"/>
  <c r="AM119" i="13"/>
  <c r="AM82" i="13"/>
  <c r="AH5" i="18" s="1"/>
  <c r="AH21" i="18" s="1"/>
  <c r="AM126" i="13"/>
  <c r="AO7" i="13"/>
  <c r="AN111" i="13"/>
  <c r="AN50" i="13"/>
  <c r="BG51" i="5"/>
  <c r="BH51" i="5" s="1"/>
  <c r="AF16" i="19"/>
  <c r="AF38" i="9"/>
  <c r="AG297" i="12"/>
  <c r="AG366" i="12"/>
  <c r="AF362" i="12"/>
  <c r="AN328" i="12"/>
  <c r="AM314" i="12" a="1"/>
  <c r="AM314" i="12" s="1"/>
  <c r="AM321" i="12"/>
  <c r="AL307" i="12" a="1"/>
  <c r="AL307" i="12" s="1"/>
  <c r="AO168" i="12"/>
  <c r="AL330" i="12"/>
  <c r="AK316" i="12" a="1"/>
  <c r="AK316" i="12" s="1"/>
  <c r="AH148" i="12"/>
  <c r="AH365" i="12" s="1"/>
  <c r="AG296" i="12"/>
  <c r="AP329" i="12"/>
  <c r="AO315" i="12" a="1"/>
  <c r="AO315" i="12" s="1"/>
  <c r="AK327" i="12"/>
  <c r="AJ313" i="12" a="1"/>
  <c r="AJ313" i="12" s="1"/>
  <c r="AF364" i="12"/>
  <c r="AE309" i="12" a="1"/>
  <c r="AE309" i="12" s="1"/>
  <c r="AG323" i="12" s="1"/>
  <c r="AP36" i="10"/>
  <c r="AP39" i="10" s="1"/>
  <c r="AK11" i="9" s="1"/>
  <c r="AO326" i="12"/>
  <c r="AN312" i="12" a="1"/>
  <c r="AN312" i="12" s="1"/>
  <c r="AP35" i="10"/>
  <c r="AK10" i="9" s="1"/>
  <c r="BV28" i="5"/>
  <c r="BU28" i="5" s="1"/>
  <c r="AM90" i="9"/>
  <c r="AF180" i="12"/>
  <c r="AH166" i="12"/>
  <c r="AH366" i="12" s="1"/>
  <c r="AG179" i="12"/>
  <c r="AG177" i="12"/>
  <c r="AG174" i="12"/>
  <c r="AQ38" i="10" s="1"/>
  <c r="AG172" i="12"/>
  <c r="AF175" i="12"/>
  <c r="AF157" i="12"/>
  <c r="AF162" i="12"/>
  <c r="AG159" i="12"/>
  <c r="AG154" i="12"/>
  <c r="AQ32" i="10" s="1"/>
  <c r="AG161" i="12"/>
  <c r="AG156" i="12"/>
  <c r="AQ34" i="10" s="1"/>
  <c r="AD144" i="12"/>
  <c r="BI26" i="5"/>
  <c r="AE295" i="12"/>
  <c r="AE143" i="12"/>
  <c r="AE141" i="12"/>
  <c r="AE138" i="12"/>
  <c r="AO30" i="10" s="1"/>
  <c r="AE136" i="12"/>
  <c r="AO20" i="10"/>
  <c r="AO23" i="10" s="1"/>
  <c r="AJ7" i="9" s="1"/>
  <c r="AE102" i="12"/>
  <c r="AD139" i="12"/>
  <c r="AN28" i="10"/>
  <c r="AN31" i="10" s="1"/>
  <c r="AI9" i="9" s="1"/>
  <c r="AI91" i="9"/>
  <c r="BN29" i="5"/>
  <c r="BM29" i="5" s="1"/>
  <c r="AH88" i="9"/>
  <c r="BL26" i="5"/>
  <c r="AF293" i="12"/>
  <c r="AF104" i="12"/>
  <c r="AF106" i="12"/>
  <c r="AF101" i="12"/>
  <c r="AP22" i="10" s="1"/>
  <c r="AF99" i="12"/>
  <c r="AH89" i="9"/>
  <c r="BL27" i="5"/>
  <c r="BK27" i="5" s="1"/>
  <c r="AE107" i="12"/>
  <c r="AO106" i="13" l="1"/>
  <c r="AO110" i="13"/>
  <c r="AO71" i="13"/>
  <c r="AO100" i="13"/>
  <c r="AO73" i="13"/>
  <c r="AO75" i="13"/>
  <c r="AO76" i="13"/>
  <c r="AO104" i="13"/>
  <c r="AO72" i="13"/>
  <c r="AO103" i="13"/>
  <c r="AO105" i="13"/>
  <c r="AO69" i="13"/>
  <c r="AO77" i="13"/>
  <c r="AO108" i="13"/>
  <c r="AO80" i="13"/>
  <c r="AO78" i="13"/>
  <c r="AO79" i="13"/>
  <c r="AO102" i="13"/>
  <c r="AO49" i="13"/>
  <c r="AO25" i="13"/>
  <c r="AO22" i="13"/>
  <c r="AO28" i="13"/>
  <c r="AO47" i="13"/>
  <c r="AO48" i="13"/>
  <c r="AO24" i="13"/>
  <c r="AO45" i="13"/>
  <c r="AO26" i="13"/>
  <c r="AO23" i="13"/>
  <c r="AO74" i="13"/>
  <c r="AO46" i="13"/>
  <c r="AO107" i="13"/>
  <c r="AO109" i="13"/>
  <c r="AO27" i="13"/>
  <c r="AO29" i="13"/>
  <c r="AO89" i="13"/>
  <c r="AO15" i="13"/>
  <c r="AO64" i="13"/>
  <c r="AO99" i="13"/>
  <c r="AO84" i="13"/>
  <c r="AO44" i="13"/>
  <c r="AO86" i="13"/>
  <c r="AO66" i="13"/>
  <c r="AO90" i="13"/>
  <c r="AO70" i="13"/>
  <c r="AO43" i="13"/>
  <c r="AO31" i="13"/>
  <c r="AO68" i="13"/>
  <c r="AO14" i="13"/>
  <c r="AO65" i="13"/>
  <c r="AO33" i="13"/>
  <c r="AO101" i="13"/>
  <c r="AO67" i="13"/>
  <c r="AO16" i="13"/>
  <c r="AO87" i="13"/>
  <c r="AO85" i="13"/>
  <c r="AO18" i="13"/>
  <c r="AO34" i="13"/>
  <c r="AO19" i="13"/>
  <c r="AO17" i="13"/>
  <c r="AO88" i="13"/>
  <c r="AO30" i="13"/>
  <c r="AO20" i="13"/>
  <c r="AO21" i="13"/>
  <c r="AF88" i="12"/>
  <c r="BV14" i="17"/>
  <c r="BP14" i="17"/>
  <c r="BX14" i="17"/>
  <c r="BR14" i="17"/>
  <c r="BZ14" i="17"/>
  <c r="BS14" i="17"/>
  <c r="BT14" i="17"/>
  <c r="BO14" i="17"/>
  <c r="BQ14" i="17"/>
  <c r="BU14" i="17"/>
  <c r="BW14" i="17"/>
  <c r="BY14" i="17"/>
  <c r="AO96" i="13"/>
  <c r="AO97" i="13"/>
  <c r="AO95" i="13"/>
  <c r="AE31" i="17"/>
  <c r="AF27" i="17"/>
  <c r="AF31" i="17" s="1"/>
  <c r="AF83" i="12"/>
  <c r="AP16" i="10"/>
  <c r="AP19" i="10" s="1"/>
  <c r="AK6" i="9" s="1"/>
  <c r="AK123" i="9" s="1"/>
  <c r="AO306" i="12" a="1"/>
  <c r="AO306" i="12" s="1"/>
  <c r="AP320" i="12"/>
  <c r="D6" i="6"/>
  <c r="AG361" i="12"/>
  <c r="AG87" i="12"/>
  <c r="AG292" i="12"/>
  <c r="AG80" i="12"/>
  <c r="AG85" i="12"/>
  <c r="AG82" i="12"/>
  <c r="AQ18" i="10" s="1"/>
  <c r="AO81" i="13"/>
  <c r="AG8" i="17"/>
  <c r="AG117" i="9" s="1"/>
  <c r="AF133" i="9"/>
  <c r="AG140" i="9" s="1"/>
  <c r="AG7" i="17"/>
  <c r="AG22" i="17"/>
  <c r="AH5" i="19"/>
  <c r="AH10" i="19" s="1"/>
  <c r="AM114" i="13"/>
  <c r="AN126" i="13"/>
  <c r="AN119" i="13"/>
  <c r="AN82" i="13"/>
  <c r="AI5" i="18" s="1"/>
  <c r="AI21" i="18" s="1"/>
  <c r="AH27" i="18"/>
  <c r="AH34" i="9"/>
  <c r="BM49" i="5" s="1"/>
  <c r="BN49" i="5" s="1"/>
  <c r="BE50" i="5"/>
  <c r="BF50" i="5" s="1"/>
  <c r="CF36" i="9"/>
  <c r="AG16" i="19"/>
  <c r="AG17" i="19" s="1"/>
  <c r="AG38" i="9"/>
  <c r="BK51" i="5" s="1"/>
  <c r="BL51" i="5" s="1"/>
  <c r="BI51" i="5"/>
  <c r="BJ51" i="5" s="1"/>
  <c r="BK49" i="5"/>
  <c r="BL49" i="5" s="1"/>
  <c r="AM121" i="13"/>
  <c r="AH2" i="17" s="1"/>
  <c r="AN125" i="13"/>
  <c r="AN118" i="13"/>
  <c r="AN51" i="13"/>
  <c r="AI5" i="17" s="1"/>
  <c r="AN127" i="13"/>
  <c r="AN120" i="13"/>
  <c r="AN112" i="13"/>
  <c r="AM128" i="13"/>
  <c r="AH1" i="16" s="1"/>
  <c r="AH8" i="16" s="1"/>
  <c r="AN124" i="13"/>
  <c r="AN117" i="13"/>
  <c r="AN39" i="13"/>
  <c r="AI6" i="16" s="1"/>
  <c r="AD352" i="12"/>
  <c r="AP7" i="13"/>
  <c r="AO111" i="13"/>
  <c r="AO50" i="13"/>
  <c r="BD14" i="17"/>
  <c r="BF14" i="17"/>
  <c r="BK14" i="17"/>
  <c r="BJ14" i="17"/>
  <c r="BI14" i="17"/>
  <c r="BM14" i="17"/>
  <c r="BC14" i="17"/>
  <c r="BG14" i="17"/>
  <c r="BL14" i="17"/>
  <c r="BN14" i="17"/>
  <c r="BH14" i="17"/>
  <c r="BE14" i="17"/>
  <c r="AG362" i="12"/>
  <c r="AP326" i="12"/>
  <c r="AO312" i="12" a="1"/>
  <c r="AO312" i="12" s="1"/>
  <c r="AO328" i="12"/>
  <c r="AN314" i="12" a="1"/>
  <c r="AN314" i="12" s="1"/>
  <c r="AI166" i="12"/>
  <c r="AI366" i="12" s="1"/>
  <c r="AH297" i="12"/>
  <c r="AL327" i="12"/>
  <c r="AK313" i="12" a="1"/>
  <c r="AK313" i="12" s="1"/>
  <c r="AN321" i="12"/>
  <c r="AM307" i="12" a="1"/>
  <c r="AM307" i="12" s="1"/>
  <c r="AQ36" i="10"/>
  <c r="AQ39" i="10" s="1"/>
  <c r="AL11" i="9" s="1"/>
  <c r="AQ329" i="12"/>
  <c r="AP315" i="12" a="1"/>
  <c r="AP315" i="12" s="1"/>
  <c r="AI148" i="12"/>
  <c r="AI365" i="12" s="1"/>
  <c r="AH296" i="12"/>
  <c r="AG364" i="12"/>
  <c r="AF309" i="12" a="1"/>
  <c r="AF309" i="12" s="1"/>
  <c r="AH323" i="12" s="1"/>
  <c r="AM330" i="12"/>
  <c r="AL316" i="12" a="1"/>
  <c r="AL316" i="12" s="1"/>
  <c r="AP168" i="12"/>
  <c r="AG180" i="12"/>
  <c r="AQ35" i="10"/>
  <c r="AL10" i="9" s="1"/>
  <c r="AN90" i="9"/>
  <c r="BX28" i="5"/>
  <c r="BW28" i="5" s="1"/>
  <c r="AG175" i="12"/>
  <c r="AH179" i="12"/>
  <c r="AH177" i="12"/>
  <c r="AH174" i="12"/>
  <c r="AR38" i="10" s="1"/>
  <c r="AH172" i="12"/>
  <c r="AG157" i="12"/>
  <c r="AG162" i="12"/>
  <c r="AH161" i="12"/>
  <c r="AH159" i="12"/>
  <c r="AH156" i="12"/>
  <c r="AR34" i="10" s="1"/>
  <c r="AH154" i="12"/>
  <c r="AR32" i="10" s="1"/>
  <c r="AF107" i="12"/>
  <c r="AE144" i="12"/>
  <c r="AI88" i="9"/>
  <c r="BN26" i="5"/>
  <c r="AE139" i="12"/>
  <c r="AO28" i="10"/>
  <c r="AO31" i="10" s="1"/>
  <c r="AJ9" i="9" s="1"/>
  <c r="AF102" i="12"/>
  <c r="AP20" i="10"/>
  <c r="AP23" i="10" s="1"/>
  <c r="AK7" i="9" s="1"/>
  <c r="D7" i="6"/>
  <c r="AJ91" i="9"/>
  <c r="BP29" i="5"/>
  <c r="BO29" i="5" s="1"/>
  <c r="AI89" i="9"/>
  <c r="BN27" i="5"/>
  <c r="BM27" i="5" s="1"/>
  <c r="AG293" i="12"/>
  <c r="AG106" i="12"/>
  <c r="AG99" i="12"/>
  <c r="AG101" i="12"/>
  <c r="AQ22" i="10" s="1"/>
  <c r="AG104" i="12"/>
  <c r="BK26" i="5"/>
  <c r="AF295" i="12"/>
  <c r="AF136" i="12"/>
  <c r="AF141" i="12"/>
  <c r="AF138" i="12"/>
  <c r="AP30" i="10" s="1"/>
  <c r="AF143" i="12"/>
  <c r="AP103" i="13" l="1"/>
  <c r="AP107" i="13"/>
  <c r="AP109" i="13"/>
  <c r="AP106" i="13"/>
  <c r="AP110" i="13"/>
  <c r="AP108" i="13"/>
  <c r="AP73" i="13"/>
  <c r="AP75" i="13"/>
  <c r="AP76" i="13"/>
  <c r="AP104" i="13"/>
  <c r="AP72" i="13"/>
  <c r="AP47" i="13"/>
  <c r="AP80" i="13"/>
  <c r="AP105" i="13"/>
  <c r="AP78" i="13"/>
  <c r="AP79" i="13"/>
  <c r="AP77" i="13"/>
  <c r="AP102" i="13"/>
  <c r="AP49" i="13"/>
  <c r="AP25" i="13"/>
  <c r="AP48" i="13"/>
  <c r="AP24" i="13"/>
  <c r="AP22" i="13"/>
  <c r="AP28" i="13"/>
  <c r="AP23" i="13"/>
  <c r="AP26" i="13"/>
  <c r="AP74" i="13"/>
  <c r="AP46" i="13"/>
  <c r="AP29" i="13"/>
  <c r="AP27" i="13"/>
  <c r="AP45" i="13"/>
  <c r="AP68" i="13"/>
  <c r="AP85" i="13"/>
  <c r="AP99" i="13"/>
  <c r="AP84" i="13"/>
  <c r="AP69" i="13"/>
  <c r="AP15" i="13"/>
  <c r="AP70" i="13"/>
  <c r="AP31" i="13"/>
  <c r="AP87" i="13"/>
  <c r="AP86" i="13"/>
  <c r="AP101" i="13"/>
  <c r="AP17" i="13"/>
  <c r="AP89" i="13"/>
  <c r="AP16" i="13"/>
  <c r="AP44" i="13"/>
  <c r="AP14" i="13"/>
  <c r="AP43" i="13"/>
  <c r="AP64" i="13"/>
  <c r="AP20" i="13"/>
  <c r="AP19" i="13"/>
  <c r="AP18" i="13"/>
  <c r="AP66" i="13"/>
  <c r="AP67" i="13"/>
  <c r="AP65" i="13"/>
  <c r="AP71" i="13"/>
  <c r="AP33" i="13"/>
  <c r="AP90" i="13"/>
  <c r="AP34" i="13"/>
  <c r="AP30" i="13"/>
  <c r="AP88" i="13"/>
  <c r="AP100" i="13"/>
  <c r="AP21" i="13"/>
  <c r="AG88" i="12"/>
  <c r="AP96" i="13"/>
  <c r="AP95" i="13"/>
  <c r="AP97" i="13"/>
  <c r="AF36" i="9"/>
  <c r="BI50" i="5" s="1"/>
  <c r="BJ50" i="5" s="1"/>
  <c r="AG83" i="12"/>
  <c r="AQ16" i="10"/>
  <c r="AQ19" i="10" s="1"/>
  <c r="AL6" i="9" s="1"/>
  <c r="AL123" i="9" s="1"/>
  <c r="AH361" i="12"/>
  <c r="AH82" i="12"/>
  <c r="AR18" i="10" s="1"/>
  <c r="AH292" i="12"/>
  <c r="AH87" i="12"/>
  <c r="AH85" i="12"/>
  <c r="AH80" i="12"/>
  <c r="AP306" i="12" a="1"/>
  <c r="AP306" i="12" s="1"/>
  <c r="AQ320" i="12"/>
  <c r="AP81" i="13"/>
  <c r="AN121" i="13"/>
  <c r="AI2" i="17" s="1"/>
  <c r="AI8" i="17" s="1"/>
  <c r="AI117" i="9" s="1"/>
  <c r="AG27" i="17"/>
  <c r="AG133" i="9"/>
  <c r="AH140" i="9" s="1"/>
  <c r="AN128" i="13"/>
  <c r="AI1" i="16" s="1"/>
  <c r="AI8" i="16" s="1"/>
  <c r="AI5" i="19"/>
  <c r="AI10" i="19" s="1"/>
  <c r="AN114" i="13"/>
  <c r="AH38" i="9"/>
  <c r="AH16" i="19"/>
  <c r="AO124" i="13"/>
  <c r="AO117" i="13"/>
  <c r="AO39" i="13"/>
  <c r="AJ6" i="16" s="1"/>
  <c r="AE352" i="12"/>
  <c r="AO112" i="13"/>
  <c r="AO127" i="13"/>
  <c r="AO120" i="13"/>
  <c r="AI27" i="18"/>
  <c r="AI34" i="9"/>
  <c r="BO49" i="5" s="1"/>
  <c r="BP49" i="5" s="1"/>
  <c r="AO126" i="13"/>
  <c r="AO119" i="13"/>
  <c r="AO82" i="13"/>
  <c r="AJ5" i="18" s="1"/>
  <c r="AJ21" i="18" s="1"/>
  <c r="AQ7" i="13"/>
  <c r="AP111" i="13"/>
  <c r="AP50" i="13"/>
  <c r="AH22" i="17"/>
  <c r="AH8" i="17"/>
  <c r="AH117" i="9" s="1"/>
  <c r="AH10" i="17"/>
  <c r="AH7" i="17"/>
  <c r="AO118" i="13"/>
  <c r="AO125" i="13"/>
  <c r="AO51" i="13"/>
  <c r="AJ5" i="17" s="1"/>
  <c r="AH362" i="12"/>
  <c r="AR36" i="10"/>
  <c r="AR39" i="10" s="1"/>
  <c r="AM11" i="9" s="1"/>
  <c r="AQ168" i="12"/>
  <c r="AJ166" i="12"/>
  <c r="AJ366" i="12" s="1"/>
  <c r="AI297" i="12"/>
  <c r="AQ326" i="12"/>
  <c r="AP312" i="12" a="1"/>
  <c r="AP312" i="12" s="1"/>
  <c r="AM327" i="12"/>
  <c r="AL313" i="12" a="1"/>
  <c r="AL313" i="12" s="1"/>
  <c r="AN330" i="12"/>
  <c r="AM316" i="12" a="1"/>
  <c r="AM316" i="12" s="1"/>
  <c r="AH364" i="12"/>
  <c r="AG309" i="12" a="1"/>
  <c r="AG309" i="12" s="1"/>
  <c r="AI323" i="12" s="1"/>
  <c r="AJ148" i="12"/>
  <c r="AJ365" i="12" s="1"/>
  <c r="AI296" i="12"/>
  <c r="AR329" i="12"/>
  <c r="AQ315" i="12" a="1"/>
  <c r="AQ315" i="12" s="1"/>
  <c r="AO321" i="12"/>
  <c r="AN307" i="12" a="1"/>
  <c r="AN307" i="12" s="1"/>
  <c r="AP328" i="12"/>
  <c r="AO314" i="12" a="1"/>
  <c r="AO314" i="12" s="1"/>
  <c r="AR35" i="10"/>
  <c r="AM10" i="9" s="1"/>
  <c r="AH180" i="12"/>
  <c r="BZ28" i="5"/>
  <c r="AO90" i="9"/>
  <c r="AH157" i="12"/>
  <c r="AH175" i="12"/>
  <c r="AI179" i="12"/>
  <c r="AI177" i="12"/>
  <c r="AI174" i="12"/>
  <c r="AS38" i="10" s="1"/>
  <c r="AI172" i="12"/>
  <c r="AH162" i="12"/>
  <c r="AI161" i="12"/>
  <c r="AI159" i="12"/>
  <c r="AI156" i="12"/>
  <c r="AS34" i="10" s="1"/>
  <c r="AI154" i="12"/>
  <c r="AS32" i="10" s="1"/>
  <c r="AG107" i="12"/>
  <c r="AF139" i="12"/>
  <c r="AP28" i="10"/>
  <c r="AP31" i="10" s="1"/>
  <c r="AK9" i="9" s="1"/>
  <c r="AG102" i="12"/>
  <c r="AQ20" i="10"/>
  <c r="AQ23" i="10" s="1"/>
  <c r="AL7" i="9" s="1"/>
  <c r="BM26" i="5"/>
  <c r="AG295" i="12"/>
  <c r="AG143" i="12"/>
  <c r="AG141" i="12"/>
  <c r="AG138" i="12"/>
  <c r="AQ30" i="10" s="1"/>
  <c r="AG136" i="12"/>
  <c r="AK91" i="9"/>
  <c r="BR29" i="5"/>
  <c r="BQ29" i="5" s="1"/>
  <c r="AJ89" i="9"/>
  <c r="BP27" i="5"/>
  <c r="BO27" i="5" s="1"/>
  <c r="AJ88" i="9"/>
  <c r="BP26" i="5"/>
  <c r="AH293" i="12"/>
  <c r="AH99" i="12"/>
  <c r="AH101" i="12"/>
  <c r="AR22" i="10" s="1"/>
  <c r="AH104" i="12"/>
  <c r="AH106" i="12"/>
  <c r="AF144" i="12"/>
  <c r="AQ103" i="13" l="1"/>
  <c r="AQ107" i="13"/>
  <c r="AQ109" i="13"/>
  <c r="AQ78" i="13"/>
  <c r="AQ108" i="13"/>
  <c r="AQ73" i="13"/>
  <c r="AQ75" i="13"/>
  <c r="AQ76" i="13"/>
  <c r="AQ102" i="13"/>
  <c r="AQ72" i="13"/>
  <c r="AQ77" i="13"/>
  <c r="AQ46" i="13"/>
  <c r="AQ48" i="13"/>
  <c r="AQ47" i="13"/>
  <c r="AQ80" i="13"/>
  <c r="AQ105" i="13"/>
  <c r="AQ27" i="13"/>
  <c r="AQ28" i="13"/>
  <c r="AQ79" i="13"/>
  <c r="AQ22" i="13"/>
  <c r="AQ49" i="13"/>
  <c r="AQ25" i="13"/>
  <c r="AQ24" i="13"/>
  <c r="AQ106" i="13"/>
  <c r="AQ110" i="13"/>
  <c r="AQ104" i="13"/>
  <c r="AQ74" i="13"/>
  <c r="AQ23" i="13"/>
  <c r="AQ29" i="13"/>
  <c r="AQ26" i="13"/>
  <c r="AQ87" i="13"/>
  <c r="AQ44" i="13"/>
  <c r="AQ71" i="13"/>
  <c r="AQ89" i="13"/>
  <c r="AQ31" i="13"/>
  <c r="AQ99" i="13"/>
  <c r="AQ45" i="13"/>
  <c r="AQ86" i="13"/>
  <c r="AQ84" i="13"/>
  <c r="AQ18" i="13"/>
  <c r="AQ85" i="13"/>
  <c r="AQ67" i="13"/>
  <c r="AQ68" i="13"/>
  <c r="AQ64" i="13"/>
  <c r="AQ16" i="13"/>
  <c r="AQ69" i="13"/>
  <c r="AQ15" i="13"/>
  <c r="AQ65" i="13"/>
  <c r="AQ90" i="13"/>
  <c r="AQ100" i="13"/>
  <c r="AQ17" i="13"/>
  <c r="AQ33" i="13"/>
  <c r="AQ101" i="13"/>
  <c r="AQ14" i="13"/>
  <c r="AQ20" i="13"/>
  <c r="AQ66" i="13"/>
  <c r="AQ34" i="13"/>
  <c r="AQ43" i="13"/>
  <c r="AQ70" i="13"/>
  <c r="AQ30" i="13"/>
  <c r="AQ19" i="13"/>
  <c r="AQ88" i="13"/>
  <c r="AQ21" i="13"/>
  <c r="BY28" i="5"/>
  <c r="AH88" i="12"/>
  <c r="AQ95" i="13"/>
  <c r="AQ97" i="13"/>
  <c r="AQ96" i="13"/>
  <c r="AR320" i="12"/>
  <c r="AQ306" i="12" a="1"/>
  <c r="AQ306" i="12" s="1"/>
  <c r="AI361" i="12"/>
  <c r="AI85" i="12"/>
  <c r="AI80" i="12"/>
  <c r="AI292" i="12"/>
  <c r="AI82" i="12"/>
  <c r="AS18" i="10" s="1"/>
  <c r="AI87" i="12"/>
  <c r="AR16" i="10"/>
  <c r="AR19" i="10" s="1"/>
  <c r="AM6" i="9" s="1"/>
  <c r="AM123" i="9" s="1"/>
  <c r="AH83" i="12"/>
  <c r="AI10" i="17"/>
  <c r="AI22" i="17"/>
  <c r="AI133" i="9" s="1"/>
  <c r="AJ140" i="9" s="1"/>
  <c r="AI7" i="17"/>
  <c r="AG31" i="17"/>
  <c r="AG32" i="17" s="1"/>
  <c r="AG36" i="9"/>
  <c r="BK50" i="5" s="1"/>
  <c r="BL50" i="5" s="1"/>
  <c r="AP117" i="13"/>
  <c r="AP124" i="13"/>
  <c r="AP39" i="13"/>
  <c r="AK6" i="16" s="1"/>
  <c r="AF352" i="12"/>
  <c r="AP118" i="13"/>
  <c r="AP51" i="13"/>
  <c r="AK5" i="17" s="1"/>
  <c r="AP125" i="13"/>
  <c r="AO114" i="13"/>
  <c r="AJ5" i="19"/>
  <c r="AJ10" i="19" s="1"/>
  <c r="AH133" i="9"/>
  <c r="AI140" i="9" s="1"/>
  <c r="AP127" i="13"/>
  <c r="AP120" i="13"/>
  <c r="AP112" i="13"/>
  <c r="AR7" i="13"/>
  <c r="AQ111" i="13"/>
  <c r="AQ81" i="13"/>
  <c r="AQ50" i="13"/>
  <c r="AI16" i="19"/>
  <c r="AI38" i="9"/>
  <c r="BO51" i="5" s="1"/>
  <c r="BP51" i="5" s="1"/>
  <c r="AJ27" i="18"/>
  <c r="AJ28" i="18" s="1"/>
  <c r="AJ34" i="9"/>
  <c r="AO121" i="13"/>
  <c r="AJ2" i="17" s="1"/>
  <c r="AH27" i="17"/>
  <c r="AP119" i="13"/>
  <c r="AP126" i="13"/>
  <c r="AP82" i="13"/>
  <c r="AK5" i="18" s="1"/>
  <c r="AK21" i="18" s="1"/>
  <c r="AO128" i="13"/>
  <c r="AJ1" i="16" s="1"/>
  <c r="AJ8" i="16" s="1"/>
  <c r="BM51" i="5"/>
  <c r="BN51" i="5" s="1"/>
  <c r="AI362" i="12"/>
  <c r="AO330" i="12"/>
  <c r="AN316" i="12" a="1"/>
  <c r="AN316" i="12" s="1"/>
  <c r="AQ328" i="12"/>
  <c r="AP314" i="12" a="1"/>
  <c r="AP314" i="12" s="1"/>
  <c r="AS329" i="12"/>
  <c r="AR315" i="12" a="1"/>
  <c r="AR315" i="12" s="1"/>
  <c r="AR326" i="12"/>
  <c r="AQ312" i="12" a="1"/>
  <c r="AQ312" i="12" s="1"/>
  <c r="AR168" i="12"/>
  <c r="AS36" i="10"/>
  <c r="AS39" i="10" s="1"/>
  <c r="AN11" i="9" s="1"/>
  <c r="AP321" i="12"/>
  <c r="AO307" i="12" a="1"/>
  <c r="AO307" i="12" s="1"/>
  <c r="AK148" i="12"/>
  <c r="AK365" i="12" s="1"/>
  <c r="AJ296" i="12"/>
  <c r="AN327" i="12"/>
  <c r="AM313" i="12" a="1"/>
  <c r="AM313" i="12" s="1"/>
  <c r="AK166" i="12"/>
  <c r="AK366" i="12" s="1"/>
  <c r="AJ297" i="12"/>
  <c r="AI364" i="12"/>
  <c r="AH309" i="12" a="1"/>
  <c r="AH309" i="12" s="1"/>
  <c r="AJ323" i="12" s="1"/>
  <c r="AI180" i="12"/>
  <c r="AS35" i="10"/>
  <c r="AN10" i="9" s="1"/>
  <c r="AI162" i="12"/>
  <c r="AP90" i="9"/>
  <c r="CB28" i="5"/>
  <c r="CA28" i="5" s="1"/>
  <c r="AI175" i="12"/>
  <c r="AJ179" i="12"/>
  <c r="AJ177" i="12"/>
  <c r="AJ172" i="12"/>
  <c r="AJ174" i="12"/>
  <c r="AT38" i="10" s="1"/>
  <c r="AI157" i="12"/>
  <c r="AJ161" i="12"/>
  <c r="AJ159" i="12"/>
  <c r="AJ156" i="12"/>
  <c r="AT34" i="10" s="1"/>
  <c r="AJ154" i="12"/>
  <c r="AT32" i="10" s="1"/>
  <c r="AG144" i="12"/>
  <c r="AH107" i="12"/>
  <c r="AL91" i="9"/>
  <c r="BT29" i="5"/>
  <c r="BS29" i="5" s="1"/>
  <c r="AH295" i="12"/>
  <c r="AH143" i="12"/>
  <c r="AH141" i="12"/>
  <c r="AH138" i="12"/>
  <c r="AR30" i="10" s="1"/>
  <c r="AH136" i="12"/>
  <c r="AI293" i="12"/>
  <c r="AI99" i="12"/>
  <c r="AI101" i="12"/>
  <c r="AS22" i="10" s="1"/>
  <c r="AI106" i="12"/>
  <c r="AI104" i="12"/>
  <c r="AG139" i="12"/>
  <c r="AQ28" i="10"/>
  <c r="AQ31" i="10" s="1"/>
  <c r="AL9" i="9" s="1"/>
  <c r="AH102" i="12"/>
  <c r="AR20" i="10"/>
  <c r="AR23" i="10" s="1"/>
  <c r="AM7" i="9" s="1"/>
  <c r="AK88" i="9"/>
  <c r="BR26" i="5"/>
  <c r="AK89" i="9"/>
  <c r="BR27" i="5"/>
  <c r="BQ27" i="5" s="1"/>
  <c r="BO26" i="5"/>
  <c r="AR102" i="13" l="1"/>
  <c r="AR104" i="13"/>
  <c r="AR105" i="13"/>
  <c r="AR108" i="13"/>
  <c r="AR103" i="13"/>
  <c r="AR107" i="13"/>
  <c r="AR109" i="13"/>
  <c r="AR110" i="13"/>
  <c r="AR72" i="13"/>
  <c r="AR77" i="13"/>
  <c r="AR46" i="13"/>
  <c r="AR48" i="13"/>
  <c r="AR47" i="13"/>
  <c r="AR78" i="13"/>
  <c r="AR25" i="13"/>
  <c r="AR27" i="13"/>
  <c r="AR28" i="13"/>
  <c r="AR75" i="13"/>
  <c r="AR79" i="13"/>
  <c r="AR49" i="13"/>
  <c r="AR22" i="13"/>
  <c r="AR106" i="13"/>
  <c r="AR76" i="13"/>
  <c r="AR80" i="13"/>
  <c r="AR24" i="13"/>
  <c r="AR23" i="13"/>
  <c r="AR26" i="13"/>
  <c r="AR29" i="13"/>
  <c r="AR86" i="13"/>
  <c r="AR70" i="13"/>
  <c r="AR64" i="13"/>
  <c r="AR34" i="13"/>
  <c r="AR44" i="13"/>
  <c r="AR15" i="13"/>
  <c r="AR18" i="13"/>
  <c r="AR67" i="13"/>
  <c r="AR31" i="13"/>
  <c r="AR68" i="13"/>
  <c r="AR87" i="13"/>
  <c r="AR101" i="13"/>
  <c r="AR99" i="13"/>
  <c r="AR45" i="13"/>
  <c r="AR89" i="13"/>
  <c r="AR16" i="13"/>
  <c r="AR65" i="13"/>
  <c r="AR90" i="13"/>
  <c r="AR100" i="13"/>
  <c r="AR17" i="13"/>
  <c r="AR69" i="13"/>
  <c r="AR85" i="13"/>
  <c r="AR73" i="13"/>
  <c r="AR43" i="13"/>
  <c r="AR30" i="13"/>
  <c r="AR84" i="13"/>
  <c r="AR14" i="13"/>
  <c r="AR33" i="13"/>
  <c r="AR66" i="13"/>
  <c r="AR20" i="13"/>
  <c r="AR88" i="13"/>
  <c r="AR19" i="13"/>
  <c r="AR71" i="13"/>
  <c r="AR74" i="13"/>
  <c r="AR21" i="13"/>
  <c r="AR97" i="13"/>
  <c r="AR95" i="13"/>
  <c r="AR96" i="13"/>
  <c r="AI83" i="12"/>
  <c r="AS16" i="10"/>
  <c r="AS19" i="10" s="1"/>
  <c r="AN6" i="9" s="1"/>
  <c r="AN123" i="9" s="1"/>
  <c r="AJ361" i="12"/>
  <c r="AJ82" i="12"/>
  <c r="AT18" i="10" s="1"/>
  <c r="AJ80" i="12"/>
  <c r="AJ292" i="12"/>
  <c r="AJ85" i="12"/>
  <c r="AJ87" i="12"/>
  <c r="AI88" i="12"/>
  <c r="AS320" i="12"/>
  <c r="AR306" i="12" a="1"/>
  <c r="AR306" i="12" s="1"/>
  <c r="AI27" i="17"/>
  <c r="AI36" i="9" s="1"/>
  <c r="BO50" i="5" s="1"/>
  <c r="BP50" i="5" s="1"/>
  <c r="AQ126" i="13"/>
  <c r="AQ119" i="13"/>
  <c r="AQ82" i="13"/>
  <c r="AL5" i="18" s="1"/>
  <c r="AL21" i="18" s="1"/>
  <c r="AQ127" i="13"/>
  <c r="AQ120" i="13"/>
  <c r="AQ112" i="13"/>
  <c r="AK34" i="9"/>
  <c r="AK27" i="18"/>
  <c r="AJ7" i="17"/>
  <c r="AJ10" i="17"/>
  <c r="AJ22" i="17"/>
  <c r="AJ8" i="17"/>
  <c r="AJ117" i="9" s="1"/>
  <c r="AQ117" i="13"/>
  <c r="AG352" i="12"/>
  <c r="AQ39" i="13"/>
  <c r="AL6" i="16" s="1"/>
  <c r="AQ124" i="13"/>
  <c r="AJ16" i="19"/>
  <c r="AJ17" i="19" s="1"/>
  <c r="AJ38" i="9"/>
  <c r="BQ49" i="5"/>
  <c r="BR49" i="5" s="1"/>
  <c r="D19" i="6"/>
  <c r="D30" i="6" s="1"/>
  <c r="AQ125" i="13"/>
  <c r="AQ118" i="13"/>
  <c r="AQ51" i="13"/>
  <c r="AL5" i="17" s="1"/>
  <c r="AS7" i="13"/>
  <c r="AR111" i="13"/>
  <c r="AR81" i="13"/>
  <c r="AR50" i="13"/>
  <c r="AP128" i="13"/>
  <c r="AK1" i="16" s="1"/>
  <c r="AK8" i="16" s="1"/>
  <c r="AH31" i="17"/>
  <c r="AH36" i="9"/>
  <c r="AK5" i="19"/>
  <c r="AK10" i="19" s="1"/>
  <c r="AP114" i="13"/>
  <c r="AP121" i="13"/>
  <c r="AK2" i="17" s="1"/>
  <c r="AJ362" i="12"/>
  <c r="AJ364" i="12"/>
  <c r="AI309" i="12" a="1"/>
  <c r="AI309" i="12" s="1"/>
  <c r="AK323" i="12" s="1"/>
  <c r="AO327" i="12"/>
  <c r="AN313" i="12" a="1"/>
  <c r="AN313" i="12" s="1"/>
  <c r="AP330" i="12"/>
  <c r="AO316" i="12" a="1"/>
  <c r="AO316" i="12" s="1"/>
  <c r="AT36" i="10"/>
  <c r="AT39" i="10" s="1"/>
  <c r="AO11" i="9" s="1"/>
  <c r="AS326" i="12"/>
  <c r="AR312" i="12" a="1"/>
  <c r="AR312" i="12" s="1"/>
  <c r="AT329" i="12"/>
  <c r="AS315" i="12" a="1"/>
  <c r="AS315" i="12" s="1"/>
  <c r="AL148" i="12"/>
  <c r="AL365" i="12" s="1"/>
  <c r="AK296" i="12"/>
  <c r="AS168" i="12"/>
  <c r="AR328" i="12"/>
  <c r="AQ314" i="12" a="1"/>
  <c r="AQ314" i="12" s="1"/>
  <c r="AL166" i="12"/>
  <c r="AL366" i="12" s="1"/>
  <c r="AK297" i="12"/>
  <c r="AQ321" i="12"/>
  <c r="AP307" i="12" a="1"/>
  <c r="AP307" i="12" s="1"/>
  <c r="AT35" i="10"/>
  <c r="AO10" i="9" s="1"/>
  <c r="AJ162" i="12"/>
  <c r="AJ180" i="12"/>
  <c r="CD28" i="5"/>
  <c r="CC28" i="5" s="1"/>
  <c r="AQ90" i="9"/>
  <c r="CG90" i="9"/>
  <c r="AJ157" i="12"/>
  <c r="AJ175" i="12"/>
  <c r="AK179" i="12"/>
  <c r="AK177" i="12"/>
  <c r="AK174" i="12"/>
  <c r="AU38" i="10" s="1"/>
  <c r="AK172" i="12"/>
  <c r="AK161" i="12"/>
  <c r="AK159" i="12"/>
  <c r="AK156" i="12"/>
  <c r="AU34" i="10" s="1"/>
  <c r="AK154" i="12"/>
  <c r="AH144" i="12"/>
  <c r="AI107" i="12"/>
  <c r="AI143" i="12"/>
  <c r="AI141" i="12"/>
  <c r="AI138" i="12"/>
  <c r="AS30" i="10" s="1"/>
  <c r="AI136" i="12"/>
  <c r="AI295" i="12"/>
  <c r="AS20" i="10"/>
  <c r="AS23" i="10" s="1"/>
  <c r="AN7" i="9" s="1"/>
  <c r="AI102" i="12"/>
  <c r="AL89" i="9"/>
  <c r="BT27" i="5"/>
  <c r="BS27" i="5" s="1"/>
  <c r="BQ26" i="5"/>
  <c r="AJ293" i="12"/>
  <c r="AJ106" i="12"/>
  <c r="AJ104" i="12"/>
  <c r="AJ101" i="12"/>
  <c r="AT22" i="10" s="1"/>
  <c r="AJ99" i="12"/>
  <c r="AH139" i="12"/>
  <c r="AR28" i="10"/>
  <c r="AR31" i="10" s="1"/>
  <c r="AM9" i="9" s="1"/>
  <c r="AM91" i="9"/>
  <c r="BV29" i="5"/>
  <c r="BU29" i="5" s="1"/>
  <c r="AL88" i="9"/>
  <c r="BT26" i="5"/>
  <c r="AS102" i="13" l="1"/>
  <c r="AS104" i="13"/>
  <c r="AS105" i="13"/>
  <c r="AS108" i="13"/>
  <c r="AS106" i="13"/>
  <c r="AS109" i="13"/>
  <c r="AS110" i="13"/>
  <c r="AS79" i="13"/>
  <c r="AS75" i="13"/>
  <c r="AS72" i="13"/>
  <c r="AS77" i="13"/>
  <c r="AS46" i="13"/>
  <c r="AS80" i="13"/>
  <c r="AS29" i="13"/>
  <c r="AS49" i="13"/>
  <c r="AS25" i="13"/>
  <c r="AS78" i="13"/>
  <c r="AS27" i="13"/>
  <c r="AS47" i="13"/>
  <c r="AS48" i="13"/>
  <c r="AS103" i="13"/>
  <c r="AS22" i="13"/>
  <c r="AS76" i="13"/>
  <c r="AS107" i="13"/>
  <c r="AS23" i="13"/>
  <c r="AS28" i="13"/>
  <c r="AS24" i="13"/>
  <c r="AS26" i="13"/>
  <c r="AS84" i="13"/>
  <c r="AS44" i="13"/>
  <c r="AS89" i="13"/>
  <c r="AS68" i="13"/>
  <c r="AS45" i="13"/>
  <c r="AS70" i="13"/>
  <c r="AS85" i="13"/>
  <c r="AS64" i="13"/>
  <c r="AS69" i="13"/>
  <c r="AS16" i="13"/>
  <c r="AS100" i="13"/>
  <c r="AS31" i="13"/>
  <c r="AS15" i="13"/>
  <c r="AS20" i="13"/>
  <c r="AS99" i="13"/>
  <c r="AS18" i="13"/>
  <c r="AS66" i="13"/>
  <c r="AS30" i="13"/>
  <c r="AS43" i="13"/>
  <c r="AS74" i="13"/>
  <c r="AS65" i="13"/>
  <c r="AS17" i="13"/>
  <c r="AS19" i="13"/>
  <c r="AS87" i="13"/>
  <c r="AS86" i="13"/>
  <c r="AS34" i="13"/>
  <c r="AS14" i="13"/>
  <c r="AS71" i="13"/>
  <c r="AS67" i="13"/>
  <c r="AS90" i="13"/>
  <c r="AS33" i="13"/>
  <c r="AS88" i="13"/>
  <c r="AS101" i="13"/>
  <c r="AS73" i="13"/>
  <c r="AS21" i="13"/>
  <c r="AS95" i="13"/>
  <c r="AS97" i="13"/>
  <c r="AS96" i="13"/>
  <c r="AI31" i="17"/>
  <c r="AT320" i="12"/>
  <c r="AS306" i="12" a="1"/>
  <c r="AS306" i="12" s="1"/>
  <c r="AU320" i="12" s="1"/>
  <c r="AK361" i="12"/>
  <c r="AK82" i="12"/>
  <c r="AU18" i="10" s="1"/>
  <c r="AK85" i="12"/>
  <c r="AK80" i="12"/>
  <c r="AK292" i="12"/>
  <c r="AK87" i="12"/>
  <c r="AJ83" i="12"/>
  <c r="AT16" i="10"/>
  <c r="AT19" i="10" s="1"/>
  <c r="AO6" i="9" s="1"/>
  <c r="AO123" i="9" s="1"/>
  <c r="AJ88" i="12"/>
  <c r="AQ121" i="13"/>
  <c r="AL2" i="17" s="1"/>
  <c r="AL22" i="17" s="1"/>
  <c r="AR124" i="13"/>
  <c r="AR117" i="13"/>
  <c r="AH352" i="12"/>
  <c r="AR39" i="13"/>
  <c r="AM6" i="16" s="1"/>
  <c r="AK16" i="19"/>
  <c r="AK38" i="9"/>
  <c r="BQ51" i="5"/>
  <c r="BR51" i="5" s="1"/>
  <c r="D21" i="6"/>
  <c r="AJ133" i="9"/>
  <c r="AK140" i="9" s="1"/>
  <c r="BM50" i="5"/>
  <c r="BN50" i="5" s="1"/>
  <c r="AR118" i="13"/>
  <c r="AR51" i="13"/>
  <c r="AM5" i="17" s="1"/>
  <c r="AR125" i="13"/>
  <c r="AR127" i="13"/>
  <c r="AR120" i="13"/>
  <c r="AR112" i="13"/>
  <c r="AQ128" i="13"/>
  <c r="AL1" i="16" s="1"/>
  <c r="AL8" i="16" s="1"/>
  <c r="AL27" i="18"/>
  <c r="AL34" i="9"/>
  <c r="BU49" i="5" s="1"/>
  <c r="BV49" i="5" s="1"/>
  <c r="AT7" i="13"/>
  <c r="AS111" i="13"/>
  <c r="AS81" i="13"/>
  <c r="AS50" i="13"/>
  <c r="BS49" i="5"/>
  <c r="BT49" i="5" s="1"/>
  <c r="AR82" i="13"/>
  <c r="AM5" i="18" s="1"/>
  <c r="AM21" i="18" s="1"/>
  <c r="AR126" i="13"/>
  <c r="AR119" i="13"/>
  <c r="AJ27" i="17"/>
  <c r="AL5" i="19"/>
  <c r="AL10" i="19" s="1"/>
  <c r="AQ114" i="13"/>
  <c r="AK10" i="17"/>
  <c r="AK7" i="17"/>
  <c r="AK8" i="17"/>
  <c r="AK117" i="9" s="1"/>
  <c r="AK22" i="17"/>
  <c r="AK28" i="18"/>
  <c r="AK362" i="12"/>
  <c r="AR321" i="12"/>
  <c r="AQ307" i="12" a="1"/>
  <c r="AQ307" i="12" s="1"/>
  <c r="AU329" i="12"/>
  <c r="AT315" i="12" a="1"/>
  <c r="AT315" i="12" s="1"/>
  <c r="AU36" i="10"/>
  <c r="AU39" i="10" s="1"/>
  <c r="AP11" i="9" s="1"/>
  <c r="CG11" i="9" s="1"/>
  <c r="AM166" i="12"/>
  <c r="AM366" i="12" s="1"/>
  <c r="AL297" i="12"/>
  <c r="AS328" i="12"/>
  <c r="AR314" i="12" a="1"/>
  <c r="AR314" i="12" s="1"/>
  <c r="AQ330" i="12"/>
  <c r="AP316" i="12" a="1"/>
  <c r="AP316" i="12" s="1"/>
  <c r="AT168" i="12"/>
  <c r="AT326" i="12"/>
  <c r="AS312" i="12" a="1"/>
  <c r="AS312" i="12" s="1"/>
  <c r="AK364" i="12"/>
  <c r="AJ309" i="12" a="1"/>
  <c r="AJ309" i="12" s="1"/>
  <c r="AL323" i="12" s="1"/>
  <c r="AM148" i="12"/>
  <c r="AM365" i="12" s="1"/>
  <c r="AL296" i="12"/>
  <c r="AP327" i="12"/>
  <c r="AO313" i="12" a="1"/>
  <c r="AO313" i="12" s="1"/>
  <c r="AK180" i="12"/>
  <c r="AK157" i="12"/>
  <c r="AU32" i="10"/>
  <c r="AU35" i="10" s="1"/>
  <c r="AP10" i="9" s="1"/>
  <c r="CG10" i="9" s="1"/>
  <c r="CF28" i="5"/>
  <c r="CE28" i="5" s="1"/>
  <c r="AR90" i="9"/>
  <c r="AK175" i="12"/>
  <c r="AL172" i="12"/>
  <c r="AL179" i="12"/>
  <c r="AL174" i="12"/>
  <c r="AV38" i="10" s="1"/>
  <c r="AL177" i="12"/>
  <c r="AK162" i="12"/>
  <c r="AL161" i="12"/>
  <c r="AL156" i="12"/>
  <c r="AV34" i="10" s="1"/>
  <c r="AL154" i="12"/>
  <c r="AV32" i="10" s="1"/>
  <c r="AL159" i="12"/>
  <c r="AJ107" i="12"/>
  <c r="AI144" i="12"/>
  <c r="AM89" i="9"/>
  <c r="BV27" i="5"/>
  <c r="BU27" i="5" s="1"/>
  <c r="AK293" i="12"/>
  <c r="AK101" i="12"/>
  <c r="AU22" i="10" s="1"/>
  <c r="AK104" i="12"/>
  <c r="AK106" i="12"/>
  <c r="AK99" i="12"/>
  <c r="AI139" i="12"/>
  <c r="AS28" i="10"/>
  <c r="AS31" i="10" s="1"/>
  <c r="AN9" i="9" s="1"/>
  <c r="AJ102" i="12"/>
  <c r="AT20" i="10"/>
  <c r="AT23" i="10" s="1"/>
  <c r="AO7" i="9" s="1"/>
  <c r="BS26" i="5"/>
  <c r="BV26" i="5"/>
  <c r="AM88" i="9"/>
  <c r="AN91" i="9"/>
  <c r="BX29" i="5"/>
  <c r="BW29" i="5" s="1"/>
  <c r="AJ143" i="12"/>
  <c r="AJ141" i="12"/>
  <c r="AJ138" i="12"/>
  <c r="AT30" i="10" s="1"/>
  <c r="AJ136" i="12"/>
  <c r="AJ295" i="12"/>
  <c r="AT102" i="13" l="1"/>
  <c r="AT104" i="13"/>
  <c r="AT105" i="13"/>
  <c r="AT108" i="13"/>
  <c r="AT106" i="13"/>
  <c r="AT109" i="13"/>
  <c r="AT110" i="13"/>
  <c r="AT49" i="13"/>
  <c r="AT75" i="13"/>
  <c r="AT107" i="13"/>
  <c r="AT72" i="13"/>
  <c r="AT23" i="13"/>
  <c r="AT26" i="13"/>
  <c r="AT29" i="13"/>
  <c r="AT80" i="13"/>
  <c r="AT27" i="13"/>
  <c r="AT78" i="13"/>
  <c r="AT79" i="13"/>
  <c r="AT77" i="13"/>
  <c r="AT47" i="13"/>
  <c r="AT48" i="13"/>
  <c r="AT103" i="13"/>
  <c r="AT76" i="13"/>
  <c r="AT46" i="13"/>
  <c r="AT24" i="13"/>
  <c r="AT25" i="13"/>
  <c r="AT22" i="13"/>
  <c r="AT28" i="13"/>
  <c r="AT84" i="13"/>
  <c r="AT15" i="13"/>
  <c r="AT68" i="13"/>
  <c r="AT67" i="13"/>
  <c r="AT34" i="13"/>
  <c r="AT101" i="13"/>
  <c r="AT85" i="13"/>
  <c r="AT66" i="13"/>
  <c r="AT87" i="13"/>
  <c r="AT71" i="13"/>
  <c r="AT89" i="13"/>
  <c r="AT14" i="13"/>
  <c r="AT17" i="13"/>
  <c r="AT45" i="13"/>
  <c r="AT16" i="13"/>
  <c r="AT65" i="13"/>
  <c r="AT73" i="13"/>
  <c r="AT30" i="13"/>
  <c r="AT69" i="13"/>
  <c r="AT90" i="13"/>
  <c r="AT18" i="13"/>
  <c r="AT64" i="13"/>
  <c r="AT33" i="13"/>
  <c r="AT70" i="13"/>
  <c r="AT31" i="13"/>
  <c r="AT44" i="13"/>
  <c r="AT86" i="13"/>
  <c r="AT99" i="13"/>
  <c r="AT19" i="13"/>
  <c r="AT100" i="13"/>
  <c r="AT20" i="13"/>
  <c r="AT74" i="13"/>
  <c r="AT88" i="13"/>
  <c r="AT43" i="13"/>
  <c r="AT21" i="13"/>
  <c r="AK88" i="12"/>
  <c r="AT306" i="12" a="1"/>
  <c r="AT306" i="12" s="1"/>
  <c r="AU306" i="12" s="1" a="1"/>
  <c r="AU306" i="12" s="1"/>
  <c r="AW320" i="12" s="1"/>
  <c r="AT96" i="13"/>
  <c r="AT95" i="13"/>
  <c r="AT97" i="13"/>
  <c r="AL8" i="17"/>
  <c r="AL361" i="12"/>
  <c r="AL80" i="12"/>
  <c r="AL85" i="12"/>
  <c r="AL292" i="12"/>
  <c r="AL82" i="12"/>
  <c r="AV18" i="10" s="1"/>
  <c r="AL87" i="12"/>
  <c r="AL10" i="17"/>
  <c r="AL7" i="17"/>
  <c r="AK83" i="12"/>
  <c r="AU16" i="10"/>
  <c r="AU19" i="10" s="1"/>
  <c r="AP6" i="9" s="1"/>
  <c r="AP123" i="9" s="1"/>
  <c r="AK27" i="17"/>
  <c r="AK36" i="9" s="1"/>
  <c r="AL28" i="18"/>
  <c r="AL38" i="9"/>
  <c r="BU51" i="5" s="1"/>
  <c r="BV51" i="5" s="1"/>
  <c r="AL16" i="19"/>
  <c r="AS120" i="13"/>
  <c r="AS127" i="13"/>
  <c r="AS112" i="13"/>
  <c r="AM34" i="9"/>
  <c r="AM27" i="18"/>
  <c r="AM28" i="18" s="1"/>
  <c r="BS51" i="5"/>
  <c r="BT51" i="5" s="1"/>
  <c r="AJ31" i="17"/>
  <c r="AJ32" i="17" s="1"/>
  <c r="AJ36" i="9"/>
  <c r="AS125" i="13"/>
  <c r="AS118" i="13"/>
  <c r="AS51" i="13"/>
  <c r="AN5" i="17" s="1"/>
  <c r="AI352" i="12"/>
  <c r="AS124" i="13"/>
  <c r="AS117" i="13"/>
  <c r="AS39" i="13"/>
  <c r="AN6" i="16" s="1"/>
  <c r="AM5" i="19"/>
  <c r="AM10" i="19" s="1"/>
  <c r="AR114" i="13"/>
  <c r="AK133" i="9"/>
  <c r="AL140" i="9" s="1"/>
  <c r="AU7" i="13"/>
  <c r="AT81" i="13"/>
  <c r="AT111" i="13"/>
  <c r="AT50" i="13"/>
  <c r="AR121" i="13"/>
  <c r="AM2" i="17" s="1"/>
  <c r="AS82" i="13"/>
  <c r="AN5" i="18" s="1"/>
  <c r="AN21" i="18" s="1"/>
  <c r="AS126" i="13"/>
  <c r="AS119" i="13"/>
  <c r="AR128" i="13"/>
  <c r="AM1" i="16" s="1"/>
  <c r="AM8" i="16" s="1"/>
  <c r="AL362" i="12"/>
  <c r="AN148" i="12"/>
  <c r="AN365" i="12" s="1"/>
  <c r="AM296" i="12"/>
  <c r="AV329" i="12"/>
  <c r="AU315" i="12" a="1"/>
  <c r="AU315" i="12" s="1"/>
  <c r="AS321" i="12"/>
  <c r="AR307" i="12" a="1"/>
  <c r="AR307" i="12" s="1"/>
  <c r="AQ327" i="12"/>
  <c r="AP313" i="12" a="1"/>
  <c r="AP313" i="12" s="1"/>
  <c r="AU168" i="12"/>
  <c r="AT328" i="12"/>
  <c r="AS314" i="12" a="1"/>
  <c r="AS314" i="12" s="1"/>
  <c r="AR330" i="12"/>
  <c r="AQ316" i="12" a="1"/>
  <c r="AQ316" i="12" s="1"/>
  <c r="AU326" i="12"/>
  <c r="AT312" i="12" a="1"/>
  <c r="AT312" i="12" s="1"/>
  <c r="AL364" i="12"/>
  <c r="AK309" i="12" a="1"/>
  <c r="AK309" i="12" s="1"/>
  <c r="AM323" i="12" s="1"/>
  <c r="AV36" i="10"/>
  <c r="AV39" i="10" s="1"/>
  <c r="AQ11" i="9" s="1"/>
  <c r="AN166" i="12"/>
  <c r="AN366" i="12" s="1"/>
  <c r="AM297" i="12"/>
  <c r="AV35" i="10"/>
  <c r="AQ10" i="9" s="1"/>
  <c r="AL162" i="12"/>
  <c r="AL180" i="12"/>
  <c r="AS90" i="9"/>
  <c r="CH28" i="5"/>
  <c r="CG28" i="5" s="1"/>
  <c r="AM172" i="12"/>
  <c r="AM174" i="12"/>
  <c r="AW38" i="10" s="1"/>
  <c r="AM179" i="12"/>
  <c r="AM177" i="12"/>
  <c r="AL175" i="12"/>
  <c r="AL157" i="12"/>
  <c r="AM161" i="12"/>
  <c r="AM156" i="12"/>
  <c r="AW34" i="10" s="1"/>
  <c r="AM159" i="12"/>
  <c r="AM154" i="12"/>
  <c r="AW32" i="10" s="1"/>
  <c r="AJ144" i="12"/>
  <c r="AN88" i="9"/>
  <c r="BX26" i="5"/>
  <c r="AK102" i="12"/>
  <c r="AU20" i="10"/>
  <c r="AU23" i="10" s="1"/>
  <c r="AP7" i="9" s="1"/>
  <c r="AK295" i="12"/>
  <c r="AK143" i="12"/>
  <c r="AK141" i="12"/>
  <c r="AK138" i="12"/>
  <c r="AU30" i="10" s="1"/>
  <c r="AK136" i="12"/>
  <c r="BU26" i="5"/>
  <c r="AL293" i="12"/>
  <c r="AL104" i="12"/>
  <c r="AL106" i="12"/>
  <c r="AL99" i="12"/>
  <c r="AL101" i="12"/>
  <c r="AV22" i="10" s="1"/>
  <c r="AK107" i="12"/>
  <c r="AO91" i="9"/>
  <c r="BZ29" i="5"/>
  <c r="AJ139" i="12"/>
  <c r="AT28" i="10"/>
  <c r="AT31" i="10" s="1"/>
  <c r="AO9" i="9" s="1"/>
  <c r="AN89" i="9"/>
  <c r="BX27" i="5"/>
  <c r="BW27" i="5" s="1"/>
  <c r="AU72" i="13" l="1"/>
  <c r="AU77" i="13"/>
  <c r="AU106" i="13"/>
  <c r="AU108" i="13"/>
  <c r="AU109" i="13"/>
  <c r="AU110" i="13"/>
  <c r="AU107" i="13"/>
  <c r="AU102" i="13"/>
  <c r="AU75" i="13"/>
  <c r="AU76" i="13"/>
  <c r="AU46" i="13"/>
  <c r="AU24" i="13"/>
  <c r="AU29" i="13"/>
  <c r="AU105" i="13"/>
  <c r="AU23" i="13"/>
  <c r="AU26" i="13"/>
  <c r="AU78" i="13"/>
  <c r="AU80" i="13"/>
  <c r="AU79" i="13"/>
  <c r="AU27" i="13"/>
  <c r="AU47" i="13"/>
  <c r="AU49" i="13"/>
  <c r="AU48" i="13"/>
  <c r="AU103" i="13"/>
  <c r="AU104" i="13"/>
  <c r="AU22" i="13"/>
  <c r="AU25" i="13"/>
  <c r="AU28" i="13"/>
  <c r="AU99" i="13"/>
  <c r="AU84" i="13"/>
  <c r="AU45" i="13"/>
  <c r="AU85" i="13"/>
  <c r="AU16" i="13"/>
  <c r="AU89" i="13"/>
  <c r="AU66" i="13"/>
  <c r="AU67" i="13"/>
  <c r="AU86" i="13"/>
  <c r="AU18" i="13"/>
  <c r="AU31" i="13"/>
  <c r="AU87" i="13"/>
  <c r="AU70" i="13"/>
  <c r="AU34" i="13"/>
  <c r="AU20" i="13"/>
  <c r="AU30" i="13"/>
  <c r="AU33" i="13"/>
  <c r="AU15" i="13"/>
  <c r="AU44" i="13"/>
  <c r="AU100" i="13"/>
  <c r="AU43" i="13"/>
  <c r="AU68" i="13"/>
  <c r="AU14" i="13"/>
  <c r="AU65" i="13"/>
  <c r="AU69" i="13"/>
  <c r="AU71" i="13"/>
  <c r="AU64" i="13"/>
  <c r="AU101" i="13"/>
  <c r="AU90" i="13"/>
  <c r="AU73" i="13"/>
  <c r="AU17" i="13"/>
  <c r="AU88" i="13"/>
  <c r="AU19" i="13"/>
  <c r="AU74" i="13"/>
  <c r="AU21" i="13"/>
  <c r="AL133" i="9"/>
  <c r="AM140" i="9" s="1"/>
  <c r="AL117" i="9"/>
  <c r="BY29" i="5"/>
  <c r="AL88" i="12"/>
  <c r="AV306" i="12" a="1"/>
  <c r="AV306" i="12" s="1"/>
  <c r="AX320" i="12" s="1"/>
  <c r="AV320" i="12"/>
  <c r="AU96" i="13"/>
  <c r="AU97" i="13"/>
  <c r="AU95" i="13"/>
  <c r="AL27" i="17"/>
  <c r="AL31" i="17" s="1"/>
  <c r="CG6" i="9"/>
  <c r="AV16" i="10"/>
  <c r="AV19" i="10" s="1"/>
  <c r="AQ6" i="9" s="1"/>
  <c r="AQ123" i="9" s="1"/>
  <c r="AL83" i="12"/>
  <c r="AM361" i="12"/>
  <c r="AM85" i="12"/>
  <c r="AM80" i="12"/>
  <c r="AM87" i="12"/>
  <c r="AM82" i="12"/>
  <c r="AW18" i="10" s="1"/>
  <c r="AM292" i="12"/>
  <c r="AK31" i="17"/>
  <c r="AS128" i="13"/>
  <c r="AN1" i="16" s="1"/>
  <c r="AN8" i="16" s="1"/>
  <c r="AN34" i="9"/>
  <c r="BY49" i="5" s="1"/>
  <c r="BZ49" i="5" s="1"/>
  <c r="AN27" i="18"/>
  <c r="AM7" i="17"/>
  <c r="AM8" i="17"/>
  <c r="AM117" i="9" s="1"/>
  <c r="AM22" i="17"/>
  <c r="AM10" i="17"/>
  <c r="AT120" i="13"/>
  <c r="AT112" i="13"/>
  <c r="AT127" i="13"/>
  <c r="AN5" i="19"/>
  <c r="AN10" i="19" s="1"/>
  <c r="AS114" i="13"/>
  <c r="AT125" i="13"/>
  <c r="AT118" i="13"/>
  <c r="AT51" i="13"/>
  <c r="AO5" i="17" s="1"/>
  <c r="AT126" i="13"/>
  <c r="AT119" i="13"/>
  <c r="AT82" i="13"/>
  <c r="AO5" i="18" s="1"/>
  <c r="AO21" i="18" s="1"/>
  <c r="AJ352" i="12"/>
  <c r="AT124" i="13"/>
  <c r="AT117" i="13"/>
  <c r="AT39" i="13"/>
  <c r="AO6" i="16" s="1"/>
  <c r="AV7" i="13"/>
  <c r="AU81" i="13"/>
  <c r="AU111" i="13"/>
  <c r="AU50" i="13"/>
  <c r="BS50" i="5"/>
  <c r="BT50" i="5" s="1"/>
  <c r="AM16" i="19"/>
  <c r="AM17" i="19" s="1"/>
  <c r="AM38" i="9"/>
  <c r="AS121" i="13"/>
  <c r="AN2" i="17" s="1"/>
  <c r="BQ50" i="5"/>
  <c r="BR50" i="5" s="1"/>
  <c r="D20" i="6"/>
  <c r="BW49" i="5"/>
  <c r="BX49" i="5" s="1"/>
  <c r="AM362" i="12"/>
  <c r="AM364" i="12"/>
  <c r="AL309" i="12" a="1"/>
  <c r="AL309" i="12" s="1"/>
  <c r="AN323" i="12" s="1"/>
  <c r="AV168" i="12"/>
  <c r="AV326" i="12"/>
  <c r="AU312" i="12" a="1"/>
  <c r="AU312" i="12" s="1"/>
  <c r="AW329" i="12"/>
  <c r="AV315" i="12" a="1"/>
  <c r="AV315" i="12" s="1"/>
  <c r="AO166" i="12"/>
  <c r="AO366" i="12" s="1"/>
  <c r="AN297" i="12"/>
  <c r="AU328" i="12"/>
  <c r="AT314" i="12" a="1"/>
  <c r="AT314" i="12" s="1"/>
  <c r="AT321" i="12"/>
  <c r="AS307" i="12" a="1"/>
  <c r="AS307" i="12" s="1"/>
  <c r="AW36" i="10"/>
  <c r="AW39" i="10" s="1"/>
  <c r="AR11" i="9" s="1"/>
  <c r="AR327" i="12"/>
  <c r="AQ313" i="12" a="1"/>
  <c r="AQ313" i="12" s="1"/>
  <c r="AO148" i="12"/>
  <c r="AO365" i="12" s="1"/>
  <c r="AN296" i="12"/>
  <c r="AS330" i="12"/>
  <c r="AR316" i="12" a="1"/>
  <c r="AR316" i="12" s="1"/>
  <c r="AW35" i="10"/>
  <c r="AR10" i="9" s="1"/>
  <c r="AT90" i="9"/>
  <c r="CJ28" i="5"/>
  <c r="CI28" i="5" s="1"/>
  <c r="AM162" i="12"/>
  <c r="AM180" i="12"/>
  <c r="AM175" i="12"/>
  <c r="AM157" i="12"/>
  <c r="AN179" i="12"/>
  <c r="AN177" i="12"/>
  <c r="AN174" i="12"/>
  <c r="AX38" i="10" s="1"/>
  <c r="AN172" i="12"/>
  <c r="AN161" i="12"/>
  <c r="AN159" i="12"/>
  <c r="AN156" i="12"/>
  <c r="AX34" i="10" s="1"/>
  <c r="AN154" i="12"/>
  <c r="AX32" i="10" s="1"/>
  <c r="AK144" i="12"/>
  <c r="AO89" i="9"/>
  <c r="BZ27" i="5"/>
  <c r="AL102" i="12"/>
  <c r="AV20" i="10"/>
  <c r="AV23" i="10" s="1"/>
  <c r="AQ7" i="9" s="1"/>
  <c r="AL295" i="12"/>
  <c r="AL136" i="12"/>
  <c r="AL141" i="12"/>
  <c r="AL143" i="12"/>
  <c r="AL138" i="12"/>
  <c r="AV30" i="10" s="1"/>
  <c r="CG7" i="9"/>
  <c r="AM293" i="12"/>
  <c r="AM104" i="12"/>
  <c r="AM106" i="12"/>
  <c r="AM101" i="12"/>
  <c r="AW22" i="10" s="1"/>
  <c r="AM99" i="12"/>
  <c r="AK139" i="12"/>
  <c r="AU28" i="10"/>
  <c r="AU31" i="10" s="1"/>
  <c r="AP9" i="9" s="1"/>
  <c r="BW26" i="5"/>
  <c r="AP91" i="9"/>
  <c r="CB29" i="5"/>
  <c r="CA29" i="5" s="1"/>
  <c r="AL107" i="12"/>
  <c r="BZ26" i="5"/>
  <c r="AO88" i="9"/>
  <c r="AV106" i="13" l="1"/>
  <c r="AV110" i="13"/>
  <c r="AV102" i="13"/>
  <c r="AV77" i="13"/>
  <c r="AV107" i="13"/>
  <c r="AV108" i="13"/>
  <c r="AV103" i="13"/>
  <c r="AV104" i="13"/>
  <c r="AV28" i="13"/>
  <c r="AV76" i="13"/>
  <c r="AV24" i="13"/>
  <c r="AV105" i="13"/>
  <c r="AV23" i="13"/>
  <c r="AV26" i="13"/>
  <c r="AV80" i="13"/>
  <c r="AV29" i="13"/>
  <c r="AV78" i="13"/>
  <c r="AV79" i="13"/>
  <c r="AV47" i="13"/>
  <c r="AV49" i="13"/>
  <c r="AV109" i="13"/>
  <c r="AV48" i="13"/>
  <c r="AV27" i="13"/>
  <c r="AV25" i="13"/>
  <c r="AV14" i="13"/>
  <c r="AV87" i="13"/>
  <c r="AV89" i="13"/>
  <c r="AV99" i="13"/>
  <c r="AV67" i="13"/>
  <c r="AV31" i="13"/>
  <c r="AV45" i="13"/>
  <c r="AV101" i="13"/>
  <c r="AV72" i="13"/>
  <c r="AV20" i="13"/>
  <c r="AV17" i="13"/>
  <c r="AV44" i="13"/>
  <c r="AV66" i="13"/>
  <c r="AV73" i="13"/>
  <c r="AV75" i="13"/>
  <c r="AV86" i="13"/>
  <c r="AV85" i="13"/>
  <c r="AV34" i="13"/>
  <c r="AV100" i="13"/>
  <c r="AV46" i="13"/>
  <c r="AV43" i="13"/>
  <c r="AV88" i="13"/>
  <c r="AV84" i="13"/>
  <c r="AV71" i="13"/>
  <c r="AV68" i="13"/>
  <c r="AV70" i="13"/>
  <c r="AV64" i="13"/>
  <c r="AV15" i="13"/>
  <c r="AV18" i="13"/>
  <c r="AV16" i="13"/>
  <c r="AV65" i="13"/>
  <c r="AV90" i="13"/>
  <c r="AV19" i="13"/>
  <c r="AV30" i="13"/>
  <c r="AV33" i="13"/>
  <c r="AV74" i="13"/>
  <c r="AV69" i="13"/>
  <c r="AV22" i="13"/>
  <c r="AV21" i="13"/>
  <c r="BY27" i="5"/>
  <c r="AW306" i="12" a="1"/>
  <c r="AW306" i="12" s="1"/>
  <c r="AY320" i="12" s="1"/>
  <c r="AV96" i="13"/>
  <c r="AV95" i="13"/>
  <c r="AV97" i="13"/>
  <c r="AL36" i="9"/>
  <c r="BU50" i="5" s="1"/>
  <c r="BV50" i="5" s="1"/>
  <c r="AN361" i="12"/>
  <c r="AN85" i="12"/>
  <c r="AN87" i="12"/>
  <c r="AN82" i="12"/>
  <c r="AX18" i="10" s="1"/>
  <c r="AN80" i="12"/>
  <c r="AN292" i="12"/>
  <c r="AW16" i="10"/>
  <c r="AW19" i="10" s="1"/>
  <c r="AR6" i="9" s="1"/>
  <c r="AR123" i="9" s="1"/>
  <c r="AM83" i="12"/>
  <c r="AM88" i="12"/>
  <c r="AU127" i="13"/>
  <c r="AU120" i="13"/>
  <c r="AU112" i="13"/>
  <c r="AO27" i="18"/>
  <c r="AO34" i="9"/>
  <c r="AM133" i="9"/>
  <c r="AN140" i="9" s="1"/>
  <c r="AN7" i="17"/>
  <c r="AN10" i="17"/>
  <c r="AN22" i="17"/>
  <c r="AN8" i="17"/>
  <c r="AN117" i="9" s="1"/>
  <c r="AU82" i="13"/>
  <c r="AP5" i="18" s="1"/>
  <c r="AP21" i="18" s="1"/>
  <c r="AU126" i="13"/>
  <c r="AU119" i="13"/>
  <c r="AW7" i="13"/>
  <c r="AV81" i="13"/>
  <c r="AV111" i="13"/>
  <c r="AV50" i="13"/>
  <c r="AN38" i="9"/>
  <c r="BY51" i="5" s="1"/>
  <c r="BZ51" i="5" s="1"/>
  <c r="AN16" i="19"/>
  <c r="BW51" i="5"/>
  <c r="BX51" i="5" s="1"/>
  <c r="AU124" i="13"/>
  <c r="AU117" i="13"/>
  <c r="AU39" i="13"/>
  <c r="AP6" i="16" s="1"/>
  <c r="T62" i="16" s="1"/>
  <c r="AK352" i="12"/>
  <c r="AU118" i="13"/>
  <c r="AU51" i="13"/>
  <c r="AP5" i="17" s="1"/>
  <c r="AU125" i="13"/>
  <c r="AM27" i="17"/>
  <c r="AT121" i="13"/>
  <c r="AO2" i="17" s="1"/>
  <c r="AO5" i="19"/>
  <c r="AO10" i="19" s="1"/>
  <c r="AT114" i="13"/>
  <c r="AN28" i="18"/>
  <c r="AT128" i="13"/>
  <c r="AO1" i="16" s="1"/>
  <c r="AO8" i="16" s="1"/>
  <c r="AN362" i="12"/>
  <c r="AX36" i="10"/>
  <c r="AX39" i="10" s="1"/>
  <c r="AS11" i="9" s="1"/>
  <c r="AS327" i="12"/>
  <c r="AR313" i="12" a="1"/>
  <c r="AR313" i="12" s="1"/>
  <c r="AX329" i="12"/>
  <c r="AW315" i="12" a="1"/>
  <c r="AW315" i="12" s="1"/>
  <c r="AW168" i="12"/>
  <c r="AV328" i="12"/>
  <c r="AU314" i="12" a="1"/>
  <c r="AU314" i="12" s="1"/>
  <c r="AU321" i="12"/>
  <c r="AT307" i="12" a="1"/>
  <c r="AT307" i="12" s="1"/>
  <c r="AW326" i="12"/>
  <c r="AV312" i="12" a="1"/>
  <c r="AV312" i="12" s="1"/>
  <c r="AN364" i="12"/>
  <c r="AM309" i="12" a="1"/>
  <c r="AM309" i="12" s="1"/>
  <c r="AO323" i="12" s="1"/>
  <c r="AT330" i="12"/>
  <c r="AS316" i="12" a="1"/>
  <c r="AS316" i="12" s="1"/>
  <c r="AP148" i="12"/>
  <c r="AP365" i="12" s="1"/>
  <c r="AO296" i="12"/>
  <c r="AP166" i="12"/>
  <c r="AP366" i="12" s="1"/>
  <c r="AO297" i="12"/>
  <c r="AN180" i="12"/>
  <c r="AX35" i="10"/>
  <c r="AS10" i="9" s="1"/>
  <c r="CG9" i="9"/>
  <c r="CL28" i="5"/>
  <c r="CK28" i="5" s="1"/>
  <c r="AU90" i="9"/>
  <c r="AN162" i="12"/>
  <c r="AN175" i="12"/>
  <c r="AN157" i="12"/>
  <c r="AO172" i="12"/>
  <c r="AO174" i="12"/>
  <c r="AY38" i="10" s="1"/>
  <c r="AO179" i="12"/>
  <c r="AO177" i="12"/>
  <c r="AO161" i="12"/>
  <c r="AO159" i="12"/>
  <c r="AO156" i="12"/>
  <c r="AY34" i="10" s="1"/>
  <c r="AO154" i="12"/>
  <c r="AY32" i="10" s="1"/>
  <c r="AL144" i="12"/>
  <c r="AP88" i="9"/>
  <c r="CB26" i="5"/>
  <c r="AM102" i="12"/>
  <c r="AW20" i="10"/>
  <c r="AW23" i="10" s="1"/>
  <c r="AR7" i="9" s="1"/>
  <c r="AV28" i="10"/>
  <c r="AV31" i="10" s="1"/>
  <c r="AQ9" i="9" s="1"/>
  <c r="AL139" i="12"/>
  <c r="BY26" i="5"/>
  <c r="AN293" i="12"/>
  <c r="AN106" i="12"/>
  <c r="AN99" i="12"/>
  <c r="AN104" i="12"/>
  <c r="AN101" i="12"/>
  <c r="AX22" i="10" s="1"/>
  <c r="CG91" i="9"/>
  <c r="AQ91" i="9"/>
  <c r="CD29" i="5"/>
  <c r="CC29" i="5" s="1"/>
  <c r="AM107" i="12"/>
  <c r="AM295" i="12"/>
  <c r="AM143" i="12"/>
  <c r="AM141" i="12"/>
  <c r="AM138" i="12"/>
  <c r="AW30" i="10" s="1"/>
  <c r="AM136" i="12"/>
  <c r="AP89" i="9"/>
  <c r="CB27" i="5"/>
  <c r="CA27" i="5" s="1"/>
  <c r="AW106" i="13" l="1"/>
  <c r="AW110" i="13"/>
  <c r="AW107" i="13"/>
  <c r="AW76" i="13"/>
  <c r="AW102" i="13"/>
  <c r="AW77" i="13"/>
  <c r="AW103" i="13"/>
  <c r="AW78" i="13"/>
  <c r="AW79" i="13"/>
  <c r="AW80" i="13"/>
  <c r="AW108" i="13"/>
  <c r="AW109" i="13"/>
  <c r="AW48" i="13"/>
  <c r="AW25" i="13"/>
  <c r="AW26" i="13"/>
  <c r="AW104" i="13"/>
  <c r="AW28" i="13"/>
  <c r="AW23" i="13"/>
  <c r="AW24" i="13"/>
  <c r="AW105" i="13"/>
  <c r="AW47" i="13"/>
  <c r="AW49" i="13"/>
  <c r="AW27" i="13"/>
  <c r="AW29" i="13"/>
  <c r="AW75" i="13"/>
  <c r="AW71" i="13"/>
  <c r="AW68" i="13"/>
  <c r="AW85" i="13"/>
  <c r="AW87" i="13"/>
  <c r="AW101" i="13"/>
  <c r="AW44" i="13"/>
  <c r="AW65" i="13"/>
  <c r="AW17" i="13"/>
  <c r="AW31" i="13"/>
  <c r="AW67" i="13"/>
  <c r="AW84" i="13"/>
  <c r="AW64" i="13"/>
  <c r="AW16" i="13"/>
  <c r="AW30" i="13"/>
  <c r="AW45" i="13"/>
  <c r="AW43" i="13"/>
  <c r="AW88" i="13"/>
  <c r="AW69" i="13"/>
  <c r="AW33" i="13"/>
  <c r="AW74" i="13"/>
  <c r="AW15" i="13"/>
  <c r="AW18" i="13"/>
  <c r="AW66" i="13"/>
  <c r="AW14" i="13"/>
  <c r="AW89" i="13"/>
  <c r="AW86" i="13"/>
  <c r="AW90" i="13"/>
  <c r="AW73" i="13"/>
  <c r="AW70" i="13"/>
  <c r="AW46" i="13"/>
  <c r="AW20" i="13"/>
  <c r="AW100" i="13"/>
  <c r="AW72" i="13"/>
  <c r="AW99" i="13"/>
  <c r="AW19" i="13"/>
  <c r="AW34" i="13"/>
  <c r="AW21" i="13"/>
  <c r="AW22" i="13"/>
  <c r="CA26" i="5"/>
  <c r="AX306" i="12" a="1"/>
  <c r="AX306" i="12" s="1"/>
  <c r="AZ320" i="12" s="1"/>
  <c r="AW97" i="13"/>
  <c r="AW95" i="13"/>
  <c r="AW96" i="13"/>
  <c r="AN88" i="12"/>
  <c r="AN83" i="12"/>
  <c r="AX16" i="10"/>
  <c r="AX19" i="10" s="1"/>
  <c r="AS6" i="9" s="1"/>
  <c r="AS123" i="9" s="1"/>
  <c r="AO361" i="12"/>
  <c r="AO87" i="12"/>
  <c r="AO82" i="12"/>
  <c r="AY18" i="10" s="1"/>
  <c r="AO85" i="12"/>
  <c r="AO80" i="12"/>
  <c r="AO292" i="12"/>
  <c r="AN27" i="17"/>
  <c r="AN36" i="9" s="1"/>
  <c r="BY50" i="5" s="1"/>
  <c r="BZ50" i="5" s="1"/>
  <c r="AO16" i="19"/>
  <c r="AO38" i="9"/>
  <c r="AV118" i="13"/>
  <c r="AV51" i="13"/>
  <c r="AQ5" i="17" s="1"/>
  <c r="AV125" i="13"/>
  <c r="AP27" i="18"/>
  <c r="AP34" i="9"/>
  <c r="CA49" i="5"/>
  <c r="CB49" i="5" s="1"/>
  <c r="AO8" i="17"/>
  <c r="AO117" i="9" s="1"/>
  <c r="AO10" i="17"/>
  <c r="AO22" i="17"/>
  <c r="AO7" i="17"/>
  <c r="AV124" i="13"/>
  <c r="AV39" i="13"/>
  <c r="AQ6" i="16" s="1"/>
  <c r="AL352" i="12"/>
  <c r="AV117" i="13"/>
  <c r="AN133" i="9"/>
  <c r="AO140" i="9" s="1"/>
  <c r="AO28" i="18"/>
  <c r="AM31" i="17"/>
  <c r="AM32" i="17" s="1"/>
  <c r="AM36" i="9"/>
  <c r="AU121" i="13"/>
  <c r="AP2" i="17" s="1"/>
  <c r="AV82" i="13"/>
  <c r="AQ5" i="18" s="1"/>
  <c r="AQ21" i="18" s="1"/>
  <c r="AV119" i="13"/>
  <c r="AV126" i="13"/>
  <c r="AV127" i="13"/>
  <c r="AV120" i="13"/>
  <c r="AV112" i="13"/>
  <c r="AX7" i="13"/>
  <c r="AW111" i="13"/>
  <c r="AW81" i="13"/>
  <c r="AW50" i="13"/>
  <c r="AP5" i="19"/>
  <c r="AP10" i="19" s="1"/>
  <c r="AU114" i="13"/>
  <c r="AU128" i="13"/>
  <c r="AP1" i="16" s="1"/>
  <c r="AP8" i="16" s="1"/>
  <c r="AO362" i="12"/>
  <c r="AO364" i="12"/>
  <c r="AN309" i="12" a="1"/>
  <c r="AN309" i="12" s="1"/>
  <c r="AP323" i="12" s="1"/>
  <c r="AY36" i="10"/>
  <c r="AY39" i="10" s="1"/>
  <c r="AT11" i="9" s="1"/>
  <c r="AQ166" i="12"/>
  <c r="AQ366" i="12" s="1"/>
  <c r="AP297" i="12"/>
  <c r="AX326" i="12"/>
  <c r="AW312" i="12" a="1"/>
  <c r="AW312" i="12" s="1"/>
  <c r="AV321" i="12"/>
  <c r="AU307" i="12" a="1"/>
  <c r="AU307" i="12" s="1"/>
  <c r="AX168" i="12"/>
  <c r="AT327" i="12"/>
  <c r="AS313" i="12" a="1"/>
  <c r="AS313" i="12" s="1"/>
  <c r="AU330" i="12"/>
  <c r="AT316" i="12" a="1"/>
  <c r="AT316" i="12" s="1"/>
  <c r="AY329" i="12"/>
  <c r="AX315" i="12" a="1"/>
  <c r="AX315" i="12" s="1"/>
  <c r="AW328" i="12"/>
  <c r="AV314" i="12" a="1"/>
  <c r="AV314" i="12" s="1"/>
  <c r="AQ148" i="12"/>
  <c r="AQ365" i="12" s="1"/>
  <c r="AP296" i="12"/>
  <c r="AY35" i="10"/>
  <c r="AT10" i="9" s="1"/>
  <c r="AO180" i="12"/>
  <c r="CN28" i="5"/>
  <c r="CM28" i="5" s="1"/>
  <c r="AV90" i="9"/>
  <c r="AP179" i="12"/>
  <c r="AP177" i="12"/>
  <c r="AP174" i="12"/>
  <c r="AZ38" i="10" s="1"/>
  <c r="AP172" i="12"/>
  <c r="AO175" i="12"/>
  <c r="AO162" i="12"/>
  <c r="AO157" i="12"/>
  <c r="AP161" i="12"/>
  <c r="AP159" i="12"/>
  <c r="AP156" i="12"/>
  <c r="AZ34" i="10" s="1"/>
  <c r="AP154" i="12"/>
  <c r="AZ32" i="10" s="1"/>
  <c r="AM144" i="12"/>
  <c r="AN107" i="12"/>
  <c r="AN102" i="12"/>
  <c r="AX20" i="10"/>
  <c r="AX23" i="10" s="1"/>
  <c r="AS7" i="9" s="1"/>
  <c r="CG89" i="9"/>
  <c r="AQ89" i="9"/>
  <c r="CD27" i="5"/>
  <c r="CC27" i="5" s="1"/>
  <c r="AN295" i="12"/>
  <c r="AN143" i="12"/>
  <c r="AN141" i="12"/>
  <c r="AN138" i="12"/>
  <c r="AX30" i="10" s="1"/>
  <c r="AN136" i="12"/>
  <c r="AR91" i="9"/>
  <c r="CF29" i="5"/>
  <c r="CE29" i="5" s="1"/>
  <c r="AM139" i="12"/>
  <c r="AW28" i="10"/>
  <c r="AW31" i="10" s="1"/>
  <c r="AR9" i="9" s="1"/>
  <c r="AO293" i="12"/>
  <c r="AO99" i="12"/>
  <c r="AO101" i="12"/>
  <c r="AY22" i="10" s="1"/>
  <c r="AO104" i="12"/>
  <c r="AO106" i="12"/>
  <c r="AQ88" i="9"/>
  <c r="CG88" i="9"/>
  <c r="CD26" i="5"/>
  <c r="CC26" i="5" s="1"/>
  <c r="AX103" i="13" l="1"/>
  <c r="AX107" i="13"/>
  <c r="AX109" i="13"/>
  <c r="AX106" i="13"/>
  <c r="AX110" i="13"/>
  <c r="AX105" i="13"/>
  <c r="AX47" i="13"/>
  <c r="AX78" i="13"/>
  <c r="AX79" i="13"/>
  <c r="AX80" i="13"/>
  <c r="AX49" i="13"/>
  <c r="AX48" i="13"/>
  <c r="AX25" i="13"/>
  <c r="AX26" i="13"/>
  <c r="AX104" i="13"/>
  <c r="AX28" i="13"/>
  <c r="AX24" i="13"/>
  <c r="AX108" i="13"/>
  <c r="AX23" i="13"/>
  <c r="AX77" i="13"/>
  <c r="AX27" i="13"/>
  <c r="AX29" i="13"/>
  <c r="AX87" i="13"/>
  <c r="AX67" i="13"/>
  <c r="AX75" i="13"/>
  <c r="AX44" i="13"/>
  <c r="AX86" i="13"/>
  <c r="AX70" i="13"/>
  <c r="AX69" i="13"/>
  <c r="AX18" i="13"/>
  <c r="AX71" i="13"/>
  <c r="AX101" i="13"/>
  <c r="AX46" i="13"/>
  <c r="AX89" i="13"/>
  <c r="AX15" i="13"/>
  <c r="AX68" i="13"/>
  <c r="AX16" i="13"/>
  <c r="AX90" i="13"/>
  <c r="AX73" i="13"/>
  <c r="AX100" i="13"/>
  <c r="AX17" i="13"/>
  <c r="AX76" i="13"/>
  <c r="AX33" i="13"/>
  <c r="AX30" i="13"/>
  <c r="AX43" i="13"/>
  <c r="AX102" i="13"/>
  <c r="AX99" i="13"/>
  <c r="AX45" i="13"/>
  <c r="AX34" i="13"/>
  <c r="AX65" i="13"/>
  <c r="AX64" i="13"/>
  <c r="AX31" i="13"/>
  <c r="AX66" i="13"/>
  <c r="AX72" i="13"/>
  <c r="AX20" i="13"/>
  <c r="AX74" i="13"/>
  <c r="AX85" i="13"/>
  <c r="AX84" i="13"/>
  <c r="AX14" i="13"/>
  <c r="AX88" i="13"/>
  <c r="AX19" i="13"/>
  <c r="AX22" i="13"/>
  <c r="AX21" i="13"/>
  <c r="AY306" i="12" a="1"/>
  <c r="AY306" i="12" s="1"/>
  <c r="BA320" i="12" s="1"/>
  <c r="AX97" i="13"/>
  <c r="AX95" i="13"/>
  <c r="AX96" i="13"/>
  <c r="AN31" i="17"/>
  <c r="AO88" i="12"/>
  <c r="AP361" i="12"/>
  <c r="AP82" i="12"/>
  <c r="AZ18" i="10" s="1"/>
  <c r="AP85" i="12"/>
  <c r="AP80" i="12"/>
  <c r="AP292" i="12"/>
  <c r="AP87" i="12"/>
  <c r="AO83" i="12"/>
  <c r="AY16" i="10"/>
  <c r="AY19" i="10" s="1"/>
  <c r="AT6" i="9" s="1"/>
  <c r="AT123" i="9" s="1"/>
  <c r="AV121" i="13"/>
  <c r="AQ2" i="17" s="1"/>
  <c r="AP28" i="18"/>
  <c r="T64" i="16"/>
  <c r="AW120" i="13"/>
  <c r="AW112" i="13"/>
  <c r="AW127" i="13"/>
  <c r="AW126" i="13"/>
  <c r="AW82" i="13"/>
  <c r="AR5" i="18" s="1"/>
  <c r="AR21" i="18" s="1"/>
  <c r="AW119" i="13"/>
  <c r="AP38" i="9"/>
  <c r="AP16" i="19"/>
  <c r="AP17" i="19" s="1"/>
  <c r="AW39" i="13"/>
  <c r="AR6" i="16" s="1"/>
  <c r="AM352" i="12"/>
  <c r="AW124" i="13"/>
  <c r="AW117" i="13"/>
  <c r="AV128" i="13"/>
  <c r="AQ1" i="16" s="1"/>
  <c r="AQ8" i="16" s="1"/>
  <c r="BW50" i="5"/>
  <c r="BX50" i="5" s="1"/>
  <c r="AW125" i="13"/>
  <c r="AW118" i="13"/>
  <c r="AW51" i="13"/>
  <c r="AR5" i="17" s="1"/>
  <c r="AY7" i="13"/>
  <c r="AX111" i="13"/>
  <c r="AX81" i="13"/>
  <c r="AX50" i="13"/>
  <c r="AQ27" i="18"/>
  <c r="AQ34" i="9"/>
  <c r="AO27" i="17"/>
  <c r="CA51" i="5"/>
  <c r="CB51" i="5" s="1"/>
  <c r="AV114" i="13"/>
  <c r="AQ5" i="19"/>
  <c r="AQ10" i="19" s="1"/>
  <c r="AP7" i="17"/>
  <c r="AP22" i="17"/>
  <c r="AP10" i="17"/>
  <c r="AP8" i="17"/>
  <c r="AP117" i="9" s="1"/>
  <c r="AO133" i="9"/>
  <c r="AP140" i="9" s="1"/>
  <c r="CC49" i="5"/>
  <c r="CD49" i="5" s="1"/>
  <c r="CG34" i="9"/>
  <c r="AP362" i="12"/>
  <c r="AR148" i="12"/>
  <c r="AR365" i="12" s="1"/>
  <c r="AQ296" i="12"/>
  <c r="AY326" i="12"/>
  <c r="AX312" i="12" a="1"/>
  <c r="AX312" i="12" s="1"/>
  <c r="AR166" i="12"/>
  <c r="AR366" i="12" s="1"/>
  <c r="AQ297" i="12"/>
  <c r="AW321" i="12"/>
  <c r="AV307" i="12" a="1"/>
  <c r="AV307" i="12" s="1"/>
  <c r="AZ329" i="12"/>
  <c r="AY315" i="12" a="1"/>
  <c r="AY315" i="12" s="1"/>
  <c r="AU327" i="12"/>
  <c r="AT313" i="12" a="1"/>
  <c r="AT313" i="12" s="1"/>
  <c r="AV330" i="12"/>
  <c r="AU316" i="12" a="1"/>
  <c r="AU316" i="12" s="1"/>
  <c r="AP364" i="12"/>
  <c r="AO309" i="12" a="1"/>
  <c r="AO309" i="12" s="1"/>
  <c r="AQ323" i="12" s="1"/>
  <c r="AX328" i="12"/>
  <c r="AW314" i="12" a="1"/>
  <c r="AW314" i="12" s="1"/>
  <c r="AY168" i="12"/>
  <c r="AZ35" i="10"/>
  <c r="AU10" i="9" s="1"/>
  <c r="AP175" i="12"/>
  <c r="AZ36" i="10"/>
  <c r="AZ39" i="10" s="1"/>
  <c r="AU11" i="9" s="1"/>
  <c r="AW90" i="9"/>
  <c r="CP28" i="5"/>
  <c r="CO28" i="5" s="1"/>
  <c r="AP162" i="12"/>
  <c r="AP180" i="12"/>
  <c r="AQ179" i="12"/>
  <c r="AQ177" i="12"/>
  <c r="AQ174" i="12"/>
  <c r="BA38" i="10" s="1"/>
  <c r="AQ172" i="12"/>
  <c r="AQ161" i="12"/>
  <c r="AQ159" i="12"/>
  <c r="AQ156" i="12"/>
  <c r="BA34" i="10" s="1"/>
  <c r="AQ154" i="12"/>
  <c r="BA32" i="10" s="1"/>
  <c r="AP157" i="12"/>
  <c r="AN144" i="12"/>
  <c r="AP293" i="12"/>
  <c r="AP106" i="12"/>
  <c r="AP104" i="12"/>
  <c r="AP101" i="12"/>
  <c r="AZ22" i="10" s="1"/>
  <c r="AP99" i="12"/>
  <c r="AO143" i="12"/>
  <c r="AO141" i="12"/>
  <c r="AO138" i="12"/>
  <c r="AY30" i="10" s="1"/>
  <c r="AO136" i="12"/>
  <c r="AO295" i="12"/>
  <c r="AN139" i="12"/>
  <c r="AX28" i="10"/>
  <c r="AX31" i="10" s="1"/>
  <c r="AS9" i="9" s="1"/>
  <c r="AS91" i="9"/>
  <c r="CH29" i="5"/>
  <c r="CG29" i="5" s="1"/>
  <c r="AR88" i="9"/>
  <c r="CF26" i="5"/>
  <c r="AO107" i="12"/>
  <c r="AO102" i="12"/>
  <c r="AY20" i="10"/>
  <c r="AY23" i="10" s="1"/>
  <c r="AT7" i="9" s="1"/>
  <c r="AR89" i="9"/>
  <c r="CF27" i="5"/>
  <c r="CE27" i="5" s="1"/>
  <c r="AY103" i="13" l="1"/>
  <c r="AY107" i="13"/>
  <c r="AY109" i="13"/>
  <c r="AY104" i="13"/>
  <c r="AY78" i="13"/>
  <c r="AY105" i="13"/>
  <c r="AY48" i="13"/>
  <c r="AY110" i="13"/>
  <c r="AY47" i="13"/>
  <c r="AY79" i="13"/>
  <c r="AY80" i="13"/>
  <c r="AY27" i="13"/>
  <c r="AY49" i="13"/>
  <c r="AY28" i="13"/>
  <c r="AY24" i="13"/>
  <c r="AY25" i="13"/>
  <c r="AY108" i="13"/>
  <c r="AY106" i="13"/>
  <c r="AY77" i="13"/>
  <c r="AY23" i="13"/>
  <c r="AY29" i="13"/>
  <c r="AY26" i="13"/>
  <c r="AY75" i="13"/>
  <c r="AY66" i="13"/>
  <c r="AY67" i="13"/>
  <c r="AY16" i="13"/>
  <c r="AY102" i="13"/>
  <c r="AY44" i="13"/>
  <c r="AY68" i="13"/>
  <c r="AY84" i="13"/>
  <c r="AY69" i="13"/>
  <c r="AY101" i="13"/>
  <c r="AY14" i="13"/>
  <c r="AY20" i="13"/>
  <c r="AY87" i="13"/>
  <c r="AY70" i="13"/>
  <c r="AY34" i="13"/>
  <c r="AY100" i="13"/>
  <c r="AY30" i="13"/>
  <c r="AY31" i="13"/>
  <c r="AY86" i="13"/>
  <c r="AY89" i="13"/>
  <c r="AY15" i="13"/>
  <c r="AY64" i="13"/>
  <c r="AY71" i="13"/>
  <c r="AY90" i="13"/>
  <c r="AY73" i="13"/>
  <c r="AY74" i="13"/>
  <c r="AY85" i="13"/>
  <c r="AY99" i="13"/>
  <c r="AY72" i="13"/>
  <c r="AY18" i="13"/>
  <c r="AY76" i="13"/>
  <c r="AY33" i="13"/>
  <c r="AY65" i="13"/>
  <c r="AY43" i="13"/>
  <c r="AY88" i="13"/>
  <c r="AY17" i="13"/>
  <c r="AY19" i="13"/>
  <c r="AY46" i="13"/>
  <c r="AY45" i="13"/>
  <c r="AY21" i="13"/>
  <c r="AY22" i="13"/>
  <c r="AZ306" i="12" a="1"/>
  <c r="AZ306" i="12" s="1"/>
  <c r="BB320" i="12" s="1"/>
  <c r="CG53" i="9"/>
  <c r="AY95" i="13"/>
  <c r="AY97" i="13"/>
  <c r="AY96" i="13"/>
  <c r="AP83" i="12"/>
  <c r="AZ16" i="10"/>
  <c r="AZ19" i="10" s="1"/>
  <c r="AU6" i="9" s="1"/>
  <c r="AU123" i="9" s="1"/>
  <c r="AP88" i="12"/>
  <c r="AQ361" i="12"/>
  <c r="AQ292" i="12"/>
  <c r="AQ87" i="12"/>
  <c r="AQ82" i="12"/>
  <c r="BA18" i="10" s="1"/>
  <c r="AQ85" i="12"/>
  <c r="AQ80" i="12"/>
  <c r="AW128" i="13"/>
  <c r="AR1" i="16" s="1"/>
  <c r="AR8" i="16" s="1"/>
  <c r="AQ16" i="19"/>
  <c r="AQ38" i="9"/>
  <c r="AX117" i="13"/>
  <c r="AX124" i="13"/>
  <c r="AN352" i="12"/>
  <c r="AX39" i="13"/>
  <c r="AS6" i="16" s="1"/>
  <c r="AZ7" i="13"/>
  <c r="AY111" i="13"/>
  <c r="AY81" i="13"/>
  <c r="AY50" i="13"/>
  <c r="AR27" i="18"/>
  <c r="AR34" i="9"/>
  <c r="CG49" i="5" s="1"/>
  <c r="CH49" i="5" s="1"/>
  <c r="CE49" i="5"/>
  <c r="CF49" i="5" s="1"/>
  <c r="AQ28" i="18"/>
  <c r="CC51" i="5"/>
  <c r="CD51" i="5" s="1"/>
  <c r="CG38" i="9"/>
  <c r="AP133" i="9"/>
  <c r="AQ140" i="9" s="1"/>
  <c r="AP27" i="17"/>
  <c r="AO36" i="9"/>
  <c r="AO31" i="17"/>
  <c r="AX82" i="13"/>
  <c r="AS5" i="18" s="1"/>
  <c r="AS21" i="18" s="1"/>
  <c r="AX119" i="13"/>
  <c r="AX126" i="13"/>
  <c r="AX118" i="13"/>
  <c r="AX125" i="13"/>
  <c r="AX51" i="13"/>
  <c r="AS5" i="17" s="1"/>
  <c r="AX127" i="13"/>
  <c r="AX112" i="13"/>
  <c r="AX120" i="13"/>
  <c r="AW121" i="13"/>
  <c r="AR2" i="17" s="1"/>
  <c r="AR5" i="19"/>
  <c r="AR10" i="19" s="1"/>
  <c r="AW114" i="13"/>
  <c r="AQ7" i="17"/>
  <c r="AQ22" i="17"/>
  <c r="AQ10" i="17"/>
  <c r="AQ8" i="17"/>
  <c r="AQ117" i="9" s="1"/>
  <c r="AQ362" i="12"/>
  <c r="AZ326" i="12"/>
  <c r="AY312" i="12" a="1"/>
  <c r="AY312" i="12" s="1"/>
  <c r="AZ168" i="12"/>
  <c r="AQ364" i="12"/>
  <c r="AP309" i="12" a="1"/>
  <c r="AP309" i="12" s="1"/>
  <c r="AR323" i="12" s="1"/>
  <c r="AY328" i="12"/>
  <c r="AX314" i="12" a="1"/>
  <c r="AX314" i="12" s="1"/>
  <c r="AW330" i="12"/>
  <c r="AV316" i="12" a="1"/>
  <c r="AV316" i="12" s="1"/>
  <c r="AX321" i="12"/>
  <c r="AW307" i="12" a="1"/>
  <c r="AW307" i="12" s="1"/>
  <c r="AZ315" i="12" a="1"/>
  <c r="AZ315" i="12" s="1"/>
  <c r="BA329" i="12"/>
  <c r="AS148" i="12"/>
  <c r="AS365" i="12" s="1"/>
  <c r="AR296" i="12"/>
  <c r="AS166" i="12"/>
  <c r="AS366" i="12" s="1"/>
  <c r="AR297" i="12"/>
  <c r="AV327" i="12"/>
  <c r="AU313" i="12" a="1"/>
  <c r="AU313" i="12" s="1"/>
  <c r="BA35" i="10"/>
  <c r="AV10" i="9" s="1"/>
  <c r="AQ180" i="12"/>
  <c r="AQ175" i="12"/>
  <c r="BA36" i="10"/>
  <c r="BA39" i="10" s="1"/>
  <c r="AV11" i="9" s="1"/>
  <c r="AX90" i="9"/>
  <c r="CR28" i="5"/>
  <c r="CQ28" i="5" s="1"/>
  <c r="AQ157" i="12"/>
  <c r="AR174" i="12"/>
  <c r="BB38" i="10" s="1"/>
  <c r="AR179" i="12"/>
  <c r="AR177" i="12"/>
  <c r="AR172" i="12"/>
  <c r="AQ162" i="12"/>
  <c r="AR161" i="12"/>
  <c r="AR156" i="12"/>
  <c r="BB34" i="10" s="1"/>
  <c r="AR159" i="12"/>
  <c r="AR154" i="12"/>
  <c r="BB32" i="10" s="1"/>
  <c r="AP107" i="12"/>
  <c r="AS89" i="9"/>
  <c r="CH27" i="5"/>
  <c r="CG27" i="5" s="1"/>
  <c r="AP295" i="12"/>
  <c r="AP143" i="12"/>
  <c r="AP141" i="12"/>
  <c r="AP138" i="12"/>
  <c r="AZ30" i="10" s="1"/>
  <c r="AP136" i="12"/>
  <c r="AT91" i="9"/>
  <c r="CJ29" i="5"/>
  <c r="CI29" i="5" s="1"/>
  <c r="AO139" i="12"/>
  <c r="AY28" i="10"/>
  <c r="AY31" i="10" s="1"/>
  <c r="AT9" i="9" s="1"/>
  <c r="AQ293" i="12"/>
  <c r="AQ99" i="12"/>
  <c r="AQ101" i="12"/>
  <c r="BA22" i="10" s="1"/>
  <c r="AQ106" i="12"/>
  <c r="AQ104" i="12"/>
  <c r="CE26" i="5"/>
  <c r="AS88" i="9"/>
  <c r="CH26" i="5"/>
  <c r="AP102" i="12"/>
  <c r="AZ20" i="10"/>
  <c r="AZ23" i="10" s="1"/>
  <c r="AU7" i="9" s="1"/>
  <c r="AO144" i="12"/>
  <c r="AZ104" i="13" l="1"/>
  <c r="AZ105" i="13"/>
  <c r="AZ108" i="13"/>
  <c r="AZ103" i="13"/>
  <c r="AZ107" i="13"/>
  <c r="AZ109" i="13"/>
  <c r="AZ110" i="13"/>
  <c r="AZ78" i="13"/>
  <c r="AZ47" i="13"/>
  <c r="AZ27" i="13"/>
  <c r="AZ25" i="13"/>
  <c r="AZ48" i="13"/>
  <c r="AZ49" i="13"/>
  <c r="AZ80" i="13"/>
  <c r="AZ106" i="13"/>
  <c r="AZ79" i="13"/>
  <c r="AZ77" i="13"/>
  <c r="AZ23" i="13"/>
  <c r="AZ29" i="13"/>
  <c r="AZ24" i="13"/>
  <c r="AZ26" i="13"/>
  <c r="AZ28" i="13"/>
  <c r="AZ84" i="13"/>
  <c r="AZ15" i="13"/>
  <c r="AZ85" i="13"/>
  <c r="AZ45" i="13"/>
  <c r="AZ89" i="13"/>
  <c r="AZ64" i="13"/>
  <c r="AZ67" i="13"/>
  <c r="AZ87" i="13"/>
  <c r="AZ102" i="13"/>
  <c r="AZ99" i="13"/>
  <c r="AZ86" i="13"/>
  <c r="AZ18" i="13"/>
  <c r="AZ33" i="13"/>
  <c r="AZ72" i="13"/>
  <c r="AZ100" i="13"/>
  <c r="AZ101" i="13"/>
  <c r="AZ31" i="13"/>
  <c r="AZ66" i="13"/>
  <c r="AZ16" i="13"/>
  <c r="AZ14" i="13"/>
  <c r="AZ76" i="13"/>
  <c r="AZ30" i="13"/>
  <c r="AZ43" i="13"/>
  <c r="AZ71" i="13"/>
  <c r="AZ34" i="13"/>
  <c r="AZ90" i="13"/>
  <c r="AZ69" i="13"/>
  <c r="AZ65" i="13"/>
  <c r="AZ70" i="13"/>
  <c r="AZ75" i="13"/>
  <c r="AZ68" i="13"/>
  <c r="AZ73" i="13"/>
  <c r="AZ44" i="13"/>
  <c r="AZ74" i="13"/>
  <c r="AZ88" i="13"/>
  <c r="AZ19" i="13"/>
  <c r="AZ46" i="13"/>
  <c r="AZ20" i="13"/>
  <c r="AZ17" i="13"/>
  <c r="AZ22" i="13"/>
  <c r="AZ21" i="13"/>
  <c r="BA306" i="12" a="1"/>
  <c r="BA306" i="12" s="1"/>
  <c r="BC320" i="12" s="1"/>
  <c r="AZ96" i="13"/>
  <c r="AZ97" i="13"/>
  <c r="AZ95" i="13"/>
  <c r="AQ83" i="12"/>
  <c r="BA16" i="10"/>
  <c r="BA19" i="10" s="1"/>
  <c r="AV6" i="9" s="1"/>
  <c r="AV123" i="9" s="1"/>
  <c r="AQ88" i="12"/>
  <c r="AR361" i="12"/>
  <c r="AR80" i="12"/>
  <c r="AR292" i="12"/>
  <c r="AR85" i="12"/>
  <c r="AR87" i="12"/>
  <c r="AR82" i="12"/>
  <c r="BB18" i="10" s="1"/>
  <c r="AR22" i="17"/>
  <c r="AR7" i="17"/>
  <c r="AR8" i="17"/>
  <c r="AR117" i="9" s="1"/>
  <c r="AR10" i="17"/>
  <c r="AX121" i="13"/>
  <c r="AS2" i="17" s="1"/>
  <c r="AP36" i="9"/>
  <c r="AP31" i="17"/>
  <c r="AP32" i="17" s="1"/>
  <c r="AY125" i="13"/>
  <c r="AY51" i="13"/>
  <c r="AT5" i="17" s="1"/>
  <c r="AY118" i="13"/>
  <c r="AY120" i="13"/>
  <c r="AY112" i="13"/>
  <c r="AY127" i="13"/>
  <c r="AX128" i="13"/>
  <c r="AS1" i="16" s="1"/>
  <c r="AS8" i="16" s="1"/>
  <c r="AY119" i="13"/>
  <c r="AY82" i="13"/>
  <c r="AT5" i="18" s="1"/>
  <c r="AT21" i="18" s="1"/>
  <c r="AY126" i="13"/>
  <c r="AY39" i="13"/>
  <c r="AT6" i="16" s="1"/>
  <c r="AO352" i="12"/>
  <c r="AY117" i="13"/>
  <c r="AY124" i="13"/>
  <c r="AQ133" i="9"/>
  <c r="AR140" i="9" s="1"/>
  <c r="AS5" i="19"/>
  <c r="AS10" i="19" s="1"/>
  <c r="AX114" i="13"/>
  <c r="CA50" i="5"/>
  <c r="CB50" i="5" s="1"/>
  <c r="AQ27" i="17"/>
  <c r="AS27" i="18"/>
  <c r="AS28" i="18" s="1"/>
  <c r="AS34" i="9"/>
  <c r="AR28" i="18"/>
  <c r="BA7" i="13"/>
  <c r="AZ81" i="13"/>
  <c r="AZ111" i="13"/>
  <c r="AZ50" i="13"/>
  <c r="CE51" i="5"/>
  <c r="CF51" i="5" s="1"/>
  <c r="AR16" i="19"/>
  <c r="AR38" i="9"/>
  <c r="CG51" i="5" s="1"/>
  <c r="CH51" i="5" s="1"/>
  <c r="AR362" i="12"/>
  <c r="AZ328" i="12"/>
  <c r="AY314" i="12" a="1"/>
  <c r="AY314" i="12" s="1"/>
  <c r="AZ312" i="12" a="1"/>
  <c r="AZ312" i="12" s="1"/>
  <c r="BA326" i="12"/>
  <c r="AT148" i="12"/>
  <c r="AT365" i="12" s="1"/>
  <c r="AS296" i="12"/>
  <c r="AY321" i="12"/>
  <c r="AX307" i="12" a="1"/>
  <c r="AX307" i="12" s="1"/>
  <c r="BA315" i="12" a="1"/>
  <c r="BA315" i="12" s="1"/>
  <c r="BB329" i="12"/>
  <c r="AR364" i="12"/>
  <c r="AQ309" i="12" a="1"/>
  <c r="AQ309" i="12" s="1"/>
  <c r="AS323" i="12" s="1"/>
  <c r="AW327" i="12"/>
  <c r="AV313" i="12" a="1"/>
  <c r="AV313" i="12" s="1"/>
  <c r="AX330" i="12"/>
  <c r="AW316" i="12" a="1"/>
  <c r="AW316" i="12" s="1"/>
  <c r="AT166" i="12"/>
  <c r="AT366" i="12" s="1"/>
  <c r="AS297" i="12"/>
  <c r="BA168" i="12"/>
  <c r="BB35" i="10"/>
  <c r="AW10" i="9" s="1"/>
  <c r="AR175" i="12"/>
  <c r="BB36" i="10"/>
  <c r="BB39" i="10" s="1"/>
  <c r="AW11" i="9" s="1"/>
  <c r="AY90" i="9"/>
  <c r="CT28" i="5"/>
  <c r="CS28" i="5" s="1"/>
  <c r="AR157" i="12"/>
  <c r="AR180" i="12"/>
  <c r="AS179" i="12"/>
  <c r="AS177" i="12"/>
  <c r="AS172" i="12"/>
  <c r="AS174" i="12"/>
  <c r="BC38" i="10" s="1"/>
  <c r="AR162" i="12"/>
  <c r="AS161" i="12"/>
  <c r="AS156" i="12"/>
  <c r="BC34" i="10" s="1"/>
  <c r="AS159" i="12"/>
  <c r="AS154" i="12"/>
  <c r="BC32" i="10" s="1"/>
  <c r="AP144" i="12"/>
  <c r="CG26" i="5"/>
  <c r="AQ107" i="12"/>
  <c r="AU91" i="9"/>
  <c r="CL29" i="5"/>
  <c r="CK29" i="5" s="1"/>
  <c r="AQ295" i="12"/>
  <c r="AQ143" i="12"/>
  <c r="AQ141" i="12"/>
  <c r="AQ138" i="12"/>
  <c r="BA30" i="10" s="1"/>
  <c r="AQ136" i="12"/>
  <c r="AT89" i="9"/>
  <c r="CJ27" i="5"/>
  <c r="CI27" i="5" s="1"/>
  <c r="AR293" i="12"/>
  <c r="AR101" i="12"/>
  <c r="BB22" i="10" s="1"/>
  <c r="AR104" i="12"/>
  <c r="AR106" i="12"/>
  <c r="AR99" i="12"/>
  <c r="AT88" i="9"/>
  <c r="CJ26" i="5"/>
  <c r="AP139" i="12"/>
  <c r="AZ28" i="10"/>
  <c r="AZ31" i="10" s="1"/>
  <c r="AU9" i="9" s="1"/>
  <c r="BA20" i="10"/>
  <c r="BA23" i="10" s="1"/>
  <c r="AV7" i="9" s="1"/>
  <c r="AQ102" i="12"/>
  <c r="BA104" i="13" l="1"/>
  <c r="BA105" i="13"/>
  <c r="BA108" i="13"/>
  <c r="BA103" i="13"/>
  <c r="BA79" i="13"/>
  <c r="BA107" i="13"/>
  <c r="BA106" i="13"/>
  <c r="BA77" i="13"/>
  <c r="BA47" i="13"/>
  <c r="BA29" i="13"/>
  <c r="BA48" i="13"/>
  <c r="BA109" i="13"/>
  <c r="BA49" i="13"/>
  <c r="BA27" i="13"/>
  <c r="BA110" i="13"/>
  <c r="BA25" i="13"/>
  <c r="BA78" i="13"/>
  <c r="BA80" i="13"/>
  <c r="BA26" i="13"/>
  <c r="BA28" i="13"/>
  <c r="BA24" i="13"/>
  <c r="BA31" i="13"/>
  <c r="BA87" i="13"/>
  <c r="BA33" i="13"/>
  <c r="BA75" i="13"/>
  <c r="BA99" i="13"/>
  <c r="BA45" i="13"/>
  <c r="BA68" i="13"/>
  <c r="BA85" i="13"/>
  <c r="BA67" i="13"/>
  <c r="BA44" i="13"/>
  <c r="BA89" i="13"/>
  <c r="BA84" i="13"/>
  <c r="BA101" i="13"/>
  <c r="BA17" i="13"/>
  <c r="BA70" i="13"/>
  <c r="BA16" i="13"/>
  <c r="BA34" i="13"/>
  <c r="BA46" i="13"/>
  <c r="BA20" i="13"/>
  <c r="BA76" i="13"/>
  <c r="BA72" i="13"/>
  <c r="BA64" i="13"/>
  <c r="BA100" i="13"/>
  <c r="BA86" i="13"/>
  <c r="BA15" i="13"/>
  <c r="BA14" i="13"/>
  <c r="BA65" i="13"/>
  <c r="BA102" i="13"/>
  <c r="BA69" i="13"/>
  <c r="BA71" i="13"/>
  <c r="BA18" i="13"/>
  <c r="BA30" i="13"/>
  <c r="BA88" i="13"/>
  <c r="BA19" i="13"/>
  <c r="BA74" i="13"/>
  <c r="BA43" i="13"/>
  <c r="BA66" i="13"/>
  <c r="BA90" i="13"/>
  <c r="BA73" i="13"/>
  <c r="BA22" i="13"/>
  <c r="BA21" i="13"/>
  <c r="BA23" i="13"/>
  <c r="BB306" i="12" a="1"/>
  <c r="BB306" i="12" s="1"/>
  <c r="BD320" i="12" s="1"/>
  <c r="AR88" i="12"/>
  <c r="BA96" i="13"/>
  <c r="BA97" i="13"/>
  <c r="BA95" i="13"/>
  <c r="AR83" i="12"/>
  <c r="BB16" i="10"/>
  <c r="BB19" i="10" s="1"/>
  <c r="AW6" i="9" s="1"/>
  <c r="AW123" i="9" s="1"/>
  <c r="AS361" i="12"/>
  <c r="AS87" i="12"/>
  <c r="AS82" i="12"/>
  <c r="BC18" i="10" s="1"/>
  <c r="AS292" i="12"/>
  <c r="AS85" i="12"/>
  <c r="AS80" i="12"/>
  <c r="E6" i="6"/>
  <c r="AY121" i="13"/>
  <c r="AT2" i="17" s="1"/>
  <c r="AT10" i="17" s="1"/>
  <c r="AY128" i="13"/>
  <c r="AT1" i="16" s="1"/>
  <c r="AT8" i="16" s="1"/>
  <c r="AQ31" i="17"/>
  <c r="AQ36" i="9"/>
  <c r="AS16" i="19"/>
  <c r="AS17" i="19" s="1"/>
  <c r="AS38" i="9"/>
  <c r="AT5" i="19"/>
  <c r="AT10" i="19" s="1"/>
  <c r="AY114" i="13"/>
  <c r="CC50" i="5"/>
  <c r="CD50" i="5" s="1"/>
  <c r="CG36" i="9"/>
  <c r="AZ117" i="13"/>
  <c r="AZ124" i="13"/>
  <c r="AZ39" i="13"/>
  <c r="AU6" i="16" s="1"/>
  <c r="AP352" i="12"/>
  <c r="AZ127" i="13"/>
  <c r="AZ120" i="13"/>
  <c r="AZ112" i="13"/>
  <c r="AS7" i="17"/>
  <c r="AS10" i="17"/>
  <c r="AS8" i="17"/>
  <c r="AS117" i="9" s="1"/>
  <c r="AS22" i="17"/>
  <c r="AZ119" i="13"/>
  <c r="AZ82" i="13"/>
  <c r="AU5" i="18" s="1"/>
  <c r="AU21" i="18" s="1"/>
  <c r="AZ126" i="13"/>
  <c r="BB7" i="13"/>
  <c r="BA81" i="13"/>
  <c r="BA111" i="13"/>
  <c r="BA50" i="13"/>
  <c r="AT27" i="18"/>
  <c r="AT34" i="9"/>
  <c r="CK49" i="5" s="1"/>
  <c r="CL49" i="5" s="1"/>
  <c r="CI49" i="5"/>
  <c r="CJ49" i="5" s="1"/>
  <c r="AR27" i="17"/>
  <c r="AZ125" i="13"/>
  <c r="AZ118" i="13"/>
  <c r="AZ51" i="13"/>
  <c r="AU5" i="17" s="1"/>
  <c r="AR133" i="9"/>
  <c r="AS140" i="9" s="1"/>
  <c r="AS362" i="12"/>
  <c r="AU166" i="12"/>
  <c r="AU366" i="12" s="1"/>
  <c r="AT297" i="12"/>
  <c r="AY330" i="12"/>
  <c r="AX316" i="12" a="1"/>
  <c r="AX316" i="12" s="1"/>
  <c r="BB315" i="12" a="1"/>
  <c r="BB315" i="12" s="1"/>
  <c r="BC329" i="12"/>
  <c r="AU148" i="12"/>
  <c r="AU365" i="12" s="1"/>
  <c r="AT296" i="12"/>
  <c r="BA312" i="12" a="1"/>
  <c r="BA312" i="12" s="1"/>
  <c r="BB326" i="12"/>
  <c r="AZ321" i="12"/>
  <c r="AY307" i="12" a="1"/>
  <c r="AY307" i="12" s="1"/>
  <c r="BA328" i="12"/>
  <c r="AZ314" i="12" a="1"/>
  <c r="AZ314" i="12" s="1"/>
  <c r="BC36" i="10"/>
  <c r="BC39" i="10" s="1"/>
  <c r="AX11" i="9" s="1"/>
  <c r="AX327" i="12"/>
  <c r="AW313" i="12" a="1"/>
  <c r="AW313" i="12" s="1"/>
  <c r="AS364" i="12"/>
  <c r="AR309" i="12" a="1"/>
  <c r="AR309" i="12" s="1"/>
  <c r="AT323" i="12" s="1"/>
  <c r="BB168" i="12"/>
  <c r="AS180" i="12"/>
  <c r="BC35" i="10"/>
  <c r="AX10" i="9" s="1"/>
  <c r="AZ90" i="9"/>
  <c r="CV28" i="5"/>
  <c r="CU28" i="5" s="1"/>
  <c r="AS162" i="12"/>
  <c r="AS175" i="12"/>
  <c r="AS157" i="12"/>
  <c r="AT179" i="12"/>
  <c r="AT177" i="12"/>
  <c r="AT174" i="12"/>
  <c r="BD38" i="10" s="1"/>
  <c r="AT172" i="12"/>
  <c r="AT161" i="12"/>
  <c r="AT159" i="12"/>
  <c r="AT156" i="12"/>
  <c r="BD34" i="10" s="1"/>
  <c r="AT154" i="12"/>
  <c r="BD32" i="10" s="1"/>
  <c r="AQ144" i="12"/>
  <c r="AQ139" i="12"/>
  <c r="BA28" i="10"/>
  <c r="BA31" i="10" s="1"/>
  <c r="AV9" i="9" s="1"/>
  <c r="AR102" i="12"/>
  <c r="BB20" i="10"/>
  <c r="BB23" i="10" s="1"/>
  <c r="AW7" i="9" s="1"/>
  <c r="E7" i="6"/>
  <c r="AV91" i="9"/>
  <c r="CN29" i="5"/>
  <c r="CM29" i="5" s="1"/>
  <c r="AR295" i="12"/>
  <c r="AR141" i="12"/>
  <c r="AR138" i="12"/>
  <c r="BB30" i="10" s="1"/>
  <c r="AR136" i="12"/>
  <c r="AR143" i="12"/>
  <c r="AS293" i="12"/>
  <c r="AS104" i="12"/>
  <c r="AS106" i="12"/>
  <c r="AS99" i="12"/>
  <c r="AS101" i="12"/>
  <c r="BC22" i="10" s="1"/>
  <c r="AU89" i="9"/>
  <c r="CL27" i="5"/>
  <c r="CK27" i="5" s="1"/>
  <c r="AU88" i="9"/>
  <c r="CL26" i="5"/>
  <c r="CI26" i="5"/>
  <c r="AR107" i="12"/>
  <c r="BB104" i="13" l="1"/>
  <c r="BB105" i="13"/>
  <c r="BB108" i="13"/>
  <c r="BB107" i="13"/>
  <c r="BB109" i="13"/>
  <c r="BB77" i="13"/>
  <c r="BB49" i="13"/>
  <c r="BB106" i="13"/>
  <c r="BB26" i="13"/>
  <c r="BB29" i="13"/>
  <c r="BB27" i="13"/>
  <c r="BB48" i="13"/>
  <c r="BB110" i="13"/>
  <c r="BB78" i="13"/>
  <c r="BB80" i="13"/>
  <c r="BB79" i="13"/>
  <c r="BB24" i="13"/>
  <c r="BB28" i="13"/>
  <c r="BB25" i="13"/>
  <c r="BB101" i="13"/>
  <c r="BB18" i="13"/>
  <c r="BB76" i="13"/>
  <c r="BB87" i="13"/>
  <c r="BB45" i="13"/>
  <c r="BB86" i="13"/>
  <c r="BB89" i="13"/>
  <c r="BB102" i="13"/>
  <c r="BB99" i="13"/>
  <c r="BB44" i="13"/>
  <c r="BB33" i="13"/>
  <c r="BB31" i="13"/>
  <c r="BB84" i="13"/>
  <c r="BB20" i="13"/>
  <c r="BB16" i="13"/>
  <c r="BB34" i="13"/>
  <c r="BB100" i="13"/>
  <c r="BB17" i="13"/>
  <c r="BB103" i="13"/>
  <c r="BB67" i="13"/>
  <c r="BB14" i="13"/>
  <c r="BB46" i="13"/>
  <c r="BB19" i="13"/>
  <c r="BB75" i="13"/>
  <c r="BB90" i="13"/>
  <c r="BB74" i="13"/>
  <c r="BB64" i="13"/>
  <c r="BB69" i="13"/>
  <c r="BB68" i="13"/>
  <c r="BB70" i="13"/>
  <c r="BB85" i="13"/>
  <c r="BB71" i="13"/>
  <c r="BB15" i="13"/>
  <c r="BB66" i="13"/>
  <c r="BB65" i="13"/>
  <c r="BB88" i="13"/>
  <c r="BB72" i="13"/>
  <c r="BB43" i="13"/>
  <c r="BB30" i="13"/>
  <c r="BB73" i="13"/>
  <c r="BB21" i="13"/>
  <c r="BB22" i="13"/>
  <c r="BB47" i="13"/>
  <c r="BB23" i="13"/>
  <c r="BC306" i="12" a="1"/>
  <c r="BC306" i="12" s="1"/>
  <c r="BE320" i="12" s="1"/>
  <c r="BB96" i="13"/>
  <c r="BB95" i="13"/>
  <c r="BB97" i="13"/>
  <c r="AT8" i="17"/>
  <c r="AT117" i="9" s="1"/>
  <c r="BC16" i="10"/>
  <c r="BC19" i="10" s="1"/>
  <c r="AX6" i="9" s="1"/>
  <c r="AX123" i="9" s="1"/>
  <c r="AS83" i="12"/>
  <c r="AS88" i="12"/>
  <c r="AT361" i="12"/>
  <c r="AT292" i="12"/>
  <c r="AT80" i="12"/>
  <c r="AT87" i="12"/>
  <c r="AT85" i="12"/>
  <c r="AT82" i="12"/>
  <c r="BD18" i="10" s="1"/>
  <c r="AT7" i="17"/>
  <c r="AT22" i="17"/>
  <c r="AS27" i="17"/>
  <c r="AS31" i="17" s="1"/>
  <c r="BA126" i="13"/>
  <c r="BA119" i="13"/>
  <c r="BA82" i="13"/>
  <c r="AV5" i="18" s="1"/>
  <c r="AV21" i="18" s="1"/>
  <c r="AU34" i="9"/>
  <c r="AU27" i="18"/>
  <c r="AZ128" i="13"/>
  <c r="AU1" i="16" s="1"/>
  <c r="AU8" i="16" s="1"/>
  <c r="CI51" i="5"/>
  <c r="CJ51" i="5" s="1"/>
  <c r="AZ114" i="13"/>
  <c r="AU5" i="19"/>
  <c r="AU10" i="19" s="1"/>
  <c r="AZ121" i="13"/>
  <c r="AU2" i="17" s="1"/>
  <c r="AT16" i="19"/>
  <c r="AT38" i="9"/>
  <c r="CK51" i="5" s="1"/>
  <c r="CL51" i="5" s="1"/>
  <c r="BA125" i="13"/>
  <c r="BA118" i="13"/>
  <c r="BA51" i="13"/>
  <c r="AV5" i="17" s="1"/>
  <c r="AS133" i="9"/>
  <c r="AT140" i="9" s="1"/>
  <c r="CE50" i="5"/>
  <c r="CF50" i="5" s="1"/>
  <c r="AT28" i="18"/>
  <c r="BA127" i="13"/>
  <c r="BA120" i="13"/>
  <c r="BA112" i="13"/>
  <c r="AR36" i="9"/>
  <c r="AR31" i="17"/>
  <c r="AQ352" i="12"/>
  <c r="BA124" i="13"/>
  <c r="BA117" i="13"/>
  <c r="BA39" i="13"/>
  <c r="AV6" i="16" s="1"/>
  <c r="BC7" i="13"/>
  <c r="BB81" i="13"/>
  <c r="BB111" i="13"/>
  <c r="BB50" i="13"/>
  <c r="AT362" i="12"/>
  <c r="AV148" i="12"/>
  <c r="AV365" i="12" s="1"/>
  <c r="AU296" i="12"/>
  <c r="BD36" i="10"/>
  <c r="AT364" i="12"/>
  <c r="AS309" i="12" a="1"/>
  <c r="AS309" i="12" s="1"/>
  <c r="AU323" i="12" s="1"/>
  <c r="AY327" i="12"/>
  <c r="AX313" i="12" a="1"/>
  <c r="AX313" i="12" s="1"/>
  <c r="BA321" i="12"/>
  <c r="AZ307" i="12" a="1"/>
  <c r="AZ307" i="12" s="1"/>
  <c r="AV166" i="12"/>
  <c r="AV366" i="12" s="1"/>
  <c r="AU297" i="12"/>
  <c r="BB312" i="12" a="1"/>
  <c r="BB312" i="12" s="1"/>
  <c r="BC326" i="12"/>
  <c r="BD329" i="12"/>
  <c r="BC315" i="12" a="1"/>
  <c r="BC315" i="12" s="1"/>
  <c r="AZ330" i="12"/>
  <c r="AY316" i="12" a="1"/>
  <c r="AY316" i="12" s="1"/>
  <c r="BC168" i="12"/>
  <c r="BB328" i="12"/>
  <c r="BA314" i="12" a="1"/>
  <c r="BA314" i="12" s="1"/>
  <c r="BD39" i="10"/>
  <c r="AY11" i="9" s="1"/>
  <c r="BD35" i="10"/>
  <c r="AY10" i="9" s="1"/>
  <c r="BA90" i="9"/>
  <c r="CX28" i="5"/>
  <c r="CW28" i="5" s="1"/>
  <c r="AT157" i="12"/>
  <c r="AT175" i="12"/>
  <c r="AT180" i="12"/>
  <c r="AU179" i="12"/>
  <c r="AU177" i="12"/>
  <c r="AU172" i="12"/>
  <c r="AU174" i="12"/>
  <c r="BE38" i="10" s="1"/>
  <c r="AT162" i="12"/>
  <c r="AU161" i="12"/>
  <c r="AU159" i="12"/>
  <c r="AU156" i="12"/>
  <c r="BE34" i="10" s="1"/>
  <c r="AU154" i="12"/>
  <c r="BE32" i="10" s="1"/>
  <c r="AS107" i="12"/>
  <c r="AW91" i="9"/>
  <c r="CP29" i="5"/>
  <c r="CO29" i="5" s="1"/>
  <c r="CK26" i="5"/>
  <c r="AV89" i="9"/>
  <c r="CN27" i="5"/>
  <c r="CM27" i="5" s="1"/>
  <c r="BC20" i="10"/>
  <c r="BC23" i="10" s="1"/>
  <c r="AX7" i="9" s="1"/>
  <c r="AS102" i="12"/>
  <c r="AR139" i="12"/>
  <c r="BB28" i="10"/>
  <c r="BB31" i="10" s="1"/>
  <c r="AW9" i="9" s="1"/>
  <c r="AS295" i="12"/>
  <c r="AS143" i="12"/>
  <c r="AS141" i="12"/>
  <c r="AS138" i="12"/>
  <c r="BC30" i="10" s="1"/>
  <c r="AS136" i="12"/>
  <c r="AV88" i="9"/>
  <c r="CN26" i="5"/>
  <c r="AT293" i="12"/>
  <c r="AT104" i="12"/>
  <c r="AT106" i="12"/>
  <c r="AT101" i="12"/>
  <c r="BD22" i="10" s="1"/>
  <c r="AT99" i="12"/>
  <c r="AR144" i="12"/>
  <c r="BC77" i="13" l="1"/>
  <c r="BC104" i="13"/>
  <c r="BC105" i="13"/>
  <c r="BC109" i="13"/>
  <c r="BC106" i="13"/>
  <c r="BC107" i="13"/>
  <c r="BC79" i="13"/>
  <c r="BC24" i="13"/>
  <c r="BC29" i="13"/>
  <c r="BC26" i="13"/>
  <c r="BC27" i="13"/>
  <c r="BC49" i="13"/>
  <c r="BC108" i="13"/>
  <c r="BC48" i="13"/>
  <c r="BC110" i="13"/>
  <c r="BC78" i="13"/>
  <c r="BC80" i="13"/>
  <c r="BC25" i="13"/>
  <c r="BC28" i="13"/>
  <c r="BC102" i="13"/>
  <c r="BC101" i="13"/>
  <c r="BC68" i="13"/>
  <c r="BC75" i="13"/>
  <c r="BC87" i="13"/>
  <c r="BC84" i="13"/>
  <c r="BC70" i="13"/>
  <c r="BC67" i="13"/>
  <c r="BC31" i="13"/>
  <c r="BC65" i="13"/>
  <c r="BC46" i="13"/>
  <c r="BC18" i="13"/>
  <c r="BC76" i="13"/>
  <c r="BC30" i="13"/>
  <c r="BC100" i="13"/>
  <c r="BC88" i="13"/>
  <c r="BC45" i="13"/>
  <c r="BC86" i="13"/>
  <c r="BC85" i="13"/>
  <c r="BC73" i="13"/>
  <c r="BC43" i="13"/>
  <c r="BC44" i="13"/>
  <c r="BC69" i="13"/>
  <c r="BC89" i="13"/>
  <c r="BC15" i="13"/>
  <c r="BC33" i="13"/>
  <c r="BC14" i="13"/>
  <c r="BC71" i="13"/>
  <c r="BC90" i="13"/>
  <c r="BC66" i="13"/>
  <c r="BC99" i="13"/>
  <c r="BC103" i="13"/>
  <c r="BC34" i="13"/>
  <c r="BC17" i="13"/>
  <c r="BC72" i="13"/>
  <c r="BC74" i="13"/>
  <c r="BC19" i="13"/>
  <c r="BC16" i="13"/>
  <c r="BC64" i="13"/>
  <c r="BC20" i="13"/>
  <c r="BC47" i="13"/>
  <c r="BC21" i="13"/>
  <c r="BC22" i="13"/>
  <c r="BC23" i="13"/>
  <c r="BD306" i="12" a="1"/>
  <c r="BD306" i="12" s="1"/>
  <c r="BE306" i="12" s="1" a="1"/>
  <c r="BE306" i="12" s="1"/>
  <c r="AT133" i="9"/>
  <c r="AU140" i="9" s="1"/>
  <c r="BC95" i="13"/>
  <c r="BC96" i="13"/>
  <c r="BC97" i="13"/>
  <c r="AT27" i="17"/>
  <c r="AT36" i="9" s="1"/>
  <c r="CK50" i="5" s="1"/>
  <c r="CL50" i="5" s="1"/>
  <c r="AT88" i="12"/>
  <c r="AU361" i="12"/>
  <c r="AU85" i="12"/>
  <c r="AU292" i="12"/>
  <c r="AU87" i="12"/>
  <c r="AU80" i="12"/>
  <c r="AU82" i="12"/>
  <c r="BE18" i="10" s="1"/>
  <c r="AT83" i="12"/>
  <c r="BD16" i="10"/>
  <c r="BD19" i="10" s="1"/>
  <c r="AY6" i="9" s="1"/>
  <c r="AY123" i="9" s="1"/>
  <c r="BA121" i="13"/>
  <c r="AV2" i="17" s="1"/>
  <c r="AV22" i="17" s="1"/>
  <c r="AS36" i="9"/>
  <c r="CI50" i="5" s="1"/>
  <c r="CJ50" i="5" s="1"/>
  <c r="BA114" i="13"/>
  <c r="AV5" i="19"/>
  <c r="AV10" i="19" s="1"/>
  <c r="BA128" i="13"/>
  <c r="AV1" i="16" s="1"/>
  <c r="AV8" i="16" s="1"/>
  <c r="AV34" i="9"/>
  <c r="AV27" i="18"/>
  <c r="AV28" i="18" s="1"/>
  <c r="AU7" i="17"/>
  <c r="AU10" i="17"/>
  <c r="AU8" i="17"/>
  <c r="AU117" i="9" s="1"/>
  <c r="AU22" i="17"/>
  <c r="AU28" i="18"/>
  <c r="BB82" i="13"/>
  <c r="AW5" i="18" s="1"/>
  <c r="AW21" i="18" s="1"/>
  <c r="BB126" i="13"/>
  <c r="BB119" i="13"/>
  <c r="AU16" i="19"/>
  <c r="AU38" i="9"/>
  <c r="CM51" i="5" s="1"/>
  <c r="CN51" i="5" s="1"/>
  <c r="CM49" i="5"/>
  <c r="CN49" i="5" s="1"/>
  <c r="BB118" i="13"/>
  <c r="BB51" i="13"/>
  <c r="AW5" i="17" s="1"/>
  <c r="BB125" i="13"/>
  <c r="BB124" i="13"/>
  <c r="BB117" i="13"/>
  <c r="BB39" i="13"/>
  <c r="AW6" i="16" s="1"/>
  <c r="AR352" i="12"/>
  <c r="BB112" i="13"/>
  <c r="BB127" i="13"/>
  <c r="BB120" i="13"/>
  <c r="BD7" i="13"/>
  <c r="BC111" i="13"/>
  <c r="BC81" i="13"/>
  <c r="BC50" i="13"/>
  <c r="AS32" i="17"/>
  <c r="CG50" i="5"/>
  <c r="CH50" i="5" s="1"/>
  <c r="AU362" i="12"/>
  <c r="BD315" i="12" a="1"/>
  <c r="BD315" i="12" s="1"/>
  <c r="BE329" i="12"/>
  <c r="AW166" i="12"/>
  <c r="AW366" i="12" s="1"/>
  <c r="AV297" i="12"/>
  <c r="AW148" i="12"/>
  <c r="AW365" i="12" s="1"/>
  <c r="AV296" i="12"/>
  <c r="BD168" i="12"/>
  <c r="BE168" i="12" s="1"/>
  <c r="BF168" i="12" s="1"/>
  <c r="BG168" i="12" s="1"/>
  <c r="BC328" i="12"/>
  <c r="BB314" i="12" a="1"/>
  <c r="BB314" i="12" s="1"/>
  <c r="AU364" i="12"/>
  <c r="AT309" i="12" a="1"/>
  <c r="AT309" i="12" s="1"/>
  <c r="AV323" i="12" s="1"/>
  <c r="AZ327" i="12"/>
  <c r="AY313" i="12" a="1"/>
  <c r="AY313" i="12" s="1"/>
  <c r="BB321" i="12"/>
  <c r="BA307" i="12" a="1"/>
  <c r="BA307" i="12" s="1"/>
  <c r="BE36" i="10"/>
  <c r="BE39" i="10" s="1"/>
  <c r="AZ11" i="9" s="1"/>
  <c r="BA330" i="12"/>
  <c r="AZ316" i="12" a="1"/>
  <c r="AZ316" i="12" s="1"/>
  <c r="BD326" i="12"/>
  <c r="BC312" i="12" a="1"/>
  <c r="BC312" i="12" s="1"/>
  <c r="BE35" i="10"/>
  <c r="AZ10" i="9" s="1"/>
  <c r="AU162" i="12"/>
  <c r="AU180" i="12"/>
  <c r="BB90" i="9"/>
  <c r="CZ28" i="5"/>
  <c r="CY28" i="5" s="1"/>
  <c r="AU175" i="12"/>
  <c r="AU157" i="12"/>
  <c r="AV179" i="12"/>
  <c r="AV177" i="12"/>
  <c r="AV172" i="12"/>
  <c r="AV174" i="12"/>
  <c r="BF38" i="10" s="1"/>
  <c r="AV161" i="12"/>
  <c r="AV159" i="12"/>
  <c r="AV156" i="12"/>
  <c r="BF34" i="10" s="1"/>
  <c r="AV154" i="12"/>
  <c r="BF32" i="10" s="1"/>
  <c r="AT107" i="12"/>
  <c r="AW88" i="9"/>
  <c r="CP26" i="5"/>
  <c r="AS144" i="12"/>
  <c r="AX91" i="9"/>
  <c r="CR29" i="5"/>
  <c r="CQ29" i="5" s="1"/>
  <c r="AW89" i="9"/>
  <c r="CP27" i="5"/>
  <c r="CO27" i="5" s="1"/>
  <c r="BD20" i="10"/>
  <c r="BD23" i="10" s="1"/>
  <c r="AY7" i="9" s="1"/>
  <c r="AT102" i="12"/>
  <c r="AT295" i="12"/>
  <c r="AT143" i="12"/>
  <c r="AT141" i="12"/>
  <c r="AT138" i="12"/>
  <c r="BD30" i="10" s="1"/>
  <c r="AT136" i="12"/>
  <c r="AS139" i="12"/>
  <c r="BC28" i="10"/>
  <c r="BC31" i="10" s="1"/>
  <c r="AX9" i="9" s="1"/>
  <c r="AU293" i="12"/>
  <c r="AU106" i="12"/>
  <c r="AU99" i="12"/>
  <c r="AU104" i="12"/>
  <c r="AU101" i="12"/>
  <c r="BE22" i="10" s="1"/>
  <c r="CM26" i="5"/>
  <c r="BD106" i="13" l="1"/>
  <c r="BD110" i="13"/>
  <c r="BD108" i="13"/>
  <c r="BD109" i="13"/>
  <c r="BD77" i="13"/>
  <c r="BD78" i="13"/>
  <c r="BD80" i="13"/>
  <c r="BD28" i="13"/>
  <c r="BD107" i="13"/>
  <c r="BD79" i="13"/>
  <c r="BD24" i="13"/>
  <c r="BD29" i="13"/>
  <c r="BD26" i="13"/>
  <c r="BD105" i="13"/>
  <c r="BD49" i="13"/>
  <c r="BD48" i="13"/>
  <c r="BD27" i="13"/>
  <c r="BD25" i="13"/>
  <c r="BD45" i="13"/>
  <c r="BD69" i="13"/>
  <c r="BD101" i="13"/>
  <c r="BD65" i="13"/>
  <c r="BD87" i="13"/>
  <c r="BD103" i="13"/>
  <c r="BD68" i="13"/>
  <c r="BD86" i="13"/>
  <c r="BD15" i="13"/>
  <c r="BD18" i="13"/>
  <c r="BD66" i="13"/>
  <c r="BD75" i="13"/>
  <c r="BD102" i="13"/>
  <c r="BD99" i="13"/>
  <c r="BD84" i="13"/>
  <c r="BD71" i="13"/>
  <c r="BD70" i="13"/>
  <c r="BD64" i="13"/>
  <c r="BD67" i="13"/>
  <c r="BD34" i="13"/>
  <c r="BD20" i="13"/>
  <c r="BD73" i="13"/>
  <c r="BD31" i="13"/>
  <c r="BD33" i="13"/>
  <c r="BD46" i="13"/>
  <c r="BD85" i="13"/>
  <c r="BD43" i="13"/>
  <c r="BD16" i="13"/>
  <c r="BD76" i="13"/>
  <c r="BD44" i="13"/>
  <c r="BD89" i="13"/>
  <c r="BD14" i="13"/>
  <c r="BD90" i="13"/>
  <c r="BD17" i="13"/>
  <c r="BD104" i="13"/>
  <c r="BD74" i="13"/>
  <c r="BD72" i="13"/>
  <c r="BD100" i="13"/>
  <c r="BD30" i="13"/>
  <c r="BD88" i="13"/>
  <c r="BD19" i="13"/>
  <c r="BD22" i="13"/>
  <c r="BD47" i="13"/>
  <c r="BD21" i="13"/>
  <c r="BD23" i="13"/>
  <c r="BF320" i="12"/>
  <c r="BD97" i="13"/>
  <c r="BD95" i="13"/>
  <c r="BD96" i="13"/>
  <c r="AT31" i="17"/>
  <c r="AV361" i="12"/>
  <c r="AV85" i="12"/>
  <c r="AV82" i="12"/>
  <c r="BF18" i="10" s="1"/>
  <c r="AV80" i="12"/>
  <c r="AV292" i="12"/>
  <c r="AV87" i="12"/>
  <c r="AU88" i="12"/>
  <c r="AU83" i="12"/>
  <c r="BE16" i="10"/>
  <c r="BE19" i="10" s="1"/>
  <c r="AZ6" i="9" s="1"/>
  <c r="AZ123" i="9" s="1"/>
  <c r="AV10" i="17"/>
  <c r="AV7" i="17"/>
  <c r="AV8" i="17"/>
  <c r="BB128" i="13"/>
  <c r="AW1" i="16" s="1"/>
  <c r="AW8" i="16" s="1"/>
  <c r="CO49" i="5"/>
  <c r="CP49" i="5" s="1"/>
  <c r="E19" i="6"/>
  <c r="AV38" i="9"/>
  <c r="AV16" i="19"/>
  <c r="AV17" i="19" s="1"/>
  <c r="BC112" i="13"/>
  <c r="BC120" i="13"/>
  <c r="BC127" i="13"/>
  <c r="BB114" i="13"/>
  <c r="AW5" i="19"/>
  <c r="AW10" i="19" s="1"/>
  <c r="AU133" i="9"/>
  <c r="AV140" i="9" s="1"/>
  <c r="BC124" i="13"/>
  <c r="BC117" i="13"/>
  <c r="AS352" i="12"/>
  <c r="BC39" i="13"/>
  <c r="AX6" i="16" s="1"/>
  <c r="BC126" i="13"/>
  <c r="BC82" i="13"/>
  <c r="AX5" i="18" s="1"/>
  <c r="AX21" i="18" s="1"/>
  <c r="BC119" i="13"/>
  <c r="BC118" i="13"/>
  <c r="BC51" i="13"/>
  <c r="AX5" i="17" s="1"/>
  <c r="BC125" i="13"/>
  <c r="BE7" i="13"/>
  <c r="BD111" i="13"/>
  <c r="BD81" i="13"/>
  <c r="BD50" i="13"/>
  <c r="BB121" i="13"/>
  <c r="AW2" i="17" s="1"/>
  <c r="AW27" i="18"/>
  <c r="AW34" i="9"/>
  <c r="AU27" i="17"/>
  <c r="AV362" i="12"/>
  <c r="BG320" i="12"/>
  <c r="BF306" i="12" a="1"/>
  <c r="BF306" i="12" s="1"/>
  <c r="BF36" i="10"/>
  <c r="BF39" i="10" s="1"/>
  <c r="BA11" i="9" s="1"/>
  <c r="AX166" i="12"/>
  <c r="AX366" i="12" s="1"/>
  <c r="AW297" i="12"/>
  <c r="BE326" i="12"/>
  <c r="BD312" i="12" a="1"/>
  <c r="BD312" i="12" s="1"/>
  <c r="BA327" i="12"/>
  <c r="AZ313" i="12" a="1"/>
  <c r="AZ313" i="12" s="1"/>
  <c r="BB330" i="12"/>
  <c r="BA316" i="12" a="1"/>
  <c r="BA316" i="12" s="1"/>
  <c r="BH168" i="12"/>
  <c r="BI168" i="12" s="1"/>
  <c r="BJ168" i="12" s="1"/>
  <c r="BK168" i="12" s="1"/>
  <c r="BL168" i="12" s="1"/>
  <c r="BE315" i="12" a="1"/>
  <c r="BE315" i="12" s="1"/>
  <c r="BF329" i="12"/>
  <c r="BC321" i="12"/>
  <c r="BB307" i="12" a="1"/>
  <c r="BB307" i="12" s="1"/>
  <c r="AV364" i="12"/>
  <c r="AU309" i="12" a="1"/>
  <c r="AU309" i="12" s="1"/>
  <c r="AW323" i="12" s="1"/>
  <c r="BC314" i="12" a="1"/>
  <c r="BC314" i="12" s="1"/>
  <c r="BD328" i="12"/>
  <c r="AX148" i="12"/>
  <c r="AX365" i="12" s="1"/>
  <c r="AW296" i="12"/>
  <c r="BF35" i="10"/>
  <c r="BA10" i="9" s="1"/>
  <c r="BC90" i="9"/>
  <c r="CH90" i="9"/>
  <c r="DB28" i="5"/>
  <c r="DA28" i="5" s="1"/>
  <c r="AV157" i="12"/>
  <c r="AV180" i="12"/>
  <c r="AV175" i="12"/>
  <c r="AV162" i="12"/>
  <c r="AW179" i="12"/>
  <c r="AW177" i="12"/>
  <c r="AW174" i="12"/>
  <c r="BG38" i="10" s="1"/>
  <c r="AW172" i="12"/>
  <c r="AW161" i="12"/>
  <c r="AW159" i="12"/>
  <c r="AW156" i="12"/>
  <c r="BG34" i="10" s="1"/>
  <c r="AW154" i="12"/>
  <c r="BG32" i="10" s="1"/>
  <c r="AT144" i="12"/>
  <c r="AU295" i="12"/>
  <c r="AU143" i="12"/>
  <c r="AU141" i="12"/>
  <c r="AU138" i="12"/>
  <c r="BE30" i="10" s="1"/>
  <c r="AU136" i="12"/>
  <c r="AX89" i="9"/>
  <c r="CR27" i="5"/>
  <c r="CQ27" i="5" s="1"/>
  <c r="CO26" i="5"/>
  <c r="AT139" i="12"/>
  <c r="BD28" i="10"/>
  <c r="BD31" i="10" s="1"/>
  <c r="AY9" i="9" s="1"/>
  <c r="AY91" i="9"/>
  <c r="CT29" i="5"/>
  <c r="CS29" i="5" s="1"/>
  <c r="AV106" i="12"/>
  <c r="AV104" i="12"/>
  <c r="AV101" i="12"/>
  <c r="BF22" i="10" s="1"/>
  <c r="AV99" i="12"/>
  <c r="AV293" i="12"/>
  <c r="AX88" i="9"/>
  <c r="CR26" i="5"/>
  <c r="AU107" i="12"/>
  <c r="BE20" i="10"/>
  <c r="BE23" i="10" s="1"/>
  <c r="AZ7" i="9" s="1"/>
  <c r="AU102" i="12"/>
  <c r="BE106" i="13" l="1"/>
  <c r="BE110" i="13"/>
  <c r="BE108" i="13"/>
  <c r="BE109" i="13"/>
  <c r="BE105" i="13"/>
  <c r="BE80" i="13"/>
  <c r="BE77" i="13"/>
  <c r="BE25" i="13"/>
  <c r="BE78" i="13"/>
  <c r="BE28" i="13"/>
  <c r="BE107" i="13"/>
  <c r="BE79" i="13"/>
  <c r="BE24" i="13"/>
  <c r="BE26" i="13"/>
  <c r="BE49" i="13"/>
  <c r="BE48" i="13"/>
  <c r="BE27" i="13"/>
  <c r="BE29" i="13"/>
  <c r="BE101" i="13"/>
  <c r="BE15" i="13"/>
  <c r="BE18" i="13"/>
  <c r="BE85" i="13"/>
  <c r="BE76" i="13"/>
  <c r="BE34" i="13"/>
  <c r="BE66" i="13"/>
  <c r="BE67" i="13"/>
  <c r="BE102" i="13"/>
  <c r="BE84" i="13"/>
  <c r="BE44" i="13"/>
  <c r="BE89" i="13"/>
  <c r="BE103" i="13"/>
  <c r="BE68" i="13"/>
  <c r="BE70" i="13"/>
  <c r="BE99" i="13"/>
  <c r="BE71" i="13"/>
  <c r="BE90" i="13"/>
  <c r="BE17" i="13"/>
  <c r="BE69" i="13"/>
  <c r="BE16" i="13"/>
  <c r="BE65" i="13"/>
  <c r="BE72" i="13"/>
  <c r="BE20" i="13"/>
  <c r="BE100" i="13"/>
  <c r="BE45" i="13"/>
  <c r="BE33" i="13"/>
  <c r="BE73" i="13"/>
  <c r="BE30" i="13"/>
  <c r="BE43" i="13"/>
  <c r="BE74" i="13"/>
  <c r="BE31" i="13"/>
  <c r="BE64" i="13"/>
  <c r="BE75" i="13"/>
  <c r="BE87" i="13"/>
  <c r="BE19" i="13"/>
  <c r="BE104" i="13"/>
  <c r="BE88" i="13"/>
  <c r="BE86" i="13"/>
  <c r="BE46" i="13"/>
  <c r="BE14" i="13"/>
  <c r="BE47" i="13"/>
  <c r="BE21" i="13"/>
  <c r="BE22" i="13"/>
  <c r="BE23" i="13"/>
  <c r="AV133" i="9"/>
  <c r="AW140" i="9" s="1"/>
  <c r="AV117" i="9"/>
  <c r="AV88" i="12"/>
  <c r="BM168" i="12"/>
  <c r="BE95" i="13"/>
  <c r="BE97" i="13"/>
  <c r="BE96" i="13"/>
  <c r="AW361" i="12"/>
  <c r="AW292" i="12"/>
  <c r="AW85" i="12"/>
  <c r="AW87" i="12"/>
  <c r="AW82" i="12"/>
  <c r="BG18" i="10" s="1"/>
  <c r="AW80" i="12"/>
  <c r="AV83" i="12"/>
  <c r="BF16" i="10"/>
  <c r="BF19" i="10" s="1"/>
  <c r="BA6" i="9" s="1"/>
  <c r="BA123" i="9" s="1"/>
  <c r="AV27" i="17"/>
  <c r="AV31" i="17" s="1"/>
  <c r="BF7" i="13"/>
  <c r="BE111" i="13"/>
  <c r="BE81" i="13"/>
  <c r="BE50" i="13"/>
  <c r="BD125" i="13"/>
  <c r="BD118" i="13"/>
  <c r="BD51" i="13"/>
  <c r="AY5" i="17" s="1"/>
  <c r="AW16" i="19"/>
  <c r="AW38" i="9"/>
  <c r="CO51" i="5"/>
  <c r="CP51" i="5" s="1"/>
  <c r="E21" i="6"/>
  <c r="AU31" i="17"/>
  <c r="AU36" i="9"/>
  <c r="CQ49" i="5"/>
  <c r="CR49" i="5" s="1"/>
  <c r="BD112" i="13"/>
  <c r="BD127" i="13"/>
  <c r="BD120" i="13"/>
  <c r="BD82" i="13"/>
  <c r="AY5" i="18" s="1"/>
  <c r="AY21" i="18" s="1"/>
  <c r="BD126" i="13"/>
  <c r="BD119" i="13"/>
  <c r="BC121" i="13"/>
  <c r="AX2" i="17" s="1"/>
  <c r="AW28" i="18"/>
  <c r="AW22" i="17"/>
  <c r="AW7" i="17"/>
  <c r="AW10" i="17"/>
  <c r="AW8" i="17"/>
  <c r="AW117" i="9" s="1"/>
  <c r="BD117" i="13"/>
  <c r="BD124" i="13"/>
  <c r="BD39" i="13"/>
  <c r="AY6" i="16" s="1"/>
  <c r="AT352" i="12"/>
  <c r="AX27" i="18"/>
  <c r="AX34" i="9"/>
  <c r="CS49" i="5" s="1"/>
  <c r="CT49" i="5" s="1"/>
  <c r="BC128" i="13"/>
  <c r="AX1" i="16" s="1"/>
  <c r="AX8" i="16" s="1"/>
  <c r="AX5" i="19"/>
  <c r="AX10" i="19" s="1"/>
  <c r="BC114" i="13"/>
  <c r="AW362" i="12"/>
  <c r="BH320" i="12"/>
  <c r="BG306" i="12" a="1"/>
  <c r="BG306" i="12" s="1"/>
  <c r="AY166" i="12"/>
  <c r="AY366" i="12" s="1"/>
  <c r="AX297" i="12"/>
  <c r="BF315" i="12" a="1"/>
  <c r="BF315" i="12" s="1"/>
  <c r="BG329" i="12"/>
  <c r="BB327" i="12"/>
  <c r="BA313" i="12" a="1"/>
  <c r="BA313" i="12" s="1"/>
  <c r="AY148" i="12"/>
  <c r="AY365" i="12" s="1"/>
  <c r="AX296" i="12"/>
  <c r="AW364" i="12"/>
  <c r="AV309" i="12" a="1"/>
  <c r="AV309" i="12" s="1"/>
  <c r="AX323" i="12" s="1"/>
  <c r="BD321" i="12"/>
  <c r="BC307" i="12" a="1"/>
  <c r="BC307" i="12" s="1"/>
  <c r="J32" i="12"/>
  <c r="H32" i="12"/>
  <c r="BE312" i="12" a="1"/>
  <c r="BE312" i="12" s="1"/>
  <c r="BF326" i="12"/>
  <c r="BD314" i="12" a="1"/>
  <c r="BD314" i="12" s="1"/>
  <c r="BE328" i="12"/>
  <c r="BC330" i="12"/>
  <c r="BB316" i="12" a="1"/>
  <c r="BB316" i="12" s="1"/>
  <c r="BG35" i="10"/>
  <c r="BB10" i="9" s="1"/>
  <c r="CH10" i="9" s="1"/>
  <c r="AW175" i="12"/>
  <c r="BG36" i="10"/>
  <c r="BG39" i="10" s="1"/>
  <c r="BB11" i="9" s="1"/>
  <c r="CH11" i="9" s="1"/>
  <c r="BD90" i="9"/>
  <c r="DD28" i="5"/>
  <c r="DC28" i="5" s="1"/>
  <c r="AW180" i="12"/>
  <c r="AW157" i="12"/>
  <c r="AX172" i="12"/>
  <c r="AX174" i="12"/>
  <c r="BH38" i="10" s="1"/>
  <c r="AX179" i="12"/>
  <c r="AX177" i="12"/>
  <c r="AW162" i="12"/>
  <c r="AX159" i="12"/>
  <c r="AX154" i="12"/>
  <c r="BH32" i="10" s="1"/>
  <c r="AX156" i="12"/>
  <c r="BH34" i="10" s="1"/>
  <c r="AX161" i="12"/>
  <c r="AU144" i="12"/>
  <c r="AY88" i="9"/>
  <c r="CT26" i="5"/>
  <c r="AV107" i="12"/>
  <c r="AW293" i="12"/>
  <c r="AW99" i="12"/>
  <c r="AW101" i="12"/>
  <c r="BG22" i="10" s="1"/>
  <c r="AW104" i="12"/>
  <c r="AW106" i="12"/>
  <c r="AY89" i="9"/>
  <c r="CT27" i="5"/>
  <c r="CS27" i="5" s="1"/>
  <c r="CQ26" i="5"/>
  <c r="AZ91" i="9"/>
  <c r="CV29" i="5"/>
  <c r="CU29" i="5" s="1"/>
  <c r="AV295" i="12"/>
  <c r="AV143" i="12"/>
  <c r="AV141" i="12"/>
  <c r="AV138" i="12"/>
  <c r="BF30" i="10" s="1"/>
  <c r="AV136" i="12"/>
  <c r="AV102" i="12"/>
  <c r="BF20" i="10"/>
  <c r="BF23" i="10" s="1"/>
  <c r="BA7" i="9" s="1"/>
  <c r="AU139" i="12"/>
  <c r="BE28" i="10"/>
  <c r="BE31" i="10" s="1"/>
  <c r="AZ9" i="9" s="1"/>
  <c r="BF107" i="13" l="1"/>
  <c r="BF109" i="13"/>
  <c r="BF106" i="13"/>
  <c r="BF110" i="13"/>
  <c r="BF108" i="13"/>
  <c r="BF78" i="13"/>
  <c r="BF79" i="13"/>
  <c r="BF105" i="13"/>
  <c r="BF80" i="13"/>
  <c r="BF77" i="13"/>
  <c r="BF48" i="13"/>
  <c r="BF24" i="13"/>
  <c r="BF26" i="13"/>
  <c r="BF25" i="13"/>
  <c r="BF28" i="13"/>
  <c r="BF49" i="13"/>
  <c r="BF29" i="13"/>
  <c r="BF27" i="13"/>
  <c r="BF87" i="13"/>
  <c r="BF102" i="13"/>
  <c r="BF99" i="13"/>
  <c r="BF18" i="13"/>
  <c r="BF66" i="13"/>
  <c r="BF64" i="13"/>
  <c r="BF76" i="13"/>
  <c r="BF75" i="13"/>
  <c r="BF84" i="13"/>
  <c r="BF71" i="13"/>
  <c r="BF15" i="13"/>
  <c r="BF44" i="13"/>
  <c r="BF45" i="13"/>
  <c r="BF89" i="13"/>
  <c r="BF70" i="13"/>
  <c r="BF34" i="13"/>
  <c r="BF14" i="13"/>
  <c r="BF100" i="13"/>
  <c r="BF67" i="13"/>
  <c r="BF17" i="13"/>
  <c r="BF30" i="13"/>
  <c r="BF72" i="13"/>
  <c r="BF74" i="13"/>
  <c r="BF69" i="13"/>
  <c r="BF101" i="13"/>
  <c r="BF16" i="13"/>
  <c r="BF43" i="13"/>
  <c r="BF88" i="13"/>
  <c r="BF31" i="13"/>
  <c r="BF73" i="13"/>
  <c r="BF103" i="13"/>
  <c r="BF68" i="13"/>
  <c r="BF85" i="13"/>
  <c r="BF33" i="13"/>
  <c r="BF65" i="13"/>
  <c r="BF86" i="13"/>
  <c r="BF90" i="13"/>
  <c r="BF20" i="13"/>
  <c r="BF19" i="13"/>
  <c r="BF46" i="13"/>
  <c r="BF104" i="13"/>
  <c r="BF22" i="13"/>
  <c r="BF21" i="13"/>
  <c r="BF47" i="13"/>
  <c r="BF23" i="13"/>
  <c r="BN168" i="12"/>
  <c r="BO168" i="12" s="1"/>
  <c r="BP168" i="12" s="1"/>
  <c r="BQ168" i="12" s="1"/>
  <c r="BF96" i="13"/>
  <c r="BF95" i="13"/>
  <c r="BF97" i="13"/>
  <c r="AV32" i="17"/>
  <c r="AW83" i="12"/>
  <c r="BG16" i="10"/>
  <c r="BG19" i="10" s="1"/>
  <c r="BB6" i="9" s="1"/>
  <c r="BB123" i="9" s="1"/>
  <c r="AV36" i="9"/>
  <c r="CO50" i="5" s="1"/>
  <c r="CP50" i="5" s="1"/>
  <c r="AW88" i="12"/>
  <c r="AX361" i="12"/>
  <c r="AX82" i="12"/>
  <c r="BH18" i="10" s="1"/>
  <c r="AX80" i="12"/>
  <c r="AX85" i="12"/>
  <c r="AX292" i="12"/>
  <c r="AX87" i="12"/>
  <c r="BD121" i="13"/>
  <c r="AY2" i="17" s="1"/>
  <c r="AY7" i="17" s="1"/>
  <c r="AW133" i="9"/>
  <c r="AX140" i="9" s="1"/>
  <c r="CQ51" i="5"/>
  <c r="CR51" i="5" s="1"/>
  <c r="AX28" i="18"/>
  <c r="AX22" i="17"/>
  <c r="AX7" i="17"/>
  <c r="AX10" i="17"/>
  <c r="AX8" i="17"/>
  <c r="AX117" i="9" s="1"/>
  <c r="CM50" i="5"/>
  <c r="CN50" i="5" s="1"/>
  <c r="BE117" i="13"/>
  <c r="BE39" i="13"/>
  <c r="AZ6" i="16" s="1"/>
  <c r="AU352" i="12"/>
  <c r="BE124" i="13"/>
  <c r="BE112" i="13"/>
  <c r="BE127" i="13"/>
  <c r="BE120" i="13"/>
  <c r="AW27" i="17"/>
  <c r="AY5" i="19"/>
  <c r="AY10" i="19" s="1"/>
  <c r="BD114" i="13"/>
  <c r="BE126" i="13"/>
  <c r="BE119" i="13"/>
  <c r="BE82" i="13"/>
  <c r="AZ5" i="18" s="1"/>
  <c r="AZ21" i="18" s="1"/>
  <c r="BE125" i="13"/>
  <c r="BE118" i="13"/>
  <c r="BE51" i="13"/>
  <c r="AZ5" i="17" s="1"/>
  <c r="AX16" i="19"/>
  <c r="AX38" i="9"/>
  <c r="CS51" i="5" s="1"/>
  <c r="CT51" i="5" s="1"/>
  <c r="BD128" i="13"/>
  <c r="AY1" i="16" s="1"/>
  <c r="AY8" i="16" s="1"/>
  <c r="AY27" i="18"/>
  <c r="AY34" i="9"/>
  <c r="CU49" i="5" s="1"/>
  <c r="CV49" i="5" s="1"/>
  <c r="BG7" i="13"/>
  <c r="BF81" i="13"/>
  <c r="BF111" i="13"/>
  <c r="BF50" i="13"/>
  <c r="AX362" i="12"/>
  <c r="BH306" i="12" a="1"/>
  <c r="BH306" i="12" s="1"/>
  <c r="BI320" i="12"/>
  <c r="BD330" i="12"/>
  <c r="BC316" i="12" a="1"/>
  <c r="BC316" i="12" s="1"/>
  <c r="AZ148" i="12"/>
  <c r="AZ365" i="12" s="1"/>
  <c r="AY296" i="12"/>
  <c r="BC327" i="12"/>
  <c r="BB313" i="12" a="1"/>
  <c r="BB313" i="12" s="1"/>
  <c r="BE321" i="12"/>
  <c r="BD307" i="12" a="1"/>
  <c r="BD307" i="12" s="1"/>
  <c r="BE314" i="12" a="1"/>
  <c r="BE314" i="12" s="1"/>
  <c r="BF328" i="12"/>
  <c r="AZ166" i="12"/>
  <c r="AZ366" i="12" s="1"/>
  <c r="AY297" i="12"/>
  <c r="BH36" i="10"/>
  <c r="BH39" i="10" s="1"/>
  <c r="BC11" i="9" s="1"/>
  <c r="AX364" i="12"/>
  <c r="AW309" i="12" a="1"/>
  <c r="AW309" i="12" s="1"/>
  <c r="AY323" i="12" s="1"/>
  <c r="BH329" i="12"/>
  <c r="BG315" i="12" a="1"/>
  <c r="BG315" i="12" s="1"/>
  <c r="BG326" i="12"/>
  <c r="BF312" i="12" a="1"/>
  <c r="BF312" i="12" s="1"/>
  <c r="BH35" i="10"/>
  <c r="BC10" i="9" s="1"/>
  <c r="DF28" i="5"/>
  <c r="DE28" i="5" s="1"/>
  <c r="BE90" i="9"/>
  <c r="AX180" i="12"/>
  <c r="AY174" i="12"/>
  <c r="BI38" i="10" s="1"/>
  <c r="AY179" i="12"/>
  <c r="AY177" i="12"/>
  <c r="AY172" i="12"/>
  <c r="AX175" i="12"/>
  <c r="AX157" i="12"/>
  <c r="AX162" i="12"/>
  <c r="AY159" i="12"/>
  <c r="AY154" i="12"/>
  <c r="BI32" i="10" s="1"/>
  <c r="AY161" i="12"/>
  <c r="AY156" i="12"/>
  <c r="BI34" i="10" s="1"/>
  <c r="AW107" i="12"/>
  <c r="AV144" i="12"/>
  <c r="AZ89" i="9"/>
  <c r="CV27" i="5"/>
  <c r="CU27" i="5" s="1"/>
  <c r="BA91" i="9"/>
  <c r="CX29" i="5"/>
  <c r="CW29" i="5" s="1"/>
  <c r="AX293" i="12"/>
  <c r="AX99" i="12"/>
  <c r="AX101" i="12"/>
  <c r="BH22" i="10" s="1"/>
  <c r="AX106" i="12"/>
  <c r="AX104" i="12"/>
  <c r="AV139" i="12"/>
  <c r="BF28" i="10"/>
  <c r="BF31" i="10" s="1"/>
  <c r="BA9" i="9" s="1"/>
  <c r="AW102" i="12"/>
  <c r="BG20" i="10"/>
  <c r="BG23" i="10" s="1"/>
  <c r="BB7" i="9" s="1"/>
  <c r="CS26" i="5"/>
  <c r="AW295" i="12"/>
  <c r="AW143" i="12"/>
  <c r="AW141" i="12"/>
  <c r="AW138" i="12"/>
  <c r="BG30" i="10" s="1"/>
  <c r="AW136" i="12"/>
  <c r="AZ88" i="9"/>
  <c r="CV26" i="5"/>
  <c r="BG107" i="13" l="1"/>
  <c r="BG109" i="13"/>
  <c r="BG106" i="13"/>
  <c r="BG110" i="13"/>
  <c r="BG78" i="13"/>
  <c r="BG48" i="13"/>
  <c r="BG79" i="13"/>
  <c r="BG105" i="13"/>
  <c r="BG80" i="13"/>
  <c r="BG49" i="13"/>
  <c r="BG27" i="13"/>
  <c r="BG24" i="13"/>
  <c r="BG77" i="13"/>
  <c r="BG25" i="13"/>
  <c r="BG28" i="13"/>
  <c r="BG108" i="13"/>
  <c r="BG29" i="13"/>
  <c r="BG26" i="13"/>
  <c r="BG69" i="13"/>
  <c r="BG71" i="13"/>
  <c r="BG101" i="13"/>
  <c r="BG70" i="13"/>
  <c r="BG65" i="13"/>
  <c r="BG31" i="13"/>
  <c r="BG87" i="13"/>
  <c r="BG99" i="13"/>
  <c r="BG85" i="13"/>
  <c r="BG66" i="13"/>
  <c r="BG67" i="13"/>
  <c r="BG75" i="13"/>
  <c r="BG84" i="13"/>
  <c r="BG86" i="13"/>
  <c r="BG15" i="13"/>
  <c r="BG68" i="13"/>
  <c r="BG100" i="13"/>
  <c r="BG45" i="13"/>
  <c r="BG33" i="13"/>
  <c r="BG72" i="13"/>
  <c r="BG46" i="13"/>
  <c r="BG17" i="13"/>
  <c r="BG34" i="13"/>
  <c r="BG20" i="13"/>
  <c r="BG30" i="13"/>
  <c r="BG88" i="13"/>
  <c r="BG44" i="13"/>
  <c r="BG43" i="13"/>
  <c r="BG74" i="13"/>
  <c r="BG89" i="13"/>
  <c r="BG18" i="13"/>
  <c r="BG14" i="13"/>
  <c r="BG102" i="13"/>
  <c r="BG103" i="13"/>
  <c r="BG64" i="13"/>
  <c r="BG76" i="13"/>
  <c r="BG16" i="13"/>
  <c r="BG19" i="13"/>
  <c r="BG90" i="13"/>
  <c r="BG73" i="13"/>
  <c r="BG104" i="13"/>
  <c r="BG21" i="13"/>
  <c r="BG47" i="13"/>
  <c r="BG22" i="13"/>
  <c r="BG23" i="13"/>
  <c r="BR168" i="12"/>
  <c r="BS168" i="12" s="1"/>
  <c r="BT168" i="12" s="1"/>
  <c r="BJ320" i="12"/>
  <c r="BG96" i="13"/>
  <c r="BG97" i="13"/>
  <c r="BG95" i="13"/>
  <c r="AX88" i="12"/>
  <c r="E20" i="6"/>
  <c r="AX83" i="12"/>
  <c r="BH16" i="10"/>
  <c r="BH19" i="10" s="1"/>
  <c r="BC6" i="9" s="1"/>
  <c r="BC123" i="9" s="1"/>
  <c r="AY361" i="12"/>
  <c r="AY80" i="12"/>
  <c r="AY292" i="12"/>
  <c r="AY87" i="12"/>
  <c r="AY85" i="12"/>
  <c r="AY82" i="12"/>
  <c r="BI18" i="10" s="1"/>
  <c r="CH6" i="9"/>
  <c r="AY8" i="17"/>
  <c r="AY117" i="9" s="1"/>
  <c r="AY22" i="17"/>
  <c r="AY10" i="17"/>
  <c r="AX133" i="9"/>
  <c r="AY140" i="9" s="1"/>
  <c r="AY28" i="18"/>
  <c r="BE114" i="13"/>
  <c r="AZ5" i="19"/>
  <c r="AZ10" i="19" s="1"/>
  <c r="BE128" i="13"/>
  <c r="AZ1" i="16" s="1"/>
  <c r="AZ8" i="16" s="1"/>
  <c r="BF117" i="13"/>
  <c r="BF39" i="13"/>
  <c r="BA6" i="16" s="1"/>
  <c r="AV352" i="12"/>
  <c r="BF124" i="13"/>
  <c r="BF127" i="13"/>
  <c r="BF120" i="13"/>
  <c r="BF112" i="13"/>
  <c r="AY16" i="19"/>
  <c r="AY17" i="19" s="1"/>
  <c r="AY38" i="9"/>
  <c r="CU51" i="5" s="1"/>
  <c r="CV51" i="5" s="1"/>
  <c r="BF126" i="13"/>
  <c r="BF119" i="13"/>
  <c r="BF82" i="13"/>
  <c r="BA5" i="18" s="1"/>
  <c r="BA21" i="18" s="1"/>
  <c r="BH7" i="13"/>
  <c r="BG81" i="13"/>
  <c r="BG111" i="13"/>
  <c r="BG50" i="13"/>
  <c r="AW36" i="9"/>
  <c r="AW31" i="17"/>
  <c r="BF118" i="13"/>
  <c r="BF51" i="13"/>
  <c r="BA5" i="17" s="1"/>
  <c r="BF125" i="13"/>
  <c r="AZ27" i="18"/>
  <c r="AZ28" i="18" s="1"/>
  <c r="AZ34" i="9"/>
  <c r="CW49" i="5" s="1"/>
  <c r="CX49" i="5" s="1"/>
  <c r="BE121" i="13"/>
  <c r="AZ2" i="17" s="1"/>
  <c r="AX27" i="17"/>
  <c r="AY362" i="12"/>
  <c r="BI306" i="12" a="1"/>
  <c r="BI306" i="12" s="1"/>
  <c r="BG328" i="12"/>
  <c r="BF314" i="12" a="1"/>
  <c r="BF314" i="12" s="1"/>
  <c r="BD327" i="12"/>
  <c r="BC313" i="12" a="1"/>
  <c r="BC313" i="12" s="1"/>
  <c r="AY364" i="12"/>
  <c r="AX309" i="12" a="1"/>
  <c r="AX309" i="12" s="1"/>
  <c r="AZ323" i="12" s="1"/>
  <c r="BE307" i="12" a="1"/>
  <c r="BE307" i="12" s="1"/>
  <c r="BF321" i="12"/>
  <c r="BA148" i="12"/>
  <c r="BA365" i="12" s="1"/>
  <c r="AZ296" i="12"/>
  <c r="BH315" i="12" a="1"/>
  <c r="BH315" i="12" s="1"/>
  <c r="BI329" i="12"/>
  <c r="BG312" i="12" a="1"/>
  <c r="BG312" i="12" s="1"/>
  <c r="BH326" i="12"/>
  <c r="BA166" i="12"/>
  <c r="BA366" i="12" s="1"/>
  <c r="AZ297" i="12"/>
  <c r="BD316" i="12" a="1"/>
  <c r="BD316" i="12" s="1"/>
  <c r="BE330" i="12"/>
  <c r="BI35" i="10"/>
  <c r="BD10" i="9" s="1"/>
  <c r="AY175" i="12"/>
  <c r="BI36" i="10"/>
  <c r="BI39" i="10" s="1"/>
  <c r="BD11" i="9" s="1"/>
  <c r="BF90" i="9"/>
  <c r="DH28" i="5"/>
  <c r="DG28" i="5" s="1"/>
  <c r="AY180" i="12"/>
  <c r="AZ179" i="12"/>
  <c r="AZ177" i="12"/>
  <c r="AZ174" i="12"/>
  <c r="BJ38" i="10" s="1"/>
  <c r="AZ172" i="12"/>
  <c r="AY157" i="12"/>
  <c r="AY162" i="12"/>
  <c r="AZ161" i="12"/>
  <c r="AZ159" i="12"/>
  <c r="AZ156" i="12"/>
  <c r="BJ34" i="10" s="1"/>
  <c r="AZ154" i="12"/>
  <c r="AW144" i="12"/>
  <c r="CU26" i="5"/>
  <c r="BA88" i="9"/>
  <c r="CX26" i="5"/>
  <c r="BH20" i="10"/>
  <c r="BH23" i="10" s="1"/>
  <c r="BC7" i="9" s="1"/>
  <c r="AX102" i="12"/>
  <c r="AX295" i="12"/>
  <c r="AX138" i="12"/>
  <c r="BH30" i="10" s="1"/>
  <c r="AX143" i="12"/>
  <c r="AX136" i="12"/>
  <c r="AX141" i="12"/>
  <c r="CH7" i="9"/>
  <c r="AX107" i="12"/>
  <c r="BB91" i="9"/>
  <c r="CZ29" i="5"/>
  <c r="CY29" i="5" s="1"/>
  <c r="AW139" i="12"/>
  <c r="BG28" i="10"/>
  <c r="BG31" i="10" s="1"/>
  <c r="BB9" i="9" s="1"/>
  <c r="AY293" i="12"/>
  <c r="AY101" i="12"/>
  <c r="BI22" i="10" s="1"/>
  <c r="AY104" i="12"/>
  <c r="AY106" i="12"/>
  <c r="AY99" i="12"/>
  <c r="BA89" i="9"/>
  <c r="CX27" i="5"/>
  <c r="CW27" i="5" s="1"/>
  <c r="BH108" i="13" l="1"/>
  <c r="BH107" i="13"/>
  <c r="BH109" i="13"/>
  <c r="BH106" i="13"/>
  <c r="BH110" i="13"/>
  <c r="BH78" i="13"/>
  <c r="BH79" i="13"/>
  <c r="BH80" i="13"/>
  <c r="BH27" i="13"/>
  <c r="BH25" i="13"/>
  <c r="BH26" i="13"/>
  <c r="BH29" i="13"/>
  <c r="BH28" i="13"/>
  <c r="BH75" i="13"/>
  <c r="BH31" i="13"/>
  <c r="BH45" i="13"/>
  <c r="BH69" i="13"/>
  <c r="BH103" i="13"/>
  <c r="BH85" i="13"/>
  <c r="BH71" i="13"/>
  <c r="BH101" i="13"/>
  <c r="BH18" i="13"/>
  <c r="BH68" i="13"/>
  <c r="BH70" i="13"/>
  <c r="BH86" i="13"/>
  <c r="BH84" i="13"/>
  <c r="BH102" i="13"/>
  <c r="BH99" i="13"/>
  <c r="BH33" i="13"/>
  <c r="BH87" i="13"/>
  <c r="BH105" i="13"/>
  <c r="BH67" i="13"/>
  <c r="BH65" i="13"/>
  <c r="BH20" i="13"/>
  <c r="BH77" i="13"/>
  <c r="BH88" i="13"/>
  <c r="BH66" i="13"/>
  <c r="BH90" i="13"/>
  <c r="BH72" i="13"/>
  <c r="BH76" i="13"/>
  <c r="BH34" i="13"/>
  <c r="BH14" i="13"/>
  <c r="BH17" i="13"/>
  <c r="BH44" i="13"/>
  <c r="BH89" i="13"/>
  <c r="BH64" i="13"/>
  <c r="BH73" i="13"/>
  <c r="BH100" i="13"/>
  <c r="BH30" i="13"/>
  <c r="BH43" i="13"/>
  <c r="BH74" i="13"/>
  <c r="BH15" i="13"/>
  <c r="BH16" i="13"/>
  <c r="BH19" i="13"/>
  <c r="BH46" i="13"/>
  <c r="BH104" i="13"/>
  <c r="BH47" i="13"/>
  <c r="BH22" i="13"/>
  <c r="BH21" i="13"/>
  <c r="BH48" i="13"/>
  <c r="BH23" i="13"/>
  <c r="BH49" i="13"/>
  <c r="BH24" i="13"/>
  <c r="AY133" i="9"/>
  <c r="AZ140" i="9" s="1"/>
  <c r="BU168" i="12"/>
  <c r="BK320" i="12"/>
  <c r="BJ306" i="12" a="1"/>
  <c r="BJ306" i="12" s="1"/>
  <c r="BI315" i="12" a="1"/>
  <c r="BI315" i="12" s="1"/>
  <c r="BJ329" i="12"/>
  <c r="BH96" i="13"/>
  <c r="BH95" i="13"/>
  <c r="BH97" i="13"/>
  <c r="AY27" i="17"/>
  <c r="AY31" i="17" s="1"/>
  <c r="AY88" i="12"/>
  <c r="BI16" i="10"/>
  <c r="BI19" i="10" s="1"/>
  <c r="BD6" i="9" s="1"/>
  <c r="BD123" i="9" s="1"/>
  <c r="AY83" i="12"/>
  <c r="AZ361" i="12"/>
  <c r="AZ82" i="12"/>
  <c r="BJ18" i="10" s="1"/>
  <c r="AZ80" i="12"/>
  <c r="AZ87" i="12"/>
  <c r="AZ292" i="12"/>
  <c r="AZ85" i="12"/>
  <c r="BG125" i="13"/>
  <c r="BG51" i="13"/>
  <c r="BB5" i="17" s="1"/>
  <c r="BG118" i="13"/>
  <c r="AZ16" i="19"/>
  <c r="AZ38" i="9"/>
  <c r="BF128" i="13"/>
  <c r="BA1" i="16" s="1"/>
  <c r="BA8" i="16" s="1"/>
  <c r="CQ50" i="5"/>
  <c r="CR50" i="5" s="1"/>
  <c r="BG39" i="13"/>
  <c r="BB6" i="16" s="1"/>
  <c r="U62" i="16" s="1"/>
  <c r="BG117" i="13"/>
  <c r="AW352" i="12"/>
  <c r="BG124" i="13"/>
  <c r="BG127" i="13"/>
  <c r="BG120" i="13"/>
  <c r="BG112" i="13"/>
  <c r="AZ10" i="17"/>
  <c r="AZ7" i="17"/>
  <c r="AZ22" i="17"/>
  <c r="AZ8" i="17"/>
  <c r="AZ117" i="9" s="1"/>
  <c r="BI7" i="13"/>
  <c r="BH81" i="13"/>
  <c r="BH111" i="13"/>
  <c r="BH50" i="13"/>
  <c r="AX31" i="17"/>
  <c r="AX36" i="9"/>
  <c r="CS50" i="5" s="1"/>
  <c r="CT50" i="5" s="1"/>
  <c r="BG126" i="13"/>
  <c r="BG82" i="13"/>
  <c r="BB5" i="18" s="1"/>
  <c r="BB21" i="18" s="1"/>
  <c r="BG119" i="13"/>
  <c r="BA27" i="18"/>
  <c r="BA34" i="9"/>
  <c r="CY49" i="5" s="1"/>
  <c r="CZ49" i="5" s="1"/>
  <c r="BA5" i="19"/>
  <c r="BA10" i="19" s="1"/>
  <c r="BF114" i="13"/>
  <c r="BF121" i="13"/>
  <c r="BA2" i="17" s="1"/>
  <c r="AZ362" i="12"/>
  <c r="BF307" i="12" a="1"/>
  <c r="BF307" i="12" s="1"/>
  <c r="BG321" i="12"/>
  <c r="BE327" i="12"/>
  <c r="BD313" i="12" a="1"/>
  <c r="BD313" i="12" s="1"/>
  <c r="BH312" i="12" a="1"/>
  <c r="BH312" i="12" s="1"/>
  <c r="BI326" i="12"/>
  <c r="AY309" i="12" a="1"/>
  <c r="AY309" i="12" s="1"/>
  <c r="BJ36" i="10"/>
  <c r="BJ39" i="10" s="1"/>
  <c r="BE11" i="9" s="1"/>
  <c r="BB166" i="12"/>
  <c r="BB366" i="12" s="1"/>
  <c r="BA297" i="12"/>
  <c r="BB148" i="12"/>
  <c r="BB365" i="12" s="1"/>
  <c r="BA296" i="12"/>
  <c r="BG314" i="12" a="1"/>
  <c r="BG314" i="12" s="1"/>
  <c r="BH328" i="12"/>
  <c r="BE316" i="12" a="1"/>
  <c r="BE316" i="12" s="1"/>
  <c r="BF330" i="12"/>
  <c r="AZ157" i="12"/>
  <c r="BJ32" i="10"/>
  <c r="BJ35" i="10" s="1"/>
  <c r="BE10" i="9" s="1"/>
  <c r="AZ180" i="12"/>
  <c r="CH9" i="9"/>
  <c r="BG90" i="9"/>
  <c r="DJ28" i="5"/>
  <c r="DI28" i="5" s="1"/>
  <c r="AZ175" i="12"/>
  <c r="AZ162" i="12"/>
  <c r="BA179" i="12"/>
  <c r="BA174" i="12"/>
  <c r="BK38" i="10" s="1"/>
  <c r="BA177" i="12"/>
  <c r="BA172" i="12"/>
  <c r="BA161" i="12"/>
  <c r="BA159" i="12"/>
  <c r="BA156" i="12"/>
  <c r="BK34" i="10" s="1"/>
  <c r="BA154" i="12"/>
  <c r="AY107" i="12"/>
  <c r="BB89" i="9"/>
  <c r="CZ27" i="5"/>
  <c r="CY27" i="5" s="1"/>
  <c r="AX144" i="12"/>
  <c r="CW26" i="5"/>
  <c r="BH28" i="10"/>
  <c r="BH31" i="10" s="1"/>
  <c r="BC9" i="9" s="1"/>
  <c r="AX139" i="12"/>
  <c r="BB88" i="9"/>
  <c r="CZ26" i="5"/>
  <c r="AZ293" i="12"/>
  <c r="AZ104" i="12"/>
  <c r="AZ106" i="12"/>
  <c r="AZ99" i="12"/>
  <c r="AZ101" i="12"/>
  <c r="BJ22" i="10" s="1"/>
  <c r="AY102" i="12"/>
  <c r="BI20" i="10"/>
  <c r="BI23" i="10" s="1"/>
  <c r="BD7" i="9" s="1"/>
  <c r="CH91" i="9"/>
  <c r="BC91" i="9"/>
  <c r="DB29" i="5"/>
  <c r="DA29" i="5" s="1"/>
  <c r="AY295" i="12"/>
  <c r="AY143" i="12"/>
  <c r="AY141" i="12"/>
  <c r="AY138" i="12"/>
  <c r="BI30" i="10" s="1"/>
  <c r="AY136" i="12"/>
  <c r="BI108" i="13" l="1"/>
  <c r="BI106" i="13"/>
  <c r="BI109" i="13"/>
  <c r="BI110" i="13"/>
  <c r="BI78" i="13"/>
  <c r="BI29" i="13"/>
  <c r="BI79" i="13"/>
  <c r="BI80" i="13"/>
  <c r="BI27" i="13"/>
  <c r="BI25" i="13"/>
  <c r="BI107" i="13"/>
  <c r="BI26" i="13"/>
  <c r="BI28" i="13"/>
  <c r="BI70" i="13"/>
  <c r="BI102" i="13"/>
  <c r="BI101" i="13"/>
  <c r="BI89" i="13"/>
  <c r="BI76" i="13"/>
  <c r="BI105" i="13"/>
  <c r="BI75" i="13"/>
  <c r="BI87" i="13"/>
  <c r="BI44" i="13"/>
  <c r="BI69" i="13"/>
  <c r="BI85" i="13"/>
  <c r="BI66" i="13"/>
  <c r="BI67" i="13"/>
  <c r="BI86" i="13"/>
  <c r="BI15" i="13"/>
  <c r="BI90" i="13"/>
  <c r="BI17" i="13"/>
  <c r="BI68" i="13"/>
  <c r="BI65" i="13"/>
  <c r="BI46" i="13"/>
  <c r="BI99" i="13"/>
  <c r="BI71" i="13"/>
  <c r="BI103" i="13"/>
  <c r="BI34" i="13"/>
  <c r="BI73" i="13"/>
  <c r="BI20" i="13"/>
  <c r="BI30" i="13"/>
  <c r="BI100" i="13"/>
  <c r="BI45" i="13"/>
  <c r="BI43" i="13"/>
  <c r="BI31" i="13"/>
  <c r="BI18" i="13"/>
  <c r="BI33" i="13"/>
  <c r="BI14" i="13"/>
  <c r="BI84" i="13"/>
  <c r="BI64" i="13"/>
  <c r="BI16" i="13"/>
  <c r="BI72" i="13"/>
  <c r="BI74" i="13"/>
  <c r="BI77" i="13"/>
  <c r="BI19" i="13"/>
  <c r="BI104" i="13"/>
  <c r="BI88" i="13"/>
  <c r="BI47" i="13"/>
  <c r="BI21" i="13"/>
  <c r="BI22" i="13"/>
  <c r="BI48" i="13"/>
  <c r="BI24" i="13"/>
  <c r="BI49" i="13"/>
  <c r="BI23" i="13"/>
  <c r="BL320" i="12"/>
  <c r="BK306" i="12" a="1"/>
  <c r="BK306" i="12" s="1"/>
  <c r="BK329" i="12"/>
  <c r="BJ315" i="12" a="1"/>
  <c r="BJ315" i="12" s="1"/>
  <c r="BI312" i="12" a="1"/>
  <c r="BI312" i="12" s="1"/>
  <c r="BJ326" i="12"/>
  <c r="BI97" i="13"/>
  <c r="BI95" i="13"/>
  <c r="BI96" i="13"/>
  <c r="AY36" i="9"/>
  <c r="CU50" i="5" s="1"/>
  <c r="CV50" i="5" s="1"/>
  <c r="AZ88" i="12"/>
  <c r="BJ16" i="10"/>
  <c r="BJ19" i="10" s="1"/>
  <c r="BE6" i="9" s="1"/>
  <c r="BE123" i="9" s="1"/>
  <c r="AZ83" i="12"/>
  <c r="BA361" i="12"/>
  <c r="BA292" i="12"/>
  <c r="BA85" i="12"/>
  <c r="BA80" i="12"/>
  <c r="BA87" i="12"/>
  <c r="BA82" i="12"/>
  <c r="BK18" i="10" s="1"/>
  <c r="AY32" i="17"/>
  <c r="BH119" i="13"/>
  <c r="BH126" i="13"/>
  <c r="BH82" i="13"/>
  <c r="BC5" i="18" s="1"/>
  <c r="BC21" i="18" s="1"/>
  <c r="CW51" i="5"/>
  <c r="CX51" i="5" s="1"/>
  <c r="BB27" i="18"/>
  <c r="BB34" i="9"/>
  <c r="BA16" i="19"/>
  <c r="BA38" i="9"/>
  <c r="CY51" i="5" s="1"/>
  <c r="CZ51" i="5" s="1"/>
  <c r="AZ133" i="9"/>
  <c r="BA140" i="9" s="1"/>
  <c r="BG128" i="13"/>
  <c r="BB1" i="16" s="1"/>
  <c r="BB8" i="16" s="1"/>
  <c r="AZ27" i="17"/>
  <c r="BH127" i="13"/>
  <c r="BH112" i="13"/>
  <c r="BH120" i="13"/>
  <c r="BH125" i="13"/>
  <c r="BH118" i="13"/>
  <c r="BH51" i="13"/>
  <c r="BC5" i="17" s="1"/>
  <c r="BG121" i="13"/>
  <c r="BB2" i="17" s="1"/>
  <c r="BA7" i="17"/>
  <c r="BA8" i="17"/>
  <c r="BA117" i="9" s="1"/>
  <c r="BA22" i="17"/>
  <c r="BA10" i="17"/>
  <c r="BJ7" i="13"/>
  <c r="BI111" i="13"/>
  <c r="BI81" i="13"/>
  <c r="BI50" i="13"/>
  <c r="BA28" i="18"/>
  <c r="BH117" i="13"/>
  <c r="BH124" i="13"/>
  <c r="BH39" i="13"/>
  <c r="BC6" i="16" s="1"/>
  <c r="AX352" i="12"/>
  <c r="BB5" i="19"/>
  <c r="BB10" i="19" s="1"/>
  <c r="BG114" i="13"/>
  <c r="AZ364" i="12"/>
  <c r="BA362" i="12"/>
  <c r="BC148" i="12"/>
  <c r="BC365" i="12" s="1"/>
  <c r="BB296" i="12"/>
  <c r="AZ309" i="12" a="1"/>
  <c r="AZ309" i="12" s="1"/>
  <c r="BA323" i="12"/>
  <c r="BK36" i="10"/>
  <c r="BK39" i="10" s="1"/>
  <c r="BF11" i="9" s="1"/>
  <c r="BF316" i="12" a="1"/>
  <c r="BF316" i="12" s="1"/>
  <c r="BG330" i="12"/>
  <c r="BC166" i="12"/>
  <c r="BC366" i="12" s="1"/>
  <c r="BB297" i="12"/>
  <c r="BH314" i="12" a="1"/>
  <c r="BH314" i="12" s="1"/>
  <c r="BI328" i="12"/>
  <c r="BF327" i="12"/>
  <c r="BE313" i="12" a="1"/>
  <c r="BE313" i="12" s="1"/>
  <c r="BG307" i="12" a="1"/>
  <c r="BG307" i="12" s="1"/>
  <c r="BH321" i="12"/>
  <c r="BA180" i="12"/>
  <c r="BA157" i="12"/>
  <c r="BK32" i="10"/>
  <c r="BK35" i="10" s="1"/>
  <c r="BF10" i="9" s="1"/>
  <c r="BH90" i="9"/>
  <c r="DL28" i="5"/>
  <c r="DK28" i="5" s="1"/>
  <c r="BA175" i="12"/>
  <c r="BB179" i="12"/>
  <c r="BB177" i="12"/>
  <c r="BB172" i="12"/>
  <c r="BB174" i="12"/>
  <c r="BL38" i="10" s="1"/>
  <c r="BA162" i="12"/>
  <c r="BB161" i="12"/>
  <c r="BB159" i="12"/>
  <c r="BB156" i="12"/>
  <c r="BL34" i="10" s="1"/>
  <c r="BB154" i="12"/>
  <c r="BL32" i="10" s="1"/>
  <c r="AZ107" i="12"/>
  <c r="BA293" i="12"/>
  <c r="BA104" i="12"/>
  <c r="BA106" i="12"/>
  <c r="BA101" i="12"/>
  <c r="BK22" i="10" s="1"/>
  <c r="BA99" i="12"/>
  <c r="CY26" i="5"/>
  <c r="AZ295" i="12"/>
  <c r="AZ143" i="12"/>
  <c r="AZ141" i="12"/>
  <c r="AZ138" i="12"/>
  <c r="BJ30" i="10" s="1"/>
  <c r="AZ136" i="12"/>
  <c r="BC88" i="9"/>
  <c r="CH88" i="9"/>
  <c r="DB26" i="5"/>
  <c r="CH89" i="9"/>
  <c r="BC89" i="9"/>
  <c r="DB27" i="5"/>
  <c r="DA27" i="5" s="1"/>
  <c r="BJ20" i="10"/>
  <c r="BJ23" i="10" s="1"/>
  <c r="BE7" i="9" s="1"/>
  <c r="AZ102" i="12"/>
  <c r="AY139" i="12"/>
  <c r="BI28" i="10"/>
  <c r="BI31" i="10" s="1"/>
  <c r="BD9" i="9" s="1"/>
  <c r="AY144" i="12"/>
  <c r="BD91" i="9"/>
  <c r="DD29" i="5"/>
  <c r="DC29" i="5" s="1"/>
  <c r="BJ108" i="13" l="1"/>
  <c r="BJ109" i="13"/>
  <c r="BJ26" i="13"/>
  <c r="BJ29" i="13"/>
  <c r="BJ80" i="13"/>
  <c r="BJ27" i="13"/>
  <c r="BJ79" i="13"/>
  <c r="BJ110" i="13"/>
  <c r="BJ25" i="13"/>
  <c r="BJ28" i="13"/>
  <c r="BJ84" i="13"/>
  <c r="BJ102" i="13"/>
  <c r="BJ107" i="13"/>
  <c r="BJ101" i="13"/>
  <c r="BJ103" i="13"/>
  <c r="BJ68" i="13"/>
  <c r="BJ76" i="13"/>
  <c r="BJ75" i="13"/>
  <c r="BJ87" i="13"/>
  <c r="BJ99" i="13"/>
  <c r="BJ86" i="13"/>
  <c r="BJ71" i="13"/>
  <c r="BJ18" i="13"/>
  <c r="BJ85" i="13"/>
  <c r="BJ14" i="13"/>
  <c r="BJ72" i="13"/>
  <c r="BJ46" i="13"/>
  <c r="BJ20" i="13"/>
  <c r="BJ70" i="13"/>
  <c r="BJ89" i="13"/>
  <c r="BJ90" i="13"/>
  <c r="BJ17" i="13"/>
  <c r="BJ104" i="13"/>
  <c r="BJ31" i="13"/>
  <c r="BJ106" i="13"/>
  <c r="BJ67" i="13"/>
  <c r="BJ44" i="13"/>
  <c r="BJ33" i="13"/>
  <c r="BJ34" i="13"/>
  <c r="BJ105" i="13"/>
  <c r="BJ16" i="13"/>
  <c r="BJ65" i="13"/>
  <c r="BJ69" i="13"/>
  <c r="BJ45" i="13"/>
  <c r="BJ15" i="13"/>
  <c r="BJ73" i="13"/>
  <c r="BJ74" i="13"/>
  <c r="BJ77" i="13"/>
  <c r="BJ30" i="13"/>
  <c r="BJ88" i="13"/>
  <c r="BJ19" i="13"/>
  <c r="BJ78" i="13"/>
  <c r="BJ66" i="13"/>
  <c r="BJ64" i="13"/>
  <c r="BJ43" i="13"/>
  <c r="BJ100" i="13"/>
  <c r="BJ22" i="13"/>
  <c r="BJ47" i="13"/>
  <c r="BJ21" i="13"/>
  <c r="BJ24" i="13"/>
  <c r="BJ23" i="13"/>
  <c r="BJ49" i="13"/>
  <c r="BJ48" i="13"/>
  <c r="BL329" i="12"/>
  <c r="BK315" i="12" a="1"/>
  <c r="BK315" i="12" s="1"/>
  <c r="BI314" i="12" a="1"/>
  <c r="BI314" i="12" s="1"/>
  <c r="BJ328" i="12"/>
  <c r="BK326" i="12"/>
  <c r="BJ312" i="12" a="1"/>
  <c r="BJ312" i="12" s="1"/>
  <c r="BM320" i="12"/>
  <c r="BL306" i="12" a="1"/>
  <c r="BL306" i="12" s="1"/>
  <c r="BJ97" i="13"/>
  <c r="BJ95" i="13"/>
  <c r="BJ96" i="13"/>
  <c r="BA88" i="12"/>
  <c r="BB361" i="12"/>
  <c r="BB292" i="12"/>
  <c r="BB87" i="12"/>
  <c r="BB85" i="12"/>
  <c r="BB82" i="12"/>
  <c r="BL18" i="10" s="1"/>
  <c r="BB80" i="12"/>
  <c r="BA83" i="12"/>
  <c r="BK16" i="10"/>
  <c r="BK19" i="10" s="1"/>
  <c r="BF6" i="9" s="1"/>
  <c r="BF123" i="9" s="1"/>
  <c r="BH128" i="13"/>
  <c r="BC1" i="16" s="1"/>
  <c r="BC8" i="16" s="1"/>
  <c r="U64" i="16"/>
  <c r="BB28" i="18"/>
  <c r="BB38" i="9"/>
  <c r="BB16" i="19"/>
  <c r="BB17" i="19" s="1"/>
  <c r="BI124" i="13"/>
  <c r="BI117" i="13"/>
  <c r="AY352" i="12"/>
  <c r="BI39" i="13"/>
  <c r="BD6" i="16" s="1"/>
  <c r="BI125" i="13"/>
  <c r="BI118" i="13"/>
  <c r="BI51" i="13"/>
  <c r="BD5" i="17" s="1"/>
  <c r="BK7" i="13"/>
  <c r="BJ111" i="13"/>
  <c r="BJ81" i="13"/>
  <c r="BJ50" i="13"/>
  <c r="BB22" i="17"/>
  <c r="BB7" i="17"/>
  <c r="BB8" i="17"/>
  <c r="BB117" i="9" s="1"/>
  <c r="BB10" i="17"/>
  <c r="BC5" i="19"/>
  <c r="BC10" i="19" s="1"/>
  <c r="BH114" i="13"/>
  <c r="BI126" i="13"/>
  <c r="BI82" i="13"/>
  <c r="BD5" i="18" s="1"/>
  <c r="BD21" i="18" s="1"/>
  <c r="BI119" i="13"/>
  <c r="BA133" i="9"/>
  <c r="BB140" i="9" s="1"/>
  <c r="BC27" i="18"/>
  <c r="BC34" i="9"/>
  <c r="BI127" i="13"/>
  <c r="BI120" i="13"/>
  <c r="BI112" i="13"/>
  <c r="AZ36" i="9"/>
  <c r="AZ31" i="17"/>
  <c r="BH121" i="13"/>
  <c r="BC2" i="17" s="1"/>
  <c r="BA27" i="17"/>
  <c r="DA49" i="5"/>
  <c r="DB49" i="5" s="1"/>
  <c r="CH34" i="9"/>
  <c r="BA364" i="12"/>
  <c r="BB362" i="12"/>
  <c r="BL36" i="10"/>
  <c r="BL39" i="10" s="1"/>
  <c r="BG11" i="9" s="1"/>
  <c r="BG327" i="12"/>
  <c r="BF313" i="12" a="1"/>
  <c r="BF313" i="12" s="1"/>
  <c r="BD166" i="12"/>
  <c r="BD366" i="12" s="1"/>
  <c r="BC297" i="12"/>
  <c r="BA309" i="12" a="1"/>
  <c r="BA309" i="12" s="1"/>
  <c r="BB323" i="12"/>
  <c r="BH307" i="12" a="1"/>
  <c r="BH307" i="12" s="1"/>
  <c r="BI321" i="12"/>
  <c r="BG316" i="12" a="1"/>
  <c r="BG316" i="12" s="1"/>
  <c r="BH330" i="12"/>
  <c r="BD148" i="12"/>
  <c r="BD365" i="12" s="1"/>
  <c r="BC296" i="12"/>
  <c r="BL35" i="10"/>
  <c r="BG10" i="9" s="1"/>
  <c r="BI90" i="9"/>
  <c r="DN28" i="5"/>
  <c r="DM28" i="5" s="1"/>
  <c r="BB162" i="12"/>
  <c r="BB180" i="12"/>
  <c r="BB175" i="12"/>
  <c r="BC179" i="12"/>
  <c r="BC177" i="12"/>
  <c r="BC174" i="12"/>
  <c r="BM38" i="10" s="1"/>
  <c r="BC172" i="12"/>
  <c r="BB157" i="12"/>
  <c r="BC161" i="12"/>
  <c r="BC159" i="12"/>
  <c r="BC156" i="12"/>
  <c r="BM34" i="10" s="1"/>
  <c r="BC154" i="12"/>
  <c r="BM32" i="10" s="1"/>
  <c r="BA107" i="12"/>
  <c r="BE91" i="9"/>
  <c r="DF29" i="5"/>
  <c r="DE29" i="5" s="1"/>
  <c r="BD89" i="9"/>
  <c r="DD27" i="5"/>
  <c r="DC27" i="5" s="1"/>
  <c r="DA26" i="5"/>
  <c r="AZ144" i="12"/>
  <c r="BB293" i="12"/>
  <c r="BB106" i="12"/>
  <c r="BB104" i="12"/>
  <c r="BB101" i="12"/>
  <c r="BL22" i="10" s="1"/>
  <c r="BB99" i="12"/>
  <c r="BD88" i="9"/>
  <c r="DD26" i="5"/>
  <c r="BA143" i="12"/>
  <c r="BA141" i="12"/>
  <c r="BA138" i="12"/>
  <c r="BK30" i="10" s="1"/>
  <c r="BA136" i="12"/>
  <c r="BA295" i="12"/>
  <c r="AZ139" i="12"/>
  <c r="BJ28" i="10"/>
  <c r="BJ31" i="10" s="1"/>
  <c r="BE9" i="9" s="1"/>
  <c r="BK20" i="10"/>
  <c r="BK23" i="10" s="1"/>
  <c r="BF7" i="9" s="1"/>
  <c r="BA102" i="12"/>
  <c r="BK110" i="13" l="1"/>
  <c r="BK29" i="13"/>
  <c r="BK26" i="13"/>
  <c r="BK27" i="13"/>
  <c r="BK109" i="13"/>
  <c r="BK80" i="13"/>
  <c r="BK79" i="13"/>
  <c r="BK108" i="13"/>
  <c r="BK25" i="13"/>
  <c r="BK28" i="13"/>
  <c r="BK75" i="13"/>
  <c r="BK99" i="13"/>
  <c r="BK71" i="13"/>
  <c r="BK14" i="13"/>
  <c r="BK65" i="13"/>
  <c r="BK84" i="13"/>
  <c r="BK45" i="13"/>
  <c r="BK86" i="13"/>
  <c r="BK101" i="13"/>
  <c r="BK15" i="13"/>
  <c r="BK18" i="13"/>
  <c r="BK85" i="13"/>
  <c r="BK106" i="13"/>
  <c r="BK66" i="13"/>
  <c r="BK31" i="13"/>
  <c r="BK44" i="13"/>
  <c r="BK102" i="13"/>
  <c r="BK34" i="13"/>
  <c r="BK69" i="13"/>
  <c r="BK70" i="13"/>
  <c r="BK67" i="13"/>
  <c r="BK77" i="13"/>
  <c r="BK20" i="13"/>
  <c r="BK64" i="13"/>
  <c r="BK33" i="13"/>
  <c r="BK90" i="13"/>
  <c r="BK100" i="13"/>
  <c r="BK87" i="13"/>
  <c r="BK103" i="13"/>
  <c r="BK73" i="13"/>
  <c r="BK17" i="13"/>
  <c r="BK88" i="13"/>
  <c r="BK68" i="13"/>
  <c r="BK89" i="13"/>
  <c r="BK105" i="13"/>
  <c r="BK107" i="13"/>
  <c r="BK16" i="13"/>
  <c r="BK72" i="13"/>
  <c r="BK76" i="13"/>
  <c r="BK78" i="13"/>
  <c r="BK104" i="13"/>
  <c r="BK30" i="13"/>
  <c r="BK46" i="13"/>
  <c r="BK43" i="13"/>
  <c r="BK74" i="13"/>
  <c r="BK19" i="13"/>
  <c r="BK47" i="13"/>
  <c r="BK21" i="13"/>
  <c r="BK22" i="13"/>
  <c r="BK49" i="13"/>
  <c r="BK24" i="13"/>
  <c r="BK23" i="13"/>
  <c r="BK48" i="13"/>
  <c r="BM329" i="12"/>
  <c r="BL315" i="12" a="1"/>
  <c r="BL315" i="12" s="1"/>
  <c r="BN320" i="12"/>
  <c r="BM306" i="12" a="1"/>
  <c r="BM306" i="12" s="1"/>
  <c r="BJ321" i="12"/>
  <c r="BK328" i="12"/>
  <c r="BJ314" i="12" a="1"/>
  <c r="BJ314" i="12" s="1"/>
  <c r="BL326" i="12"/>
  <c r="BK312" i="12" a="1"/>
  <c r="BK312" i="12" s="1"/>
  <c r="CH53" i="9"/>
  <c r="BK95" i="13"/>
  <c r="BK96" i="13"/>
  <c r="BK97" i="13"/>
  <c r="BB88" i="12"/>
  <c r="BC361" i="12"/>
  <c r="BC87" i="12"/>
  <c r="BC80" i="12"/>
  <c r="BC82" i="12"/>
  <c r="BM18" i="10" s="1"/>
  <c r="BC85" i="12"/>
  <c r="BC292" i="12"/>
  <c r="BB83" i="12"/>
  <c r="BL16" i="10"/>
  <c r="BL19" i="10" s="1"/>
  <c r="BG6" i="9" s="1"/>
  <c r="BG123" i="9" s="1"/>
  <c r="BB133" i="9"/>
  <c r="BC140" i="9" s="1"/>
  <c r="BC28" i="18"/>
  <c r="BB27" i="17"/>
  <c r="BD5" i="19"/>
  <c r="BD10" i="19" s="1"/>
  <c r="BI114" i="13"/>
  <c r="BA36" i="9"/>
  <c r="CY50" i="5" s="1"/>
  <c r="CZ50" i="5" s="1"/>
  <c r="BA31" i="17"/>
  <c r="BC10" i="17"/>
  <c r="BC7" i="17"/>
  <c r="BC22" i="17"/>
  <c r="BC8" i="17"/>
  <c r="BC117" i="9" s="1"/>
  <c r="BJ51" i="13"/>
  <c r="BE5" i="17" s="1"/>
  <c r="BJ118" i="13"/>
  <c r="BJ125" i="13"/>
  <c r="BL7" i="13"/>
  <c r="BK111" i="13"/>
  <c r="BK81" i="13"/>
  <c r="BK50" i="13"/>
  <c r="BI121" i="13"/>
  <c r="BD2" i="17" s="1"/>
  <c r="BD27" i="18"/>
  <c r="BD28" i="18" s="1"/>
  <c r="BD34" i="9"/>
  <c r="DE49" i="5" s="1"/>
  <c r="DF49" i="5" s="1"/>
  <c r="DA51" i="5"/>
  <c r="DB51" i="5" s="1"/>
  <c r="CH38" i="9"/>
  <c r="BC38" i="9"/>
  <c r="BC16" i="19"/>
  <c r="BJ119" i="13"/>
  <c r="BJ82" i="13"/>
  <c r="BE5" i="18" s="1"/>
  <c r="BE21" i="18" s="1"/>
  <c r="BJ126" i="13"/>
  <c r="AZ352" i="12"/>
  <c r="BJ39" i="13"/>
  <c r="BE6" i="16" s="1"/>
  <c r="BJ124" i="13"/>
  <c r="BJ117" i="13"/>
  <c r="BI128" i="13"/>
  <c r="BD1" i="16" s="1"/>
  <c r="BD8" i="16" s="1"/>
  <c r="BJ127" i="13"/>
  <c r="BJ120" i="13"/>
  <c r="BJ112" i="13"/>
  <c r="CW50" i="5"/>
  <c r="CX50" i="5" s="1"/>
  <c r="DC49" i="5"/>
  <c r="DD49" i="5" s="1"/>
  <c r="BC362" i="12"/>
  <c r="BB364" i="12"/>
  <c r="BE148" i="12"/>
  <c r="BE365" i="12" s="1"/>
  <c r="BD296" i="12"/>
  <c r="BE166" i="12"/>
  <c r="BE366" i="12" s="1"/>
  <c r="BD297" i="12"/>
  <c r="BI330" i="12"/>
  <c r="BH316" i="12" a="1"/>
  <c r="BH316" i="12" s="1"/>
  <c r="BG313" i="12" a="1"/>
  <c r="BG313" i="12" s="1"/>
  <c r="BH327" i="12"/>
  <c r="BM36" i="10"/>
  <c r="BM39" i="10" s="1"/>
  <c r="BH11" i="9" s="1"/>
  <c r="BI307" i="12" a="1"/>
  <c r="BI307" i="12" s="1"/>
  <c r="BB309" i="12" a="1"/>
  <c r="BB309" i="12" s="1"/>
  <c r="BC323" i="12"/>
  <c r="BM35" i="10"/>
  <c r="BH10" i="9" s="1"/>
  <c r="DP28" i="5"/>
  <c r="DO28" i="5" s="1"/>
  <c r="BJ90" i="9"/>
  <c r="BC157" i="12"/>
  <c r="BC175" i="12"/>
  <c r="BC162" i="12"/>
  <c r="BC180" i="12"/>
  <c r="BD177" i="12"/>
  <c r="BD172" i="12"/>
  <c r="BN36" i="10" s="1"/>
  <c r="BD179" i="12"/>
  <c r="BD174" i="12"/>
  <c r="BN38" i="10" s="1"/>
  <c r="BD161" i="12"/>
  <c r="BD156" i="12"/>
  <c r="BN34" i="10" s="1"/>
  <c r="BD159" i="12"/>
  <c r="BD154" i="12"/>
  <c r="BN32" i="10" s="1"/>
  <c r="BA144" i="12"/>
  <c r="BB107" i="12"/>
  <c r="BB143" i="12"/>
  <c r="BB141" i="12"/>
  <c r="BB138" i="12"/>
  <c r="BL30" i="10" s="1"/>
  <c r="BB136" i="12"/>
  <c r="BB295" i="12"/>
  <c r="DC26" i="5"/>
  <c r="BC293" i="12"/>
  <c r="BC106" i="12"/>
  <c r="BC99" i="12"/>
  <c r="BC101" i="12"/>
  <c r="BM22" i="10" s="1"/>
  <c r="BC104" i="12"/>
  <c r="BA139" i="12"/>
  <c r="BK28" i="10"/>
  <c r="BK31" i="10" s="1"/>
  <c r="BF9" i="9" s="1"/>
  <c r="BE88" i="9"/>
  <c r="DF26" i="5"/>
  <c r="BB102" i="12"/>
  <c r="BL20" i="10"/>
  <c r="BL23" i="10" s="1"/>
  <c r="BG7" i="9" s="1"/>
  <c r="BE89" i="9"/>
  <c r="DF27" i="5"/>
  <c r="DE27" i="5" s="1"/>
  <c r="BF91" i="9"/>
  <c r="DH29" i="5"/>
  <c r="DG29" i="5" s="1"/>
  <c r="BL110" i="13" l="1"/>
  <c r="BL108" i="13"/>
  <c r="BL28" i="13"/>
  <c r="BL26" i="13"/>
  <c r="BL109" i="13"/>
  <c r="BL29" i="13"/>
  <c r="BL80" i="13"/>
  <c r="BL79" i="13"/>
  <c r="BL27" i="13"/>
  <c r="BL25" i="13"/>
  <c r="BL44" i="13"/>
  <c r="BL101" i="13"/>
  <c r="BL103" i="13"/>
  <c r="BL85" i="13"/>
  <c r="BL102" i="13"/>
  <c r="BL99" i="13"/>
  <c r="BL18" i="13"/>
  <c r="BL45" i="13"/>
  <c r="BL67" i="13"/>
  <c r="BL15" i="13"/>
  <c r="BL76" i="13"/>
  <c r="BL73" i="13"/>
  <c r="BL77" i="13"/>
  <c r="BL64" i="13"/>
  <c r="BL33" i="13"/>
  <c r="BL34" i="13"/>
  <c r="BL20" i="13"/>
  <c r="BL87" i="13"/>
  <c r="BL69" i="13"/>
  <c r="BL71" i="13"/>
  <c r="BL105" i="13"/>
  <c r="BL14" i="13"/>
  <c r="BL100" i="13"/>
  <c r="BL84" i="13"/>
  <c r="BL107" i="13"/>
  <c r="BL90" i="13"/>
  <c r="BL72" i="13"/>
  <c r="BL74" i="13"/>
  <c r="BL16" i="13"/>
  <c r="BL104" i="13"/>
  <c r="BL75" i="13"/>
  <c r="BL68" i="13"/>
  <c r="BL31" i="13"/>
  <c r="BL70" i="13"/>
  <c r="BL106" i="13"/>
  <c r="BL66" i="13"/>
  <c r="BL46" i="13"/>
  <c r="BL65" i="13"/>
  <c r="BL30" i="13"/>
  <c r="BL43" i="13"/>
  <c r="BL78" i="13"/>
  <c r="BL89" i="13"/>
  <c r="BL19" i="13"/>
  <c r="BL86" i="13"/>
  <c r="BL88" i="13"/>
  <c r="BL17" i="13"/>
  <c r="BL22" i="13"/>
  <c r="BL47" i="13"/>
  <c r="BL21" i="13"/>
  <c r="BL48" i="13"/>
  <c r="BL24" i="13"/>
  <c r="BL23" i="13"/>
  <c r="BL49" i="13"/>
  <c r="BC88" i="12"/>
  <c r="BO320" i="12"/>
  <c r="BN306" i="12" a="1"/>
  <c r="BN306" i="12" s="1"/>
  <c r="BK321" i="12"/>
  <c r="BJ307" i="12" a="1"/>
  <c r="BJ307" i="12" s="1"/>
  <c r="BM326" i="12"/>
  <c r="BL312" i="12" a="1"/>
  <c r="BL312" i="12" s="1"/>
  <c r="BN329" i="12"/>
  <c r="BM315" i="12" a="1"/>
  <c r="BM315" i="12" s="1"/>
  <c r="BI316" i="12" a="1"/>
  <c r="BI316" i="12" s="1"/>
  <c r="BJ330" i="12"/>
  <c r="BL328" i="12"/>
  <c r="BK314" i="12" a="1"/>
  <c r="BK314" i="12" s="1"/>
  <c r="BL96" i="13"/>
  <c r="BL97" i="13"/>
  <c r="BL95" i="13"/>
  <c r="BC83" i="12"/>
  <c r="BM16" i="10"/>
  <c r="BM19" i="10" s="1"/>
  <c r="BH6" i="9" s="1"/>
  <c r="BH123" i="9" s="1"/>
  <c r="BD361" i="12"/>
  <c r="BD85" i="12"/>
  <c r="BD80" i="12"/>
  <c r="BD292" i="12"/>
  <c r="BD87" i="12"/>
  <c r="BD82" i="12"/>
  <c r="BN18" i="10" s="1"/>
  <c r="BM7" i="13"/>
  <c r="BL81" i="13"/>
  <c r="BL111" i="13"/>
  <c r="BL50" i="13"/>
  <c r="BC27" i="17"/>
  <c r="BD16" i="19"/>
  <c r="BD38" i="9"/>
  <c r="DE51" i="5" s="1"/>
  <c r="DF51" i="5" s="1"/>
  <c r="DC51" i="5"/>
  <c r="DD51" i="5" s="1"/>
  <c r="BC133" i="9"/>
  <c r="BD140" i="9" s="1"/>
  <c r="BB31" i="17"/>
  <c r="BB32" i="17" s="1"/>
  <c r="BB36" i="9"/>
  <c r="BE27" i="18"/>
  <c r="BE34" i="9"/>
  <c r="BJ121" i="13"/>
  <c r="BE2" i="17" s="1"/>
  <c r="BD10" i="17"/>
  <c r="BD8" i="17"/>
  <c r="BD117" i="9" s="1"/>
  <c r="BD7" i="17"/>
  <c r="BD22" i="17"/>
  <c r="BE5" i="19"/>
  <c r="BE10" i="19" s="1"/>
  <c r="BJ114" i="13"/>
  <c r="BK126" i="13"/>
  <c r="BK119" i="13"/>
  <c r="BK82" i="13"/>
  <c r="BF5" i="18" s="1"/>
  <c r="BF21" i="18" s="1"/>
  <c r="BK125" i="13"/>
  <c r="BK51" i="13"/>
  <c r="BF5" i="17" s="1"/>
  <c r="BK118" i="13"/>
  <c r="BK112" i="13"/>
  <c r="BK127" i="13"/>
  <c r="BK120" i="13"/>
  <c r="BJ128" i="13"/>
  <c r="BE1" i="16" s="1"/>
  <c r="BE8" i="16" s="1"/>
  <c r="BA352" i="12"/>
  <c r="BK124" i="13"/>
  <c r="BK117" i="13"/>
  <c r="BK39" i="13"/>
  <c r="BF6" i="16" s="1"/>
  <c r="BC364" i="12"/>
  <c r="BD362" i="12"/>
  <c r="BF166" i="12"/>
  <c r="BF366" i="12" s="1"/>
  <c r="BE297" i="12"/>
  <c r="BC309" i="12" a="1"/>
  <c r="BC309" i="12" s="1"/>
  <c r="BD323" i="12"/>
  <c r="BH313" i="12" a="1"/>
  <c r="BH313" i="12" s="1"/>
  <c r="BI327" i="12"/>
  <c r="BF148" i="12"/>
  <c r="BF365" i="12" s="1"/>
  <c r="BE296" i="12"/>
  <c r="BN39" i="10"/>
  <c r="BI11" i="9" s="1"/>
  <c r="BN35" i="10"/>
  <c r="BI10" i="9" s="1"/>
  <c r="DR28" i="5"/>
  <c r="DQ28" i="5" s="1"/>
  <c r="BK90" i="9"/>
  <c r="BD157" i="12"/>
  <c r="BD162" i="12"/>
  <c r="BE179" i="12"/>
  <c r="BE177" i="12"/>
  <c r="BE172" i="12"/>
  <c r="BO36" i="10" s="1"/>
  <c r="BE174" i="12"/>
  <c r="BO38" i="10" s="1"/>
  <c r="BD175" i="12"/>
  <c r="BD180" i="12"/>
  <c r="BE161" i="12"/>
  <c r="BE156" i="12"/>
  <c r="BO34" i="10" s="1"/>
  <c r="BE159" i="12"/>
  <c r="BE154" i="12"/>
  <c r="BO32" i="10" s="1"/>
  <c r="BG91" i="9"/>
  <c r="DJ29" i="5"/>
  <c r="DI29" i="5" s="1"/>
  <c r="BC102" i="12"/>
  <c r="BM20" i="10"/>
  <c r="BM23" i="10" s="1"/>
  <c r="BH7" i="9" s="1"/>
  <c r="BB144" i="12"/>
  <c r="BC295" i="12"/>
  <c r="BC143" i="12"/>
  <c r="BC141" i="12"/>
  <c r="BC138" i="12"/>
  <c r="BM30" i="10" s="1"/>
  <c r="BC136" i="12"/>
  <c r="BF89" i="9"/>
  <c r="DH27" i="5"/>
  <c r="DG27" i="5" s="1"/>
  <c r="DE26" i="5"/>
  <c r="BF88" i="9"/>
  <c r="DH26" i="5"/>
  <c r="BD293" i="12"/>
  <c r="BD99" i="12"/>
  <c r="BD101" i="12"/>
  <c r="BN22" i="10" s="1"/>
  <c r="BD104" i="12"/>
  <c r="BD106" i="12"/>
  <c r="BC107" i="12"/>
  <c r="BB139" i="12"/>
  <c r="BL28" i="10"/>
  <c r="BL31" i="10" s="1"/>
  <c r="BG9" i="9" s="1"/>
  <c r="BM110" i="13" l="1"/>
  <c r="BM108" i="13"/>
  <c r="BM109" i="13"/>
  <c r="BM86" i="13"/>
  <c r="BM71" i="13"/>
  <c r="BM14" i="13"/>
  <c r="BM101" i="13"/>
  <c r="BM18" i="13"/>
  <c r="BM70" i="13"/>
  <c r="BM105" i="13"/>
  <c r="BM66" i="13"/>
  <c r="BM31" i="13"/>
  <c r="BM87" i="13"/>
  <c r="BM84" i="13"/>
  <c r="BM45" i="13"/>
  <c r="BM102" i="13"/>
  <c r="BM107" i="13"/>
  <c r="BM15" i="13"/>
  <c r="BM85" i="13"/>
  <c r="BM73" i="13"/>
  <c r="BM77" i="13"/>
  <c r="BM100" i="13"/>
  <c r="BM72" i="13"/>
  <c r="BM17" i="13"/>
  <c r="BM76" i="13"/>
  <c r="BM106" i="13"/>
  <c r="BM34" i="13"/>
  <c r="BM43" i="13"/>
  <c r="BM19" i="13"/>
  <c r="BM99" i="13"/>
  <c r="BM88" i="13"/>
  <c r="BM74" i="13"/>
  <c r="BM16" i="13"/>
  <c r="BM46" i="13"/>
  <c r="BM30" i="13"/>
  <c r="BM79" i="13"/>
  <c r="BM69" i="13"/>
  <c r="BM67" i="13"/>
  <c r="BM75" i="13"/>
  <c r="BM44" i="13"/>
  <c r="BM68" i="13"/>
  <c r="BM33" i="13"/>
  <c r="BM65" i="13"/>
  <c r="BM89" i="13"/>
  <c r="BM64" i="13"/>
  <c r="BM90" i="13"/>
  <c r="BM104" i="13"/>
  <c r="BM20" i="13"/>
  <c r="BM78" i="13"/>
  <c r="BM103" i="13"/>
  <c r="BM80" i="13"/>
  <c r="BM22" i="13"/>
  <c r="BM21" i="13"/>
  <c r="BM47" i="13"/>
  <c r="BM24" i="13"/>
  <c r="BM49" i="13"/>
  <c r="BM48" i="13"/>
  <c r="BM23" i="13"/>
  <c r="BM28" i="13"/>
  <c r="BM25" i="13"/>
  <c r="BM26" i="13"/>
  <c r="BM27" i="13"/>
  <c r="BM29" i="13"/>
  <c r="BL321" i="12"/>
  <c r="BK307" i="12" a="1"/>
  <c r="BK307" i="12" s="1"/>
  <c r="BI313" i="12" a="1"/>
  <c r="BI313" i="12" s="1"/>
  <c r="BJ327" i="12"/>
  <c r="BE323" i="12"/>
  <c r="BK330" i="12"/>
  <c r="BJ316" i="12" a="1"/>
  <c r="BJ316" i="12" s="1"/>
  <c r="BN326" i="12"/>
  <c r="BM312" i="12" a="1"/>
  <c r="BM312" i="12" s="1"/>
  <c r="BP320" i="12"/>
  <c r="BO306" i="12" a="1"/>
  <c r="BO306" i="12" s="1"/>
  <c r="BM328" i="12"/>
  <c r="BL314" i="12" a="1"/>
  <c r="BL314" i="12" s="1"/>
  <c r="BO329" i="12"/>
  <c r="BN315" i="12" a="1"/>
  <c r="BN315" i="12" s="1"/>
  <c r="BM96" i="13"/>
  <c r="BM97" i="13"/>
  <c r="BM95" i="13"/>
  <c r="BD88" i="12"/>
  <c r="BD83" i="12"/>
  <c r="BN16" i="10"/>
  <c r="BN19" i="10" s="1"/>
  <c r="BI6" i="9" s="1"/>
  <c r="BI123" i="9" s="1"/>
  <c r="BE361" i="12"/>
  <c r="BE292" i="12"/>
  <c r="BE87" i="12"/>
  <c r="BE82" i="12"/>
  <c r="BO18" i="10" s="1"/>
  <c r="BE80" i="12"/>
  <c r="BE85" i="12"/>
  <c r="F6" i="6"/>
  <c r="BE22" i="17"/>
  <c r="BE10" i="17"/>
  <c r="BE8" i="17"/>
  <c r="BE117" i="9" s="1"/>
  <c r="BE7" i="17"/>
  <c r="BL51" i="13"/>
  <c r="BG5" i="17" s="1"/>
  <c r="BL118" i="13"/>
  <c r="BL125" i="13"/>
  <c r="BE38" i="9"/>
  <c r="DG51" i="5" s="1"/>
  <c r="DH51" i="5" s="1"/>
  <c r="BE16" i="19"/>
  <c r="BE17" i="19" s="1"/>
  <c r="DG49" i="5"/>
  <c r="DH49" i="5" s="1"/>
  <c r="BK114" i="13"/>
  <c r="BF5" i="19"/>
  <c r="BF10" i="19" s="1"/>
  <c r="BD133" i="9"/>
  <c r="BE140" i="9" s="1"/>
  <c r="BE28" i="18"/>
  <c r="BC36" i="9"/>
  <c r="BC31" i="17"/>
  <c r="BL124" i="13"/>
  <c r="BL117" i="13"/>
  <c r="BL39" i="13"/>
  <c r="BG6" i="16" s="1"/>
  <c r="BB352" i="12"/>
  <c r="BL112" i="13"/>
  <c r="BL127" i="13"/>
  <c r="BL120" i="13"/>
  <c r="BK128" i="13"/>
  <c r="BF1" i="16" s="1"/>
  <c r="BF8" i="16" s="1"/>
  <c r="BK121" i="13"/>
  <c r="BF2" i="17" s="1"/>
  <c r="BF34" i="9"/>
  <c r="DI49" i="5" s="1"/>
  <c r="DJ49" i="5" s="1"/>
  <c r="BF27" i="18"/>
  <c r="BD27" i="17"/>
  <c r="DA50" i="5"/>
  <c r="DB50" i="5" s="1"/>
  <c r="CH36" i="9"/>
  <c r="BL126" i="13"/>
  <c r="BL119" i="13"/>
  <c r="BL82" i="13"/>
  <c r="BG5" i="18" s="1"/>
  <c r="BG21" i="18" s="1"/>
  <c r="BN7" i="13"/>
  <c r="BM81" i="13"/>
  <c r="BM111" i="13"/>
  <c r="BM50" i="13"/>
  <c r="BD364" i="12"/>
  <c r="BE362" i="12"/>
  <c r="BG166" i="12"/>
  <c r="BG366" i="12" s="1"/>
  <c r="BF297" i="12"/>
  <c r="BD309" i="12" a="1"/>
  <c r="BD309" i="12" s="1"/>
  <c r="BG148" i="12"/>
  <c r="BG365" i="12" s="1"/>
  <c r="BF296" i="12"/>
  <c r="BO35" i="10"/>
  <c r="BJ10" i="9" s="1"/>
  <c r="BO39" i="10"/>
  <c r="BJ11" i="9" s="1"/>
  <c r="BL90" i="9"/>
  <c r="DT28" i="5"/>
  <c r="DS28" i="5" s="1"/>
  <c r="BE180" i="12"/>
  <c r="BE162" i="12"/>
  <c r="BE175" i="12"/>
  <c r="BF179" i="12"/>
  <c r="BF177" i="12"/>
  <c r="BF174" i="12"/>
  <c r="BP38" i="10" s="1"/>
  <c r="BF172" i="12"/>
  <c r="BP36" i="10" s="1"/>
  <c r="BE157" i="12"/>
  <c r="BF161" i="12"/>
  <c r="BF159" i="12"/>
  <c r="BF156" i="12"/>
  <c r="BP34" i="10" s="1"/>
  <c r="BF154" i="12"/>
  <c r="BP32" i="10" s="1"/>
  <c r="BD107" i="12"/>
  <c r="DG26" i="5"/>
  <c r="BD295" i="12"/>
  <c r="BD138" i="12"/>
  <c r="BN30" i="10" s="1"/>
  <c r="BD143" i="12"/>
  <c r="BD141" i="12"/>
  <c r="BD136" i="12"/>
  <c r="BH91" i="9"/>
  <c r="DL29" i="5"/>
  <c r="DK29" i="5" s="1"/>
  <c r="BE293" i="12"/>
  <c r="BE99" i="12"/>
  <c r="BE101" i="12"/>
  <c r="BO22" i="10" s="1"/>
  <c r="BE106" i="12"/>
  <c r="BE104" i="12"/>
  <c r="BG88" i="9"/>
  <c r="DJ26" i="5"/>
  <c r="BG89" i="9"/>
  <c r="DJ27" i="5"/>
  <c r="DI27" i="5" s="1"/>
  <c r="BC139" i="12"/>
  <c r="BM28" i="10"/>
  <c r="BM31" i="10" s="1"/>
  <c r="BH9" i="9" s="1"/>
  <c r="F7" i="6"/>
  <c r="BC144" i="12"/>
  <c r="BD102" i="12"/>
  <c r="BN20" i="10"/>
  <c r="BN23" i="10" s="1"/>
  <c r="BI7" i="9" s="1"/>
  <c r="BN84" i="13" l="1"/>
  <c r="BN89" i="13"/>
  <c r="BN110" i="13"/>
  <c r="BN69" i="13"/>
  <c r="BN67" i="13"/>
  <c r="BN79" i="13"/>
  <c r="BN44" i="13"/>
  <c r="BN107" i="13"/>
  <c r="BN101" i="13"/>
  <c r="BN18" i="13"/>
  <c r="BN76" i="13"/>
  <c r="BN86" i="13"/>
  <c r="BN75" i="13"/>
  <c r="BN15" i="13"/>
  <c r="BN68" i="13"/>
  <c r="BN80" i="13"/>
  <c r="BN14" i="13"/>
  <c r="BN90" i="13"/>
  <c r="BN100" i="13"/>
  <c r="BN71" i="13"/>
  <c r="BN103" i="13"/>
  <c r="BN66" i="13"/>
  <c r="BN31" i="13"/>
  <c r="BN102" i="13"/>
  <c r="BN99" i="13"/>
  <c r="BN45" i="13"/>
  <c r="BN33" i="13"/>
  <c r="BN70" i="13"/>
  <c r="BN105" i="13"/>
  <c r="BN108" i="13"/>
  <c r="BN78" i="13"/>
  <c r="BN34" i="13"/>
  <c r="BN77" i="13"/>
  <c r="BN88" i="13"/>
  <c r="BN72" i="13"/>
  <c r="BN106" i="13"/>
  <c r="BN85" i="13"/>
  <c r="BN64" i="13"/>
  <c r="BN16" i="13"/>
  <c r="BN87" i="13"/>
  <c r="BN109" i="13"/>
  <c r="BN104" i="13"/>
  <c r="BN19" i="13"/>
  <c r="BN73" i="13"/>
  <c r="BN20" i="13"/>
  <c r="BN46" i="13"/>
  <c r="BN65" i="13"/>
  <c r="BN30" i="13"/>
  <c r="BN74" i="13"/>
  <c r="BN17" i="13"/>
  <c r="BN43" i="13"/>
  <c r="BN47" i="13"/>
  <c r="BN21" i="13"/>
  <c r="BN22" i="13"/>
  <c r="BN49" i="13"/>
  <c r="BN48" i="13"/>
  <c r="BN23" i="13"/>
  <c r="BN24" i="13"/>
  <c r="BN26" i="13"/>
  <c r="BN25" i="13"/>
  <c r="BN28" i="13"/>
  <c r="BN29" i="13"/>
  <c r="BN27" i="13"/>
  <c r="BK327" i="12"/>
  <c r="BJ313" i="12" a="1"/>
  <c r="BJ313" i="12" s="1"/>
  <c r="BP329" i="12"/>
  <c r="BO315" i="12" a="1"/>
  <c r="BO315" i="12" s="1"/>
  <c r="BO326" i="12"/>
  <c r="BN312" i="12" a="1"/>
  <c r="BN312" i="12" s="1"/>
  <c r="BL330" i="12"/>
  <c r="BK316" i="12" a="1"/>
  <c r="BK316" i="12" s="1"/>
  <c r="BN328" i="12"/>
  <c r="BM314" i="12" a="1"/>
  <c r="BM314" i="12" s="1"/>
  <c r="BQ320" i="12"/>
  <c r="BP306" i="12" a="1"/>
  <c r="BP306" i="12" s="1"/>
  <c r="BM321" i="12"/>
  <c r="BL307" i="12" a="1"/>
  <c r="BL307" i="12" s="1"/>
  <c r="BN96" i="13"/>
  <c r="BN95" i="13"/>
  <c r="BN97" i="13"/>
  <c r="BE88" i="12"/>
  <c r="BF361" i="12"/>
  <c r="BF87" i="12"/>
  <c r="BF82" i="12"/>
  <c r="BP18" i="10" s="1"/>
  <c r="BF85" i="12"/>
  <c r="BF80" i="12"/>
  <c r="BF292" i="12"/>
  <c r="BE83" i="12"/>
  <c r="BO16" i="10"/>
  <c r="BO19" i="10" s="1"/>
  <c r="BJ6" i="9" s="1"/>
  <c r="BJ123" i="9" s="1"/>
  <c r="BE27" i="17"/>
  <c r="BE36" i="9" s="1"/>
  <c r="DG50" i="5" s="1"/>
  <c r="DH50" i="5" s="1"/>
  <c r="BL128" i="13"/>
  <c r="BG1" i="16" s="1"/>
  <c r="BG8" i="16" s="1"/>
  <c r="BM126" i="13"/>
  <c r="BM119" i="13"/>
  <c r="BM82" i="13"/>
  <c r="BH5" i="18" s="1"/>
  <c r="BH21" i="18" s="1"/>
  <c r="BM124" i="13"/>
  <c r="BM117" i="13"/>
  <c r="BM39" i="13"/>
  <c r="BH6" i="16" s="1"/>
  <c r="BC352" i="12"/>
  <c r="BM127" i="13"/>
  <c r="BM120" i="13"/>
  <c r="BM112" i="13"/>
  <c r="BF8" i="17"/>
  <c r="BF117" i="9" s="1"/>
  <c r="BF7" i="17"/>
  <c r="BF10" i="17"/>
  <c r="BF22" i="17"/>
  <c r="BO7" i="13"/>
  <c r="BN81" i="13"/>
  <c r="BN111" i="13"/>
  <c r="BN50" i="13"/>
  <c r="BL121" i="13"/>
  <c r="BG2" i="17" s="1"/>
  <c r="BG27" i="18"/>
  <c r="BG34" i="9"/>
  <c r="DK49" i="5" s="1"/>
  <c r="DL49" i="5" s="1"/>
  <c r="BM51" i="13"/>
  <c r="BH5" i="17" s="1"/>
  <c r="BM118" i="13"/>
  <c r="BM125" i="13"/>
  <c r="BD31" i="17"/>
  <c r="BD36" i="9"/>
  <c r="BF16" i="19"/>
  <c r="BF38" i="9"/>
  <c r="BF28" i="18"/>
  <c r="BG5" i="19"/>
  <c r="BG10" i="19" s="1"/>
  <c r="BL114" i="13"/>
  <c r="DC50" i="5"/>
  <c r="DD50" i="5" s="1"/>
  <c r="BE133" i="9"/>
  <c r="BF140" i="9" s="1"/>
  <c r="BE364" i="12"/>
  <c r="BF362" i="12"/>
  <c r="BH148" i="12"/>
  <c r="BG296" i="12"/>
  <c r="BE309" i="12" a="1"/>
  <c r="BE309" i="12" s="1"/>
  <c r="BF323" i="12"/>
  <c r="BH166" i="12"/>
  <c r="BG297" i="12"/>
  <c r="BP35" i="10"/>
  <c r="BK10" i="9" s="1"/>
  <c r="BP39" i="10"/>
  <c r="BK11" i="9" s="1"/>
  <c r="BM90" i="9"/>
  <c r="DV28" i="5"/>
  <c r="DU28" i="5" s="1"/>
  <c r="BF162" i="12"/>
  <c r="BF180" i="12"/>
  <c r="BF175" i="12"/>
  <c r="BG179" i="12"/>
  <c r="BG177" i="12"/>
  <c r="BG172" i="12"/>
  <c r="BG174" i="12"/>
  <c r="BQ38" i="10" s="1"/>
  <c r="BF157" i="12"/>
  <c r="BG161" i="12"/>
  <c r="BG159" i="12"/>
  <c r="BG156" i="12"/>
  <c r="BQ34" i="10" s="1"/>
  <c r="BG154" i="12"/>
  <c r="BQ32" i="10" s="1"/>
  <c r="BE107" i="12"/>
  <c r="BN28" i="10"/>
  <c r="BN31" i="10" s="1"/>
  <c r="BI9" i="9" s="1"/>
  <c r="BD139" i="12"/>
  <c r="DI26" i="5"/>
  <c r="BH88" i="9"/>
  <c r="DL26" i="5"/>
  <c r="BE102" i="12"/>
  <c r="BO20" i="10"/>
  <c r="BO23" i="10" s="1"/>
  <c r="BJ7" i="9" s="1"/>
  <c r="BE295" i="12"/>
  <c r="BE143" i="12"/>
  <c r="BE141" i="12"/>
  <c r="BE138" i="12"/>
  <c r="BO30" i="10" s="1"/>
  <c r="BE136" i="12"/>
  <c r="BF293" i="12"/>
  <c r="BF101" i="12"/>
  <c r="BP22" i="10" s="1"/>
  <c r="BF104" i="12"/>
  <c r="BF106" i="12"/>
  <c r="BF99" i="12"/>
  <c r="BI91" i="9"/>
  <c r="DN29" i="5"/>
  <c r="DM29" i="5" s="1"/>
  <c r="BH89" i="9"/>
  <c r="DL27" i="5"/>
  <c r="DK27" i="5" s="1"/>
  <c r="BD144" i="12"/>
  <c r="BO69" i="13" l="1"/>
  <c r="BO64" i="13"/>
  <c r="BO66" i="13"/>
  <c r="BO87" i="13"/>
  <c r="BO71" i="13"/>
  <c r="BO102" i="13"/>
  <c r="BO101" i="13"/>
  <c r="BO105" i="13"/>
  <c r="BO44" i="13"/>
  <c r="BO89" i="13"/>
  <c r="BO75" i="13"/>
  <c r="BO45" i="13"/>
  <c r="BO80" i="13"/>
  <c r="BO106" i="13"/>
  <c r="BO33" i="13"/>
  <c r="BO34" i="13"/>
  <c r="BO90" i="13"/>
  <c r="BO72" i="13"/>
  <c r="BO107" i="13"/>
  <c r="BO109" i="13"/>
  <c r="BO46" i="13"/>
  <c r="BO31" i="13"/>
  <c r="BO79" i="13"/>
  <c r="BO84" i="13"/>
  <c r="BO18" i="13"/>
  <c r="BO65" i="13"/>
  <c r="BO86" i="13"/>
  <c r="BO16" i="13"/>
  <c r="BO78" i="13"/>
  <c r="BO99" i="13"/>
  <c r="BO103" i="13"/>
  <c r="BO77" i="13"/>
  <c r="BO30" i="13"/>
  <c r="BO73" i="13"/>
  <c r="BO100" i="13"/>
  <c r="BO88" i="13"/>
  <c r="BO76" i="13"/>
  <c r="BO14" i="13"/>
  <c r="BO110" i="13"/>
  <c r="BO15" i="13"/>
  <c r="BO70" i="13"/>
  <c r="BO85" i="13"/>
  <c r="BO108" i="13"/>
  <c r="BO17" i="13"/>
  <c r="BO19" i="13"/>
  <c r="BO43" i="13"/>
  <c r="BO68" i="13"/>
  <c r="BO74" i="13"/>
  <c r="BO67" i="13"/>
  <c r="BO20" i="13"/>
  <c r="BO104" i="13"/>
  <c r="BO47" i="13"/>
  <c r="BO21" i="13"/>
  <c r="BO22" i="13"/>
  <c r="BO23" i="13"/>
  <c r="BO49" i="13"/>
  <c r="BO48" i="13"/>
  <c r="BO24" i="13"/>
  <c r="BO26" i="13"/>
  <c r="BO28" i="13"/>
  <c r="BO25" i="13"/>
  <c r="BO29" i="13"/>
  <c r="BO27" i="13"/>
  <c r="BF88" i="12"/>
  <c r="BR320" i="12"/>
  <c r="BQ306" i="12" a="1"/>
  <c r="BQ306" i="12" s="1"/>
  <c r="BL327" i="12"/>
  <c r="BK313" i="12" a="1"/>
  <c r="BK313" i="12" s="1"/>
  <c r="BG323" i="12"/>
  <c r="BM330" i="12"/>
  <c r="BL316" i="12" a="1"/>
  <c r="BL316" i="12" s="1"/>
  <c r="BQ329" i="12"/>
  <c r="BP315" i="12" a="1"/>
  <c r="BP315" i="12" s="1"/>
  <c r="BN321" i="12"/>
  <c r="BM307" i="12" a="1"/>
  <c r="BM307" i="12" s="1"/>
  <c r="BO328" i="12"/>
  <c r="BN314" i="12" a="1"/>
  <c r="BN314" i="12" s="1"/>
  <c r="BP326" i="12"/>
  <c r="BO312" i="12" a="1"/>
  <c r="BO312" i="12" s="1"/>
  <c r="BO95" i="13"/>
  <c r="BO97" i="13"/>
  <c r="BO96" i="13"/>
  <c r="BP16" i="10"/>
  <c r="BP19" i="10" s="1"/>
  <c r="BK6" i="9" s="1"/>
  <c r="BK123" i="9" s="1"/>
  <c r="BF83" i="12"/>
  <c r="BG361" i="12"/>
  <c r="BG87" i="12"/>
  <c r="BG292" i="12"/>
  <c r="BG85" i="12"/>
  <c r="BG82" i="12"/>
  <c r="BQ18" i="10" s="1"/>
  <c r="BG80" i="12"/>
  <c r="BM121" i="13"/>
  <c r="BH2" i="17" s="1"/>
  <c r="BH22" i="17" s="1"/>
  <c r="BE31" i="17"/>
  <c r="BE32" i="17" s="1"/>
  <c r="BN127" i="13"/>
  <c r="BN120" i="13"/>
  <c r="BN112" i="13"/>
  <c r="BN82" i="13"/>
  <c r="BI5" i="18" s="1"/>
  <c r="BI21" i="18" s="1"/>
  <c r="BN119" i="13"/>
  <c r="BN126" i="13"/>
  <c r="BH5" i="19"/>
  <c r="BH10" i="19" s="1"/>
  <c r="BM114" i="13"/>
  <c r="BM128" i="13"/>
  <c r="BH1" i="16" s="1"/>
  <c r="BH8" i="16" s="1"/>
  <c r="DI51" i="5"/>
  <c r="DJ51" i="5" s="1"/>
  <c r="BH34" i="9"/>
  <c r="BH27" i="18"/>
  <c r="BP7" i="13"/>
  <c r="BO111" i="13"/>
  <c r="BO81" i="13"/>
  <c r="BO50" i="13"/>
  <c r="BG22" i="17"/>
  <c r="BG10" i="17"/>
  <c r="BG8" i="17"/>
  <c r="BG117" i="9" s="1"/>
  <c r="BG7" i="17"/>
  <c r="BF133" i="9"/>
  <c r="BG140" i="9" s="1"/>
  <c r="BN125" i="13"/>
  <c r="BN118" i="13"/>
  <c r="BN51" i="13"/>
  <c r="BI5" i="17" s="1"/>
  <c r="BG16" i="19"/>
  <c r="BG38" i="9"/>
  <c r="DK51" i="5" s="1"/>
  <c r="DL51" i="5" s="1"/>
  <c r="DE50" i="5"/>
  <c r="DF50" i="5" s="1"/>
  <c r="BD352" i="12"/>
  <c r="BN124" i="13"/>
  <c r="BN117" i="13"/>
  <c r="BN39" i="13"/>
  <c r="BI6" i="16" s="1"/>
  <c r="BF27" i="17"/>
  <c r="BG28" i="18"/>
  <c r="BH297" i="12"/>
  <c r="BH366" i="12"/>
  <c r="BH296" i="12"/>
  <c r="BH365" i="12"/>
  <c r="BG362" i="12"/>
  <c r="BF364" i="12"/>
  <c r="BF309" i="12" a="1"/>
  <c r="BF309" i="12" s="1"/>
  <c r="BQ36" i="10"/>
  <c r="BQ39" i="10" s="1"/>
  <c r="BL11" i="9" s="1"/>
  <c r="BQ35" i="10"/>
  <c r="BL10" i="9" s="1"/>
  <c r="BN90" i="9"/>
  <c r="BO90" i="9" s="1"/>
  <c r="DX28" i="5"/>
  <c r="DW28" i="5" s="1"/>
  <c r="BG162" i="12"/>
  <c r="BG180" i="12"/>
  <c r="BH179" i="12"/>
  <c r="BH177" i="12"/>
  <c r="BI166" i="12"/>
  <c r="BH174" i="12"/>
  <c r="BR38" i="10" s="1"/>
  <c r="BH172" i="12"/>
  <c r="BR36" i="10" s="1"/>
  <c r="BG175" i="12"/>
  <c r="BG157" i="12"/>
  <c r="BH161" i="12"/>
  <c r="BH159" i="12"/>
  <c r="BH156" i="12"/>
  <c r="BR34" i="10" s="1"/>
  <c r="BH154" i="12"/>
  <c r="BR32" i="10" s="1"/>
  <c r="BI148" i="12"/>
  <c r="BJ91" i="9"/>
  <c r="DP29" i="5"/>
  <c r="DO29" i="5" s="1"/>
  <c r="BF295" i="12"/>
  <c r="BF143" i="12"/>
  <c r="BF141" i="12"/>
  <c r="BF138" i="12"/>
  <c r="BP30" i="10" s="1"/>
  <c r="BF136" i="12"/>
  <c r="BI89" i="9"/>
  <c r="DN27" i="5"/>
  <c r="DM27" i="5" s="1"/>
  <c r="BP20" i="10"/>
  <c r="BP23" i="10" s="1"/>
  <c r="BK7" i="9" s="1"/>
  <c r="BF102" i="12"/>
  <c r="BE139" i="12"/>
  <c r="BO28" i="10"/>
  <c r="BO31" i="10" s="1"/>
  <c r="BJ9" i="9" s="1"/>
  <c r="BG293" i="12"/>
  <c r="BG104" i="12"/>
  <c r="BG106" i="12"/>
  <c r="BG99" i="12"/>
  <c r="BG101" i="12"/>
  <c r="BQ22" i="10" s="1"/>
  <c r="BE144" i="12"/>
  <c r="DK26" i="5"/>
  <c r="BF107" i="12"/>
  <c r="BI88" i="9"/>
  <c r="DN26" i="5"/>
  <c r="BP44" i="13" l="1"/>
  <c r="BP86" i="13"/>
  <c r="BP80" i="13"/>
  <c r="BP66" i="13"/>
  <c r="BP75" i="13"/>
  <c r="BP84" i="13"/>
  <c r="BP70" i="13"/>
  <c r="BP105" i="13"/>
  <c r="BP110" i="13"/>
  <c r="BP101" i="13"/>
  <c r="BP103" i="13"/>
  <c r="BP76" i="13"/>
  <c r="BP71" i="13"/>
  <c r="BP89" i="13"/>
  <c r="BP99" i="13"/>
  <c r="BP64" i="13"/>
  <c r="BP107" i="13"/>
  <c r="BP85" i="13"/>
  <c r="BP34" i="13"/>
  <c r="BP109" i="13"/>
  <c r="BP14" i="13"/>
  <c r="BP106" i="13"/>
  <c r="BP77" i="13"/>
  <c r="BP20" i="13"/>
  <c r="BP102" i="13"/>
  <c r="BP45" i="13"/>
  <c r="BP68" i="13"/>
  <c r="BP90" i="13"/>
  <c r="BP17" i="13"/>
  <c r="BP78" i="13"/>
  <c r="BP104" i="13"/>
  <c r="BP31" i="13"/>
  <c r="BP69" i="13"/>
  <c r="BP67" i="13"/>
  <c r="BP72" i="13"/>
  <c r="BP108" i="13"/>
  <c r="BP79" i="13"/>
  <c r="BP15" i="13"/>
  <c r="BP33" i="13"/>
  <c r="BP16" i="13"/>
  <c r="BP65" i="13"/>
  <c r="BP87" i="13"/>
  <c r="BP18" i="13"/>
  <c r="BP30" i="13"/>
  <c r="BP88" i="13"/>
  <c r="BP19" i="13"/>
  <c r="BP46" i="13"/>
  <c r="BP100" i="13"/>
  <c r="BP43" i="13"/>
  <c r="BP73" i="13"/>
  <c r="BP74" i="13"/>
  <c r="BP47" i="13"/>
  <c r="BP22" i="13"/>
  <c r="BP21" i="13"/>
  <c r="BP24" i="13"/>
  <c r="BP23" i="13"/>
  <c r="BP49" i="13"/>
  <c r="BP48" i="13"/>
  <c r="BP25" i="13"/>
  <c r="BP26" i="13"/>
  <c r="BP28" i="13"/>
  <c r="BP29" i="13"/>
  <c r="BP27" i="13"/>
  <c r="BP90" i="9"/>
  <c r="EB28" i="5"/>
  <c r="EA28" i="5" s="1"/>
  <c r="BI365" i="12"/>
  <c r="BJ148" i="12"/>
  <c r="BI366" i="12"/>
  <c r="BJ166" i="12"/>
  <c r="BH323" i="12"/>
  <c r="BM327" i="12"/>
  <c r="BL313" i="12" a="1"/>
  <c r="BL313" i="12" s="1"/>
  <c r="BP328" i="12"/>
  <c r="BO314" i="12" a="1"/>
  <c r="BO314" i="12" s="1"/>
  <c r="BO321" i="12"/>
  <c r="BN307" i="12" a="1"/>
  <c r="BN307" i="12" s="1"/>
  <c r="BN330" i="12"/>
  <c r="BM316" i="12" a="1"/>
  <c r="BM316" i="12" s="1"/>
  <c r="BR329" i="12"/>
  <c r="BQ315" i="12" a="1"/>
  <c r="BQ315" i="12" s="1"/>
  <c r="BS320" i="12"/>
  <c r="BR306" i="12" a="1"/>
  <c r="BR306" i="12" s="1"/>
  <c r="BQ326" i="12"/>
  <c r="BP312" i="12" a="1"/>
  <c r="BP312" i="12" s="1"/>
  <c r="BP97" i="13"/>
  <c r="BP95" i="13"/>
  <c r="BP96" i="13"/>
  <c r="BH10" i="17"/>
  <c r="BH8" i="17"/>
  <c r="BH7" i="17"/>
  <c r="BH361" i="12"/>
  <c r="BH87" i="12"/>
  <c r="BH85" i="12"/>
  <c r="BH82" i="12"/>
  <c r="BR18" i="10" s="1"/>
  <c r="BH80" i="12"/>
  <c r="BH292" i="12"/>
  <c r="BG83" i="12"/>
  <c r="BQ16" i="10"/>
  <c r="BQ19" i="10" s="1"/>
  <c r="BL6" i="9" s="1"/>
  <c r="BL123" i="9" s="1"/>
  <c r="BG88" i="12"/>
  <c r="BN121" i="13"/>
  <c r="BI2" i="17" s="1"/>
  <c r="BI8" i="17" s="1"/>
  <c r="BI117" i="9" s="1"/>
  <c r="BG133" i="9"/>
  <c r="BH140" i="9" s="1"/>
  <c r="BN128" i="13"/>
  <c r="BI1" i="16" s="1"/>
  <c r="BI8" i="16" s="1"/>
  <c r="BO120" i="13"/>
  <c r="BO112" i="13"/>
  <c r="BO127" i="13"/>
  <c r="BI27" i="18"/>
  <c r="BI34" i="9"/>
  <c r="DO49" i="5" s="1"/>
  <c r="DP49" i="5" s="1"/>
  <c r="BO126" i="13"/>
  <c r="BO82" i="13"/>
  <c r="BJ5" i="18" s="1"/>
  <c r="BJ21" i="18" s="1"/>
  <c r="BO119" i="13"/>
  <c r="DM49" i="5"/>
  <c r="DN49" i="5" s="1"/>
  <c r="F19" i="6"/>
  <c r="BI5" i="19"/>
  <c r="BI10" i="19" s="1"/>
  <c r="BN114" i="13"/>
  <c r="BF31" i="17"/>
  <c r="BF36" i="9"/>
  <c r="BG27" i="17"/>
  <c r="BO117" i="13"/>
  <c r="BO39" i="13"/>
  <c r="BJ6" i="16" s="1"/>
  <c r="BE352" i="12"/>
  <c r="BO124" i="13"/>
  <c r="BO125" i="13"/>
  <c r="BO118" i="13"/>
  <c r="BO51" i="13"/>
  <c r="BJ5" i="17" s="1"/>
  <c r="BQ7" i="13"/>
  <c r="BP111" i="13"/>
  <c r="BP81" i="13"/>
  <c r="BP50" i="13"/>
  <c r="BH28" i="18"/>
  <c r="BH16" i="19"/>
  <c r="BH17" i="19" s="1"/>
  <c r="BH38" i="9"/>
  <c r="BG364" i="12"/>
  <c r="BH362" i="12"/>
  <c r="BG309" i="12" a="1"/>
  <c r="BG309" i="12" s="1"/>
  <c r="H31" i="12"/>
  <c r="J31" i="12"/>
  <c r="BI297" i="12"/>
  <c r="H27" i="12"/>
  <c r="J27" i="12"/>
  <c r="BI296" i="12"/>
  <c r="BR39" i="10"/>
  <c r="BM11" i="9" s="1"/>
  <c r="BR35" i="10"/>
  <c r="BM10" i="9" s="1"/>
  <c r="BH180" i="12"/>
  <c r="CI90" i="9"/>
  <c r="DZ28" i="5"/>
  <c r="DY28" i="5" s="1"/>
  <c r="BH162" i="12"/>
  <c r="BH157" i="12"/>
  <c r="BH175" i="12"/>
  <c r="BI179" i="12"/>
  <c r="BI177" i="12"/>
  <c r="BI174" i="12"/>
  <c r="BS38" i="10" s="1"/>
  <c r="BI172" i="12"/>
  <c r="BS36" i="10" s="1"/>
  <c r="BI161" i="12"/>
  <c r="BI159" i="12"/>
  <c r="BI156" i="12"/>
  <c r="BS34" i="10" s="1"/>
  <c r="BI154" i="12"/>
  <c r="BS32" i="10" s="1"/>
  <c r="BF144" i="12"/>
  <c r="BG107" i="12"/>
  <c r="BJ89" i="9"/>
  <c r="DP27" i="5"/>
  <c r="DO27" i="5" s="1"/>
  <c r="BG143" i="12"/>
  <c r="BG141" i="12"/>
  <c r="BG138" i="12"/>
  <c r="BQ30" i="10" s="1"/>
  <c r="BG136" i="12"/>
  <c r="BG295" i="12"/>
  <c r="BH293" i="12"/>
  <c r="BH106" i="12"/>
  <c r="BH104" i="12"/>
  <c r="BH101" i="12"/>
  <c r="BR22" i="10" s="1"/>
  <c r="BH99" i="12"/>
  <c r="DM26" i="5"/>
  <c r="BF139" i="12"/>
  <c r="BP28" i="10"/>
  <c r="BP31" i="10" s="1"/>
  <c r="BK9" i="9" s="1"/>
  <c r="BJ88" i="9"/>
  <c r="DP26" i="5"/>
  <c r="BK91" i="9"/>
  <c r="DR29" i="5"/>
  <c r="DQ29" i="5" s="1"/>
  <c r="BQ20" i="10"/>
  <c r="BQ23" i="10" s="1"/>
  <c r="BL7" i="9" s="1"/>
  <c r="BG102" i="12"/>
  <c r="BQ31" i="13" l="1"/>
  <c r="BQ79" i="13"/>
  <c r="BQ110" i="13"/>
  <c r="BQ70" i="13"/>
  <c r="BQ33" i="13"/>
  <c r="BQ65" i="13"/>
  <c r="BQ75" i="13"/>
  <c r="BQ99" i="13"/>
  <c r="BQ45" i="13"/>
  <c r="BQ71" i="13"/>
  <c r="BQ101" i="13"/>
  <c r="BQ15" i="13"/>
  <c r="BQ18" i="13"/>
  <c r="BQ80" i="13"/>
  <c r="BQ44" i="13"/>
  <c r="BQ107" i="13"/>
  <c r="BQ69" i="13"/>
  <c r="BQ103" i="13"/>
  <c r="BQ67" i="13"/>
  <c r="BQ73" i="13"/>
  <c r="BQ102" i="13"/>
  <c r="BQ84" i="13"/>
  <c r="BQ85" i="13"/>
  <c r="BQ106" i="13"/>
  <c r="BQ108" i="13"/>
  <c r="BQ17" i="13"/>
  <c r="BQ16" i="13"/>
  <c r="BQ34" i="13"/>
  <c r="BQ77" i="13"/>
  <c r="BQ46" i="13"/>
  <c r="BQ76" i="13"/>
  <c r="BQ66" i="13"/>
  <c r="BQ30" i="13"/>
  <c r="BQ88" i="13"/>
  <c r="BQ78" i="13"/>
  <c r="BQ87" i="13"/>
  <c r="BQ64" i="13"/>
  <c r="BQ90" i="13"/>
  <c r="BQ100" i="13"/>
  <c r="BQ86" i="13"/>
  <c r="BQ89" i="13"/>
  <c r="BQ68" i="13"/>
  <c r="BQ109" i="13"/>
  <c r="BQ14" i="13"/>
  <c r="BQ43" i="13"/>
  <c r="BQ105" i="13"/>
  <c r="BQ19" i="13"/>
  <c r="BQ72" i="13"/>
  <c r="BQ104" i="13"/>
  <c r="BQ74" i="13"/>
  <c r="BQ20" i="13"/>
  <c r="BQ47" i="13"/>
  <c r="BQ22" i="13"/>
  <c r="BQ21" i="13"/>
  <c r="BQ49" i="13"/>
  <c r="BQ48" i="13"/>
  <c r="BQ23" i="13"/>
  <c r="BQ24" i="13"/>
  <c r="BQ28" i="13"/>
  <c r="BQ26" i="13"/>
  <c r="BQ25" i="13"/>
  <c r="BQ27" i="13"/>
  <c r="BQ29" i="13"/>
  <c r="BH133" i="9"/>
  <c r="BI140" i="9" s="1"/>
  <c r="BH117" i="9"/>
  <c r="BQ90" i="9"/>
  <c r="ED28" i="5"/>
  <c r="EC28" i="5" s="1"/>
  <c r="BK166" i="12"/>
  <c r="BJ366" i="12"/>
  <c r="BJ177" i="12"/>
  <c r="BJ297" i="12"/>
  <c r="BJ174" i="12"/>
  <c r="BT38" i="10" s="1"/>
  <c r="BJ172" i="12"/>
  <c r="BJ179" i="12"/>
  <c r="BJ292" i="12"/>
  <c r="BJ361" i="12"/>
  <c r="BJ80" i="12"/>
  <c r="BJ87" i="12"/>
  <c r="BJ82" i="12"/>
  <c r="BT18" i="10" s="1"/>
  <c r="BJ85" i="12"/>
  <c r="BH88" i="12"/>
  <c r="BJ156" i="12"/>
  <c r="BT34" i="10" s="1"/>
  <c r="BJ296" i="12"/>
  <c r="BK148" i="12"/>
  <c r="BJ365" i="12"/>
  <c r="BJ159" i="12"/>
  <c r="BJ154" i="12"/>
  <c r="BJ161" i="12"/>
  <c r="BJ362" i="12"/>
  <c r="BJ293" i="12"/>
  <c r="BJ101" i="12"/>
  <c r="BT22" i="10" s="1"/>
  <c r="BJ106" i="12"/>
  <c r="BJ104" i="12"/>
  <c r="BJ99" i="12"/>
  <c r="BR326" i="12"/>
  <c r="BQ312" i="12" a="1"/>
  <c r="BQ312" i="12" s="1"/>
  <c r="BN327" i="12"/>
  <c r="BM313" i="12" a="1"/>
  <c r="BM313" i="12" s="1"/>
  <c r="BO330" i="12"/>
  <c r="BN316" i="12" a="1"/>
  <c r="BN316" i="12" s="1"/>
  <c r="BQ328" i="12"/>
  <c r="BP314" i="12" a="1"/>
  <c r="BP314" i="12" s="1"/>
  <c r="BP321" i="12"/>
  <c r="BO307" i="12" a="1"/>
  <c r="BO307" i="12" s="1"/>
  <c r="BT320" i="12"/>
  <c r="BS306" i="12" a="1"/>
  <c r="BS306" i="12" s="1"/>
  <c r="BU320" i="12" s="1"/>
  <c r="BI323" i="12"/>
  <c r="BS329" i="12"/>
  <c r="BR315" i="12" a="1"/>
  <c r="BR315" i="12" s="1"/>
  <c r="BI10" i="17"/>
  <c r="BI7" i="17"/>
  <c r="BQ95" i="13"/>
  <c r="BQ97" i="13"/>
  <c r="BQ96" i="13"/>
  <c r="BI22" i="17"/>
  <c r="BI133" i="9" s="1"/>
  <c r="BJ140" i="9" s="1"/>
  <c r="BH27" i="17"/>
  <c r="BH36" i="9" s="1"/>
  <c r="DM50" i="5" s="1"/>
  <c r="DN50" i="5" s="1"/>
  <c r="BI361" i="12"/>
  <c r="BI85" i="12"/>
  <c r="BI87" i="12"/>
  <c r="BI80" i="12"/>
  <c r="H11" i="12"/>
  <c r="J11" i="12"/>
  <c r="BI82" i="12"/>
  <c r="BS18" i="10" s="1"/>
  <c r="BI292" i="12"/>
  <c r="BH83" i="12"/>
  <c r="BR16" i="10"/>
  <c r="BR19" i="10" s="1"/>
  <c r="BM6" i="9" s="1"/>
  <c r="BM123" i="9" s="1"/>
  <c r="BO121" i="13"/>
  <c r="BJ2" i="17" s="1"/>
  <c r="BJ7" i="17" s="1"/>
  <c r="BO128" i="13"/>
  <c r="BJ1" i="16" s="1"/>
  <c r="BJ8" i="16" s="1"/>
  <c r="DM51" i="5"/>
  <c r="DN51" i="5" s="1"/>
  <c r="F21" i="6"/>
  <c r="BG36" i="9"/>
  <c r="DK50" i="5" s="1"/>
  <c r="DL50" i="5" s="1"/>
  <c r="BG31" i="17"/>
  <c r="BP118" i="13"/>
  <c r="BP51" i="13"/>
  <c r="BK5" i="17" s="1"/>
  <c r="BP125" i="13"/>
  <c r="BP127" i="13"/>
  <c r="BP112" i="13"/>
  <c r="BP120" i="13"/>
  <c r="DI50" i="5"/>
  <c r="DJ50" i="5" s="1"/>
  <c r="BJ5" i="19"/>
  <c r="BJ10" i="19" s="1"/>
  <c r="BO114" i="13"/>
  <c r="BI28" i="18"/>
  <c r="BJ27" i="18"/>
  <c r="BJ34" i="9"/>
  <c r="BP82" i="13"/>
  <c r="BK5" i="18" s="1"/>
  <c r="BK21" i="18" s="1"/>
  <c r="BP119" i="13"/>
  <c r="BP126" i="13"/>
  <c r="BP39" i="13"/>
  <c r="BK6" i="16" s="1"/>
  <c r="BF352" i="12"/>
  <c r="BP117" i="13"/>
  <c r="BP124" i="13"/>
  <c r="BR7" i="13"/>
  <c r="BQ111" i="13"/>
  <c r="BQ81" i="13"/>
  <c r="BQ50" i="13"/>
  <c r="BI38" i="9"/>
  <c r="DO51" i="5" s="1"/>
  <c r="DP51" i="5" s="1"/>
  <c r="BI16" i="19"/>
  <c r="J15" i="12"/>
  <c r="BI362" i="12"/>
  <c r="BH364" i="12"/>
  <c r="BH309" i="12" a="1"/>
  <c r="BH309" i="12" s="1"/>
  <c r="K29" i="12"/>
  <c r="K33" i="12"/>
  <c r="BS35" i="10"/>
  <c r="BN10" i="9" s="1"/>
  <c r="CI10" i="9" s="1"/>
  <c r="BS39" i="10"/>
  <c r="BN11" i="9" s="1"/>
  <c r="CI11" i="9" s="1"/>
  <c r="BI180" i="12"/>
  <c r="BI175" i="12"/>
  <c r="BI157" i="12"/>
  <c r="BI162" i="12"/>
  <c r="BH107" i="12"/>
  <c r="BK89" i="9"/>
  <c r="DR27" i="5"/>
  <c r="DQ27" i="5" s="1"/>
  <c r="BG144" i="12"/>
  <c r="BH295" i="12"/>
  <c r="BH143" i="12"/>
  <c r="BH141" i="12"/>
  <c r="BH138" i="12"/>
  <c r="BR30" i="10" s="1"/>
  <c r="BH136" i="12"/>
  <c r="DO26" i="5"/>
  <c r="BI293" i="12"/>
  <c r="BI104" i="12"/>
  <c r="H15" i="12"/>
  <c r="BI106" i="12"/>
  <c r="BI101" i="12"/>
  <c r="BS22" i="10" s="1"/>
  <c r="BI99" i="12"/>
  <c r="BL91" i="9"/>
  <c r="DT29" i="5"/>
  <c r="DS29" i="5" s="1"/>
  <c r="BG139" i="12"/>
  <c r="BQ28" i="10"/>
  <c r="BQ31" i="10" s="1"/>
  <c r="BL9" i="9" s="1"/>
  <c r="BH102" i="12"/>
  <c r="BR20" i="10"/>
  <c r="BR23" i="10" s="1"/>
  <c r="BM7" i="9" s="1"/>
  <c r="BK88" i="9"/>
  <c r="DR26" i="5"/>
  <c r="BR33" i="13" l="1"/>
  <c r="BR16" i="13"/>
  <c r="BR44" i="13"/>
  <c r="BR69" i="13"/>
  <c r="BR101" i="13"/>
  <c r="BR103" i="13"/>
  <c r="BR64" i="13"/>
  <c r="BR31" i="13"/>
  <c r="BR87" i="13"/>
  <c r="BR102" i="13"/>
  <c r="BR99" i="13"/>
  <c r="BR45" i="13"/>
  <c r="BR107" i="13"/>
  <c r="BR68" i="13"/>
  <c r="BR18" i="13"/>
  <c r="BR67" i="13"/>
  <c r="BR71" i="13"/>
  <c r="BR86" i="13"/>
  <c r="BR106" i="13"/>
  <c r="BR73" i="13"/>
  <c r="BR15" i="13"/>
  <c r="BR80" i="13"/>
  <c r="BR105" i="13"/>
  <c r="BR89" i="13"/>
  <c r="BR70" i="13"/>
  <c r="BR34" i="13"/>
  <c r="BR14" i="13"/>
  <c r="BR72" i="13"/>
  <c r="BR75" i="13"/>
  <c r="BR79" i="13"/>
  <c r="BR66" i="13"/>
  <c r="BR109" i="13"/>
  <c r="BR46" i="13"/>
  <c r="BR74" i="13"/>
  <c r="BR84" i="13"/>
  <c r="BR20" i="13"/>
  <c r="BR85" i="13"/>
  <c r="BR90" i="13"/>
  <c r="BR110" i="13"/>
  <c r="BR76" i="13"/>
  <c r="BR65" i="13"/>
  <c r="BR77" i="13"/>
  <c r="BR19" i="13"/>
  <c r="BR104" i="13"/>
  <c r="BR108" i="13"/>
  <c r="BR17" i="13"/>
  <c r="BR30" i="13"/>
  <c r="BR100" i="13"/>
  <c r="BR88" i="13"/>
  <c r="BR43" i="13"/>
  <c r="BR78" i="13"/>
  <c r="BR22" i="13"/>
  <c r="BR21" i="13"/>
  <c r="BR47" i="13"/>
  <c r="BR49" i="13"/>
  <c r="BR24" i="13"/>
  <c r="BR23" i="13"/>
  <c r="BR48" i="13"/>
  <c r="BR28" i="13"/>
  <c r="BR25" i="13"/>
  <c r="BR26" i="13"/>
  <c r="BR27" i="13"/>
  <c r="BR29" i="13"/>
  <c r="BJ180" i="12"/>
  <c r="BR90" i="9"/>
  <c r="EF28" i="5"/>
  <c r="EE28" i="5" s="1"/>
  <c r="K13" i="12"/>
  <c r="BJ107" i="12"/>
  <c r="BK365" i="12"/>
  <c r="BK296" i="12"/>
  <c r="BL148" i="12"/>
  <c r="BK159" i="12"/>
  <c r="BK161" i="12"/>
  <c r="BK156" i="12"/>
  <c r="BU34" i="10" s="1"/>
  <c r="BK154" i="12"/>
  <c r="BJ102" i="12"/>
  <c r="BT20" i="10"/>
  <c r="BT23" i="10" s="1"/>
  <c r="BO7" i="9" s="1"/>
  <c r="BK104" i="12"/>
  <c r="BK101" i="12"/>
  <c r="BU22" i="10" s="1"/>
  <c r="BK293" i="12"/>
  <c r="BK362" i="12"/>
  <c r="BK106" i="12"/>
  <c r="BK99" i="12"/>
  <c r="BJ83" i="12"/>
  <c r="BT16" i="10"/>
  <c r="BT19" i="10" s="1"/>
  <c r="BO6" i="9" s="1"/>
  <c r="BO123" i="9" s="1"/>
  <c r="BK87" i="12"/>
  <c r="BK80" i="12"/>
  <c r="BK292" i="12"/>
  <c r="BK85" i="12"/>
  <c r="BK361" i="12"/>
  <c r="BK82" i="12"/>
  <c r="BU18" i="10" s="1"/>
  <c r="BJ175" i="12"/>
  <c r="BT36" i="10"/>
  <c r="BT39" i="10" s="1"/>
  <c r="BO11" i="9" s="1"/>
  <c r="BJ157" i="12"/>
  <c r="BT32" i="10"/>
  <c r="BT35" i="10" s="1"/>
  <c r="BO10" i="9" s="1"/>
  <c r="BJ162" i="12"/>
  <c r="BJ88" i="12"/>
  <c r="BJ141" i="12"/>
  <c r="BJ143" i="12"/>
  <c r="BJ364" i="12"/>
  <c r="BJ138" i="12"/>
  <c r="BT30" i="10" s="1"/>
  <c r="BJ295" i="12"/>
  <c r="BJ136" i="12"/>
  <c r="BK172" i="12"/>
  <c r="BK179" i="12"/>
  <c r="BK177" i="12"/>
  <c r="BL166" i="12"/>
  <c r="BK174" i="12"/>
  <c r="BU38" i="10" s="1"/>
  <c r="BK297" i="12"/>
  <c r="BK366" i="12"/>
  <c r="BT329" i="12"/>
  <c r="BS315" i="12" a="1"/>
  <c r="BS315" i="12" s="1"/>
  <c r="BR328" i="12"/>
  <c r="BQ314" i="12" a="1"/>
  <c r="BQ314" i="12" s="1"/>
  <c r="BO327" i="12"/>
  <c r="BN313" i="12" a="1"/>
  <c r="BN313" i="12" s="1"/>
  <c r="BT306" i="12" a="1"/>
  <c r="BT306" i="12" s="1"/>
  <c r="BU306" i="12" s="1" a="1"/>
  <c r="BU306" i="12" s="1"/>
  <c r="BI309" i="12" a="1"/>
  <c r="BI309" i="12" s="1"/>
  <c r="BJ323" i="12"/>
  <c r="BS326" i="12"/>
  <c r="BR312" i="12" a="1"/>
  <c r="BR312" i="12" s="1"/>
  <c r="BP330" i="12"/>
  <c r="BO316" i="12" a="1"/>
  <c r="BO316" i="12" s="1"/>
  <c r="BQ321" i="12"/>
  <c r="BP307" i="12" a="1"/>
  <c r="BP307" i="12" s="1"/>
  <c r="BR96" i="13"/>
  <c r="BR95" i="13"/>
  <c r="BR97" i="13"/>
  <c r="BI27" i="17"/>
  <c r="BI31" i="17" s="1"/>
  <c r="BH31" i="17"/>
  <c r="BH32" i="17" s="1"/>
  <c r="BJ22" i="17"/>
  <c r="BJ8" i="17"/>
  <c r="BJ117" i="9" s="1"/>
  <c r="BS16" i="10"/>
  <c r="BS19" i="10" s="1"/>
  <c r="BN6" i="9" s="1"/>
  <c r="BN123" i="9" s="1"/>
  <c r="BI83" i="12"/>
  <c r="BJ10" i="17"/>
  <c r="BI88" i="12"/>
  <c r="K17" i="12"/>
  <c r="BP121" i="13"/>
  <c r="BK2" i="17" s="1"/>
  <c r="BK8" i="17" s="1"/>
  <c r="BK117" i="9" s="1"/>
  <c r="BP128" i="13"/>
  <c r="BK1" i="16" s="1"/>
  <c r="BK8" i="16" s="1"/>
  <c r="DQ49" i="5"/>
  <c r="DR49" i="5" s="1"/>
  <c r="BQ119" i="13"/>
  <c r="BQ82" i="13"/>
  <c r="BL5" i="18" s="1"/>
  <c r="BL21" i="18" s="1"/>
  <c r="BQ126" i="13"/>
  <c r="BQ127" i="13"/>
  <c r="BQ112" i="13"/>
  <c r="BQ120" i="13"/>
  <c r="BJ28" i="18"/>
  <c r="F20" i="6"/>
  <c r="BK34" i="9"/>
  <c r="DS49" i="5" s="1"/>
  <c r="DT49" i="5" s="1"/>
  <c r="BK27" i="18"/>
  <c r="BK28" i="18" s="1"/>
  <c r="BK5" i="19"/>
  <c r="BK10" i="19" s="1"/>
  <c r="BP114" i="13"/>
  <c r="BQ124" i="13"/>
  <c r="BQ117" i="13"/>
  <c r="BQ39" i="13"/>
  <c r="BL6" i="16" s="1"/>
  <c r="BG352" i="12"/>
  <c r="BJ16" i="19"/>
  <c r="BJ38" i="9"/>
  <c r="DQ51" i="5" s="1"/>
  <c r="DR51" i="5" s="1"/>
  <c r="BQ118" i="13"/>
  <c r="BQ125" i="13"/>
  <c r="BQ51" i="13"/>
  <c r="BL5" i="17" s="1"/>
  <c r="BS7" i="13"/>
  <c r="BR81" i="13"/>
  <c r="BR111" i="13"/>
  <c r="BR50" i="13"/>
  <c r="BI364" i="12"/>
  <c r="J23" i="12"/>
  <c r="BH144" i="12"/>
  <c r="BI107" i="12"/>
  <c r="BL89" i="9"/>
  <c r="DT27" i="5"/>
  <c r="DS27" i="5" s="1"/>
  <c r="BM91" i="9"/>
  <c r="DV29" i="5"/>
  <c r="DU29" i="5" s="1"/>
  <c r="BH139" i="12"/>
  <c r="BR28" i="10"/>
  <c r="BR31" i="10" s="1"/>
  <c r="BM9" i="9" s="1"/>
  <c r="BI102" i="12"/>
  <c r="BS20" i="10"/>
  <c r="BS23" i="10" s="1"/>
  <c r="BN7" i="9" s="1"/>
  <c r="BI295" i="12"/>
  <c r="BI143" i="12"/>
  <c r="BI141" i="12"/>
  <c r="BI138" i="12"/>
  <c r="BI136" i="12"/>
  <c r="H23" i="12"/>
  <c r="DQ26" i="5"/>
  <c r="BL88" i="9"/>
  <c r="DT26" i="5"/>
  <c r="BS102" i="13" l="1"/>
  <c r="BS107" i="13"/>
  <c r="BS15" i="13"/>
  <c r="BS76" i="13"/>
  <c r="BS106" i="13"/>
  <c r="BS86" i="13"/>
  <c r="BS110" i="13"/>
  <c r="BS101" i="13"/>
  <c r="BS68" i="13"/>
  <c r="BS70" i="13"/>
  <c r="BS105" i="13"/>
  <c r="BS75" i="13"/>
  <c r="BS79" i="13"/>
  <c r="BS87" i="13"/>
  <c r="BS71" i="13"/>
  <c r="BS64" i="13"/>
  <c r="BS66" i="13"/>
  <c r="BS85" i="13"/>
  <c r="BS73" i="13"/>
  <c r="BS77" i="13"/>
  <c r="BS18" i="13"/>
  <c r="BS100" i="13"/>
  <c r="BS44" i="13"/>
  <c r="BS90" i="13"/>
  <c r="BS72" i="13"/>
  <c r="BS104" i="13"/>
  <c r="BS19" i="13"/>
  <c r="BS34" i="13"/>
  <c r="BS31" i="13"/>
  <c r="BS99" i="13"/>
  <c r="BS80" i="13"/>
  <c r="BS109" i="13"/>
  <c r="BS88" i="13"/>
  <c r="BS84" i="13"/>
  <c r="BS45" i="13"/>
  <c r="BS16" i="13"/>
  <c r="BS67" i="13"/>
  <c r="BS33" i="13"/>
  <c r="BS14" i="13"/>
  <c r="BS65" i="13"/>
  <c r="BS103" i="13"/>
  <c r="BS46" i="13"/>
  <c r="BS20" i="13"/>
  <c r="BS17" i="13"/>
  <c r="BS74" i="13"/>
  <c r="BS43" i="13"/>
  <c r="BS78" i="13"/>
  <c r="BS69" i="13"/>
  <c r="BS89" i="13"/>
  <c r="BS30" i="13"/>
  <c r="BS108" i="13"/>
  <c r="BS22" i="13"/>
  <c r="BS47" i="13"/>
  <c r="BS21" i="13"/>
  <c r="BS24" i="13"/>
  <c r="BS49" i="13"/>
  <c r="BS48" i="13"/>
  <c r="BS23" i="13"/>
  <c r="BS28" i="13"/>
  <c r="BS25" i="13"/>
  <c r="BS26" i="13"/>
  <c r="BS27" i="13"/>
  <c r="BS29" i="13"/>
  <c r="BS90" i="9"/>
  <c r="EH28" i="5"/>
  <c r="EG28" i="5" s="1"/>
  <c r="BT7" i="13"/>
  <c r="K25" i="12"/>
  <c r="BK88" i="12"/>
  <c r="BK162" i="12"/>
  <c r="BK107" i="12"/>
  <c r="BJ144" i="12"/>
  <c r="BK175" i="12"/>
  <c r="BU36" i="10"/>
  <c r="BU39" i="10" s="1"/>
  <c r="BP11" i="9" s="1"/>
  <c r="BL85" i="12"/>
  <c r="BL361" i="12"/>
  <c r="BL82" i="12"/>
  <c r="BV18" i="10" s="1"/>
  <c r="BL292" i="12"/>
  <c r="BL80" i="12"/>
  <c r="BL87" i="12"/>
  <c r="BL106" i="12"/>
  <c r="BL99" i="12"/>
  <c r="BL293" i="12"/>
  <c r="BL101" i="12"/>
  <c r="BV22" i="10" s="1"/>
  <c r="BL362" i="12"/>
  <c r="BL104" i="12"/>
  <c r="BT28" i="10"/>
  <c r="BT31" i="10" s="1"/>
  <c r="BO9" i="9" s="1"/>
  <c r="BJ139" i="12"/>
  <c r="BK102" i="12"/>
  <c r="BU20" i="10"/>
  <c r="BU23" i="10" s="1"/>
  <c r="BP7" i="9" s="1"/>
  <c r="BL161" i="12"/>
  <c r="BL159" i="12"/>
  <c r="BL296" i="12"/>
  <c r="BM148" i="12"/>
  <c r="BL365" i="12"/>
  <c r="BL156" i="12"/>
  <c r="BV34" i="10" s="1"/>
  <c r="BL154" i="12"/>
  <c r="BL179" i="12"/>
  <c r="BL172" i="12"/>
  <c r="BM166" i="12"/>
  <c r="BL297" i="12"/>
  <c r="BL366" i="12"/>
  <c r="BL174" i="12"/>
  <c r="BV38" i="10" s="1"/>
  <c r="BL177" i="12"/>
  <c r="BK364" i="12"/>
  <c r="BK295" i="12"/>
  <c r="BK138" i="12"/>
  <c r="BU30" i="10" s="1"/>
  <c r="BK141" i="12"/>
  <c r="BK136" i="12"/>
  <c r="BK143" i="12"/>
  <c r="BK83" i="12"/>
  <c r="BU16" i="10"/>
  <c r="BU19" i="10" s="1"/>
  <c r="BP6" i="9" s="1"/>
  <c r="BP123" i="9" s="1"/>
  <c r="BK180" i="12"/>
  <c r="BK157" i="12"/>
  <c r="BU32" i="10"/>
  <c r="BU35" i="10" s="1"/>
  <c r="BP10" i="9" s="1"/>
  <c r="BT315" i="12" a="1"/>
  <c r="BT315" i="12" s="1"/>
  <c r="BU315" i="12" s="1" a="1"/>
  <c r="BU315" i="12" s="1"/>
  <c r="BU329" i="12"/>
  <c r="BK323" i="12"/>
  <c r="BJ309" i="12" a="1"/>
  <c r="BJ309" i="12" s="1"/>
  <c r="BP327" i="12"/>
  <c r="BO313" i="12" a="1"/>
  <c r="BO313" i="12" s="1"/>
  <c r="BR321" i="12"/>
  <c r="BQ307" i="12" a="1"/>
  <c r="BQ307" i="12" s="1"/>
  <c r="BS328" i="12"/>
  <c r="BR314" i="12" a="1"/>
  <c r="BR314" i="12" s="1"/>
  <c r="BT326" i="12"/>
  <c r="BS312" i="12" a="1"/>
  <c r="BS312" i="12" s="1"/>
  <c r="BQ330" i="12"/>
  <c r="BP316" i="12" a="1"/>
  <c r="BP316" i="12" s="1"/>
  <c r="BS96" i="13"/>
  <c r="BS97" i="13"/>
  <c r="BS95" i="13"/>
  <c r="BI36" i="9"/>
  <c r="DO50" i="5" s="1"/>
  <c r="DP50" i="5" s="1"/>
  <c r="BJ133" i="9"/>
  <c r="BK140" i="9" s="1"/>
  <c r="BJ27" i="17"/>
  <c r="BJ31" i="17" s="1"/>
  <c r="CI6" i="9"/>
  <c r="BK10" i="17"/>
  <c r="BK7" i="17"/>
  <c r="BQ121" i="13"/>
  <c r="BL2" i="17" s="1"/>
  <c r="BL10" i="17" s="1"/>
  <c r="BK22" i="17"/>
  <c r="BR126" i="13"/>
  <c r="BR119" i="13"/>
  <c r="BR82" i="13"/>
  <c r="BM5" i="18" s="1"/>
  <c r="BM21" i="18" s="1"/>
  <c r="BQ128" i="13"/>
  <c r="BL1" i="16" s="1"/>
  <c r="BL8" i="16" s="1"/>
  <c r="BL34" i="9"/>
  <c r="DU49" i="5" s="1"/>
  <c r="DV49" i="5" s="1"/>
  <c r="BL27" i="18"/>
  <c r="BR127" i="13"/>
  <c r="BR120" i="13"/>
  <c r="BR112" i="13"/>
  <c r="BS81" i="13"/>
  <c r="BS111" i="13"/>
  <c r="BS50" i="13"/>
  <c r="BK16" i="19"/>
  <c r="BK17" i="19" s="1"/>
  <c r="BK38" i="9"/>
  <c r="DS51" i="5" s="1"/>
  <c r="DT51" i="5" s="1"/>
  <c r="BR124" i="13"/>
  <c r="BR39" i="13"/>
  <c r="BM6" i="16" s="1"/>
  <c r="BR117" i="13"/>
  <c r="BH352" i="12"/>
  <c r="BR118" i="13"/>
  <c r="BR51" i="13"/>
  <c r="BM5" i="17" s="1"/>
  <c r="BR125" i="13"/>
  <c r="BL5" i="19"/>
  <c r="BL10" i="19" s="1"/>
  <c r="BQ114" i="13"/>
  <c r="BS30" i="10"/>
  <c r="DX29" i="5"/>
  <c r="DW29" i="5" s="1"/>
  <c r="BN91" i="9"/>
  <c r="BO91" i="9" s="1"/>
  <c r="BI139" i="12"/>
  <c r="BS28" i="10"/>
  <c r="CI7" i="9"/>
  <c r="DS26" i="5"/>
  <c r="BI144" i="12"/>
  <c r="BM88" i="9"/>
  <c r="DV26" i="5"/>
  <c r="BM89" i="9"/>
  <c r="DV27" i="5"/>
  <c r="DU27" i="5" s="1"/>
  <c r="BT84" i="13" l="1"/>
  <c r="BT86" i="13"/>
  <c r="BT68" i="13"/>
  <c r="BT64" i="13"/>
  <c r="BT106" i="13"/>
  <c r="BT65" i="13"/>
  <c r="BT69" i="13"/>
  <c r="BT71" i="13"/>
  <c r="BT66" i="13"/>
  <c r="BT45" i="13"/>
  <c r="BT110" i="13"/>
  <c r="BT107" i="13"/>
  <c r="BT16" i="13"/>
  <c r="BT72" i="13"/>
  <c r="BT101" i="13"/>
  <c r="BT89" i="13"/>
  <c r="BT15" i="13"/>
  <c r="BT85" i="13"/>
  <c r="BT14" i="13"/>
  <c r="BT90" i="13"/>
  <c r="BT100" i="13"/>
  <c r="BT108" i="13"/>
  <c r="BT70" i="13"/>
  <c r="BT105" i="13"/>
  <c r="BT104" i="13"/>
  <c r="BT103" i="13"/>
  <c r="BT76" i="13"/>
  <c r="BT77" i="13"/>
  <c r="BT46" i="13"/>
  <c r="BT30" i="13"/>
  <c r="BT43" i="13"/>
  <c r="BT74" i="13"/>
  <c r="BT80" i="13"/>
  <c r="BT67" i="13"/>
  <c r="BT34" i="13"/>
  <c r="BT99" i="13"/>
  <c r="BT44" i="13"/>
  <c r="BT18" i="13"/>
  <c r="BT75" i="13"/>
  <c r="BT31" i="13"/>
  <c r="BT87" i="13"/>
  <c r="BT79" i="13"/>
  <c r="BT33" i="13"/>
  <c r="BT78" i="13"/>
  <c r="BT102" i="13"/>
  <c r="BT20" i="13"/>
  <c r="BT88" i="13"/>
  <c r="BT109" i="13"/>
  <c r="BT73" i="13"/>
  <c r="BT17" i="13"/>
  <c r="BT19" i="13"/>
  <c r="BT47" i="13"/>
  <c r="BT22" i="13"/>
  <c r="BT21" i="13"/>
  <c r="BT23" i="13"/>
  <c r="BT48" i="13"/>
  <c r="BT49" i="13"/>
  <c r="BT24" i="13"/>
  <c r="BT28" i="13"/>
  <c r="BT25" i="13"/>
  <c r="BT26" i="13"/>
  <c r="BT27" i="13"/>
  <c r="BT29" i="13"/>
  <c r="BL180" i="12"/>
  <c r="BP91" i="9"/>
  <c r="EB29" i="5"/>
  <c r="EA29" i="5" s="1"/>
  <c r="BT90" i="9"/>
  <c r="EJ28" i="5"/>
  <c r="EI28" i="5" s="1"/>
  <c r="BT111" i="13"/>
  <c r="BT50" i="13"/>
  <c r="BT97" i="13"/>
  <c r="BT96" i="13"/>
  <c r="BU7" i="13"/>
  <c r="BT95" i="13"/>
  <c r="BT81" i="13"/>
  <c r="BK144" i="12"/>
  <c r="BL107" i="12"/>
  <c r="BL162" i="12"/>
  <c r="BL295" i="12"/>
  <c r="BL364" i="12"/>
  <c r="BL136" i="12"/>
  <c r="BL143" i="12"/>
  <c r="BL138" i="12"/>
  <c r="BV30" i="10" s="1"/>
  <c r="BL141" i="12"/>
  <c r="BL175" i="12"/>
  <c r="BV36" i="10"/>
  <c r="BV39" i="10" s="1"/>
  <c r="BQ11" i="9" s="1"/>
  <c r="BN166" i="12"/>
  <c r="BM297" i="12"/>
  <c r="BM172" i="12"/>
  <c r="BM179" i="12"/>
  <c r="BM177" i="12"/>
  <c r="BM174" i="12"/>
  <c r="BW38" i="10" s="1"/>
  <c r="BM366" i="12"/>
  <c r="BU28" i="10"/>
  <c r="BU31" i="10" s="1"/>
  <c r="BP9" i="9" s="1"/>
  <c r="BK139" i="12"/>
  <c r="BL88" i="12"/>
  <c r="BM156" i="12"/>
  <c r="BW34" i="10" s="1"/>
  <c r="BN148" i="12"/>
  <c r="BM154" i="12"/>
  <c r="BM161" i="12"/>
  <c r="BM159" i="12"/>
  <c r="BM365" i="12"/>
  <c r="BM296" i="12"/>
  <c r="BL157" i="12"/>
  <c r="BV32" i="10"/>
  <c r="BV35" i="10" s="1"/>
  <c r="BQ10" i="9" s="1"/>
  <c r="BL83" i="12"/>
  <c r="BV16" i="10"/>
  <c r="BV19" i="10" s="1"/>
  <c r="BQ6" i="9" s="1"/>
  <c r="BQ123" i="9" s="1"/>
  <c r="BL102" i="12"/>
  <c r="BV20" i="10"/>
  <c r="BV23" i="10" s="1"/>
  <c r="BQ7" i="9" s="1"/>
  <c r="BM87" i="12"/>
  <c r="BM82" i="12"/>
  <c r="BW18" i="10" s="1"/>
  <c r="BM80" i="12"/>
  <c r="BM292" i="12"/>
  <c r="BM85" i="12"/>
  <c r="BM361" i="12"/>
  <c r="BM101" i="12"/>
  <c r="BW22" i="10" s="1"/>
  <c r="BM293" i="12"/>
  <c r="BM99" i="12"/>
  <c r="BM362" i="12"/>
  <c r="BM106" i="12"/>
  <c r="BM104" i="12"/>
  <c r="BT312" i="12" a="1"/>
  <c r="BT312" i="12" s="1"/>
  <c r="BU312" i="12" s="1" a="1"/>
  <c r="BU312" i="12" s="1"/>
  <c r="BU326" i="12"/>
  <c r="BR330" i="12"/>
  <c r="BQ316" i="12" a="1"/>
  <c r="BQ316" i="12" s="1"/>
  <c r="BL323" i="12"/>
  <c r="BK309" i="12" a="1"/>
  <c r="BK309" i="12" s="1"/>
  <c r="BS321" i="12"/>
  <c r="BR307" i="12" a="1"/>
  <c r="BR307" i="12" s="1"/>
  <c r="BT328" i="12"/>
  <c r="BS314" i="12" a="1"/>
  <c r="BS314" i="12" s="1"/>
  <c r="BQ327" i="12"/>
  <c r="BP313" i="12" a="1"/>
  <c r="BP313" i="12" s="1"/>
  <c r="BK133" i="9"/>
  <c r="BL140" i="9" s="1"/>
  <c r="BJ36" i="9"/>
  <c r="DQ50" i="5" s="1"/>
  <c r="DR50" i="5" s="1"/>
  <c r="BL22" i="17"/>
  <c r="BL7" i="17"/>
  <c r="BK27" i="17"/>
  <c r="BK36" i="9" s="1"/>
  <c r="DS50" i="5" s="1"/>
  <c r="DT50" i="5" s="1"/>
  <c r="BL8" i="17"/>
  <c r="BL117" i="9" s="1"/>
  <c r="BR121" i="13"/>
  <c r="BM2" i="17" s="1"/>
  <c r="BM10" i="17" s="1"/>
  <c r="BL16" i="19"/>
  <c r="BL38" i="9"/>
  <c r="DU51" i="5" s="1"/>
  <c r="DV51" i="5" s="1"/>
  <c r="BM27" i="18"/>
  <c r="BM34" i="9"/>
  <c r="DW49" i="5" s="1"/>
  <c r="DX49" i="5" s="1"/>
  <c r="BR128" i="13"/>
  <c r="BM1" i="16" s="1"/>
  <c r="BM8" i="16" s="1"/>
  <c r="BS118" i="13"/>
  <c r="BS51" i="13"/>
  <c r="BN5" i="17" s="1"/>
  <c r="BS125" i="13"/>
  <c r="BL28" i="18"/>
  <c r="BI352" i="12"/>
  <c r="BS124" i="13"/>
  <c r="BS117" i="13"/>
  <c r="BS39" i="13"/>
  <c r="BN6" i="16" s="1"/>
  <c r="V62" i="16" s="1"/>
  <c r="BM5" i="19"/>
  <c r="BM10" i="19" s="1"/>
  <c r="BR114" i="13"/>
  <c r="BS126" i="13"/>
  <c r="BS119" i="13"/>
  <c r="BS82" i="13"/>
  <c r="BN5" i="18" s="1"/>
  <c r="BN21" i="18" s="1"/>
  <c r="BS127" i="13"/>
  <c r="BS120" i="13"/>
  <c r="BS112" i="13"/>
  <c r="BS31" i="10"/>
  <c r="BN9" i="9" s="1"/>
  <c r="CI9" i="9" s="1"/>
  <c r="DU26" i="5"/>
  <c r="BN88" i="9"/>
  <c r="BO88" i="9" s="1"/>
  <c r="EB26" i="5" s="1"/>
  <c r="EA26" i="5" s="1"/>
  <c r="DX26" i="5"/>
  <c r="BN89" i="9"/>
  <c r="BO89" i="9" s="1"/>
  <c r="DX27" i="5"/>
  <c r="DW27" i="5" s="1"/>
  <c r="CI91" i="9"/>
  <c r="DZ29" i="5"/>
  <c r="DY29" i="5" s="1"/>
  <c r="BU87" i="13" l="1"/>
  <c r="BU44" i="13"/>
  <c r="BU103" i="13"/>
  <c r="BU68" i="13"/>
  <c r="BU18" i="13"/>
  <c r="BU106" i="13"/>
  <c r="BU34" i="13"/>
  <c r="BU109" i="13"/>
  <c r="BU69" i="13"/>
  <c r="BU71" i="13"/>
  <c r="BU64" i="13"/>
  <c r="BU66" i="13"/>
  <c r="BU15" i="13"/>
  <c r="BU99" i="13"/>
  <c r="BU45" i="13"/>
  <c r="BU89" i="13"/>
  <c r="BU79" i="13"/>
  <c r="BU65" i="13"/>
  <c r="BU73" i="13"/>
  <c r="BU108" i="13"/>
  <c r="BU75" i="13"/>
  <c r="BU33" i="13"/>
  <c r="BU72" i="13"/>
  <c r="BU86" i="13"/>
  <c r="BU107" i="13"/>
  <c r="BU17" i="13"/>
  <c r="BU19" i="13"/>
  <c r="BU31" i="13"/>
  <c r="BU16" i="13"/>
  <c r="BU20" i="13"/>
  <c r="BU78" i="13"/>
  <c r="BU101" i="13"/>
  <c r="BU105" i="13"/>
  <c r="BU77" i="13"/>
  <c r="BU30" i="13"/>
  <c r="BU70" i="13"/>
  <c r="BU76" i="13"/>
  <c r="BU67" i="13"/>
  <c r="BU14" i="13"/>
  <c r="BU90" i="13"/>
  <c r="BU84" i="13"/>
  <c r="BU110" i="13"/>
  <c r="BU85" i="13"/>
  <c r="BU80" i="13"/>
  <c r="BU102" i="13"/>
  <c r="BU88" i="13"/>
  <c r="BU74" i="13"/>
  <c r="BU46" i="13"/>
  <c r="BU43" i="13"/>
  <c r="BU100" i="13"/>
  <c r="BU104" i="13"/>
  <c r="BU22" i="13"/>
  <c r="BU47" i="13"/>
  <c r="BU21" i="13"/>
  <c r="BU48" i="13"/>
  <c r="BU49" i="13"/>
  <c r="BU23" i="13"/>
  <c r="BU24" i="13"/>
  <c r="BU28" i="13"/>
  <c r="BU26" i="13"/>
  <c r="BU25" i="13"/>
  <c r="BU29" i="13"/>
  <c r="BU27" i="13"/>
  <c r="BM180" i="12"/>
  <c r="BP89" i="9"/>
  <c r="EB27" i="5"/>
  <c r="BU90" i="9"/>
  <c r="EL28" i="5"/>
  <c r="EK28" i="5" s="1"/>
  <c r="BQ91" i="9"/>
  <c r="ED29" i="5"/>
  <c r="EC29" i="5" s="1"/>
  <c r="BT127" i="13"/>
  <c r="BT112" i="13"/>
  <c r="BT120" i="13"/>
  <c r="BV7" i="13"/>
  <c r="BU111" i="13"/>
  <c r="BU50" i="13"/>
  <c r="BU95" i="13"/>
  <c r="BU96" i="13"/>
  <c r="BU97" i="13"/>
  <c r="BU81" i="13"/>
  <c r="BT125" i="13"/>
  <c r="BT51" i="13"/>
  <c r="BO5" i="17" s="1"/>
  <c r="BT126" i="13"/>
  <c r="BT119" i="13"/>
  <c r="BT82" i="13"/>
  <c r="BO5" i="18" s="1"/>
  <c r="BO21" i="18" s="1"/>
  <c r="BJ352" i="12"/>
  <c r="BT124" i="13"/>
  <c r="BT39" i="13"/>
  <c r="BO6" i="16" s="1"/>
  <c r="BT117" i="13"/>
  <c r="BT118" i="13"/>
  <c r="BM107" i="12"/>
  <c r="BM28" i="18"/>
  <c r="BP88" i="9"/>
  <c r="ED26" i="5" s="1"/>
  <c r="EC26" i="5" s="1"/>
  <c r="BM162" i="12"/>
  <c r="BM88" i="12"/>
  <c r="BM157" i="12"/>
  <c r="BW32" i="10"/>
  <c r="BW35" i="10" s="1"/>
  <c r="BR10" i="9" s="1"/>
  <c r="BW20" i="10"/>
  <c r="BW23" i="10" s="1"/>
  <c r="BR7" i="9" s="1"/>
  <c r="BM102" i="12"/>
  <c r="BN159" i="12"/>
  <c r="BN365" i="12"/>
  <c r="BO148" i="12"/>
  <c r="BN156" i="12"/>
  <c r="BX34" i="10" s="1"/>
  <c r="BN154" i="12"/>
  <c r="BN161" i="12"/>
  <c r="BN296" i="12"/>
  <c r="BL139" i="12"/>
  <c r="BV28" i="10"/>
  <c r="BV31" i="10" s="1"/>
  <c r="BQ9" i="9" s="1"/>
  <c r="BM83" i="12"/>
  <c r="BW16" i="10"/>
  <c r="BW19" i="10" s="1"/>
  <c r="BR6" i="9" s="1"/>
  <c r="BR123" i="9" s="1"/>
  <c r="BN293" i="12"/>
  <c r="BN99" i="12"/>
  <c r="BN362" i="12"/>
  <c r="BN101" i="12"/>
  <c r="BX22" i="10" s="1"/>
  <c r="BN106" i="12"/>
  <c r="BN104" i="12"/>
  <c r="BM175" i="12"/>
  <c r="BW36" i="10"/>
  <c r="BW39" i="10" s="1"/>
  <c r="BR11" i="9" s="1"/>
  <c r="BM143" i="12"/>
  <c r="BM141" i="12"/>
  <c r="BM295" i="12"/>
  <c r="BM136" i="12"/>
  <c r="BM364" i="12"/>
  <c r="BM138" i="12"/>
  <c r="BW30" i="10" s="1"/>
  <c r="BO166" i="12"/>
  <c r="BN179" i="12"/>
  <c r="BN174" i="12"/>
  <c r="BX38" i="10" s="1"/>
  <c r="BN177" i="12"/>
  <c r="BN297" i="12"/>
  <c r="BN172" i="12"/>
  <c r="BN366" i="12"/>
  <c r="BN82" i="12"/>
  <c r="BX18" i="10" s="1"/>
  <c r="BN361" i="12"/>
  <c r="BN87" i="12"/>
  <c r="BN292" i="12"/>
  <c r="BN80" i="12"/>
  <c r="BN85" i="12"/>
  <c r="BL144" i="12"/>
  <c r="BT314" i="12" a="1"/>
  <c r="BT314" i="12" s="1"/>
  <c r="BU314" i="12" s="1" a="1"/>
  <c r="BU314" i="12" s="1"/>
  <c r="BU328" i="12"/>
  <c r="BR327" i="12"/>
  <c r="BQ313" i="12" a="1"/>
  <c r="BQ313" i="12" s="1"/>
  <c r="BM323" i="12"/>
  <c r="BL309" i="12" a="1"/>
  <c r="BL309" i="12" s="1"/>
  <c r="BT321" i="12"/>
  <c r="BS307" i="12" a="1"/>
  <c r="BS307" i="12" s="1"/>
  <c r="BU321" i="12" s="1"/>
  <c r="BS330" i="12"/>
  <c r="BR316" i="12" a="1"/>
  <c r="BR316" i="12" s="1"/>
  <c r="BL133" i="9"/>
  <c r="BM140" i="9" s="1"/>
  <c r="BK31" i="17"/>
  <c r="BK32" i="17" s="1"/>
  <c r="BL27" i="17"/>
  <c r="BL31" i="17" s="1"/>
  <c r="BM8" i="17"/>
  <c r="BM117" i="9" s="1"/>
  <c r="BM22" i="17"/>
  <c r="BM7" i="17"/>
  <c r="BS121" i="13"/>
  <c r="BN2" i="17" s="1"/>
  <c r="BS128" i="13"/>
  <c r="BN1" i="16" s="1"/>
  <c r="BN8" i="16" s="1"/>
  <c r="BN34" i="9"/>
  <c r="BN27" i="18"/>
  <c r="BN5" i="19"/>
  <c r="BN10" i="19" s="1"/>
  <c r="BS114" i="13"/>
  <c r="BM16" i="19"/>
  <c r="BM38" i="9"/>
  <c r="DW51" i="5" s="1"/>
  <c r="DX51" i="5" s="1"/>
  <c r="CI89" i="9"/>
  <c r="DZ27" i="5"/>
  <c r="DW26" i="5"/>
  <c r="CI88" i="9"/>
  <c r="DZ26" i="5"/>
  <c r="BV99" i="13" l="1"/>
  <c r="BV89" i="13"/>
  <c r="BV70" i="13"/>
  <c r="BV64" i="13"/>
  <c r="BV109" i="13"/>
  <c r="BV44" i="13"/>
  <c r="BV86" i="13"/>
  <c r="BV102" i="13"/>
  <c r="BV84" i="13"/>
  <c r="BV103" i="13"/>
  <c r="BV105" i="13"/>
  <c r="BV31" i="13"/>
  <c r="BV110" i="13"/>
  <c r="BV69" i="13"/>
  <c r="BV107" i="13"/>
  <c r="BV76" i="13"/>
  <c r="BV33" i="13"/>
  <c r="BV77" i="13"/>
  <c r="BV108" i="13"/>
  <c r="BV30" i="13"/>
  <c r="BV75" i="13"/>
  <c r="BV101" i="13"/>
  <c r="BV18" i="13"/>
  <c r="BV80" i="13"/>
  <c r="BV71" i="13"/>
  <c r="BV66" i="13"/>
  <c r="BV14" i="13"/>
  <c r="BV73" i="13"/>
  <c r="BV15" i="13"/>
  <c r="BV85" i="13"/>
  <c r="BV65" i="13"/>
  <c r="BV20" i="13"/>
  <c r="BV88" i="13"/>
  <c r="BV19" i="13"/>
  <c r="BV90" i="13"/>
  <c r="BV72" i="13"/>
  <c r="BV17" i="13"/>
  <c r="BV104" i="13"/>
  <c r="BV45" i="13"/>
  <c r="BV79" i="13"/>
  <c r="BV106" i="13"/>
  <c r="BV34" i="13"/>
  <c r="BV87" i="13"/>
  <c r="BV68" i="13"/>
  <c r="BV67" i="13"/>
  <c r="BV100" i="13"/>
  <c r="BV74" i="13"/>
  <c r="BV16" i="13"/>
  <c r="BV46" i="13"/>
  <c r="BV43" i="13"/>
  <c r="BV78" i="13"/>
  <c r="BV21" i="13"/>
  <c r="BV47" i="13"/>
  <c r="BV22" i="13"/>
  <c r="BV23" i="13"/>
  <c r="BV49" i="13"/>
  <c r="BV48" i="13"/>
  <c r="BV24" i="13"/>
  <c r="BV28" i="13"/>
  <c r="BV26" i="13"/>
  <c r="BV25" i="13"/>
  <c r="BV29" i="13"/>
  <c r="BV27" i="13"/>
  <c r="BN180" i="12"/>
  <c r="BV90" i="9"/>
  <c r="EN28" i="5"/>
  <c r="EM28" i="5" s="1"/>
  <c r="BQ89" i="9"/>
  <c r="ED27" i="5"/>
  <c r="EC27" i="5" s="1"/>
  <c r="BR91" i="9"/>
  <c r="EF29" i="5"/>
  <c r="EE29" i="5" s="1"/>
  <c r="BT128" i="13"/>
  <c r="BO1" i="16" s="1"/>
  <c r="BO8" i="16" s="1"/>
  <c r="BU118" i="13"/>
  <c r="BU119" i="13"/>
  <c r="BU82" i="13"/>
  <c r="BP5" i="18" s="1"/>
  <c r="BP21" i="18" s="1"/>
  <c r="BU126" i="13"/>
  <c r="BU120" i="13"/>
  <c r="BU112" i="13"/>
  <c r="BU127" i="13"/>
  <c r="BV96" i="13"/>
  <c r="BV95" i="13"/>
  <c r="BV97" i="13"/>
  <c r="BV111" i="13"/>
  <c r="BV50" i="13"/>
  <c r="BW7" i="13"/>
  <c r="BV81" i="13"/>
  <c r="BU117" i="13"/>
  <c r="BK352" i="12"/>
  <c r="BU124" i="13"/>
  <c r="BU39" i="13"/>
  <c r="BP6" i="16" s="1"/>
  <c r="BO27" i="18"/>
  <c r="BO28" i="18" s="1"/>
  <c r="BO34" i="9"/>
  <c r="BT121" i="13"/>
  <c r="BO2" i="17" s="1"/>
  <c r="BO8" i="17" s="1"/>
  <c r="BO117" i="9" s="1"/>
  <c r="BO5" i="19"/>
  <c r="BO10" i="19" s="1"/>
  <c r="BT114" i="13"/>
  <c r="BU51" i="13"/>
  <c r="BP5" i="17" s="1"/>
  <c r="BU125" i="13"/>
  <c r="BN28" i="18"/>
  <c r="BQ88" i="9"/>
  <c r="EF26" i="5" s="1"/>
  <c r="EE26" i="5" s="1"/>
  <c r="BN162" i="12"/>
  <c r="BN83" i="12"/>
  <c r="BX16" i="10"/>
  <c r="BX19" i="10" s="1"/>
  <c r="BS6" i="9" s="1"/>
  <c r="BS123" i="9" s="1"/>
  <c r="BP166" i="12"/>
  <c r="BO297" i="12"/>
  <c r="BO366" i="12"/>
  <c r="BO172" i="12"/>
  <c r="BO179" i="12"/>
  <c r="BO177" i="12"/>
  <c r="BO180" i="12" s="1"/>
  <c r="BO174" i="12"/>
  <c r="BY38" i="10" s="1"/>
  <c r="BO362" i="12"/>
  <c r="BO293" i="12"/>
  <c r="BO99" i="12"/>
  <c r="BO106" i="12"/>
  <c r="BO101" i="12"/>
  <c r="BY22" i="10" s="1"/>
  <c r="BO104" i="12"/>
  <c r="BN175" i="12"/>
  <c r="BX36" i="10"/>
  <c r="BX39" i="10" s="1"/>
  <c r="BS11" i="9" s="1"/>
  <c r="BM144" i="12"/>
  <c r="BX32" i="10"/>
  <c r="BX35" i="10" s="1"/>
  <c r="BS10" i="9" s="1"/>
  <c r="BN157" i="12"/>
  <c r="BN141" i="12"/>
  <c r="BN295" i="12"/>
  <c r="BN136" i="12"/>
  <c r="BN364" i="12"/>
  <c r="BN143" i="12"/>
  <c r="BN138" i="12"/>
  <c r="BX30" i="10" s="1"/>
  <c r="BX20" i="10"/>
  <c r="BX23" i="10" s="1"/>
  <c r="BS7" i="9" s="1"/>
  <c r="BN102" i="12"/>
  <c r="BO161" i="12"/>
  <c r="BO296" i="12"/>
  <c r="BO365" i="12"/>
  <c r="BO156" i="12"/>
  <c r="BY34" i="10" s="1"/>
  <c r="BP148" i="12"/>
  <c r="BO159" i="12"/>
  <c r="BO154" i="12"/>
  <c r="BN88" i="12"/>
  <c r="BO292" i="12"/>
  <c r="BO80" i="12"/>
  <c r="BO361" i="12"/>
  <c r="BO87" i="12"/>
  <c r="BO85" i="12"/>
  <c r="BO82" i="12"/>
  <c r="BY18" i="10" s="1"/>
  <c r="BW28" i="10"/>
  <c r="BW31" i="10" s="1"/>
  <c r="BR9" i="9" s="1"/>
  <c r="BM139" i="12"/>
  <c r="BN107" i="12"/>
  <c r="BT307" i="12" a="1"/>
  <c r="BT307" i="12" s="1"/>
  <c r="BU307" i="12" s="1" a="1"/>
  <c r="BU307" i="12" s="1"/>
  <c r="BS327" i="12"/>
  <c r="BR313" i="12" a="1"/>
  <c r="BR313" i="12" s="1"/>
  <c r="BN323" i="12"/>
  <c r="BM309" i="12" a="1"/>
  <c r="BM309" i="12" s="1"/>
  <c r="BT330" i="12"/>
  <c r="BS316" i="12" a="1"/>
  <c r="BS316" i="12" s="1"/>
  <c r="DY27" i="5"/>
  <c r="EA27" i="5"/>
  <c r="BL36" i="9"/>
  <c r="DU50" i="5" s="1"/>
  <c r="DV50" i="5" s="1"/>
  <c r="BM133" i="9"/>
  <c r="BN140" i="9" s="1"/>
  <c r="BM27" i="17"/>
  <c r="BM36" i="9" s="1"/>
  <c r="DW50" i="5" s="1"/>
  <c r="DX50" i="5" s="1"/>
  <c r="BN10" i="17"/>
  <c r="BN22" i="17"/>
  <c r="BN8" i="17"/>
  <c r="BN117" i="9" s="1"/>
  <c r="BN7" i="17"/>
  <c r="V64" i="16"/>
  <c r="BN38" i="9"/>
  <c r="BN16" i="19"/>
  <c r="DY49" i="5"/>
  <c r="DZ49" i="5" s="1"/>
  <c r="CI34" i="9"/>
  <c r="DY26" i="5"/>
  <c r="BW87" i="13" l="1"/>
  <c r="BW84" i="13"/>
  <c r="BW86" i="13"/>
  <c r="BW107" i="13"/>
  <c r="BW67" i="13"/>
  <c r="BW34" i="13"/>
  <c r="BW31" i="13"/>
  <c r="BW44" i="13"/>
  <c r="BW110" i="13"/>
  <c r="BW85" i="13"/>
  <c r="BW33" i="13"/>
  <c r="BW75" i="13"/>
  <c r="BW99" i="13"/>
  <c r="BW69" i="13"/>
  <c r="BW71" i="13"/>
  <c r="BW70" i="13"/>
  <c r="BW79" i="13"/>
  <c r="BW68" i="13"/>
  <c r="BW66" i="13"/>
  <c r="BW45" i="13"/>
  <c r="BW103" i="13"/>
  <c r="BW14" i="13"/>
  <c r="BW90" i="13"/>
  <c r="BW73" i="13"/>
  <c r="BW102" i="13"/>
  <c r="BW76" i="13"/>
  <c r="BW106" i="13"/>
  <c r="BW108" i="13"/>
  <c r="BW46" i="13"/>
  <c r="BW20" i="13"/>
  <c r="BW80" i="13"/>
  <c r="BW16" i="13"/>
  <c r="BW109" i="13"/>
  <c r="BW43" i="13"/>
  <c r="BW78" i="13"/>
  <c r="BW65" i="13"/>
  <c r="BW72" i="13"/>
  <c r="BW15" i="13"/>
  <c r="BW101" i="13"/>
  <c r="BW105" i="13"/>
  <c r="BW17" i="13"/>
  <c r="BW104" i="13"/>
  <c r="BW100" i="13"/>
  <c r="BW88" i="13"/>
  <c r="BW18" i="13"/>
  <c r="BW89" i="13"/>
  <c r="BW64" i="13"/>
  <c r="BW30" i="13"/>
  <c r="BW77" i="13"/>
  <c r="BW74" i="13"/>
  <c r="BW19" i="13"/>
  <c r="BW22" i="13"/>
  <c r="BW47" i="13"/>
  <c r="BW21" i="13"/>
  <c r="BW49" i="13"/>
  <c r="BW48" i="13"/>
  <c r="BW24" i="13"/>
  <c r="BW23" i="13"/>
  <c r="BW25" i="13"/>
  <c r="BW26" i="13"/>
  <c r="BW28" i="13"/>
  <c r="BW29" i="13"/>
  <c r="BW27" i="13"/>
  <c r="BS91" i="9"/>
  <c r="EH29" i="5"/>
  <c r="EG29" i="5" s="1"/>
  <c r="BR89" i="9"/>
  <c r="EF27" i="5"/>
  <c r="EE27" i="5" s="1"/>
  <c r="BW90" i="9"/>
  <c r="EP28" i="5"/>
  <c r="EO28" i="5" s="1"/>
  <c r="BU121" i="13"/>
  <c r="BP2" i="17" s="1"/>
  <c r="BP22" i="17" s="1"/>
  <c r="BU128" i="13"/>
  <c r="BP1" i="16" s="1"/>
  <c r="BP8" i="16" s="1"/>
  <c r="BV126" i="13"/>
  <c r="BV82" i="13"/>
  <c r="BQ5" i="18" s="1"/>
  <c r="BQ21" i="18" s="1"/>
  <c r="BV119" i="13"/>
  <c r="BV118" i="13"/>
  <c r="BV125" i="13"/>
  <c r="BV51" i="13"/>
  <c r="BQ5" i="17" s="1"/>
  <c r="BV112" i="13"/>
  <c r="BV127" i="13"/>
  <c r="BV120" i="13"/>
  <c r="BV39" i="13"/>
  <c r="BQ6" i="16" s="1"/>
  <c r="BL352" i="12"/>
  <c r="BV117" i="13"/>
  <c r="BV124" i="13"/>
  <c r="BP5" i="19"/>
  <c r="BP10" i="19" s="1"/>
  <c r="BU114" i="13"/>
  <c r="BO38" i="9"/>
  <c r="BO16" i="19"/>
  <c r="BO17" i="19" s="1"/>
  <c r="EA49" i="5"/>
  <c r="EB49" i="5" s="1"/>
  <c r="BW95" i="13"/>
  <c r="BX7" i="13"/>
  <c r="BW97" i="13"/>
  <c r="BW50" i="13"/>
  <c r="BW81" i="13"/>
  <c r="BW96" i="13"/>
  <c r="BW111" i="13"/>
  <c r="BP34" i="9"/>
  <c r="EC49" i="5" s="1"/>
  <c r="ED49" i="5" s="1"/>
  <c r="BP27" i="18"/>
  <c r="BO10" i="17"/>
  <c r="BO22" i="17"/>
  <c r="BO7" i="17"/>
  <c r="BO88" i="12"/>
  <c r="BO107" i="12"/>
  <c r="BR88" i="9"/>
  <c r="EH26" i="5" s="1"/>
  <c r="EG26" i="5" s="1"/>
  <c r="BN17" i="19"/>
  <c r="BO162" i="12"/>
  <c r="BY36" i="10"/>
  <c r="BY39" i="10" s="1"/>
  <c r="BT11" i="9" s="1"/>
  <c r="BO175" i="12"/>
  <c r="BY16" i="10"/>
  <c r="BY19" i="10" s="1"/>
  <c r="BT6" i="9" s="1"/>
  <c r="BT123" i="9" s="1"/>
  <c r="BO83" i="12"/>
  <c r="BY32" i="10"/>
  <c r="BY35" i="10" s="1"/>
  <c r="BT10" i="9" s="1"/>
  <c r="BO157" i="12"/>
  <c r="BO138" i="12"/>
  <c r="BY30" i="10" s="1"/>
  <c r="BO143" i="12"/>
  <c r="BO136" i="12"/>
  <c r="BO295" i="12"/>
  <c r="BO141" i="12"/>
  <c r="BO364" i="12"/>
  <c r="BP99" i="12"/>
  <c r="BP104" i="12"/>
  <c r="BP293" i="12"/>
  <c r="BP362" i="12"/>
  <c r="BP101" i="12"/>
  <c r="BZ22" i="10" s="1"/>
  <c r="BP106" i="12"/>
  <c r="BO102" i="12"/>
  <c r="BY20" i="10"/>
  <c r="BY23" i="10" s="1"/>
  <c r="BT7" i="9" s="1"/>
  <c r="BX28" i="10"/>
  <c r="BX31" i="10" s="1"/>
  <c r="BS9" i="9" s="1"/>
  <c r="BN139" i="12"/>
  <c r="BP177" i="12"/>
  <c r="BP297" i="12"/>
  <c r="BP366" i="12"/>
  <c r="BP172" i="12"/>
  <c r="BQ166" i="12"/>
  <c r="BP174" i="12"/>
  <c r="BZ38" i="10" s="1"/>
  <c r="BP179" i="12"/>
  <c r="BP180" i="12" s="1"/>
  <c r="BP82" i="12"/>
  <c r="BZ18" i="10" s="1"/>
  <c r="BP87" i="12"/>
  <c r="BP85" i="12"/>
  <c r="BP361" i="12"/>
  <c r="BP292" i="12"/>
  <c r="BP80" i="12"/>
  <c r="BP156" i="12"/>
  <c r="BZ34" i="10" s="1"/>
  <c r="BP154" i="12"/>
  <c r="BQ148" i="12"/>
  <c r="BP365" i="12"/>
  <c r="BP296" i="12"/>
  <c r="BP161" i="12"/>
  <c r="BP159" i="12"/>
  <c r="BN144" i="12"/>
  <c r="BT316" i="12" a="1"/>
  <c r="BT316" i="12" s="1"/>
  <c r="BU316" i="12" s="1" a="1"/>
  <c r="BU316" i="12" s="1"/>
  <c r="BU330" i="12"/>
  <c r="BO323" i="12"/>
  <c r="BN309" i="12" a="1"/>
  <c r="BN309" i="12" s="1"/>
  <c r="BT327" i="12"/>
  <c r="BS313" i="12" a="1"/>
  <c r="BS313" i="12" s="1"/>
  <c r="CI53" i="9"/>
  <c r="BM31" i="17"/>
  <c r="BN27" i="17"/>
  <c r="BN31" i="17" s="1"/>
  <c r="BN133" i="9"/>
  <c r="BO140" i="9" s="1"/>
  <c r="DY51" i="5"/>
  <c r="DZ51" i="5" s="1"/>
  <c r="CI38" i="9"/>
  <c r="B348" i="12"/>
  <c r="B112" i="12"/>
  <c r="B294" i="12" s="1"/>
  <c r="B304" i="12" s="1"/>
  <c r="F322" i="12"/>
  <c r="F332" i="12" s="1"/>
  <c r="B119" i="12"/>
  <c r="L25" i="10" s="1"/>
  <c r="B124" i="12"/>
  <c r="BX89" i="13" l="1"/>
  <c r="BX85" i="13"/>
  <c r="BX109" i="13"/>
  <c r="BX65" i="13"/>
  <c r="BX31" i="13"/>
  <c r="BX79" i="13"/>
  <c r="BX80" i="13"/>
  <c r="BX87" i="13"/>
  <c r="BX44" i="13"/>
  <c r="BX71" i="13"/>
  <c r="BX103" i="13"/>
  <c r="BX76" i="13"/>
  <c r="BX69" i="13"/>
  <c r="BX101" i="13"/>
  <c r="BX75" i="13"/>
  <c r="BX99" i="13"/>
  <c r="BX17" i="13"/>
  <c r="BX18" i="13"/>
  <c r="BX67" i="13"/>
  <c r="BX90" i="13"/>
  <c r="BX108" i="13"/>
  <c r="BX15" i="13"/>
  <c r="BX33" i="13"/>
  <c r="BX70" i="13"/>
  <c r="BX19" i="13"/>
  <c r="BX86" i="13"/>
  <c r="BX104" i="13"/>
  <c r="BX102" i="13"/>
  <c r="BX84" i="13"/>
  <c r="BX107" i="13"/>
  <c r="BX106" i="13"/>
  <c r="BX66" i="13"/>
  <c r="BX14" i="13"/>
  <c r="BX46" i="13"/>
  <c r="BX43" i="13"/>
  <c r="BX78" i="13"/>
  <c r="BX68" i="13"/>
  <c r="BX16" i="13"/>
  <c r="BX34" i="13"/>
  <c r="BX72" i="13"/>
  <c r="BX45" i="13"/>
  <c r="BX105" i="13"/>
  <c r="BX64" i="13"/>
  <c r="BX100" i="13"/>
  <c r="BX73" i="13"/>
  <c r="BX30" i="13"/>
  <c r="BX88" i="13"/>
  <c r="BX110" i="13"/>
  <c r="BX20" i="13"/>
  <c r="BX77" i="13"/>
  <c r="BX74" i="13"/>
  <c r="BX47" i="13"/>
  <c r="BX22" i="13"/>
  <c r="BX21" i="13"/>
  <c r="BX48" i="13"/>
  <c r="BX24" i="13"/>
  <c r="BX23" i="13"/>
  <c r="BX49" i="13"/>
  <c r="BX28" i="13"/>
  <c r="BX26" i="13"/>
  <c r="BX25" i="13"/>
  <c r="BX29" i="13"/>
  <c r="BX27" i="13"/>
  <c r="BS89" i="9"/>
  <c r="EH27" i="5"/>
  <c r="EG27" i="5" s="1"/>
  <c r="BX90" i="9"/>
  <c r="ER28" i="5"/>
  <c r="EQ28" i="5" s="1"/>
  <c r="BT91" i="9"/>
  <c r="EJ29" i="5"/>
  <c r="EI29" i="5" s="1"/>
  <c r="BP8" i="17"/>
  <c r="BV121" i="13"/>
  <c r="BQ2" i="17" s="1"/>
  <c r="BQ7" i="17" s="1"/>
  <c r="BP10" i="17"/>
  <c r="BP7" i="17"/>
  <c r="BV128" i="13"/>
  <c r="BQ1" i="16" s="1"/>
  <c r="BQ8" i="16" s="1"/>
  <c r="BO27" i="17"/>
  <c r="BO36" i="9" s="1"/>
  <c r="EA50" i="5" s="1"/>
  <c r="EB50" i="5" s="1"/>
  <c r="BP28" i="18"/>
  <c r="BW124" i="13"/>
  <c r="BM352" i="12"/>
  <c r="BW39" i="13"/>
  <c r="BR6" i="16" s="1"/>
  <c r="BW117" i="13"/>
  <c r="BX81" i="13"/>
  <c r="BX95" i="13"/>
  <c r="BX111" i="13"/>
  <c r="BX96" i="13"/>
  <c r="BX50" i="13"/>
  <c r="BY7" i="13"/>
  <c r="BX97" i="13"/>
  <c r="BQ5" i="19"/>
  <c r="BQ10" i="19" s="1"/>
  <c r="BV114" i="13"/>
  <c r="BW127" i="13"/>
  <c r="BW120" i="13"/>
  <c r="BW112" i="13"/>
  <c r="BP16" i="19"/>
  <c r="BP38" i="9"/>
  <c r="EC51" i="5" s="1"/>
  <c r="ED51" i="5" s="1"/>
  <c r="BW51" i="13"/>
  <c r="BR5" i="17" s="1"/>
  <c r="BW118" i="13"/>
  <c r="BW125" i="13"/>
  <c r="BQ27" i="18"/>
  <c r="BQ34" i="9"/>
  <c r="EE49" i="5" s="1"/>
  <c r="EF49" i="5" s="1"/>
  <c r="BW82" i="13"/>
  <c r="BR5" i="18" s="1"/>
  <c r="BR21" i="18" s="1"/>
  <c r="BW119" i="13"/>
  <c r="BW126" i="13"/>
  <c r="BO133" i="9"/>
  <c r="BP140" i="9" s="1"/>
  <c r="EA51" i="5"/>
  <c r="EB51" i="5" s="1"/>
  <c r="BO144" i="12"/>
  <c r="BP107" i="12"/>
  <c r="BS88" i="9"/>
  <c r="EJ26" i="5" s="1"/>
  <c r="EI26" i="5" s="1"/>
  <c r="BP88" i="12"/>
  <c r="BP162" i="12"/>
  <c r="BP83" i="12"/>
  <c r="BZ16" i="10"/>
  <c r="BZ19" i="10" s="1"/>
  <c r="BU6" i="9" s="1"/>
  <c r="BU123" i="9" s="1"/>
  <c r="BQ106" i="12"/>
  <c r="BQ362" i="12"/>
  <c r="BQ104" i="12"/>
  <c r="BQ101" i="12"/>
  <c r="CA22" i="10" s="1"/>
  <c r="BQ99" i="12"/>
  <c r="BQ293" i="12"/>
  <c r="BY28" i="10"/>
  <c r="BY31" i="10" s="1"/>
  <c r="BT9" i="9" s="1"/>
  <c r="BO139" i="12"/>
  <c r="BP157" i="12"/>
  <c r="BZ32" i="10"/>
  <c r="BZ35" i="10" s="1"/>
  <c r="BU10" i="9" s="1"/>
  <c r="BP175" i="12"/>
  <c r="BZ36" i="10"/>
  <c r="BZ39" i="10" s="1"/>
  <c r="BU11" i="9" s="1"/>
  <c r="BP102" i="12"/>
  <c r="BZ20" i="10"/>
  <c r="BZ23" i="10" s="1"/>
  <c r="BU7" i="9" s="1"/>
  <c r="BQ361" i="12"/>
  <c r="BQ80" i="12"/>
  <c r="BQ85" i="12"/>
  <c r="BQ292" i="12"/>
  <c r="BQ82" i="12"/>
  <c r="CA18" i="10" s="1"/>
  <c r="BQ87" i="12"/>
  <c r="BP136" i="12"/>
  <c r="BP364" i="12"/>
  <c r="BP141" i="12"/>
  <c r="BP295" i="12"/>
  <c r="BP138" i="12"/>
  <c r="BZ30" i="10" s="1"/>
  <c r="BP143" i="12"/>
  <c r="BR148" i="12"/>
  <c r="BQ296" i="12"/>
  <c r="BQ159" i="12"/>
  <c r="BQ156" i="12"/>
  <c r="CA34" i="10" s="1"/>
  <c r="BQ365" i="12"/>
  <c r="BQ154" i="12"/>
  <c r="BQ161" i="12"/>
  <c r="BR166" i="12"/>
  <c r="BQ174" i="12"/>
  <c r="CA38" i="10" s="1"/>
  <c r="BQ172" i="12"/>
  <c r="BQ179" i="12"/>
  <c r="BQ297" i="12"/>
  <c r="BQ366" i="12"/>
  <c r="BQ177" i="12"/>
  <c r="BT313" i="12" a="1"/>
  <c r="BT313" i="12" s="1"/>
  <c r="BU313" i="12" s="1" a="1"/>
  <c r="BU313" i="12" s="1"/>
  <c r="BU327" i="12"/>
  <c r="BP323" i="12"/>
  <c r="BO309" i="12" a="1"/>
  <c r="BO309" i="12" s="1"/>
  <c r="BN32" i="17"/>
  <c r="BN36" i="9"/>
  <c r="DY50" i="5" s="1"/>
  <c r="DZ50" i="5" s="1"/>
  <c r="B336" i="12"/>
  <c r="D337" i="12"/>
  <c r="B118" i="12"/>
  <c r="B125" i="12"/>
  <c r="B120" i="12"/>
  <c r="L26" i="10" s="1"/>
  <c r="B123" i="12"/>
  <c r="BY79" i="13" l="1"/>
  <c r="BY44" i="13"/>
  <c r="BY71" i="13"/>
  <c r="BY18" i="13"/>
  <c r="BY64" i="13"/>
  <c r="BY34" i="13"/>
  <c r="BY102" i="13"/>
  <c r="BY107" i="13"/>
  <c r="BY80" i="13"/>
  <c r="BY76" i="13"/>
  <c r="BY106" i="13"/>
  <c r="BY66" i="13"/>
  <c r="BY69" i="13"/>
  <c r="BY86" i="13"/>
  <c r="BY84" i="13"/>
  <c r="BY89" i="13"/>
  <c r="BY103" i="13"/>
  <c r="BY68" i="13"/>
  <c r="BY105" i="13"/>
  <c r="BY16" i="13"/>
  <c r="BY14" i="13"/>
  <c r="BY65" i="13"/>
  <c r="BY90" i="13"/>
  <c r="BY46" i="13"/>
  <c r="BY87" i="13"/>
  <c r="BY110" i="13"/>
  <c r="BY15" i="13"/>
  <c r="BY70" i="13"/>
  <c r="BY85" i="13"/>
  <c r="BY73" i="13"/>
  <c r="BY72" i="13"/>
  <c r="BY77" i="13"/>
  <c r="BY20" i="13"/>
  <c r="BY75" i="13"/>
  <c r="BY104" i="13"/>
  <c r="BY19" i="13"/>
  <c r="BY74" i="13"/>
  <c r="BY31" i="13"/>
  <c r="BY99" i="13"/>
  <c r="BY109" i="13"/>
  <c r="BY45" i="13"/>
  <c r="BY101" i="13"/>
  <c r="BY67" i="13"/>
  <c r="BY33" i="13"/>
  <c r="BY78" i="13"/>
  <c r="BY17" i="13"/>
  <c r="BY100" i="13"/>
  <c r="BY88" i="13"/>
  <c r="BY30" i="13"/>
  <c r="BY108" i="13"/>
  <c r="BY43" i="13"/>
  <c r="BY21" i="13"/>
  <c r="BY22" i="13"/>
  <c r="BY47" i="13"/>
  <c r="BY23" i="13"/>
  <c r="BY24" i="13"/>
  <c r="BY49" i="13"/>
  <c r="BY48" i="13"/>
  <c r="BY26" i="13"/>
  <c r="BY28" i="13"/>
  <c r="BY25" i="13"/>
  <c r="BY27" i="13"/>
  <c r="BY29" i="13"/>
  <c r="BP133" i="9"/>
  <c r="BQ140" i="9" s="1"/>
  <c r="BP117" i="9"/>
  <c r="BY90" i="9"/>
  <c r="ET28" i="5"/>
  <c r="ES28" i="5" s="1"/>
  <c r="BU91" i="9"/>
  <c r="EL29" i="5"/>
  <c r="EK29" i="5" s="1"/>
  <c r="BT89" i="9"/>
  <c r="EJ27" i="5"/>
  <c r="EI27" i="5" s="1"/>
  <c r="BQ8" i="17"/>
  <c r="BQ117" i="9" s="1"/>
  <c r="BQ22" i="17"/>
  <c r="BQ10" i="17"/>
  <c r="BP27" i="17"/>
  <c r="BP36" i="9" s="1"/>
  <c r="EC50" i="5" s="1"/>
  <c r="ED50" i="5" s="1"/>
  <c r="BO31" i="17"/>
  <c r="BY111" i="13"/>
  <c r="BY95" i="13"/>
  <c r="BY96" i="13"/>
  <c r="BY50" i="13"/>
  <c r="BZ7" i="13"/>
  <c r="BY97" i="13"/>
  <c r="BY81" i="13"/>
  <c r="BX120" i="13"/>
  <c r="BX127" i="13"/>
  <c r="BX112" i="13"/>
  <c r="BX118" i="13"/>
  <c r="BX125" i="13"/>
  <c r="BX51" i="13"/>
  <c r="BS5" i="17" s="1"/>
  <c r="BX119" i="13"/>
  <c r="BX126" i="13"/>
  <c r="BX82" i="13"/>
  <c r="BS5" i="18" s="1"/>
  <c r="BS21" i="18" s="1"/>
  <c r="BN352" i="12"/>
  <c r="BX39" i="13"/>
  <c r="BS6" i="16" s="1"/>
  <c r="BX124" i="13"/>
  <c r="BX117" i="13"/>
  <c r="BQ28" i="18"/>
  <c r="BR34" i="9"/>
  <c r="EG49" i="5" s="1"/>
  <c r="EH49" i="5" s="1"/>
  <c r="BR27" i="18"/>
  <c r="BQ16" i="19"/>
  <c r="BQ38" i="9"/>
  <c r="BW121" i="13"/>
  <c r="BR2" i="17" s="1"/>
  <c r="BP17" i="19"/>
  <c r="BW128" i="13"/>
  <c r="BR1" i="16" s="1"/>
  <c r="BR8" i="16" s="1"/>
  <c r="BR5" i="19"/>
  <c r="BR10" i="19" s="1"/>
  <c r="BW114" i="13"/>
  <c r="BQ88" i="12"/>
  <c r="BT88" i="9"/>
  <c r="EL26" i="5" s="1"/>
  <c r="EK26" i="5" s="1"/>
  <c r="BS148" i="12"/>
  <c r="BR365" i="12"/>
  <c r="BR154" i="12"/>
  <c r="BR161" i="12"/>
  <c r="BR159" i="12"/>
  <c r="BR296" i="12"/>
  <c r="BR156" i="12"/>
  <c r="CB34" i="10" s="1"/>
  <c r="BQ136" i="12"/>
  <c r="BQ138" i="12"/>
  <c r="CA30" i="10" s="1"/>
  <c r="BQ364" i="12"/>
  <c r="BQ295" i="12"/>
  <c r="BQ143" i="12"/>
  <c r="BQ141" i="12"/>
  <c r="BQ83" i="12"/>
  <c r="CA16" i="10"/>
  <c r="CA19" i="10" s="1"/>
  <c r="BV6" i="9" s="1"/>
  <c r="BV123" i="9" s="1"/>
  <c r="BQ157" i="12"/>
  <c r="CA32" i="10"/>
  <c r="CA35" i="10" s="1"/>
  <c r="BV10" i="9" s="1"/>
  <c r="BP139" i="12"/>
  <c r="BZ28" i="10"/>
  <c r="BZ31" i="10" s="1"/>
  <c r="BU9" i="9" s="1"/>
  <c r="BQ102" i="12"/>
  <c r="CA20" i="10"/>
  <c r="CA23" i="10" s="1"/>
  <c r="BV7" i="9" s="1"/>
  <c r="CA36" i="10"/>
  <c r="CA39" i="10" s="1"/>
  <c r="BV11" i="9" s="1"/>
  <c r="BQ175" i="12"/>
  <c r="BR87" i="12"/>
  <c r="BR292" i="12"/>
  <c r="BR80" i="12"/>
  <c r="BR85" i="12"/>
  <c r="BR361" i="12"/>
  <c r="BR82" i="12"/>
  <c r="CB18" i="10" s="1"/>
  <c r="BR293" i="12"/>
  <c r="BR104" i="12"/>
  <c r="BR101" i="12"/>
  <c r="CB22" i="10" s="1"/>
  <c r="BR362" i="12"/>
  <c r="BR106" i="12"/>
  <c r="BR99" i="12"/>
  <c r="BQ180" i="12"/>
  <c r="BS166" i="12"/>
  <c r="BR179" i="12"/>
  <c r="BR172" i="12"/>
  <c r="BR177" i="12"/>
  <c r="BR174" i="12"/>
  <c r="CB38" i="10" s="1"/>
  <c r="BR297" i="12"/>
  <c r="BR366" i="12"/>
  <c r="BQ162" i="12"/>
  <c r="BP144" i="12"/>
  <c r="BQ107" i="12"/>
  <c r="BQ323" i="12"/>
  <c r="BP309" i="12" a="1"/>
  <c r="BP309" i="12" s="1"/>
  <c r="CI36" i="9"/>
  <c r="B126" i="12"/>
  <c r="B121" i="12"/>
  <c r="B342" i="12" s="1"/>
  <c r="L24" i="10"/>
  <c r="L27" i="10" s="1"/>
  <c r="G8" i="9" s="1"/>
  <c r="G19" i="9" s="1"/>
  <c r="B338" i="12"/>
  <c r="G73" i="9" s="1"/>
  <c r="G26" i="9"/>
  <c r="J82" i="8"/>
  <c r="J104" i="8" s="1"/>
  <c r="G125" i="9"/>
  <c r="BZ75" i="13" l="1"/>
  <c r="BZ79" i="13"/>
  <c r="BZ110" i="13"/>
  <c r="BZ107" i="13"/>
  <c r="BZ15" i="13"/>
  <c r="BZ76" i="13"/>
  <c r="BZ105" i="13"/>
  <c r="BZ33" i="13"/>
  <c r="BZ31" i="13"/>
  <c r="BZ64" i="13"/>
  <c r="BZ106" i="13"/>
  <c r="BZ71" i="13"/>
  <c r="BZ87" i="13"/>
  <c r="BZ102" i="13"/>
  <c r="BZ99" i="13"/>
  <c r="BZ45" i="13"/>
  <c r="BZ86" i="13"/>
  <c r="BZ89" i="13"/>
  <c r="BZ34" i="13"/>
  <c r="BZ90" i="13"/>
  <c r="BZ44" i="13"/>
  <c r="BZ85" i="13"/>
  <c r="BZ66" i="13"/>
  <c r="BZ73" i="13"/>
  <c r="BZ84" i="13"/>
  <c r="BZ101" i="13"/>
  <c r="BZ103" i="13"/>
  <c r="BZ67" i="13"/>
  <c r="BZ14" i="13"/>
  <c r="BZ77" i="13"/>
  <c r="BZ46" i="13"/>
  <c r="BZ30" i="13"/>
  <c r="BZ104" i="13"/>
  <c r="BZ108" i="13"/>
  <c r="BZ74" i="13"/>
  <c r="BZ88" i="13"/>
  <c r="BZ80" i="13"/>
  <c r="BZ109" i="13"/>
  <c r="BZ69" i="13"/>
  <c r="BZ65" i="13"/>
  <c r="BZ100" i="13"/>
  <c r="BZ72" i="13"/>
  <c r="BZ78" i="13"/>
  <c r="BZ68" i="13"/>
  <c r="BZ20" i="13"/>
  <c r="BZ43" i="13"/>
  <c r="BZ18" i="13"/>
  <c r="BZ16" i="13"/>
  <c r="BZ19" i="13"/>
  <c r="BZ70" i="13"/>
  <c r="BZ17" i="13"/>
  <c r="BZ21" i="13"/>
  <c r="BZ22" i="13"/>
  <c r="BZ47" i="13"/>
  <c r="BZ49" i="13"/>
  <c r="BZ48" i="13"/>
  <c r="BZ23" i="13"/>
  <c r="BZ24" i="13"/>
  <c r="BZ28" i="13"/>
  <c r="BZ25" i="13"/>
  <c r="BZ26" i="13"/>
  <c r="BZ27" i="13"/>
  <c r="BZ29" i="13"/>
  <c r="BR88" i="12"/>
  <c r="L12" i="5"/>
  <c r="K12" i="5" s="1"/>
  <c r="K11" i="8" s="1"/>
  <c r="BV91" i="9"/>
  <c r="EN29" i="5"/>
  <c r="EM29" i="5" s="1"/>
  <c r="BU89" i="9"/>
  <c r="EL27" i="5"/>
  <c r="EK27" i="5" s="1"/>
  <c r="BZ90" i="9"/>
  <c r="EX28" i="5" s="1"/>
  <c r="EW28" i="5" s="1"/>
  <c r="EV28" i="5"/>
  <c r="EU28" i="5" s="1"/>
  <c r="BQ27" i="17"/>
  <c r="BQ31" i="17" s="1"/>
  <c r="BQ133" i="9"/>
  <c r="BR140" i="9" s="1"/>
  <c r="BP31" i="17"/>
  <c r="BP32" i="17" s="1"/>
  <c r="BO32" i="17"/>
  <c r="BX128" i="13"/>
  <c r="BS1" i="16" s="1"/>
  <c r="BS8" i="16" s="1"/>
  <c r="BY117" i="13"/>
  <c r="BY39" i="13"/>
  <c r="BT6" i="16" s="1"/>
  <c r="BO352" i="12"/>
  <c r="BY124" i="13"/>
  <c r="BR16" i="19"/>
  <c r="BR38" i="9"/>
  <c r="EG51" i="5" s="1"/>
  <c r="EH51" i="5" s="1"/>
  <c r="BZ95" i="13"/>
  <c r="BZ81" i="13"/>
  <c r="BZ96" i="13"/>
  <c r="BZ97" i="13"/>
  <c r="BZ111" i="13"/>
  <c r="BZ50" i="13"/>
  <c r="CA7" i="13"/>
  <c r="BR22" i="17"/>
  <c r="BR7" i="17"/>
  <c r="BR8" i="17"/>
  <c r="BR117" i="9" s="1"/>
  <c r="BR10" i="17"/>
  <c r="BX121" i="13"/>
  <c r="BS2" i="17" s="1"/>
  <c r="BY127" i="13"/>
  <c r="BY120" i="13"/>
  <c r="BY112" i="13"/>
  <c r="EE51" i="5"/>
  <c r="EF51" i="5" s="1"/>
  <c r="BY119" i="13"/>
  <c r="BY126" i="13"/>
  <c r="BY82" i="13"/>
  <c r="BT5" i="18" s="1"/>
  <c r="BT21" i="18" s="1"/>
  <c r="BY51" i="13"/>
  <c r="BT5" i="17" s="1"/>
  <c r="BY118" i="13"/>
  <c r="BY125" i="13"/>
  <c r="BQ17" i="19"/>
  <c r="BS5" i="19"/>
  <c r="BS10" i="19" s="1"/>
  <c r="BX114" i="13"/>
  <c r="BS27" i="18"/>
  <c r="BS34" i="9"/>
  <c r="BR28" i="18"/>
  <c r="BQ144" i="12"/>
  <c r="BR107" i="12"/>
  <c r="BU88" i="9"/>
  <c r="EN26" i="5" s="1"/>
  <c r="EM26" i="5" s="1"/>
  <c r="BR180" i="12"/>
  <c r="BR162" i="12"/>
  <c r="BR83" i="12"/>
  <c r="CB16" i="10"/>
  <c r="CB19" i="10" s="1"/>
  <c r="BW6" i="9" s="1"/>
  <c r="BW123" i="9" s="1"/>
  <c r="BQ139" i="12"/>
  <c r="CA28" i="10"/>
  <c r="CA31" i="10" s="1"/>
  <c r="BV9" i="9" s="1"/>
  <c r="BR157" i="12"/>
  <c r="CB32" i="10"/>
  <c r="CB35" i="10" s="1"/>
  <c r="BW10" i="9" s="1"/>
  <c r="BS362" i="12"/>
  <c r="BS106" i="12"/>
  <c r="BS104" i="12"/>
  <c r="BS101" i="12"/>
  <c r="CC22" i="10" s="1"/>
  <c r="BS293" i="12"/>
  <c r="BS99" i="12"/>
  <c r="BR141" i="12"/>
  <c r="BR295" i="12"/>
  <c r="BR138" i="12"/>
  <c r="CB30" i="10" s="1"/>
  <c r="BR136" i="12"/>
  <c r="BR364" i="12"/>
  <c r="BR143" i="12"/>
  <c r="BS297" i="12"/>
  <c r="BS174" i="12"/>
  <c r="CC38" i="10" s="1"/>
  <c r="BS172" i="12"/>
  <c r="BS179" i="12"/>
  <c r="BT166" i="12"/>
  <c r="BS366" i="12"/>
  <c r="BS177" i="12"/>
  <c r="BR102" i="12"/>
  <c r="CB20" i="10"/>
  <c r="CB23" i="10" s="1"/>
  <c r="BW7" i="9" s="1"/>
  <c r="BR175" i="12"/>
  <c r="CB36" i="10"/>
  <c r="CB39" i="10" s="1"/>
  <c r="BW11" i="9" s="1"/>
  <c r="BS82" i="12"/>
  <c r="CC18" i="10" s="1"/>
  <c r="BS87" i="12"/>
  <c r="BS292" i="12"/>
  <c r="BS85" i="12"/>
  <c r="BS80" i="12"/>
  <c r="BS361" i="12"/>
  <c r="BS159" i="12"/>
  <c r="BS154" i="12"/>
  <c r="BS161" i="12"/>
  <c r="BS296" i="12"/>
  <c r="BT148" i="12"/>
  <c r="BS365" i="12"/>
  <c r="BS156" i="12"/>
  <c r="CC34" i="10" s="1"/>
  <c r="BR323" i="12"/>
  <c r="BQ309" i="12" a="1"/>
  <c r="BQ309" i="12" s="1"/>
  <c r="B343" i="12"/>
  <c r="B344" i="12" s="1"/>
  <c r="G79" i="9" s="1"/>
  <c r="B355" i="12"/>
  <c r="G105" i="9" s="1"/>
  <c r="H113" i="9"/>
  <c r="G74" i="9"/>
  <c r="G80" i="9" s="1"/>
  <c r="AA10" i="7"/>
  <c r="G28" i="9"/>
  <c r="K42" i="5"/>
  <c r="CA99" i="13" l="1"/>
  <c r="CA45" i="13"/>
  <c r="CA15" i="13"/>
  <c r="CA18" i="13"/>
  <c r="CA80" i="13"/>
  <c r="CA84" i="13"/>
  <c r="CA103" i="13"/>
  <c r="CA68" i="13"/>
  <c r="CA70" i="13"/>
  <c r="CA106" i="13"/>
  <c r="CA31" i="13"/>
  <c r="CA79" i="13"/>
  <c r="CA69" i="13"/>
  <c r="CA64" i="13"/>
  <c r="CA110" i="13"/>
  <c r="CA71" i="13"/>
  <c r="CA87" i="13"/>
  <c r="CA20" i="13"/>
  <c r="CA100" i="13"/>
  <c r="CA86" i="13"/>
  <c r="CA76" i="13"/>
  <c r="CA34" i="13"/>
  <c r="CA77" i="13"/>
  <c r="CA108" i="13"/>
  <c r="CA75" i="13"/>
  <c r="CA33" i="13"/>
  <c r="CA109" i="13"/>
  <c r="CA90" i="13"/>
  <c r="CA72" i="13"/>
  <c r="CA102" i="13"/>
  <c r="CA73" i="13"/>
  <c r="CA17" i="13"/>
  <c r="CA88" i="13"/>
  <c r="CA19" i="13"/>
  <c r="CA16" i="13"/>
  <c r="CA78" i="13"/>
  <c r="CA101" i="13"/>
  <c r="CA105" i="13"/>
  <c r="CA66" i="13"/>
  <c r="CA65" i="13"/>
  <c r="CA14" i="13"/>
  <c r="CA85" i="13"/>
  <c r="CA67" i="13"/>
  <c r="CA89" i="13"/>
  <c r="CA107" i="13"/>
  <c r="CA104" i="13"/>
  <c r="CA44" i="13"/>
  <c r="CA74" i="13"/>
  <c r="CA43" i="13"/>
  <c r="CA46" i="13"/>
  <c r="CA30" i="13"/>
  <c r="CA22" i="13"/>
  <c r="CA21" i="13"/>
  <c r="CA47" i="13"/>
  <c r="CA49" i="13"/>
  <c r="CA48" i="13"/>
  <c r="CA24" i="13"/>
  <c r="CA23" i="13"/>
  <c r="CA26" i="13"/>
  <c r="CA28" i="13"/>
  <c r="CA25" i="13"/>
  <c r="CA27" i="13"/>
  <c r="CA29" i="13"/>
  <c r="L13" i="5"/>
  <c r="K13" i="5" s="1"/>
  <c r="K12" i="8" s="1"/>
  <c r="L18" i="5"/>
  <c r="BV89" i="9"/>
  <c r="EN27" i="5"/>
  <c r="EM27" i="5" s="1"/>
  <c r="BW91" i="9"/>
  <c r="EP29" i="5"/>
  <c r="EO29" i="5" s="1"/>
  <c r="BQ36" i="9"/>
  <c r="EE50" i="5" s="1"/>
  <c r="EF50" i="5" s="1"/>
  <c r="BR27" i="17"/>
  <c r="BR36" i="9" s="1"/>
  <c r="EG50" i="5" s="1"/>
  <c r="EH50" i="5" s="1"/>
  <c r="BT5" i="19"/>
  <c r="BT10" i="19" s="1"/>
  <c r="BY114" i="13"/>
  <c r="BZ39" i="13"/>
  <c r="BU6" i="16" s="1"/>
  <c r="BP352" i="12"/>
  <c r="BZ117" i="13"/>
  <c r="BZ124" i="13"/>
  <c r="BR17" i="19"/>
  <c r="BS28" i="18"/>
  <c r="EI49" i="5"/>
  <c r="EJ49" i="5" s="1"/>
  <c r="BR133" i="9"/>
  <c r="BS140" i="9" s="1"/>
  <c r="BY128" i="13"/>
  <c r="BT1" i="16" s="1"/>
  <c r="BT8" i="16" s="1"/>
  <c r="BT34" i="9"/>
  <c r="EK49" i="5" s="1"/>
  <c r="EL49" i="5" s="1"/>
  <c r="BT27" i="18"/>
  <c r="BZ127" i="13"/>
  <c r="BZ112" i="13"/>
  <c r="BZ120" i="13"/>
  <c r="BS22" i="17"/>
  <c r="BS7" i="17"/>
  <c r="BS10" i="17"/>
  <c r="BS8" i="17"/>
  <c r="BS117" i="9" s="1"/>
  <c r="BZ119" i="13"/>
  <c r="BZ82" i="13"/>
  <c r="BU5" i="18" s="1"/>
  <c r="BU21" i="18" s="1"/>
  <c r="BZ126" i="13"/>
  <c r="BZ51" i="13"/>
  <c r="BU5" i="17" s="1"/>
  <c r="BZ118" i="13"/>
  <c r="BZ125" i="13"/>
  <c r="BY121" i="13"/>
  <c r="BT2" i="17" s="1"/>
  <c r="CB7" i="13"/>
  <c r="CA81" i="13"/>
  <c r="CA111" i="13"/>
  <c r="CA95" i="13"/>
  <c r="CA97" i="13"/>
  <c r="CA96" i="13"/>
  <c r="CA50" i="13"/>
  <c r="BS16" i="19"/>
  <c r="BS17" i="19" s="1"/>
  <c r="BS38" i="9"/>
  <c r="EI51" i="5" s="1"/>
  <c r="EJ51" i="5" s="1"/>
  <c r="BQ32" i="17"/>
  <c r="BR144" i="12"/>
  <c r="BV88" i="9"/>
  <c r="EP26" i="5" s="1"/>
  <c r="EO26" i="5" s="1"/>
  <c r="BS88" i="12"/>
  <c r="BU148" i="12"/>
  <c r="BT296" i="12"/>
  <c r="BT365" i="12"/>
  <c r="BT159" i="12"/>
  <c r="BT161" i="12"/>
  <c r="BT154" i="12"/>
  <c r="BT156" i="12"/>
  <c r="CD34" i="10" s="1"/>
  <c r="BT87" i="12"/>
  <c r="BT85" i="12"/>
  <c r="BT82" i="12"/>
  <c r="CD18" i="10" s="1"/>
  <c r="BT292" i="12"/>
  <c r="BT361" i="12"/>
  <c r="BT80" i="12"/>
  <c r="BU166" i="12"/>
  <c r="BT179" i="12"/>
  <c r="BT177" i="12"/>
  <c r="BT366" i="12"/>
  <c r="BT297" i="12"/>
  <c r="BT174" i="12"/>
  <c r="CD38" i="10" s="1"/>
  <c r="BT172" i="12"/>
  <c r="BS102" i="12"/>
  <c r="CC20" i="10"/>
  <c r="CC23" i="10" s="1"/>
  <c r="BX7" i="9" s="1"/>
  <c r="BS83" i="12"/>
  <c r="CC16" i="10"/>
  <c r="CC19" i="10" s="1"/>
  <c r="BX6" i="9" s="1"/>
  <c r="BX123" i="9" s="1"/>
  <c r="BS295" i="12"/>
  <c r="BS138" i="12"/>
  <c r="CC30" i="10" s="1"/>
  <c r="BS136" i="12"/>
  <c r="BS143" i="12"/>
  <c r="BS141" i="12"/>
  <c r="BS364" i="12"/>
  <c r="BS175" i="12"/>
  <c r="CC36" i="10"/>
  <c r="CC39" i="10" s="1"/>
  <c r="BX11" i="9" s="1"/>
  <c r="BR139" i="12"/>
  <c r="CB28" i="10"/>
  <c r="CB31" i="10" s="1"/>
  <c r="BW9" i="9" s="1"/>
  <c r="BS157" i="12"/>
  <c r="CC32" i="10"/>
  <c r="CC35" i="10" s="1"/>
  <c r="BX10" i="9" s="1"/>
  <c r="BT293" i="12"/>
  <c r="BT362" i="12"/>
  <c r="BT106" i="12"/>
  <c r="BT99" i="12"/>
  <c r="BT101" i="12"/>
  <c r="CD22" i="10" s="1"/>
  <c r="BT104" i="12"/>
  <c r="BS162" i="12"/>
  <c r="BS180" i="12"/>
  <c r="BS107" i="12"/>
  <c r="BS323" i="12"/>
  <c r="BR309" i="12" a="1"/>
  <c r="BR309" i="12" s="1"/>
  <c r="B349" i="12"/>
  <c r="B350" i="12" s="1"/>
  <c r="G7" i="16" s="1"/>
  <c r="G18" i="16" s="1"/>
  <c r="G23" i="16" s="1"/>
  <c r="L17" i="5"/>
  <c r="G81" i="9"/>
  <c r="AA11" i="7"/>
  <c r="AB10" i="7"/>
  <c r="AB11" i="7" s="1"/>
  <c r="G107" i="9"/>
  <c r="I106" i="9"/>
  <c r="CB31" i="13" l="1"/>
  <c r="CB102" i="13"/>
  <c r="CB85" i="13"/>
  <c r="CB66" i="13"/>
  <c r="CB33" i="13"/>
  <c r="CB16" i="13"/>
  <c r="CB90" i="13"/>
  <c r="CB89" i="13"/>
  <c r="CB86" i="13"/>
  <c r="CB80" i="13"/>
  <c r="CB106" i="13"/>
  <c r="CB67" i="13"/>
  <c r="CB75" i="13"/>
  <c r="CB45" i="13"/>
  <c r="CB84" i="13"/>
  <c r="CB69" i="13"/>
  <c r="CB105" i="13"/>
  <c r="CB46" i="13"/>
  <c r="CB79" i="13"/>
  <c r="CB110" i="13"/>
  <c r="CB68" i="13"/>
  <c r="CB64" i="13"/>
  <c r="CB73" i="13"/>
  <c r="CB99" i="13"/>
  <c r="CB107" i="13"/>
  <c r="CB101" i="13"/>
  <c r="CB70" i="13"/>
  <c r="CB34" i="13"/>
  <c r="CB109" i="13"/>
  <c r="CB87" i="13"/>
  <c r="CB18" i="13"/>
  <c r="CB14" i="13"/>
  <c r="CB65" i="13"/>
  <c r="CB100" i="13"/>
  <c r="CB30" i="13"/>
  <c r="CB74" i="13"/>
  <c r="CB78" i="13"/>
  <c r="CB44" i="13"/>
  <c r="CB71" i="13"/>
  <c r="CB103" i="13"/>
  <c r="CB72" i="13"/>
  <c r="CB20" i="13"/>
  <c r="CB43" i="13"/>
  <c r="CB88" i="13"/>
  <c r="CB19" i="13"/>
  <c r="CB76" i="13"/>
  <c r="CB15" i="13"/>
  <c r="CB77" i="13"/>
  <c r="CB17" i="13"/>
  <c r="CB104" i="13"/>
  <c r="CB108" i="13"/>
  <c r="CB21" i="13"/>
  <c r="CB47" i="13"/>
  <c r="CB22" i="13"/>
  <c r="CB24" i="13"/>
  <c r="CB23" i="13"/>
  <c r="CB49" i="13"/>
  <c r="CB48" i="13"/>
  <c r="CB25" i="13"/>
  <c r="CB26" i="13"/>
  <c r="CB28" i="13"/>
  <c r="CB29" i="13"/>
  <c r="CB27" i="13"/>
  <c r="BT107" i="12"/>
  <c r="BT180" i="12"/>
  <c r="K18" i="5"/>
  <c r="K15" i="8" s="1"/>
  <c r="BX91" i="9"/>
  <c r="ER29" i="5"/>
  <c r="EQ29" i="5" s="1"/>
  <c r="BW89" i="9"/>
  <c r="EP27" i="5"/>
  <c r="EO27" i="5" s="1"/>
  <c r="BR31" i="17"/>
  <c r="BR32" i="17" s="1"/>
  <c r="CA39" i="13"/>
  <c r="BV6" i="16" s="1"/>
  <c r="BQ352" i="12"/>
  <c r="CA117" i="13"/>
  <c r="CA124" i="13"/>
  <c r="BS27" i="17"/>
  <c r="BS133" i="9"/>
  <c r="BT140" i="9" s="1"/>
  <c r="CA126" i="13"/>
  <c r="CA82" i="13"/>
  <c r="BV5" i="18" s="1"/>
  <c r="BV21" i="18" s="1"/>
  <c r="CA119" i="13"/>
  <c r="CB97" i="13"/>
  <c r="CB111" i="13"/>
  <c r="CC7" i="13"/>
  <c r="CB96" i="13"/>
  <c r="CB95" i="13"/>
  <c r="CB50" i="13"/>
  <c r="CB81" i="13"/>
  <c r="BZ128" i="13"/>
  <c r="BU1" i="16" s="1"/>
  <c r="BU8" i="16" s="1"/>
  <c r="CA112" i="13"/>
  <c r="CA120" i="13"/>
  <c r="CA127" i="13"/>
  <c r="CA118" i="13"/>
  <c r="CA51" i="13"/>
  <c r="BV5" i="17" s="1"/>
  <c r="CA125" i="13"/>
  <c r="BU5" i="19"/>
  <c r="BU10" i="19" s="1"/>
  <c r="BZ114" i="13"/>
  <c r="BZ121" i="13"/>
  <c r="BU2" i="17" s="1"/>
  <c r="BT28" i="18"/>
  <c r="BU27" i="18"/>
  <c r="BU28" i="18" s="1"/>
  <c r="BU34" i="9"/>
  <c r="BT10" i="17"/>
  <c r="BT7" i="17"/>
  <c r="BT8" i="17"/>
  <c r="BT117" i="9" s="1"/>
  <c r="BT22" i="17"/>
  <c r="BT16" i="19"/>
  <c r="BT38" i="9"/>
  <c r="BS144" i="12"/>
  <c r="BW88" i="9"/>
  <c r="ER26" i="5" s="1"/>
  <c r="EQ26" i="5" s="1"/>
  <c r="BT88" i="12"/>
  <c r="BT162" i="12"/>
  <c r="BU104" i="12"/>
  <c r="BU362" i="12"/>
  <c r="BU293" i="12"/>
  <c r="BU101" i="12"/>
  <c r="CE22" i="10" s="1"/>
  <c r="BU99" i="12"/>
  <c r="BU106" i="12"/>
  <c r="CC28" i="10"/>
  <c r="CC31" i="10" s="1"/>
  <c r="BX9" i="9" s="1"/>
  <c r="BS139" i="12"/>
  <c r="CD36" i="10"/>
  <c r="CD39" i="10" s="1"/>
  <c r="BY11" i="9" s="1"/>
  <c r="BT175" i="12"/>
  <c r="BU177" i="12"/>
  <c r="BU172" i="12"/>
  <c r="BU366" i="12"/>
  <c r="BU174" i="12"/>
  <c r="CE38" i="10" s="1"/>
  <c r="BU297" i="12"/>
  <c r="BU179" i="12"/>
  <c r="BT83" i="12"/>
  <c r="CD16" i="10"/>
  <c r="CD19" i="10" s="1"/>
  <c r="BY6" i="9" s="1"/>
  <c r="BY123" i="9" s="1"/>
  <c r="BU85" i="12"/>
  <c r="BU292" i="12"/>
  <c r="BU361" i="12"/>
  <c r="BU82" i="12"/>
  <c r="CE18" i="10" s="1"/>
  <c r="BU87" i="12"/>
  <c r="BU80" i="12"/>
  <c r="CD32" i="10"/>
  <c r="CD35" i="10" s="1"/>
  <c r="BY10" i="9" s="1"/>
  <c r="BT157" i="12"/>
  <c r="CD20" i="10"/>
  <c r="CD23" i="10" s="1"/>
  <c r="BY7" i="9" s="1"/>
  <c r="BT102" i="12"/>
  <c r="BT295" i="12"/>
  <c r="BT364" i="12"/>
  <c r="BT138" i="12"/>
  <c r="CD30" i="10" s="1"/>
  <c r="BT136" i="12"/>
  <c r="BT141" i="12"/>
  <c r="BT143" i="12"/>
  <c r="BU159" i="12"/>
  <c r="BU296" i="12"/>
  <c r="BU161" i="12"/>
  <c r="BU156" i="12"/>
  <c r="CE34" i="10" s="1"/>
  <c r="BU365" i="12"/>
  <c r="BU154" i="12"/>
  <c r="BT323" i="12"/>
  <c r="BS309" i="12" a="1"/>
  <c r="BS309" i="12" s="1"/>
  <c r="G72" i="9"/>
  <c r="H104" i="9"/>
  <c r="K17" i="5"/>
  <c r="K14" i="8" s="1"/>
  <c r="L19" i="5"/>
  <c r="G32" i="9"/>
  <c r="CC105" i="13" l="1"/>
  <c r="CC107" i="13"/>
  <c r="CC89" i="13"/>
  <c r="CC31" i="13"/>
  <c r="CC110" i="13"/>
  <c r="CC86" i="13"/>
  <c r="CC33" i="13"/>
  <c r="CC79" i="13"/>
  <c r="CC44" i="13"/>
  <c r="CC72" i="13"/>
  <c r="CC68" i="13"/>
  <c r="CC76" i="13"/>
  <c r="CC66" i="13"/>
  <c r="CC34" i="13"/>
  <c r="CC75" i="13"/>
  <c r="CC103" i="13"/>
  <c r="CC85" i="13"/>
  <c r="CC17" i="13"/>
  <c r="CC87" i="13"/>
  <c r="CC101" i="13"/>
  <c r="CC67" i="13"/>
  <c r="CC14" i="13"/>
  <c r="CC46" i="13"/>
  <c r="CC104" i="13"/>
  <c r="CC102" i="13"/>
  <c r="CC84" i="13"/>
  <c r="CC71" i="13"/>
  <c r="CC80" i="13"/>
  <c r="CC109" i="13"/>
  <c r="CC16" i="13"/>
  <c r="CC64" i="13"/>
  <c r="CC99" i="13"/>
  <c r="CC45" i="13"/>
  <c r="CC70" i="13"/>
  <c r="CC65" i="13"/>
  <c r="CC73" i="13"/>
  <c r="CC69" i="13"/>
  <c r="CC18" i="13"/>
  <c r="CC20" i="13"/>
  <c r="CC74" i="13"/>
  <c r="CC19" i="13"/>
  <c r="CC106" i="13"/>
  <c r="CC78" i="13"/>
  <c r="CC100" i="13"/>
  <c r="CC30" i="13"/>
  <c r="CC88" i="13"/>
  <c r="CC108" i="13"/>
  <c r="CC90" i="13"/>
  <c r="CC15" i="13"/>
  <c r="CC77" i="13"/>
  <c r="CC43" i="13"/>
  <c r="CC47" i="13"/>
  <c r="CC22" i="13"/>
  <c r="CC21" i="13"/>
  <c r="CC24" i="13"/>
  <c r="CC23" i="13"/>
  <c r="CC49" i="13"/>
  <c r="CC48" i="13"/>
  <c r="CC25" i="13"/>
  <c r="CC26" i="13"/>
  <c r="CC28" i="13"/>
  <c r="CC29" i="13"/>
  <c r="CC27" i="13"/>
  <c r="BX89" i="9"/>
  <c r="ER27" i="5"/>
  <c r="EQ27" i="5" s="1"/>
  <c r="BY91" i="9"/>
  <c r="ET29" i="5"/>
  <c r="ES29" i="5" s="1"/>
  <c r="BT27" i="17"/>
  <c r="BT31" i="17" s="1"/>
  <c r="EK51" i="5"/>
  <c r="EL51" i="5" s="1"/>
  <c r="CB118" i="13"/>
  <c r="CB125" i="13"/>
  <c r="CB51" i="13"/>
  <c r="BW5" i="17" s="1"/>
  <c r="CB82" i="13"/>
  <c r="BW5" i="18" s="1"/>
  <c r="BW21" i="18" s="1"/>
  <c r="CB119" i="13"/>
  <c r="CB126" i="13"/>
  <c r="CA128" i="13"/>
  <c r="BV1" i="16" s="1"/>
  <c r="BV8" i="16" s="1"/>
  <c r="BT17" i="19"/>
  <c r="BT133" i="9"/>
  <c r="BU140" i="9" s="1"/>
  <c r="BS31" i="17"/>
  <c r="BS36" i="9"/>
  <c r="BV5" i="19"/>
  <c r="BV10" i="19" s="1"/>
  <c r="CA114" i="13"/>
  <c r="CB112" i="13"/>
  <c r="CB120" i="13"/>
  <c r="CB127" i="13"/>
  <c r="CA121" i="13"/>
  <c r="BV2" i="17" s="1"/>
  <c r="EM49" i="5"/>
  <c r="EN49" i="5" s="1"/>
  <c r="BU7" i="17"/>
  <c r="BU10" i="17"/>
  <c r="BU22" i="17"/>
  <c r="BU8" i="17"/>
  <c r="BU117" i="9" s="1"/>
  <c r="BU16" i="19"/>
  <c r="BU38" i="9"/>
  <c r="EM51" i="5" s="1"/>
  <c r="EN51" i="5" s="1"/>
  <c r="CB117" i="13"/>
  <c r="BR352" i="12"/>
  <c r="CB39" i="13"/>
  <c r="BW6" i="16" s="1"/>
  <c r="CB124" i="13"/>
  <c r="CC111" i="13"/>
  <c r="CD7" i="13"/>
  <c r="CC50" i="13"/>
  <c r="CC96" i="13"/>
  <c r="CC95" i="13"/>
  <c r="CC97" i="13"/>
  <c r="CC81" i="13"/>
  <c r="BV34" i="9"/>
  <c r="EO49" i="5" s="1"/>
  <c r="EP49" i="5" s="1"/>
  <c r="BV27" i="18"/>
  <c r="BX88" i="9"/>
  <c r="ET26" i="5" s="1"/>
  <c r="ES26" i="5" s="1"/>
  <c r="BU162" i="12"/>
  <c r="BU180" i="12"/>
  <c r="CE32" i="10"/>
  <c r="CE35" i="10" s="1"/>
  <c r="BZ10" i="9" s="1"/>
  <c r="CJ10" i="9" s="1"/>
  <c r="BU157" i="12"/>
  <c r="BT144" i="12"/>
  <c r="BU83" i="12"/>
  <c r="CE16" i="10"/>
  <c r="CE19" i="10" s="1"/>
  <c r="BZ6" i="9" s="1"/>
  <c r="BZ123" i="9" s="1"/>
  <c r="BU175" i="12"/>
  <c r="CE36" i="10"/>
  <c r="CE39" i="10" s="1"/>
  <c r="BZ11" i="9" s="1"/>
  <c r="BU295" i="12"/>
  <c r="BU143" i="12"/>
  <c r="BU141" i="12"/>
  <c r="BU138" i="12"/>
  <c r="CE30" i="10" s="1"/>
  <c r="BU364" i="12"/>
  <c r="BU136" i="12"/>
  <c r="BT139" i="12"/>
  <c r="CD28" i="10"/>
  <c r="CD31" i="10" s="1"/>
  <c r="BY9" i="9" s="1"/>
  <c r="BU88" i="12"/>
  <c r="BU107" i="12"/>
  <c r="BU102" i="12"/>
  <c r="CE20" i="10"/>
  <c r="CE23" i="10" s="1"/>
  <c r="BZ7" i="9" s="1"/>
  <c r="BT309" i="12" a="1"/>
  <c r="BT309" i="12" s="1"/>
  <c r="BU309" i="12" s="1" a="1"/>
  <c r="BU309" i="12" s="1"/>
  <c r="BU323" i="12"/>
  <c r="J83" i="8"/>
  <c r="J105" i="8" s="1"/>
  <c r="K48" i="5"/>
  <c r="AA21" i="7"/>
  <c r="G40" i="9"/>
  <c r="L11" i="5"/>
  <c r="CD86" i="13" l="1"/>
  <c r="CD105" i="13"/>
  <c r="CD67" i="13"/>
  <c r="CD45" i="13"/>
  <c r="CD64" i="13"/>
  <c r="CD75" i="13"/>
  <c r="CD69" i="13"/>
  <c r="CD89" i="13"/>
  <c r="CD70" i="13"/>
  <c r="CD20" i="13"/>
  <c r="CD99" i="13"/>
  <c r="CD106" i="13"/>
  <c r="CD14" i="13"/>
  <c r="CD101" i="13"/>
  <c r="CD18" i="13"/>
  <c r="CD85" i="13"/>
  <c r="CD80" i="13"/>
  <c r="CD108" i="13"/>
  <c r="CD110" i="13"/>
  <c r="CD107" i="13"/>
  <c r="CD68" i="13"/>
  <c r="CD65" i="13"/>
  <c r="CD100" i="13"/>
  <c r="CD19" i="13"/>
  <c r="CD15" i="13"/>
  <c r="CD87" i="13"/>
  <c r="CD102" i="13"/>
  <c r="CD84" i="13"/>
  <c r="CD71" i="13"/>
  <c r="CD103" i="13"/>
  <c r="CD76" i="13"/>
  <c r="CD66" i="13"/>
  <c r="CD33" i="13"/>
  <c r="CD16" i="13"/>
  <c r="CD34" i="13"/>
  <c r="CD72" i="13"/>
  <c r="CD109" i="13"/>
  <c r="CD79" i="13"/>
  <c r="CD31" i="13"/>
  <c r="CD44" i="13"/>
  <c r="CD77" i="13"/>
  <c r="CD90" i="13"/>
  <c r="CD17" i="13"/>
  <c r="CD30" i="13"/>
  <c r="CD43" i="13"/>
  <c r="CD46" i="13"/>
  <c r="CD78" i="13"/>
  <c r="CD104" i="13"/>
  <c r="CD73" i="13"/>
  <c r="CD88" i="13"/>
  <c r="CD74" i="13"/>
  <c r="CD21" i="13"/>
  <c r="CD47" i="13"/>
  <c r="CD22" i="13"/>
  <c r="CD49" i="13"/>
  <c r="CD24" i="13"/>
  <c r="CD23" i="13"/>
  <c r="CD48" i="13"/>
  <c r="CD25" i="13"/>
  <c r="CD28" i="13"/>
  <c r="CD26" i="13"/>
  <c r="CD29" i="13"/>
  <c r="CD27" i="13"/>
  <c r="G41" i="9"/>
  <c r="G51" i="9" s="1"/>
  <c r="G56" i="9" s="1"/>
  <c r="K7" i="8" s="1"/>
  <c r="B8" i="30"/>
  <c r="B10" i="30" s="1"/>
  <c r="BZ91" i="9"/>
  <c r="EV29" i="5"/>
  <c r="EU29" i="5" s="1"/>
  <c r="BY89" i="9"/>
  <c r="ET27" i="5"/>
  <c r="ES27" i="5" s="1"/>
  <c r="BT36" i="9"/>
  <c r="EK50" i="5" s="1"/>
  <c r="EL50" i="5" s="1"/>
  <c r="CB128" i="13"/>
  <c r="BW1" i="16" s="1"/>
  <c r="BW8" i="16" s="1"/>
  <c r="BV8" i="17"/>
  <c r="BV117" i="9" s="1"/>
  <c r="BV10" i="17"/>
  <c r="BV22" i="17"/>
  <c r="BV7" i="17"/>
  <c r="CC126" i="13"/>
  <c r="CC82" i="13"/>
  <c r="BX5" i="18" s="1"/>
  <c r="BX21" i="18" s="1"/>
  <c r="CC119" i="13"/>
  <c r="BS32" i="17"/>
  <c r="BT32" i="17"/>
  <c r="BW27" i="18"/>
  <c r="BW28" i="18" s="1"/>
  <c r="BW34" i="9"/>
  <c r="EQ49" i="5" s="1"/>
  <c r="ER49" i="5" s="1"/>
  <c r="CB121" i="13"/>
  <c r="BW2" i="17" s="1"/>
  <c r="BW5" i="19"/>
  <c r="BW10" i="19" s="1"/>
  <c r="CB114" i="13"/>
  <c r="CC120" i="13"/>
  <c r="CC112" i="13"/>
  <c r="CC127" i="13"/>
  <c r="CC125" i="13"/>
  <c r="CC118" i="13"/>
  <c r="CC51" i="13"/>
  <c r="BX5" i="17" s="1"/>
  <c r="BU27" i="17"/>
  <c r="BV38" i="9"/>
  <c r="EO51" i="5" s="1"/>
  <c r="EP51" i="5" s="1"/>
  <c r="BV16" i="19"/>
  <c r="BV28" i="18"/>
  <c r="BU133" i="9"/>
  <c r="BV140" i="9" s="1"/>
  <c r="CC39" i="13"/>
  <c r="BX6" i="16" s="1"/>
  <c r="CC117" i="13"/>
  <c r="BS352" i="12"/>
  <c r="CC124" i="13"/>
  <c r="CD97" i="13"/>
  <c r="CD111" i="13"/>
  <c r="CD95" i="13"/>
  <c r="CE7" i="13"/>
  <c r="CD96" i="13"/>
  <c r="CD50" i="13"/>
  <c r="CD81" i="13"/>
  <c r="BU17" i="19"/>
  <c r="EI50" i="5"/>
  <c r="EJ50" i="5" s="1"/>
  <c r="CJ6" i="9"/>
  <c r="BU144" i="12"/>
  <c r="CJ7" i="9"/>
  <c r="BY88" i="9"/>
  <c r="EV26" i="5" s="1"/>
  <c r="EU26" i="5" s="1"/>
  <c r="CE28" i="10"/>
  <c r="CE31" i="10" s="1"/>
  <c r="BZ9" i="9" s="1"/>
  <c r="CJ9" i="9" s="1"/>
  <c r="BU139" i="12"/>
  <c r="K11" i="5"/>
  <c r="L14" i="5"/>
  <c r="AA25" i="7"/>
  <c r="AB21" i="7"/>
  <c r="AB25" i="7" s="1"/>
  <c r="L48" i="5"/>
  <c r="L52" i="5" s="1"/>
  <c r="K67" i="5"/>
  <c r="CE69" i="13" l="1"/>
  <c r="CE103" i="13"/>
  <c r="CE64" i="13"/>
  <c r="CE79" i="13"/>
  <c r="CE15" i="13"/>
  <c r="CE68" i="13"/>
  <c r="CE102" i="13"/>
  <c r="CE44" i="13"/>
  <c r="CE107" i="13"/>
  <c r="CE80" i="13"/>
  <c r="CE76" i="13"/>
  <c r="CE106" i="13"/>
  <c r="CE45" i="13"/>
  <c r="CE89" i="13"/>
  <c r="CE67" i="13"/>
  <c r="CE109" i="13"/>
  <c r="CE86" i="13"/>
  <c r="CE105" i="13"/>
  <c r="CE14" i="13"/>
  <c r="CE65" i="13"/>
  <c r="CE90" i="13"/>
  <c r="CE87" i="13"/>
  <c r="CE110" i="13"/>
  <c r="CE46" i="13"/>
  <c r="CE75" i="13"/>
  <c r="CE16" i="13"/>
  <c r="CE74" i="13"/>
  <c r="CE70" i="13"/>
  <c r="CE20" i="13"/>
  <c r="CE19" i="13"/>
  <c r="CE34" i="13"/>
  <c r="CE104" i="13"/>
  <c r="CE72" i="13"/>
  <c r="CE31" i="13"/>
  <c r="CE99" i="13"/>
  <c r="CE71" i="13"/>
  <c r="CE85" i="13"/>
  <c r="CE66" i="13"/>
  <c r="CE33" i="13"/>
  <c r="CE73" i="13"/>
  <c r="CE17" i="13"/>
  <c r="CE108" i="13"/>
  <c r="CE43" i="13"/>
  <c r="CE101" i="13"/>
  <c r="CE78" i="13"/>
  <c r="CE84" i="13"/>
  <c r="CE77" i="13"/>
  <c r="CE18" i="13"/>
  <c r="CE100" i="13"/>
  <c r="CE88" i="13"/>
  <c r="CE30" i="13"/>
  <c r="CE22" i="13"/>
  <c r="CE47" i="13"/>
  <c r="CE21" i="13"/>
  <c r="CE23" i="13"/>
  <c r="CE24" i="13"/>
  <c r="CE49" i="13"/>
  <c r="CE48" i="13"/>
  <c r="CE28" i="13"/>
  <c r="CE25" i="13"/>
  <c r="CE26" i="13"/>
  <c r="CE27" i="13"/>
  <c r="CE29" i="13"/>
  <c r="G92" i="9"/>
  <c r="G93" i="9" s="1"/>
  <c r="K70" i="5"/>
  <c r="BZ89" i="9"/>
  <c r="EV27" i="5"/>
  <c r="EU27" i="5" s="1"/>
  <c r="CJ91" i="9"/>
  <c r="EX29" i="5"/>
  <c r="EW29" i="5" s="1"/>
  <c r="CD118" i="13"/>
  <c r="CD125" i="13"/>
  <c r="CD51" i="13"/>
  <c r="BY5" i="17" s="1"/>
  <c r="BX34" i="9"/>
  <c r="ES49" i="5" s="1"/>
  <c r="ET49" i="5" s="1"/>
  <c r="BX27" i="18"/>
  <c r="BX28" i="18" s="1"/>
  <c r="CC128" i="13"/>
  <c r="BX1" i="16" s="1"/>
  <c r="BX8" i="16" s="1"/>
  <c r="BV27" i="17"/>
  <c r="CD82" i="13"/>
  <c r="BY5" i="18" s="1"/>
  <c r="BY21" i="18" s="1"/>
  <c r="CD126" i="13"/>
  <c r="CD119" i="13"/>
  <c r="BX5" i="19"/>
  <c r="BX10" i="19" s="1"/>
  <c r="CC114" i="13"/>
  <c r="CE81" i="13"/>
  <c r="CE50" i="13"/>
  <c r="CE95" i="13"/>
  <c r="CE96" i="13"/>
  <c r="CE111" i="13"/>
  <c r="CE97" i="13"/>
  <c r="CC121" i="13"/>
  <c r="BX2" i="17" s="1"/>
  <c r="BV133" i="9"/>
  <c r="BW140" i="9" s="1"/>
  <c r="BU36" i="9"/>
  <c r="BU31" i="17"/>
  <c r="BW16" i="19"/>
  <c r="BW17" i="19" s="1"/>
  <c r="BW38" i="9"/>
  <c r="EQ51" i="5" s="1"/>
  <c r="ER51" i="5" s="1"/>
  <c r="CD124" i="13"/>
  <c r="BT352" i="12"/>
  <c r="CD39" i="13"/>
  <c r="BY6" i="16" s="1"/>
  <c r="CD117" i="13"/>
  <c r="CD120" i="13"/>
  <c r="CD127" i="13"/>
  <c r="CD112" i="13"/>
  <c r="BW8" i="17"/>
  <c r="BW117" i="9" s="1"/>
  <c r="BW7" i="17"/>
  <c r="BW22" i="17"/>
  <c r="BW10" i="17"/>
  <c r="BV17" i="19"/>
  <c r="BZ88" i="9"/>
  <c r="L53" i="5"/>
  <c r="L67" i="5"/>
  <c r="L30" i="5" s="1"/>
  <c r="L31" i="5" s="1"/>
  <c r="K10" i="8"/>
  <c r="K16" i="8" s="1"/>
  <c r="K30" i="8" s="1"/>
  <c r="K32" i="8" s="1"/>
  <c r="L31" i="8" s="1"/>
  <c r="L4" i="5"/>
  <c r="CJ88" i="9" l="1"/>
  <c r="EX26" i="5"/>
  <c r="EW26" i="5" s="1"/>
  <c r="CJ89" i="9"/>
  <c r="EX27" i="5"/>
  <c r="EW27" i="5" s="1"/>
  <c r="EM50" i="5"/>
  <c r="EN50" i="5" s="1"/>
  <c r="CE125" i="13"/>
  <c r="CE51" i="13"/>
  <c r="BZ5" i="17" s="1"/>
  <c r="CE118" i="13"/>
  <c r="CE82" i="13"/>
  <c r="BZ5" i="18" s="1"/>
  <c r="BZ21" i="18" s="1"/>
  <c r="CE119" i="13"/>
  <c r="CE126" i="13"/>
  <c r="CE127" i="13"/>
  <c r="CE112" i="13"/>
  <c r="CE120" i="13"/>
  <c r="CD128" i="13"/>
  <c r="BY1" i="16" s="1"/>
  <c r="BY8" i="16" s="1"/>
  <c r="BX7" i="17"/>
  <c r="BX22" i="17"/>
  <c r="BX10" i="17"/>
  <c r="BX8" i="17"/>
  <c r="BX117" i="9" s="1"/>
  <c r="BX16" i="19"/>
  <c r="BX38" i="9"/>
  <c r="ES51" i="5" s="1"/>
  <c r="ET51" i="5" s="1"/>
  <c r="BY5" i="19"/>
  <c r="BY10" i="19" s="1"/>
  <c r="CD114" i="13"/>
  <c r="BU352" i="12"/>
  <c r="CE117" i="13"/>
  <c r="CE39" i="13"/>
  <c r="BZ6" i="16" s="1"/>
  <c r="CE124" i="13"/>
  <c r="BY27" i="18"/>
  <c r="BY28" i="18" s="1"/>
  <c r="BY34" i="9"/>
  <c r="EU49" i="5" s="1"/>
  <c r="EV49" i="5" s="1"/>
  <c r="BW133" i="9"/>
  <c r="BX140" i="9" s="1"/>
  <c r="BW27" i="17"/>
  <c r="CD121" i="13"/>
  <c r="BY2" i="17" s="1"/>
  <c r="BU32" i="17"/>
  <c r="BV31" i="17"/>
  <c r="BV36" i="9"/>
  <c r="EO50" i="5" s="1"/>
  <c r="EP50" i="5" s="1"/>
  <c r="G75" i="9"/>
  <c r="L23" i="5"/>
  <c r="G156" i="9" l="1"/>
  <c r="B6" i="30"/>
  <c r="CE128" i="13"/>
  <c r="BZ1" i="16" s="1"/>
  <c r="BZ8" i="16" s="1"/>
  <c r="CE121" i="13"/>
  <c r="BZ2" i="17" s="1"/>
  <c r="BX133" i="9"/>
  <c r="BY140" i="9" s="1"/>
  <c r="BZ34" i="9"/>
  <c r="BZ27" i="18"/>
  <c r="BZ28" i="18" s="1"/>
  <c r="BX17" i="19"/>
  <c r="BZ5" i="19"/>
  <c r="BZ10" i="19" s="1"/>
  <c r="CE114" i="13"/>
  <c r="BY10" i="17"/>
  <c r="BY8" i="17"/>
  <c r="BY117" i="9" s="1"/>
  <c r="BY22" i="17"/>
  <c r="BY7" i="17"/>
  <c r="BY16" i="19"/>
  <c r="BY17" i="19" s="1"/>
  <c r="BY38" i="9"/>
  <c r="EU51" i="5" s="1"/>
  <c r="EV51" i="5" s="1"/>
  <c r="BX27" i="17"/>
  <c r="BV32" i="17"/>
  <c r="BW36" i="9"/>
  <c r="BW31" i="17"/>
  <c r="F133" i="8"/>
  <c r="F135" i="8" s="1"/>
  <c r="S41" i="7"/>
  <c r="T41" i="7" s="1"/>
  <c r="G76" i="9"/>
  <c r="G85" i="9" s="1"/>
  <c r="G95" i="9" s="1"/>
  <c r="C348" i="12"/>
  <c r="C119" i="12"/>
  <c r="M25" i="10" s="1"/>
  <c r="C124" i="12"/>
  <c r="E308" i="12"/>
  <c r="C112" i="12"/>
  <c r="BY27" i="17" l="1"/>
  <c r="BY36" i="9" s="1"/>
  <c r="EU50" i="5" s="1"/>
  <c r="EV50" i="5" s="1"/>
  <c r="EQ50" i="5"/>
  <c r="ER50" i="5" s="1"/>
  <c r="BY133" i="9"/>
  <c r="BZ140" i="9" s="1"/>
  <c r="EW49" i="5"/>
  <c r="EX49" i="5" s="1"/>
  <c r="CJ34" i="9"/>
  <c r="CJ53" i="9" s="1"/>
  <c r="BX31" i="17"/>
  <c r="BX36" i="9"/>
  <c r="ES50" i="5" s="1"/>
  <c r="ET50" i="5" s="1"/>
  <c r="BZ16" i="19"/>
  <c r="BZ17" i="19" s="1"/>
  <c r="BZ38" i="9"/>
  <c r="BZ22" i="17"/>
  <c r="BZ7" i="17"/>
  <c r="BZ10" i="17"/>
  <c r="BZ8" i="17"/>
  <c r="BZ117" i="9" s="1"/>
  <c r="BW32" i="17"/>
  <c r="G322" i="12"/>
  <c r="G332" i="12" s="1"/>
  <c r="C123" i="12"/>
  <c r="C120" i="12"/>
  <c r="M26" i="10" s="1"/>
  <c r="C125" i="12"/>
  <c r="C294" i="12"/>
  <c r="C304" i="12" s="1"/>
  <c r="C118" i="12"/>
  <c r="E318" i="12"/>
  <c r="BY31" i="17" l="1"/>
  <c r="BY32" i="17" s="1"/>
  <c r="BZ27" i="17"/>
  <c r="EW51" i="5"/>
  <c r="EX51" i="5" s="1"/>
  <c r="CJ38" i="9"/>
  <c r="BX32" i="17"/>
  <c r="BZ133" i="9"/>
  <c r="E337" i="12"/>
  <c r="J130" i="9"/>
  <c r="C121" i="12"/>
  <c r="C342" i="12" s="1"/>
  <c r="M24" i="10"/>
  <c r="M27" i="10" s="1"/>
  <c r="H8" i="9" s="1"/>
  <c r="H19" i="9" s="1"/>
  <c r="M36" i="5" s="1"/>
  <c r="N36" i="5" s="1"/>
  <c r="N39" i="5" s="1"/>
  <c r="C126" i="12"/>
  <c r="C355" i="12" s="1"/>
  <c r="C336" i="12"/>
  <c r="BZ36" i="9" l="1"/>
  <c r="BZ31" i="17"/>
  <c r="BZ32" i="17" s="1"/>
  <c r="L137" i="9"/>
  <c r="L142" i="9" s="1"/>
  <c r="J135" i="9"/>
  <c r="J146" i="9" s="1"/>
  <c r="C338" i="12"/>
  <c r="H73" i="9" s="1"/>
  <c r="K82" i="8"/>
  <c r="K104" i="8" s="1"/>
  <c r="H26" i="9"/>
  <c r="H125" i="9"/>
  <c r="C343" i="12"/>
  <c r="C344" i="12" s="1"/>
  <c r="H79" i="9" s="1"/>
  <c r="AE10" i="7"/>
  <c r="N12" i="5" l="1"/>
  <c r="M12" i="5" s="1"/>
  <c r="L11" i="8" s="1"/>
  <c r="EW50" i="5"/>
  <c r="EX50" i="5" s="1"/>
  <c r="CJ36" i="9"/>
  <c r="K128" i="9"/>
  <c r="J78" i="9"/>
  <c r="R16" i="5" s="1"/>
  <c r="Q16" i="5" s="1"/>
  <c r="N13" i="8" s="1"/>
  <c r="N17" i="5"/>
  <c r="M42" i="5"/>
  <c r="AE11" i="7"/>
  <c r="AF10" i="7"/>
  <c r="AF11" i="7" s="1"/>
  <c r="C349" i="12"/>
  <c r="C350" i="12" s="1"/>
  <c r="H7" i="16" s="1"/>
  <c r="H105" i="9"/>
  <c r="H74" i="9"/>
  <c r="H80" i="9" s="1"/>
  <c r="I113" i="9"/>
  <c r="H28" i="9"/>
  <c r="N13" i="5" l="1"/>
  <c r="M13" i="5" s="1"/>
  <c r="L12" i="8" s="1"/>
  <c r="H18" i="16"/>
  <c r="H23" i="16" s="1"/>
  <c r="J114" i="9"/>
  <c r="N42" i="5"/>
  <c r="N43" i="5" s="1"/>
  <c r="J106" i="9"/>
  <c r="H107" i="9"/>
  <c r="M17" i="5"/>
  <c r="L14" i="8" s="1"/>
  <c r="N18" i="5" l="1"/>
  <c r="H81" i="9"/>
  <c r="H72" i="9"/>
  <c r="I104" i="9"/>
  <c r="H32" i="9"/>
  <c r="M18" i="5" l="1"/>
  <c r="L15" i="8" s="1"/>
  <c r="N19" i="5"/>
  <c r="K83" i="8"/>
  <c r="K105" i="8" s="1"/>
  <c r="H40" i="9"/>
  <c r="AE21" i="7"/>
  <c r="M48" i="5"/>
  <c r="N11" i="5"/>
  <c r="H41" i="9" l="1"/>
  <c r="H51" i="9" s="1"/>
  <c r="H56" i="9" s="1"/>
  <c r="H92" i="9" s="1"/>
  <c r="C8" i="30"/>
  <c r="C10" i="30" s="1"/>
  <c r="N48" i="5"/>
  <c r="N52" i="5" s="1"/>
  <c r="M67" i="5"/>
  <c r="AF21" i="7"/>
  <c r="AF25" i="7" s="1"/>
  <c r="AE25" i="7"/>
  <c r="N14" i="5"/>
  <c r="M11" i="5"/>
  <c r="L7" i="8" l="1"/>
  <c r="M70" i="5"/>
  <c r="N30" i="5"/>
  <c r="N31" i="5" s="1"/>
  <c r="H93" i="9"/>
  <c r="L10" i="8"/>
  <c r="N4" i="5"/>
  <c r="N53" i="5"/>
  <c r="N67" i="5"/>
  <c r="L16" i="8" l="1"/>
  <c r="L30" i="8" s="1"/>
  <c r="L32" i="8" s="1"/>
  <c r="M31" i="8" s="1"/>
  <c r="N23" i="5"/>
  <c r="H75" i="9"/>
  <c r="H156" i="9" l="1"/>
  <c r="C6" i="30"/>
  <c r="G133" i="8"/>
  <c r="G135" i="8" s="1"/>
  <c r="H76" i="9"/>
  <c r="H85" i="9" s="1"/>
  <c r="H95" i="9" s="1"/>
  <c r="G119" i="12"/>
  <c r="Q25" i="10" s="1"/>
  <c r="L119" i="12"/>
  <c r="V25" i="10" s="1"/>
  <c r="E119" i="12"/>
  <c r="O25" i="10" s="1"/>
  <c r="H119" i="12"/>
  <c r="R25" i="10" s="1"/>
  <c r="M124" i="12"/>
  <c r="M119" i="12"/>
  <c r="W25" i="10" s="1"/>
  <c r="J124" i="12"/>
  <c r="H124" i="12"/>
  <c r="J119" i="12"/>
  <c r="T25" i="10" s="1"/>
  <c r="F308" i="12"/>
  <c r="F318" i="12" s="1"/>
  <c r="F124" i="12"/>
  <c r="D124" i="12"/>
  <c r="D119" i="12"/>
  <c r="N25" i="10" s="1"/>
  <c r="F119" i="12"/>
  <c r="P25" i="10" s="1"/>
  <c r="L124" i="12"/>
  <c r="G124" i="12"/>
  <c r="I124" i="12"/>
  <c r="K124" i="12"/>
  <c r="E348" i="12"/>
  <c r="I119" i="12"/>
  <c r="S25" i="10" s="1"/>
  <c r="D348" i="12"/>
  <c r="G308" i="12"/>
  <c r="G318" i="12" s="1"/>
  <c r="E124" i="12"/>
  <c r="K119" i="12"/>
  <c r="U25" i="10" s="1"/>
  <c r="B19" i="12"/>
  <c r="B58" i="12" s="1"/>
  <c r="D112" i="12"/>
  <c r="D294" i="12" s="1"/>
  <c r="D304" i="12" s="1"/>
  <c r="I322" i="12" l="1"/>
  <c r="I332" i="12" s="1"/>
  <c r="H308" i="12" a="1"/>
  <c r="H308" i="12" s="1"/>
  <c r="H322" i="12"/>
  <c r="H332" i="12" s="1"/>
  <c r="D336" i="12"/>
  <c r="D120" i="12"/>
  <c r="N26" i="10" s="1"/>
  <c r="E112" i="12"/>
  <c r="D118" i="12"/>
  <c r="D125" i="12"/>
  <c r="D123" i="12"/>
  <c r="L130" i="9" l="1"/>
  <c r="F337" i="12"/>
  <c r="G337" i="12" s="1"/>
  <c r="K130" i="9"/>
  <c r="I308" i="12" a="1"/>
  <c r="I308" i="12" s="1"/>
  <c r="J322" i="12"/>
  <c r="D126" i="12"/>
  <c r="D355" i="12" s="1"/>
  <c r="L82" i="8"/>
  <c r="L104" i="8" s="1"/>
  <c r="K14" i="7"/>
  <c r="I125" i="9"/>
  <c r="I26" i="9"/>
  <c r="E118" i="12"/>
  <c r="E125" i="12"/>
  <c r="E123" i="12"/>
  <c r="F363" i="12"/>
  <c r="F373" i="12" s="1"/>
  <c r="F380" i="12" s="1"/>
  <c r="C9" i="21" s="1"/>
  <c r="E120" i="12"/>
  <c r="O26" i="10" s="1"/>
  <c r="E294" i="12"/>
  <c r="E304" i="12" s="1"/>
  <c r="D121" i="12"/>
  <c r="D342" i="12" s="1"/>
  <c r="N24" i="10"/>
  <c r="N27" i="10" s="1"/>
  <c r="I8" i="9" s="1"/>
  <c r="I19" i="9" s="1"/>
  <c r="O36" i="5" s="1"/>
  <c r="P36" i="5" s="1"/>
  <c r="P39" i="5" s="1"/>
  <c r="D338" i="12"/>
  <c r="I73" i="9" s="1"/>
  <c r="P12" i="5" l="1"/>
  <c r="O12" i="5" s="1"/>
  <c r="M11" i="8" s="1"/>
  <c r="B9" i="21"/>
  <c r="I65" i="21" s="1"/>
  <c r="C49" i="21"/>
  <c r="B92" i="21"/>
  <c r="D343" i="12"/>
  <c r="D344" i="12" s="1"/>
  <c r="I79" i="9" s="1"/>
  <c r="M137" i="9"/>
  <c r="M142" i="9" s="1"/>
  <c r="K135" i="9"/>
  <c r="K146" i="9" s="1"/>
  <c r="N137" i="9"/>
  <c r="N142" i="9" s="1"/>
  <c r="L135" i="9"/>
  <c r="K322" i="12"/>
  <c r="J308" i="12" a="1"/>
  <c r="J308" i="12" s="1"/>
  <c r="E126" i="12"/>
  <c r="E355" i="12" s="1"/>
  <c r="E336" i="12"/>
  <c r="E338" i="12" s="1"/>
  <c r="J73" i="9" s="1"/>
  <c r="M82" i="8"/>
  <c r="M104" i="8" s="1"/>
  <c r="J26" i="9"/>
  <c r="Q42" i="5" s="1"/>
  <c r="O42" i="5"/>
  <c r="F294" i="12"/>
  <c r="F123" i="12"/>
  <c r="F120" i="12"/>
  <c r="P26" i="10" s="1"/>
  <c r="F125" i="12"/>
  <c r="G363" i="12"/>
  <c r="G373" i="12" s="1"/>
  <c r="G380" i="12" s="1"/>
  <c r="C10" i="21" s="1"/>
  <c r="F118" i="12"/>
  <c r="I74" i="9"/>
  <c r="I80" i="9" s="1"/>
  <c r="J113" i="9"/>
  <c r="O24" i="10"/>
  <c r="O27" i="10" s="1"/>
  <c r="J8" i="9" s="1"/>
  <c r="J19" i="9" s="1"/>
  <c r="Q36" i="5" s="1"/>
  <c r="R36" i="5" s="1"/>
  <c r="R39" i="5" s="1"/>
  <c r="E121" i="12"/>
  <c r="E342" i="12" s="1"/>
  <c r="AY14" i="7"/>
  <c r="K16" i="7"/>
  <c r="K18" i="7" s="1"/>
  <c r="L14" i="7"/>
  <c r="L16" i="7" s="1"/>
  <c r="AI10" i="7"/>
  <c r="I28" i="9"/>
  <c r="D349" i="12"/>
  <c r="D350" i="12" s="1"/>
  <c r="I7" i="16" s="1"/>
  <c r="I105" i="9"/>
  <c r="R12" i="5" l="1"/>
  <c r="Q12" i="5" s="1"/>
  <c r="N11" i="8" s="1"/>
  <c r="P13" i="5"/>
  <c r="P18" i="5"/>
  <c r="O18" i="5" s="1"/>
  <c r="M15" i="8" s="1"/>
  <c r="B10" i="21"/>
  <c r="B93" i="21" s="1"/>
  <c r="C50" i="21"/>
  <c r="F304" i="12"/>
  <c r="J65" i="21"/>
  <c r="AC92" i="21"/>
  <c r="O92" i="21"/>
  <c r="AE92" i="21"/>
  <c r="AB92" i="21"/>
  <c r="W92" i="21"/>
  <c r="I92" i="21"/>
  <c r="I155" i="21" s="1"/>
  <c r="K23" i="9" s="1"/>
  <c r="P92" i="21"/>
  <c r="S92" i="21"/>
  <c r="AD92" i="21"/>
  <c r="Q92" i="21"/>
  <c r="V92" i="21"/>
  <c r="Z92" i="21"/>
  <c r="R92" i="21"/>
  <c r="AA92" i="21"/>
  <c r="AF92" i="21"/>
  <c r="Y92" i="21"/>
  <c r="L92" i="21"/>
  <c r="U92" i="21"/>
  <c r="T92" i="21"/>
  <c r="N92" i="21"/>
  <c r="M92" i="21"/>
  <c r="X92" i="21"/>
  <c r="J92" i="21"/>
  <c r="K92" i="21"/>
  <c r="K78" i="9"/>
  <c r="T16" i="5" s="1"/>
  <c r="S16" i="5" s="1"/>
  <c r="O13" i="8" s="1"/>
  <c r="L128" i="9"/>
  <c r="L146" i="9" s="1"/>
  <c r="E343" i="12"/>
  <c r="E344" i="12" s="1"/>
  <c r="J79" i="9" s="1"/>
  <c r="R17" i="5" s="1"/>
  <c r="K308" i="12" a="1"/>
  <c r="K308" i="12" s="1"/>
  <c r="L322" i="12"/>
  <c r="J125" i="9"/>
  <c r="J74" i="9" s="1"/>
  <c r="J80" i="9" s="1"/>
  <c r="I107" i="9"/>
  <c r="K106" i="9"/>
  <c r="I18" i="16"/>
  <c r="I23" i="16" s="1"/>
  <c r="K26" i="7"/>
  <c r="L18" i="7"/>
  <c r="P42" i="5"/>
  <c r="P43" i="5" s="1"/>
  <c r="O13" i="5"/>
  <c r="M12" i="8" s="1"/>
  <c r="AI11" i="7"/>
  <c r="AJ10" i="7"/>
  <c r="AJ11" i="7" s="1"/>
  <c r="I81" i="9"/>
  <c r="P17" i="5"/>
  <c r="AZ14" i="7"/>
  <c r="AZ16" i="7" s="1"/>
  <c r="AZ18" i="7" s="1"/>
  <c r="AY16" i="7"/>
  <c r="AY18" i="7" s="1"/>
  <c r="AY26" i="7" s="1"/>
  <c r="F126" i="12"/>
  <c r="P24" i="10"/>
  <c r="P27" i="10" s="1"/>
  <c r="K8" i="9" s="1"/>
  <c r="K19" i="9" s="1"/>
  <c r="S36" i="5" s="1"/>
  <c r="T36" i="5" s="1"/>
  <c r="T39" i="5" s="1"/>
  <c r="F121" i="12"/>
  <c r="F342" i="12" s="1"/>
  <c r="AM10" i="7"/>
  <c r="J28" i="9"/>
  <c r="G125" i="12"/>
  <c r="G294" i="12"/>
  <c r="G123" i="12"/>
  <c r="G118" i="12"/>
  <c r="H363" i="12"/>
  <c r="H373" i="12" s="1"/>
  <c r="H380" i="12" s="1"/>
  <c r="C11" i="21" s="1"/>
  <c r="G120" i="12"/>
  <c r="Q26" i="10" s="1"/>
  <c r="J105" i="9"/>
  <c r="L106" i="9" s="1"/>
  <c r="E349" i="12"/>
  <c r="E350" i="12" s="1"/>
  <c r="J7" i="16" s="1"/>
  <c r="J18" i="16" s="1"/>
  <c r="J23" i="16" s="1"/>
  <c r="R42" i="5"/>
  <c r="R43" i="5" s="1"/>
  <c r="F14" i="30" l="1"/>
  <c r="K120" i="9"/>
  <c r="F336" i="12"/>
  <c r="R13" i="5"/>
  <c r="Q13" i="5" s="1"/>
  <c r="N12" i="8" s="1"/>
  <c r="R18" i="5"/>
  <c r="Q18" i="5" s="1"/>
  <c r="N15" i="8" s="1"/>
  <c r="B11" i="21"/>
  <c r="C51" i="21"/>
  <c r="K26" i="9"/>
  <c r="S42" i="5" s="1"/>
  <c r="N82" i="8"/>
  <c r="N104" i="8" s="1"/>
  <c r="G304" i="12"/>
  <c r="AE93" i="21"/>
  <c r="Y93" i="21"/>
  <c r="N93" i="21"/>
  <c r="AD93" i="21"/>
  <c r="Q93" i="21"/>
  <c r="AB93" i="21"/>
  <c r="M93" i="21"/>
  <c r="J93" i="21"/>
  <c r="J155" i="21" s="1"/>
  <c r="L23" i="9" s="1"/>
  <c r="S93" i="21"/>
  <c r="R93" i="21"/>
  <c r="AG93" i="21"/>
  <c r="P93" i="21"/>
  <c r="L93" i="21"/>
  <c r="O93" i="21"/>
  <c r="AC93" i="21"/>
  <c r="W93" i="21"/>
  <c r="T93" i="21"/>
  <c r="Z93" i="21"/>
  <c r="K93" i="21"/>
  <c r="AF93" i="21"/>
  <c r="AA93" i="21"/>
  <c r="X93" i="21"/>
  <c r="U93" i="21"/>
  <c r="V93" i="21"/>
  <c r="K68" i="9"/>
  <c r="B94" i="21"/>
  <c r="K65" i="21"/>
  <c r="M128" i="9"/>
  <c r="L78" i="9"/>
  <c r="V16" i="5" s="1"/>
  <c r="F349" i="12"/>
  <c r="F350" i="12" s="1"/>
  <c r="K7" i="16" s="1"/>
  <c r="F355" i="12"/>
  <c r="M322" i="12"/>
  <c r="L308" i="12" a="1"/>
  <c r="L308" i="12" s="1"/>
  <c r="K113" i="9"/>
  <c r="G126" i="12"/>
  <c r="H294" i="12"/>
  <c r="H123" i="12"/>
  <c r="H118" i="12"/>
  <c r="I363" i="12"/>
  <c r="I373" i="12" s="1"/>
  <c r="I380" i="12" s="1"/>
  <c r="C12" i="21" s="1"/>
  <c r="H125" i="12"/>
  <c r="H120" i="12"/>
  <c r="R26" i="10" s="1"/>
  <c r="F343" i="12"/>
  <c r="F344" i="12" s="1"/>
  <c r="K79" i="9" s="1"/>
  <c r="J32" i="9"/>
  <c r="P19" i="5"/>
  <c r="O17" i="5"/>
  <c r="M14" i="8" s="1"/>
  <c r="Q17" i="5"/>
  <c r="N14" i="8" s="1"/>
  <c r="L26" i="7"/>
  <c r="L36" i="7" s="1"/>
  <c r="L39" i="7" s="1"/>
  <c r="K36" i="7"/>
  <c r="K39" i="7" s="1"/>
  <c r="AM11" i="7"/>
  <c r="AN10" i="7"/>
  <c r="AN11" i="7" s="1"/>
  <c r="AZ26" i="7"/>
  <c r="AY36" i="7"/>
  <c r="I24" i="16"/>
  <c r="I32" i="9"/>
  <c r="J104" i="9"/>
  <c r="J107" i="9" s="1"/>
  <c r="I72" i="9"/>
  <c r="G121" i="12"/>
  <c r="G342" i="12" s="1"/>
  <c r="Q24" i="10"/>
  <c r="Q27" i="10" s="1"/>
  <c r="L8" i="9" s="1"/>
  <c r="L19" i="9" s="1"/>
  <c r="U36" i="5" s="1"/>
  <c r="V36" i="5" s="1"/>
  <c r="V39" i="5" s="1"/>
  <c r="AQ10" i="7"/>
  <c r="F338" i="12"/>
  <c r="K73" i="9" s="1"/>
  <c r="G336" i="12" l="1"/>
  <c r="K28" i="9"/>
  <c r="K18" i="16"/>
  <c r="K23" i="16" s="1"/>
  <c r="K32" i="9" s="1"/>
  <c r="K40" i="9" s="1"/>
  <c r="F13" i="30"/>
  <c r="F16" i="30" s="1"/>
  <c r="T12" i="5"/>
  <c r="S12" i="5" s="1"/>
  <c r="O11" i="8" s="1"/>
  <c r="R19" i="5"/>
  <c r="J81" i="9"/>
  <c r="K125" i="9"/>
  <c r="L113" i="9" s="1"/>
  <c r="B12" i="21"/>
  <c r="L65" i="21" s="1"/>
  <c r="C52" i="21"/>
  <c r="L68" i="9"/>
  <c r="T7" i="5"/>
  <c r="K69" i="9"/>
  <c r="L22" i="9"/>
  <c r="H304" i="12"/>
  <c r="P94" i="21"/>
  <c r="L94" i="21"/>
  <c r="AA94" i="21"/>
  <c r="T94" i="21"/>
  <c r="M94" i="21"/>
  <c r="AC94" i="21"/>
  <c r="U94" i="21"/>
  <c r="AE94" i="21"/>
  <c r="AB94" i="21"/>
  <c r="W94" i="21"/>
  <c r="O94" i="21"/>
  <c r="S94" i="21"/>
  <c r="AD94" i="21"/>
  <c r="Q94" i="21"/>
  <c r="AH94" i="21"/>
  <c r="Z94" i="21"/>
  <c r="X94" i="21"/>
  <c r="K94" i="21"/>
  <c r="K155" i="21" s="1"/>
  <c r="M23" i="9" s="1"/>
  <c r="V94" i="21"/>
  <c r="N94" i="21"/>
  <c r="R94" i="21"/>
  <c r="AG94" i="21"/>
  <c r="AF94" i="21"/>
  <c r="Y94" i="21"/>
  <c r="N322" i="12"/>
  <c r="M308" i="12" a="1"/>
  <c r="M308" i="12" s="1"/>
  <c r="U16" i="5"/>
  <c r="P13" i="8" s="1"/>
  <c r="G355" i="12"/>
  <c r="L105" i="9" s="1"/>
  <c r="N106" i="9" s="1"/>
  <c r="G350" i="12"/>
  <c r="L7" i="16" s="1"/>
  <c r="B8" i="6"/>
  <c r="B9" i="6" s="1"/>
  <c r="H126" i="12"/>
  <c r="T42" i="5"/>
  <c r="T43" i="5" s="1"/>
  <c r="AU10" i="7"/>
  <c r="O48" i="5"/>
  <c r="AI21" i="7"/>
  <c r="I40" i="9"/>
  <c r="L83" i="8"/>
  <c r="L105" i="8" s="1"/>
  <c r="M83" i="8"/>
  <c r="M105" i="8" s="1"/>
  <c r="Q48" i="5"/>
  <c r="J40" i="9"/>
  <c r="AM21" i="7"/>
  <c r="G338" i="12"/>
  <c r="L73" i="9" s="1"/>
  <c r="P11" i="5"/>
  <c r="T17" i="5"/>
  <c r="J72" i="9"/>
  <c r="K104" i="9"/>
  <c r="AY39" i="7"/>
  <c r="AZ36" i="7"/>
  <c r="AZ39" i="7" s="1"/>
  <c r="K105" i="9"/>
  <c r="M106" i="9" s="1"/>
  <c r="I294" i="12"/>
  <c r="I120" i="12"/>
  <c r="S26" i="10" s="1"/>
  <c r="I125" i="12"/>
  <c r="I123" i="12"/>
  <c r="J363" i="12"/>
  <c r="J373" i="12" s="1"/>
  <c r="J380" i="12" s="1"/>
  <c r="C13" i="21" s="1"/>
  <c r="I118" i="12"/>
  <c r="AQ11" i="7"/>
  <c r="AR10" i="7"/>
  <c r="AR11" i="7" s="1"/>
  <c r="G343" i="12"/>
  <c r="G344" i="12" s="1"/>
  <c r="L79" i="9" s="1"/>
  <c r="R24" i="10"/>
  <c r="R27" i="10" s="1"/>
  <c r="M8" i="9" s="1"/>
  <c r="M19" i="9" s="1"/>
  <c r="H121" i="12"/>
  <c r="H342" i="12" s="1"/>
  <c r="M22" i="9" l="1"/>
  <c r="H317" i="12" a="1"/>
  <c r="H317" i="12" s="1"/>
  <c r="J331" i="12" s="1"/>
  <c r="S48" i="5"/>
  <c r="T48" i="5" s="1"/>
  <c r="T52" i="5" s="1"/>
  <c r="T67" i="5" s="1"/>
  <c r="AQ21" i="7"/>
  <c r="AR21" i="7" s="1"/>
  <c r="AR25" i="7" s="1"/>
  <c r="N83" i="8"/>
  <c r="N105" i="8" s="1"/>
  <c r="G14" i="30"/>
  <c r="L120" i="9"/>
  <c r="L125" i="9" s="1"/>
  <c r="H14" i="30"/>
  <c r="M120" i="9"/>
  <c r="L18" i="16"/>
  <c r="L23" i="16" s="1"/>
  <c r="L32" i="9" s="1"/>
  <c r="O83" i="8" s="1"/>
  <c r="O105" i="8" s="1"/>
  <c r="G13" i="30"/>
  <c r="I41" i="9"/>
  <c r="I51" i="9" s="1"/>
  <c r="I56" i="9" s="1"/>
  <c r="I92" i="9" s="1"/>
  <c r="D8" i="30"/>
  <c r="D10" i="30" s="1"/>
  <c r="J41" i="9"/>
  <c r="J51" i="9" s="1"/>
  <c r="J56" i="9" s="1"/>
  <c r="N7" i="8" s="1"/>
  <c r="E8" i="30"/>
  <c r="E10" i="30" s="1"/>
  <c r="K41" i="9"/>
  <c r="K51" i="9" s="1"/>
  <c r="K56" i="9" s="1"/>
  <c r="O7" i="8" s="1"/>
  <c r="F8" i="30"/>
  <c r="F10" i="30" s="1"/>
  <c r="V12" i="5"/>
  <c r="U12" i="5" s="1"/>
  <c r="P11" i="8" s="1"/>
  <c r="K74" i="9"/>
  <c r="K80" i="9" s="1"/>
  <c r="B95" i="21"/>
  <c r="T95" i="21" s="1"/>
  <c r="H336" i="12"/>
  <c r="B13" i="21"/>
  <c r="M65" i="21" s="1"/>
  <c r="C53" i="21"/>
  <c r="O14" i="7"/>
  <c r="P14" i="7" s="1"/>
  <c r="P16" i="7" s="1"/>
  <c r="P18" i="7" s="1"/>
  <c r="P26" i="7" s="1"/>
  <c r="P36" i="7" s="1"/>
  <c r="P39" i="7" s="1"/>
  <c r="S7" i="5"/>
  <c r="T8" i="5"/>
  <c r="I304" i="12"/>
  <c r="M68" i="9"/>
  <c r="V7" i="5"/>
  <c r="V8" i="5" s="1"/>
  <c r="L69" i="9"/>
  <c r="M26" i="9"/>
  <c r="W42" i="5" s="1"/>
  <c r="X42" i="5" s="1"/>
  <c r="X43" i="5" s="1"/>
  <c r="L26" i="9"/>
  <c r="O82" i="8"/>
  <c r="O104" i="8" s="1"/>
  <c r="H355" i="12"/>
  <c r="M105" i="9" s="1"/>
  <c r="O106" i="9" s="1"/>
  <c r="H350" i="12"/>
  <c r="O322" i="12"/>
  <c r="N308" i="12" a="1"/>
  <c r="N308" i="12" s="1"/>
  <c r="I126" i="12"/>
  <c r="AV10" i="7"/>
  <c r="AV11" i="7" s="1"/>
  <c r="AU11" i="7"/>
  <c r="H343" i="12"/>
  <c r="H344" i="12" s="1"/>
  <c r="M79" i="9" s="1"/>
  <c r="J120" i="12"/>
  <c r="T26" i="10" s="1"/>
  <c r="K363" i="12"/>
  <c r="K373" i="12" s="1"/>
  <c r="K380" i="12" s="1"/>
  <c r="C14" i="21" s="1"/>
  <c r="J118" i="12"/>
  <c r="J125" i="12"/>
  <c r="J294" i="12"/>
  <c r="J123" i="12"/>
  <c r="V17" i="5"/>
  <c r="S17" i="5"/>
  <c r="O14" i="8" s="1"/>
  <c r="R11" i="5"/>
  <c r="Q11" i="5" s="1"/>
  <c r="N10" i="8" s="1"/>
  <c r="P14" i="5"/>
  <c r="O11" i="5"/>
  <c r="AJ21" i="7"/>
  <c r="AJ25" i="7" s="1"/>
  <c r="AI25" i="7"/>
  <c r="I121" i="12"/>
  <c r="I342" i="12" s="1"/>
  <c r="S24" i="10"/>
  <c r="S27" i="10" s="1"/>
  <c r="N8" i="9" s="1"/>
  <c r="N19" i="9" s="1"/>
  <c r="K107" i="9"/>
  <c r="AM25" i="7"/>
  <c r="AN21" i="7"/>
  <c r="AN25" i="7" s="1"/>
  <c r="M114" i="9"/>
  <c r="R48" i="5"/>
  <c r="R52" i="5" s="1"/>
  <c r="Q67" i="5"/>
  <c r="P48" i="5"/>
  <c r="P52" i="5" s="1"/>
  <c r="O67" i="5"/>
  <c r="AQ25" i="7" l="1"/>
  <c r="N22" i="9"/>
  <c r="I14" i="30" s="1"/>
  <c r="I317" i="12" a="1"/>
  <c r="I317" i="12" s="1"/>
  <c r="K331" i="12" s="1"/>
  <c r="G16" i="30"/>
  <c r="L95" i="21"/>
  <c r="L155" i="21" s="1"/>
  <c r="N23" i="9" s="1"/>
  <c r="N68" i="9" s="1"/>
  <c r="AG95" i="21"/>
  <c r="Y95" i="21"/>
  <c r="N95" i="21"/>
  <c r="AE95" i="21"/>
  <c r="O95" i="21"/>
  <c r="AB95" i="21"/>
  <c r="AF95" i="21"/>
  <c r="Q95" i="21"/>
  <c r="AI95" i="21"/>
  <c r="Z95" i="21"/>
  <c r="P95" i="21"/>
  <c r="M95" i="21"/>
  <c r="AD95" i="21"/>
  <c r="S95" i="21"/>
  <c r="AA95" i="21"/>
  <c r="M7" i="8"/>
  <c r="S67" i="5"/>
  <c r="S70" i="5" s="1"/>
  <c r="T53" i="5"/>
  <c r="O70" i="5"/>
  <c r="AU21" i="7"/>
  <c r="AV21" i="7" s="1"/>
  <c r="AV25" i="7" s="1"/>
  <c r="B18" i="6"/>
  <c r="B22" i="6" s="1"/>
  <c r="L24" i="16"/>
  <c r="W95" i="21"/>
  <c r="X95" i="21"/>
  <c r="U95" i="21"/>
  <c r="R95" i="21"/>
  <c r="U48" i="5"/>
  <c r="V48" i="5" s="1"/>
  <c r="V52" i="5" s="1"/>
  <c r="L40" i="9"/>
  <c r="G8" i="30" s="1"/>
  <c r="G10" i="30" s="1"/>
  <c r="N120" i="9"/>
  <c r="AH95" i="21"/>
  <c r="V95" i="21"/>
  <c r="AC95" i="21"/>
  <c r="Q70" i="5"/>
  <c r="N16" i="8"/>
  <c r="N30" i="8" s="1"/>
  <c r="N32" i="8" s="1"/>
  <c r="O31" i="8" s="1"/>
  <c r="T13" i="5"/>
  <c r="S13" i="5" s="1"/>
  <c r="O12" i="8" s="1"/>
  <c r="B96" i="21"/>
  <c r="AJ96" i="21" s="1"/>
  <c r="O16" i="7"/>
  <c r="O18" i="7" s="1"/>
  <c r="O26" i="7" s="1"/>
  <c r="O36" i="7" s="1"/>
  <c r="O39" i="7" s="1"/>
  <c r="B14" i="21"/>
  <c r="B97" i="21" s="1"/>
  <c r="C54" i="21"/>
  <c r="I336" i="12"/>
  <c r="N26" i="9"/>
  <c r="Y42" i="5" s="1"/>
  <c r="Z42" i="5" s="1"/>
  <c r="Z43" i="5" s="1"/>
  <c r="J304" i="12"/>
  <c r="U42" i="5"/>
  <c r="B12" i="6"/>
  <c r="B15" i="6" s="1"/>
  <c r="L28" i="9"/>
  <c r="N65" i="21"/>
  <c r="M7" i="16"/>
  <c r="H311" i="12" a="1"/>
  <c r="H311" i="12" s="1"/>
  <c r="U7" i="5"/>
  <c r="X7" i="5"/>
  <c r="M69" i="9"/>
  <c r="I355" i="12"/>
  <c r="N105" i="9" s="1"/>
  <c r="P106" i="9" s="1"/>
  <c r="I350" i="12"/>
  <c r="P322" i="12"/>
  <c r="O308" i="12" a="1"/>
  <c r="O308" i="12" s="1"/>
  <c r="J126" i="12"/>
  <c r="R53" i="5"/>
  <c r="R67" i="5"/>
  <c r="M113" i="9"/>
  <c r="M125" i="9" s="1"/>
  <c r="L74" i="9"/>
  <c r="L80" i="9" s="1"/>
  <c r="I343" i="12"/>
  <c r="I344" i="12" s="1"/>
  <c r="N79" i="9" s="1"/>
  <c r="P53" i="5"/>
  <c r="P67" i="5"/>
  <c r="P30" i="5"/>
  <c r="P31" i="5" s="1"/>
  <c r="I93" i="9"/>
  <c r="J92" i="9"/>
  <c r="X17" i="5"/>
  <c r="J121" i="12"/>
  <c r="J342" i="12" s="1"/>
  <c r="T24" i="10"/>
  <c r="T27" i="10" s="1"/>
  <c r="O8" i="9" s="1"/>
  <c r="O19" i="9" s="1"/>
  <c r="K294" i="12"/>
  <c r="K120" i="12"/>
  <c r="U26" i="10" s="1"/>
  <c r="L363" i="12"/>
  <c r="L373" i="12" s="1"/>
  <c r="L380" i="12" s="1"/>
  <c r="C15" i="21" s="1"/>
  <c r="K123" i="12"/>
  <c r="K118" i="12"/>
  <c r="K125" i="12"/>
  <c r="R14" i="5"/>
  <c r="U17" i="5"/>
  <c r="P14" i="8" s="1"/>
  <c r="L104" i="9"/>
  <c r="L107" i="9" s="1"/>
  <c r="K72" i="9"/>
  <c r="M10" i="8"/>
  <c r="P4" i="5"/>
  <c r="Y36" i="5"/>
  <c r="M28" i="9"/>
  <c r="W36" i="5"/>
  <c r="M16" i="8" l="1"/>
  <c r="M30" i="8" s="1"/>
  <c r="M32" i="8" s="1"/>
  <c r="N31" i="8" s="1"/>
  <c r="O22" i="9"/>
  <c r="J14" i="30" s="1"/>
  <c r="J317" i="12" a="1"/>
  <c r="J317" i="12" s="1"/>
  <c r="L331" i="12" s="1"/>
  <c r="Q96" i="21"/>
  <c r="P96" i="21"/>
  <c r="AB96" i="21"/>
  <c r="B23" i="6"/>
  <c r="B28" i="6" s="1"/>
  <c r="B31" i="6" s="1"/>
  <c r="AU25" i="7"/>
  <c r="O96" i="21"/>
  <c r="L41" i="9"/>
  <c r="L51" i="9" s="1"/>
  <c r="L56" i="9" s="1"/>
  <c r="P7" i="8" s="1"/>
  <c r="Z96" i="21"/>
  <c r="AA96" i="21"/>
  <c r="N96" i="21"/>
  <c r="AE96" i="21"/>
  <c r="AF96" i="21"/>
  <c r="AI96" i="21"/>
  <c r="V96" i="21"/>
  <c r="M96" i="21"/>
  <c r="M155" i="21" s="1"/>
  <c r="O23" i="9" s="1"/>
  <c r="O26" i="9" s="1"/>
  <c r="AA42" i="5" s="1"/>
  <c r="AB42" i="5" s="1"/>
  <c r="AB43" i="5" s="1"/>
  <c r="AH96" i="21"/>
  <c r="T96" i="21"/>
  <c r="R96" i="21"/>
  <c r="Y96" i="21"/>
  <c r="AC96" i="21"/>
  <c r="AD96" i="21"/>
  <c r="AG96" i="21"/>
  <c r="W96" i="21"/>
  <c r="S96" i="21"/>
  <c r="U96" i="21"/>
  <c r="X96" i="21"/>
  <c r="M18" i="16"/>
  <c r="M23" i="16" s="1"/>
  <c r="M32" i="9" s="1"/>
  <c r="M40" i="9" s="1"/>
  <c r="H8" i="30" s="1"/>
  <c r="H10" i="30" s="1"/>
  <c r="H13" i="30"/>
  <c r="H16" i="30" s="1"/>
  <c r="V13" i="5"/>
  <c r="U13" i="5" s="1"/>
  <c r="P12" i="8" s="1"/>
  <c r="T18" i="5"/>
  <c r="K81" i="9"/>
  <c r="J336" i="12"/>
  <c r="B15" i="21"/>
  <c r="O65" i="21" s="1"/>
  <c r="C55" i="21"/>
  <c r="N28" i="9"/>
  <c r="N69" i="9"/>
  <c r="Z7" i="5"/>
  <c r="Z8" i="5" s="1"/>
  <c r="N7" i="16"/>
  <c r="I311" i="12" a="1"/>
  <c r="I311" i="12" s="1"/>
  <c r="J325" i="12"/>
  <c r="J332" i="12" s="1"/>
  <c r="H318" i="12"/>
  <c r="K304" i="12"/>
  <c r="V42" i="5"/>
  <c r="V43" i="5" s="1"/>
  <c r="U67" i="5"/>
  <c r="AJ97" i="21"/>
  <c r="W97" i="21"/>
  <c r="AH97" i="21"/>
  <c r="Z97" i="21"/>
  <c r="X97" i="21"/>
  <c r="AG97" i="21"/>
  <c r="AF97" i="21"/>
  <c r="AK97" i="21"/>
  <c r="AI97" i="21"/>
  <c r="U97" i="21"/>
  <c r="AE97" i="21"/>
  <c r="AB97" i="21"/>
  <c r="AC97" i="21"/>
  <c r="S97" i="21"/>
  <c r="N97" i="21"/>
  <c r="T97" i="21"/>
  <c r="Q97" i="21"/>
  <c r="AA97" i="21"/>
  <c r="Y97" i="21"/>
  <c r="O97" i="21"/>
  <c r="P97" i="21"/>
  <c r="R97" i="21"/>
  <c r="AD97" i="21"/>
  <c r="V97" i="21"/>
  <c r="W7" i="5"/>
  <c r="X8" i="5"/>
  <c r="J355" i="12"/>
  <c r="O105" i="9" s="1"/>
  <c r="Q106" i="9" s="1"/>
  <c r="J350" i="12"/>
  <c r="P308" i="12" a="1"/>
  <c r="P308" i="12" s="1"/>
  <c r="Q322" i="12"/>
  <c r="Z36" i="5"/>
  <c r="Z39" i="5" s="1"/>
  <c r="M74" i="9"/>
  <c r="M80" i="9" s="1"/>
  <c r="N113" i="9"/>
  <c r="N125" i="9" s="1"/>
  <c r="R4" i="5"/>
  <c r="I75" i="9"/>
  <c r="P23" i="5"/>
  <c r="M104" i="9"/>
  <c r="M107" i="9" s="1"/>
  <c r="L72" i="9"/>
  <c r="U24" i="10"/>
  <c r="U27" i="10" s="1"/>
  <c r="P8" i="9" s="1"/>
  <c r="P19" i="9" s="1"/>
  <c r="K121" i="12"/>
  <c r="K342" i="12" s="1"/>
  <c r="AA36" i="5"/>
  <c r="K126" i="12"/>
  <c r="L118" i="12"/>
  <c r="L294" i="12"/>
  <c r="L120" i="12"/>
  <c r="V26" i="10" s="1"/>
  <c r="L123" i="12"/>
  <c r="L125" i="12"/>
  <c r="M363" i="12"/>
  <c r="M373" i="12" s="1"/>
  <c r="M380" i="12" s="1"/>
  <c r="C16" i="21" s="1"/>
  <c r="Z17" i="5"/>
  <c r="K92" i="9"/>
  <c r="J93" i="9"/>
  <c r="R30" i="5"/>
  <c r="R31" i="5" s="1"/>
  <c r="X36" i="5"/>
  <c r="X39" i="5" s="1"/>
  <c r="T11" i="5"/>
  <c r="W17" i="5"/>
  <c r="J343" i="12"/>
  <c r="J344" i="12" s="1"/>
  <c r="O79" i="9" s="1"/>
  <c r="O120" i="9" l="1"/>
  <c r="P22" i="9"/>
  <c r="K317" i="12" a="1"/>
  <c r="K317" i="12" s="1"/>
  <c r="M331" i="12" s="1"/>
  <c r="N155" i="21"/>
  <c r="P23" i="9" s="1"/>
  <c r="P26" i="9" s="1"/>
  <c r="AC42" i="5" s="1"/>
  <c r="AD42" i="5" s="1"/>
  <c r="AD43" i="5" s="1"/>
  <c r="U70" i="5"/>
  <c r="O68" i="9"/>
  <c r="O69" i="9" s="1"/>
  <c r="W48" i="5"/>
  <c r="K14" i="30"/>
  <c r="P120" i="9"/>
  <c r="N18" i="16"/>
  <c r="N23" i="16" s="1"/>
  <c r="N32" i="9" s="1"/>
  <c r="Y48" i="5" s="1"/>
  <c r="I13" i="30"/>
  <c r="I16" i="30" s="1"/>
  <c r="M41" i="9"/>
  <c r="M51" i="9" s="1"/>
  <c r="M56" i="9" s="1"/>
  <c r="I156" i="9"/>
  <c r="D6" i="30"/>
  <c r="S18" i="5"/>
  <c r="O15" i="8" s="1"/>
  <c r="T19" i="5"/>
  <c r="V18" i="5"/>
  <c r="L81" i="9"/>
  <c r="X13" i="5"/>
  <c r="W13" i="5" s="1"/>
  <c r="X18" i="5"/>
  <c r="K336" i="12"/>
  <c r="O28" i="9"/>
  <c r="B98" i="21"/>
  <c r="AD98" i="21" s="1"/>
  <c r="B16" i="21"/>
  <c r="B99" i="21" s="1"/>
  <c r="C56" i="21"/>
  <c r="Y7" i="5"/>
  <c r="O7" i="16"/>
  <c r="J311" i="12" a="1"/>
  <c r="J311" i="12" s="1"/>
  <c r="K325" i="12"/>
  <c r="K332" i="12" s="1"/>
  <c r="I318" i="12"/>
  <c r="N130" i="9" s="1"/>
  <c r="L304" i="12"/>
  <c r="V67" i="5"/>
  <c r="V53" i="5"/>
  <c r="M130" i="9"/>
  <c r="H337" i="12"/>
  <c r="K350" i="12"/>
  <c r="K355" i="12"/>
  <c r="P105" i="9" s="1"/>
  <c r="R106" i="9" s="1"/>
  <c r="R322" i="12"/>
  <c r="Q308" i="12" a="1"/>
  <c r="Q308" i="12" s="1"/>
  <c r="N74" i="9"/>
  <c r="N80" i="9" s="1"/>
  <c r="O113" i="9"/>
  <c r="T14" i="5"/>
  <c r="S11" i="5"/>
  <c r="O10" i="8" s="1"/>
  <c r="AC36" i="5"/>
  <c r="L92" i="9"/>
  <c r="T30" i="5"/>
  <c r="T31" i="5" s="1"/>
  <c r="K93" i="9"/>
  <c r="V24" i="10"/>
  <c r="V27" i="10" s="1"/>
  <c r="Q8" i="9" s="1"/>
  <c r="Q19" i="9" s="1"/>
  <c r="L121" i="12"/>
  <c r="L342" i="12" s="1"/>
  <c r="V11" i="5"/>
  <c r="N104" i="9"/>
  <c r="N107" i="9" s="1"/>
  <c r="M72" i="9"/>
  <c r="H133" i="8"/>
  <c r="H135" i="8" s="1"/>
  <c r="I76" i="9"/>
  <c r="I85" i="9" s="1"/>
  <c r="I95" i="9" s="1"/>
  <c r="AB17" i="5"/>
  <c r="AA17" i="5" s="1"/>
  <c r="M120" i="12"/>
  <c r="W26" i="10" s="1"/>
  <c r="M118" i="12"/>
  <c r="M123" i="12"/>
  <c r="M294" i="12"/>
  <c r="N363" i="12"/>
  <c r="N373" i="12" s="1"/>
  <c r="M125" i="12"/>
  <c r="K343" i="12"/>
  <c r="K344" i="12" s="1"/>
  <c r="P79" i="9" s="1"/>
  <c r="R23" i="5"/>
  <c r="J75" i="9"/>
  <c r="AB36" i="5"/>
  <c r="AB39" i="5" s="1"/>
  <c r="L126" i="12"/>
  <c r="Y17" i="5"/>
  <c r="N380" i="12" l="1"/>
  <c r="C17" i="21" s="1"/>
  <c r="B17" i="21" s="1"/>
  <c r="B100" i="21" s="1"/>
  <c r="N374" i="12"/>
  <c r="L336" i="12"/>
  <c r="L317" i="12" a="1"/>
  <c r="L317" i="12" s="1"/>
  <c r="N331" i="12" s="1"/>
  <c r="AB7" i="5"/>
  <c r="AA7" i="5" s="1"/>
  <c r="P68" i="9"/>
  <c r="AD7" i="5" s="1"/>
  <c r="N40" i="9"/>
  <c r="N41" i="9" s="1"/>
  <c r="N51" i="9" s="1"/>
  <c r="N56" i="9" s="1"/>
  <c r="X48" i="5"/>
  <c r="X52" i="5" s="1"/>
  <c r="W67" i="5"/>
  <c r="W70" i="5" s="1"/>
  <c r="O18" i="16"/>
  <c r="O23" i="16" s="1"/>
  <c r="O32" i="9" s="1"/>
  <c r="AA48" i="5" s="1"/>
  <c r="AB48" i="5" s="1"/>
  <c r="AB52" i="5" s="1"/>
  <c r="AB67" i="5" s="1"/>
  <c r="J13" i="30"/>
  <c r="J16" i="30" s="1"/>
  <c r="J156" i="9"/>
  <c r="E6" i="30"/>
  <c r="O16" i="8"/>
  <c r="O30" i="8" s="1"/>
  <c r="O32" i="8" s="1"/>
  <c r="P31" i="8" s="1"/>
  <c r="U18" i="5"/>
  <c r="P15" i="8" s="1"/>
  <c r="V19" i="5"/>
  <c r="Z13" i="5"/>
  <c r="Y13" i="5" s="1"/>
  <c r="Z18" i="5"/>
  <c r="Y18" i="5" s="1"/>
  <c r="W18" i="5"/>
  <c r="S98" i="21"/>
  <c r="AA98" i="21"/>
  <c r="AG98" i="21"/>
  <c r="AB98" i="21"/>
  <c r="Z98" i="21"/>
  <c r="O98" i="21"/>
  <c r="O155" i="21" s="1"/>
  <c r="Q23" i="9" s="1"/>
  <c r="W98" i="21"/>
  <c r="AH98" i="21"/>
  <c r="X98" i="21"/>
  <c r="AK98" i="21"/>
  <c r="AE98" i="21"/>
  <c r="AF98" i="21"/>
  <c r="U98" i="21"/>
  <c r="R98" i="21"/>
  <c r="V98" i="21"/>
  <c r="P98" i="21"/>
  <c r="AJ98" i="21"/>
  <c r="AL98" i="21"/>
  <c r="P28" i="9"/>
  <c r="P65" i="21"/>
  <c r="AI98" i="21"/>
  <c r="AC98" i="21"/>
  <c r="Q98" i="21"/>
  <c r="T98" i="21"/>
  <c r="Y98" i="21"/>
  <c r="Q22" i="9"/>
  <c r="P7" i="16"/>
  <c r="K311" i="12" a="1"/>
  <c r="K311" i="12" s="1"/>
  <c r="L325" i="12"/>
  <c r="L332" i="12" s="1"/>
  <c r="J318" i="12"/>
  <c r="O130" i="9" s="1"/>
  <c r="AB8" i="5"/>
  <c r="P69" i="9"/>
  <c r="M135" i="9"/>
  <c r="M146" i="9" s="1"/>
  <c r="O137" i="9"/>
  <c r="O142" i="9" s="1"/>
  <c r="AB99" i="21"/>
  <c r="T99" i="21"/>
  <c r="Z99" i="21"/>
  <c r="AK99" i="21"/>
  <c r="X99" i="21"/>
  <c r="AM99" i="21"/>
  <c r="AH99" i="21"/>
  <c r="Y99" i="21"/>
  <c r="AI99" i="21"/>
  <c r="AA99" i="21"/>
  <c r="AL99" i="21"/>
  <c r="P99" i="21"/>
  <c r="AD99" i="21"/>
  <c r="U99" i="21"/>
  <c r="AF99" i="21"/>
  <c r="R99" i="21"/>
  <c r="AC99" i="21"/>
  <c r="AE99" i="21"/>
  <c r="W99" i="21"/>
  <c r="S99" i="21"/>
  <c r="Q99" i="21"/>
  <c r="V99" i="21"/>
  <c r="AJ99" i="21"/>
  <c r="AG99" i="21"/>
  <c r="N135" i="9"/>
  <c r="P137" i="9"/>
  <c r="P142" i="9" s="1"/>
  <c r="M304" i="12"/>
  <c r="I337" i="12"/>
  <c r="H338" i="12"/>
  <c r="M73" i="9" s="1"/>
  <c r="S322" i="12"/>
  <c r="R308" i="12" a="1"/>
  <c r="R308" i="12" s="1"/>
  <c r="L355" i="12"/>
  <c r="Q105" i="9" s="1"/>
  <c r="S106" i="9" s="1"/>
  <c r="L350" i="12"/>
  <c r="T4" i="5"/>
  <c r="K75" i="9" s="1"/>
  <c r="M126" i="12"/>
  <c r="V14" i="5"/>
  <c r="AD36" i="5"/>
  <c r="AD39" i="5" s="1"/>
  <c r="X11" i="5"/>
  <c r="U11" i="5"/>
  <c r="P10" i="8" s="1"/>
  <c r="M121" i="12"/>
  <c r="M342" i="12" s="1"/>
  <c r="W24" i="10"/>
  <c r="W27" i="10" s="1"/>
  <c r="R8" i="9" s="1"/>
  <c r="R19" i="9" s="1"/>
  <c r="V30" i="5"/>
  <c r="V31" i="5" s="1"/>
  <c r="L93" i="9"/>
  <c r="M92" i="9"/>
  <c r="L343" i="12"/>
  <c r="L344" i="12" s="1"/>
  <c r="Q79" i="9" s="1"/>
  <c r="Z48" i="5"/>
  <c r="Z52" i="5" s="1"/>
  <c r="Y67" i="5"/>
  <c r="AD17" i="5"/>
  <c r="AC17" i="5" s="1"/>
  <c r="O104" i="9"/>
  <c r="O107" i="9" s="1"/>
  <c r="N72" i="9"/>
  <c r="P114" i="9"/>
  <c r="O125" i="9"/>
  <c r="I133" i="8"/>
  <c r="I135" i="8" s="1"/>
  <c r="J76" i="9"/>
  <c r="J85" i="9" s="1"/>
  <c r="J95" i="9" s="1"/>
  <c r="N118" i="12"/>
  <c r="N120" i="12"/>
  <c r="X26" i="10" s="1"/>
  <c r="N123" i="12"/>
  <c r="N294" i="12"/>
  <c r="O363" i="12"/>
  <c r="O373" i="12" s="1"/>
  <c r="N125" i="12"/>
  <c r="AE36" i="5"/>
  <c r="C57" i="21" l="1"/>
  <c r="R22" i="9"/>
  <c r="R120" i="9" s="1"/>
  <c r="M317" i="12" a="1"/>
  <c r="M317" i="12" s="1"/>
  <c r="O331" i="12" s="1"/>
  <c r="O380" i="12"/>
  <c r="C18" i="21" s="1"/>
  <c r="B18" i="21" s="1"/>
  <c r="B101" i="21" s="1"/>
  <c r="O374" i="12"/>
  <c r="Q68" i="9"/>
  <c r="Q69" i="9" s="1"/>
  <c r="CD69" i="9" s="1"/>
  <c r="I8" i="30"/>
  <c r="I10" i="30" s="1"/>
  <c r="AB53" i="5"/>
  <c r="O24" i="16"/>
  <c r="Y70" i="5"/>
  <c r="O40" i="9"/>
  <c r="O41" i="9" s="1"/>
  <c r="O51" i="9" s="1"/>
  <c r="O56" i="9" s="1"/>
  <c r="L14" i="30"/>
  <c r="Q120" i="9"/>
  <c r="M14" i="30"/>
  <c r="AA67" i="5"/>
  <c r="X53" i="5"/>
  <c r="X67" i="5"/>
  <c r="P18" i="16"/>
  <c r="P23" i="16" s="1"/>
  <c r="P32" i="9" s="1"/>
  <c r="K13" i="30"/>
  <c r="K16" i="30" s="1"/>
  <c r="K156" i="9"/>
  <c r="F6" i="30"/>
  <c r="F17" i="30" s="1"/>
  <c r="F19" i="30" s="1"/>
  <c r="P16" i="8"/>
  <c r="P30" i="8" s="1"/>
  <c r="P32" i="8" s="1"/>
  <c r="X12" i="5"/>
  <c r="P155" i="21"/>
  <c r="R23" i="9" s="1"/>
  <c r="CE23" i="9" s="1"/>
  <c r="Q65" i="21"/>
  <c r="S14" i="7"/>
  <c r="T14" i="7" s="1"/>
  <c r="T16" i="7" s="1"/>
  <c r="T18" i="7" s="1"/>
  <c r="T26" i="7" s="1"/>
  <c r="T36" i="7" s="1"/>
  <c r="T39" i="7" s="1"/>
  <c r="Q26" i="9"/>
  <c r="M336" i="12"/>
  <c r="CE22" i="9"/>
  <c r="Q137" i="9"/>
  <c r="Q142" i="9" s="1"/>
  <c r="O135" i="9"/>
  <c r="N304" i="12"/>
  <c r="N128" i="9"/>
  <c r="N146" i="9" s="1"/>
  <c r="M78" i="9"/>
  <c r="M81" i="9" s="1"/>
  <c r="T100" i="21"/>
  <c r="Y100" i="21"/>
  <c r="AI100" i="21"/>
  <c r="AA100" i="21"/>
  <c r="AH100" i="21"/>
  <c r="AJ100" i="21"/>
  <c r="W100" i="21"/>
  <c r="AB100" i="21"/>
  <c r="AD100" i="21"/>
  <c r="Q100" i="21"/>
  <c r="Q155" i="21" s="1"/>
  <c r="S23" i="9" s="1"/>
  <c r="Z100" i="21"/>
  <c r="AL100" i="21"/>
  <c r="AK100" i="21"/>
  <c r="X100" i="21"/>
  <c r="AM100" i="21"/>
  <c r="AN100" i="21"/>
  <c r="AG100" i="21"/>
  <c r="U100" i="21"/>
  <c r="AE100" i="21"/>
  <c r="V100" i="21"/>
  <c r="S100" i="21"/>
  <c r="AF100" i="21"/>
  <c r="R100" i="21"/>
  <c r="AC100" i="21"/>
  <c r="M325" i="12"/>
  <c r="M332" i="12" s="1"/>
  <c r="K318" i="12"/>
  <c r="P130" i="9" s="1"/>
  <c r="J337" i="12"/>
  <c r="I338" i="12"/>
  <c r="N73" i="9" s="1"/>
  <c r="AC7" i="5"/>
  <c r="AD8" i="5"/>
  <c r="Q7" i="16"/>
  <c r="L311" i="12" a="1"/>
  <c r="L311" i="12" s="1"/>
  <c r="AF7" i="5"/>
  <c r="T322" i="12"/>
  <c r="S308" i="12" a="1"/>
  <c r="S308" i="12" s="1"/>
  <c r="M350" i="12"/>
  <c r="M355" i="12"/>
  <c r="T23" i="5"/>
  <c r="M343" i="12"/>
  <c r="M344" i="12" s="1"/>
  <c r="R79" i="9" s="1"/>
  <c r="O125" i="12"/>
  <c r="O118" i="12"/>
  <c r="O120" i="12"/>
  <c r="Y26" i="10" s="1"/>
  <c r="O294" i="12"/>
  <c r="O123" i="12"/>
  <c r="P363" i="12"/>
  <c r="P373" i="12" s="1"/>
  <c r="P113" i="9"/>
  <c r="P125" i="9" s="1"/>
  <c r="O74" i="9"/>
  <c r="O80" i="9" s="1"/>
  <c r="CE8" i="9"/>
  <c r="CE19" i="9" s="1"/>
  <c r="N126" i="12"/>
  <c r="N121" i="12"/>
  <c r="N342" i="12" s="1"/>
  <c r="X24" i="10"/>
  <c r="X27" i="10" s="1"/>
  <c r="S8" i="9" s="1"/>
  <c r="S19" i="9" s="1"/>
  <c r="Z53" i="5"/>
  <c r="Z67" i="5"/>
  <c r="AF36" i="5"/>
  <c r="AF39" i="5" s="1"/>
  <c r="Z11" i="5"/>
  <c r="Y11" i="5" s="1"/>
  <c r="AF17" i="5"/>
  <c r="AE17" i="5" s="1"/>
  <c r="J133" i="8"/>
  <c r="J135" i="8" s="1"/>
  <c r="K76" i="9"/>
  <c r="K85" i="9" s="1"/>
  <c r="K95" i="9" s="1"/>
  <c r="P104" i="9"/>
  <c r="P107" i="9" s="1"/>
  <c r="O72" i="9"/>
  <c r="X30" i="5"/>
  <c r="X31" i="5" s="1"/>
  <c r="N92" i="9"/>
  <c r="M93" i="9"/>
  <c r="V4" i="5"/>
  <c r="W11" i="5"/>
  <c r="C58" i="21" l="1"/>
  <c r="P380" i="12"/>
  <c r="C19" i="21" s="1"/>
  <c r="B19" i="21" s="1"/>
  <c r="S65" i="21" s="1"/>
  <c r="P374" i="12"/>
  <c r="S22" i="9"/>
  <c r="N317" i="12" a="1"/>
  <c r="N317" i="12" s="1"/>
  <c r="P331" i="12" s="1"/>
  <c r="J8" i="30"/>
  <c r="J10" i="30" s="1"/>
  <c r="AA70" i="5"/>
  <c r="N14" i="30"/>
  <c r="S120" i="9"/>
  <c r="R68" i="9"/>
  <c r="AH7" i="5" s="1"/>
  <c r="AG7" i="5" s="1"/>
  <c r="Q18" i="16"/>
  <c r="Q23" i="16" s="1"/>
  <c r="Q32" i="9" s="1"/>
  <c r="AE48" i="5" s="1"/>
  <c r="L13" i="30"/>
  <c r="L16" i="30" s="1"/>
  <c r="AB13" i="5"/>
  <c r="AA13" i="5" s="1"/>
  <c r="AB18" i="5"/>
  <c r="AA18" i="5" s="1"/>
  <c r="W12" i="5"/>
  <c r="X14" i="5"/>
  <c r="Z12" i="5"/>
  <c r="R26" i="9"/>
  <c r="AG42" i="5" s="1"/>
  <c r="AH42" i="5" s="1"/>
  <c r="AH43" i="5" s="1"/>
  <c r="CE26" i="9"/>
  <c r="CE28" i="9" s="1"/>
  <c r="CE29" i="9" s="1"/>
  <c r="S16" i="7"/>
  <c r="S18" i="7" s="1"/>
  <c r="S26" i="7" s="1"/>
  <c r="S36" i="7" s="1"/>
  <c r="S39" i="7" s="1"/>
  <c r="AE42" i="5"/>
  <c r="AF42" i="5" s="1"/>
  <c r="AF43" i="5" s="1"/>
  <c r="Q28" i="9"/>
  <c r="R65" i="21"/>
  <c r="N336" i="12"/>
  <c r="CE39" i="9"/>
  <c r="CE35" i="9"/>
  <c r="CE37" i="9"/>
  <c r="O64" i="16"/>
  <c r="O74" i="16" s="1"/>
  <c r="R7" i="16"/>
  <c r="M311" i="12" a="1"/>
  <c r="M311" i="12" s="1"/>
  <c r="S26" i="9"/>
  <c r="AI42" i="5" s="1"/>
  <c r="AJ42" i="5" s="1"/>
  <c r="AJ43" i="5" s="1"/>
  <c r="P135" i="9"/>
  <c r="R137" i="9"/>
  <c r="R142" i="9" s="1"/>
  <c r="AK101" i="21"/>
  <c r="X101" i="21"/>
  <c r="AM101" i="21"/>
  <c r="AL101" i="21"/>
  <c r="Y101" i="21"/>
  <c r="AO101" i="21"/>
  <c r="AA101" i="21"/>
  <c r="AH101" i="21"/>
  <c r="AJ101" i="21"/>
  <c r="AC101" i="21"/>
  <c r="AN101" i="21"/>
  <c r="Z101" i="21"/>
  <c r="AD101" i="21"/>
  <c r="V101" i="21"/>
  <c r="T101" i="21"/>
  <c r="R101" i="21"/>
  <c r="R155" i="21" s="1"/>
  <c r="T23" i="9" s="1"/>
  <c r="AI101" i="21"/>
  <c r="AB101" i="21"/>
  <c r="S101" i="21"/>
  <c r="W101" i="21"/>
  <c r="AF101" i="21"/>
  <c r="U101" i="21"/>
  <c r="AE101" i="21"/>
  <c r="AG101" i="21"/>
  <c r="O304" i="12"/>
  <c r="N325" i="12"/>
  <c r="N332" i="12" s="1"/>
  <c r="L318" i="12"/>
  <c r="Q130" i="9" s="1"/>
  <c r="N78" i="9"/>
  <c r="O128" i="9"/>
  <c r="O146" i="9" s="1"/>
  <c r="AE7" i="5"/>
  <c r="AF8" i="5"/>
  <c r="R105" i="9"/>
  <c r="T106" i="9" s="1"/>
  <c r="R69" i="9"/>
  <c r="CE69" i="9" s="1"/>
  <c r="CE68" i="9"/>
  <c r="K337" i="12"/>
  <c r="J338" i="12"/>
  <c r="O73" i="9" s="1"/>
  <c r="X16" i="5"/>
  <c r="U322" i="12"/>
  <c r="T308" i="12" a="1"/>
  <c r="T308" i="12" s="1"/>
  <c r="N355" i="12"/>
  <c r="N350" i="12"/>
  <c r="O126" i="12"/>
  <c r="Q104" i="9"/>
  <c r="Q107" i="9" s="1"/>
  <c r="P72" i="9"/>
  <c r="N343" i="12"/>
  <c r="N344" i="12" s="1"/>
  <c r="S79" i="9" s="1"/>
  <c r="P123" i="12"/>
  <c r="P120" i="12"/>
  <c r="Z26" i="10" s="1"/>
  <c r="Q363" i="12"/>
  <c r="Q373" i="12" s="1"/>
  <c r="P294" i="12"/>
  <c r="P125" i="12"/>
  <c r="P118" i="12"/>
  <c r="AB11" i="5"/>
  <c r="AA11" i="5" s="1"/>
  <c r="P74" i="9"/>
  <c r="P80" i="9" s="1"/>
  <c r="Q113" i="9"/>
  <c r="Q125" i="9" s="1"/>
  <c r="CE79" i="9"/>
  <c r="AH17" i="5"/>
  <c r="AG17" i="5" s="1"/>
  <c r="P40" i="9"/>
  <c r="AC48" i="5"/>
  <c r="N93" i="9"/>
  <c r="O92" i="9"/>
  <c r="Z30" i="5"/>
  <c r="Z31" i="5" s="1"/>
  <c r="O121" i="12"/>
  <c r="O342" i="12" s="1"/>
  <c r="Y24" i="10"/>
  <c r="Y27" i="10" s="1"/>
  <c r="T8" i="9" s="1"/>
  <c r="T19" i="9" s="1"/>
  <c r="V23" i="5"/>
  <c r="L75" i="9"/>
  <c r="AG36" i="5"/>
  <c r="C59" i="21" l="1"/>
  <c r="Q380" i="12"/>
  <c r="C20" i="21" s="1"/>
  <c r="Q374" i="12"/>
  <c r="BB43" i="5"/>
  <c r="T22" i="9"/>
  <c r="O317" i="12" a="1"/>
  <c r="O317" i="12" s="1"/>
  <c r="Q331" i="12" s="1"/>
  <c r="S68" i="9"/>
  <c r="AJ7" i="5" s="1"/>
  <c r="AI7" i="5" s="1"/>
  <c r="R28" i="9"/>
  <c r="Q40" i="9"/>
  <c r="L8" i="30" s="1"/>
  <c r="L10" i="30" s="1"/>
  <c r="O14" i="30"/>
  <c r="T120" i="9"/>
  <c r="R18" i="16"/>
  <c r="R23" i="16" s="1"/>
  <c r="R32" i="9" s="1"/>
  <c r="R40" i="9" s="1"/>
  <c r="M8" i="30" s="1"/>
  <c r="M10" i="30" s="1"/>
  <c r="M13" i="30"/>
  <c r="M16" i="30" s="1"/>
  <c r="P41" i="9"/>
  <c r="P51" i="9" s="1"/>
  <c r="P56" i="9" s="1"/>
  <c r="P92" i="9" s="1"/>
  <c r="K8" i="30"/>
  <c r="K10" i="30" s="1"/>
  <c r="L156" i="9"/>
  <c r="G6" i="30"/>
  <c r="G17" i="30" s="1"/>
  <c r="G19" i="30" s="1"/>
  <c r="AD13" i="5"/>
  <c r="AC13" i="5" s="1"/>
  <c r="AD18" i="5"/>
  <c r="AC18" i="5" s="1"/>
  <c r="Z14" i="5"/>
  <c r="Y12" i="5"/>
  <c r="AB12" i="5"/>
  <c r="B102" i="21"/>
  <c r="AB102" i="21" s="1"/>
  <c r="O336" i="12"/>
  <c r="B20" i="21"/>
  <c r="T20" i="21" s="1"/>
  <c r="T65" i="21" s="1"/>
  <c r="Q15" i="30" s="1"/>
  <c r="C60" i="21"/>
  <c r="R63" i="16"/>
  <c r="R74" i="16" s="1"/>
  <c r="T26" i="9"/>
  <c r="AK42" i="5" s="1"/>
  <c r="AL42" i="5" s="1"/>
  <c r="AL43" i="5" s="1"/>
  <c r="P128" i="9"/>
  <c r="P146" i="9" s="1"/>
  <c r="O78" i="9"/>
  <c r="P304" i="12"/>
  <c r="AH8" i="5"/>
  <c r="Z16" i="5"/>
  <c r="Z19" i="5" s="1"/>
  <c r="N81" i="9"/>
  <c r="V102" i="21"/>
  <c r="AF102" i="21"/>
  <c r="S137" i="9"/>
  <c r="S142" i="9" s="1"/>
  <c r="Q135" i="9"/>
  <c r="S7" i="16"/>
  <c r="N311" i="12" a="1"/>
  <c r="N311" i="12" s="1"/>
  <c r="W16" i="5"/>
  <c r="X4" i="5" s="1"/>
  <c r="X19" i="5"/>
  <c r="T68" i="9"/>
  <c r="O325" i="12"/>
  <c r="O332" i="12" s="1"/>
  <c r="M318" i="12"/>
  <c r="R130" i="9" s="1"/>
  <c r="L337" i="12"/>
  <c r="K338" i="12"/>
  <c r="P73" i="9" s="1"/>
  <c r="V322" i="12"/>
  <c r="U308" i="12" a="1"/>
  <c r="U308" i="12" s="1"/>
  <c r="O355" i="12"/>
  <c r="T105" i="9" s="1"/>
  <c r="V106" i="9" s="1"/>
  <c r="O349" i="12"/>
  <c r="O350" i="12" s="1"/>
  <c r="P126" i="12"/>
  <c r="O343" i="12"/>
  <c r="O344" i="12" s="1"/>
  <c r="T79" i="9" s="1"/>
  <c r="O93" i="9"/>
  <c r="AB30" i="5"/>
  <c r="AD48" i="5"/>
  <c r="AD52" i="5" s="1"/>
  <c r="AC67" i="5"/>
  <c r="AJ17" i="5"/>
  <c r="AI17" i="5" s="1"/>
  <c r="S105" i="9"/>
  <c r="U106" i="9" s="1"/>
  <c r="AF48" i="5"/>
  <c r="AF52" i="5" s="1"/>
  <c r="AE67" i="5"/>
  <c r="AH36" i="5"/>
  <c r="Z24" i="10"/>
  <c r="Z27" i="10" s="1"/>
  <c r="U8" i="9" s="1"/>
  <c r="U19" i="9" s="1"/>
  <c r="P121" i="12"/>
  <c r="P342" i="12" s="1"/>
  <c r="Q74" i="9"/>
  <c r="Q80" i="9" s="1"/>
  <c r="R113" i="9"/>
  <c r="S28" i="9"/>
  <c r="AI36" i="5"/>
  <c r="Q294" i="12"/>
  <c r="Q123" i="12"/>
  <c r="Q118" i="12"/>
  <c r="Q120" i="12"/>
  <c r="AA26" i="10" s="1"/>
  <c r="R363" i="12"/>
  <c r="R373" i="12" s="1"/>
  <c r="Q125" i="12"/>
  <c r="AD11" i="5"/>
  <c r="AK36" i="5"/>
  <c r="K133" i="8"/>
  <c r="K135" i="8" s="1"/>
  <c r="L76" i="9"/>
  <c r="L85" i="9" s="1"/>
  <c r="L95" i="9" s="1"/>
  <c r="Q72" i="9"/>
  <c r="R104" i="9"/>
  <c r="R107" i="9" s="1"/>
  <c r="S69" i="9" l="1"/>
  <c r="U22" i="9"/>
  <c r="P14" i="30" s="1"/>
  <c r="P317" i="12" a="1"/>
  <c r="P317" i="12" s="1"/>
  <c r="R331" i="12" s="1"/>
  <c r="R380" i="12"/>
  <c r="C21" i="21" s="1"/>
  <c r="R374" i="12"/>
  <c r="Q41" i="9"/>
  <c r="Q51" i="9" s="1"/>
  <c r="Q56" i="9" s="1"/>
  <c r="AE70" i="5" s="1"/>
  <c r="AG48" i="5"/>
  <c r="AH48" i="5" s="1"/>
  <c r="AH52" i="5" s="1"/>
  <c r="CE32" i="9"/>
  <c r="CE33" i="9" s="1"/>
  <c r="CE40" i="9" s="1"/>
  <c r="CE41" i="9" s="1"/>
  <c r="R24" i="16"/>
  <c r="AP102" i="21"/>
  <c r="AL102" i="21"/>
  <c r="U102" i="21"/>
  <c r="AH102" i="21"/>
  <c r="W102" i="21"/>
  <c r="AI102" i="21"/>
  <c r="AO102" i="21"/>
  <c r="AK102" i="21"/>
  <c r="Y102" i="21"/>
  <c r="AJ102" i="21"/>
  <c r="AG102" i="21"/>
  <c r="R41" i="9"/>
  <c r="R51" i="9" s="1"/>
  <c r="R56" i="9" s="1"/>
  <c r="AC70" i="5"/>
  <c r="B103" i="21"/>
  <c r="AJ103" i="21" s="1"/>
  <c r="S102" i="21"/>
  <c r="S155" i="21" s="1"/>
  <c r="U23" i="9" s="1"/>
  <c r="AD102" i="21"/>
  <c r="AN102" i="21"/>
  <c r="AM102" i="21"/>
  <c r="AE102" i="21"/>
  <c r="T102" i="21"/>
  <c r="Z102" i="21"/>
  <c r="AC102" i="21"/>
  <c r="X102" i="21"/>
  <c r="AA102" i="21"/>
  <c r="U120" i="9"/>
  <c r="S18" i="16"/>
  <c r="S23" i="16" s="1"/>
  <c r="S32" i="9" s="1"/>
  <c r="N13" i="30"/>
  <c r="N16" i="30" s="1"/>
  <c r="AF13" i="5"/>
  <c r="AE13" i="5" s="1"/>
  <c r="AF18" i="5"/>
  <c r="AE18" i="5" s="1"/>
  <c r="AA12" i="5"/>
  <c r="AB14" i="5"/>
  <c r="AD12" i="5"/>
  <c r="AC12" i="5" s="1"/>
  <c r="P336" i="12"/>
  <c r="B21" i="21"/>
  <c r="U21" i="21" s="1"/>
  <c r="U65" i="21" s="1"/>
  <c r="R15" i="30" s="1"/>
  <c r="C61" i="21"/>
  <c r="T28" i="9"/>
  <c r="W14" i="7"/>
  <c r="W16" i="7" s="1"/>
  <c r="W18" i="7" s="1"/>
  <c r="W26" i="7" s="1"/>
  <c r="W36" i="7" s="1"/>
  <c r="W39" i="7" s="1"/>
  <c r="X23" i="5"/>
  <c r="Y16" i="5"/>
  <c r="Z4" i="5" s="1"/>
  <c r="M75" i="9"/>
  <c r="H6" i="30" s="1"/>
  <c r="T69" i="9"/>
  <c r="AL7" i="5"/>
  <c r="AB16" i="5"/>
  <c r="O81" i="9"/>
  <c r="Q128" i="9"/>
  <c r="Q146" i="9" s="1"/>
  <c r="P78" i="9"/>
  <c r="Q304" i="12"/>
  <c r="T7" i="16"/>
  <c r="O311" i="12" a="1"/>
  <c r="O311" i="12" s="1"/>
  <c r="M337" i="12"/>
  <c r="L338" i="12"/>
  <c r="Q73" i="9" s="1"/>
  <c r="T137" i="9"/>
  <c r="T142" i="9" s="1"/>
  <c r="R135" i="9"/>
  <c r="P325" i="12"/>
  <c r="P332" i="12" s="1"/>
  <c r="N318" i="12"/>
  <c r="S130" i="9" s="1"/>
  <c r="AJ8" i="5"/>
  <c r="W322" i="12"/>
  <c r="V308" i="12" a="1"/>
  <c r="V308" i="12" s="1"/>
  <c r="P355" i="12"/>
  <c r="U105" i="9" s="1"/>
  <c r="W106" i="9" s="1"/>
  <c r="P349" i="12"/>
  <c r="P350" i="12" s="1"/>
  <c r="P343" i="12"/>
  <c r="P344" i="12" s="1"/>
  <c r="U79" i="9" s="1"/>
  <c r="Q126" i="12"/>
  <c r="AL17" i="5"/>
  <c r="AK17" i="5" s="1"/>
  <c r="R72" i="9"/>
  <c r="S104" i="9"/>
  <c r="S107" i="9" s="1"/>
  <c r="AL36" i="5"/>
  <c r="AL39" i="5" s="1"/>
  <c r="AF11" i="5"/>
  <c r="Q121" i="12"/>
  <c r="Q342" i="12" s="1"/>
  <c r="AA24" i="10"/>
  <c r="AA27" i="10" s="1"/>
  <c r="V8" i="9" s="1"/>
  <c r="V19" i="9" s="1"/>
  <c r="AM36" i="5"/>
  <c r="S114" i="9"/>
  <c r="R125" i="9"/>
  <c r="AC11" i="5"/>
  <c r="AH39" i="5"/>
  <c r="BB39" i="5"/>
  <c r="AB31" i="5"/>
  <c r="R120" i="12"/>
  <c r="AB26" i="10" s="1"/>
  <c r="R118" i="12"/>
  <c r="R123" i="12"/>
  <c r="R294" i="12"/>
  <c r="R125" i="12"/>
  <c r="S363" i="12"/>
  <c r="S373" i="12" s="1"/>
  <c r="P93" i="9"/>
  <c r="AJ36" i="5"/>
  <c r="AJ39" i="5" s="1"/>
  <c r="AF53" i="5"/>
  <c r="AF67" i="5"/>
  <c r="AD53" i="5"/>
  <c r="AD67" i="5"/>
  <c r="AD30" i="5" s="1"/>
  <c r="Q317" i="12" l="1" a="1"/>
  <c r="Q317" i="12" s="1"/>
  <c r="S331" i="12" s="1"/>
  <c r="S310" i="12" s="1" a="1"/>
  <c r="S310" i="12" s="1"/>
  <c r="U324" i="12" s="1"/>
  <c r="U26" i="9"/>
  <c r="AM42" i="5" s="1"/>
  <c r="AN42" i="5" s="1"/>
  <c r="AN43" i="5" s="1"/>
  <c r="S380" i="12"/>
  <c r="C22" i="21" s="1"/>
  <c r="S374" i="12"/>
  <c r="T103" i="21"/>
  <c r="T155" i="21" s="1"/>
  <c r="V23" i="9" s="1"/>
  <c r="AE103" i="21"/>
  <c r="AO103" i="21"/>
  <c r="U103" i="21"/>
  <c r="AA103" i="21"/>
  <c r="AN103" i="21"/>
  <c r="AM103" i="21"/>
  <c r="AI103" i="21"/>
  <c r="AB103" i="21"/>
  <c r="AP103" i="21"/>
  <c r="AD103" i="21"/>
  <c r="Y103" i="21"/>
  <c r="Z103" i="21"/>
  <c r="AG103" i="21"/>
  <c r="AQ103" i="21"/>
  <c r="AL103" i="21"/>
  <c r="V103" i="21"/>
  <c r="AC103" i="21"/>
  <c r="X103" i="21"/>
  <c r="W103" i="21"/>
  <c r="AF103" i="21"/>
  <c r="AH103" i="21"/>
  <c r="AK103" i="21"/>
  <c r="Q92" i="9"/>
  <c r="R92" i="9" s="1"/>
  <c r="BB52" i="5"/>
  <c r="AG67" i="5"/>
  <c r="AG70" i="5" s="1"/>
  <c r="Q336" i="12"/>
  <c r="U68" i="9"/>
  <c r="U69" i="9" s="1"/>
  <c r="T18" i="16"/>
  <c r="T23" i="16" s="1"/>
  <c r="T32" i="9" s="1"/>
  <c r="AK48" i="5" s="1"/>
  <c r="AL48" i="5" s="1"/>
  <c r="AL52" i="5" s="1"/>
  <c r="AL67" i="5" s="1"/>
  <c r="O13" i="30"/>
  <c r="O16" i="30" s="1"/>
  <c r="H17" i="30"/>
  <c r="H19" i="30" s="1"/>
  <c r="AF12" i="5"/>
  <c r="AD14" i="5"/>
  <c r="B104" i="21"/>
  <c r="W104" i="21" s="1"/>
  <c r="B22" i="21"/>
  <c r="V22" i="21" s="1"/>
  <c r="V65" i="21" s="1"/>
  <c r="S15" i="30" s="1"/>
  <c r="C62" i="21"/>
  <c r="X14" i="7"/>
  <c r="X16" i="7" s="1"/>
  <c r="X18" i="7" s="1"/>
  <c r="X26" i="7" s="1"/>
  <c r="X36" i="7" s="1"/>
  <c r="X39" i="7" s="1"/>
  <c r="CE51" i="9"/>
  <c r="CE56" i="9" s="1"/>
  <c r="CE42" i="9"/>
  <c r="U28" i="9"/>
  <c r="L133" i="8"/>
  <c r="L135" i="8" s="1"/>
  <c r="M156" i="9"/>
  <c r="V22" i="9"/>
  <c r="M76" i="9"/>
  <c r="M85" i="9" s="1"/>
  <c r="M95" i="9" s="1"/>
  <c r="Z23" i="5"/>
  <c r="N75" i="9"/>
  <c r="I6" i="30" s="1"/>
  <c r="Q325" i="12"/>
  <c r="Q332" i="12" s="1"/>
  <c r="O318" i="12"/>
  <c r="T130" i="9" s="1"/>
  <c r="AL8" i="5"/>
  <c r="AD16" i="5"/>
  <c r="P81" i="9"/>
  <c r="V68" i="9"/>
  <c r="AK7" i="5"/>
  <c r="Q78" i="9"/>
  <c r="R128" i="9"/>
  <c r="R146" i="9" s="1"/>
  <c r="U7" i="16"/>
  <c r="P311" i="12" a="1"/>
  <c r="P311" i="12" s="1"/>
  <c r="N337" i="12"/>
  <c r="M338" i="12"/>
  <c r="R73" i="9" s="1"/>
  <c r="R304" i="12"/>
  <c r="B105" i="21"/>
  <c r="S135" i="9"/>
  <c r="U137" i="9"/>
  <c r="U142" i="9" s="1"/>
  <c r="AA16" i="5"/>
  <c r="AB4" i="5" s="1"/>
  <c r="O75" i="9" s="1"/>
  <c r="AB19" i="5"/>
  <c r="X322" i="12"/>
  <c r="W308" i="12" a="1"/>
  <c r="W308" i="12" s="1"/>
  <c r="Q355" i="12"/>
  <c r="V105" i="9" s="1"/>
  <c r="X106" i="9" s="1"/>
  <c r="Q349" i="12"/>
  <c r="Q350" i="12" s="1"/>
  <c r="Q343" i="12"/>
  <c r="Q344" i="12" s="1"/>
  <c r="V79" i="9" s="1"/>
  <c r="AD31" i="5"/>
  <c r="AF30" i="5"/>
  <c r="S40" i="9"/>
  <c r="AI48" i="5"/>
  <c r="AO36" i="5"/>
  <c r="R74" i="9"/>
  <c r="R80" i="9" s="1"/>
  <c r="S113" i="9"/>
  <c r="S125" i="9" s="1"/>
  <c r="T104" i="9"/>
  <c r="T107" i="9" s="1"/>
  <c r="S72" i="9"/>
  <c r="S125" i="12"/>
  <c r="S123" i="12"/>
  <c r="S120" i="12"/>
  <c r="AC26" i="10" s="1"/>
  <c r="S294" i="12"/>
  <c r="S118" i="12"/>
  <c r="T363" i="12"/>
  <c r="T373" i="12" s="1"/>
  <c r="AN17" i="5"/>
  <c r="CE72" i="9"/>
  <c r="AH11" i="5"/>
  <c r="AN36" i="5"/>
  <c r="AN39" i="5" s="1"/>
  <c r="R126" i="12"/>
  <c r="BB67" i="5"/>
  <c r="BB53" i="5"/>
  <c r="AH53" i="5"/>
  <c r="AH67" i="5"/>
  <c r="R121" i="12"/>
  <c r="R342" i="12" s="1"/>
  <c r="AB24" i="10"/>
  <c r="AB27" i="10" s="1"/>
  <c r="W8" i="9" s="1"/>
  <c r="W19" i="9" s="1"/>
  <c r="AE11" i="5"/>
  <c r="Q93" i="9" l="1"/>
  <c r="CD93" i="9" s="1"/>
  <c r="R317" i="12" a="1"/>
  <c r="R317" i="12" s="1"/>
  <c r="T331" i="12" s="1"/>
  <c r="T310" i="12" s="1" a="1"/>
  <c r="T310" i="12" s="1"/>
  <c r="V324" i="12" s="1"/>
  <c r="T380" i="12"/>
  <c r="C23" i="21" s="1"/>
  <c r="T374" i="12"/>
  <c r="R336" i="12"/>
  <c r="AB104" i="21"/>
  <c r="AP104" i="21"/>
  <c r="AG104" i="21"/>
  <c r="AJ104" i="21"/>
  <c r="AN7" i="5"/>
  <c r="AN8" i="5" s="1"/>
  <c r="AK67" i="5"/>
  <c r="AL53" i="5"/>
  <c r="T40" i="9"/>
  <c r="T41" i="9" s="1"/>
  <c r="T51" i="9" s="1"/>
  <c r="T56" i="9" s="1"/>
  <c r="AM104" i="21"/>
  <c r="AO104" i="21"/>
  <c r="AR104" i="21"/>
  <c r="X104" i="21"/>
  <c r="AQ104" i="21"/>
  <c r="AL104" i="21"/>
  <c r="U104" i="21"/>
  <c r="U155" i="21" s="1"/>
  <c r="W23" i="9" s="1"/>
  <c r="W68" i="9" s="1"/>
  <c r="AK104" i="21"/>
  <c r="AA104" i="21"/>
  <c r="AE104" i="21"/>
  <c r="AI104" i="21"/>
  <c r="AF104" i="21"/>
  <c r="Z104" i="21"/>
  <c r="AD104" i="21"/>
  <c r="Y104" i="21"/>
  <c r="V104" i="21"/>
  <c r="AC104" i="21"/>
  <c r="AN104" i="21"/>
  <c r="AH104" i="21"/>
  <c r="Q14" i="30"/>
  <c r="V120" i="9"/>
  <c r="U18" i="16"/>
  <c r="U23" i="16" s="1"/>
  <c r="U24" i="16" s="1"/>
  <c r="P13" i="30"/>
  <c r="P16" i="30" s="1"/>
  <c r="S41" i="9"/>
  <c r="S51" i="9" s="1"/>
  <c r="S56" i="9" s="1"/>
  <c r="S92" i="9" s="1"/>
  <c r="N8" i="30"/>
  <c r="N10" i="30" s="1"/>
  <c r="I17" i="30"/>
  <c r="I19" i="30" s="1"/>
  <c r="O156" i="9"/>
  <c r="J6" i="30"/>
  <c r="CE80" i="9"/>
  <c r="AH18" i="5"/>
  <c r="AG18" i="5" s="1"/>
  <c r="AE12" i="5"/>
  <c r="AF14" i="5"/>
  <c r="B23" i="21"/>
  <c r="W23" i="21" s="1"/>
  <c r="W65" i="21" s="1"/>
  <c r="T15" i="30" s="1"/>
  <c r="C63" i="21"/>
  <c r="N76" i="9"/>
  <c r="N85" i="9" s="1"/>
  <c r="N95" i="9" s="1"/>
  <c r="N156" i="9"/>
  <c r="M133" i="8"/>
  <c r="M135" i="8" s="1"/>
  <c r="V26" i="9"/>
  <c r="V7" i="16"/>
  <c r="Q311" i="12" a="1"/>
  <c r="Q311" i="12" s="1"/>
  <c r="W22" i="9"/>
  <c r="R78" i="9"/>
  <c r="S128" i="9"/>
  <c r="S146" i="9" s="1"/>
  <c r="AH12" i="5"/>
  <c r="CE73" i="9"/>
  <c r="AF16" i="5"/>
  <c r="AE16" i="5" s="1"/>
  <c r="Q81" i="9"/>
  <c r="CD81" i="9" s="1"/>
  <c r="AP7" i="5"/>
  <c r="V69" i="9"/>
  <c r="V137" i="9"/>
  <c r="V142" i="9" s="1"/>
  <c r="T135" i="9"/>
  <c r="O337" i="12"/>
  <c r="N338" i="12"/>
  <c r="S73" i="9" s="1"/>
  <c r="R325" i="12"/>
  <c r="R332" i="12" s="1"/>
  <c r="P318" i="12"/>
  <c r="U130" i="9" s="1"/>
  <c r="AC16" i="5"/>
  <c r="AD4" i="5" s="1"/>
  <c r="AD19" i="5"/>
  <c r="AB23" i="5"/>
  <c r="S304" i="12"/>
  <c r="AB105" i="21"/>
  <c r="Z105" i="21"/>
  <c r="AH105" i="21"/>
  <c r="AL105" i="21"/>
  <c r="V105" i="21"/>
  <c r="AR105" i="21"/>
  <c r="AP105" i="21"/>
  <c r="AC105" i="21"/>
  <c r="AJ105" i="21"/>
  <c r="W105" i="21"/>
  <c r="AN105" i="21"/>
  <c r="AQ105" i="21"/>
  <c r="AD105" i="21"/>
  <c r="AS105" i="21"/>
  <c r="AK105" i="21"/>
  <c r="X105" i="21"/>
  <c r="AM105" i="21"/>
  <c r="AF105" i="21"/>
  <c r="AE105" i="21"/>
  <c r="AO105" i="21"/>
  <c r="AG105" i="21"/>
  <c r="Y105" i="21"/>
  <c r="AI105" i="21"/>
  <c r="AA105" i="21"/>
  <c r="AM7" i="5"/>
  <c r="R355" i="12"/>
  <c r="R349" i="12"/>
  <c r="R350" i="12" s="1"/>
  <c r="Y322" i="12"/>
  <c r="X308" i="12" a="1"/>
  <c r="X308" i="12" s="1"/>
  <c r="AP17" i="5"/>
  <c r="AO17" i="5" s="1"/>
  <c r="S126" i="12"/>
  <c r="AH30" i="5"/>
  <c r="AF31" i="5"/>
  <c r="T294" i="12"/>
  <c r="T125" i="12"/>
  <c r="T120" i="12"/>
  <c r="AD26" i="10" s="1"/>
  <c r="U363" i="12"/>
  <c r="U373" i="12" s="1"/>
  <c r="T118" i="12"/>
  <c r="T123" i="12"/>
  <c r="AJ11" i="5"/>
  <c r="R343" i="12"/>
  <c r="R344" i="12" s="1"/>
  <c r="W79" i="9" s="1"/>
  <c r="S121" i="12"/>
  <c r="S342" i="12" s="1"/>
  <c r="AC24" i="10"/>
  <c r="AC27" i="10" s="1"/>
  <c r="X8" i="9" s="1"/>
  <c r="X19" i="9" s="1"/>
  <c r="T72" i="9"/>
  <c r="U104" i="9"/>
  <c r="U107" i="9" s="1"/>
  <c r="S74" i="9"/>
  <c r="S80" i="9" s="1"/>
  <c r="T113" i="9"/>
  <c r="T125" i="9" s="1"/>
  <c r="AQ36" i="5"/>
  <c r="AG11" i="5"/>
  <c r="CE74" i="9"/>
  <c r="AH13" i="5"/>
  <c r="AP36" i="5"/>
  <c r="AP39" i="5" s="1"/>
  <c r="AJ48" i="5"/>
  <c r="AJ52" i="5" s="1"/>
  <c r="AI67" i="5"/>
  <c r="AM17" i="5"/>
  <c r="R93" i="9"/>
  <c r="CE93" i="9" s="1"/>
  <c r="CE92" i="9"/>
  <c r="N133" i="8"/>
  <c r="N135" i="8" s="1"/>
  <c r="O76" i="9"/>
  <c r="O85" i="9" s="1"/>
  <c r="O95" i="9" s="1"/>
  <c r="X22" i="9" l="1"/>
  <c r="S317" i="12" a="1"/>
  <c r="S317" i="12" s="1"/>
  <c r="U331" i="12" s="1"/>
  <c r="U310" i="12" s="1" a="1"/>
  <c r="U310" i="12" s="1"/>
  <c r="U380" i="12"/>
  <c r="C24" i="21" s="1"/>
  <c r="C64" i="21" s="1"/>
  <c r="U374" i="12"/>
  <c r="V155" i="21"/>
  <c r="X23" i="9" s="1"/>
  <c r="O8" i="30"/>
  <c r="O10" i="30" s="1"/>
  <c r="AK70" i="5"/>
  <c r="U32" i="9"/>
  <c r="AM48" i="5" s="1"/>
  <c r="AN48" i="5" s="1"/>
  <c r="AN52" i="5" s="1"/>
  <c r="S14" i="30"/>
  <c r="X120" i="9"/>
  <c r="B106" i="21"/>
  <c r="AS106" i="21" s="1"/>
  <c r="R14" i="30"/>
  <c r="W120" i="9"/>
  <c r="AI70" i="5"/>
  <c r="V18" i="16"/>
  <c r="V23" i="16" s="1"/>
  <c r="V32" i="9" s="1"/>
  <c r="AO48" i="5" s="1"/>
  <c r="AP48" i="5" s="1"/>
  <c r="AP52" i="5" s="1"/>
  <c r="Q13" i="30"/>
  <c r="Q16" i="30" s="1"/>
  <c r="J17" i="30"/>
  <c r="J19" i="30" s="1"/>
  <c r="AJ13" i="5"/>
  <c r="AI13" i="5" s="1"/>
  <c r="AJ18" i="5"/>
  <c r="AJ12" i="5"/>
  <c r="B24" i="21"/>
  <c r="X24" i="21" s="1"/>
  <c r="X65" i="21" s="1"/>
  <c r="U15" i="30" s="1"/>
  <c r="S336" i="12"/>
  <c r="AO42" i="5"/>
  <c r="AP42" i="5" s="1"/>
  <c r="AP43" i="5" s="1"/>
  <c r="V28" i="9"/>
  <c r="AD23" i="5"/>
  <c r="P75" i="9"/>
  <c r="K6" i="30" s="1"/>
  <c r="K17" i="30" s="1"/>
  <c r="K19" i="30" s="1"/>
  <c r="AH14" i="5"/>
  <c r="AF4" i="5"/>
  <c r="Q75" i="9" s="1"/>
  <c r="X26" i="9"/>
  <c r="AS42" i="5" s="1"/>
  <c r="AT42" i="5" s="1"/>
  <c r="AT43" i="5" s="1"/>
  <c r="AF19" i="5"/>
  <c r="AH16" i="5"/>
  <c r="AG16" i="5" s="1"/>
  <c r="CE78" i="9"/>
  <c r="R81" i="9"/>
  <c r="CE81" i="9" s="1"/>
  <c r="AQ106" i="21"/>
  <c r="AD106" i="21"/>
  <c r="AO106" i="21"/>
  <c r="AG106" i="21"/>
  <c r="AI106" i="21"/>
  <c r="AC106" i="21"/>
  <c r="AF106" i="21"/>
  <c r="AB106" i="21"/>
  <c r="S78" i="9"/>
  <c r="T128" i="9"/>
  <c r="T146" i="9" s="1"/>
  <c r="P337" i="12"/>
  <c r="O338" i="12"/>
  <c r="T73" i="9" s="1"/>
  <c r="W26" i="9"/>
  <c r="AR7" i="5"/>
  <c r="AQ7" i="5" s="1"/>
  <c r="W69" i="9"/>
  <c r="X68" i="9"/>
  <c r="AG12" i="5"/>
  <c r="W7" i="16"/>
  <c r="R311" i="12" a="1"/>
  <c r="R311" i="12" s="1"/>
  <c r="W137" i="9"/>
  <c r="W142" i="9" s="1"/>
  <c r="U135" i="9"/>
  <c r="S325" i="12"/>
  <c r="S332" i="12" s="1"/>
  <c r="Q318" i="12"/>
  <c r="V130" i="9" s="1"/>
  <c r="T304" i="12"/>
  <c r="AO7" i="5"/>
  <c r="AP8" i="5"/>
  <c r="S355" i="12"/>
  <c r="X105" i="9" s="1"/>
  <c r="Z106" i="9" s="1"/>
  <c r="S349" i="12"/>
  <c r="S350" i="12" s="1"/>
  <c r="Z322" i="12"/>
  <c r="Y308" i="12" a="1"/>
  <c r="Y308" i="12" s="1"/>
  <c r="S343" i="12"/>
  <c r="S344" i="12" s="1"/>
  <c r="X79" i="9" s="1"/>
  <c r="AR17" i="5"/>
  <c r="AL11" i="5"/>
  <c r="AK11" i="5" s="1"/>
  <c r="T126" i="12"/>
  <c r="AJ67" i="5"/>
  <c r="AJ30" i="5" s="1"/>
  <c r="AJ53" i="5"/>
  <c r="C8" i="6"/>
  <c r="C9" i="6" s="1"/>
  <c r="T121" i="12"/>
  <c r="T342" i="12" s="1"/>
  <c r="AD24" i="10"/>
  <c r="AD27" i="10" s="1"/>
  <c r="Y8" i="9" s="1"/>
  <c r="Y19" i="9" s="1"/>
  <c r="U72" i="9"/>
  <c r="V104" i="9"/>
  <c r="V107" i="9" s="1"/>
  <c r="AI11" i="5"/>
  <c r="AR36" i="5"/>
  <c r="AR39" i="5" s="1"/>
  <c r="T92" i="9"/>
  <c r="S93" i="9"/>
  <c r="T74" i="9"/>
  <c r="T80" i="9" s="1"/>
  <c r="U113" i="9"/>
  <c r="U125" i="12"/>
  <c r="U123" i="12"/>
  <c r="U118" i="12"/>
  <c r="U294" i="12"/>
  <c r="U120" i="12"/>
  <c r="AE26" i="10" s="1"/>
  <c r="V363" i="12"/>
  <c r="V373" i="12" s="1"/>
  <c r="AH31" i="5"/>
  <c r="AG13" i="5"/>
  <c r="W105" i="9"/>
  <c r="Y106" i="9" s="1"/>
  <c r="T317" i="12" l="1" a="1"/>
  <c r="T317" i="12" s="1"/>
  <c r="V331" i="12" s="1"/>
  <c r="V310" i="12" s="1" a="1"/>
  <c r="V310" i="12" s="1"/>
  <c r="X324" i="12" s="1"/>
  <c r="W324" i="12"/>
  <c r="V380" i="12"/>
  <c r="C25" i="21" s="1"/>
  <c r="B25" i="21" s="1"/>
  <c r="V374" i="12"/>
  <c r="AP106" i="21"/>
  <c r="Z106" i="21"/>
  <c r="AL106" i="21"/>
  <c r="AH106" i="21"/>
  <c r="AM106" i="21"/>
  <c r="X106" i="21"/>
  <c r="W106" i="21"/>
  <c r="W155" i="21" s="1"/>
  <c r="Y23" i="9" s="1"/>
  <c r="Y106" i="21"/>
  <c r="AR106" i="21"/>
  <c r="B107" i="21"/>
  <c r="AO107" i="21" s="1"/>
  <c r="AT106" i="21"/>
  <c r="AN106" i="21"/>
  <c r="AK106" i="21"/>
  <c r="U40" i="9"/>
  <c r="U41" i="9" s="1"/>
  <c r="U51" i="9" s="1"/>
  <c r="U56" i="9" s="1"/>
  <c r="AM67" i="5"/>
  <c r="AJ106" i="21"/>
  <c r="AA106" i="21"/>
  <c r="AE106" i="21"/>
  <c r="AP67" i="5"/>
  <c r="V40" i="9"/>
  <c r="Q8" i="30" s="1"/>
  <c r="Q10" i="30" s="1"/>
  <c r="W18" i="16"/>
  <c r="W23" i="16" s="1"/>
  <c r="W32" i="9" s="1"/>
  <c r="R13" i="30"/>
  <c r="R16" i="30" s="1"/>
  <c r="Q156" i="9"/>
  <c r="L6" i="30"/>
  <c r="L17" i="30" s="1"/>
  <c r="L19" i="30" s="1"/>
  <c r="AL13" i="5"/>
  <c r="AK13" i="5" s="1"/>
  <c r="AL18" i="5"/>
  <c r="AK18" i="5" s="1"/>
  <c r="AI18" i="5"/>
  <c r="AJ14" i="5"/>
  <c r="AI12" i="5"/>
  <c r="AL12" i="5"/>
  <c r="T336" i="12"/>
  <c r="C12" i="6"/>
  <c r="C15" i="6" s="1"/>
  <c r="AP53" i="5"/>
  <c r="AO67" i="5"/>
  <c r="P76" i="9"/>
  <c r="P85" i="9" s="1"/>
  <c r="P95" i="9" s="1"/>
  <c r="P156" i="9"/>
  <c r="Y22" i="9"/>
  <c r="O133" i="8"/>
  <c r="O135" i="8" s="1"/>
  <c r="AF23" i="5"/>
  <c r="Q337" i="12"/>
  <c r="P338" i="12"/>
  <c r="U73" i="9" s="1"/>
  <c r="AJ16" i="5"/>
  <c r="AI16" i="5" s="1"/>
  <c r="S81" i="9"/>
  <c r="T78" i="9"/>
  <c r="U128" i="9"/>
  <c r="U146" i="9" s="1"/>
  <c r="T325" i="12"/>
  <c r="T332" i="12" s="1"/>
  <c r="R318" i="12"/>
  <c r="W130" i="9" s="1"/>
  <c r="AR8" i="5"/>
  <c r="U304" i="12"/>
  <c r="Y68" i="9"/>
  <c r="AT7" i="5"/>
  <c r="AT8" i="5" s="1"/>
  <c r="X69" i="9"/>
  <c r="AH4" i="5"/>
  <c r="X7" i="16"/>
  <c r="S311" i="12" a="1"/>
  <c r="S311" i="12" s="1"/>
  <c r="X137" i="9"/>
  <c r="X142" i="9" s="1"/>
  <c r="V135" i="9"/>
  <c r="Y107" i="21"/>
  <c r="AH19" i="5"/>
  <c r="B108" i="21"/>
  <c r="Y25" i="21"/>
  <c r="Y65" i="21" s="1"/>
  <c r="V15" i="30" s="1"/>
  <c r="AQ42" i="5"/>
  <c r="AR42" i="5" s="1"/>
  <c r="AR43" i="5" s="1"/>
  <c r="W28" i="9"/>
  <c r="AA322" i="12"/>
  <c r="Z308" i="12" a="1"/>
  <c r="Z308" i="12" s="1"/>
  <c r="AN67" i="5"/>
  <c r="AN53" i="5"/>
  <c r="T349" i="12"/>
  <c r="T350" i="12" s="1"/>
  <c r="T355" i="12"/>
  <c r="AT17" i="5"/>
  <c r="AJ31" i="5"/>
  <c r="AL30" i="5"/>
  <c r="V114" i="9"/>
  <c r="U125" i="9"/>
  <c r="T93" i="9"/>
  <c r="AN11" i="5"/>
  <c r="V294" i="12"/>
  <c r="V120" i="12"/>
  <c r="AF26" i="10" s="1"/>
  <c r="V123" i="12"/>
  <c r="V125" i="12"/>
  <c r="W363" i="12"/>
  <c r="W373" i="12" s="1"/>
  <c r="V118" i="12"/>
  <c r="T343" i="12"/>
  <c r="T344" i="12" s="1"/>
  <c r="Y79" i="9" s="1"/>
  <c r="AE24" i="10"/>
  <c r="AE27" i="10" s="1"/>
  <c r="Z8" i="9" s="1"/>
  <c r="Z19" i="9" s="1"/>
  <c r="U121" i="12"/>
  <c r="U342" i="12" s="1"/>
  <c r="AS36" i="5"/>
  <c r="X28" i="9"/>
  <c r="AQ17" i="5"/>
  <c r="U126" i="12"/>
  <c r="P133" i="8"/>
  <c r="P135" i="8" s="1"/>
  <c r="Q76" i="9"/>
  <c r="W104" i="9"/>
  <c r="W107" i="9" s="1"/>
  <c r="V72" i="9"/>
  <c r="AH107" i="21" l="1"/>
  <c r="AI107" i="21"/>
  <c r="AG107" i="21"/>
  <c r="AL107" i="21"/>
  <c r="W380" i="12"/>
  <c r="C26" i="21" s="1"/>
  <c r="B26" i="21" s="1"/>
  <c r="W374" i="12"/>
  <c r="AD107" i="21"/>
  <c r="AU107" i="21"/>
  <c r="AM107" i="21"/>
  <c r="AJ107" i="21"/>
  <c r="Z22" i="9"/>
  <c r="U317" i="12" a="1"/>
  <c r="U317" i="12" s="1"/>
  <c r="W331" i="12" s="1"/>
  <c r="W310" i="12" s="1" a="1"/>
  <c r="W310" i="12" s="1"/>
  <c r="AE107" i="21"/>
  <c r="AT107" i="21"/>
  <c r="AC107" i="21"/>
  <c r="X107" i="21"/>
  <c r="X155" i="21" s="1"/>
  <c r="Z23" i="9" s="1"/>
  <c r="Z26" i="9" s="1"/>
  <c r="AW42" i="5" s="1"/>
  <c r="AX42" i="5" s="1"/>
  <c r="AX43" i="5" s="1"/>
  <c r="AP107" i="21"/>
  <c r="AS107" i="21"/>
  <c r="AK107" i="21"/>
  <c r="AA107" i="21"/>
  <c r="AN107" i="21"/>
  <c r="AQ107" i="21"/>
  <c r="AR107" i="21"/>
  <c r="AB107" i="21"/>
  <c r="Z107" i="21"/>
  <c r="AF107" i="21"/>
  <c r="AM70" i="5"/>
  <c r="P8" i="30"/>
  <c r="P10" i="30" s="1"/>
  <c r="U14" i="30"/>
  <c r="Z120" i="9"/>
  <c r="T14" i="30"/>
  <c r="Y120" i="9"/>
  <c r="U92" i="9"/>
  <c r="U93" i="9" s="1"/>
  <c r="V41" i="9"/>
  <c r="V51" i="9" s="1"/>
  <c r="V56" i="9" s="1"/>
  <c r="AO70" i="5" s="1"/>
  <c r="X18" i="16"/>
  <c r="X23" i="16" s="1"/>
  <c r="X32" i="9" s="1"/>
  <c r="AS48" i="5" s="1"/>
  <c r="AT48" i="5" s="1"/>
  <c r="AT52" i="5" s="1"/>
  <c r="S13" i="30"/>
  <c r="S16" i="30" s="1"/>
  <c r="AK12" i="5"/>
  <c r="AL14" i="5"/>
  <c r="AN12" i="5"/>
  <c r="AM12" i="5" s="1"/>
  <c r="Q85" i="9"/>
  <c r="CD76" i="9"/>
  <c r="U336" i="12"/>
  <c r="Y26" i="9"/>
  <c r="AU42" i="5" s="1"/>
  <c r="AV42" i="5" s="1"/>
  <c r="AV43" i="5" s="1"/>
  <c r="AA14" i="7"/>
  <c r="AH23" i="5"/>
  <c r="R75" i="9"/>
  <c r="M6" i="30" s="1"/>
  <c r="M17" i="30" s="1"/>
  <c r="M19" i="30" s="1"/>
  <c r="AJ4" i="5"/>
  <c r="S75" i="9" s="1"/>
  <c r="Y7" i="16"/>
  <c r="T311" i="12" a="1"/>
  <c r="T311" i="12" s="1"/>
  <c r="V304" i="12"/>
  <c r="U325" i="12"/>
  <c r="U332" i="12" s="1"/>
  <c r="S318" i="12"/>
  <c r="X130" i="9" s="1"/>
  <c r="Y137" i="9"/>
  <c r="Y142" i="9" s="1"/>
  <c r="W135" i="9"/>
  <c r="AJ19" i="5"/>
  <c r="AT108" i="21"/>
  <c r="Z108" i="21"/>
  <c r="AH108" i="21"/>
  <c r="AL108" i="21"/>
  <c r="AB108" i="21"/>
  <c r="AR108" i="21"/>
  <c r="AQ108" i="21"/>
  <c r="AJ108" i="21"/>
  <c r="AS108" i="21"/>
  <c r="AK108" i="21"/>
  <c r="AD108" i="21"/>
  <c r="AM108" i="21"/>
  <c r="AE108" i="21"/>
  <c r="AU108" i="21"/>
  <c r="AG108" i="21"/>
  <c r="AN108" i="21"/>
  <c r="Y108" i="21"/>
  <c r="Y155" i="21" s="1"/>
  <c r="AA23" i="9" s="1"/>
  <c r="AO108" i="21"/>
  <c r="AA108" i="21"/>
  <c r="AV108" i="21"/>
  <c r="AI108" i="21"/>
  <c r="AF108" i="21"/>
  <c r="AP108" i="21"/>
  <c r="AC108" i="21"/>
  <c r="B109" i="21"/>
  <c r="Z26" i="21"/>
  <c r="Z65" i="21" s="1"/>
  <c r="W15" i="30" s="1"/>
  <c r="V128" i="9"/>
  <c r="V146" i="9" s="1"/>
  <c r="U78" i="9"/>
  <c r="R337" i="12"/>
  <c r="Q338" i="12"/>
  <c r="V73" i="9" s="1"/>
  <c r="AL16" i="5"/>
  <c r="AL19" i="5" s="1"/>
  <c r="T81" i="9"/>
  <c r="AV7" i="5"/>
  <c r="Y69" i="9"/>
  <c r="AS7" i="5"/>
  <c r="U349" i="12"/>
  <c r="U350" i="12" s="1"/>
  <c r="U355" i="12"/>
  <c r="Z105" i="9" s="1"/>
  <c r="AB106" i="9" s="1"/>
  <c r="AB322" i="12"/>
  <c r="AA308" i="12" a="1"/>
  <c r="AA308" i="12" s="1"/>
  <c r="AS17" i="5"/>
  <c r="AQ48" i="5"/>
  <c r="W40" i="9"/>
  <c r="AT36" i="5"/>
  <c r="AT39" i="5" s="1"/>
  <c r="X104" i="9"/>
  <c r="X107" i="9" s="1"/>
  <c r="W72" i="9"/>
  <c r="V126" i="12"/>
  <c r="V113" i="9"/>
  <c r="V125" i="9" s="1"/>
  <c r="U74" i="9"/>
  <c r="U80" i="9" s="1"/>
  <c r="AW36" i="5"/>
  <c r="Y105" i="9"/>
  <c r="AA106" i="9" s="1"/>
  <c r="U343" i="12"/>
  <c r="U344" i="12" s="1"/>
  <c r="Z79" i="9" s="1"/>
  <c r="AU36" i="5"/>
  <c r="AM11" i="5"/>
  <c r="AL31" i="5"/>
  <c r="AN30" i="5"/>
  <c r="V121" i="12"/>
  <c r="V342" i="12" s="1"/>
  <c r="AF24" i="10"/>
  <c r="AF27" i="10" s="1"/>
  <c r="AA8" i="9" s="1"/>
  <c r="AA19" i="9" s="1"/>
  <c r="AV17" i="5"/>
  <c r="AP11" i="5"/>
  <c r="AO11" i="5" s="1"/>
  <c r="W125" i="12"/>
  <c r="W120" i="12"/>
  <c r="AG26" i="10" s="1"/>
  <c r="W118" i="12"/>
  <c r="X363" i="12"/>
  <c r="X373" i="12" s="1"/>
  <c r="W123" i="12"/>
  <c r="W294" i="12"/>
  <c r="X24" i="16" l="1"/>
  <c r="Y324" i="12"/>
  <c r="C18" i="6"/>
  <c r="C22" i="6" s="1"/>
  <c r="C23" i="6" s="1"/>
  <c r="C28" i="6" s="1"/>
  <c r="C31" i="6" s="1"/>
  <c r="AA22" i="9"/>
  <c r="AA120" i="9" s="1"/>
  <c r="V317" i="12" a="1"/>
  <c r="V317" i="12" s="1"/>
  <c r="X331" i="12" s="1"/>
  <c r="X310" i="12" s="1" a="1"/>
  <c r="X310" i="12" s="1"/>
  <c r="Z324" i="12" s="1"/>
  <c r="X380" i="12"/>
  <c r="C27" i="21" s="1"/>
  <c r="B27" i="21" s="1"/>
  <c r="X374" i="12"/>
  <c r="Z68" i="9"/>
  <c r="AA68" i="9" s="1"/>
  <c r="AS67" i="5"/>
  <c r="X40" i="9"/>
  <c r="S8" i="30" s="1"/>
  <c r="S10" i="30" s="1"/>
  <c r="V92" i="9"/>
  <c r="V93" i="9" s="1"/>
  <c r="V14" i="30"/>
  <c r="Y18" i="16"/>
  <c r="Y23" i="16" s="1"/>
  <c r="Y32" i="9" s="1"/>
  <c r="T13" i="30"/>
  <c r="T16" i="30" s="1"/>
  <c r="W41" i="9"/>
  <c r="W51" i="9" s="1"/>
  <c r="W56" i="9" s="1"/>
  <c r="R8" i="30"/>
  <c r="R10" i="30" s="1"/>
  <c r="U81" i="9"/>
  <c r="S156" i="9"/>
  <c r="N6" i="30"/>
  <c r="N17" i="30" s="1"/>
  <c r="N19" i="30" s="1"/>
  <c r="AP12" i="5"/>
  <c r="AO12" i="5" s="1"/>
  <c r="Q95" i="9"/>
  <c r="CD95" i="9" s="1"/>
  <c r="CD85" i="9"/>
  <c r="Y28" i="9"/>
  <c r="V336" i="12"/>
  <c r="R76" i="9"/>
  <c r="R85" i="9" s="1"/>
  <c r="R156" i="9"/>
  <c r="AB14" i="7"/>
  <c r="AB16" i="7" s="1"/>
  <c r="AB18" i="7" s="1"/>
  <c r="AB26" i="7" s="1"/>
  <c r="AB36" i="7" s="1"/>
  <c r="AB39" i="7" s="1"/>
  <c r="AA16" i="7"/>
  <c r="AA18" i="7" s="1"/>
  <c r="AA26" i="7" s="1"/>
  <c r="AA36" i="7" s="1"/>
  <c r="AA39" i="7" s="1"/>
  <c r="Q133" i="8"/>
  <c r="Q135" i="8" s="1"/>
  <c r="CE75" i="9"/>
  <c r="Z28" i="9"/>
  <c r="AJ23" i="5"/>
  <c r="Z7" i="16"/>
  <c r="U311" i="12" a="1"/>
  <c r="U311" i="12" s="1"/>
  <c r="AN16" i="5"/>
  <c r="B110" i="21"/>
  <c r="AA27" i="21"/>
  <c r="AA65" i="21" s="1"/>
  <c r="X15" i="30" s="1"/>
  <c r="W128" i="9"/>
  <c r="W146" i="9" s="1"/>
  <c r="V78" i="9"/>
  <c r="Z137" i="9"/>
  <c r="Z142" i="9" s="1"/>
  <c r="X135" i="9"/>
  <c r="AU7" i="5"/>
  <c r="AV8" i="5"/>
  <c r="V325" i="12"/>
  <c r="V332" i="12" s="1"/>
  <c r="T318" i="12"/>
  <c r="Y130" i="9" s="1"/>
  <c r="AA26" i="9"/>
  <c r="AY42" i="5" s="1"/>
  <c r="AZ42" i="5" s="1"/>
  <c r="AZ43" i="5" s="1"/>
  <c r="AL109" i="21"/>
  <c r="AP109" i="21"/>
  <c r="AC109" i="21"/>
  <c r="AF109" i="21"/>
  <c r="AQ109" i="21"/>
  <c r="AD109" i="21"/>
  <c r="AM109" i="21"/>
  <c r="AK109" i="21"/>
  <c r="AU109" i="21"/>
  <c r="AG109" i="21"/>
  <c r="AE109" i="21"/>
  <c r="AJ109" i="21"/>
  <c r="AR109" i="21"/>
  <c r="AO109" i="21"/>
  <c r="AN109" i="21"/>
  <c r="AI109" i="21"/>
  <c r="AS109" i="21"/>
  <c r="AB109" i="21"/>
  <c r="AW109" i="21"/>
  <c r="AA109" i="21"/>
  <c r="AH109" i="21"/>
  <c r="AT109" i="21"/>
  <c r="AV109" i="21"/>
  <c r="Z109" i="21"/>
  <c r="Z155" i="21" s="1"/>
  <c r="AB23" i="9" s="1"/>
  <c r="S337" i="12"/>
  <c r="R338" i="12"/>
  <c r="W73" i="9" s="1"/>
  <c r="W304" i="12"/>
  <c r="AK16" i="5"/>
  <c r="AL4" i="5" s="1"/>
  <c r="AL23" i="5" s="1"/>
  <c r="V355" i="12"/>
  <c r="AA105" i="9" s="1"/>
  <c r="AC106" i="9" s="1"/>
  <c r="V349" i="12"/>
  <c r="V350" i="12" s="1"/>
  <c r="AC322" i="12"/>
  <c r="AB308" i="12" a="1"/>
  <c r="AB308" i="12" s="1"/>
  <c r="AN13" i="5"/>
  <c r="R133" i="8"/>
  <c r="R135" i="8" s="1"/>
  <c r="S76" i="9"/>
  <c r="S85" i="9" s="1"/>
  <c r="S95" i="9" s="1"/>
  <c r="AX17" i="5"/>
  <c r="AW17" i="5" s="1"/>
  <c r="AV36" i="5"/>
  <c r="AV39" i="5" s="1"/>
  <c r="AT53" i="5"/>
  <c r="AT67" i="5"/>
  <c r="V343" i="12"/>
  <c r="V344" i="12" s="1"/>
  <c r="AA79" i="9" s="1"/>
  <c r="W126" i="12"/>
  <c r="AN31" i="5"/>
  <c r="AP30" i="5"/>
  <c r="AR11" i="5"/>
  <c r="AQ11" i="5" s="1"/>
  <c r="W113" i="9"/>
  <c r="W125" i="9" s="1"/>
  <c r="V74" i="9"/>
  <c r="V80" i="9" s="1"/>
  <c r="X123" i="12"/>
  <c r="X118" i="12"/>
  <c r="Y363" i="12"/>
  <c r="Y373" i="12" s="1"/>
  <c r="X120" i="12"/>
  <c r="AH26" i="10" s="1"/>
  <c r="X294" i="12"/>
  <c r="X125" i="12"/>
  <c r="AX36" i="5"/>
  <c r="AX39" i="5" s="1"/>
  <c r="X72" i="9"/>
  <c r="Y104" i="9"/>
  <c r="Y107" i="9" s="1"/>
  <c r="AG24" i="10"/>
  <c r="AG27" i="10" s="1"/>
  <c r="AB8" i="9" s="1"/>
  <c r="AB19" i="9" s="1"/>
  <c r="W121" i="12"/>
  <c r="W342" i="12" s="1"/>
  <c r="AU17" i="5"/>
  <c r="AR48" i="5"/>
  <c r="AR52" i="5" s="1"/>
  <c r="AQ67" i="5"/>
  <c r="X41" i="9" l="1"/>
  <c r="X51" i="9" s="1"/>
  <c r="X56" i="9" s="1"/>
  <c r="AS70" i="5" s="1"/>
  <c r="AB22" i="9"/>
  <c r="W317" i="12" a="1"/>
  <c r="W317" i="12" s="1"/>
  <c r="Y331" i="12" s="1"/>
  <c r="Y310" i="12" s="1" a="1"/>
  <c r="Y310" i="12" s="1"/>
  <c r="AA324" i="12" s="1"/>
  <c r="AX7" i="5"/>
  <c r="Z69" i="9"/>
  <c r="Y380" i="12"/>
  <c r="C28" i="21" s="1"/>
  <c r="B28" i="21" s="1"/>
  <c r="B111" i="21" s="1"/>
  <c r="Y374" i="12"/>
  <c r="W92" i="9"/>
  <c r="W14" i="30"/>
  <c r="AB120" i="9"/>
  <c r="Z18" i="16"/>
  <c r="Z23" i="16" s="1"/>
  <c r="Z32" i="9" s="1"/>
  <c r="Z40" i="9" s="1"/>
  <c r="U8" i="30" s="1"/>
  <c r="U10" i="30" s="1"/>
  <c r="U13" i="30"/>
  <c r="U16" i="30" s="1"/>
  <c r="AN18" i="5"/>
  <c r="AM18" i="5" s="1"/>
  <c r="AP18" i="5"/>
  <c r="AQ70" i="5"/>
  <c r="AR12" i="5"/>
  <c r="AQ12" i="5" s="1"/>
  <c r="CE76" i="9"/>
  <c r="W336" i="12"/>
  <c r="AB26" i="9"/>
  <c r="BA42" i="5" s="1"/>
  <c r="BB42" i="5" s="1"/>
  <c r="T75" i="9"/>
  <c r="O6" i="30" s="1"/>
  <c r="O17" i="30" s="1"/>
  <c r="O19" i="30" s="1"/>
  <c r="AA7" i="16"/>
  <c r="V311" i="12" a="1"/>
  <c r="V311" i="12" s="1"/>
  <c r="AX8" i="5"/>
  <c r="AW7" i="5"/>
  <c r="W78" i="9"/>
  <c r="X128" i="9"/>
  <c r="X146" i="9" s="1"/>
  <c r="W325" i="12"/>
  <c r="W332" i="12" s="1"/>
  <c r="U318" i="12"/>
  <c r="Z130" i="9" s="1"/>
  <c r="T337" i="12"/>
  <c r="S338" i="12"/>
  <c r="X73" i="9" s="1"/>
  <c r="AM16" i="5"/>
  <c r="AA69" i="9"/>
  <c r="AB68" i="9"/>
  <c r="AZ7" i="5"/>
  <c r="AP110" i="21"/>
  <c r="AK110" i="21"/>
  <c r="AN110" i="21"/>
  <c r="AB110" i="21"/>
  <c r="AJ110" i="21"/>
  <c r="AG110" i="21"/>
  <c r="AU110" i="21"/>
  <c r="AD110" i="21"/>
  <c r="AT110" i="21"/>
  <c r="AQ110" i="21"/>
  <c r="AA110" i="21"/>
  <c r="AA155" i="21" s="1"/>
  <c r="AC23" i="9" s="1"/>
  <c r="AF110" i="21"/>
  <c r="AR110" i="21"/>
  <c r="AE110" i="21"/>
  <c r="AC110" i="21"/>
  <c r="AM110" i="21"/>
  <c r="AV110" i="21"/>
  <c r="AS110" i="21"/>
  <c r="AW110" i="21"/>
  <c r="AH110" i="21"/>
  <c r="AL110" i="21"/>
  <c r="AI110" i="21"/>
  <c r="AO110" i="21"/>
  <c r="AX110" i="21"/>
  <c r="X304" i="12"/>
  <c r="Y135" i="9"/>
  <c r="AA137" i="9"/>
  <c r="AA142" i="9" s="1"/>
  <c r="AP16" i="5"/>
  <c r="AD322" i="12"/>
  <c r="AC308" i="12" a="1"/>
  <c r="AC308" i="12" s="1"/>
  <c r="W349" i="12"/>
  <c r="W350" i="12" s="1"/>
  <c r="W355" i="12"/>
  <c r="AB105" i="9" s="1"/>
  <c r="AD106" i="9" s="1"/>
  <c r="R95" i="9"/>
  <c r="CE95" i="9" s="1"/>
  <c r="CE85" i="9"/>
  <c r="AP31" i="5"/>
  <c r="AR67" i="5"/>
  <c r="AR30" i="5" s="1"/>
  <c r="AR53" i="5"/>
  <c r="AU48" i="5"/>
  <c r="Y40" i="9"/>
  <c r="AM13" i="5"/>
  <c r="AN14" i="5"/>
  <c r="Y118" i="12"/>
  <c r="Y123" i="12"/>
  <c r="Y294" i="12"/>
  <c r="Z363" i="12"/>
  <c r="Z373" i="12" s="1"/>
  <c r="Z374" i="12" s="1"/>
  <c r="Y125" i="12"/>
  <c r="Y120" i="12"/>
  <c r="AI26" i="10" s="1"/>
  <c r="Z104" i="9"/>
  <c r="Z107" i="9" s="1"/>
  <c r="Y72" i="9"/>
  <c r="X121" i="12"/>
  <c r="X342" i="12" s="1"/>
  <c r="AH24" i="10"/>
  <c r="AH27" i="10" s="1"/>
  <c r="AC8" i="9" s="1"/>
  <c r="AC19" i="9" s="1"/>
  <c r="AP13" i="5"/>
  <c r="AO13" i="5" s="1"/>
  <c r="W343" i="12"/>
  <c r="W344" i="12" s="1"/>
  <c r="AB79" i="9" s="1"/>
  <c r="AT11" i="5"/>
  <c r="X126" i="12"/>
  <c r="X113" i="9"/>
  <c r="W74" i="9"/>
  <c r="W80" i="9" s="1"/>
  <c r="AA28" i="9"/>
  <c r="AY36" i="5"/>
  <c r="AZ17" i="5"/>
  <c r="AY17" i="5" s="1"/>
  <c r="BA36" i="5"/>
  <c r="X92" i="9" l="1"/>
  <c r="X93" i="9" s="1"/>
  <c r="AB28" i="21"/>
  <c r="AB65" i="21" s="1"/>
  <c r="Y15" i="30" s="1"/>
  <c r="AC22" i="9"/>
  <c r="X317" i="12" a="1"/>
  <c r="X317" i="12" s="1"/>
  <c r="Z331" i="12" s="1"/>
  <c r="Z310" i="12" s="1" a="1"/>
  <c r="Z310" i="12" s="1"/>
  <c r="AB324" i="12" s="1"/>
  <c r="W93" i="9"/>
  <c r="Z41" i="9"/>
  <c r="Z51" i="9" s="1"/>
  <c r="Z56" i="9" s="1"/>
  <c r="X14" i="30"/>
  <c r="AC120" i="9"/>
  <c r="AW48" i="5"/>
  <c r="AX48" i="5" s="1"/>
  <c r="AX52" i="5" s="1"/>
  <c r="AX67" i="5" s="1"/>
  <c r="AO18" i="5"/>
  <c r="AA18" i="16"/>
  <c r="AA23" i="16" s="1"/>
  <c r="AA32" i="9" s="1"/>
  <c r="AY48" i="5" s="1"/>
  <c r="AZ48" i="5" s="1"/>
  <c r="AZ52" i="5" s="1"/>
  <c r="V13" i="30"/>
  <c r="V16" i="30" s="1"/>
  <c r="AN19" i="5"/>
  <c r="V81" i="9"/>
  <c r="AR18" i="5"/>
  <c r="AQ18" i="5" s="1"/>
  <c r="Y41" i="9"/>
  <c r="Y51" i="9" s="1"/>
  <c r="Y56" i="9" s="1"/>
  <c r="T8" i="30"/>
  <c r="T10" i="30" s="1"/>
  <c r="AT12" i="5"/>
  <c r="AS12" i="5" s="1"/>
  <c r="AB28" i="9"/>
  <c r="X336" i="12"/>
  <c r="S133" i="8"/>
  <c r="S135" i="8" s="1"/>
  <c r="T156" i="9"/>
  <c r="T76" i="9"/>
  <c r="T85" i="9" s="1"/>
  <c r="T95" i="9" s="1"/>
  <c r="AC26" i="9"/>
  <c r="BC42" i="5" s="1"/>
  <c r="BD42" i="5" s="1"/>
  <c r="BD43" i="5" s="1"/>
  <c r="AB7" i="16"/>
  <c r="W311" i="12" a="1"/>
  <c r="W311" i="12" s="1"/>
  <c r="X325" i="12"/>
  <c r="X332" i="12" s="1"/>
  <c r="V318" i="12"/>
  <c r="AA130" i="9" s="1"/>
  <c r="AB137" i="9"/>
  <c r="AB142" i="9" s="1"/>
  <c r="Z135" i="9"/>
  <c r="AZ8" i="5"/>
  <c r="AE14" i="7"/>
  <c r="AF14" i="7" s="1"/>
  <c r="AF16" i="7" s="1"/>
  <c r="AF18" i="7" s="1"/>
  <c r="AF26" i="7" s="1"/>
  <c r="AF36" i="7" s="1"/>
  <c r="AF39" i="7" s="1"/>
  <c r="AC68" i="9"/>
  <c r="BB7" i="5"/>
  <c r="BA7" i="5" s="1"/>
  <c r="AB69" i="9"/>
  <c r="Y128" i="9"/>
  <c r="Y146" i="9" s="1"/>
  <c r="X78" i="9"/>
  <c r="AO16" i="5"/>
  <c r="AP19" i="5"/>
  <c r="AR16" i="5"/>
  <c r="Z378" i="12"/>
  <c r="AE18" i="9" s="1"/>
  <c r="Z380" i="12"/>
  <c r="C29" i="21" s="1"/>
  <c r="B29" i="21" s="1"/>
  <c r="Y304" i="12"/>
  <c r="AN4" i="5"/>
  <c r="U75" i="9" s="1"/>
  <c r="U337" i="12"/>
  <c r="T338" i="12"/>
  <c r="Y73" i="9" s="1"/>
  <c r="AY111" i="21"/>
  <c r="AL111" i="21"/>
  <c r="AQ111" i="21"/>
  <c r="AU111" i="21"/>
  <c r="AS111" i="21"/>
  <c r="AF111" i="21"/>
  <c r="AE111" i="21"/>
  <c r="AI111" i="21"/>
  <c r="AM111" i="21"/>
  <c r="AV111" i="21"/>
  <c r="AO111" i="21"/>
  <c r="AW111" i="21"/>
  <c r="AG111" i="21"/>
  <c r="AP111" i="21"/>
  <c r="AC111" i="21"/>
  <c r="AT111" i="21"/>
  <c r="AX111" i="21"/>
  <c r="AJ111" i="21"/>
  <c r="AN111" i="21"/>
  <c r="AK111" i="21"/>
  <c r="AR111" i="21"/>
  <c r="AD111" i="21"/>
  <c r="AB111" i="21"/>
  <c r="AB155" i="21" s="1"/>
  <c r="AD23" i="9" s="1"/>
  <c r="CF23" i="9" s="1"/>
  <c r="AH111" i="21"/>
  <c r="AY7" i="5"/>
  <c r="AE322" i="12"/>
  <c r="AD308" i="12" a="1"/>
  <c r="AD308" i="12" s="1"/>
  <c r="X349" i="12"/>
  <c r="X350" i="12" s="1"/>
  <c r="X355" i="12"/>
  <c r="AC105" i="9" s="1"/>
  <c r="AE106" i="9" s="1"/>
  <c r="Y126" i="12"/>
  <c r="AR31" i="5"/>
  <c r="AT30" i="5"/>
  <c r="AV11" i="5"/>
  <c r="AU11" i="5" s="1"/>
  <c r="Z72" i="9"/>
  <c r="AA104" i="9"/>
  <c r="AA107" i="9" s="1"/>
  <c r="Z120" i="12"/>
  <c r="AJ26" i="10" s="1"/>
  <c r="Z125" i="12"/>
  <c r="Z118" i="12"/>
  <c r="Z123" i="12"/>
  <c r="AA363" i="12"/>
  <c r="AA373" i="12" s="1"/>
  <c r="AA374" i="12" s="1"/>
  <c r="Z294" i="12"/>
  <c r="BC36" i="5"/>
  <c r="AS11" i="5"/>
  <c r="Y114" i="9"/>
  <c r="X125" i="9"/>
  <c r="AV48" i="5"/>
  <c r="AV52" i="5" s="1"/>
  <c r="AU67" i="5"/>
  <c r="BB36" i="5"/>
  <c r="AZ36" i="5"/>
  <c r="AZ39" i="5" s="1"/>
  <c r="AR13" i="5"/>
  <c r="AQ13" i="5" s="1"/>
  <c r="BB17" i="5"/>
  <c r="BA17" i="5" s="1"/>
  <c r="X343" i="12"/>
  <c r="X344" i="12" s="1"/>
  <c r="AC79" i="9" s="1"/>
  <c r="AP14" i="5"/>
  <c r="AI24" i="10"/>
  <c r="AI27" i="10" s="1"/>
  <c r="AD8" i="9" s="1"/>
  <c r="AD19" i="9" s="1"/>
  <c r="Y121" i="12"/>
  <c r="Y342" i="12" s="1"/>
  <c r="Y92" i="9" l="1"/>
  <c r="Z92" i="9" s="1"/>
  <c r="AD22" i="9"/>
  <c r="AD26" i="9" s="1"/>
  <c r="BE42" i="5" s="1"/>
  <c r="BF42" i="5" s="1"/>
  <c r="BF43" i="5" s="1"/>
  <c r="Y317" i="12" a="1"/>
  <c r="Y317" i="12" s="1"/>
  <c r="AA331" i="12" s="1"/>
  <c r="AA310" i="12" s="1" a="1"/>
  <c r="AA310" i="12" s="1"/>
  <c r="AC324" i="12" s="1"/>
  <c r="AY67" i="5"/>
  <c r="AA24" i="16"/>
  <c r="AX53" i="5"/>
  <c r="AW67" i="5"/>
  <c r="AW70" i="5" s="1"/>
  <c r="Y14" i="30"/>
  <c r="AD120" i="9"/>
  <c r="W81" i="9"/>
  <c r="AB18" i="16"/>
  <c r="AB23" i="16" s="1"/>
  <c r="AB32" i="9" s="1"/>
  <c r="AB40" i="9" s="1"/>
  <c r="W13" i="30"/>
  <c r="W16" i="30" s="1"/>
  <c r="AA40" i="9"/>
  <c r="V8" i="30" s="1"/>
  <c r="V10" i="30" s="1"/>
  <c r="AU70" i="5"/>
  <c r="U156" i="9"/>
  <c r="P6" i="30"/>
  <c r="P17" i="30" s="1"/>
  <c r="P19" i="30" s="1"/>
  <c r="AV12" i="5"/>
  <c r="AU12" i="5" s="1"/>
  <c r="Y336" i="12"/>
  <c r="AE16" i="7"/>
  <c r="AE18" i="7" s="1"/>
  <c r="AE26" i="7" s="1"/>
  <c r="AE36" i="7" s="1"/>
  <c r="AE39" i="7" s="1"/>
  <c r="AC28" i="9"/>
  <c r="AN23" i="5"/>
  <c r="AP4" i="5"/>
  <c r="AP23" i="5" s="1"/>
  <c r="AC7" i="16"/>
  <c r="X311" i="12" a="1"/>
  <c r="X311" i="12" s="1"/>
  <c r="Z304" i="12"/>
  <c r="AQ16" i="5"/>
  <c r="AR19" i="5"/>
  <c r="AT16" i="5"/>
  <c r="AC137" i="9"/>
  <c r="AC142" i="9" s="1"/>
  <c r="AA135" i="9"/>
  <c r="AA380" i="12"/>
  <c r="C30" i="21" s="1"/>
  <c r="B30" i="21" s="1"/>
  <c r="AA378" i="12"/>
  <c r="AF18" i="9" s="1"/>
  <c r="Y78" i="9"/>
  <c r="Z128" i="9"/>
  <c r="Z146" i="9" s="1"/>
  <c r="Y325" i="12"/>
  <c r="Y332" i="12" s="1"/>
  <c r="W318" i="12"/>
  <c r="AB130" i="9" s="1"/>
  <c r="V337" i="12"/>
  <c r="U338" i="12"/>
  <c r="Z73" i="9" s="1"/>
  <c r="AC69" i="9"/>
  <c r="AD68" i="9"/>
  <c r="BD7" i="5"/>
  <c r="BC7" i="5" s="1"/>
  <c r="B112" i="21"/>
  <c r="AC29" i="21"/>
  <c r="AC65" i="21" s="1"/>
  <c r="Z15" i="30" s="1"/>
  <c r="BB8" i="5"/>
  <c r="AF322" i="12"/>
  <c r="AE308" i="12" a="1"/>
  <c r="AE308" i="12" s="1"/>
  <c r="Y355" i="12"/>
  <c r="Y349" i="12"/>
  <c r="Y350" i="12" s="1"/>
  <c r="Y343" i="12"/>
  <c r="Y344" i="12" s="1"/>
  <c r="AD79" i="9" s="1"/>
  <c r="BD36" i="5"/>
  <c r="BD39" i="5" s="1"/>
  <c r="Z126" i="12"/>
  <c r="CF8" i="9"/>
  <c r="CF19" i="9" s="1"/>
  <c r="CF1" i="9" s="1"/>
  <c r="AV53" i="5"/>
  <c r="AV67" i="5"/>
  <c r="AV30" i="5" s="1"/>
  <c r="AA72" i="9"/>
  <c r="AB104" i="9"/>
  <c r="AB107" i="9" s="1"/>
  <c r="AX11" i="5"/>
  <c r="AZ53" i="5"/>
  <c r="AZ67" i="5"/>
  <c r="AT31" i="5"/>
  <c r="AJ24" i="10"/>
  <c r="AJ27" i="10" s="1"/>
  <c r="AE8" i="9" s="1"/>
  <c r="AE19" i="9" s="1"/>
  <c r="Z121" i="12"/>
  <c r="Z342" i="12" s="1"/>
  <c r="T133" i="8"/>
  <c r="T135" i="8" s="1"/>
  <c r="U76" i="9"/>
  <c r="U85" i="9" s="1"/>
  <c r="U95" i="9" s="1"/>
  <c r="BD17" i="5"/>
  <c r="AR14" i="5"/>
  <c r="X74" i="9"/>
  <c r="X80" i="9" s="1"/>
  <c r="Y113" i="9"/>
  <c r="Y125" i="9" s="1"/>
  <c r="AA125" i="12"/>
  <c r="AA120" i="12"/>
  <c r="AK26" i="10" s="1"/>
  <c r="AA118" i="12"/>
  <c r="AA123" i="12"/>
  <c r="AB363" i="12"/>
  <c r="AB373" i="12" s="1"/>
  <c r="AB374" i="12" s="1"/>
  <c r="AA294" i="12"/>
  <c r="Y93" i="9" l="1"/>
  <c r="CF22" i="9"/>
  <c r="CF26" i="9" s="1"/>
  <c r="BA48" i="5"/>
  <c r="BA67" i="5" s="1"/>
  <c r="AE22" i="9"/>
  <c r="Z317" i="12" a="1"/>
  <c r="Z317" i="12" s="1"/>
  <c r="AB331" i="12" s="1"/>
  <c r="AB310" i="12" s="1" a="1"/>
  <c r="AB310" i="12" s="1"/>
  <c r="Z14" i="30"/>
  <c r="AE120" i="9"/>
  <c r="AA41" i="9"/>
  <c r="AA51" i="9" s="1"/>
  <c r="AA56" i="9" s="1"/>
  <c r="AY70" i="5" s="1"/>
  <c r="AC18" i="16"/>
  <c r="AC23" i="16" s="1"/>
  <c r="AC32" i="9" s="1"/>
  <c r="AC40" i="9" s="1"/>
  <c r="X8" i="30" s="1"/>
  <c r="X10" i="30" s="1"/>
  <c r="X13" i="30"/>
  <c r="X16" i="30" s="1"/>
  <c r="AB41" i="9"/>
  <c r="AB51" i="9" s="1"/>
  <c r="AB56" i="9" s="1"/>
  <c r="W8" i="30"/>
  <c r="W10" i="30" s="1"/>
  <c r="AT18" i="5"/>
  <c r="AX12" i="5"/>
  <c r="AW12" i="5" s="1"/>
  <c r="Z336" i="12"/>
  <c r="AD105" i="9"/>
  <c r="AF106" i="9" s="1"/>
  <c r="CF35" i="9"/>
  <c r="CF39" i="9"/>
  <c r="CF37" i="9"/>
  <c r="V75" i="9"/>
  <c r="Q6" i="30" s="1"/>
  <c r="AR4" i="5"/>
  <c r="W75" i="9" s="1"/>
  <c r="AD69" i="9"/>
  <c r="CF69" i="9" s="1"/>
  <c r="BF7" i="5"/>
  <c r="BF8" i="5" s="1"/>
  <c r="CF68" i="9"/>
  <c r="AA304" i="12"/>
  <c r="AA128" i="9"/>
  <c r="AA146" i="9" s="1"/>
  <c r="Z78" i="9"/>
  <c r="AB380" i="12"/>
  <c r="C31" i="21" s="1"/>
  <c r="B31" i="21" s="1"/>
  <c r="AB378" i="12"/>
  <c r="AG18" i="9" s="1"/>
  <c r="CF28" i="9"/>
  <c r="CF29" i="9" s="1"/>
  <c r="AV16" i="5"/>
  <c r="AT112" i="21"/>
  <c r="AS112" i="21"/>
  <c r="AF112" i="21"/>
  <c r="AE112" i="21"/>
  <c r="AI112" i="21"/>
  <c r="AK112" i="21"/>
  <c r="AG112" i="21"/>
  <c r="AP112" i="21"/>
  <c r="AC112" i="21"/>
  <c r="AC155" i="21" s="1"/>
  <c r="AE23" i="9" s="1"/>
  <c r="AW112" i="21"/>
  <c r="AX112" i="21"/>
  <c r="AJ112" i="21"/>
  <c r="AZ112" i="21"/>
  <c r="AM112" i="21"/>
  <c r="AO112" i="21"/>
  <c r="AH112" i="21"/>
  <c r="AR112" i="21"/>
  <c r="AN112" i="21"/>
  <c r="AL112" i="21"/>
  <c r="AU112" i="21"/>
  <c r="AV112" i="21"/>
  <c r="AD112" i="21"/>
  <c r="AY112" i="21"/>
  <c r="AQ112" i="21"/>
  <c r="W337" i="12"/>
  <c r="V338" i="12"/>
  <c r="AA73" i="9" s="1"/>
  <c r="AD7" i="16"/>
  <c r="Y311" i="12" a="1"/>
  <c r="Y311" i="12" s="1"/>
  <c r="BD8" i="5"/>
  <c r="AD137" i="9"/>
  <c r="AD142" i="9" s="1"/>
  <c r="AB135" i="9"/>
  <c r="B113" i="21"/>
  <c r="AD30" i="21"/>
  <c r="AD65" i="21" s="1"/>
  <c r="AA15" i="30" s="1"/>
  <c r="AS16" i="5"/>
  <c r="Z325" i="12"/>
  <c r="Z332" i="12" s="1"/>
  <c r="X318" i="12"/>
  <c r="AC130" i="9" s="1"/>
  <c r="AG322" i="12"/>
  <c r="AF308" i="12" a="1"/>
  <c r="AF308" i="12" s="1"/>
  <c r="Z355" i="12"/>
  <c r="Z349" i="12"/>
  <c r="Z350" i="12" s="1"/>
  <c r="AA126" i="12"/>
  <c r="AK24" i="10"/>
  <c r="AK27" i="10" s="1"/>
  <c r="AF8" i="9" s="1"/>
  <c r="AF19" i="9" s="1"/>
  <c r="AA121" i="12"/>
  <c r="AA342" i="12" s="1"/>
  <c r="Z93" i="9"/>
  <c r="AW11" i="5"/>
  <c r="AB72" i="9"/>
  <c r="AC104" i="9"/>
  <c r="AC107" i="9" s="1"/>
  <c r="BC17" i="5"/>
  <c r="BE36" i="5"/>
  <c r="AD28" i="9"/>
  <c r="AZ11" i="5"/>
  <c r="AY11" i="5" s="1"/>
  <c r="Z113" i="9"/>
  <c r="Z125" i="9" s="1"/>
  <c r="Y74" i="9"/>
  <c r="Y80" i="9" s="1"/>
  <c r="AV31" i="5"/>
  <c r="AX30" i="5"/>
  <c r="Z343" i="12"/>
  <c r="Z344" i="12" s="1"/>
  <c r="AE79" i="9" s="1"/>
  <c r="AT13" i="5"/>
  <c r="AB123" i="12"/>
  <c r="AB118" i="12"/>
  <c r="AB125" i="12"/>
  <c r="AB294" i="12"/>
  <c r="AB120" i="12"/>
  <c r="AL26" i="10" s="1"/>
  <c r="AC363" i="12"/>
  <c r="AC373" i="12" s="1"/>
  <c r="AC374" i="12" s="1"/>
  <c r="BF17" i="5"/>
  <c r="CF79" i="9"/>
  <c r="BB48" i="5" l="1"/>
  <c r="AA317" i="12" a="1"/>
  <c r="AA317" i="12" s="1"/>
  <c r="AC331" i="12" s="1"/>
  <c r="AD324" i="12"/>
  <c r="AC310" i="12" a="1"/>
  <c r="AC310" i="12" s="1"/>
  <c r="AE324" i="12" s="1"/>
  <c r="AA92" i="9"/>
  <c r="AA93" i="9" s="1"/>
  <c r="AA336" i="12"/>
  <c r="BC48" i="5"/>
  <c r="BD48" i="5" s="1"/>
  <c r="BD52" i="5" s="1"/>
  <c r="BD67" i="5" s="1"/>
  <c r="AC41" i="9"/>
  <c r="AC51" i="9" s="1"/>
  <c r="AC56" i="9" s="1"/>
  <c r="BA70" i="5"/>
  <c r="AD18" i="16"/>
  <c r="AD23" i="16" s="1"/>
  <c r="AD32" i="9" s="1"/>
  <c r="CF32" i="9" s="1"/>
  <c r="CF33" i="9" s="1"/>
  <c r="CF40" i="9" s="1"/>
  <c r="CF41" i="9" s="1"/>
  <c r="Y13" i="30"/>
  <c r="Y16" i="30" s="1"/>
  <c r="AS18" i="5"/>
  <c r="AT19" i="5"/>
  <c r="X81" i="9"/>
  <c r="Y81" i="9"/>
  <c r="W156" i="9"/>
  <c r="R6" i="30"/>
  <c r="AZ12" i="5"/>
  <c r="AY12" i="5" s="1"/>
  <c r="AF22" i="9"/>
  <c r="U133" i="8"/>
  <c r="U135" i="8" s="1"/>
  <c r="V156" i="9"/>
  <c r="V76" i="9"/>
  <c r="V85" i="9" s="1"/>
  <c r="V95" i="9" s="1"/>
  <c r="BE7" i="5"/>
  <c r="AR23" i="5"/>
  <c r="AE7" i="16"/>
  <c r="Z311" i="12" a="1"/>
  <c r="Z311" i="12" s="1"/>
  <c r="AB304" i="12"/>
  <c r="AA325" i="12"/>
  <c r="AA332" i="12" s="1"/>
  <c r="Y318" i="12"/>
  <c r="AD130" i="9" s="1"/>
  <c r="AX16" i="5"/>
  <c r="B114" i="21"/>
  <c r="AE31" i="21"/>
  <c r="AE65" i="21" s="1"/>
  <c r="AB15" i="30" s="1"/>
  <c r="AY113" i="21"/>
  <c r="AL113" i="21"/>
  <c r="AQ113" i="21"/>
  <c r="AU113" i="21"/>
  <c r="AM113" i="21"/>
  <c r="AV113" i="21"/>
  <c r="BA113" i="21"/>
  <c r="AK113" i="21"/>
  <c r="AX113" i="21"/>
  <c r="AJ113" i="21"/>
  <c r="AZ113" i="21"/>
  <c r="AW113" i="21"/>
  <c r="AR113" i="21"/>
  <c r="AN113" i="21"/>
  <c r="AO113" i="21"/>
  <c r="AF113" i="21"/>
  <c r="AI113" i="21"/>
  <c r="AP113" i="21"/>
  <c r="AH113" i="21"/>
  <c r="AD113" i="21"/>
  <c r="AD155" i="21" s="1"/>
  <c r="AF23" i="9" s="1"/>
  <c r="AT113" i="21"/>
  <c r="AG113" i="21"/>
  <c r="AS113" i="21"/>
  <c r="AE113" i="21"/>
  <c r="AE26" i="9"/>
  <c r="BG42" i="5" s="1"/>
  <c r="BH42" i="5" s="1"/>
  <c r="BH43" i="5" s="1"/>
  <c r="AB128" i="9"/>
  <c r="AB146" i="9" s="1"/>
  <c r="AA78" i="9"/>
  <c r="AE137" i="9"/>
  <c r="AE142" i="9" s="1"/>
  <c r="AC135" i="9"/>
  <c r="S63" i="16"/>
  <c r="S74" i="16" s="1"/>
  <c r="AE68" i="9"/>
  <c r="AU16" i="5"/>
  <c r="AC378" i="12"/>
  <c r="AH18" i="9" s="1"/>
  <c r="AC380" i="12"/>
  <c r="C32" i="21" s="1"/>
  <c r="B32" i="21" s="1"/>
  <c r="X337" i="12"/>
  <c r="W338" i="12"/>
  <c r="AB73" i="9" s="1"/>
  <c r="AH322" i="12"/>
  <c r="AG308" i="12" a="1"/>
  <c r="AG308" i="12" s="1"/>
  <c r="AA349" i="12"/>
  <c r="AA350" i="12" s="1"/>
  <c r="AA355" i="12"/>
  <c r="AF105" i="9" s="1"/>
  <c r="AH106" i="9" s="1"/>
  <c r="AA343" i="12"/>
  <c r="AA344" i="12" s="1"/>
  <c r="AF79" i="9" s="1"/>
  <c r="AZ30" i="5"/>
  <c r="AZ31" i="5" s="1"/>
  <c r="AX31" i="5"/>
  <c r="V133" i="8"/>
  <c r="V135" i="8" s="1"/>
  <c r="W76" i="9"/>
  <c r="W85" i="9" s="1"/>
  <c r="W95" i="9" s="1"/>
  <c r="BG36" i="5"/>
  <c r="BI36" i="5"/>
  <c r="AT14" i="5"/>
  <c r="AS13" i="5"/>
  <c r="AC118" i="12"/>
  <c r="AC123" i="12"/>
  <c r="AC120" i="12"/>
  <c r="AM26" i="10" s="1"/>
  <c r="AD363" i="12"/>
  <c r="AD373" i="12" s="1"/>
  <c r="AD374" i="12" s="1"/>
  <c r="AC294" i="12"/>
  <c r="AC125" i="12"/>
  <c r="AL24" i="10"/>
  <c r="AL27" i="10" s="1"/>
  <c r="AG8" i="9" s="1"/>
  <c r="AG19" i="9" s="1"/>
  <c r="AB121" i="12"/>
  <c r="AB342" i="12" s="1"/>
  <c r="AV13" i="5"/>
  <c r="AU13" i="5" s="1"/>
  <c r="AC72" i="9"/>
  <c r="AD104" i="9"/>
  <c r="AD107" i="9" s="1"/>
  <c r="Z74" i="9"/>
  <c r="Z80" i="9" s="1"/>
  <c r="AA113" i="9"/>
  <c r="BB11" i="5"/>
  <c r="BA11" i="5" s="1"/>
  <c r="BE17" i="5"/>
  <c r="AE105" i="9"/>
  <c r="AG106" i="9" s="1"/>
  <c r="BF36" i="5"/>
  <c r="BF39" i="5" s="1"/>
  <c r="AB126" i="12"/>
  <c r="BH17" i="5"/>
  <c r="BD53" i="5" l="1"/>
  <c r="AB336" i="12"/>
  <c r="AB317" i="12" a="1"/>
  <c r="AB317" i="12" s="1"/>
  <c r="AD331" i="12" s="1"/>
  <c r="AD310" i="12" s="1" a="1"/>
  <c r="AD310" i="12" s="1"/>
  <c r="AF324" i="12" s="1"/>
  <c r="AB92" i="9"/>
  <c r="AB93" i="9" s="1"/>
  <c r="AF26" i="9"/>
  <c r="AF28" i="9" s="1"/>
  <c r="BE48" i="5"/>
  <c r="BF48" i="5" s="1"/>
  <c r="BF52" i="5" s="1"/>
  <c r="BF67" i="5" s="1"/>
  <c r="AD40" i="9"/>
  <c r="AD41" i="9" s="1"/>
  <c r="AD51" i="9" s="1"/>
  <c r="AD56" i="9" s="1"/>
  <c r="AD24" i="16"/>
  <c r="BC67" i="5"/>
  <c r="BC70" i="5" s="1"/>
  <c r="AA14" i="30"/>
  <c r="AF120" i="9"/>
  <c r="AT4" i="5"/>
  <c r="X75" i="9" s="1"/>
  <c r="AE18" i="16"/>
  <c r="AE23" i="16" s="1"/>
  <c r="AE32" i="9" s="1"/>
  <c r="Z13" i="30"/>
  <c r="Z16" i="30" s="1"/>
  <c r="AV18" i="5"/>
  <c r="AX18" i="5"/>
  <c r="BB12" i="5"/>
  <c r="BA12" i="5" s="1"/>
  <c r="AE28" i="9"/>
  <c r="CF51" i="9"/>
  <c r="CF56" i="9" s="1"/>
  <c r="CF42" i="9"/>
  <c r="BI42" i="5"/>
  <c r="BJ42" i="5" s="1"/>
  <c r="BJ43" i="5" s="1"/>
  <c r="Y337" i="12"/>
  <c r="X338" i="12"/>
  <c r="AC73" i="9" s="1"/>
  <c r="AZ16" i="5"/>
  <c r="B115" i="21"/>
  <c r="AF32" i="21"/>
  <c r="AF65" i="21" s="1"/>
  <c r="AC15" i="30" s="1"/>
  <c r="AC128" i="9"/>
  <c r="AC146" i="9" s="1"/>
  <c r="AB78" i="9"/>
  <c r="AG22" i="9"/>
  <c r="AW16" i="5"/>
  <c r="AF7" i="16"/>
  <c r="AA311" i="12" a="1"/>
  <c r="AA311" i="12" s="1"/>
  <c r="AD135" i="9"/>
  <c r="AF137" i="9"/>
  <c r="AF142" i="9" s="1"/>
  <c r="AB325" i="12"/>
  <c r="AB332" i="12" s="1"/>
  <c r="Z318" i="12"/>
  <c r="AE130" i="9" s="1"/>
  <c r="AC304" i="12"/>
  <c r="AK114" i="21"/>
  <c r="AH114" i="21"/>
  <c r="AW114" i="21"/>
  <c r="AM114" i="21"/>
  <c r="BB114" i="21"/>
  <c r="BA114" i="21"/>
  <c r="AG114" i="21"/>
  <c r="AV114" i="21"/>
  <c r="AX114" i="21"/>
  <c r="AP114" i="21"/>
  <c r="AZ114" i="21"/>
  <c r="AT114" i="21"/>
  <c r="AR114" i="21"/>
  <c r="AJ114" i="21"/>
  <c r="AN114" i="21"/>
  <c r="AY114" i="21"/>
  <c r="AL114" i="21"/>
  <c r="AQ114" i="21"/>
  <c r="AU114" i="21"/>
  <c r="AO114" i="21"/>
  <c r="AS114" i="21"/>
  <c r="AF114" i="21"/>
  <c r="AE114" i="21"/>
  <c r="AE155" i="21" s="1"/>
  <c r="AG23" i="9" s="1"/>
  <c r="AI114" i="21"/>
  <c r="AD378" i="12"/>
  <c r="AI18" i="9" s="1"/>
  <c r="AD380" i="12"/>
  <c r="C33" i="21" s="1"/>
  <c r="B33" i="21" s="1"/>
  <c r="BH7" i="5"/>
  <c r="AE69" i="9"/>
  <c r="AF68" i="9"/>
  <c r="AI322" i="12"/>
  <c r="AH308" i="12" a="1"/>
  <c r="AH308" i="12" s="1"/>
  <c r="AB355" i="12"/>
  <c r="AB349" i="12"/>
  <c r="AB350" i="12" s="1"/>
  <c r="AB343" i="12"/>
  <c r="AB344" i="12" s="1"/>
  <c r="AG79" i="9" s="1"/>
  <c r="BJ17" i="5"/>
  <c r="BI17" i="5" s="1"/>
  <c r="AC126" i="12"/>
  <c r="AV14" i="5"/>
  <c r="AM24" i="10"/>
  <c r="AM27" i="10" s="1"/>
  <c r="AH8" i="9" s="1"/>
  <c r="AH19" i="9" s="1"/>
  <c r="AC121" i="12"/>
  <c r="AC342" i="12" s="1"/>
  <c r="AX13" i="5"/>
  <c r="BJ36" i="5"/>
  <c r="BJ39" i="5" s="1"/>
  <c r="AD72" i="9"/>
  <c r="AE104" i="9"/>
  <c r="AE107" i="9" s="1"/>
  <c r="AD120" i="12"/>
  <c r="AN26" i="10" s="1"/>
  <c r="AD125" i="12"/>
  <c r="AD294" i="12"/>
  <c r="AD118" i="12"/>
  <c r="AD123" i="12"/>
  <c r="AE363" i="12"/>
  <c r="AE373" i="12" s="1"/>
  <c r="AE374" i="12" s="1"/>
  <c r="BD11" i="5"/>
  <c r="BC11" i="5" s="1"/>
  <c r="BG17" i="5"/>
  <c r="AB114" i="9"/>
  <c r="AA125" i="9"/>
  <c r="BK36" i="5"/>
  <c r="BH36" i="5"/>
  <c r="BH39" i="5" s="1"/>
  <c r="BB30" i="5" l="1"/>
  <c r="BB31" i="5" s="1"/>
  <c r="AH22" i="9"/>
  <c r="AC14" i="30" s="1"/>
  <c r="AC317" i="12" a="1"/>
  <c r="AC317" i="12" s="1"/>
  <c r="AE331" i="12" s="1"/>
  <c r="AE310" i="12" s="1" a="1"/>
  <c r="AE310" i="12" s="1"/>
  <c r="AG324" i="12" s="1"/>
  <c r="AC92" i="9"/>
  <c r="AC93" i="9" s="1"/>
  <c r="Y8" i="30"/>
  <c r="Y10" i="30" s="1"/>
  <c r="BF53" i="5"/>
  <c r="BE67" i="5"/>
  <c r="BE70" i="5" s="1"/>
  <c r="AT23" i="5"/>
  <c r="AB14" i="30"/>
  <c r="AG120" i="9"/>
  <c r="AF18" i="16"/>
  <c r="AF23" i="16" s="1"/>
  <c r="AF32" i="9" s="1"/>
  <c r="BI48" i="5" s="1"/>
  <c r="AA13" i="30"/>
  <c r="AA16" i="30" s="1"/>
  <c r="Z81" i="9"/>
  <c r="AW18" i="5"/>
  <c r="AX19" i="5"/>
  <c r="AU18" i="5"/>
  <c r="AV4" i="5" s="1"/>
  <c r="AV19" i="5"/>
  <c r="X156" i="9"/>
  <c r="S6" i="30"/>
  <c r="BD12" i="5"/>
  <c r="BC12" i="5" s="1"/>
  <c r="AG7" i="16"/>
  <c r="AB13" i="30" s="1"/>
  <c r="AB311" i="12" a="1"/>
  <c r="AB311" i="12" s="1"/>
  <c r="AF69" i="9"/>
  <c r="AG68" i="9"/>
  <c r="BJ7" i="5"/>
  <c r="AY16" i="5"/>
  <c r="BG7" i="5"/>
  <c r="BH8" i="5"/>
  <c r="AC325" i="12"/>
  <c r="AC332" i="12" s="1"/>
  <c r="AA318" i="12"/>
  <c r="AF130" i="9" s="1"/>
  <c r="AC78" i="9"/>
  <c r="AD128" i="9"/>
  <c r="AD146" i="9" s="1"/>
  <c r="Z337" i="12"/>
  <c r="Y338" i="12"/>
  <c r="AD73" i="9" s="1"/>
  <c r="AC336" i="12"/>
  <c r="B116" i="21"/>
  <c r="AG33" i="21"/>
  <c r="AG65" i="21" s="1"/>
  <c r="AD15" i="30" s="1"/>
  <c r="AG137" i="9"/>
  <c r="AG142" i="9" s="1"/>
  <c r="AE135" i="9"/>
  <c r="AG26" i="9"/>
  <c r="AI14" i="7"/>
  <c r="BB16" i="5"/>
  <c r="BA16" i="5" s="1"/>
  <c r="AD304" i="12"/>
  <c r="AT115" i="21"/>
  <c r="AR115" i="21"/>
  <c r="AJ115" i="21"/>
  <c r="AN115" i="21"/>
  <c r="AS115" i="21"/>
  <c r="AF115" i="21"/>
  <c r="AF155" i="21" s="1"/>
  <c r="AH23" i="9" s="1"/>
  <c r="AQ115" i="21"/>
  <c r="AI115" i="21"/>
  <c r="AH115" i="21"/>
  <c r="AM115" i="21"/>
  <c r="BB115" i="21"/>
  <c r="BA115" i="21"/>
  <c r="AL115" i="21"/>
  <c r="AU115" i="21"/>
  <c r="AV115" i="21"/>
  <c r="AP115" i="21"/>
  <c r="AW115" i="21"/>
  <c r="AY115" i="21"/>
  <c r="BC115" i="21"/>
  <c r="AG115" i="21"/>
  <c r="AO115" i="21"/>
  <c r="AX115" i="21"/>
  <c r="AZ115" i="21"/>
  <c r="AK115" i="21"/>
  <c r="AE380" i="12"/>
  <c r="C34" i="21" s="1"/>
  <c r="B34" i="21" s="1"/>
  <c r="AE378" i="12"/>
  <c r="AJ18" i="9" s="1"/>
  <c r="AC349" i="12"/>
  <c r="AC350" i="12" s="1"/>
  <c r="AC355" i="12"/>
  <c r="AH105" i="9" s="1"/>
  <c r="AJ106" i="9" s="1"/>
  <c r="AJ322" i="12"/>
  <c r="AI308" i="12" a="1"/>
  <c r="AI308" i="12" s="1"/>
  <c r="AD126" i="12"/>
  <c r="AX14" i="5"/>
  <c r="AA74" i="9"/>
  <c r="AA80" i="9" s="1"/>
  <c r="AB113" i="9"/>
  <c r="AB125" i="9" s="1"/>
  <c r="AE120" i="12"/>
  <c r="AO26" i="10" s="1"/>
  <c r="AE123" i="12"/>
  <c r="AE118" i="12"/>
  <c r="AE125" i="12"/>
  <c r="AF363" i="12"/>
  <c r="AF373" i="12" s="1"/>
  <c r="AF374" i="12" s="1"/>
  <c r="AE294" i="12"/>
  <c r="BG48" i="5"/>
  <c r="AE40" i="9"/>
  <c r="AG105" i="9"/>
  <c r="AI106" i="9" s="1"/>
  <c r="BL17" i="5"/>
  <c r="BK17" i="5" s="1"/>
  <c r="AN24" i="10"/>
  <c r="AN27" i="10" s="1"/>
  <c r="AI8" i="9" s="1"/>
  <c r="AI19" i="9" s="1"/>
  <c r="AD121" i="12"/>
  <c r="AD342" i="12" s="1"/>
  <c r="AW13" i="5"/>
  <c r="BL36" i="5"/>
  <c r="BL39" i="5" s="1"/>
  <c r="W133" i="8"/>
  <c r="W135" i="8" s="1"/>
  <c r="X76" i="9"/>
  <c r="X85" i="9" s="1"/>
  <c r="X95" i="9" s="1"/>
  <c r="AE72" i="9"/>
  <c r="AF104" i="9"/>
  <c r="AF107" i="9" s="1"/>
  <c r="CF72" i="9"/>
  <c r="BF11" i="5"/>
  <c r="BE11" i="5" s="1"/>
  <c r="AC343" i="12"/>
  <c r="AC344" i="12" s="1"/>
  <c r="AH79" i="9" s="1"/>
  <c r="AH26" i="9" l="1"/>
  <c r="BM42" i="5" s="1"/>
  <c r="BN42" i="5" s="1"/>
  <c r="BN43" i="5" s="1"/>
  <c r="AH120" i="9"/>
  <c r="AG18" i="16"/>
  <c r="AG23" i="16" s="1"/>
  <c r="AG24" i="16" s="1"/>
  <c r="AD92" i="9"/>
  <c r="BD30" i="5"/>
  <c r="BD31" i="5" s="1"/>
  <c r="AI22" i="9"/>
  <c r="AD14" i="30" s="1"/>
  <c r="AD317" i="12" a="1"/>
  <c r="AD317" i="12" s="1"/>
  <c r="AF331" i="12" s="1"/>
  <c r="AF310" i="12" s="1" a="1"/>
  <c r="AF310" i="12" s="1"/>
  <c r="AH324" i="12" s="1"/>
  <c r="AF40" i="9"/>
  <c r="AF41" i="9" s="1"/>
  <c r="AF51" i="9" s="1"/>
  <c r="AF56" i="9" s="1"/>
  <c r="AB16" i="30"/>
  <c r="AV23" i="5"/>
  <c r="Y75" i="9"/>
  <c r="T6" i="30" s="1"/>
  <c r="AX4" i="5"/>
  <c r="AX23" i="5" s="1"/>
  <c r="AE41" i="9"/>
  <c r="AE51" i="9" s="1"/>
  <c r="AE56" i="9" s="1"/>
  <c r="Z8" i="30"/>
  <c r="Z10" i="30" s="1"/>
  <c r="AZ18" i="5"/>
  <c r="AA81" i="9"/>
  <c r="AD336" i="12"/>
  <c r="BK42" i="5"/>
  <c r="BL42" i="5" s="1"/>
  <c r="BL43" i="5" s="1"/>
  <c r="AG28" i="9"/>
  <c r="AA337" i="12"/>
  <c r="Z338" i="12"/>
  <c r="AE73" i="9" s="1"/>
  <c r="AD78" i="9"/>
  <c r="AE128" i="9"/>
  <c r="AE146" i="9" s="1"/>
  <c r="CF73" i="9"/>
  <c r="BF12" i="5"/>
  <c r="AH68" i="9"/>
  <c r="BL7" i="5"/>
  <c r="BK7" i="5" s="1"/>
  <c r="AG69" i="9"/>
  <c r="AH7" i="16"/>
  <c r="AC311" i="12" a="1"/>
  <c r="AC311" i="12" s="1"/>
  <c r="AS116" i="21"/>
  <c r="AL116" i="21"/>
  <c r="AQ116" i="21"/>
  <c r="AI116" i="21"/>
  <c r="AM116" i="21"/>
  <c r="BB116" i="21"/>
  <c r="AK116" i="21"/>
  <c r="BA116" i="21"/>
  <c r="AG116" i="21"/>
  <c r="AG155" i="21" s="1"/>
  <c r="AI23" i="9" s="1"/>
  <c r="AV116" i="21"/>
  <c r="AO116" i="21"/>
  <c r="AH116" i="21"/>
  <c r="AX116" i="21"/>
  <c r="AJ116" i="21"/>
  <c r="AN116" i="21"/>
  <c r="AT116" i="21"/>
  <c r="AZ116" i="21"/>
  <c r="AY116" i="21"/>
  <c r="AU116" i="21"/>
  <c r="BD116" i="21"/>
  <c r="AW116" i="21"/>
  <c r="AR116" i="21"/>
  <c r="BC116" i="21"/>
  <c r="AP116" i="21"/>
  <c r="BD16" i="5"/>
  <c r="BC16" i="5" s="1"/>
  <c r="AE304" i="12"/>
  <c r="B117" i="21"/>
  <c r="AH34" i="21"/>
  <c r="AH65" i="21" s="1"/>
  <c r="AE15" i="30" s="1"/>
  <c r="AF135" i="9"/>
  <c r="AH137" i="9"/>
  <c r="AH142" i="9" s="1"/>
  <c r="AD325" i="12"/>
  <c r="AD332" i="12" s="1"/>
  <c r="AB318" i="12"/>
  <c r="AG130" i="9" s="1"/>
  <c r="AF378" i="12"/>
  <c r="AK18" i="9" s="1"/>
  <c r="AF380" i="12"/>
  <c r="C35" i="21" s="1"/>
  <c r="B35" i="21" s="1"/>
  <c r="AJ14" i="7"/>
  <c r="AJ16" i="7" s="1"/>
  <c r="AJ18" i="7" s="1"/>
  <c r="AJ26" i="7" s="1"/>
  <c r="AJ36" i="7" s="1"/>
  <c r="AJ39" i="7" s="1"/>
  <c r="AI16" i="7"/>
  <c r="AI18" i="7" s="1"/>
  <c r="AI26" i="7" s="1"/>
  <c r="AI36" i="7" s="1"/>
  <c r="AI39" i="7" s="1"/>
  <c r="BJ48" i="5"/>
  <c r="BJ52" i="5" s="1"/>
  <c r="BI67" i="5"/>
  <c r="BI7" i="5"/>
  <c r="BJ8" i="5"/>
  <c r="AD355" i="12"/>
  <c r="AI105" i="9" s="1"/>
  <c r="AK106" i="9" s="1"/>
  <c r="AD349" i="12"/>
  <c r="AD350" i="12" s="1"/>
  <c r="AK322" i="12"/>
  <c r="AJ308" i="12" a="1"/>
  <c r="AJ308" i="12" s="1"/>
  <c r="AE126" i="12"/>
  <c r="BM36" i="5"/>
  <c r="AH28" i="9"/>
  <c r="BH48" i="5"/>
  <c r="BH52" i="5" s="1"/>
  <c r="BG67" i="5"/>
  <c r="AG32" i="9"/>
  <c r="AB74" i="9"/>
  <c r="AB80" i="9" s="1"/>
  <c r="AC113" i="9"/>
  <c r="AC125" i="9" s="1"/>
  <c r="BO36" i="5"/>
  <c r="AF120" i="12"/>
  <c r="AP26" i="10" s="1"/>
  <c r="AF125" i="12"/>
  <c r="AF118" i="12"/>
  <c r="AF294" i="12"/>
  <c r="AF123" i="12"/>
  <c r="AG363" i="12"/>
  <c r="AG373" i="12" s="1"/>
  <c r="AG374" i="12" s="1"/>
  <c r="AZ13" i="5"/>
  <c r="AF72" i="9"/>
  <c r="AG104" i="9"/>
  <c r="AG107" i="9" s="1"/>
  <c r="BH11" i="5"/>
  <c r="BG11" i="5" s="1"/>
  <c r="BN17" i="5"/>
  <c r="AD343" i="12"/>
  <c r="AD344" i="12" s="1"/>
  <c r="AI79" i="9" s="1"/>
  <c r="AE121" i="12"/>
  <c r="AE342" i="12" s="1"/>
  <c r="AO24" i="10"/>
  <c r="AO27" i="10" s="1"/>
  <c r="AJ8" i="9" s="1"/>
  <c r="AJ19" i="9" s="1"/>
  <c r="AI120" i="9" l="1"/>
  <c r="AE92" i="9"/>
  <c r="BF30" i="5"/>
  <c r="BF31" i="5" s="1"/>
  <c r="CF92" i="9"/>
  <c r="AD93" i="9"/>
  <c r="CF93" i="9" s="1"/>
  <c r="AE317" i="12" a="1"/>
  <c r="AE317" i="12" s="1"/>
  <c r="AG331" i="12" s="1"/>
  <c r="AG310" i="12" s="1" a="1"/>
  <c r="AG310" i="12" s="1"/>
  <c r="AI324" i="12" s="1"/>
  <c r="Y156" i="9"/>
  <c r="X133" i="8"/>
  <c r="X135" i="8" s="1"/>
  <c r="BI70" i="5"/>
  <c r="Z75" i="9"/>
  <c r="Y133" i="8" s="1"/>
  <c r="Y135" i="8" s="1"/>
  <c r="AA8" i="30"/>
  <c r="AA10" i="30" s="1"/>
  <c r="Y76" i="9"/>
  <c r="Y85" i="9" s="1"/>
  <c r="Y95" i="9" s="1"/>
  <c r="AE336" i="12"/>
  <c r="BG70" i="5"/>
  <c r="AH18" i="16"/>
  <c r="AH23" i="16" s="1"/>
  <c r="AH32" i="9" s="1"/>
  <c r="AH40" i="9" s="1"/>
  <c r="AC13" i="30"/>
  <c r="AC16" i="30" s="1"/>
  <c r="BB18" i="5"/>
  <c r="AB81" i="9"/>
  <c r="AY18" i="5"/>
  <c r="AZ19" i="5"/>
  <c r="BH12" i="5"/>
  <c r="BG12" i="5" s="1"/>
  <c r="AF304" i="12"/>
  <c r="AF336" i="12" s="1"/>
  <c r="AJ22" i="9"/>
  <c r="AE78" i="9"/>
  <c r="AF128" i="9"/>
  <c r="AF146" i="9" s="1"/>
  <c r="AI7" i="16"/>
  <c r="AD311" i="12" a="1"/>
  <c r="AD311" i="12" s="1"/>
  <c r="B118" i="21"/>
  <c r="AI35" i="21"/>
  <c r="AI65" i="21" s="1"/>
  <c r="AF15" i="30" s="1"/>
  <c r="BL8" i="5"/>
  <c r="CF78" i="9"/>
  <c r="BF16" i="5"/>
  <c r="BE16" i="5" s="1"/>
  <c r="AI26" i="9"/>
  <c r="BJ67" i="5"/>
  <c r="BJ53" i="5"/>
  <c r="AH69" i="9"/>
  <c r="AI68" i="9"/>
  <c r="BN7" i="5"/>
  <c r="BN8" i="5" s="1"/>
  <c r="AI137" i="9"/>
  <c r="AI142" i="9" s="1"/>
  <c r="AG135" i="9"/>
  <c r="BE12" i="5"/>
  <c r="AB337" i="12"/>
  <c r="AA338" i="12"/>
  <c r="AF73" i="9" s="1"/>
  <c r="AG380" i="12"/>
  <c r="C36" i="21" s="1"/>
  <c r="B36" i="21" s="1"/>
  <c r="AG378" i="12"/>
  <c r="AL18" i="9" s="1"/>
  <c r="AK117" i="21"/>
  <c r="BA117" i="21"/>
  <c r="AH117" i="21"/>
  <c r="AH155" i="21" s="1"/>
  <c r="AJ23" i="9" s="1"/>
  <c r="AZ117" i="21"/>
  <c r="BD117" i="21"/>
  <c r="AP117" i="21"/>
  <c r="AW117" i="21"/>
  <c r="AT117" i="21"/>
  <c r="AI117" i="21"/>
  <c r="AJ117" i="21"/>
  <c r="BE117" i="21"/>
  <c r="AR117" i="21"/>
  <c r="AQ117" i="21"/>
  <c r="AU117" i="21"/>
  <c r="AY117" i="21"/>
  <c r="AL117" i="21"/>
  <c r="AO117" i="21"/>
  <c r="AX117" i="21"/>
  <c r="AS117" i="21"/>
  <c r="BB117" i="21"/>
  <c r="BC117" i="21"/>
  <c r="AM117" i="21"/>
  <c r="AV117" i="21"/>
  <c r="AN117" i="21"/>
  <c r="AE325" i="12"/>
  <c r="AE332" i="12" s="1"/>
  <c r="AC318" i="12"/>
  <c r="AH130" i="9" s="1"/>
  <c r="AL322" i="12"/>
  <c r="AK308" i="12" a="1"/>
  <c r="AK308" i="12" s="1"/>
  <c r="AE355" i="12"/>
  <c r="AE349" i="12"/>
  <c r="AE350" i="12" s="1"/>
  <c r="AF126" i="12"/>
  <c r="BP17" i="5"/>
  <c r="BO17" i="5" s="1"/>
  <c r="BJ11" i="5"/>
  <c r="BI11" i="5" s="1"/>
  <c r="AE343" i="12"/>
  <c r="AE344" i="12" s="1"/>
  <c r="AJ79" i="9" s="1"/>
  <c r="AG294" i="12"/>
  <c r="AH363" i="12"/>
  <c r="AH373" i="12" s="1"/>
  <c r="AH374" i="12" s="1"/>
  <c r="AG120" i="12"/>
  <c r="AQ26" i="10" s="1"/>
  <c r="AG118" i="12"/>
  <c r="AG123" i="12"/>
  <c r="AG125" i="12"/>
  <c r="BB13" i="5"/>
  <c r="BA13" i="5" s="1"/>
  <c r="BH67" i="5"/>
  <c r="BH53" i="5"/>
  <c r="BN36" i="5"/>
  <c r="BN39" i="5" s="1"/>
  <c r="BK48" i="5"/>
  <c r="AG40" i="9"/>
  <c r="AZ14" i="5"/>
  <c r="AY13" i="5"/>
  <c r="BP36" i="5"/>
  <c r="BP39" i="5" s="1"/>
  <c r="AF121" i="12"/>
  <c r="AF342" i="12" s="1"/>
  <c r="AP24" i="10"/>
  <c r="AP27" i="10" s="1"/>
  <c r="AK8" i="9" s="1"/>
  <c r="AK19" i="9" s="1"/>
  <c r="BM17" i="5"/>
  <c r="AC74" i="9"/>
  <c r="AC80" i="9" s="1"/>
  <c r="AD113" i="9"/>
  <c r="D8" i="6"/>
  <c r="D9" i="6" s="1"/>
  <c r="AF92" i="9"/>
  <c r="AE93" i="9"/>
  <c r="BH30" i="5"/>
  <c r="AH104" i="9"/>
  <c r="AH107" i="9" s="1"/>
  <c r="AG72" i="9"/>
  <c r="AK22" i="9" l="1"/>
  <c r="AF317" i="12" a="1"/>
  <c r="AF317" i="12" s="1"/>
  <c r="AH331" i="12" s="1"/>
  <c r="AH310" i="12" s="1" a="1"/>
  <c r="AH310" i="12" s="1"/>
  <c r="AJ324" i="12" s="1"/>
  <c r="BM48" i="5"/>
  <c r="BN48" i="5" s="1"/>
  <c r="BN52" i="5" s="1"/>
  <c r="BN53" i="5" s="1"/>
  <c r="BN67" i="5" s="1"/>
  <c r="U6" i="30"/>
  <c r="Z156" i="9"/>
  <c r="Z76" i="9"/>
  <c r="Z85" i="9" s="1"/>
  <c r="Z95" i="9" s="1"/>
  <c r="AE14" i="30"/>
  <c r="AJ120" i="9"/>
  <c r="AF14" i="30"/>
  <c r="AK120" i="9"/>
  <c r="AI18" i="16"/>
  <c r="AI23" i="16" s="1"/>
  <c r="AI32" i="9" s="1"/>
  <c r="BO48" i="5" s="1"/>
  <c r="BP48" i="5" s="1"/>
  <c r="BP52" i="5" s="1"/>
  <c r="AD13" i="30"/>
  <c r="AD16" i="30" s="1"/>
  <c r="AH41" i="9"/>
  <c r="AH51" i="9" s="1"/>
  <c r="AH56" i="9" s="1"/>
  <c r="AC8" i="30"/>
  <c r="AC10" i="30" s="1"/>
  <c r="AG41" i="9"/>
  <c r="AG51" i="9" s="1"/>
  <c r="AG56" i="9" s="1"/>
  <c r="AG92" i="9" s="1"/>
  <c r="AB8" i="30"/>
  <c r="AB10" i="30" s="1"/>
  <c r="AZ4" i="5"/>
  <c r="AA75" i="9" s="1"/>
  <c r="BD18" i="5"/>
  <c r="AC81" i="9"/>
  <c r="BA18" i="5"/>
  <c r="BB19" i="5"/>
  <c r="BJ12" i="5"/>
  <c r="BI12" i="5" s="1"/>
  <c r="AM14" i="7"/>
  <c r="AN14" i="7" s="1"/>
  <c r="AN16" i="7" s="1"/>
  <c r="AN18" i="7" s="1"/>
  <c r="AN26" i="7" s="1"/>
  <c r="AN36" i="7" s="1"/>
  <c r="AN39" i="7" s="1"/>
  <c r="BO42" i="5"/>
  <c r="AI28" i="9"/>
  <c r="BH16" i="5"/>
  <c r="AJ26" i="9"/>
  <c r="AJ36" i="21"/>
  <c r="AJ65" i="21" s="1"/>
  <c r="AG15" i="30" s="1"/>
  <c r="B119" i="21"/>
  <c r="AN118" i="21"/>
  <c r="AX118" i="21"/>
  <c r="AJ118" i="21"/>
  <c r="AQ118" i="21"/>
  <c r="AY118" i="21"/>
  <c r="AL118" i="21"/>
  <c r="AK118" i="21"/>
  <c r="AU118" i="21"/>
  <c r="AM118" i="21"/>
  <c r="BC118" i="21"/>
  <c r="BA118" i="21"/>
  <c r="BF118" i="21"/>
  <c r="BD118" i="21"/>
  <c r="AO118" i="21"/>
  <c r="AZ118" i="21"/>
  <c r="AR118" i="21"/>
  <c r="AI118" i="21"/>
  <c r="AI155" i="21" s="1"/>
  <c r="AK23" i="9" s="1"/>
  <c r="AK26" i="9" s="1"/>
  <c r="BS42" i="5" s="1"/>
  <c r="BT42" i="5" s="1"/>
  <c r="BT43" i="5" s="1"/>
  <c r="AT118" i="21"/>
  <c r="BB118" i="21"/>
  <c r="AW118" i="21"/>
  <c r="BE118" i="21"/>
  <c r="AV118" i="21"/>
  <c r="AS118" i="21"/>
  <c r="AP118" i="21"/>
  <c r="AF325" i="12"/>
  <c r="AF332" i="12" s="1"/>
  <c r="AD318" i="12"/>
  <c r="AI130" i="9" s="1"/>
  <c r="AH380" i="12"/>
  <c r="C37" i="21" s="1"/>
  <c r="B37" i="21" s="1"/>
  <c r="AH378" i="12"/>
  <c r="AM18" i="9" s="1"/>
  <c r="AG304" i="12"/>
  <c r="AJ7" i="16"/>
  <c r="AE311" i="12" a="1"/>
  <c r="AE311" i="12" s="1"/>
  <c r="AJ137" i="9"/>
  <c r="AJ142" i="9" s="1"/>
  <c r="AH135" i="9"/>
  <c r="AC337" i="12"/>
  <c r="AB338" i="12"/>
  <c r="AG73" i="9" s="1"/>
  <c r="BM7" i="5"/>
  <c r="BP7" i="5"/>
  <c r="AI69" i="9"/>
  <c r="AJ68" i="9"/>
  <c r="AG128" i="9"/>
  <c r="AG146" i="9" s="1"/>
  <c r="AF78" i="9"/>
  <c r="AM322" i="12"/>
  <c r="AL308" i="12" a="1"/>
  <c r="AL308" i="12" s="1"/>
  <c r="AF355" i="12"/>
  <c r="AK105" i="9" s="1"/>
  <c r="AM106" i="9" s="1"/>
  <c r="AF349" i="12"/>
  <c r="AF350" i="12" s="1"/>
  <c r="AF343" i="12"/>
  <c r="AF344" i="12" s="1"/>
  <c r="AK79" i="9" s="1"/>
  <c r="AJ105" i="9"/>
  <c r="AL106" i="9" s="1"/>
  <c r="AI104" i="9"/>
  <c r="AI107" i="9" s="1"/>
  <c r="AH72" i="9"/>
  <c r="AE114" i="9"/>
  <c r="AD125" i="9"/>
  <c r="AG121" i="12"/>
  <c r="AG342" i="12" s="1"/>
  <c r="AQ24" i="10"/>
  <c r="AQ27" i="10" s="1"/>
  <c r="AL8" i="9" s="1"/>
  <c r="AL19" i="9" s="1"/>
  <c r="BR17" i="5"/>
  <c r="BQ17" i="5" s="1"/>
  <c r="BJ30" i="5"/>
  <c r="BH31" i="5"/>
  <c r="BD13" i="5"/>
  <c r="BL48" i="5"/>
  <c r="BL52" i="5" s="1"/>
  <c r="BK67" i="5"/>
  <c r="AG126" i="12"/>
  <c r="AF93" i="9"/>
  <c r="AH294" i="12"/>
  <c r="AH118" i="12"/>
  <c r="AH120" i="12"/>
  <c r="AR26" i="10" s="1"/>
  <c r="AH125" i="12"/>
  <c r="AI363" i="12"/>
  <c r="AI373" i="12" s="1"/>
  <c r="AI374" i="12" s="1"/>
  <c r="AH123" i="12"/>
  <c r="BL11" i="5"/>
  <c r="BQ36" i="5"/>
  <c r="BB14" i="5"/>
  <c r="AL22" i="9" l="1"/>
  <c r="AG14" i="30" s="1"/>
  <c r="AG317" i="12" a="1"/>
  <c r="AG317" i="12" s="1"/>
  <c r="AI331" i="12" s="1"/>
  <c r="AI310" i="12" s="1" a="1"/>
  <c r="AI310" i="12" s="1"/>
  <c r="AK324" i="12" s="1"/>
  <c r="BM67" i="5"/>
  <c r="BM70" i="5" s="1"/>
  <c r="AL120" i="9"/>
  <c r="AI40" i="9"/>
  <c r="AD8" i="30" s="1"/>
  <c r="AD10" i="30" s="1"/>
  <c r="BK70" i="5"/>
  <c r="AJ18" i="16"/>
  <c r="AJ23" i="16" s="1"/>
  <c r="AJ32" i="9" s="1"/>
  <c r="AE13" i="30"/>
  <c r="AE16" i="30" s="1"/>
  <c r="AA156" i="9"/>
  <c r="V6" i="30"/>
  <c r="BB4" i="5"/>
  <c r="BB23" i="5" s="1"/>
  <c r="AZ23" i="5"/>
  <c r="BC18" i="5"/>
  <c r="BD19" i="5"/>
  <c r="BL12" i="5"/>
  <c r="BK12" i="5" s="1"/>
  <c r="AM16" i="7"/>
  <c r="AM18" i="7" s="1"/>
  <c r="AM26" i="7" s="1"/>
  <c r="AM36" i="7" s="1"/>
  <c r="AM39" i="7" s="1"/>
  <c r="AG336" i="12"/>
  <c r="BG16" i="5"/>
  <c r="BO7" i="5"/>
  <c r="BP8" i="5"/>
  <c r="BJ16" i="5"/>
  <c r="BG119" i="21"/>
  <c r="AN119" i="21"/>
  <c r="AL119" i="21"/>
  <c r="AV119" i="21"/>
  <c r="AU119" i="21"/>
  <c r="AS119" i="21"/>
  <c r="AW119" i="21"/>
  <c r="BE119" i="21"/>
  <c r="BB119" i="21"/>
  <c r="AY119" i="21"/>
  <c r="AJ119" i="21"/>
  <c r="AJ155" i="21" s="1"/>
  <c r="AL23" i="9" s="1"/>
  <c r="AL26" i="9" s="1"/>
  <c r="BC119" i="21"/>
  <c r="AT119" i="21"/>
  <c r="AX119" i="21"/>
  <c r="AQ119" i="21"/>
  <c r="AZ119" i="21"/>
  <c r="AM119" i="21"/>
  <c r="AK119" i="21"/>
  <c r="BF119" i="21"/>
  <c r="AR119" i="21"/>
  <c r="AO119" i="21"/>
  <c r="AP119" i="21"/>
  <c r="BA119" i="21"/>
  <c r="BD119" i="21"/>
  <c r="AH304" i="12"/>
  <c r="AH128" i="9"/>
  <c r="AH146" i="9" s="1"/>
  <c r="AG78" i="9"/>
  <c r="B120" i="21"/>
  <c r="AK37" i="21"/>
  <c r="AK65" i="21" s="1"/>
  <c r="AH15" i="30" s="1"/>
  <c r="AK7" i="16"/>
  <c r="AF311" i="12" a="1"/>
  <c r="AF311" i="12" s="1"/>
  <c r="BQ42" i="5"/>
  <c r="BR42" i="5" s="1"/>
  <c r="BR43" i="5" s="1"/>
  <c r="D12" i="6"/>
  <c r="D15" i="6" s="1"/>
  <c r="AG325" i="12"/>
  <c r="AG332" i="12" s="1"/>
  <c r="AE318" i="12"/>
  <c r="AJ130" i="9" s="1"/>
  <c r="AK137" i="9"/>
  <c r="AK142" i="9" s="1"/>
  <c r="AI135" i="9"/>
  <c r="AI378" i="12"/>
  <c r="AN18" i="9" s="1"/>
  <c r="AI380" i="12"/>
  <c r="C38" i="21" s="1"/>
  <c r="B38" i="21" s="1"/>
  <c r="AJ69" i="9"/>
  <c r="AK68" i="9"/>
  <c r="BR7" i="5"/>
  <c r="AJ28" i="9"/>
  <c r="AD337" i="12"/>
  <c r="AC338" i="12"/>
  <c r="AH73" i="9" s="1"/>
  <c r="BP42" i="5"/>
  <c r="BP43" i="5" s="1"/>
  <c r="BO67" i="5"/>
  <c r="AG349" i="12"/>
  <c r="AG350" i="12" s="1"/>
  <c r="AG355" i="12"/>
  <c r="AN322" i="12"/>
  <c r="AM308" i="12" a="1"/>
  <c r="AM308" i="12" s="1"/>
  <c r="BL53" i="5"/>
  <c r="BL67" i="5"/>
  <c r="BL30" i="5" s="1"/>
  <c r="BN30" i="5" s="1"/>
  <c r="BN11" i="5"/>
  <c r="BM11" i="5" s="1"/>
  <c r="BS36" i="5"/>
  <c r="AK28" i="9"/>
  <c r="AR24" i="10"/>
  <c r="AR27" i="10" s="1"/>
  <c r="AM8" i="9" s="1"/>
  <c r="AM19" i="9" s="1"/>
  <c r="AH121" i="12"/>
  <c r="AH342" i="12" s="1"/>
  <c r="BD14" i="5"/>
  <c r="AI72" i="9"/>
  <c r="AJ104" i="9"/>
  <c r="AJ107" i="9" s="1"/>
  <c r="BR36" i="5"/>
  <c r="BR39" i="5" s="1"/>
  <c r="BJ31" i="5"/>
  <c r="BK11" i="5"/>
  <c r="AE113" i="9"/>
  <c r="AE125" i="9" s="1"/>
  <c r="AD74" i="9"/>
  <c r="AD80" i="9" s="1"/>
  <c r="Z133" i="8"/>
  <c r="Z135" i="8" s="1"/>
  <c r="AA76" i="9"/>
  <c r="AA85" i="9" s="1"/>
  <c r="AA95" i="9" s="1"/>
  <c r="BC13" i="5"/>
  <c r="AH92" i="9"/>
  <c r="AG93" i="9"/>
  <c r="AH126" i="12"/>
  <c r="AG343" i="12"/>
  <c r="AG344" i="12" s="1"/>
  <c r="AL79" i="9" s="1"/>
  <c r="AI125" i="12"/>
  <c r="AI123" i="12"/>
  <c r="AI120" i="12"/>
  <c r="AS26" i="10" s="1"/>
  <c r="AJ363" i="12"/>
  <c r="AJ373" i="12" s="1"/>
  <c r="AJ374" i="12" s="1"/>
  <c r="AI118" i="12"/>
  <c r="AI294" i="12"/>
  <c r="BU36" i="5"/>
  <c r="BT17" i="5"/>
  <c r="AM22" i="9" l="1"/>
  <c r="AH14" i="30" s="1"/>
  <c r="AH317" i="12" a="1"/>
  <c r="AH317" i="12" s="1"/>
  <c r="AJ331" i="12" s="1"/>
  <c r="AJ310" i="12" s="1" a="1"/>
  <c r="AJ310" i="12" s="1"/>
  <c r="AL324" i="12" s="1"/>
  <c r="AJ24" i="16"/>
  <c r="AI41" i="9"/>
  <c r="AI51" i="9" s="1"/>
  <c r="AI56" i="9" s="1"/>
  <c r="BO70" i="5" s="1"/>
  <c r="AK18" i="16"/>
  <c r="AK23" i="16" s="1"/>
  <c r="AK32" i="9" s="1"/>
  <c r="AK40" i="9" s="1"/>
  <c r="AF8" i="30" s="1"/>
  <c r="AF10" i="30" s="1"/>
  <c r="AF13" i="30"/>
  <c r="AF16" i="30" s="1"/>
  <c r="AB75" i="9"/>
  <c r="BD4" i="5"/>
  <c r="BD23" i="5" s="1"/>
  <c r="CF80" i="9"/>
  <c r="BF18" i="5"/>
  <c r="AD81" i="9"/>
  <c r="CF81" i="9" s="1"/>
  <c r="BN12" i="5"/>
  <c r="BM12" i="5" s="1"/>
  <c r="AH336" i="12"/>
  <c r="BU42" i="5"/>
  <c r="BV42" i="5" s="1"/>
  <c r="BV43" i="5" s="1"/>
  <c r="AL28" i="9"/>
  <c r="B121" i="21"/>
  <c r="AL38" i="21"/>
  <c r="AL65" i="21" s="1"/>
  <c r="AI15" i="30" s="1"/>
  <c r="BE120" i="21"/>
  <c r="AM120" i="21"/>
  <c r="BF120" i="21"/>
  <c r="AL120" i="21"/>
  <c r="BH120" i="21"/>
  <c r="AZ120" i="21"/>
  <c r="AX120" i="21"/>
  <c r="BC120" i="21"/>
  <c r="BG120" i="21"/>
  <c r="AT120" i="21"/>
  <c r="AS120" i="21"/>
  <c r="AP120" i="21"/>
  <c r="BA120" i="21"/>
  <c r="AN120" i="21"/>
  <c r="AK120" i="21"/>
  <c r="AK155" i="21" s="1"/>
  <c r="AM23" i="9" s="1"/>
  <c r="AY120" i="21"/>
  <c r="AU120" i="21"/>
  <c r="BD120" i="21"/>
  <c r="BB120" i="21"/>
  <c r="AW120" i="21"/>
  <c r="AO120" i="21"/>
  <c r="AV120" i="21"/>
  <c r="AR120" i="21"/>
  <c r="AQ120" i="21"/>
  <c r="BL16" i="5"/>
  <c r="BI16" i="5"/>
  <c r="BP67" i="5"/>
  <c r="BP53" i="5"/>
  <c r="BQ7" i="5"/>
  <c r="BR8" i="5"/>
  <c r="AH78" i="9"/>
  <c r="AI128" i="9"/>
  <c r="AI146" i="9" s="1"/>
  <c r="BT7" i="5"/>
  <c r="AK69" i="9"/>
  <c r="AL68" i="9"/>
  <c r="AH325" i="12"/>
  <c r="AH332" i="12" s="1"/>
  <c r="AF318" i="12"/>
  <c r="AK130" i="9" s="1"/>
  <c r="AI304" i="12"/>
  <c r="AJ378" i="12"/>
  <c r="AO18" i="9" s="1"/>
  <c r="AJ380" i="12"/>
  <c r="C39" i="21" s="1"/>
  <c r="B39" i="21" s="1"/>
  <c r="AL7" i="16"/>
  <c r="AG311" i="12" a="1"/>
  <c r="AG311" i="12" s="1"/>
  <c r="AE337" i="12"/>
  <c r="AD338" i="12"/>
  <c r="AI73" i="9" s="1"/>
  <c r="AL137" i="9"/>
  <c r="AL142" i="9" s="1"/>
  <c r="AJ135" i="9"/>
  <c r="AO322" i="12"/>
  <c r="AN308" i="12" a="1"/>
  <c r="AN308" i="12" s="1"/>
  <c r="AH355" i="12"/>
  <c r="AM105" i="9" s="1"/>
  <c r="AO106" i="9" s="1"/>
  <c r="AH349" i="12"/>
  <c r="AH350" i="12" s="1"/>
  <c r="AI126" i="12"/>
  <c r="BF13" i="5"/>
  <c r="CF74" i="9"/>
  <c r="AJ125" i="12"/>
  <c r="AJ123" i="12"/>
  <c r="AJ294" i="12"/>
  <c r="AJ120" i="12"/>
  <c r="AT26" i="10" s="1"/>
  <c r="AJ118" i="12"/>
  <c r="AK363" i="12"/>
  <c r="AK373" i="12" s="1"/>
  <c r="AK374" i="12" s="1"/>
  <c r="BP11" i="5"/>
  <c r="BO11" i="5" s="1"/>
  <c r="BQ48" i="5"/>
  <c r="AJ40" i="9"/>
  <c r="D18" i="6"/>
  <c r="D22" i="6" s="1"/>
  <c r="D23" i="6" s="1"/>
  <c r="D28" i="6" s="1"/>
  <c r="D31" i="6" s="1"/>
  <c r="AE74" i="9"/>
  <c r="AE80" i="9" s="1"/>
  <c r="AF113" i="9"/>
  <c r="AF125" i="9" s="1"/>
  <c r="BT36" i="5"/>
  <c r="BT39" i="5" s="1"/>
  <c r="BV36" i="5"/>
  <c r="BV39" i="5" s="1"/>
  <c r="AH343" i="12"/>
  <c r="AH344" i="12" s="1"/>
  <c r="AM79" i="9" s="1"/>
  <c r="AH93" i="9"/>
  <c r="BL31" i="5"/>
  <c r="AL105" i="9"/>
  <c r="AN106" i="9" s="1"/>
  <c r="BV17" i="5"/>
  <c r="AI121" i="12"/>
  <c r="AI342" i="12" s="1"/>
  <c r="AS24" i="10"/>
  <c r="AS27" i="10" s="1"/>
  <c r="AN8" i="9" s="1"/>
  <c r="AN19" i="9" s="1"/>
  <c r="BS17" i="5"/>
  <c r="AJ72" i="9"/>
  <c r="AK104" i="9"/>
  <c r="AK107" i="9" s="1"/>
  <c r="AM120" i="9" l="1"/>
  <c r="AM26" i="9"/>
  <c r="BW42" i="5" s="1"/>
  <c r="BX42" i="5" s="1"/>
  <c r="BX43" i="5" s="1"/>
  <c r="AI92" i="9"/>
  <c r="AN22" i="9"/>
  <c r="AI317" i="12" a="1"/>
  <c r="AI317" i="12" s="1"/>
  <c r="AK331" i="12" s="1"/>
  <c r="AK310" i="12" s="1" a="1"/>
  <c r="AK310" i="12" s="1"/>
  <c r="AM324" i="12" s="1"/>
  <c r="AK41" i="9"/>
  <c r="AK51" i="9" s="1"/>
  <c r="AK56" i="9" s="1"/>
  <c r="AI14" i="30"/>
  <c r="AN120" i="9"/>
  <c r="BS48" i="5"/>
  <c r="BT48" i="5" s="1"/>
  <c r="BT52" i="5" s="1"/>
  <c r="BT53" i="5" s="1"/>
  <c r="AL18" i="16"/>
  <c r="AL23" i="16" s="1"/>
  <c r="AL32" i="9" s="1"/>
  <c r="AG13" i="30"/>
  <c r="AG16" i="30" s="1"/>
  <c r="AJ41" i="9"/>
  <c r="AJ51" i="9" s="1"/>
  <c r="AJ56" i="9" s="1"/>
  <c r="AE8" i="30"/>
  <c r="AE10" i="30" s="1"/>
  <c r="AB156" i="9"/>
  <c r="W6" i="30"/>
  <c r="AC75" i="9"/>
  <c r="AA133" i="8"/>
  <c r="AA135" i="8" s="1"/>
  <c r="AB76" i="9"/>
  <c r="AB85" i="9" s="1"/>
  <c r="AB95" i="9" s="1"/>
  <c r="BH18" i="5"/>
  <c r="BH19" i="5" s="1"/>
  <c r="AE81" i="9"/>
  <c r="BE18" i="5"/>
  <c r="BF19" i="5"/>
  <c r="BP12" i="5"/>
  <c r="BO12" i="5" s="1"/>
  <c r="AI336" i="12"/>
  <c r="AF337" i="12"/>
  <c r="AE338" i="12"/>
  <c r="AJ73" i="9" s="1"/>
  <c r="AJ304" i="12"/>
  <c r="BT8" i="5"/>
  <c r="BK16" i="5"/>
  <c r="AK380" i="12"/>
  <c r="AK378" i="12"/>
  <c r="AP18" i="9" s="1"/>
  <c r="CG18" i="9" s="1"/>
  <c r="AI325" i="12"/>
  <c r="AI332" i="12" s="1"/>
  <c r="AG318" i="12"/>
  <c r="AL130" i="9" s="1"/>
  <c r="B122" i="21"/>
  <c r="AM39" i="21"/>
  <c r="AM65" i="21" s="1"/>
  <c r="AJ15" i="30" s="1"/>
  <c r="AM137" i="9"/>
  <c r="AM142" i="9" s="1"/>
  <c r="AK135" i="9"/>
  <c r="AJ128" i="9"/>
  <c r="AJ146" i="9" s="1"/>
  <c r="AI78" i="9"/>
  <c r="BI121" i="21"/>
  <c r="AZ121" i="21"/>
  <c r="BE121" i="21"/>
  <c r="BB121" i="21"/>
  <c r="BA121" i="21"/>
  <c r="AN121" i="21"/>
  <c r="AM121" i="21"/>
  <c r="BC121" i="21"/>
  <c r="AO121" i="21"/>
  <c r="AW121" i="21"/>
  <c r="AS121" i="21"/>
  <c r="AQ121" i="21"/>
  <c r="BF121" i="21"/>
  <c r="BD121" i="21"/>
  <c r="AT121" i="21"/>
  <c r="AV121" i="21"/>
  <c r="BH121" i="21"/>
  <c r="AL121" i="21"/>
  <c r="AL155" i="21" s="1"/>
  <c r="AN23" i="9" s="1"/>
  <c r="BG121" i="21"/>
  <c r="AX121" i="21"/>
  <c r="AR121" i="21"/>
  <c r="AU121" i="21"/>
  <c r="AP121" i="21"/>
  <c r="AY121" i="21"/>
  <c r="AM7" i="16"/>
  <c r="AH311" i="12" a="1"/>
  <c r="AH311" i="12" s="1"/>
  <c r="BN16" i="5"/>
  <c r="BV7" i="5"/>
  <c r="BV8" i="5" s="1"/>
  <c r="AL69" i="9"/>
  <c r="AM68" i="9"/>
  <c r="BS7" i="5"/>
  <c r="AI355" i="12"/>
  <c r="AN105" i="9" s="1"/>
  <c r="AP106" i="9" s="1"/>
  <c r="AI349" i="12"/>
  <c r="AI350" i="12" s="1"/>
  <c r="AP322" i="12"/>
  <c r="AO308" i="12" a="1"/>
  <c r="AO308" i="12" s="1"/>
  <c r="AJ126" i="12"/>
  <c r="BY36" i="5"/>
  <c r="AI343" i="12"/>
  <c r="AI344" i="12" s="1"/>
  <c r="AN79" i="9" s="1"/>
  <c r="BH13" i="5"/>
  <c r="BU17" i="5"/>
  <c r="AI93" i="9"/>
  <c r="BX17" i="5"/>
  <c r="AK294" i="12"/>
  <c r="AK120" i="12"/>
  <c r="AU26" i="10" s="1"/>
  <c r="AK118" i="12"/>
  <c r="AK123" i="12"/>
  <c r="AK125" i="12"/>
  <c r="AL363" i="12"/>
  <c r="AL373" i="12" s="1"/>
  <c r="AL374" i="12" s="1"/>
  <c r="AJ121" i="12"/>
  <c r="AJ342" i="12" s="1"/>
  <c r="AT24" i="10"/>
  <c r="AT27" i="10" s="1"/>
  <c r="AO8" i="9" s="1"/>
  <c r="AO19" i="9" s="1"/>
  <c r="BF14" i="5"/>
  <c r="BE13" i="5"/>
  <c r="BR48" i="5"/>
  <c r="BR52" i="5" s="1"/>
  <c r="BQ67" i="5"/>
  <c r="AM28" i="9"/>
  <c r="BW36" i="5"/>
  <c r="AK72" i="9"/>
  <c r="AL104" i="9"/>
  <c r="AL107" i="9" s="1"/>
  <c r="BR11" i="5"/>
  <c r="BQ11" i="5" s="1"/>
  <c r="BN31" i="5"/>
  <c r="BP30" i="5"/>
  <c r="AF74" i="9"/>
  <c r="AF80" i="9" s="1"/>
  <c r="AG113" i="9"/>
  <c r="AN26" i="9" l="1"/>
  <c r="BY42" i="5" s="1"/>
  <c r="BZ42" i="5" s="1"/>
  <c r="BZ43" i="5" s="1"/>
  <c r="AJ92" i="9"/>
  <c r="AO22" i="9"/>
  <c r="AO120" i="9" s="1"/>
  <c r="AJ317" i="12" a="1"/>
  <c r="AJ317" i="12" s="1"/>
  <c r="AL331" i="12" s="1"/>
  <c r="AL310" i="12" s="1" a="1"/>
  <c r="AL310" i="12" s="1"/>
  <c r="AN324" i="12" s="1"/>
  <c r="BT67" i="5"/>
  <c r="BQ70" i="5"/>
  <c r="BS67" i="5"/>
  <c r="BS70" i="5" s="1"/>
  <c r="AJ14" i="30"/>
  <c r="AM18" i="16"/>
  <c r="AM23" i="16" s="1"/>
  <c r="AM32" i="9" s="1"/>
  <c r="AM40" i="9" s="1"/>
  <c r="AH8" i="30" s="1"/>
  <c r="AH10" i="30" s="1"/>
  <c r="AH13" i="30"/>
  <c r="AH16" i="30" s="1"/>
  <c r="AC156" i="9"/>
  <c r="X6" i="30"/>
  <c r="AC76" i="9"/>
  <c r="AC85" i="9" s="1"/>
  <c r="AC95" i="9" s="1"/>
  <c r="AB133" i="8"/>
  <c r="AB135" i="8" s="1"/>
  <c r="BG18" i="5"/>
  <c r="BF4" i="5"/>
  <c r="BF23" i="5" s="1"/>
  <c r="BJ18" i="5"/>
  <c r="AF81" i="9"/>
  <c r="BR12" i="5"/>
  <c r="BQ12" i="5" s="1"/>
  <c r="AJ336" i="12"/>
  <c r="AN28" i="9"/>
  <c r="AQ14" i="7"/>
  <c r="AR14" i="7" s="1"/>
  <c r="AR16" i="7" s="1"/>
  <c r="AR18" i="7" s="1"/>
  <c r="AR26" i="7" s="1"/>
  <c r="AR36" i="7" s="1"/>
  <c r="AR39" i="7" s="1"/>
  <c r="AN68" i="9"/>
  <c r="BX7" i="5"/>
  <c r="AM69" i="9"/>
  <c r="AJ325" i="12"/>
  <c r="AJ332" i="12" s="1"/>
  <c r="AH318" i="12"/>
  <c r="AM130" i="9" s="1"/>
  <c r="AK304" i="12"/>
  <c r="AN7" i="16"/>
  <c r="AI311" i="12" a="1"/>
  <c r="AI311" i="12" s="1"/>
  <c r="AU122" i="21"/>
  <c r="AO122" i="21"/>
  <c r="BB122" i="21"/>
  <c r="AX122" i="21"/>
  <c r="AW122" i="21"/>
  <c r="BF122" i="21"/>
  <c r="AR122" i="21"/>
  <c r="AP122" i="21"/>
  <c r="AM122" i="21"/>
  <c r="AM155" i="21" s="1"/>
  <c r="AO23" i="9" s="1"/>
  <c r="AO26" i="9" s="1"/>
  <c r="AZ122" i="21"/>
  <c r="BI122" i="21"/>
  <c r="BD122" i="21"/>
  <c r="AS122" i="21"/>
  <c r="BA122" i="21"/>
  <c r="AN122" i="21"/>
  <c r="AQ122" i="21"/>
  <c r="BE122" i="21"/>
  <c r="BJ122" i="21"/>
  <c r="BH122" i="21"/>
  <c r="BC122" i="21"/>
  <c r="AV122" i="21"/>
  <c r="BG122" i="21"/>
  <c r="AY122" i="21"/>
  <c r="AT122" i="21"/>
  <c r="AL378" i="12"/>
  <c r="AQ18" i="9" s="1"/>
  <c r="AL380" i="12"/>
  <c r="C40" i="21" s="1"/>
  <c r="B40" i="21" s="1"/>
  <c r="BP16" i="5"/>
  <c r="AJ78" i="9"/>
  <c r="AK128" i="9"/>
  <c r="AK146" i="9" s="1"/>
  <c r="AG337" i="12"/>
  <c r="AF338" i="12"/>
  <c r="AK73" i="9" s="1"/>
  <c r="BM16" i="5"/>
  <c r="AN137" i="9"/>
  <c r="AN142" i="9" s="1"/>
  <c r="AL135" i="9"/>
  <c r="BU7" i="5"/>
  <c r="AQ322" i="12"/>
  <c r="AP308" i="12" a="1"/>
  <c r="AP308" i="12" s="1"/>
  <c r="AJ355" i="12"/>
  <c r="AO105" i="9" s="1"/>
  <c r="AQ106" i="9" s="1"/>
  <c r="AJ349" i="12"/>
  <c r="AJ350" i="12" s="1"/>
  <c r="AK126" i="12"/>
  <c r="AJ343" i="12"/>
  <c r="AJ344" i="12" s="1"/>
  <c r="AO79" i="9" s="1"/>
  <c r="CB17" i="5" s="1"/>
  <c r="AL40" i="9"/>
  <c r="BU48" i="5"/>
  <c r="BR67" i="5"/>
  <c r="BR30" i="5" s="1"/>
  <c r="BR53" i="5"/>
  <c r="BH14" i="5"/>
  <c r="BJ13" i="5"/>
  <c r="BI13" i="5" s="1"/>
  <c r="AL72" i="9"/>
  <c r="AM104" i="9"/>
  <c r="AM107" i="9" s="1"/>
  <c r="BZ17" i="5"/>
  <c r="AU24" i="10"/>
  <c r="AU27" i="10" s="1"/>
  <c r="AP8" i="9" s="1"/>
  <c r="AP19" i="9" s="1"/>
  <c r="AK121" i="12"/>
  <c r="AK342" i="12" s="1"/>
  <c r="BG13" i="5"/>
  <c r="BP31" i="5"/>
  <c r="BT11" i="5"/>
  <c r="BX36" i="5"/>
  <c r="BX39" i="5" s="1"/>
  <c r="CA36" i="5"/>
  <c r="AG125" i="9"/>
  <c r="AH114" i="9"/>
  <c r="BW17" i="5"/>
  <c r="BZ36" i="5"/>
  <c r="BZ39" i="5" s="1"/>
  <c r="AL125" i="12"/>
  <c r="AM363" i="12"/>
  <c r="AM373" i="12" s="1"/>
  <c r="AM374" i="12" s="1"/>
  <c r="AL118" i="12"/>
  <c r="AL294" i="12"/>
  <c r="AL123" i="12"/>
  <c r="AL120" i="12"/>
  <c r="AV26" i="10" s="1"/>
  <c r="AJ93" i="9"/>
  <c r="AK92" i="9"/>
  <c r="AP22" i="9" l="1"/>
  <c r="AK317" i="12" a="1"/>
  <c r="AK317" i="12" s="1"/>
  <c r="AM331" i="12" s="1"/>
  <c r="AM310" i="12" s="1" a="1"/>
  <c r="AM310" i="12" s="1"/>
  <c r="AO324" i="12" s="1"/>
  <c r="BW48" i="5"/>
  <c r="BX48" i="5" s="1"/>
  <c r="BX52" i="5" s="1"/>
  <c r="BX67" i="5" s="1"/>
  <c r="AM41" i="9"/>
  <c r="AM51" i="9" s="1"/>
  <c r="AM56" i="9" s="1"/>
  <c r="AM24" i="16"/>
  <c r="AK14" i="30"/>
  <c r="AP120" i="9"/>
  <c r="AN18" i="16"/>
  <c r="AN23" i="16" s="1"/>
  <c r="AN32" i="9" s="1"/>
  <c r="AN40" i="9" s="1"/>
  <c r="AI8" i="30" s="1"/>
  <c r="AI10" i="30" s="1"/>
  <c r="AI13" i="30"/>
  <c r="AI16" i="30" s="1"/>
  <c r="AL41" i="9"/>
  <c r="AL51" i="9" s="1"/>
  <c r="AL56" i="9" s="1"/>
  <c r="AL92" i="9" s="1"/>
  <c r="AG8" i="30"/>
  <c r="AG10" i="30" s="1"/>
  <c r="BH4" i="5"/>
  <c r="AE75" i="9" s="1"/>
  <c r="AD75" i="9"/>
  <c r="BI18" i="5"/>
  <c r="BJ19" i="5"/>
  <c r="BT12" i="5"/>
  <c r="BS12" i="5" s="1"/>
  <c r="AK336" i="12"/>
  <c r="BY17" i="5"/>
  <c r="CA17" i="5"/>
  <c r="AQ16" i="7"/>
  <c r="AQ18" i="7" s="1"/>
  <c r="AQ26" i="7" s="1"/>
  <c r="AQ36" i="7" s="1"/>
  <c r="AQ39" i="7" s="1"/>
  <c r="CG22" i="9"/>
  <c r="CA42" i="5"/>
  <c r="AO28" i="9"/>
  <c r="AK78" i="9"/>
  <c r="AL128" i="9"/>
  <c r="AL146" i="9" s="1"/>
  <c r="AO137" i="9"/>
  <c r="AO142" i="9" s="1"/>
  <c r="AM135" i="9"/>
  <c r="BZ7" i="5"/>
  <c r="AO68" i="9"/>
  <c r="AN69" i="9"/>
  <c r="BR16" i="5"/>
  <c r="AK325" i="12"/>
  <c r="AK332" i="12" s="1"/>
  <c r="AI318" i="12"/>
  <c r="AN130" i="9" s="1"/>
  <c r="B123" i="21"/>
  <c r="AN40" i="21"/>
  <c r="AN65" i="21" s="1"/>
  <c r="AK15" i="30" s="1"/>
  <c r="AO7" i="16"/>
  <c r="AJ311" i="12" a="1"/>
  <c r="AJ311" i="12" s="1"/>
  <c r="AL304" i="12"/>
  <c r="AM380" i="12"/>
  <c r="C41" i="21" s="1"/>
  <c r="B41" i="21" s="1"/>
  <c r="AM378" i="12"/>
  <c r="AR18" i="9" s="1"/>
  <c r="AH337" i="12"/>
  <c r="AG338" i="12"/>
  <c r="AL73" i="9" s="1"/>
  <c r="BO16" i="5"/>
  <c r="BW7" i="5"/>
  <c r="BX8" i="5"/>
  <c r="AR322" i="12"/>
  <c r="AQ308" i="12" a="1"/>
  <c r="AQ308" i="12" s="1"/>
  <c r="AK355" i="12"/>
  <c r="AK349" i="12"/>
  <c r="AK350" i="12" s="1"/>
  <c r="AK343" i="12"/>
  <c r="AK344" i="12" s="1"/>
  <c r="AP79" i="9" s="1"/>
  <c r="AL126" i="12"/>
  <c r="CG8" i="9"/>
  <c r="CG19" i="9" s="1"/>
  <c r="CH2" i="9" s="1"/>
  <c r="CB36" i="5"/>
  <c r="CB39" i="5" s="1"/>
  <c r="AL121" i="12"/>
  <c r="AL342" i="12" s="1"/>
  <c r="AV24" i="10"/>
  <c r="AV27" i="10" s="1"/>
  <c r="AQ8" i="9" s="1"/>
  <c r="AQ19" i="9" s="1"/>
  <c r="AK93" i="9"/>
  <c r="BS11" i="5"/>
  <c r="AM118" i="12"/>
  <c r="AM294" i="12"/>
  <c r="AM123" i="12"/>
  <c r="AM120" i="12"/>
  <c r="AW26" i="10" s="1"/>
  <c r="AM125" i="12"/>
  <c r="AN363" i="12"/>
  <c r="AN373" i="12" s="1"/>
  <c r="AN374" i="12" s="1"/>
  <c r="BR31" i="5"/>
  <c r="BT30" i="5"/>
  <c r="BJ14" i="5"/>
  <c r="AM72" i="9"/>
  <c r="AN104" i="9"/>
  <c r="AN107" i="9" s="1"/>
  <c r="BV11" i="5"/>
  <c r="BU11" i="5" s="1"/>
  <c r="AG74" i="9"/>
  <c r="AG80" i="9" s="1"/>
  <c r="AH113" i="9"/>
  <c r="AH125" i="9" s="1"/>
  <c r="BV48" i="5"/>
  <c r="BV52" i="5" s="1"/>
  <c r="BU67" i="5"/>
  <c r="BW67" i="5" l="1"/>
  <c r="BW70" i="5" s="1"/>
  <c r="BX53" i="5"/>
  <c r="AQ22" i="9"/>
  <c r="AQ120" i="9" s="1"/>
  <c r="AL317" i="12" a="1"/>
  <c r="AL317" i="12" s="1"/>
  <c r="AN331" i="12" s="1"/>
  <c r="AN310" i="12" s="1" a="1"/>
  <c r="AN310" i="12" s="1"/>
  <c r="AP324" i="12" s="1"/>
  <c r="BU70" i="5"/>
  <c r="BY48" i="5"/>
  <c r="BZ48" i="5" s="1"/>
  <c r="BZ52" i="5" s="1"/>
  <c r="BZ53" i="5" s="1"/>
  <c r="AN41" i="9"/>
  <c r="AN51" i="9" s="1"/>
  <c r="AN56" i="9" s="1"/>
  <c r="AO18" i="16"/>
  <c r="AO23" i="16" s="1"/>
  <c r="AO32" i="9" s="1"/>
  <c r="CA48" i="5" s="1"/>
  <c r="CB48" i="5" s="1"/>
  <c r="CB52" i="5" s="1"/>
  <c r="AJ13" i="30"/>
  <c r="AJ16" i="30" s="1"/>
  <c r="AD156" i="9"/>
  <c r="Y6" i="30"/>
  <c r="AE156" i="9"/>
  <c r="Z6" i="30"/>
  <c r="BH23" i="5"/>
  <c r="BJ4" i="5"/>
  <c r="BJ23" i="5" s="1"/>
  <c r="CF75" i="9"/>
  <c r="AD76" i="9"/>
  <c r="CF76" i="9" s="1"/>
  <c r="AC133" i="8"/>
  <c r="AC135" i="8" s="1"/>
  <c r="BL18" i="5"/>
  <c r="AG81" i="9"/>
  <c r="BV12" i="5"/>
  <c r="BU12" i="5" s="1"/>
  <c r="AL336" i="12"/>
  <c r="CI2" i="9"/>
  <c r="CG1" i="9"/>
  <c r="CB42" i="5"/>
  <c r="CB43" i="5" s="1"/>
  <c r="CG35" i="9"/>
  <c r="CG39" i="9"/>
  <c r="CG37" i="9"/>
  <c r="BY7" i="5"/>
  <c r="BZ8" i="5"/>
  <c r="B124" i="21"/>
  <c r="AO41" i="21"/>
  <c r="AO65" i="21" s="1"/>
  <c r="AP7" i="16"/>
  <c r="AK311" i="12" a="1"/>
  <c r="AK311" i="12" s="1"/>
  <c r="AP137" i="9"/>
  <c r="AP142" i="9" s="1"/>
  <c r="AN135" i="9"/>
  <c r="BQ16" i="5"/>
  <c r="BF123" i="21"/>
  <c r="BK123" i="21"/>
  <c r="BH123" i="21"/>
  <c r="AQ123" i="21"/>
  <c r="BG123" i="21"/>
  <c r="AT123" i="21"/>
  <c r="AS123" i="21"/>
  <c r="AP123" i="21"/>
  <c r="BA123" i="21"/>
  <c r="AN123" i="21"/>
  <c r="AN155" i="21" s="1"/>
  <c r="AP23" i="9" s="1"/>
  <c r="AP68" i="9" s="1"/>
  <c r="BJ123" i="21"/>
  <c r="BI123" i="21"/>
  <c r="AU123" i="21"/>
  <c r="BD123" i="21"/>
  <c r="BB123" i="21"/>
  <c r="BE123" i="21"/>
  <c r="AV123" i="21"/>
  <c r="BC123" i="21"/>
  <c r="AR123" i="21"/>
  <c r="AX123" i="21"/>
  <c r="AO123" i="21"/>
  <c r="AY123" i="21"/>
  <c r="AZ123" i="21"/>
  <c r="AW123" i="21"/>
  <c r="AP105" i="9"/>
  <c r="AR106" i="9" s="1"/>
  <c r="AN380" i="12"/>
  <c r="C42" i="21" s="1"/>
  <c r="B42" i="21" s="1"/>
  <c r="AN378" i="12"/>
  <c r="AS18" i="9" s="1"/>
  <c r="AI337" i="12"/>
  <c r="AH338" i="12"/>
  <c r="AM73" i="9" s="1"/>
  <c r="AM128" i="9"/>
  <c r="AM146" i="9" s="1"/>
  <c r="AL78" i="9"/>
  <c r="AM304" i="12"/>
  <c r="AL325" i="12"/>
  <c r="AL332" i="12" s="1"/>
  <c r="AJ318" i="12"/>
  <c r="AO130" i="9" s="1"/>
  <c r="BT16" i="5"/>
  <c r="CB7" i="5"/>
  <c r="AO69" i="9"/>
  <c r="AS322" i="12"/>
  <c r="AR308" i="12" a="1"/>
  <c r="AR308" i="12" s="1"/>
  <c r="AL349" i="12"/>
  <c r="AL350" i="12" s="1"/>
  <c r="AL355" i="12"/>
  <c r="AQ105" i="9" s="1"/>
  <c r="AS106" i="9" s="1"/>
  <c r="AL343" i="12"/>
  <c r="AL344" i="12" s="1"/>
  <c r="AQ79" i="9" s="1"/>
  <c r="CF17" i="5" s="1"/>
  <c r="BL13" i="5"/>
  <c r="AM126" i="12"/>
  <c r="CD17" i="5"/>
  <c r="CC17" i="5" s="1"/>
  <c r="CG79" i="9"/>
  <c r="AM121" i="12"/>
  <c r="AM342" i="12" s="1"/>
  <c r="AW24" i="10"/>
  <c r="AW27" i="10" s="1"/>
  <c r="AR8" i="9" s="1"/>
  <c r="AR19" i="9" s="1"/>
  <c r="AN72" i="9"/>
  <c r="AO104" i="9"/>
  <c r="AO107" i="9" s="1"/>
  <c r="BX11" i="5"/>
  <c r="BW11" i="5" s="1"/>
  <c r="CC36" i="5"/>
  <c r="BV67" i="5"/>
  <c r="BV30" i="5" s="1"/>
  <c r="BV53" i="5"/>
  <c r="AN120" i="12"/>
  <c r="AX26" i="10" s="1"/>
  <c r="AN294" i="12"/>
  <c r="AN125" i="12"/>
  <c r="AN123" i="12"/>
  <c r="AN118" i="12"/>
  <c r="AO363" i="12"/>
  <c r="AO373" i="12" s="1"/>
  <c r="AO374" i="12" s="1"/>
  <c r="AL93" i="9"/>
  <c r="AM92" i="9"/>
  <c r="AI113" i="9"/>
  <c r="AI125" i="9" s="1"/>
  <c r="AH74" i="9"/>
  <c r="AH80" i="9" s="1"/>
  <c r="BT31" i="5"/>
  <c r="AD133" i="8"/>
  <c r="AD135" i="8" s="1"/>
  <c r="AE76" i="9"/>
  <c r="AE85" i="9" s="1"/>
  <c r="AE95" i="9" s="1"/>
  <c r="AM317" i="12" l="1" a="1"/>
  <c r="AM317" i="12" s="1"/>
  <c r="AO331" i="12" s="1"/>
  <c r="AO310" i="12" a="1"/>
  <c r="AO310" i="12" s="1"/>
  <c r="AQ324" i="12" s="1"/>
  <c r="BY67" i="5"/>
  <c r="BY70" i="5" s="1"/>
  <c r="AO40" i="9"/>
  <c r="AJ8" i="30" s="1"/>
  <c r="AJ10" i="30" s="1"/>
  <c r="BZ67" i="5"/>
  <c r="CA67" i="5"/>
  <c r="AM336" i="12"/>
  <c r="T63" i="16"/>
  <c r="T74" i="16" s="1"/>
  <c r="AK13" i="30"/>
  <c r="AK16" i="30" s="1"/>
  <c r="AF75" i="9"/>
  <c r="AF76" i="9" s="1"/>
  <c r="AF85" i="9" s="1"/>
  <c r="AF95" i="9" s="1"/>
  <c r="AD85" i="9"/>
  <c r="CF85" i="9" s="1"/>
  <c r="BN18" i="5"/>
  <c r="AH81" i="9"/>
  <c r="BL19" i="5"/>
  <c r="BK18" i="5"/>
  <c r="BX12" i="5"/>
  <c r="BW12" i="5" s="1"/>
  <c r="CB53" i="5"/>
  <c r="CB67" i="5"/>
  <c r="CB8" i="5"/>
  <c r="CA7" i="5"/>
  <c r="BQ124" i="21"/>
  <c r="BW124" i="21"/>
  <c r="BM124" i="21"/>
  <c r="BS124" i="21"/>
  <c r="BR124" i="21"/>
  <c r="BX124" i="21"/>
  <c r="BN124" i="21"/>
  <c r="BT124" i="21"/>
  <c r="BO124" i="21"/>
  <c r="BU124" i="21"/>
  <c r="BP124" i="21"/>
  <c r="BV124" i="21"/>
  <c r="AR22" i="9"/>
  <c r="AR120" i="9" s="1"/>
  <c r="AP18" i="16"/>
  <c r="AP23" i="16" s="1"/>
  <c r="AP32" i="9" s="1"/>
  <c r="CG32" i="9" s="1"/>
  <c r="AQ7" i="16"/>
  <c r="AQ18" i="16" s="1"/>
  <c r="AQ23" i="16" s="1"/>
  <c r="AQ32" i="9" s="1"/>
  <c r="AL311" i="12" a="1"/>
  <c r="AL311" i="12" s="1"/>
  <c r="AO378" i="12"/>
  <c r="AT18" i="9" s="1"/>
  <c r="AO380" i="12"/>
  <c r="C43" i="21" s="1"/>
  <c r="B43" i="21" s="1"/>
  <c r="BS16" i="5"/>
  <c r="BV16" i="5"/>
  <c r="B125" i="21"/>
  <c r="AP42" i="21"/>
  <c r="AP65" i="21" s="1"/>
  <c r="BA124" i="21"/>
  <c r="AT124" i="21"/>
  <c r="BD124" i="21"/>
  <c r="BI124" i="21"/>
  <c r="AO124" i="21"/>
  <c r="AO155" i="21" s="1"/>
  <c r="AQ23" i="9" s="1"/>
  <c r="AQ68" i="9" s="1"/>
  <c r="AX124" i="21"/>
  <c r="BJ124" i="21"/>
  <c r="AS124" i="21"/>
  <c r="BH124" i="21"/>
  <c r="AR124" i="21"/>
  <c r="BG124" i="21"/>
  <c r="AP124" i="21"/>
  <c r="BK124" i="21"/>
  <c r="AY124" i="21"/>
  <c r="AU124" i="21"/>
  <c r="BE124" i="21"/>
  <c r="BC124" i="21"/>
  <c r="AQ124" i="21"/>
  <c r="BL124" i="21"/>
  <c r="AW124" i="21"/>
  <c r="BF124" i="21"/>
  <c r="AV124" i="21"/>
  <c r="AZ124" i="21"/>
  <c r="BB124" i="21"/>
  <c r="CG68" i="9"/>
  <c r="AP69" i="9"/>
  <c r="CG69" i="9" s="1"/>
  <c r="CD7" i="5"/>
  <c r="CC7" i="5" s="1"/>
  <c r="AQ137" i="9"/>
  <c r="AQ142" i="9" s="1"/>
  <c r="AO135" i="9"/>
  <c r="AM78" i="9"/>
  <c r="AN128" i="9"/>
  <c r="AN146" i="9" s="1"/>
  <c r="AN304" i="12"/>
  <c r="AM325" i="12"/>
  <c r="AM332" i="12" s="1"/>
  <c r="AK318" i="12"/>
  <c r="AP130" i="9" s="1"/>
  <c r="AJ337" i="12"/>
  <c r="AI338" i="12"/>
  <c r="AN73" i="9" s="1"/>
  <c r="CG23" i="9"/>
  <c r="CG26" i="9" s="1"/>
  <c r="AP26" i="9"/>
  <c r="AT322" i="12"/>
  <c r="AS308" i="12" a="1"/>
  <c r="AS308" i="12" s="1"/>
  <c r="AM349" i="12"/>
  <c r="AM350" i="12" s="1"/>
  <c r="AM355" i="12"/>
  <c r="AN126" i="12"/>
  <c r="AN121" i="12"/>
  <c r="AN342" i="12" s="1"/>
  <c r="AX24" i="10"/>
  <c r="AX27" i="10" s="1"/>
  <c r="AS8" i="9" s="1"/>
  <c r="AS19" i="9" s="1"/>
  <c r="BZ11" i="5"/>
  <c r="AM343" i="12"/>
  <c r="AM344" i="12" s="1"/>
  <c r="AR79" i="9" s="1"/>
  <c r="CD36" i="5"/>
  <c r="CD39" i="5" s="1"/>
  <c r="CG36" i="5"/>
  <c r="CE17" i="5"/>
  <c r="AO123" i="12"/>
  <c r="AO125" i="12"/>
  <c r="AO118" i="12"/>
  <c r="AO120" i="12"/>
  <c r="AY26" i="10" s="1"/>
  <c r="AP363" i="12"/>
  <c r="AP373" i="12" s="1"/>
  <c r="AO294" i="12"/>
  <c r="BX30" i="5"/>
  <c r="BV31" i="5"/>
  <c r="BL14" i="5"/>
  <c r="BK13" i="5"/>
  <c r="AM93" i="9"/>
  <c r="AN92" i="9"/>
  <c r="AO72" i="9"/>
  <c r="AP104" i="9"/>
  <c r="AP107" i="9" s="1"/>
  <c r="CE36" i="5"/>
  <c r="BN13" i="5"/>
  <c r="AI74" i="9"/>
  <c r="AI80" i="9" s="1"/>
  <c r="AJ113" i="9"/>
  <c r="AO41" i="9" l="1"/>
  <c r="AO51" i="9" s="1"/>
  <c r="AO56" i="9" s="1"/>
  <c r="AS22" i="9"/>
  <c r="AS120" i="9" s="1"/>
  <c r="AN317" i="12" a="1"/>
  <c r="AN317" i="12" s="1"/>
  <c r="AP331" i="12" s="1"/>
  <c r="AP310" i="12" s="1" a="1"/>
  <c r="AP310" i="12" s="1"/>
  <c r="AR324" i="12" s="1"/>
  <c r="AP378" i="12"/>
  <c r="AP374" i="12"/>
  <c r="CA70" i="5"/>
  <c r="AE133" i="8"/>
  <c r="AE135" i="8" s="1"/>
  <c r="AF156" i="9"/>
  <c r="AA6" i="30"/>
  <c r="AD95" i="9"/>
  <c r="CF95" i="9" s="1"/>
  <c r="BL4" i="5"/>
  <c r="BL23" i="5" s="1"/>
  <c r="BP18" i="5"/>
  <c r="AI81" i="9"/>
  <c r="BM18" i="5"/>
  <c r="BN19" i="5"/>
  <c r="BZ12" i="5"/>
  <c r="BY12" i="5" s="1"/>
  <c r="BY11" i="5"/>
  <c r="BQ125" i="21"/>
  <c r="BW125" i="21"/>
  <c r="BS125" i="21"/>
  <c r="BR125" i="21"/>
  <c r="BX125" i="21"/>
  <c r="BM125" i="21"/>
  <c r="BN125" i="21"/>
  <c r="BT125" i="21"/>
  <c r="BO125" i="21"/>
  <c r="BU125" i="21"/>
  <c r="BP125" i="21"/>
  <c r="BV125" i="21"/>
  <c r="CC48" i="5"/>
  <c r="CD48" i="5" s="1"/>
  <c r="CD52" i="5" s="1"/>
  <c r="CG28" i="9"/>
  <c r="CG29" i="9" s="1"/>
  <c r="CG33" i="9"/>
  <c r="CG40" i="9" s="1"/>
  <c r="AP40" i="9"/>
  <c r="AK8" i="30" s="1"/>
  <c r="AK10" i="30" s="1"/>
  <c r="AN336" i="12"/>
  <c r="AP24" i="16"/>
  <c r="AU14" i="7"/>
  <c r="AU16" i="7" s="1"/>
  <c r="AU18" i="7" s="1"/>
  <c r="AU26" i="7" s="1"/>
  <c r="AU36" i="7" s="1"/>
  <c r="AU39" i="7" s="1"/>
  <c r="AK337" i="12"/>
  <c r="AJ338" i="12"/>
  <c r="AO73" i="9" s="1"/>
  <c r="AQ26" i="9"/>
  <c r="BF125" i="21"/>
  <c r="BI125" i="21"/>
  <c r="BD125" i="21"/>
  <c r="AS125" i="21"/>
  <c r="AZ125" i="21"/>
  <c r="AY125" i="21"/>
  <c r="AV125" i="21"/>
  <c r="BG125" i="21"/>
  <c r="AT125" i="21"/>
  <c r="AQ125" i="21"/>
  <c r="BK125" i="21"/>
  <c r="AU125" i="21"/>
  <c r="BB125" i="21"/>
  <c r="AX125" i="21"/>
  <c r="AW125" i="21"/>
  <c r="AR125" i="21"/>
  <c r="BH125" i="21"/>
  <c r="AP125" i="21"/>
  <c r="AP155" i="21" s="1"/>
  <c r="AR23" i="9" s="1"/>
  <c r="AR26" i="9" s="1"/>
  <c r="BJ125" i="21"/>
  <c r="BA125" i="21"/>
  <c r="BE125" i="21"/>
  <c r="BL125" i="21"/>
  <c r="BC125" i="21"/>
  <c r="AQ69" i="9"/>
  <c r="CF7" i="5"/>
  <c r="AO304" i="12"/>
  <c r="CD8" i="5"/>
  <c r="AN325" i="12"/>
  <c r="AN332" i="12" s="1"/>
  <c r="AL318" i="12"/>
  <c r="AQ130" i="9" s="1"/>
  <c r="AR7" i="16"/>
  <c r="AR18" i="16" s="1"/>
  <c r="AR23" i="16" s="1"/>
  <c r="AM311" i="12" a="1"/>
  <c r="AM311" i="12" s="1"/>
  <c r="BX16" i="5"/>
  <c r="AU18" i="9"/>
  <c r="AP380" i="12"/>
  <c r="C44" i="21" s="1"/>
  <c r="B44" i="21" s="1"/>
  <c r="CC42" i="5"/>
  <c r="CD42" i="5" s="1"/>
  <c r="CD43" i="5" s="1"/>
  <c r="AP28" i="9"/>
  <c r="AR137" i="9"/>
  <c r="AR142" i="9" s="1"/>
  <c r="AP135" i="9"/>
  <c r="AN78" i="9"/>
  <c r="AO128" i="9"/>
  <c r="AO146" i="9" s="1"/>
  <c r="BU16" i="5"/>
  <c r="B126" i="21"/>
  <c r="AQ43" i="21"/>
  <c r="AQ65" i="21" s="1"/>
  <c r="AU322" i="12"/>
  <c r="AT308" i="12" a="1"/>
  <c r="AT308" i="12" s="1"/>
  <c r="AN355" i="12"/>
  <c r="AS105" i="9" s="1"/>
  <c r="AU106" i="9" s="1"/>
  <c r="AN349" i="12"/>
  <c r="AN350" i="12" s="1"/>
  <c r="BP13" i="5"/>
  <c r="BO13" i="5" s="1"/>
  <c r="BN14" i="5"/>
  <c r="AP72" i="9"/>
  <c r="AQ104" i="9"/>
  <c r="AQ107" i="9" s="1"/>
  <c r="BX31" i="5"/>
  <c r="BZ30" i="5"/>
  <c r="CB30" i="5" s="1"/>
  <c r="AR105" i="9"/>
  <c r="AT106" i="9" s="1"/>
  <c r="AN93" i="9"/>
  <c r="AO92" i="9"/>
  <c r="AP118" i="12"/>
  <c r="AP123" i="12"/>
  <c r="AP120" i="12"/>
  <c r="AZ26" i="10" s="1"/>
  <c r="AP294" i="12"/>
  <c r="AP125" i="12"/>
  <c r="AQ363" i="12"/>
  <c r="AQ373" i="12" s="1"/>
  <c r="CH36" i="5"/>
  <c r="CH39" i="5" s="1"/>
  <c r="CH17" i="5"/>
  <c r="AY24" i="10"/>
  <c r="AY27" i="10" s="1"/>
  <c r="AT8" i="9" s="1"/>
  <c r="AT19" i="9" s="1"/>
  <c r="AO121" i="12"/>
  <c r="AO342" i="12" s="1"/>
  <c r="AN343" i="12"/>
  <c r="AN344" i="12" s="1"/>
  <c r="AS79" i="9" s="1"/>
  <c r="AK114" i="9"/>
  <c r="AJ125" i="9"/>
  <c r="CF36" i="5"/>
  <c r="CF39" i="5" s="1"/>
  <c r="CB11" i="5"/>
  <c r="CE48" i="5"/>
  <c r="CF48" i="5" s="1"/>
  <c r="CF52" i="5" s="1"/>
  <c r="AQ40" i="9"/>
  <c r="BM13" i="5"/>
  <c r="AO126" i="12"/>
  <c r="AQ378" i="12" l="1"/>
  <c r="AQ374" i="12"/>
  <c r="AT22" i="9"/>
  <c r="AT120" i="9" s="1"/>
  <c r="AO317" i="12" a="1"/>
  <c r="AO317" i="12" s="1"/>
  <c r="AQ331" i="12" s="1"/>
  <c r="AQ310" i="12" s="1" a="1"/>
  <c r="AQ310" i="12" s="1"/>
  <c r="AG75" i="9"/>
  <c r="BN4" i="5"/>
  <c r="AH75" i="9" s="1"/>
  <c r="BO18" i="5"/>
  <c r="BP19" i="5"/>
  <c r="CB12" i="5"/>
  <c r="CA12" i="5" s="1"/>
  <c r="CD53" i="5"/>
  <c r="AO336" i="12"/>
  <c r="CA11" i="5"/>
  <c r="CB31" i="5"/>
  <c r="CG41" i="9"/>
  <c r="CG51" i="9" s="1"/>
  <c r="CG56" i="9" s="1"/>
  <c r="BQ126" i="21"/>
  <c r="BW126" i="21"/>
  <c r="BM126" i="21"/>
  <c r="BR126" i="21"/>
  <c r="BX126" i="21"/>
  <c r="BS126" i="21"/>
  <c r="BN126" i="21"/>
  <c r="BT126" i="21"/>
  <c r="BO126" i="21"/>
  <c r="BU126" i="21"/>
  <c r="BP126" i="21"/>
  <c r="BV126" i="21"/>
  <c r="AV14" i="7"/>
  <c r="AV16" i="7" s="1"/>
  <c r="AV18" i="7" s="1"/>
  <c r="AV26" i="7" s="1"/>
  <c r="AV36" i="7" s="1"/>
  <c r="AV39" i="7" s="1"/>
  <c r="AP41" i="9"/>
  <c r="AP51" i="9" s="1"/>
  <c r="AP56" i="9" s="1"/>
  <c r="AP92" i="9" s="1"/>
  <c r="AR68" i="9"/>
  <c r="AR69" i="9" s="1"/>
  <c r="AO325" i="12"/>
  <c r="AO332" i="12" s="1"/>
  <c r="AM318" i="12"/>
  <c r="AR130" i="9" s="1"/>
  <c r="CG42" i="5"/>
  <c r="CH42" i="5" s="1"/>
  <c r="CH43" i="5" s="1"/>
  <c r="AR28" i="9"/>
  <c r="CE42" i="5"/>
  <c r="CF42" i="5" s="1"/>
  <c r="CF43" i="5" s="1"/>
  <c r="CF53" i="5" s="1"/>
  <c r="AQ28" i="9"/>
  <c r="AQ41" i="9" s="1"/>
  <c r="AQ51" i="9" s="1"/>
  <c r="BZ16" i="5"/>
  <c r="B127" i="21"/>
  <c r="AR44" i="21"/>
  <c r="AR65" i="21" s="1"/>
  <c r="BW16" i="5"/>
  <c r="CC67" i="5"/>
  <c r="AS7" i="16"/>
  <c r="AS18" i="16" s="1"/>
  <c r="AS23" i="16" s="1"/>
  <c r="AS32" i="9" s="1"/>
  <c r="AN311" i="12" a="1"/>
  <c r="AN311" i="12" s="1"/>
  <c r="AS137" i="9"/>
  <c r="AS142" i="9" s="1"/>
  <c r="AQ135" i="9"/>
  <c r="AP304" i="12"/>
  <c r="AP128" i="9"/>
  <c r="AP146" i="9" s="1"/>
  <c r="AO78" i="9"/>
  <c r="CD67" i="5"/>
  <c r="CD30" i="5" s="1"/>
  <c r="CD31" i="5" s="1"/>
  <c r="BF126" i="21"/>
  <c r="BH126" i="21"/>
  <c r="BE126" i="21"/>
  <c r="BC126" i="21"/>
  <c r="BJ126" i="21"/>
  <c r="AW126" i="21"/>
  <c r="AS126" i="21"/>
  <c r="AV126" i="21"/>
  <c r="BL126" i="21"/>
  <c r="BI126" i="21"/>
  <c r="AZ126" i="21"/>
  <c r="BG126" i="21"/>
  <c r="BD126" i="21"/>
  <c r="AY126" i="21"/>
  <c r="AX126" i="21"/>
  <c r="BA126" i="21"/>
  <c r="AT126" i="21"/>
  <c r="AQ126" i="21"/>
  <c r="AQ155" i="21" s="1"/>
  <c r="AS23" i="9" s="1"/>
  <c r="AS26" i="9" s="1"/>
  <c r="CI42" i="5" s="1"/>
  <c r="CJ42" i="5" s="1"/>
  <c r="CJ43" i="5" s="1"/>
  <c r="AU126" i="21"/>
  <c r="BK126" i="21"/>
  <c r="AR126" i="21"/>
  <c r="BB126" i="21"/>
  <c r="AL337" i="12"/>
  <c r="AK338" i="12"/>
  <c r="AP73" i="9" s="1"/>
  <c r="AQ380" i="12"/>
  <c r="B45" i="21" s="1"/>
  <c r="AV18" i="9"/>
  <c r="CE7" i="5"/>
  <c r="CF8" i="5"/>
  <c r="AO349" i="12"/>
  <c r="AO350" i="12" s="1"/>
  <c r="AO355" i="12"/>
  <c r="AV322" i="12"/>
  <c r="AU308" i="12" a="1"/>
  <c r="AU308" i="12" s="1"/>
  <c r="AQ123" i="12"/>
  <c r="AQ294" i="12"/>
  <c r="AQ120" i="12"/>
  <c r="BA26" i="10" s="1"/>
  <c r="AQ118" i="12"/>
  <c r="AQ125" i="12"/>
  <c r="AR363" i="12"/>
  <c r="AR373" i="12" s="1"/>
  <c r="AR104" i="9"/>
  <c r="AR107" i="9" s="1"/>
  <c r="AQ72" i="9"/>
  <c r="CJ17" i="5"/>
  <c r="CI36" i="5"/>
  <c r="CD11" i="5"/>
  <c r="CC11" i="5" s="1"/>
  <c r="CG72" i="9"/>
  <c r="AO343" i="12"/>
  <c r="AO344" i="12" s="1"/>
  <c r="AT79" i="9" s="1"/>
  <c r="CG17" i="5"/>
  <c r="AZ24" i="10"/>
  <c r="AZ27" i="10" s="1"/>
  <c r="AU8" i="9" s="1"/>
  <c r="AU19" i="9" s="1"/>
  <c r="AP121" i="12"/>
  <c r="AP342" i="12" s="1"/>
  <c r="AR32" i="9"/>
  <c r="BP14" i="5"/>
  <c r="CK36" i="5"/>
  <c r="AP126" i="12"/>
  <c r="AJ74" i="9"/>
  <c r="AJ80" i="9" s="1"/>
  <c r="AK113" i="9"/>
  <c r="AK125" i="9" s="1"/>
  <c r="AO93" i="9"/>
  <c r="BZ31" i="5"/>
  <c r="AS324" i="12" l="1"/>
  <c r="AU22" i="9"/>
  <c r="AU120" i="9" s="1"/>
  <c r="AP317" i="12" a="1"/>
  <c r="AP317" i="12" s="1"/>
  <c r="AR331" i="12" s="1"/>
  <c r="AR310" i="12" s="1" a="1"/>
  <c r="AR310" i="12" s="1"/>
  <c r="AT324" i="12" s="1"/>
  <c r="AR378" i="12"/>
  <c r="AR374" i="12"/>
  <c r="AH156" i="9"/>
  <c r="AC6" i="30"/>
  <c r="AG156" i="9"/>
  <c r="AB6" i="30"/>
  <c r="AF133" i="8"/>
  <c r="AF135" i="8" s="1"/>
  <c r="BN23" i="5"/>
  <c r="AG76" i="9"/>
  <c r="AG85" i="9" s="1"/>
  <c r="AG95" i="9" s="1"/>
  <c r="BP4" i="5"/>
  <c r="BP23" i="5" s="1"/>
  <c r="BR18" i="5"/>
  <c r="AJ81" i="9"/>
  <c r="BQ127" i="21"/>
  <c r="BW127" i="21"/>
  <c r="BM127" i="21"/>
  <c r="BR127" i="21"/>
  <c r="BX127" i="21"/>
  <c r="BS127" i="21"/>
  <c r="BN127" i="21"/>
  <c r="BT127" i="21"/>
  <c r="BO127" i="21"/>
  <c r="BU127" i="21"/>
  <c r="BP127" i="21"/>
  <c r="BV127" i="21"/>
  <c r="CH7" i="5"/>
  <c r="CG7" i="5" s="1"/>
  <c r="CG42" i="9"/>
  <c r="CF67" i="5"/>
  <c r="CE67" i="5"/>
  <c r="CC70" i="5"/>
  <c r="AP336" i="12"/>
  <c r="AQ56" i="9"/>
  <c r="AQ92" i="9" s="1"/>
  <c r="AS24" i="16"/>
  <c r="AS68" i="9"/>
  <c r="AS69" i="9" s="1"/>
  <c r="AS28" i="9"/>
  <c r="AP78" i="9"/>
  <c r="AQ128" i="9"/>
  <c r="AQ146" i="9" s="1"/>
  <c r="AT7" i="16"/>
  <c r="AT18" i="16" s="1"/>
  <c r="AT23" i="16" s="1"/>
  <c r="AO311" i="12" a="1"/>
  <c r="AO311" i="12" s="1"/>
  <c r="AP325" i="12"/>
  <c r="AP332" i="12" s="1"/>
  <c r="AN318" i="12"/>
  <c r="AS130" i="9" s="1"/>
  <c r="BY16" i="5"/>
  <c r="AQ304" i="12"/>
  <c r="AS40" i="9"/>
  <c r="CI48" i="5"/>
  <c r="CJ48" i="5" s="1"/>
  <c r="CJ52" i="5" s="1"/>
  <c r="AT137" i="9"/>
  <c r="AT142" i="9" s="1"/>
  <c r="AR135" i="9"/>
  <c r="AS45" i="21"/>
  <c r="AS65" i="21" s="1"/>
  <c r="B128" i="21"/>
  <c r="AW18" i="9"/>
  <c r="AR380" i="12"/>
  <c r="B46" i="21" s="1"/>
  <c r="CG73" i="9"/>
  <c r="CD12" i="5"/>
  <c r="CC12" i="5" s="1"/>
  <c r="AM337" i="12"/>
  <c r="AL338" i="12"/>
  <c r="AQ73" i="9" s="1"/>
  <c r="CB16" i="5"/>
  <c r="AR127" i="21"/>
  <c r="AR155" i="21" s="1"/>
  <c r="AT23" i="9" s="1"/>
  <c r="AT26" i="9" s="1"/>
  <c r="AS127" i="21"/>
  <c r="AU127" i="21"/>
  <c r="BC127" i="21"/>
  <c r="AZ127" i="21"/>
  <c r="AT127" i="21"/>
  <c r="BI127" i="21"/>
  <c r="AY127" i="21"/>
  <c r="AW127" i="21"/>
  <c r="BE127" i="21"/>
  <c r="BK127" i="21"/>
  <c r="AV127" i="21"/>
  <c r="BL127" i="21"/>
  <c r="BJ127" i="21"/>
  <c r="BA127" i="21"/>
  <c r="BF127" i="21"/>
  <c r="BB127" i="21"/>
  <c r="BD127" i="21"/>
  <c r="BH127" i="21"/>
  <c r="AX127" i="21"/>
  <c r="BG127" i="21"/>
  <c r="AP355" i="12"/>
  <c r="AU105" i="9" s="1"/>
  <c r="AW106" i="9" s="1"/>
  <c r="AP349" i="12"/>
  <c r="AP350" i="12" s="1"/>
  <c r="AW322" i="12"/>
  <c r="AV308" i="12" a="1"/>
  <c r="AV308" i="12" s="1"/>
  <c r="CJ36" i="5"/>
  <c r="CJ39" i="5" s="1"/>
  <c r="AQ121" i="12"/>
  <c r="AQ342" i="12" s="1"/>
  <c r="BA24" i="10"/>
  <c r="BA27" i="10" s="1"/>
  <c r="AV8" i="9" s="1"/>
  <c r="AV19" i="9" s="1"/>
  <c r="AP93" i="9"/>
  <c r="CG93" i="9" s="1"/>
  <c r="CG92" i="9"/>
  <c r="AR40" i="9"/>
  <c r="AR41" i="9" s="1"/>
  <c r="AR51" i="9" s="1"/>
  <c r="AR56" i="9" s="1"/>
  <c r="CG48" i="5"/>
  <c r="CL36" i="5"/>
  <c r="CL39" i="5" s="1"/>
  <c r="AQ126" i="12"/>
  <c r="CM36" i="5"/>
  <c r="AK74" i="9"/>
  <c r="AK80" i="9" s="1"/>
  <c r="AL113" i="9"/>
  <c r="AL125" i="9" s="1"/>
  <c r="CI17" i="5"/>
  <c r="BR13" i="5"/>
  <c r="CL17" i="5"/>
  <c r="CK17" i="5" s="1"/>
  <c r="CF11" i="5"/>
  <c r="CE11" i="5" s="1"/>
  <c r="AG133" i="8"/>
  <c r="AG135" i="8" s="1"/>
  <c r="AH76" i="9"/>
  <c r="AH85" i="9" s="1"/>
  <c r="AH95" i="9" s="1"/>
  <c r="AP343" i="12"/>
  <c r="AP344" i="12" s="1"/>
  <c r="AU79" i="9" s="1"/>
  <c r="AT105" i="9"/>
  <c r="AV106" i="9" s="1"/>
  <c r="AS104" i="9"/>
  <c r="AS107" i="9" s="1"/>
  <c r="AR72" i="9"/>
  <c r="AR125" i="12"/>
  <c r="AR123" i="12"/>
  <c r="AR294" i="12"/>
  <c r="AR118" i="12"/>
  <c r="AR120" i="12"/>
  <c r="BB26" i="10" s="1"/>
  <c r="AS363" i="12"/>
  <c r="AS373" i="12" s="1"/>
  <c r="AS378" i="12" l="1"/>
  <c r="AX18" i="9" s="1"/>
  <c r="AS374" i="12"/>
  <c r="AV22" i="9"/>
  <c r="AV120" i="9" s="1"/>
  <c r="AQ317" i="12" a="1"/>
  <c r="AQ317" i="12" s="1"/>
  <c r="AS331" i="12" s="1"/>
  <c r="AS310" i="12" s="1" a="1"/>
  <c r="AS310" i="12" s="1"/>
  <c r="AU324" i="12" s="1"/>
  <c r="AI75" i="9"/>
  <c r="BT18" i="5"/>
  <c r="BT19" i="5" s="1"/>
  <c r="AK81" i="9"/>
  <c r="BQ18" i="5"/>
  <c r="BR19" i="5"/>
  <c r="CF12" i="5"/>
  <c r="CE12" i="5" s="1"/>
  <c r="CH8" i="5"/>
  <c r="CA16" i="5"/>
  <c r="BQ128" i="21"/>
  <c r="BW128" i="21"/>
  <c r="BM128" i="21"/>
  <c r="BR128" i="21"/>
  <c r="BX128" i="21"/>
  <c r="BS128" i="21"/>
  <c r="BN128" i="21"/>
  <c r="BT128" i="21"/>
  <c r="BO128" i="21"/>
  <c r="BU128" i="21"/>
  <c r="BP128" i="21"/>
  <c r="BV128" i="21"/>
  <c r="AQ336" i="12"/>
  <c r="CE70" i="5"/>
  <c r="AS41" i="9"/>
  <c r="AS51" i="9" s="1"/>
  <c r="AS56" i="9" s="1"/>
  <c r="CJ7" i="5"/>
  <c r="CI67" i="5"/>
  <c r="CK42" i="5"/>
  <c r="CL42" i="5" s="1"/>
  <c r="CL43" i="5" s="1"/>
  <c r="AT28" i="9"/>
  <c r="B129" i="21"/>
  <c r="AT46" i="21"/>
  <c r="AT65" i="21" s="1"/>
  <c r="AR128" i="9"/>
  <c r="AR146" i="9" s="1"/>
  <c r="AQ78" i="9"/>
  <c r="AN337" i="12"/>
  <c r="AM338" i="12"/>
  <c r="AR73" i="9" s="1"/>
  <c r="AR304" i="12"/>
  <c r="AU137" i="9"/>
  <c r="AU142" i="9" s="1"/>
  <c r="AS135" i="9"/>
  <c r="CG78" i="9"/>
  <c r="CD16" i="5"/>
  <c r="CC16" i="5" s="1"/>
  <c r="AQ325" i="12"/>
  <c r="AQ332" i="12" s="1"/>
  <c r="AO318" i="12"/>
  <c r="AT130" i="9" s="1"/>
  <c r="AT68" i="9"/>
  <c r="AS380" i="12"/>
  <c r="B47" i="21" s="1"/>
  <c r="AU7" i="16"/>
  <c r="AU18" i="16" s="1"/>
  <c r="AU23" i="16" s="1"/>
  <c r="AU32" i="9" s="1"/>
  <c r="CM48" i="5" s="1"/>
  <c r="CN48" i="5" s="1"/>
  <c r="CN52" i="5" s="1"/>
  <c r="AP311" i="12" a="1"/>
  <c r="AP311" i="12" s="1"/>
  <c r="AU128" i="21"/>
  <c r="AX128" i="21"/>
  <c r="BB128" i="21"/>
  <c r="BL128" i="21"/>
  <c r="BE128" i="21"/>
  <c r="BC128" i="21"/>
  <c r="BF128" i="21"/>
  <c r="AW128" i="21"/>
  <c r="AY128" i="21"/>
  <c r="BG128" i="21"/>
  <c r="AT128" i="21"/>
  <c r="AV128" i="21"/>
  <c r="BK128" i="21"/>
  <c r="BD128" i="21"/>
  <c r="BJ128" i="21"/>
  <c r="AS128" i="21"/>
  <c r="AS155" i="21" s="1"/>
  <c r="AU23" i="9" s="1"/>
  <c r="AU26" i="9" s="1"/>
  <c r="BA128" i="21"/>
  <c r="BI128" i="21"/>
  <c r="BH128" i="21"/>
  <c r="AZ128" i="21"/>
  <c r="AQ349" i="12"/>
  <c r="AQ350" i="12" s="1"/>
  <c r="AQ355" i="12"/>
  <c r="AV105" i="9" s="1"/>
  <c r="AX106" i="9" s="1"/>
  <c r="AX322" i="12"/>
  <c r="AW308" i="12" a="1"/>
  <c r="AW308" i="12" s="1"/>
  <c r="AR126" i="12"/>
  <c r="CN36" i="5"/>
  <c r="CN39" i="5" s="1"/>
  <c r="BR14" i="5"/>
  <c r="BQ13" i="5"/>
  <c r="CN17" i="5"/>
  <c r="AS294" i="12"/>
  <c r="AS125" i="12"/>
  <c r="AS120" i="12"/>
  <c r="BC26" i="10" s="1"/>
  <c r="AT363" i="12"/>
  <c r="AT373" i="12" s="1"/>
  <c r="AS123" i="12"/>
  <c r="AS118" i="12"/>
  <c r="AQ343" i="12"/>
  <c r="AQ344" i="12" s="1"/>
  <c r="AV79" i="9" s="1"/>
  <c r="CH48" i="5"/>
  <c r="CH52" i="5" s="1"/>
  <c r="CG67" i="5"/>
  <c r="CG70" i="5" s="1"/>
  <c r="CJ53" i="5"/>
  <c r="CJ67" i="5"/>
  <c r="BB24" i="10"/>
  <c r="BB27" i="10" s="1"/>
  <c r="AW8" i="9" s="1"/>
  <c r="AW19" i="9" s="1"/>
  <c r="AR121" i="12"/>
  <c r="AR342" i="12" s="1"/>
  <c r="CF30" i="5"/>
  <c r="AT32" i="9"/>
  <c r="CH11" i="5"/>
  <c r="AS72" i="9"/>
  <c r="AT104" i="9"/>
  <c r="AT107" i="9" s="1"/>
  <c r="AL74" i="9"/>
  <c r="AL80" i="9" s="1"/>
  <c r="AM113" i="9"/>
  <c r="AQ93" i="9"/>
  <c r="AR92" i="9"/>
  <c r="BT13" i="5"/>
  <c r="E8" i="6"/>
  <c r="E9" i="6" s="1"/>
  <c r="AT378" i="12" l="1"/>
  <c r="AT374" i="12"/>
  <c r="AW22" i="9"/>
  <c r="AW120" i="9" s="1"/>
  <c r="AR317" i="12" a="1"/>
  <c r="AR317" i="12" s="1"/>
  <c r="AT331" i="12" s="1"/>
  <c r="AT310" i="12" s="1" a="1"/>
  <c r="AT310" i="12" s="1"/>
  <c r="AV324" i="12" s="1"/>
  <c r="AI156" i="9"/>
  <c r="AD6" i="30"/>
  <c r="AH133" i="8"/>
  <c r="AH135" i="8" s="1"/>
  <c r="AI76" i="9"/>
  <c r="AI85" i="9" s="1"/>
  <c r="AI95" i="9" s="1"/>
  <c r="BS18" i="5"/>
  <c r="BR4" i="5"/>
  <c r="AJ75" i="9" s="1"/>
  <c r="BV18" i="5"/>
  <c r="AL81" i="9"/>
  <c r="CH12" i="5"/>
  <c r="CG12" i="5" s="1"/>
  <c r="BQ129" i="21"/>
  <c r="BW129" i="21"/>
  <c r="BM129" i="21"/>
  <c r="BR129" i="21"/>
  <c r="BX129" i="21"/>
  <c r="BS129" i="21"/>
  <c r="BN129" i="21"/>
  <c r="BT129" i="21"/>
  <c r="BO129" i="21"/>
  <c r="BU129" i="21"/>
  <c r="BP129" i="21"/>
  <c r="BV129" i="21"/>
  <c r="CI70" i="5"/>
  <c r="AR336" i="12"/>
  <c r="CJ8" i="5"/>
  <c r="CI7" i="5"/>
  <c r="AU40" i="9"/>
  <c r="AV7" i="16"/>
  <c r="AV18" i="16" s="1"/>
  <c r="AV23" i="16" s="1"/>
  <c r="AQ311" i="12" a="1"/>
  <c r="AQ311" i="12" s="1"/>
  <c r="AO337" i="12"/>
  <c r="AN338" i="12"/>
  <c r="AS73" i="9" s="1"/>
  <c r="CM42" i="5"/>
  <c r="CN42" i="5" s="1"/>
  <c r="CN43" i="5" s="1"/>
  <c r="CN67" i="5" s="1"/>
  <c r="AU28" i="9"/>
  <c r="AS304" i="12"/>
  <c r="CF16" i="5"/>
  <c r="B130" i="21"/>
  <c r="AU47" i="21"/>
  <c r="AU65" i="21" s="1"/>
  <c r="AT135" i="9"/>
  <c r="AV137" i="9"/>
  <c r="AV142" i="9" s="1"/>
  <c r="AR78" i="9"/>
  <c r="AS128" i="9"/>
  <c r="AS146" i="9" s="1"/>
  <c r="AR325" i="12"/>
  <c r="AR332" i="12" s="1"/>
  <c r="AP318" i="12"/>
  <c r="AU130" i="9" s="1"/>
  <c r="AU68" i="9"/>
  <c r="CL7" i="5"/>
  <c r="AT69" i="9"/>
  <c r="AT380" i="12"/>
  <c r="B48" i="21" s="1"/>
  <c r="AY18" i="9"/>
  <c r="BB129" i="21"/>
  <c r="BK129" i="21"/>
  <c r="BF129" i="21"/>
  <c r="AT129" i="21"/>
  <c r="AT155" i="21" s="1"/>
  <c r="AV23" i="9" s="1"/>
  <c r="AV26" i="9" s="1"/>
  <c r="CO42" i="5" s="1"/>
  <c r="CP42" i="5" s="1"/>
  <c r="CP43" i="5" s="1"/>
  <c r="AW129" i="21"/>
  <c r="BE129" i="21"/>
  <c r="AV129" i="21"/>
  <c r="BH129" i="21"/>
  <c r="AY129" i="21"/>
  <c r="BC129" i="21"/>
  <c r="AZ129" i="21"/>
  <c r="BD129" i="21"/>
  <c r="BL129" i="21"/>
  <c r="BG129" i="21"/>
  <c r="AX129" i="21"/>
  <c r="BA129" i="21"/>
  <c r="BJ129" i="21"/>
  <c r="AU129" i="21"/>
  <c r="BI129" i="21"/>
  <c r="AR355" i="12"/>
  <c r="AW105" i="9" s="1"/>
  <c r="AY106" i="9" s="1"/>
  <c r="AR349" i="12"/>
  <c r="AR350" i="12" s="1"/>
  <c r="AY322" i="12"/>
  <c r="AX308" i="12" a="1"/>
  <c r="AX308" i="12" s="1"/>
  <c r="AR343" i="12"/>
  <c r="AR344" i="12" s="1"/>
  <c r="AW79" i="9" s="1"/>
  <c r="CR17" i="5" s="1"/>
  <c r="AS126" i="12"/>
  <c r="CP17" i="5"/>
  <c r="AS121" i="12"/>
  <c r="AS342" i="12" s="1"/>
  <c r="BC24" i="10"/>
  <c r="BC27" i="10" s="1"/>
  <c r="AX8" i="9" s="1"/>
  <c r="AX19" i="9" s="1"/>
  <c r="AT72" i="9"/>
  <c r="AU104" i="9"/>
  <c r="AU107" i="9" s="1"/>
  <c r="AT40" i="9"/>
  <c r="AT41" i="9" s="1"/>
  <c r="AT51" i="9" s="1"/>
  <c r="CK48" i="5"/>
  <c r="CO36" i="5"/>
  <c r="AR93" i="9"/>
  <c r="AS92" i="9"/>
  <c r="BT14" i="5"/>
  <c r="AN114" i="9"/>
  <c r="AM125" i="9"/>
  <c r="CF31" i="5"/>
  <c r="BS13" i="5"/>
  <c r="CG11" i="5"/>
  <c r="CJ11" i="5"/>
  <c r="AT123" i="12"/>
  <c r="AT120" i="12"/>
  <c r="BD26" i="10" s="1"/>
  <c r="AT125" i="12"/>
  <c r="AT118" i="12"/>
  <c r="AU363" i="12"/>
  <c r="AU373" i="12" s="1"/>
  <c r="AT294" i="12"/>
  <c r="BV13" i="5"/>
  <c r="BU13" i="5" s="1"/>
  <c r="CM17" i="5"/>
  <c r="CH53" i="5"/>
  <c r="CH67" i="5"/>
  <c r="CH30" i="5" s="1"/>
  <c r="AS317" i="12" l="1" a="1"/>
  <c r="AS317" i="12" s="1"/>
  <c r="AU331" i="12" s="1"/>
  <c r="AU310" i="12" s="1" a="1"/>
  <c r="AU310" i="12" s="1"/>
  <c r="AW324" i="12" s="1"/>
  <c r="AU378" i="12"/>
  <c r="AU374" i="12"/>
  <c r="AJ156" i="9"/>
  <c r="AE6" i="30"/>
  <c r="BR23" i="5"/>
  <c r="BT4" i="5"/>
  <c r="BT23" i="5" s="1"/>
  <c r="BU18" i="5"/>
  <c r="BV19" i="5"/>
  <c r="CJ12" i="5"/>
  <c r="CI12" i="5" s="1"/>
  <c r="AS336" i="12"/>
  <c r="BQ130" i="21"/>
  <c r="BW130" i="21"/>
  <c r="BS130" i="21"/>
  <c r="BR130" i="21"/>
  <c r="BX130" i="21"/>
  <c r="BM130" i="21"/>
  <c r="BN130" i="21"/>
  <c r="BT130" i="21"/>
  <c r="BO130" i="21"/>
  <c r="BU130" i="21"/>
  <c r="BP130" i="21"/>
  <c r="BV130" i="21"/>
  <c r="CM67" i="5"/>
  <c r="CN53" i="5"/>
  <c r="AT56" i="9"/>
  <c r="AT92" i="9" s="1"/>
  <c r="AU41" i="9"/>
  <c r="AU51" i="9" s="1"/>
  <c r="AU56" i="9" s="1"/>
  <c r="AV28" i="9"/>
  <c r="CE16" i="5"/>
  <c r="AW137" i="9"/>
  <c r="AW142" i="9" s="1"/>
  <c r="AU135" i="9"/>
  <c r="AX22" i="9"/>
  <c r="AX120" i="9" s="1"/>
  <c r="AP337" i="12"/>
  <c r="AO338" i="12"/>
  <c r="AT73" i="9" s="1"/>
  <c r="AW7" i="16"/>
  <c r="AW18" i="16" s="1"/>
  <c r="AW23" i="16" s="1"/>
  <c r="AW32" i="9" s="1"/>
  <c r="AW40" i="9" s="1"/>
  <c r="AR311" i="12" a="1"/>
  <c r="AR311" i="12" s="1"/>
  <c r="AY130" i="21"/>
  <c r="AZ130" i="21"/>
  <c r="AW130" i="21"/>
  <c r="BA130" i="21"/>
  <c r="BB130" i="21"/>
  <c r="BJ130" i="21"/>
  <c r="BD130" i="21"/>
  <c r="AV130" i="21"/>
  <c r="AX130" i="21"/>
  <c r="BG130" i="21"/>
  <c r="BH130" i="21"/>
  <c r="BL130" i="21"/>
  <c r="BI130" i="21"/>
  <c r="AU130" i="21"/>
  <c r="AU155" i="21" s="1"/>
  <c r="AW23" i="9" s="1"/>
  <c r="AW26" i="9" s="1"/>
  <c r="CQ42" i="5" s="1"/>
  <c r="CR42" i="5" s="1"/>
  <c r="CR43" i="5" s="1"/>
  <c r="BF130" i="21"/>
  <c r="BC130" i="21"/>
  <c r="BE130" i="21"/>
  <c r="BK130" i="21"/>
  <c r="CK7" i="5"/>
  <c r="CL8" i="5"/>
  <c r="AS78" i="9"/>
  <c r="AT128" i="9"/>
  <c r="AT146" i="9" s="1"/>
  <c r="E12" i="6"/>
  <c r="E15" i="6" s="1"/>
  <c r="AT304" i="12"/>
  <c r="AU380" i="12"/>
  <c r="B49" i="21" s="1"/>
  <c r="AZ18" i="9"/>
  <c r="AS325" i="12"/>
  <c r="AS332" i="12" s="1"/>
  <c r="AQ318" i="12"/>
  <c r="AV130" i="9" s="1"/>
  <c r="B131" i="21"/>
  <c r="AV48" i="21"/>
  <c r="AV65" i="21" s="1"/>
  <c r="AV68" i="9"/>
  <c r="CN7" i="5"/>
  <c r="AU69" i="9"/>
  <c r="CH16" i="5"/>
  <c r="AS355" i="12"/>
  <c r="AX105" i="9" s="1"/>
  <c r="AZ106" i="9" s="1"/>
  <c r="AS349" i="12"/>
  <c r="AS350" i="12" s="1"/>
  <c r="AZ322" i="12"/>
  <c r="AY308" i="12" a="1"/>
  <c r="AY308" i="12" s="1"/>
  <c r="AS343" i="12"/>
  <c r="AS344" i="12" s="1"/>
  <c r="AX79" i="9" s="1"/>
  <c r="CT17" i="5" s="1"/>
  <c r="CS17" i="5" s="1"/>
  <c r="CH31" i="5"/>
  <c r="CJ30" i="5"/>
  <c r="AU120" i="12"/>
  <c r="BE26" i="10" s="1"/>
  <c r="AU294" i="12"/>
  <c r="AU118" i="12"/>
  <c r="AU125" i="12"/>
  <c r="AU123" i="12"/>
  <c r="AV363" i="12"/>
  <c r="AV373" i="12" s="1"/>
  <c r="BD24" i="10"/>
  <c r="BD27" i="10" s="1"/>
  <c r="AY8" i="9" s="1"/>
  <c r="AY19" i="9" s="1"/>
  <c r="AT121" i="12"/>
  <c r="AT342" i="12" s="1"/>
  <c r="CI11" i="5"/>
  <c r="AI133" i="8"/>
  <c r="AI135" i="8" s="1"/>
  <c r="AJ76" i="9"/>
  <c r="AJ85" i="9" s="1"/>
  <c r="AJ95" i="9" s="1"/>
  <c r="AV32" i="9"/>
  <c r="AV24" i="16"/>
  <c r="CQ17" i="5"/>
  <c r="CQ36" i="5"/>
  <c r="AT126" i="12"/>
  <c r="AS93" i="9"/>
  <c r="CL48" i="5"/>
  <c r="CL52" i="5" s="1"/>
  <c r="CK67" i="5"/>
  <c r="BV14" i="5"/>
  <c r="CO17" i="5"/>
  <c r="AM74" i="9"/>
  <c r="AM80" i="9" s="1"/>
  <c r="AN113" i="9"/>
  <c r="AN125" i="9" s="1"/>
  <c r="CP36" i="5"/>
  <c r="CP39" i="5" s="1"/>
  <c r="AU72" i="9"/>
  <c r="AV104" i="9"/>
  <c r="AV107" i="9" s="1"/>
  <c r="CS36" i="5"/>
  <c r="CL11" i="5"/>
  <c r="CK11" i="5" s="1"/>
  <c r="AY22" i="9" l="1"/>
  <c r="AY120" i="9" s="1"/>
  <c r="AT317" i="12" a="1"/>
  <c r="AT317" i="12" s="1"/>
  <c r="AV331" i="12" s="1"/>
  <c r="AV310" i="12" s="1" a="1"/>
  <c r="AV310" i="12" s="1"/>
  <c r="AX324" i="12" s="1"/>
  <c r="AV378" i="12"/>
  <c r="BA18" i="9" s="1"/>
  <c r="AV374" i="12"/>
  <c r="BV4" i="5"/>
  <c r="BV23" i="5" s="1"/>
  <c r="AK75" i="9"/>
  <c r="AK76" i="9" s="1"/>
  <c r="AK85" i="9" s="1"/>
  <c r="AK95" i="9" s="1"/>
  <c r="BX18" i="5"/>
  <c r="AM81" i="9"/>
  <c r="CL12" i="5"/>
  <c r="CK12" i="5" s="1"/>
  <c r="BQ131" i="21"/>
  <c r="BW131" i="21"/>
  <c r="BS131" i="21"/>
  <c r="BR131" i="21"/>
  <c r="BX131" i="21"/>
  <c r="BM131" i="21"/>
  <c r="BN131" i="21"/>
  <c r="BT131" i="21"/>
  <c r="BO131" i="21"/>
  <c r="BU131" i="21"/>
  <c r="BP131" i="21"/>
  <c r="BV131" i="21"/>
  <c r="CM70" i="5"/>
  <c r="CK70" i="5"/>
  <c r="AW28" i="9"/>
  <c r="AW41" i="9" s="1"/>
  <c r="AW51" i="9" s="1"/>
  <c r="AW56" i="9" s="1"/>
  <c r="CQ48" i="5"/>
  <c r="CR48" i="5" s="1"/>
  <c r="CR52" i="5" s="1"/>
  <c r="AT336" i="12"/>
  <c r="CP7" i="5"/>
  <c r="AV69" i="9"/>
  <c r="AW68" i="9"/>
  <c r="B132" i="21"/>
  <c r="AW49" i="21"/>
  <c r="AW65" i="21" s="1"/>
  <c r="AQ337" i="12"/>
  <c r="AP338" i="12"/>
  <c r="AU73" i="9" s="1"/>
  <c r="AU304" i="12"/>
  <c r="AX131" i="21"/>
  <c r="BK131" i="21"/>
  <c r="BF131" i="21"/>
  <c r="BC131" i="21"/>
  <c r="BG131" i="21"/>
  <c r="AW131" i="21"/>
  <c r="AV131" i="21"/>
  <c r="AV155" i="21" s="1"/>
  <c r="AX23" i="9" s="1"/>
  <c r="AX26" i="9" s="1"/>
  <c r="BL131" i="21"/>
  <c r="BB131" i="21"/>
  <c r="AZ131" i="21"/>
  <c r="BA131" i="21"/>
  <c r="BJ131" i="21"/>
  <c r="AY131" i="21"/>
  <c r="BD131" i="21"/>
  <c r="BH131" i="21"/>
  <c r="BI131" i="21"/>
  <c r="BE131" i="21"/>
  <c r="CG16" i="5"/>
  <c r="AX137" i="9"/>
  <c r="AX142" i="9" s="1"/>
  <c r="AV135" i="9"/>
  <c r="AT325" i="12"/>
  <c r="AT332" i="12" s="1"/>
  <c r="AR318" i="12"/>
  <c r="AW130" i="9" s="1"/>
  <c r="AU128" i="9"/>
  <c r="AU146" i="9" s="1"/>
  <c r="AT78" i="9"/>
  <c r="AX7" i="16"/>
  <c r="AX18" i="16" s="1"/>
  <c r="AX23" i="16" s="1"/>
  <c r="AX32" i="9" s="1"/>
  <c r="AX40" i="9" s="1"/>
  <c r="AS311" i="12" a="1"/>
  <c r="AS311" i="12" s="1"/>
  <c r="AV380" i="12"/>
  <c r="B50" i="21" s="1"/>
  <c r="CM7" i="5"/>
  <c r="CN8" i="5"/>
  <c r="CJ16" i="5"/>
  <c r="AT349" i="12"/>
  <c r="AT350" i="12" s="1"/>
  <c r="AT355" i="12"/>
  <c r="AY105" i="9" s="1"/>
  <c r="BA106" i="9" s="1"/>
  <c r="BA322" i="12"/>
  <c r="AZ308" i="12" a="1"/>
  <c r="AZ308" i="12" s="1"/>
  <c r="AU126" i="12"/>
  <c r="CT36" i="5"/>
  <c r="CT39" i="5" s="1"/>
  <c r="AN74" i="9"/>
  <c r="AN80" i="9" s="1"/>
  <c r="AO113" i="9"/>
  <c r="AO125" i="9" s="1"/>
  <c r="BX13" i="5"/>
  <c r="AT343" i="12"/>
  <c r="AT344" i="12" s="1"/>
  <c r="AY79" i="9" s="1"/>
  <c r="AV72" i="9"/>
  <c r="AW104" i="9"/>
  <c r="AW107" i="9" s="1"/>
  <c r="CL53" i="5"/>
  <c r="CL67" i="5"/>
  <c r="CL30" i="5" s="1"/>
  <c r="CR36" i="5"/>
  <c r="CR39" i="5" s="1"/>
  <c r="AV120" i="12"/>
  <c r="BF26" i="10" s="1"/>
  <c r="AV123" i="12"/>
  <c r="AV125" i="12"/>
  <c r="AV118" i="12"/>
  <c r="AW363" i="12"/>
  <c r="AW373" i="12" s="1"/>
  <c r="AV294" i="12"/>
  <c r="AT93" i="9"/>
  <c r="AU92" i="9"/>
  <c r="BE24" i="10"/>
  <c r="BE27" i="10" s="1"/>
  <c r="AZ8" i="9" s="1"/>
  <c r="AZ19" i="9" s="1"/>
  <c r="AU121" i="12"/>
  <c r="AU342" i="12" s="1"/>
  <c r="CN11" i="5"/>
  <c r="CJ31" i="5"/>
  <c r="CO48" i="5"/>
  <c r="AV40" i="9"/>
  <c r="AV41" i="9" s="1"/>
  <c r="AV51" i="9" s="1"/>
  <c r="AV56" i="9" s="1"/>
  <c r="E18" i="6"/>
  <c r="E22" i="6" s="1"/>
  <c r="E23" i="6" s="1"/>
  <c r="E28" i="6" s="1"/>
  <c r="AZ22" i="9" l="1"/>
  <c r="AZ120" i="9" s="1"/>
  <c r="AU317" i="12" a="1"/>
  <c r="AU317" i="12" s="1"/>
  <c r="AW331" i="12" s="1"/>
  <c r="AW310" i="12" s="1" a="1"/>
  <c r="AW310" i="12" s="1"/>
  <c r="AY324" i="12" s="1"/>
  <c r="AW378" i="12"/>
  <c r="BB18" i="9" s="1"/>
  <c r="CH18" i="9" s="1"/>
  <c r="AW374" i="12"/>
  <c r="AK156" i="9"/>
  <c r="AF6" i="30"/>
  <c r="AJ133" i="8"/>
  <c r="AJ135" i="8" s="1"/>
  <c r="AL75" i="9"/>
  <c r="BZ18" i="5"/>
  <c r="BY18" i="5" s="1"/>
  <c r="AN81" i="9"/>
  <c r="BW18" i="5"/>
  <c r="BX19" i="5"/>
  <c r="CN12" i="5"/>
  <c r="CM12" i="5" s="1"/>
  <c r="CQ67" i="5"/>
  <c r="CQ70" i="5" s="1"/>
  <c r="BQ132" i="21"/>
  <c r="BW132" i="21"/>
  <c r="BS132" i="21"/>
  <c r="BR132" i="21"/>
  <c r="BX132" i="21"/>
  <c r="BM132" i="21"/>
  <c r="BN132" i="21"/>
  <c r="BT132" i="21"/>
  <c r="BO132" i="21"/>
  <c r="BU132" i="21"/>
  <c r="BP132" i="21"/>
  <c r="BV132" i="21"/>
  <c r="AU336" i="12"/>
  <c r="CS48" i="5"/>
  <c r="CT48" i="5" s="1"/>
  <c r="CT52" i="5" s="1"/>
  <c r="CS42" i="5"/>
  <c r="AX28" i="9"/>
  <c r="AX41" i="9" s="1"/>
  <c r="AX51" i="9" s="1"/>
  <c r="AX56" i="9" s="1"/>
  <c r="CL16" i="5"/>
  <c r="AR337" i="12"/>
  <c r="AQ338" i="12"/>
  <c r="AV73" i="9" s="1"/>
  <c r="AW380" i="12"/>
  <c r="B51" i="21" s="1"/>
  <c r="AW69" i="9"/>
  <c r="AX68" i="9"/>
  <c r="CR7" i="5"/>
  <c r="AU78" i="9"/>
  <c r="AV128" i="9"/>
  <c r="AV146" i="9" s="1"/>
  <c r="CO7" i="5"/>
  <c r="CP8" i="5"/>
  <c r="AV304" i="12"/>
  <c r="B133" i="21"/>
  <c r="AX50" i="21"/>
  <c r="AX65" i="21" s="1"/>
  <c r="CI16" i="5"/>
  <c r="BE132" i="21"/>
  <c r="AW132" i="21"/>
  <c r="AW155" i="21" s="1"/>
  <c r="AY23" i="9" s="1"/>
  <c r="AY26" i="9" s="1"/>
  <c r="CU42" i="5" s="1"/>
  <c r="CV42" i="5" s="1"/>
  <c r="CV43" i="5" s="1"/>
  <c r="AZ132" i="21"/>
  <c r="AY132" i="21"/>
  <c r="BH132" i="21"/>
  <c r="BJ132" i="21"/>
  <c r="BF132" i="21"/>
  <c r="BA132" i="21"/>
  <c r="AX132" i="21"/>
  <c r="BC132" i="21"/>
  <c r="BD132" i="21"/>
  <c r="BI132" i="21"/>
  <c r="BB132" i="21"/>
  <c r="BL132" i="21"/>
  <c r="BK132" i="21"/>
  <c r="BG132" i="21"/>
  <c r="AW135" i="9"/>
  <c r="AY137" i="9"/>
  <c r="AY142" i="9" s="1"/>
  <c r="AY7" i="16"/>
  <c r="AY18" i="16" s="1"/>
  <c r="AY23" i="16" s="1"/>
  <c r="AY24" i="16" s="1"/>
  <c r="AT311" i="12" a="1"/>
  <c r="AT311" i="12" s="1"/>
  <c r="AU325" i="12"/>
  <c r="AU332" i="12" s="1"/>
  <c r="AS318" i="12"/>
  <c r="AX130" i="9" s="1"/>
  <c r="AU349" i="12"/>
  <c r="AU350" i="12" s="1"/>
  <c r="AU355" i="12"/>
  <c r="AZ105" i="9" s="1"/>
  <c r="BB106" i="9" s="1"/>
  <c r="BB322" i="12"/>
  <c r="BA308" i="12" a="1"/>
  <c r="BA308" i="12" s="1"/>
  <c r="AW125" i="12"/>
  <c r="AW294" i="12"/>
  <c r="AW118" i="12"/>
  <c r="AW120" i="12"/>
  <c r="BG26" i="10" s="1"/>
  <c r="AW123" i="12"/>
  <c r="AX363" i="12"/>
  <c r="AX373" i="12" s="1"/>
  <c r="CV17" i="5"/>
  <c r="CU36" i="5"/>
  <c r="CW36" i="5"/>
  <c r="CP48" i="5"/>
  <c r="CP52" i="5" s="1"/>
  <c r="CO67" i="5"/>
  <c r="CO70" i="5" s="1"/>
  <c r="CL31" i="5"/>
  <c r="CN30" i="5"/>
  <c r="AV121" i="12"/>
  <c r="AV342" i="12" s="1"/>
  <c r="BF24" i="10"/>
  <c r="BF27" i="10" s="1"/>
  <c r="BA8" i="9" s="1"/>
  <c r="BA19" i="9" s="1"/>
  <c r="AW72" i="9"/>
  <c r="AX104" i="9"/>
  <c r="AX107" i="9" s="1"/>
  <c r="BX14" i="5"/>
  <c r="BW13" i="5"/>
  <c r="AV126" i="12"/>
  <c r="CM11" i="5"/>
  <c r="AO74" i="9"/>
  <c r="AO80" i="9" s="1"/>
  <c r="AP113" i="9"/>
  <c r="CP11" i="5"/>
  <c r="E30" i="6"/>
  <c r="E31" i="6" s="1"/>
  <c r="BZ13" i="5"/>
  <c r="AU93" i="9"/>
  <c r="AV92" i="9"/>
  <c r="AU343" i="12"/>
  <c r="AU344" i="12" s="1"/>
  <c r="AZ79" i="9" s="1"/>
  <c r="CR67" i="5"/>
  <c r="CR53" i="5"/>
  <c r="BA22" i="9" l="1"/>
  <c r="BA120" i="9" s="1"/>
  <c r="AV317" i="12" a="1"/>
  <c r="AV317" i="12" s="1"/>
  <c r="AX331" i="12" s="1"/>
  <c r="AX310" i="12" s="1" a="1"/>
  <c r="AX310" i="12" s="1"/>
  <c r="AZ324" i="12" s="1"/>
  <c r="AX378" i="12"/>
  <c r="AX374" i="12"/>
  <c r="AL156" i="9"/>
  <c r="AG6" i="30"/>
  <c r="AK133" i="8"/>
  <c r="AK135" i="8" s="1"/>
  <c r="AL76" i="9"/>
  <c r="AL85" i="9" s="1"/>
  <c r="AL95" i="9" s="1"/>
  <c r="BX4" i="5"/>
  <c r="AM75" i="9" s="1"/>
  <c r="CB18" i="5"/>
  <c r="CB19" i="5" s="1"/>
  <c r="AO81" i="9"/>
  <c r="BZ19" i="5"/>
  <c r="CP12" i="5"/>
  <c r="CO12" i="5" s="1"/>
  <c r="BQ133" i="21"/>
  <c r="BW133" i="21"/>
  <c r="BS133" i="21"/>
  <c r="BR133" i="21"/>
  <c r="BX133" i="21"/>
  <c r="BM133" i="21"/>
  <c r="BN133" i="21"/>
  <c r="BT133" i="21"/>
  <c r="BO133" i="21"/>
  <c r="BU133" i="21"/>
  <c r="BP133" i="21"/>
  <c r="BV133" i="21"/>
  <c r="AV336" i="12"/>
  <c r="AY28" i="9"/>
  <c r="AY32" i="9"/>
  <c r="AY40" i="9" s="1"/>
  <c r="AW304" i="12"/>
  <c r="CK16" i="5"/>
  <c r="AZ137" i="9"/>
  <c r="AZ142" i="9" s="1"/>
  <c r="AX135" i="9"/>
  <c r="AW128" i="9"/>
  <c r="AW146" i="9" s="1"/>
  <c r="AV78" i="9"/>
  <c r="B134" i="21"/>
  <c r="AY51" i="21"/>
  <c r="AY65" i="21" s="1"/>
  <c r="BC18" i="9"/>
  <c r="AX380" i="12"/>
  <c r="B52" i="21" s="1"/>
  <c r="BG133" i="21"/>
  <c r="BD133" i="21"/>
  <c r="AY133" i="21"/>
  <c r="BA133" i="21"/>
  <c r="BL133" i="21"/>
  <c r="BJ133" i="21"/>
  <c r="BF133" i="21"/>
  <c r="AX133" i="21"/>
  <c r="AX155" i="21" s="1"/>
  <c r="AZ23" i="9" s="1"/>
  <c r="AZ26" i="9" s="1"/>
  <c r="BB133" i="21"/>
  <c r="BI133" i="21"/>
  <c r="AZ133" i="21"/>
  <c r="BK133" i="21"/>
  <c r="BC133" i="21"/>
  <c r="BE133" i="21"/>
  <c r="BH133" i="21"/>
  <c r="CN16" i="5"/>
  <c r="CT42" i="5"/>
  <c r="CT43" i="5" s="1"/>
  <c r="CS67" i="5"/>
  <c r="CS70" i="5" s="1"/>
  <c r="AV325" i="12"/>
  <c r="AV332" i="12" s="1"/>
  <c r="AT318" i="12"/>
  <c r="AY130" i="9" s="1"/>
  <c r="CQ7" i="5"/>
  <c r="CR8" i="5"/>
  <c r="AS337" i="12"/>
  <c r="AR338" i="12"/>
  <c r="AW73" i="9" s="1"/>
  <c r="AZ7" i="16"/>
  <c r="AZ18" i="16" s="1"/>
  <c r="AZ23" i="16" s="1"/>
  <c r="AZ32" i="9" s="1"/>
  <c r="AZ40" i="9" s="1"/>
  <c r="AU311" i="12" a="1"/>
  <c r="AU311" i="12" s="1"/>
  <c r="AY68" i="9"/>
  <c r="CT7" i="5"/>
  <c r="CS7" i="5" s="1"/>
  <c r="AX69" i="9"/>
  <c r="AW126" i="12"/>
  <c r="AV349" i="12"/>
  <c r="AV350" i="12" s="1"/>
  <c r="AV355" i="12"/>
  <c r="BA105" i="9" s="1"/>
  <c r="BC106" i="9" s="1"/>
  <c r="BC322" i="12"/>
  <c r="BB308" i="12" a="1"/>
  <c r="BB308" i="12" s="1"/>
  <c r="AQ114" i="9"/>
  <c r="AP125" i="9"/>
  <c r="AY104" i="9"/>
  <c r="AY107" i="9" s="1"/>
  <c r="AX72" i="9"/>
  <c r="CU17" i="5"/>
  <c r="CP53" i="5"/>
  <c r="CP67" i="5"/>
  <c r="CP30" i="5" s="1"/>
  <c r="CX17" i="5"/>
  <c r="CW17" i="5" s="1"/>
  <c r="CR11" i="5"/>
  <c r="CQ11" i="5" s="1"/>
  <c r="AW92" i="9"/>
  <c r="AV93" i="9"/>
  <c r="CX36" i="5"/>
  <c r="CX39" i="5" s="1"/>
  <c r="AX120" i="12"/>
  <c r="BH26" i="10" s="1"/>
  <c r="AX123" i="12"/>
  <c r="AX118" i="12"/>
  <c r="AX294" i="12"/>
  <c r="AX125" i="12"/>
  <c r="AY363" i="12"/>
  <c r="AY373" i="12" s="1"/>
  <c r="AV343" i="12"/>
  <c r="AV344" i="12" s="1"/>
  <c r="BA79" i="9" s="1"/>
  <c r="CO11" i="5"/>
  <c r="BZ14" i="5"/>
  <c r="AW121" i="12"/>
  <c r="AW342" i="12" s="1"/>
  <c r="BG24" i="10"/>
  <c r="BG27" i="10" s="1"/>
  <c r="BB8" i="9" s="1"/>
  <c r="BB19" i="9" s="1"/>
  <c r="CN31" i="5"/>
  <c r="CB13" i="5"/>
  <c r="BY13" i="5"/>
  <c r="CV36" i="5"/>
  <c r="CV39" i="5" s="1"/>
  <c r="AW336" i="12" l="1"/>
  <c r="BB22" i="9"/>
  <c r="BB120" i="9" s="1"/>
  <c r="AW317" i="12" a="1"/>
  <c r="AW317" i="12" s="1"/>
  <c r="AY331" i="12" s="1"/>
  <c r="AY310" i="12" s="1" a="1"/>
  <c r="AY310" i="12" s="1"/>
  <c r="AY378" i="12"/>
  <c r="BD18" i="9" s="1"/>
  <c r="AY374" i="12"/>
  <c r="AM156" i="9"/>
  <c r="AH6" i="30"/>
  <c r="BX23" i="5"/>
  <c r="BZ4" i="5"/>
  <c r="BZ23" i="5" s="1"/>
  <c r="CA18" i="5"/>
  <c r="CR12" i="5"/>
  <c r="CQ12" i="5" s="1"/>
  <c r="AY41" i="9"/>
  <c r="AY51" i="9" s="1"/>
  <c r="AY56" i="9" s="1"/>
  <c r="CB14" i="5"/>
  <c r="CU48" i="5"/>
  <c r="CV48" i="5" s="1"/>
  <c r="CV52" i="5" s="1"/>
  <c r="CV53" i="5" s="1"/>
  <c r="CA13" i="5"/>
  <c r="BQ134" i="21"/>
  <c r="BW134" i="21"/>
  <c r="BR134" i="21"/>
  <c r="BX134" i="21"/>
  <c r="BS134" i="21"/>
  <c r="BN134" i="21"/>
  <c r="BT134" i="21"/>
  <c r="BM134" i="21"/>
  <c r="BO134" i="21"/>
  <c r="BU134" i="21"/>
  <c r="BP134" i="21"/>
  <c r="BV134" i="21"/>
  <c r="CH22" i="9"/>
  <c r="AZ68" i="9"/>
  <c r="CV7" i="5"/>
  <c r="CV8" i="5" s="1"/>
  <c r="AY69" i="9"/>
  <c r="AX128" i="9"/>
  <c r="AX146" i="9" s="1"/>
  <c r="AW78" i="9"/>
  <c r="AW325" i="12"/>
  <c r="AW332" i="12" s="1"/>
  <c r="AU318" i="12"/>
  <c r="AZ130" i="9" s="1"/>
  <c r="B135" i="21"/>
  <c r="AZ52" i="21"/>
  <c r="AZ65" i="21" s="1"/>
  <c r="CW42" i="5"/>
  <c r="CX42" i="5" s="1"/>
  <c r="CX43" i="5" s="1"/>
  <c r="AZ28" i="9"/>
  <c r="AZ41" i="9" s="1"/>
  <c r="AZ51" i="9" s="1"/>
  <c r="AZ56" i="9" s="1"/>
  <c r="BA137" i="9"/>
  <c r="BA142" i="9" s="1"/>
  <c r="AY135" i="9"/>
  <c r="CT8" i="5"/>
  <c r="CT53" i="5"/>
  <c r="CT67" i="5"/>
  <c r="CP16" i="5"/>
  <c r="AX304" i="12"/>
  <c r="AX126" i="12"/>
  <c r="AX355" i="12" s="1"/>
  <c r="CW48" i="5"/>
  <c r="CX48" i="5" s="1"/>
  <c r="CX52" i="5" s="1"/>
  <c r="BA7" i="16"/>
  <c r="BA18" i="16" s="1"/>
  <c r="BA23" i="16" s="1"/>
  <c r="BA32" i="9" s="1"/>
  <c r="AV311" i="12" a="1"/>
  <c r="AV311" i="12" s="1"/>
  <c r="CM16" i="5"/>
  <c r="AY380" i="12"/>
  <c r="B53" i="21" s="1"/>
  <c r="AT337" i="12"/>
  <c r="AS338" i="12"/>
  <c r="AX73" i="9" s="1"/>
  <c r="BE134" i="21"/>
  <c r="AZ134" i="21"/>
  <c r="BA134" i="21"/>
  <c r="BD134" i="21"/>
  <c r="AY134" i="21"/>
  <c r="AY155" i="21" s="1"/>
  <c r="BA23" i="9" s="1"/>
  <c r="BA26" i="9" s="1"/>
  <c r="CY42" i="5" s="1"/>
  <c r="CZ42" i="5" s="1"/>
  <c r="CZ43" i="5" s="1"/>
  <c r="BJ134" i="21"/>
  <c r="BH134" i="21"/>
  <c r="BI134" i="21"/>
  <c r="BC134" i="21"/>
  <c r="BB134" i="21"/>
  <c r="BL134" i="21"/>
  <c r="BK134" i="21"/>
  <c r="BF134" i="21"/>
  <c r="BG134" i="21"/>
  <c r="BD322" i="12"/>
  <c r="BC308" i="12" a="1"/>
  <c r="BC308" i="12" s="1"/>
  <c r="AW349" i="12"/>
  <c r="AW350" i="12" s="1"/>
  <c r="AW355" i="12"/>
  <c r="BB105" i="9" s="1"/>
  <c r="BD106" i="9" s="1"/>
  <c r="CH8" i="9"/>
  <c r="CH19" i="9" s="1"/>
  <c r="CH1" i="9" s="1"/>
  <c r="CY36" i="5"/>
  <c r="BH24" i="10"/>
  <c r="BH27" i="10" s="1"/>
  <c r="BC8" i="9" s="1"/>
  <c r="BC19" i="9" s="1"/>
  <c r="AX121" i="12"/>
  <c r="AX342" i="12" s="1"/>
  <c r="AY72" i="9"/>
  <c r="AZ104" i="9"/>
  <c r="AZ107" i="9" s="1"/>
  <c r="AW93" i="9"/>
  <c r="AX92" i="9"/>
  <c r="CT11" i="5"/>
  <c r="CS11" i="5" s="1"/>
  <c r="AQ113" i="9"/>
  <c r="AQ125" i="9" s="1"/>
  <c r="AP74" i="9"/>
  <c r="AP80" i="9" s="1"/>
  <c r="CR30" i="5"/>
  <c r="CP31" i="5"/>
  <c r="AL133" i="8"/>
  <c r="AL135" i="8" s="1"/>
  <c r="AM76" i="9"/>
  <c r="AM85" i="9" s="1"/>
  <c r="AM95" i="9" s="1"/>
  <c r="CZ17" i="5"/>
  <c r="CY17" i="5" s="1"/>
  <c r="AW343" i="12"/>
  <c r="AW344" i="12" s="1"/>
  <c r="BB79" i="9" s="1"/>
  <c r="AY125" i="12"/>
  <c r="AY120" i="12"/>
  <c r="BI26" i="10" s="1"/>
  <c r="AY118" i="12"/>
  <c r="AZ363" i="12"/>
  <c r="AZ373" i="12" s="1"/>
  <c r="AY123" i="12"/>
  <c r="AY294" i="12"/>
  <c r="BA324" i="12" l="1"/>
  <c r="AZ378" i="12"/>
  <c r="AZ374" i="12"/>
  <c r="BC22" i="9"/>
  <c r="BC120" i="9" s="1"/>
  <c r="AX317" i="12" a="1"/>
  <c r="AX317" i="12" s="1"/>
  <c r="AZ331" i="12" s="1"/>
  <c r="AZ310" i="12" s="1" a="1"/>
  <c r="AZ310" i="12" s="1"/>
  <c r="AN75" i="9"/>
  <c r="CB4" i="5"/>
  <c r="CB23" i="5" s="1"/>
  <c r="CG80" i="9"/>
  <c r="CD18" i="5"/>
  <c r="AP81" i="9"/>
  <c r="CG81" i="9" s="1"/>
  <c r="CT12" i="5"/>
  <c r="CS12" i="5" s="1"/>
  <c r="CV67" i="5"/>
  <c r="CU67" i="5"/>
  <c r="CU70" i="5" s="1"/>
  <c r="BQ135" i="21"/>
  <c r="BW135" i="21"/>
  <c r="BR135" i="21"/>
  <c r="BX135" i="21"/>
  <c r="BN135" i="21"/>
  <c r="BT135" i="21"/>
  <c r="BO135" i="21"/>
  <c r="BU135" i="21"/>
  <c r="BM135" i="21"/>
  <c r="BP135" i="21"/>
  <c r="BV135" i="21"/>
  <c r="BS135" i="21"/>
  <c r="AX349" i="12"/>
  <c r="AX350" i="12" s="1"/>
  <c r="BC7" i="16" s="1"/>
  <c r="BC18" i="16" s="1"/>
  <c r="BC23" i="16" s="1"/>
  <c r="CH35" i="9"/>
  <c r="CH39" i="9"/>
  <c r="CH37" i="9"/>
  <c r="CU7" i="5"/>
  <c r="AX336" i="12"/>
  <c r="BA28" i="9"/>
  <c r="CX67" i="5"/>
  <c r="CO16" i="5"/>
  <c r="AX325" i="12"/>
  <c r="AX332" i="12" s="1"/>
  <c r="AV318" i="12"/>
  <c r="BA130" i="9" s="1"/>
  <c r="BJ135" i="21"/>
  <c r="BL135" i="21"/>
  <c r="BC135" i="21"/>
  <c r="BH135" i="21"/>
  <c r="BK135" i="21"/>
  <c r="BG135" i="21"/>
  <c r="BE135" i="21"/>
  <c r="BA135" i="21"/>
  <c r="AZ135" i="21"/>
  <c r="AZ155" i="21" s="1"/>
  <c r="BB23" i="9" s="1"/>
  <c r="BB135" i="21"/>
  <c r="BI135" i="21"/>
  <c r="BF135" i="21"/>
  <c r="BD135" i="21"/>
  <c r="CR16" i="5"/>
  <c r="B136" i="21"/>
  <c r="BA53" i="21"/>
  <c r="BA65" i="21" s="1"/>
  <c r="AX78" i="9"/>
  <c r="AY128" i="9"/>
  <c r="AY146" i="9" s="1"/>
  <c r="CX53" i="5"/>
  <c r="BB7" i="16"/>
  <c r="AW311" i="12" a="1"/>
  <c r="AW311" i="12" s="1"/>
  <c r="AX311" i="12" s="1" a="1"/>
  <c r="AX311" i="12" s="1"/>
  <c r="BB137" i="9"/>
  <c r="BB142" i="9" s="1"/>
  <c r="AZ135" i="9"/>
  <c r="AZ69" i="9"/>
  <c r="BA68" i="9"/>
  <c r="CX7" i="5"/>
  <c r="AY304" i="12"/>
  <c r="AZ380" i="12"/>
  <c r="B54" i="21" s="1"/>
  <c r="BE18" i="9"/>
  <c r="CW67" i="5"/>
  <c r="CW70" i="5" s="1"/>
  <c r="AU337" i="12"/>
  <c r="AT338" i="12"/>
  <c r="AY73" i="9" s="1"/>
  <c r="BD308" i="12" a="1"/>
  <c r="BD308" i="12" s="1"/>
  <c r="BE322" i="12"/>
  <c r="AY126" i="12"/>
  <c r="CH79" i="9"/>
  <c r="DB17" i="5"/>
  <c r="DA17" i="5" s="1"/>
  <c r="AY92" i="9"/>
  <c r="AX93" i="9"/>
  <c r="CV11" i="5"/>
  <c r="CU11" i="5" s="1"/>
  <c r="BC105" i="9"/>
  <c r="BE106" i="9" s="1"/>
  <c r="AZ72" i="9"/>
  <c r="BA104" i="9"/>
  <c r="BA107" i="9" s="1"/>
  <c r="AX343" i="12"/>
  <c r="AX344" i="12" s="1"/>
  <c r="BC79" i="9" s="1"/>
  <c r="AZ294" i="12"/>
  <c r="AZ125" i="12"/>
  <c r="AZ118" i="12"/>
  <c r="AZ120" i="12"/>
  <c r="BJ26" i="10" s="1"/>
  <c r="AZ123" i="12"/>
  <c r="BA363" i="12"/>
  <c r="BA373" i="12" s="1"/>
  <c r="AY121" i="12"/>
  <c r="AY342" i="12" s="1"/>
  <c r="BI24" i="10"/>
  <c r="BI27" i="10" s="1"/>
  <c r="BD8" i="9" s="1"/>
  <c r="BD19" i="9" s="1"/>
  <c r="CY48" i="5"/>
  <c r="CZ48" i="5" s="1"/>
  <c r="CZ52" i="5" s="1"/>
  <c r="BA40" i="9"/>
  <c r="CD13" i="5"/>
  <c r="CC13" i="5" s="1"/>
  <c r="CG74" i="9"/>
  <c r="DA36" i="5"/>
  <c r="CT30" i="5"/>
  <c r="CR31" i="5"/>
  <c r="AQ74" i="9"/>
  <c r="AQ80" i="9" s="1"/>
  <c r="AR113" i="9"/>
  <c r="AR125" i="9" s="1"/>
  <c r="CZ36" i="5"/>
  <c r="CZ39" i="5" s="1"/>
  <c r="AY317" i="12" l="1" a="1"/>
  <c r="AY317" i="12" s="1"/>
  <c r="BA331" i="12" s="1"/>
  <c r="BA310" i="12" s="1" a="1"/>
  <c r="BA310" i="12" s="1"/>
  <c r="BB310" i="12" s="1" a="1"/>
  <c r="BB310" i="12" s="1"/>
  <c r="BB324" i="12"/>
  <c r="BA378" i="12"/>
  <c r="BA374" i="12"/>
  <c r="AN156" i="9"/>
  <c r="AI6" i="30"/>
  <c r="AO75" i="9"/>
  <c r="AO76" i="9" s="1"/>
  <c r="AO85" i="9" s="1"/>
  <c r="AO95" i="9" s="1"/>
  <c r="AM133" i="8"/>
  <c r="AM135" i="8" s="1"/>
  <c r="AN76" i="9"/>
  <c r="AN85" i="9" s="1"/>
  <c r="AN95" i="9" s="1"/>
  <c r="CF18" i="5"/>
  <c r="AQ81" i="9"/>
  <c r="CC18" i="5"/>
  <c r="CD4" i="5" s="1"/>
  <c r="CD19" i="5"/>
  <c r="CV12" i="5"/>
  <c r="CU12" i="5" s="1"/>
  <c r="AY336" i="12"/>
  <c r="BQ136" i="21"/>
  <c r="BW136" i="21"/>
  <c r="BM136" i="21"/>
  <c r="BR136" i="21"/>
  <c r="BX136" i="21"/>
  <c r="BS136" i="21"/>
  <c r="BN136" i="21"/>
  <c r="BT136" i="21"/>
  <c r="BO136" i="21"/>
  <c r="BU136" i="21"/>
  <c r="BP136" i="21"/>
  <c r="BV136" i="21"/>
  <c r="BA41" i="9"/>
  <c r="BA51" i="9" s="1"/>
  <c r="BA56" i="9" s="1"/>
  <c r="CH23" i="9"/>
  <c r="CH26" i="9" s="1"/>
  <c r="CH28" i="9" s="1"/>
  <c r="CH29" i="9" s="1"/>
  <c r="BB26" i="9"/>
  <c r="BB68" i="9"/>
  <c r="CZ7" i="5"/>
  <c r="BA69" i="9"/>
  <c r="B137" i="21"/>
  <c r="BB54" i="21"/>
  <c r="BB65" i="21" s="1"/>
  <c r="U63" i="16"/>
  <c r="U74" i="16" s="1"/>
  <c r="BB18" i="16"/>
  <c r="BB23" i="16" s="1"/>
  <c r="BD22" i="9"/>
  <c r="BD120" i="9" s="1"/>
  <c r="CQ16" i="5"/>
  <c r="AZ325" i="12"/>
  <c r="AZ332" i="12" s="1"/>
  <c r="AX318" i="12"/>
  <c r="BC130" i="9" s="1"/>
  <c r="BL136" i="21"/>
  <c r="BE136" i="21"/>
  <c r="BI136" i="21"/>
  <c r="BK136" i="21"/>
  <c r="BA136" i="21"/>
  <c r="BA155" i="21" s="1"/>
  <c r="BC23" i="9" s="1"/>
  <c r="BF136" i="21"/>
  <c r="BJ136" i="21"/>
  <c r="BH136" i="21"/>
  <c r="BC136" i="21"/>
  <c r="BD136" i="21"/>
  <c r="BG136" i="21"/>
  <c r="BB136" i="21"/>
  <c r="AZ304" i="12"/>
  <c r="AZ128" i="9"/>
  <c r="AZ146" i="9" s="1"/>
  <c r="AY78" i="9"/>
  <c r="AY325" i="12"/>
  <c r="AY332" i="12" s="1"/>
  <c r="AW318" i="12"/>
  <c r="BB130" i="9" s="1"/>
  <c r="BA380" i="12"/>
  <c r="B55" i="21" s="1"/>
  <c r="BF18" i="9"/>
  <c r="AV337" i="12"/>
  <c r="AU338" i="12"/>
  <c r="AZ73" i="9" s="1"/>
  <c r="CW7" i="5"/>
  <c r="CX8" i="5"/>
  <c r="CT16" i="5"/>
  <c r="BA135" i="9"/>
  <c r="BC137" i="9"/>
  <c r="BC142" i="9" s="1"/>
  <c r="AY349" i="12"/>
  <c r="AY350" i="12" s="1"/>
  <c r="AY355" i="12"/>
  <c r="BD105" i="9" s="1"/>
  <c r="BF106" i="9" s="1"/>
  <c r="BE308" i="12" a="1"/>
  <c r="BE308" i="12" s="1"/>
  <c r="BF322" i="12"/>
  <c r="AZ126" i="12"/>
  <c r="AY343" i="12"/>
  <c r="AY344" i="12" s="1"/>
  <c r="BD79" i="9" s="1"/>
  <c r="CZ67" i="5"/>
  <c r="CZ53" i="5"/>
  <c r="AZ92" i="9"/>
  <c r="AY93" i="9"/>
  <c r="AZ121" i="12"/>
  <c r="AZ342" i="12" s="1"/>
  <c r="BJ24" i="10"/>
  <c r="BJ27" i="10" s="1"/>
  <c r="BE8" i="9" s="1"/>
  <c r="BE19" i="9" s="1"/>
  <c r="AS113" i="9"/>
  <c r="AR74" i="9"/>
  <c r="AR80" i="9" s="1"/>
  <c r="BC32" i="9"/>
  <c r="CF13" i="5"/>
  <c r="CE13" i="5" s="1"/>
  <c r="DD17" i="5"/>
  <c r="DC36" i="5"/>
  <c r="CT31" i="5"/>
  <c r="CV30" i="5"/>
  <c r="CD14" i="5"/>
  <c r="BB104" i="9"/>
  <c r="BB107" i="9" s="1"/>
  <c r="BA72" i="9"/>
  <c r="CY67" i="5"/>
  <c r="DB36" i="5"/>
  <c r="DB39" i="5" s="1"/>
  <c r="BA294" i="12"/>
  <c r="BA125" i="12"/>
  <c r="BA120" i="12"/>
  <c r="BK26" i="10" s="1"/>
  <c r="BA123" i="12"/>
  <c r="BB363" i="12"/>
  <c r="BB373" i="12" s="1"/>
  <c r="BA118" i="12"/>
  <c r="CX11" i="5"/>
  <c r="AZ317" i="12" l="1" a="1"/>
  <c r="AZ317" i="12" s="1"/>
  <c r="BB331" i="12" s="1"/>
  <c r="BC324" i="12"/>
  <c r="BD324" i="12"/>
  <c r="BB378" i="12"/>
  <c r="BG18" i="9" s="1"/>
  <c r="BB374" i="12"/>
  <c r="AZ336" i="12"/>
  <c r="AO156" i="9"/>
  <c r="AJ6" i="30"/>
  <c r="AN133" i="8"/>
  <c r="AN135" i="8" s="1"/>
  <c r="CH18" i="5"/>
  <c r="CH19" i="5" s="1"/>
  <c r="AR81" i="9"/>
  <c r="CE18" i="5"/>
  <c r="CF4" i="5" s="1"/>
  <c r="CF19" i="5"/>
  <c r="CX12" i="5"/>
  <c r="CW12" i="5" s="1"/>
  <c r="BQ137" i="21"/>
  <c r="BW137" i="21"/>
  <c r="BM137" i="21"/>
  <c r="BR137" i="21"/>
  <c r="BX137" i="21"/>
  <c r="BS137" i="21"/>
  <c r="BN137" i="21"/>
  <c r="BT137" i="21"/>
  <c r="BO137" i="21"/>
  <c r="BU137" i="21"/>
  <c r="BP137" i="21"/>
  <c r="BV137" i="21"/>
  <c r="CY70" i="5"/>
  <c r="BD137" i="9"/>
  <c r="BD142" i="9" s="1"/>
  <c r="BB135" i="9"/>
  <c r="BE22" i="9"/>
  <c r="BE120" i="9" s="1"/>
  <c r="CY7" i="5"/>
  <c r="CZ8" i="5"/>
  <c r="CV16" i="5"/>
  <c r="BB32" i="9"/>
  <c r="BB24" i="16"/>
  <c r="BB69" i="9"/>
  <c r="CH69" i="9" s="1"/>
  <c r="CH68" i="9"/>
  <c r="BC68" i="9"/>
  <c r="DB7" i="5"/>
  <c r="DB8" i="5" s="1"/>
  <c r="BA304" i="12"/>
  <c r="BB380" i="12"/>
  <c r="B56" i="21" s="1"/>
  <c r="AW337" i="12"/>
  <c r="AV338" i="12"/>
  <c r="BA73" i="9" s="1"/>
  <c r="BA128" i="9"/>
  <c r="BA146" i="9" s="1"/>
  <c r="AZ78" i="9"/>
  <c r="BC26" i="9"/>
  <c r="BC135" i="9"/>
  <c r="BE137" i="9"/>
  <c r="BE142" i="9" s="1"/>
  <c r="DA42" i="5"/>
  <c r="BB28" i="9"/>
  <c r="CS16" i="5"/>
  <c r="BD7" i="16"/>
  <c r="BD18" i="16" s="1"/>
  <c r="BD23" i="16" s="1"/>
  <c r="BD32" i="9" s="1"/>
  <c r="AY311" i="12" a="1"/>
  <c r="AY311" i="12" s="1"/>
  <c r="BC55" i="21"/>
  <c r="BC65" i="21" s="1"/>
  <c r="B138" i="21"/>
  <c r="BB137" i="21"/>
  <c r="BB155" i="21" s="1"/>
  <c r="BD23" i="9" s="1"/>
  <c r="BD26" i="9" s="1"/>
  <c r="BF137" i="21"/>
  <c r="BI137" i="21"/>
  <c r="BJ137" i="21"/>
  <c r="BK137" i="21"/>
  <c r="BC137" i="21"/>
  <c r="BH137" i="21"/>
  <c r="BG137" i="21"/>
  <c r="BD137" i="21"/>
  <c r="BL137" i="21"/>
  <c r="BE137" i="21"/>
  <c r="AZ355" i="12"/>
  <c r="BE105" i="9" s="1"/>
  <c r="BG106" i="9" s="1"/>
  <c r="AZ349" i="12"/>
  <c r="AZ350" i="12" s="1"/>
  <c r="BF308" i="12" a="1"/>
  <c r="BF308" i="12" s="1"/>
  <c r="BG322" i="12"/>
  <c r="AZ343" i="12"/>
  <c r="AZ344" i="12" s="1"/>
  <c r="BE79" i="9" s="1"/>
  <c r="BA126" i="12"/>
  <c r="DF17" i="5"/>
  <c r="DC17" i="5"/>
  <c r="CD23" i="5"/>
  <c r="AP75" i="9"/>
  <c r="CF14" i="5"/>
  <c r="BC40" i="9"/>
  <c r="DC48" i="5"/>
  <c r="DD48" i="5" s="1"/>
  <c r="DD52" i="5" s="1"/>
  <c r="BA121" i="12"/>
  <c r="BA342" i="12" s="1"/>
  <c r="BK24" i="10"/>
  <c r="BK27" i="10" s="1"/>
  <c r="BF8" i="9" s="1"/>
  <c r="BF19" i="9" s="1"/>
  <c r="CH13" i="5"/>
  <c r="CG13" i="5" s="1"/>
  <c r="CZ11" i="5"/>
  <c r="DE36" i="5"/>
  <c r="CV31" i="5"/>
  <c r="CX30" i="5"/>
  <c r="BB125" i="12"/>
  <c r="BB294" i="12"/>
  <c r="BB120" i="12"/>
  <c r="BL26" i="10" s="1"/>
  <c r="BB118" i="12"/>
  <c r="BB123" i="12"/>
  <c r="BC363" i="12"/>
  <c r="BC373" i="12" s="1"/>
  <c r="CW11" i="5"/>
  <c r="AT114" i="9"/>
  <c r="AS125" i="9"/>
  <c r="BC104" i="9"/>
  <c r="BC107" i="9" s="1"/>
  <c r="BB72" i="9"/>
  <c r="DD36" i="5"/>
  <c r="DD39" i="5" s="1"/>
  <c r="AZ93" i="9"/>
  <c r="BA92" i="9"/>
  <c r="BC378" i="12" l="1"/>
  <c r="BC374" i="12"/>
  <c r="BF22" i="9"/>
  <c r="BF120" i="9" s="1"/>
  <c r="BA317" i="12" a="1"/>
  <c r="BA317" i="12" s="1"/>
  <c r="BC331" i="12" s="1"/>
  <c r="BC310" i="12" s="1" a="1"/>
  <c r="BC310" i="12" s="1"/>
  <c r="CG18" i="5"/>
  <c r="CH4" i="5" s="1"/>
  <c r="AP156" i="9"/>
  <c r="AK6" i="30"/>
  <c r="CZ12" i="5"/>
  <c r="CY12" i="5" s="1"/>
  <c r="BQ138" i="21"/>
  <c r="BW138" i="21"/>
  <c r="BM138" i="21"/>
  <c r="BR138" i="21"/>
  <c r="BX138" i="21"/>
  <c r="BS138" i="21"/>
  <c r="BN138" i="21"/>
  <c r="BT138" i="21"/>
  <c r="BO138" i="21"/>
  <c r="BU138" i="21"/>
  <c r="BP138" i="21"/>
  <c r="BV138" i="21"/>
  <c r="DA7" i="5"/>
  <c r="BA336" i="12"/>
  <c r="BA343" i="12"/>
  <c r="BA344" i="12" s="1"/>
  <c r="BF79" i="9" s="1"/>
  <c r="DE42" i="5"/>
  <c r="DF42" i="5" s="1"/>
  <c r="DF43" i="5" s="1"/>
  <c r="BD28" i="9"/>
  <c r="BE7" i="16"/>
  <c r="BE18" i="16" s="1"/>
  <c r="BE23" i="16" s="1"/>
  <c r="AZ311" i="12" a="1"/>
  <c r="AZ311" i="12" s="1"/>
  <c r="DE48" i="5"/>
  <c r="DF48" i="5" s="1"/>
  <c r="DF52" i="5" s="1"/>
  <c r="BD40" i="9"/>
  <c r="DB42" i="5"/>
  <c r="DB43" i="5" s="1"/>
  <c r="BB128" i="9"/>
  <c r="BB146" i="9" s="1"/>
  <c r="BA78" i="9"/>
  <c r="AX337" i="12"/>
  <c r="AW338" i="12"/>
  <c r="BB73" i="9" s="1"/>
  <c r="BB40" i="9"/>
  <c r="BB41" i="9" s="1"/>
  <c r="BB51" i="9" s="1"/>
  <c r="DA48" i="5"/>
  <c r="DB48" i="5" s="1"/>
  <c r="DB52" i="5" s="1"/>
  <c r="CH32" i="9"/>
  <c r="BB304" i="12"/>
  <c r="BK138" i="21"/>
  <c r="BJ138" i="21"/>
  <c r="BI138" i="21"/>
  <c r="BD138" i="21"/>
  <c r="BE138" i="21"/>
  <c r="BG138" i="21"/>
  <c r="BC138" i="21"/>
  <c r="BC155" i="21" s="1"/>
  <c r="BE23" i="9" s="1"/>
  <c r="BF138" i="21"/>
  <c r="BL138" i="21"/>
  <c r="BH138" i="21"/>
  <c r="DC42" i="5"/>
  <c r="DD42" i="5" s="1"/>
  <c r="DD43" i="5" s="1"/>
  <c r="DD53" i="5" s="1"/>
  <c r="BC28" i="9"/>
  <c r="BC41" i="9" s="1"/>
  <c r="BC51" i="9" s="1"/>
  <c r="BC56" i="9" s="1"/>
  <c r="B139" i="21"/>
  <c r="BD56" i="21"/>
  <c r="BD65" i="21" s="1"/>
  <c r="BC380" i="12"/>
  <c r="B57" i="21" s="1"/>
  <c r="BH18" i="9"/>
  <c r="BC69" i="9"/>
  <c r="DD7" i="5"/>
  <c r="BD68" i="9"/>
  <c r="CU16" i="5"/>
  <c r="BA325" i="12"/>
  <c r="BA332" i="12" s="1"/>
  <c r="AY318" i="12"/>
  <c r="BD130" i="9" s="1"/>
  <c r="CX16" i="5"/>
  <c r="BA355" i="12"/>
  <c r="BF105" i="9" s="1"/>
  <c r="BH106" i="9" s="1"/>
  <c r="BA349" i="12"/>
  <c r="BA350" i="12" s="1"/>
  <c r="BG308" i="12" a="1"/>
  <c r="BG308" i="12" s="1"/>
  <c r="BH322" i="12"/>
  <c r="DE17" i="5"/>
  <c r="DH17" i="5"/>
  <c r="BA93" i="9"/>
  <c r="CX31" i="5"/>
  <c r="CZ30" i="5"/>
  <c r="AQ75" i="9"/>
  <c r="AQ156" i="9" s="1"/>
  <c r="CF23" i="5"/>
  <c r="CH72" i="9"/>
  <c r="DB11" i="5"/>
  <c r="BC294" i="12"/>
  <c r="BC120" i="12"/>
  <c r="BM26" i="10" s="1"/>
  <c r="BC118" i="12"/>
  <c r="BC123" i="12"/>
  <c r="BC125" i="12"/>
  <c r="BD363" i="12"/>
  <c r="BD373" i="12" s="1"/>
  <c r="DG36" i="5"/>
  <c r="DF36" i="5"/>
  <c r="DF39" i="5" s="1"/>
  <c r="BD104" i="9"/>
  <c r="BD107" i="9" s="1"/>
  <c r="BC72" i="9"/>
  <c r="BB126" i="12"/>
  <c r="CH14" i="5"/>
  <c r="AT113" i="9"/>
  <c r="AT125" i="9" s="1"/>
  <c r="AS74" i="9"/>
  <c r="AS80" i="9" s="1"/>
  <c r="BB121" i="12"/>
  <c r="BB342" i="12" s="1"/>
  <c r="BL24" i="10"/>
  <c r="BL27" i="10" s="1"/>
  <c r="BG8" i="9" s="1"/>
  <c r="BG19" i="9" s="1"/>
  <c r="DI36" i="5"/>
  <c r="CY11" i="5"/>
  <c r="CG75" i="9"/>
  <c r="AO133" i="8"/>
  <c r="AO135" i="8" s="1"/>
  <c r="AP76" i="9"/>
  <c r="BE324" i="12" l="1"/>
  <c r="BG22" i="9"/>
  <c r="BG120" i="9" s="1"/>
  <c r="BB317" i="12" a="1"/>
  <c r="BB317" i="12" s="1"/>
  <c r="BD331" i="12" s="1"/>
  <c r="BD310" i="12" s="1" a="1"/>
  <c r="BD310" i="12" s="1"/>
  <c r="BD378" i="12"/>
  <c r="BI18" i="9" s="1"/>
  <c r="BD374" i="12"/>
  <c r="CJ18" i="5"/>
  <c r="AS81" i="9"/>
  <c r="BQ139" i="21"/>
  <c r="BW139" i="21"/>
  <c r="BM139" i="21"/>
  <c r="BR139" i="21"/>
  <c r="BX139" i="21"/>
  <c r="BS139" i="21"/>
  <c r="BN139" i="21"/>
  <c r="BT139" i="21"/>
  <c r="BO139" i="21"/>
  <c r="BU139" i="21"/>
  <c r="BP139" i="21"/>
  <c r="BV139" i="21"/>
  <c r="CH33" i="9"/>
  <c r="CH40" i="9" s="1"/>
  <c r="CH41" i="9" s="1"/>
  <c r="BB336" i="12"/>
  <c r="BB56" i="9"/>
  <c r="BB92" i="9" s="1"/>
  <c r="CH92" i="9" s="1"/>
  <c r="CH54" i="9"/>
  <c r="DD67" i="5"/>
  <c r="DE67" i="5"/>
  <c r="BE139" i="21"/>
  <c r="BD139" i="21"/>
  <c r="BD155" i="21" s="1"/>
  <c r="BF23" i="9" s="1"/>
  <c r="BF26" i="9" s="1"/>
  <c r="BI139" i="21"/>
  <c r="BK139" i="21"/>
  <c r="BF139" i="21"/>
  <c r="BH139" i="21"/>
  <c r="BJ139" i="21"/>
  <c r="BG139" i="21"/>
  <c r="BL139" i="21"/>
  <c r="CH73" i="9"/>
  <c r="DB12" i="5"/>
  <c r="BB78" i="9"/>
  <c r="BC128" i="9"/>
  <c r="BC146" i="9" s="1"/>
  <c r="BE32" i="9"/>
  <c r="BE24" i="16"/>
  <c r="BC304" i="12"/>
  <c r="B140" i="21"/>
  <c r="BE57" i="21"/>
  <c r="BE65" i="21" s="1"/>
  <c r="AY337" i="12"/>
  <c r="AX338" i="12"/>
  <c r="BC73" i="9" s="1"/>
  <c r="DA67" i="5"/>
  <c r="BD380" i="12"/>
  <c r="B58" i="21" s="1"/>
  <c r="CW16" i="5"/>
  <c r="DF7" i="5"/>
  <c r="BE68" i="9"/>
  <c r="BD69" i="9"/>
  <c r="DB67" i="5"/>
  <c r="DB30" i="5" s="1"/>
  <c r="DB53" i="5"/>
  <c r="DC67" i="5"/>
  <c r="DC70" i="5" s="1"/>
  <c r="DC7" i="5"/>
  <c r="DD8" i="5"/>
  <c r="BF137" i="9"/>
  <c r="BF142" i="9" s="1"/>
  <c r="BD135" i="9"/>
  <c r="BE26" i="9"/>
  <c r="BD41" i="9"/>
  <c r="BD51" i="9" s="1"/>
  <c r="BD56" i="9" s="1"/>
  <c r="BF7" i="16"/>
  <c r="BF18" i="16" s="1"/>
  <c r="BF23" i="16" s="1"/>
  <c r="BF32" i="9" s="1"/>
  <c r="DI48" i="5" s="1"/>
  <c r="DJ48" i="5" s="1"/>
  <c r="DJ52" i="5" s="1"/>
  <c r="BA311" i="12" a="1"/>
  <c r="BA311" i="12" s="1"/>
  <c r="CZ16" i="5"/>
  <c r="BB325" i="12"/>
  <c r="BB332" i="12" s="1"/>
  <c r="AZ318" i="12"/>
  <c r="BE130" i="9" s="1"/>
  <c r="BB355" i="12"/>
  <c r="BB349" i="12"/>
  <c r="BB350" i="12" s="1"/>
  <c r="BI322" i="12"/>
  <c r="BH308" i="12" a="1"/>
  <c r="BH308" i="12" s="1"/>
  <c r="DJ17" i="5"/>
  <c r="DI17" i="5" s="1"/>
  <c r="DD11" i="5"/>
  <c r="DC11" i="5" s="1"/>
  <c r="BD125" i="12"/>
  <c r="BD123" i="12"/>
  <c r="BD120" i="12"/>
  <c r="BN26" i="10" s="1"/>
  <c r="BD118" i="12"/>
  <c r="BE363" i="12"/>
  <c r="BE373" i="12" s="1"/>
  <c r="BD294" i="12"/>
  <c r="DH36" i="5"/>
  <c r="DH39" i="5" s="1"/>
  <c r="DF53" i="5"/>
  <c r="DF67" i="5"/>
  <c r="DJ36" i="5"/>
  <c r="DJ39" i="5" s="1"/>
  <c r="AP85" i="9"/>
  <c r="CG76" i="9"/>
  <c r="CJ13" i="5"/>
  <c r="BC126" i="12"/>
  <c r="AR75" i="9"/>
  <c r="AR156" i="9" s="1"/>
  <c r="CH23" i="5"/>
  <c r="DG17" i="5"/>
  <c r="BB343" i="12"/>
  <c r="BB344" i="12" s="1"/>
  <c r="BG79" i="9" s="1"/>
  <c r="BD72" i="9"/>
  <c r="BE104" i="9"/>
  <c r="BE107" i="9" s="1"/>
  <c r="BM24" i="10"/>
  <c r="BM27" i="10" s="1"/>
  <c r="BH8" i="9" s="1"/>
  <c r="BH19" i="9" s="1"/>
  <c r="BC121" i="12"/>
  <c r="BC342" i="12" s="1"/>
  <c r="AP133" i="8"/>
  <c r="AP135" i="8" s="1"/>
  <c r="AQ76" i="9"/>
  <c r="AQ85" i="9" s="1"/>
  <c r="AQ95" i="9" s="1"/>
  <c r="DA11" i="5"/>
  <c r="AT74" i="9"/>
  <c r="AT80" i="9" s="1"/>
  <c r="AU113" i="9"/>
  <c r="AU125" i="9" s="1"/>
  <c r="CZ31" i="5"/>
  <c r="BF324" i="12" l="1"/>
  <c r="BE378" i="12"/>
  <c r="BJ18" i="9" s="1"/>
  <c r="BE374" i="12"/>
  <c r="BH22" i="9"/>
  <c r="BH120" i="9" s="1"/>
  <c r="BC317" i="12" a="1"/>
  <c r="BC317" i="12" s="1"/>
  <c r="BE331" i="12" s="1"/>
  <c r="BE310" i="12" s="1" a="1"/>
  <c r="BE310" i="12" s="1"/>
  <c r="CL18" i="5"/>
  <c r="CL19" i="5" s="1"/>
  <c r="AT81" i="9"/>
  <c r="CI18" i="5"/>
  <c r="CJ19" i="5"/>
  <c r="DD12" i="5"/>
  <c r="DC12" i="5" s="1"/>
  <c r="BB93" i="9"/>
  <c r="CH93" i="9" s="1"/>
  <c r="BC92" i="9"/>
  <c r="BD92" i="9" s="1"/>
  <c r="BQ140" i="21"/>
  <c r="BW140" i="21"/>
  <c r="BM140" i="21"/>
  <c r="BR140" i="21"/>
  <c r="BX140" i="21"/>
  <c r="BS140" i="21"/>
  <c r="BN140" i="21"/>
  <c r="BT140" i="21"/>
  <c r="BO140" i="21"/>
  <c r="BU140" i="21"/>
  <c r="BP140" i="21"/>
  <c r="BV140" i="21"/>
  <c r="BC336" i="12"/>
  <c r="BJ322" i="12"/>
  <c r="DA70" i="5"/>
  <c r="CH51" i="9"/>
  <c r="CH56" i="9" s="1"/>
  <c r="CH42" i="9"/>
  <c r="DE70" i="5"/>
  <c r="BF40" i="9"/>
  <c r="BE380" i="12"/>
  <c r="B59" i="21" s="1"/>
  <c r="BE69" i="9"/>
  <c r="BF68" i="9"/>
  <c r="DH7" i="5"/>
  <c r="DG42" i="5"/>
  <c r="BE28" i="9"/>
  <c r="DE7" i="5"/>
  <c r="DF8" i="5"/>
  <c r="AZ337" i="12"/>
  <c r="AY338" i="12"/>
  <c r="BD73" i="9" s="1"/>
  <c r="DG48" i="5"/>
  <c r="DH48" i="5" s="1"/>
  <c r="DH52" i="5" s="1"/>
  <c r="BE40" i="9"/>
  <c r="DI42" i="5"/>
  <c r="DJ42" i="5" s="1"/>
  <c r="DJ43" i="5" s="1"/>
  <c r="DJ53" i="5" s="1"/>
  <c r="BF28" i="9"/>
  <c r="BC325" i="12"/>
  <c r="BC332" i="12" s="1"/>
  <c r="BA318" i="12"/>
  <c r="BF130" i="9" s="1"/>
  <c r="BD128" i="9"/>
  <c r="BD146" i="9" s="1"/>
  <c r="BC78" i="9"/>
  <c r="BF58" i="21"/>
  <c r="BF65" i="21" s="1"/>
  <c r="B141" i="21"/>
  <c r="BH140" i="21"/>
  <c r="BE140" i="21"/>
  <c r="BE155" i="21" s="1"/>
  <c r="BG23" i="9" s="1"/>
  <c r="BG26" i="9" s="1"/>
  <c r="DK42" i="5" s="1"/>
  <c r="DL42" i="5" s="1"/>
  <c r="DL43" i="5" s="1"/>
  <c r="BI140" i="21"/>
  <c r="BK140" i="21"/>
  <c r="BG140" i="21"/>
  <c r="BL140" i="21"/>
  <c r="BF140" i="21"/>
  <c r="BJ140" i="21"/>
  <c r="CH78" i="9"/>
  <c r="DB16" i="5"/>
  <c r="CY16" i="5"/>
  <c r="BD304" i="12"/>
  <c r="BG7" i="16"/>
  <c r="BG18" i="16" s="1"/>
  <c r="BG23" i="16" s="1"/>
  <c r="BB311" i="12" a="1"/>
  <c r="BB311" i="12" s="1"/>
  <c r="BG137" i="9"/>
  <c r="BG142" i="9" s="1"/>
  <c r="BE135" i="9"/>
  <c r="DA12" i="5"/>
  <c r="BI308" i="12" a="1"/>
  <c r="BI308" i="12" s="1"/>
  <c r="BC355" i="12"/>
  <c r="BH105" i="9" s="1"/>
  <c r="BJ106" i="9" s="1"/>
  <c r="BC349" i="12"/>
  <c r="BC350" i="12" s="1"/>
  <c r="BD126" i="12"/>
  <c r="DB31" i="5"/>
  <c r="DD30" i="5"/>
  <c r="BG105" i="9"/>
  <c r="BI106" i="9" s="1"/>
  <c r="BC343" i="12"/>
  <c r="BC344" i="12" s="1"/>
  <c r="BH79" i="9" s="1"/>
  <c r="BN24" i="10"/>
  <c r="BN27" i="10" s="1"/>
  <c r="BI8" i="9" s="1"/>
  <c r="BI19" i="9" s="1"/>
  <c r="BD121" i="12"/>
  <c r="BD342" i="12" s="1"/>
  <c r="DL17" i="5"/>
  <c r="F8" i="6"/>
  <c r="F9" i="6" s="1"/>
  <c r="CJ14" i="5"/>
  <c r="CI13" i="5"/>
  <c r="AP95" i="9"/>
  <c r="CG95" i="9" s="1"/>
  <c r="CG85" i="9"/>
  <c r="CL13" i="5"/>
  <c r="CK13" i="5" s="1"/>
  <c r="DF11" i="5"/>
  <c r="DE11" i="5" s="1"/>
  <c r="DK36" i="5"/>
  <c r="AQ133" i="8"/>
  <c r="AQ135" i="8" s="1"/>
  <c r="AR76" i="9"/>
  <c r="AR85" i="9" s="1"/>
  <c r="AR95" i="9" s="1"/>
  <c r="AV113" i="9"/>
  <c r="AU74" i="9"/>
  <c r="AU80" i="9" s="1"/>
  <c r="BE72" i="9"/>
  <c r="BF104" i="9"/>
  <c r="BF107" i="9" s="1"/>
  <c r="BE118" i="12"/>
  <c r="BE123" i="12"/>
  <c r="BE125" i="12"/>
  <c r="BE294" i="12"/>
  <c r="BE120" i="12"/>
  <c r="BO26" i="10" s="1"/>
  <c r="BF363" i="12"/>
  <c r="BF373" i="12" s="1"/>
  <c r="BG324" i="12" l="1"/>
  <c r="BF378" i="12"/>
  <c r="BK18" i="9" s="1"/>
  <c r="BF374" i="12"/>
  <c r="BI22" i="9"/>
  <c r="BI120" i="9" s="1"/>
  <c r="BD317" i="12" a="1"/>
  <c r="BD317" i="12" s="1"/>
  <c r="BF331" i="12" s="1"/>
  <c r="BF310" i="12" s="1" a="1"/>
  <c r="BF310" i="12" s="1"/>
  <c r="CK18" i="5"/>
  <c r="CJ4" i="5"/>
  <c r="CJ23" i="5" s="1"/>
  <c r="CN18" i="5"/>
  <c r="AU81" i="9"/>
  <c r="DF12" i="5"/>
  <c r="DE12" i="5" s="1"/>
  <c r="BC93" i="9"/>
  <c r="BQ141" i="21"/>
  <c r="BW141" i="21"/>
  <c r="BM141" i="21"/>
  <c r="BR141" i="21"/>
  <c r="BX141" i="21"/>
  <c r="BS141" i="21"/>
  <c r="BN141" i="21"/>
  <c r="BT141" i="21"/>
  <c r="BO141" i="21"/>
  <c r="BU141" i="21"/>
  <c r="BP141" i="21"/>
  <c r="BV141" i="21"/>
  <c r="DJ67" i="5"/>
  <c r="BK322" i="12"/>
  <c r="BJ308" i="12" a="1"/>
  <c r="BJ308" i="12" s="1"/>
  <c r="BF41" i="9"/>
  <c r="BF51" i="9" s="1"/>
  <c r="BF56" i="9" s="1"/>
  <c r="BD336" i="12"/>
  <c r="BG28" i="9"/>
  <c r="BH7" i="16"/>
  <c r="BH18" i="16" s="1"/>
  <c r="BH23" i="16" s="1"/>
  <c r="BH32" i="9" s="1"/>
  <c r="DM48" i="5" s="1"/>
  <c r="DN48" i="5" s="1"/>
  <c r="DN52" i="5" s="1"/>
  <c r="BC311" i="12" a="1"/>
  <c r="BC311" i="12" s="1"/>
  <c r="BD325" i="12"/>
  <c r="BD332" i="12" s="1"/>
  <c r="BB318" i="12"/>
  <c r="BG130" i="9" s="1"/>
  <c r="BA337" i="12"/>
  <c r="AZ338" i="12"/>
  <c r="BE73" i="9" s="1"/>
  <c r="BE304" i="12"/>
  <c r="DI67" i="5"/>
  <c r="DA16" i="5"/>
  <c r="DG7" i="5"/>
  <c r="DH8" i="5"/>
  <c r="BG68" i="9"/>
  <c r="DJ7" i="5"/>
  <c r="BF69" i="9"/>
  <c r="DD16" i="5"/>
  <c r="BD78" i="9"/>
  <c r="BE128" i="9"/>
  <c r="BE146" i="9" s="1"/>
  <c r="BE41" i="9"/>
  <c r="BE51" i="9" s="1"/>
  <c r="BE56" i="9" s="1"/>
  <c r="BE92" i="9" s="1"/>
  <c r="BF380" i="12"/>
  <c r="B60" i="21" s="1"/>
  <c r="BI141" i="21"/>
  <c r="BH141" i="21"/>
  <c r="BF141" i="21"/>
  <c r="BF155" i="21" s="1"/>
  <c r="BH23" i="9" s="1"/>
  <c r="BH26" i="9" s="1"/>
  <c r="BK141" i="21"/>
  <c r="BG141" i="21"/>
  <c r="BJ141" i="21"/>
  <c r="BL141" i="21"/>
  <c r="BH137" i="9"/>
  <c r="BH142" i="9" s="1"/>
  <c r="BF135" i="9"/>
  <c r="DH42" i="5"/>
  <c r="DH43" i="5" s="1"/>
  <c r="DG67" i="5"/>
  <c r="B142" i="21"/>
  <c r="BG59" i="21"/>
  <c r="BG65" i="21" s="1"/>
  <c r="BD349" i="12"/>
  <c r="BD350" i="12" s="1"/>
  <c r="BD355" i="12"/>
  <c r="BI105" i="9" s="1"/>
  <c r="BK106" i="9" s="1"/>
  <c r="BD343" i="12"/>
  <c r="BD344" i="12" s="1"/>
  <c r="BI79" i="9" s="1"/>
  <c r="DP17" i="5" s="1"/>
  <c r="DO36" i="5"/>
  <c r="BF294" i="12"/>
  <c r="BF123" i="12"/>
  <c r="BF118" i="12"/>
  <c r="BG363" i="12"/>
  <c r="BG373" i="12" s="1"/>
  <c r="BF120" i="12"/>
  <c r="BP26" i="10" s="1"/>
  <c r="BF125" i="12"/>
  <c r="AW114" i="9"/>
  <c r="AV125" i="9"/>
  <c r="DL36" i="5"/>
  <c r="DL39" i="5" s="1"/>
  <c r="BD93" i="9"/>
  <c r="DN17" i="5"/>
  <c r="DM17" i="5" s="1"/>
  <c r="DM36" i="5"/>
  <c r="CN13" i="5"/>
  <c r="CM13" i="5" s="1"/>
  <c r="BE126" i="12"/>
  <c r="BG32" i="9"/>
  <c r="DF30" i="5"/>
  <c r="DD31" i="5"/>
  <c r="CL14" i="5"/>
  <c r="DK17" i="5"/>
  <c r="BG104" i="9"/>
  <c r="BG107" i="9" s="1"/>
  <c r="BF72" i="9"/>
  <c r="BE121" i="12"/>
  <c r="BE342" i="12" s="1"/>
  <c r="BO24" i="10"/>
  <c r="BO27" i="10" s="1"/>
  <c r="BJ8" i="9" s="1"/>
  <c r="BJ19" i="9" s="1"/>
  <c r="DH11" i="5"/>
  <c r="BH324" i="12" l="1"/>
  <c r="BJ22" i="9"/>
  <c r="BJ120" i="9" s="1"/>
  <c r="BE317" i="12" a="1"/>
  <c r="BE317" i="12" s="1"/>
  <c r="BG331" i="12" s="1"/>
  <c r="BG310" i="12" s="1" a="1"/>
  <c r="BG310" i="12" s="1"/>
  <c r="BG378" i="12"/>
  <c r="BG374" i="12"/>
  <c r="CL4" i="5"/>
  <c r="CL23" i="5" s="1"/>
  <c r="AS75" i="9"/>
  <c r="AS156" i="9" s="1"/>
  <c r="CM18" i="5"/>
  <c r="CN19" i="5"/>
  <c r="DH12" i="5"/>
  <c r="DG12" i="5" s="1"/>
  <c r="DI70" i="5"/>
  <c r="BQ142" i="21"/>
  <c r="BW142" i="21"/>
  <c r="BM142" i="21"/>
  <c r="BR142" i="21"/>
  <c r="BX142" i="21"/>
  <c r="BS142" i="21"/>
  <c r="BN142" i="21"/>
  <c r="BT142" i="21"/>
  <c r="BO142" i="21"/>
  <c r="BU142" i="21"/>
  <c r="BP142" i="21"/>
  <c r="BV142" i="21"/>
  <c r="BL322" i="12"/>
  <c r="BK308" i="12" a="1"/>
  <c r="BK308" i="12" s="1"/>
  <c r="BE336" i="12"/>
  <c r="BH24" i="16"/>
  <c r="F18" i="6"/>
  <c r="F22" i="6" s="1"/>
  <c r="BH40" i="9"/>
  <c r="DH53" i="5"/>
  <c r="DH67" i="5"/>
  <c r="DH30" i="5" s="1"/>
  <c r="B143" i="21"/>
  <c r="BH60" i="21"/>
  <c r="BH65" i="21" s="1"/>
  <c r="BI137" i="9"/>
  <c r="BI142" i="9" s="1"/>
  <c r="BG135" i="9"/>
  <c r="DI7" i="5"/>
  <c r="DJ8" i="5"/>
  <c r="DM42" i="5"/>
  <c r="DN42" i="5" s="1"/>
  <c r="DN43" i="5" s="1"/>
  <c r="F12" i="6"/>
  <c r="F15" i="6" s="1"/>
  <c r="BF128" i="9"/>
  <c r="BF146" i="9" s="1"/>
  <c r="BE78" i="9"/>
  <c r="BG69" i="9"/>
  <c r="BH68" i="9"/>
  <c r="DL7" i="5"/>
  <c r="BL18" i="9"/>
  <c r="BG380" i="12"/>
  <c r="B61" i="21" s="1"/>
  <c r="DF16" i="5"/>
  <c r="BE325" i="12"/>
  <c r="BE332" i="12" s="1"/>
  <c r="BC318" i="12"/>
  <c r="BH130" i="9" s="1"/>
  <c r="BH28" i="9"/>
  <c r="BI7" i="16"/>
  <c r="BI18" i="16" s="1"/>
  <c r="BI23" i="16" s="1"/>
  <c r="BI32" i="9" s="1"/>
  <c r="DO48" i="5" s="1"/>
  <c r="DP48" i="5" s="1"/>
  <c r="DP52" i="5" s="1"/>
  <c r="BD311" i="12" a="1"/>
  <c r="BD311" i="12" s="1"/>
  <c r="BK142" i="21"/>
  <c r="BH142" i="21"/>
  <c r="BL142" i="21"/>
  <c r="BJ142" i="21"/>
  <c r="BI142" i="21"/>
  <c r="BG142" i="21"/>
  <c r="BG155" i="21" s="1"/>
  <c r="BI23" i="9" s="1"/>
  <c r="BI26" i="9" s="1"/>
  <c r="BF304" i="12"/>
  <c r="DG70" i="5"/>
  <c r="DC16" i="5"/>
  <c r="BB337" i="12"/>
  <c r="BA338" i="12"/>
  <c r="BF73" i="9" s="1"/>
  <c r="BE355" i="12"/>
  <c r="BJ105" i="9" s="1"/>
  <c r="BL106" i="9" s="1"/>
  <c r="BE349" i="12"/>
  <c r="BE350" i="12" s="1"/>
  <c r="BF126" i="12"/>
  <c r="BF92" i="9"/>
  <c r="BE93" i="9"/>
  <c r="BG120" i="12"/>
  <c r="BQ26" i="10" s="1"/>
  <c r="BG118" i="12"/>
  <c r="BG125" i="12"/>
  <c r="BG123" i="12"/>
  <c r="BH363" i="12"/>
  <c r="BH373" i="12" s="1"/>
  <c r="BG294" i="12"/>
  <c r="DQ36" i="5"/>
  <c r="DJ11" i="5"/>
  <c r="CN14" i="5"/>
  <c r="BH104" i="9"/>
  <c r="BH107" i="9" s="1"/>
  <c r="BG72" i="9"/>
  <c r="DF31" i="5"/>
  <c r="BF121" i="12"/>
  <c r="BF342" i="12" s="1"/>
  <c r="BP24" i="10"/>
  <c r="BP27" i="10" s="1"/>
  <c r="BK8" i="9" s="1"/>
  <c r="BK19" i="9" s="1"/>
  <c r="DN36" i="5"/>
  <c r="DN39" i="5" s="1"/>
  <c r="AW113" i="9"/>
  <c r="AW125" i="9" s="1"/>
  <c r="AV74" i="9"/>
  <c r="AV80" i="9" s="1"/>
  <c r="BG40" i="9"/>
  <c r="BG41" i="9" s="1"/>
  <c r="BG51" i="9" s="1"/>
  <c r="BG56" i="9" s="1"/>
  <c r="DK48" i="5"/>
  <c r="BE343" i="12"/>
  <c r="BE344" i="12" s="1"/>
  <c r="BJ79" i="9" s="1"/>
  <c r="DG11" i="5"/>
  <c r="DO17" i="5"/>
  <c r="DP36" i="5"/>
  <c r="DP39" i="5" s="1"/>
  <c r="BI324" i="12" l="1"/>
  <c r="BK22" i="9"/>
  <c r="BK120" i="9" s="1"/>
  <c r="BF317" i="12" a="1"/>
  <c r="BF317" i="12" s="1"/>
  <c r="BH331" i="12" s="1"/>
  <c r="BH310" i="12" s="1" a="1"/>
  <c r="BH310" i="12" s="1"/>
  <c r="BH378" i="12"/>
  <c r="BH374" i="12"/>
  <c r="AR133" i="8"/>
  <c r="AR135" i="8" s="1"/>
  <c r="AT75" i="9"/>
  <c r="AT156" i="9" s="1"/>
  <c r="AS76" i="9"/>
  <c r="AS85" i="9" s="1"/>
  <c r="AS95" i="9" s="1"/>
  <c r="CN4" i="5"/>
  <c r="AU75" i="9" s="1"/>
  <c r="AU156" i="9" s="1"/>
  <c r="CP18" i="5"/>
  <c r="AV81" i="9"/>
  <c r="DJ12" i="5"/>
  <c r="DI12" i="5" s="1"/>
  <c r="BQ143" i="21"/>
  <c r="BW143" i="21"/>
  <c r="BM143" i="21"/>
  <c r="BR143" i="21"/>
  <c r="BX143" i="21"/>
  <c r="BS143" i="21"/>
  <c r="BN143" i="21"/>
  <c r="BT143" i="21"/>
  <c r="BO143" i="21"/>
  <c r="BU143" i="21"/>
  <c r="BP143" i="21"/>
  <c r="BV143" i="21"/>
  <c r="BM322" i="12"/>
  <c r="BL308" i="12" a="1"/>
  <c r="BL308" i="12" s="1"/>
  <c r="BF336" i="12"/>
  <c r="F23" i="6"/>
  <c r="F28" i="6" s="1"/>
  <c r="F30" i="6" s="1"/>
  <c r="F31" i="6" s="1"/>
  <c r="BI40" i="9"/>
  <c r="DM67" i="5"/>
  <c r="BH41" i="9"/>
  <c r="BH51" i="9" s="1"/>
  <c r="BH56" i="9" s="1"/>
  <c r="BJ7" i="16"/>
  <c r="BJ18" i="16" s="1"/>
  <c r="BJ23" i="16" s="1"/>
  <c r="BJ32" i="9" s="1"/>
  <c r="BE311" i="12" a="1"/>
  <c r="BE311" i="12" s="1"/>
  <c r="BG304" i="12"/>
  <c r="BJ137" i="9"/>
  <c r="BJ142" i="9" s="1"/>
  <c r="BH135" i="9"/>
  <c r="BM18" i="9"/>
  <c r="BH380" i="12"/>
  <c r="B62" i="21" s="1"/>
  <c r="DK7" i="5"/>
  <c r="DL8" i="5"/>
  <c r="BK143" i="21"/>
  <c r="BL143" i="21"/>
  <c r="BJ143" i="21"/>
  <c r="BI143" i="21"/>
  <c r="BH143" i="21"/>
  <c r="BH155" i="21" s="1"/>
  <c r="BJ23" i="9" s="1"/>
  <c r="BJ26" i="9" s="1"/>
  <c r="DN7" i="5"/>
  <c r="BI68" i="9"/>
  <c r="BH69" i="9"/>
  <c r="BC337" i="12"/>
  <c r="BB338" i="12"/>
  <c r="BG73" i="9" s="1"/>
  <c r="BF325" i="12"/>
  <c r="BF332" i="12" s="1"/>
  <c r="BD318" i="12"/>
  <c r="BI130" i="9" s="1"/>
  <c r="DE16" i="5"/>
  <c r="DH16" i="5"/>
  <c r="DO42" i="5"/>
  <c r="DP42" i="5" s="1"/>
  <c r="DP43" i="5" s="1"/>
  <c r="DP67" i="5" s="1"/>
  <c r="BI28" i="9"/>
  <c r="B144" i="21"/>
  <c r="BI61" i="21"/>
  <c r="BI65" i="21" s="1"/>
  <c r="BF78" i="9"/>
  <c r="BG128" i="9"/>
  <c r="BG146" i="9" s="1"/>
  <c r="BF355" i="12"/>
  <c r="BK105" i="9" s="1"/>
  <c r="BM106" i="9" s="1"/>
  <c r="BF349" i="12"/>
  <c r="BF350" i="12" s="1"/>
  <c r="BH120" i="12"/>
  <c r="BR26" i="10" s="1"/>
  <c r="BH118" i="12"/>
  <c r="BH123" i="12"/>
  <c r="BH294" i="12"/>
  <c r="BH125" i="12"/>
  <c r="DH31" i="5"/>
  <c r="DJ30" i="5"/>
  <c r="AW74" i="9"/>
  <c r="AW80" i="9" s="1"/>
  <c r="AX113" i="9"/>
  <c r="AX125" i="9" s="1"/>
  <c r="DN53" i="5"/>
  <c r="DN67" i="5"/>
  <c r="DL11" i="5"/>
  <c r="BG121" i="12"/>
  <c r="BG342" i="12" s="1"/>
  <c r="BQ24" i="10"/>
  <c r="BQ27" i="10" s="1"/>
  <c r="BL8" i="9" s="1"/>
  <c r="BL19" i="9" s="1"/>
  <c r="BH72" i="9"/>
  <c r="BI104" i="9"/>
  <c r="BI107" i="9" s="1"/>
  <c r="DR36" i="5"/>
  <c r="DR39" i="5" s="1"/>
  <c r="CP13" i="5"/>
  <c r="BG126" i="12"/>
  <c r="BF343" i="12"/>
  <c r="BF344" i="12" s="1"/>
  <c r="BK79" i="9" s="1"/>
  <c r="DL48" i="5"/>
  <c r="DL52" i="5" s="1"/>
  <c r="DK67" i="5"/>
  <c r="DK70" i="5" s="1"/>
  <c r="DS36" i="5"/>
  <c r="DR17" i="5"/>
  <c r="DI11" i="5"/>
  <c r="BF93" i="9"/>
  <c r="BG92" i="9"/>
  <c r="BJ324" i="12" l="1"/>
  <c r="BL22" i="9"/>
  <c r="BL120" i="9" s="1"/>
  <c r="BG317" i="12" a="1"/>
  <c r="BG317" i="12" s="1"/>
  <c r="BI331" i="12" s="1"/>
  <c r="BI310" i="12" s="1" a="1"/>
  <c r="BI310" i="12" s="1"/>
  <c r="AT76" i="9"/>
  <c r="AT85" i="9" s="1"/>
  <c r="AT95" i="9" s="1"/>
  <c r="AS133" i="8"/>
  <c r="AS135" i="8" s="1"/>
  <c r="CN23" i="5"/>
  <c r="CR18" i="5"/>
  <c r="AW81" i="9"/>
  <c r="CO18" i="5"/>
  <c r="CP19" i="5"/>
  <c r="DL12" i="5"/>
  <c r="DK12" i="5" s="1"/>
  <c r="BG336" i="12"/>
  <c r="BQ144" i="21"/>
  <c r="BW144" i="21"/>
  <c r="BM144" i="21"/>
  <c r="BR144" i="21"/>
  <c r="BX144" i="21"/>
  <c r="BS144" i="21"/>
  <c r="BN144" i="21"/>
  <c r="BT144" i="21"/>
  <c r="BO144" i="21"/>
  <c r="BU144" i="21"/>
  <c r="BP144" i="21"/>
  <c r="BV144" i="21"/>
  <c r="BJ363" i="12"/>
  <c r="BJ373" i="12" s="1"/>
  <c r="BJ374" i="12" s="1"/>
  <c r="BJ294" i="12"/>
  <c r="BJ304" i="12" s="1"/>
  <c r="BJ123" i="12"/>
  <c r="BJ120" i="12"/>
  <c r="BT26" i="10" s="1"/>
  <c r="BJ125" i="12"/>
  <c r="BJ118" i="12"/>
  <c r="BN322" i="12"/>
  <c r="BM308" i="12" a="1"/>
  <c r="BM308" i="12" s="1"/>
  <c r="DM70" i="5"/>
  <c r="BI41" i="9"/>
  <c r="BI51" i="9" s="1"/>
  <c r="BI56" i="9" s="1"/>
  <c r="DP53" i="5"/>
  <c r="BJ144" i="21"/>
  <c r="BL144" i="21"/>
  <c r="BI144" i="21"/>
  <c r="BI155" i="21" s="1"/>
  <c r="BK23" i="9" s="1"/>
  <c r="BK26" i="9" s="1"/>
  <c r="BK144" i="21"/>
  <c r="BJ68" i="9"/>
  <c r="DP7" i="5"/>
  <c r="BI69" i="9"/>
  <c r="BH304" i="12"/>
  <c r="BK137" i="9"/>
  <c r="BK142" i="9" s="1"/>
  <c r="BI135" i="9"/>
  <c r="DM7" i="5"/>
  <c r="DN8" i="5"/>
  <c r="DO67" i="5"/>
  <c r="BH128" i="9"/>
  <c r="BH146" i="9" s="1"/>
  <c r="BG78" i="9"/>
  <c r="DQ42" i="5"/>
  <c r="DR42" i="5" s="1"/>
  <c r="DR43" i="5" s="1"/>
  <c r="BJ28" i="9"/>
  <c r="B145" i="21"/>
  <c r="BJ62" i="21"/>
  <c r="BJ65" i="21" s="1"/>
  <c r="BG325" i="12"/>
  <c r="BG332" i="12" s="1"/>
  <c r="BE318" i="12"/>
  <c r="BJ130" i="9" s="1"/>
  <c r="BK7" i="16"/>
  <c r="BK18" i="16" s="1"/>
  <c r="BK23" i="16" s="1"/>
  <c r="BK32" i="9" s="1"/>
  <c r="DS48" i="5" s="1"/>
  <c r="DT48" i="5" s="1"/>
  <c r="DT52" i="5" s="1"/>
  <c r="BF311" i="12" a="1"/>
  <c r="BF311" i="12" s="1"/>
  <c r="DJ16" i="5"/>
  <c r="DG16" i="5"/>
  <c r="J19" i="12"/>
  <c r="J58" i="12" s="1"/>
  <c r="BI363" i="12"/>
  <c r="BI373" i="12" s="1"/>
  <c r="BD337" i="12"/>
  <c r="BC338" i="12"/>
  <c r="BH73" i="9" s="1"/>
  <c r="BG349" i="12"/>
  <c r="BG350" i="12" s="1"/>
  <c r="BG355" i="12"/>
  <c r="BL105" i="9" s="1"/>
  <c r="BN106" i="9" s="1"/>
  <c r="DL67" i="5"/>
  <c r="DL30" i="5" s="1"/>
  <c r="DL53" i="5"/>
  <c r="DJ31" i="5"/>
  <c r="BH121" i="12"/>
  <c r="BH342" i="12" s="1"/>
  <c r="BR24" i="10"/>
  <c r="BR27" i="10" s="1"/>
  <c r="BM8" i="9" s="1"/>
  <c r="BM19" i="9" s="1"/>
  <c r="BI72" i="9"/>
  <c r="BJ104" i="9"/>
  <c r="BJ107" i="9" s="1"/>
  <c r="BI123" i="12"/>
  <c r="BI294" i="12"/>
  <c r="H19" i="12"/>
  <c r="BI118" i="12"/>
  <c r="BI125" i="12"/>
  <c r="BI120" i="12"/>
  <c r="BS26" i="10" s="1"/>
  <c r="DT17" i="5"/>
  <c r="DS17" i="5" s="1"/>
  <c r="DQ17" i="5"/>
  <c r="DN11" i="5"/>
  <c r="DM11" i="5" s="1"/>
  <c r="DK11" i="5"/>
  <c r="AT133" i="8"/>
  <c r="AT135" i="8" s="1"/>
  <c r="AU76" i="9"/>
  <c r="AU85" i="9" s="1"/>
  <c r="AU95" i="9" s="1"/>
  <c r="BG343" i="12"/>
  <c r="BG344" i="12" s="1"/>
  <c r="BL79" i="9" s="1"/>
  <c r="DT36" i="5"/>
  <c r="DT39" i="5" s="1"/>
  <c r="BH92" i="9"/>
  <c r="BG93" i="9"/>
  <c r="CP14" i="5"/>
  <c r="CO13" i="5"/>
  <c r="BJ40" i="9"/>
  <c r="DQ48" i="5"/>
  <c r="DU36" i="5"/>
  <c r="AX74" i="9"/>
  <c r="AX80" i="9" s="1"/>
  <c r="AY113" i="9"/>
  <c r="CR13" i="5"/>
  <c r="BH126" i="12"/>
  <c r="BK324" i="12" l="1"/>
  <c r="BJ310" i="12" a="1"/>
  <c r="BJ310" i="12" s="1"/>
  <c r="BM22" i="9"/>
  <c r="BM120" i="9" s="1"/>
  <c r="BH317" i="12" a="1"/>
  <c r="BH317" i="12" s="1"/>
  <c r="BJ331" i="12" s="1"/>
  <c r="BI378" i="12"/>
  <c r="BI374" i="12"/>
  <c r="BO22" i="9"/>
  <c r="BO120" i="9" s="1"/>
  <c r="CP4" i="5"/>
  <c r="CP23" i="5" s="1"/>
  <c r="CT18" i="5"/>
  <c r="CT19" i="5" s="1"/>
  <c r="AX81" i="9"/>
  <c r="CQ18" i="5"/>
  <c r="CR19" i="5"/>
  <c r="DN12" i="5"/>
  <c r="DM12" i="5" s="1"/>
  <c r="BQ145" i="21"/>
  <c r="BW145" i="21"/>
  <c r="BM145" i="21"/>
  <c r="BR145" i="21"/>
  <c r="BX145" i="21"/>
  <c r="BS145" i="21"/>
  <c r="BN145" i="21"/>
  <c r="BT145" i="21"/>
  <c r="BO145" i="21"/>
  <c r="BU145" i="21"/>
  <c r="BP145" i="21"/>
  <c r="BV145" i="21"/>
  <c r="BJ126" i="12"/>
  <c r="BJ378" i="12"/>
  <c r="BO18" i="9" s="1"/>
  <c r="BJ380" i="12"/>
  <c r="BJ121" i="12"/>
  <c r="BT24" i="10"/>
  <c r="BT27" i="10" s="1"/>
  <c r="BO8" i="9" s="1"/>
  <c r="BK118" i="12"/>
  <c r="BK363" i="12"/>
  <c r="BK373" i="12" s="1"/>
  <c r="BK374" i="12" s="1"/>
  <c r="BK123" i="12"/>
  <c r="BK120" i="12"/>
  <c r="BU26" i="10" s="1"/>
  <c r="BK294" i="12"/>
  <c r="BK304" i="12" s="1"/>
  <c r="BK125" i="12"/>
  <c r="BO322" i="12"/>
  <c r="BN308" i="12" a="1"/>
  <c r="BN308" i="12" s="1"/>
  <c r="DO70" i="5"/>
  <c r="BH336" i="12"/>
  <c r="BJ41" i="9"/>
  <c r="BJ51" i="9" s="1"/>
  <c r="BJ56" i="9" s="1"/>
  <c r="BK40" i="9"/>
  <c r="BK24" i="16"/>
  <c r="BL137" i="9"/>
  <c r="BL142" i="9" s="1"/>
  <c r="BJ135" i="9"/>
  <c r="DL16" i="5"/>
  <c r="BL7" i="16"/>
  <c r="BL18" i="16" s="1"/>
  <c r="BL23" i="16" s="1"/>
  <c r="BL32" i="9" s="1"/>
  <c r="BG311" i="12" a="1"/>
  <c r="BG311" i="12" s="1"/>
  <c r="BH78" i="9"/>
  <c r="BI128" i="9"/>
  <c r="BI146" i="9" s="1"/>
  <c r="DS42" i="5"/>
  <c r="BK28" i="9"/>
  <c r="BE337" i="12"/>
  <c r="BD338" i="12"/>
  <c r="BI73" i="9" s="1"/>
  <c r="DI16" i="5"/>
  <c r="BK145" i="21"/>
  <c r="BL145" i="21"/>
  <c r="BJ145" i="21"/>
  <c r="BJ155" i="21" s="1"/>
  <c r="BL23" i="9" s="1"/>
  <c r="BL26" i="9" s="1"/>
  <c r="BI304" i="12"/>
  <c r="BI380" i="12"/>
  <c r="BN18" i="9"/>
  <c r="CI18" i="9" s="1"/>
  <c r="BH325" i="12"/>
  <c r="BH332" i="12" s="1"/>
  <c r="BF318" i="12"/>
  <c r="BK130" i="9" s="1"/>
  <c r="DO7" i="5"/>
  <c r="DP8" i="5"/>
  <c r="DR7" i="5"/>
  <c r="BK68" i="9"/>
  <c r="BJ69" i="9"/>
  <c r="H58" i="12"/>
  <c r="K58" i="12" s="1"/>
  <c r="K21" i="12"/>
  <c r="BH355" i="12"/>
  <c r="BM105" i="9" s="1"/>
  <c r="BO106" i="9" s="1"/>
  <c r="BH349" i="12"/>
  <c r="BH350" i="12" s="1"/>
  <c r="BI126" i="12"/>
  <c r="DW36" i="5"/>
  <c r="CR14" i="5"/>
  <c r="DR48" i="5"/>
  <c r="DR52" i="5" s="1"/>
  <c r="DQ67" i="5"/>
  <c r="BH343" i="12"/>
  <c r="BH344" i="12" s="1"/>
  <c r="BM79" i="9" s="1"/>
  <c r="DV36" i="5"/>
  <c r="DV39" i="5" s="1"/>
  <c r="BI92" i="9"/>
  <c r="BH93" i="9"/>
  <c r="DV17" i="5"/>
  <c r="DU17" i="5" s="1"/>
  <c r="DL31" i="5"/>
  <c r="DN30" i="5"/>
  <c r="BK104" i="9"/>
  <c r="BK107" i="9" s="1"/>
  <c r="BJ72" i="9"/>
  <c r="AZ114" i="9"/>
  <c r="AY125" i="9"/>
  <c r="CT13" i="5"/>
  <c r="CQ13" i="5"/>
  <c r="BI121" i="12"/>
  <c r="BI342" i="12" s="1"/>
  <c r="BS24" i="10"/>
  <c r="BS27" i="10" s="1"/>
  <c r="BN8" i="9" s="1"/>
  <c r="DP11" i="5"/>
  <c r="DO11" i="5" s="1"/>
  <c r="BL324" i="12" l="1"/>
  <c r="BK310" i="12" a="1"/>
  <c r="BK310" i="12" s="1"/>
  <c r="BN22" i="9"/>
  <c r="BN120" i="9" s="1"/>
  <c r="BI317" i="12" a="1"/>
  <c r="BI317" i="12" s="1"/>
  <c r="BK331" i="12" s="1"/>
  <c r="BP22" i="9"/>
  <c r="BP120" i="9" s="1"/>
  <c r="CS18" i="5"/>
  <c r="AV75" i="9"/>
  <c r="AV156" i="9" s="1"/>
  <c r="CR4" i="5"/>
  <c r="CR23" i="5" s="1"/>
  <c r="DP12" i="5"/>
  <c r="DO12" i="5" s="1"/>
  <c r="BO19" i="9"/>
  <c r="EA36" i="5" s="1"/>
  <c r="BK126" i="12"/>
  <c r="BK349" i="12" s="1"/>
  <c r="BK350" i="12" s="1"/>
  <c r="BP7" i="16" s="1"/>
  <c r="BP18" i="16" s="1"/>
  <c r="BP23" i="16" s="1"/>
  <c r="BJ342" i="12"/>
  <c r="BK380" i="12"/>
  <c r="BK378" i="12"/>
  <c r="BP18" i="9" s="1"/>
  <c r="BK121" i="12"/>
  <c r="BU24" i="10"/>
  <c r="BU27" i="10" s="1"/>
  <c r="BP8" i="9" s="1"/>
  <c r="BL123" i="12"/>
  <c r="BL363" i="12"/>
  <c r="BL373" i="12" s="1"/>
  <c r="BL374" i="12" s="1"/>
  <c r="BL118" i="12"/>
  <c r="BL294" i="12"/>
  <c r="BL304" i="12" s="1"/>
  <c r="BL120" i="12"/>
  <c r="BV26" i="10" s="1"/>
  <c r="BL125" i="12"/>
  <c r="BJ355" i="12"/>
  <c r="BO105" i="9" s="1"/>
  <c r="BQ106" i="9" s="1"/>
  <c r="BJ349" i="12"/>
  <c r="BJ350" i="12" s="1"/>
  <c r="BO7" i="16" s="1"/>
  <c r="BO18" i="16" s="1"/>
  <c r="BO23" i="16" s="1"/>
  <c r="BP322" i="12"/>
  <c r="BO308" i="12" a="1"/>
  <c r="BO308" i="12" s="1"/>
  <c r="DQ70" i="5"/>
  <c r="BK41" i="9"/>
  <c r="BK51" i="9" s="1"/>
  <c r="BK56" i="9" s="1"/>
  <c r="BI336" i="12"/>
  <c r="BJ336" i="12" s="1"/>
  <c r="BK336" i="12" s="1"/>
  <c r="CI22" i="9"/>
  <c r="DT42" i="5"/>
  <c r="DT43" i="5" s="1"/>
  <c r="DS67" i="5"/>
  <c r="BJ128" i="9"/>
  <c r="BJ146" i="9" s="1"/>
  <c r="BI78" i="9"/>
  <c r="DK16" i="5"/>
  <c r="BK135" i="9"/>
  <c r="BM137" i="9"/>
  <c r="BM142" i="9" s="1"/>
  <c r="DU42" i="5"/>
  <c r="DV42" i="5" s="1"/>
  <c r="DV43" i="5" s="1"/>
  <c r="BL28" i="9"/>
  <c r="BF337" i="12"/>
  <c r="BE338" i="12"/>
  <c r="BJ73" i="9" s="1"/>
  <c r="DN16" i="5"/>
  <c r="BM7" i="16"/>
  <c r="BM18" i="16" s="1"/>
  <c r="BM23" i="16" s="1"/>
  <c r="BH311" i="12" a="1"/>
  <c r="BH311" i="12" s="1"/>
  <c r="DT7" i="5"/>
  <c r="BL68" i="9"/>
  <c r="BK69" i="9"/>
  <c r="BI325" i="12"/>
  <c r="BI332" i="12" s="1"/>
  <c r="BG318" i="12"/>
  <c r="BL130" i="9" s="1"/>
  <c r="DQ7" i="5"/>
  <c r="DR8" i="5"/>
  <c r="B64" i="21"/>
  <c r="B63" i="21"/>
  <c r="BI355" i="12"/>
  <c r="BN105" i="9" s="1"/>
  <c r="BP106" i="9" s="1"/>
  <c r="BI349" i="12"/>
  <c r="BI350" i="12" s="1"/>
  <c r="BN7" i="16" s="1"/>
  <c r="BN19" i="9"/>
  <c r="K59" i="12" s="1"/>
  <c r="BI343" i="12"/>
  <c r="BI344" i="12" s="1"/>
  <c r="BN79" i="9" s="1"/>
  <c r="CI8" i="9"/>
  <c r="CI19" i="9" s="1"/>
  <c r="CT14" i="5"/>
  <c r="AZ113" i="9"/>
  <c r="AZ125" i="9" s="1"/>
  <c r="AY74" i="9"/>
  <c r="AY80" i="9" s="1"/>
  <c r="DR53" i="5"/>
  <c r="DR67" i="5"/>
  <c r="BJ92" i="9"/>
  <c r="BI93" i="9"/>
  <c r="BL40" i="9"/>
  <c r="DU48" i="5"/>
  <c r="DR11" i="5"/>
  <c r="DQ11" i="5" s="1"/>
  <c r="CS13" i="5"/>
  <c r="DX36" i="5"/>
  <c r="DX39" i="5" s="1"/>
  <c r="BL104" i="9"/>
  <c r="BL107" i="9" s="1"/>
  <c r="BK72" i="9"/>
  <c r="DP30" i="5"/>
  <c r="DN31" i="5"/>
  <c r="DX17" i="5"/>
  <c r="BM324" i="12" l="1"/>
  <c r="BL310" i="12" a="1"/>
  <c r="BL310" i="12" s="1"/>
  <c r="BJ317" i="12" a="1"/>
  <c r="BJ317" i="12" s="1"/>
  <c r="BQ22" i="9"/>
  <c r="BQ120" i="9" s="1"/>
  <c r="AV76" i="9"/>
  <c r="AV85" i="9" s="1"/>
  <c r="AV95" i="9" s="1"/>
  <c r="AU133" i="8"/>
  <c r="AU135" i="8" s="1"/>
  <c r="AW75" i="9"/>
  <c r="AW156" i="9" s="1"/>
  <c r="CT4" i="5"/>
  <c r="AX75" i="9" s="1"/>
  <c r="AX156" i="9" s="1"/>
  <c r="CV18" i="5"/>
  <c r="AY81" i="9"/>
  <c r="DR12" i="5"/>
  <c r="DQ12" i="5" s="1"/>
  <c r="BK355" i="12"/>
  <c r="BP105" i="9" s="1"/>
  <c r="BR106" i="9" s="1"/>
  <c r="BP19" i="9"/>
  <c r="EC36" i="5" s="1"/>
  <c r="BP32" i="9"/>
  <c r="BO32" i="9"/>
  <c r="BL41" i="9"/>
  <c r="BL51" i="9" s="1"/>
  <c r="BL56" i="9" s="1"/>
  <c r="CI1" i="9"/>
  <c r="BM32" i="9"/>
  <c r="DW48" i="5" s="1"/>
  <c r="DX48" i="5" s="1"/>
  <c r="DX52" i="5" s="1"/>
  <c r="EB36" i="5"/>
  <c r="EB39" i="5" s="1"/>
  <c r="BR64" i="21"/>
  <c r="BR65" i="21" s="1"/>
  <c r="BX64" i="21"/>
  <c r="BX65" i="21" s="1"/>
  <c r="BN64" i="21"/>
  <c r="BN65" i="21" s="1"/>
  <c r="BM64" i="21"/>
  <c r="BM65" i="21" s="1"/>
  <c r="BS64" i="21"/>
  <c r="BS65" i="21" s="1"/>
  <c r="BT64" i="21"/>
  <c r="BT65" i="21" s="1"/>
  <c r="BO64" i="21"/>
  <c r="BO65" i="21" s="1"/>
  <c r="BU64" i="21"/>
  <c r="BU65" i="21" s="1"/>
  <c r="BP64" i="21"/>
  <c r="BP65" i="21" s="1"/>
  <c r="BV64" i="21"/>
  <c r="BV65" i="21" s="1"/>
  <c r="BQ64" i="21"/>
  <c r="BQ65" i="21" s="1"/>
  <c r="BW64" i="21"/>
  <c r="BW65" i="21" s="1"/>
  <c r="BK342" i="12"/>
  <c r="BJ343" i="12"/>
  <c r="BL126" i="12"/>
  <c r="BL378" i="12"/>
  <c r="BQ18" i="9" s="1"/>
  <c r="BL380" i="12"/>
  <c r="BM118" i="12"/>
  <c r="BM363" i="12"/>
  <c r="BM373" i="12" s="1"/>
  <c r="BM374" i="12" s="1"/>
  <c r="BM120" i="12"/>
  <c r="BW26" i="10" s="1"/>
  <c r="BM125" i="12"/>
  <c r="BM123" i="12"/>
  <c r="BM294" i="12"/>
  <c r="BM304" i="12" s="1"/>
  <c r="BL336" i="12"/>
  <c r="BL121" i="12"/>
  <c r="BV24" i="10"/>
  <c r="BV27" i="10" s="1"/>
  <c r="BQ8" i="9" s="1"/>
  <c r="BQ322" i="12"/>
  <c r="BP308" i="12" a="1"/>
  <c r="BP308" i="12" s="1"/>
  <c r="BJ325" i="12"/>
  <c r="BJ332" i="12" s="1"/>
  <c r="CI35" i="9"/>
  <c r="CI39" i="9"/>
  <c r="CI37" i="9"/>
  <c r="DS70" i="5"/>
  <c r="DM16" i="5"/>
  <c r="BL135" i="9"/>
  <c r="BN137" i="9"/>
  <c r="BN142" i="9" s="1"/>
  <c r="B146" i="21"/>
  <c r="BK63" i="21"/>
  <c r="BK65" i="21" s="1"/>
  <c r="DP16" i="5"/>
  <c r="B147" i="21"/>
  <c r="BL64" i="21"/>
  <c r="BL65" i="21" s="1"/>
  <c r="DV7" i="5"/>
  <c r="BL69" i="9"/>
  <c r="BJ78" i="9"/>
  <c r="BK128" i="9"/>
  <c r="BK146" i="9" s="1"/>
  <c r="DS7" i="5"/>
  <c r="DT8" i="5"/>
  <c r="BG337" i="12"/>
  <c r="BF338" i="12"/>
  <c r="BK73" i="9" s="1"/>
  <c r="BI311" i="12" a="1"/>
  <c r="BI311" i="12" s="1"/>
  <c r="BH318" i="12"/>
  <c r="BM130" i="9" s="1"/>
  <c r="DT53" i="5"/>
  <c r="DT67" i="5"/>
  <c r="BN18" i="16"/>
  <c r="BN23" i="16" s="1"/>
  <c r="V63" i="16"/>
  <c r="V74" i="16" s="1"/>
  <c r="DY36" i="5"/>
  <c r="DW17" i="5"/>
  <c r="DZ17" i="5"/>
  <c r="CI79" i="9"/>
  <c r="DV48" i="5"/>
  <c r="DV52" i="5" s="1"/>
  <c r="DU67" i="5"/>
  <c r="DT11" i="5"/>
  <c r="BL72" i="9"/>
  <c r="BM104" i="9"/>
  <c r="BM107" i="9" s="1"/>
  <c r="CV13" i="5"/>
  <c r="AZ74" i="9"/>
  <c r="AZ80" i="9" s="1"/>
  <c r="BA113" i="9"/>
  <c r="BA125" i="9" s="1"/>
  <c r="DR30" i="5"/>
  <c r="DP31" i="5"/>
  <c r="BK92" i="9"/>
  <c r="BJ93" i="9"/>
  <c r="BL331" i="12" l="1"/>
  <c r="BK317" i="12" a="1"/>
  <c r="BK317" i="12" s="1"/>
  <c r="BM331" i="12" s="1"/>
  <c r="BN324" i="12"/>
  <c r="BM310" i="12" a="1"/>
  <c r="BM310" i="12" s="1"/>
  <c r="BR22" i="9"/>
  <c r="BR120" i="9" s="1"/>
  <c r="CT23" i="5"/>
  <c r="AW76" i="9"/>
  <c r="AW85" i="9" s="1"/>
  <c r="AW95" i="9" s="1"/>
  <c r="AV133" i="8"/>
  <c r="AV135" i="8" s="1"/>
  <c r="CX18" i="5"/>
  <c r="AZ81" i="9"/>
  <c r="CU18" i="5"/>
  <c r="CV19" i="5"/>
  <c r="DT12" i="5"/>
  <c r="DS12" i="5" s="1"/>
  <c r="BQ19" i="9"/>
  <c r="EE36" i="5" s="1"/>
  <c r="DU70" i="5"/>
  <c r="BM40" i="9"/>
  <c r="ED36" i="5"/>
  <c r="ED39" i="5" s="1"/>
  <c r="EA48" i="5"/>
  <c r="EB48" i="5" s="1"/>
  <c r="EB52" i="5" s="1"/>
  <c r="BO40" i="9"/>
  <c r="BN32" i="9"/>
  <c r="BN40" i="9" s="1"/>
  <c r="BP24" i="16"/>
  <c r="BL342" i="12"/>
  <c r="BO24" i="16"/>
  <c r="EC48" i="5"/>
  <c r="ED48" i="5" s="1"/>
  <c r="ED52" i="5" s="1"/>
  <c r="BP40" i="9"/>
  <c r="BM135" i="9"/>
  <c r="BO137" i="9"/>
  <c r="BO142" i="9" s="1"/>
  <c r="BQ146" i="21"/>
  <c r="BW146" i="21"/>
  <c r="BM146" i="21"/>
  <c r="BR146" i="21"/>
  <c r="BX146" i="21"/>
  <c r="BS146" i="21"/>
  <c r="BN146" i="21"/>
  <c r="BT146" i="21"/>
  <c r="BO146" i="21"/>
  <c r="BU146" i="21"/>
  <c r="BP146" i="21"/>
  <c r="BV146" i="21"/>
  <c r="BL147" i="21"/>
  <c r="BQ147" i="21"/>
  <c r="BW147" i="21"/>
  <c r="BM147" i="21"/>
  <c r="BR147" i="21"/>
  <c r="BX147" i="21"/>
  <c r="BS147" i="21"/>
  <c r="BN147" i="21"/>
  <c r="BT147" i="21"/>
  <c r="BO147" i="21"/>
  <c r="BU147" i="21"/>
  <c r="BP147" i="21"/>
  <c r="BV147" i="21"/>
  <c r="BM126" i="12"/>
  <c r="BM349" i="12" s="1"/>
  <c r="BM350" i="12" s="1"/>
  <c r="BR7" i="16" s="1"/>
  <c r="BR18" i="16" s="1"/>
  <c r="BR23" i="16" s="1"/>
  <c r="BM336" i="12"/>
  <c r="BN123" i="12"/>
  <c r="BN294" i="12"/>
  <c r="BN304" i="12" s="1"/>
  <c r="BN120" i="12"/>
  <c r="BX26" i="10" s="1"/>
  <c r="BN118" i="12"/>
  <c r="BN363" i="12"/>
  <c r="BN373" i="12" s="1"/>
  <c r="BN374" i="12" s="1"/>
  <c r="BN125" i="12"/>
  <c r="BW24" i="10"/>
  <c r="BW27" i="10" s="1"/>
  <c r="BR8" i="9" s="1"/>
  <c r="BM121" i="12"/>
  <c r="BL355" i="12"/>
  <c r="BQ105" i="9" s="1"/>
  <c r="BS106" i="9" s="1"/>
  <c r="BL349" i="12"/>
  <c r="BL350" i="12" s="1"/>
  <c r="BQ7" i="16" s="1"/>
  <c r="BQ18" i="16" s="1"/>
  <c r="BQ23" i="16" s="1"/>
  <c r="BM380" i="12"/>
  <c r="BM378" i="12"/>
  <c r="BR18" i="9" s="1"/>
  <c r="BJ344" i="12"/>
  <c r="BO79" i="9" s="1"/>
  <c r="EB17" i="5" s="1"/>
  <c r="EA17" i="5" s="1"/>
  <c r="BK343" i="12"/>
  <c r="BK344" i="12" s="1"/>
  <c r="BP79" i="9" s="1"/>
  <c r="ED17" i="5" s="1"/>
  <c r="BR322" i="12"/>
  <c r="BQ308" i="12" a="1"/>
  <c r="BQ308" i="12" s="1"/>
  <c r="BI318" i="12"/>
  <c r="BN130" i="9" s="1"/>
  <c r="BK325" i="12"/>
  <c r="BK332" i="12" s="1"/>
  <c r="BJ311" i="12" a="1"/>
  <c r="BJ311" i="12" s="1"/>
  <c r="DU7" i="5"/>
  <c r="DV8" i="5"/>
  <c r="BL128" i="9"/>
  <c r="BL146" i="9" s="1"/>
  <c r="BK78" i="9"/>
  <c r="BK146" i="21"/>
  <c r="BK155" i="21" s="1"/>
  <c r="BM23" i="9" s="1"/>
  <c r="BL146" i="21"/>
  <c r="DR16" i="5"/>
  <c r="BH337" i="12"/>
  <c r="BG338" i="12"/>
  <c r="BL73" i="9" s="1"/>
  <c r="BN24" i="16"/>
  <c r="DO16" i="5"/>
  <c r="DY17" i="5"/>
  <c r="BA74" i="9"/>
  <c r="BA80" i="9" s="1"/>
  <c r="BB113" i="9"/>
  <c r="CX13" i="5"/>
  <c r="CW13" i="5" s="1"/>
  <c r="DZ36" i="5"/>
  <c r="DZ39" i="5" s="1"/>
  <c r="CV14" i="5"/>
  <c r="CU13" i="5"/>
  <c r="DV11" i="5"/>
  <c r="DV53" i="5"/>
  <c r="DV67" i="5"/>
  <c r="BK93" i="9"/>
  <c r="BL92" i="9"/>
  <c r="BM72" i="9"/>
  <c r="BN104" i="9"/>
  <c r="BN107" i="9" s="1"/>
  <c r="DR31" i="5"/>
  <c r="DT30" i="5"/>
  <c r="DS11" i="5"/>
  <c r="AW133" i="8"/>
  <c r="AW135" i="8" s="1"/>
  <c r="AX76" i="9"/>
  <c r="AX85" i="9" s="1"/>
  <c r="AX95" i="9" s="1"/>
  <c r="BO324" i="12" l="1"/>
  <c r="BN310" i="12" a="1"/>
  <c r="BN310" i="12" s="1"/>
  <c r="BL317" i="12" a="1"/>
  <c r="BL317" i="12" s="1"/>
  <c r="BL155" i="21"/>
  <c r="BN23" i="9" s="1"/>
  <c r="CI23" i="9" s="1"/>
  <c r="CI26" i="9" s="1"/>
  <c r="CI32" i="9"/>
  <c r="CI33" i="9" s="1"/>
  <c r="CI40" i="9" s="1"/>
  <c r="DY48" i="5"/>
  <c r="DZ48" i="5" s="1"/>
  <c r="DZ52" i="5" s="1"/>
  <c r="CZ18" i="5"/>
  <c r="BA81" i="9"/>
  <c r="CV4" i="5"/>
  <c r="CV23" i="5" s="1"/>
  <c r="CW18" i="5"/>
  <c r="CX19" i="5"/>
  <c r="DV12" i="5"/>
  <c r="DU12" i="5" s="1"/>
  <c r="BM342" i="12"/>
  <c r="BX155" i="21"/>
  <c r="BZ23" i="9" s="1"/>
  <c r="BN126" i="12"/>
  <c r="BN355" i="12" s="1"/>
  <c r="BS105" i="9" s="1"/>
  <c r="BU106" i="9" s="1"/>
  <c r="BM355" i="12"/>
  <c r="BR105" i="9" s="1"/>
  <c r="BT106" i="9" s="1"/>
  <c r="BR19" i="9"/>
  <c r="EG36" i="5" s="1"/>
  <c r="EH36" i="5" s="1"/>
  <c r="EH39" i="5" s="1"/>
  <c r="BP155" i="21"/>
  <c r="BR23" i="9" s="1"/>
  <c r="BR26" i="9" s="1"/>
  <c r="EG42" i="5" s="1"/>
  <c r="BM155" i="21"/>
  <c r="BO23" i="9" s="1"/>
  <c r="BO26" i="9" s="1"/>
  <c r="BQ155" i="21"/>
  <c r="BS23" i="9" s="1"/>
  <c r="EC17" i="5"/>
  <c r="BR32" i="9"/>
  <c r="BQ32" i="9"/>
  <c r="BR24" i="16"/>
  <c r="BQ24" i="16"/>
  <c r="EF36" i="5"/>
  <c r="EF39" i="5" s="1"/>
  <c r="BU155" i="21"/>
  <c r="BW23" i="9" s="1"/>
  <c r="BW155" i="21"/>
  <c r="BY23" i="9" s="1"/>
  <c r="BN336" i="12"/>
  <c r="BS22" i="9"/>
  <c r="BS120" i="9" s="1"/>
  <c r="BO155" i="21"/>
  <c r="BQ23" i="9" s="1"/>
  <c r="BQ26" i="9" s="1"/>
  <c r="BT155" i="21"/>
  <c r="BV23" i="9" s="1"/>
  <c r="BN155" i="21"/>
  <c r="BP23" i="9" s="1"/>
  <c r="BP26" i="9" s="1"/>
  <c r="BN72" i="9"/>
  <c r="CI72" i="9" s="1"/>
  <c r="BO104" i="9"/>
  <c r="BO107" i="9" s="1"/>
  <c r="BN135" i="9"/>
  <c r="BP137" i="9"/>
  <c r="BP142" i="9" s="1"/>
  <c r="BR155" i="21"/>
  <c r="BT23" i="9" s="1"/>
  <c r="BV155" i="21"/>
  <c r="BX23" i="9" s="1"/>
  <c r="BS155" i="21"/>
  <c r="BU23" i="9" s="1"/>
  <c r="BL343" i="12"/>
  <c r="BL344" i="12" s="1"/>
  <c r="BQ79" i="9" s="1"/>
  <c r="EF17" i="5" s="1"/>
  <c r="EE17" i="5" s="1"/>
  <c r="BN121" i="12"/>
  <c r="BX24" i="10"/>
  <c r="BX27" i="10" s="1"/>
  <c r="BS8" i="9" s="1"/>
  <c r="BO363" i="12"/>
  <c r="BO373" i="12" s="1"/>
  <c r="BO374" i="12" s="1"/>
  <c r="BO120" i="12"/>
  <c r="BY26" i="10" s="1"/>
  <c r="BO125" i="12"/>
  <c r="BO118" i="12"/>
  <c r="BO123" i="12"/>
  <c r="BO294" i="12"/>
  <c r="BO304" i="12" s="1"/>
  <c r="BN378" i="12"/>
  <c r="BS18" i="9" s="1"/>
  <c r="BN380" i="12"/>
  <c r="BS322" i="12"/>
  <c r="BR308" i="12" a="1"/>
  <c r="BR308" i="12" s="1"/>
  <c r="BL325" i="12"/>
  <c r="BL332" i="12" s="1"/>
  <c r="BK311" i="12" a="1"/>
  <c r="BK311" i="12" s="1"/>
  <c r="BJ318" i="12"/>
  <c r="BO130" i="9" s="1"/>
  <c r="BM26" i="9"/>
  <c r="BM68" i="9"/>
  <c r="DT16" i="5"/>
  <c r="BM128" i="9"/>
  <c r="BM146" i="9" s="1"/>
  <c r="BL78" i="9"/>
  <c r="BI337" i="12"/>
  <c r="BH338" i="12"/>
  <c r="BM73" i="9" s="1"/>
  <c r="DQ16" i="5"/>
  <c r="DX11" i="5"/>
  <c r="DW11" i="5" s="1"/>
  <c r="BL93" i="9"/>
  <c r="CX14" i="5"/>
  <c r="DT31" i="5"/>
  <c r="DV30" i="5"/>
  <c r="DU11" i="5"/>
  <c r="BC114" i="9"/>
  <c r="BB125" i="9"/>
  <c r="CZ13" i="5"/>
  <c r="BN331" i="12" l="1"/>
  <c r="BM317" i="12" a="1"/>
  <c r="BM317" i="12" s="1"/>
  <c r="BO331" i="12" s="1"/>
  <c r="BP324" i="12"/>
  <c r="BO310" i="12" a="1"/>
  <c r="BO310" i="12" s="1"/>
  <c r="BN26" i="9"/>
  <c r="BN28" i="9" s="1"/>
  <c r="BN41" i="9" s="1"/>
  <c r="BN51" i="9" s="1"/>
  <c r="BN56" i="9" s="1"/>
  <c r="BN342" i="12"/>
  <c r="CX4" i="5"/>
  <c r="CX23" i="5" s="1"/>
  <c r="CY18" i="5"/>
  <c r="CZ19" i="5"/>
  <c r="AY75" i="9"/>
  <c r="AY156" i="9" s="1"/>
  <c r="DX12" i="5"/>
  <c r="DW12" i="5" s="1"/>
  <c r="BN349" i="12"/>
  <c r="BN350" i="12" s="1"/>
  <c r="BS7" i="16" s="1"/>
  <c r="BS18" i="16" s="1"/>
  <c r="BS23" i="16" s="1"/>
  <c r="BS32" i="9" s="1"/>
  <c r="BS19" i="9"/>
  <c r="EI36" i="5" s="1"/>
  <c r="BR28" i="9"/>
  <c r="EE42" i="5"/>
  <c r="BQ28" i="9"/>
  <c r="BS26" i="9"/>
  <c r="EI42" i="5" s="1"/>
  <c r="EJ42" i="5" s="1"/>
  <c r="EJ43" i="5" s="1"/>
  <c r="EA42" i="5"/>
  <c r="BO28" i="9"/>
  <c r="BO41" i="9" s="1"/>
  <c r="BO51" i="9" s="1"/>
  <c r="BO56" i="9" s="1"/>
  <c r="CJ23" i="9"/>
  <c r="EG48" i="5"/>
  <c r="EH48" i="5" s="1"/>
  <c r="EH52" i="5" s="1"/>
  <c r="BR40" i="9"/>
  <c r="BO336" i="12"/>
  <c r="BT22" i="9"/>
  <c r="BT120" i="9" s="1"/>
  <c r="DZ11" i="5"/>
  <c r="DY11" i="5" s="1"/>
  <c r="EC42" i="5"/>
  <c r="BP28" i="9"/>
  <c r="BP41" i="9" s="1"/>
  <c r="BP51" i="9" s="1"/>
  <c r="BP56" i="9" s="1"/>
  <c r="EE48" i="5"/>
  <c r="EF48" i="5" s="1"/>
  <c r="EF52" i="5" s="1"/>
  <c r="BQ40" i="9"/>
  <c r="BO72" i="9"/>
  <c r="EB11" i="5" s="1"/>
  <c r="BP104" i="9"/>
  <c r="BP107" i="9" s="1"/>
  <c r="BQ137" i="9"/>
  <c r="BQ142" i="9" s="1"/>
  <c r="BO135" i="9"/>
  <c r="BO126" i="12"/>
  <c r="BO355" i="12" s="1"/>
  <c r="BT105" i="9" s="1"/>
  <c r="BV106" i="9" s="1"/>
  <c r="BM343" i="12"/>
  <c r="BO121" i="12"/>
  <c r="BY24" i="10"/>
  <c r="BY27" i="10" s="1"/>
  <c r="BT8" i="9" s="1"/>
  <c r="BO380" i="12"/>
  <c r="BO378" i="12"/>
  <c r="BT18" i="9" s="1"/>
  <c r="BP125" i="12"/>
  <c r="BP123" i="12"/>
  <c r="BP363" i="12"/>
  <c r="BP373" i="12" s="1"/>
  <c r="BP374" i="12" s="1"/>
  <c r="BP120" i="12"/>
  <c r="BZ26" i="10" s="1"/>
  <c r="BP118" i="12"/>
  <c r="BP294" i="12"/>
  <c r="BP304" i="12" s="1"/>
  <c r="BM325" i="12"/>
  <c r="BM332" i="12" s="1"/>
  <c r="BL311" i="12" a="1"/>
  <c r="BL311" i="12" s="1"/>
  <c r="BK318" i="12"/>
  <c r="BP130" i="9" s="1"/>
  <c r="BI338" i="12"/>
  <c r="BN73" i="9" s="1"/>
  <c r="BJ337" i="12"/>
  <c r="BT322" i="12"/>
  <c r="BS308" i="12" a="1"/>
  <c r="BS308" i="12" s="1"/>
  <c r="BU322" i="12" s="1"/>
  <c r="CI28" i="9"/>
  <c r="CI29" i="9" s="1"/>
  <c r="BN128" i="9"/>
  <c r="BN146" i="9" s="1"/>
  <c r="BM78" i="9"/>
  <c r="DS16" i="5"/>
  <c r="BM69" i="9"/>
  <c r="BN68" i="9"/>
  <c r="BO68" i="9" s="1"/>
  <c r="EB7" i="5" s="1"/>
  <c r="DX7" i="5"/>
  <c r="DW42" i="5"/>
  <c r="BM28" i="9"/>
  <c r="BM41" i="9" s="1"/>
  <c r="BM51" i="9" s="1"/>
  <c r="BM56" i="9" s="1"/>
  <c r="BM92" i="9" s="1"/>
  <c r="BM93" i="9" s="1"/>
  <c r="DV16" i="5"/>
  <c r="CZ14" i="5"/>
  <c r="DV31" i="5"/>
  <c r="BB74" i="9"/>
  <c r="BB80" i="9" s="1"/>
  <c r="BC113" i="9"/>
  <c r="BC125" i="9" s="1"/>
  <c r="CY13" i="5"/>
  <c r="BO342" i="12" l="1"/>
  <c r="DY42" i="5"/>
  <c r="BN317" i="12" a="1"/>
  <c r="BN317" i="12" s="1"/>
  <c r="BP331" i="12" s="1"/>
  <c r="BQ324" i="12"/>
  <c r="BP310" i="12" a="1"/>
  <c r="BP310" i="12" s="1"/>
  <c r="AZ75" i="9"/>
  <c r="AZ156" i="9" s="1"/>
  <c r="CZ4" i="5"/>
  <c r="BA75" i="9" s="1"/>
  <c r="BA156" i="9" s="1"/>
  <c r="DB18" i="5"/>
  <c r="CH80" i="9"/>
  <c r="BB81" i="9"/>
  <c r="CH81" i="9" s="1"/>
  <c r="AY76" i="9"/>
  <c r="AY85" i="9" s="1"/>
  <c r="AY95" i="9" s="1"/>
  <c r="AX133" i="8"/>
  <c r="AX135" i="8" s="1"/>
  <c r="DZ12" i="5"/>
  <c r="DY12" i="5" s="1"/>
  <c r="BO349" i="12"/>
  <c r="BO350" i="12" s="1"/>
  <c r="BT7" i="16" s="1"/>
  <c r="BT18" i="16" s="1"/>
  <c r="BT23" i="16" s="1"/>
  <c r="BT32" i="9" s="1"/>
  <c r="BR41" i="9"/>
  <c r="BR51" i="9" s="1"/>
  <c r="BR56" i="9" s="1"/>
  <c r="BS24" i="16"/>
  <c r="BQ41" i="9"/>
  <c r="BQ51" i="9" s="1"/>
  <c r="BQ56" i="9" s="1"/>
  <c r="BT19" i="9"/>
  <c r="EK36" i="5" s="1"/>
  <c r="EA11" i="5"/>
  <c r="BS28" i="9"/>
  <c r="EI48" i="5"/>
  <c r="EJ48" i="5" s="1"/>
  <c r="EJ52" i="5" s="1"/>
  <c r="BS40" i="9"/>
  <c r="EF42" i="5"/>
  <c r="EF43" i="5" s="1"/>
  <c r="EE67" i="5"/>
  <c r="ED42" i="5"/>
  <c r="ED43" i="5" s="1"/>
  <c r="EC67" i="5"/>
  <c r="EC70" i="5" s="1"/>
  <c r="BP336" i="12"/>
  <c r="BU22" i="9"/>
  <c r="BU120" i="9" s="1"/>
  <c r="BT26" i="9"/>
  <c r="EK42" i="5" s="1"/>
  <c r="EL42" i="5" s="1"/>
  <c r="EL43" i="5" s="1"/>
  <c r="EB42" i="5"/>
  <c r="EB43" i="5" s="1"/>
  <c r="EA67" i="5"/>
  <c r="EA70" i="5" s="1"/>
  <c r="EJ36" i="5"/>
  <c r="EJ39" i="5" s="1"/>
  <c r="EB8" i="5"/>
  <c r="BP68" i="9"/>
  <c r="ED7" i="5" s="1"/>
  <c r="BO69" i="9"/>
  <c r="BR137" i="9"/>
  <c r="BR142" i="9" s="1"/>
  <c r="BP135" i="9"/>
  <c r="BP72" i="9"/>
  <c r="ED11" i="5" s="1"/>
  <c r="EC11" i="5" s="1"/>
  <c r="BQ104" i="9"/>
  <c r="BQ107" i="9" s="1"/>
  <c r="BN78" i="9"/>
  <c r="CI78" i="9" s="1"/>
  <c r="BO128" i="9"/>
  <c r="BO146" i="9" s="1"/>
  <c r="BM344" i="12"/>
  <c r="BR79" i="9" s="1"/>
  <c r="EH17" i="5" s="1"/>
  <c r="BN343" i="12"/>
  <c r="BP126" i="12"/>
  <c r="CI41" i="9"/>
  <c r="CI51" i="9" s="1"/>
  <c r="BQ294" i="12"/>
  <c r="BQ304" i="12" s="1"/>
  <c r="BQ363" i="12"/>
  <c r="BQ373" i="12" s="1"/>
  <c r="BQ374" i="12" s="1"/>
  <c r="BQ118" i="12"/>
  <c r="BQ125" i="12"/>
  <c r="BQ120" i="12"/>
  <c r="CA26" i="10" s="1"/>
  <c r="BQ123" i="12"/>
  <c r="BP378" i="12"/>
  <c r="BU18" i="9" s="1"/>
  <c r="BP380" i="12"/>
  <c r="BP121" i="12"/>
  <c r="BP342" i="12" s="1"/>
  <c r="BZ24" i="10"/>
  <c r="BZ27" i="10" s="1"/>
  <c r="BU8" i="9" s="1"/>
  <c r="BJ338" i="12"/>
  <c r="BO73" i="9" s="1"/>
  <c r="BK337" i="12"/>
  <c r="BT308" i="12" a="1"/>
  <c r="BT308" i="12" s="1"/>
  <c r="BU308" i="12" s="1" a="1"/>
  <c r="BU308" i="12" s="1"/>
  <c r="BN325" i="12"/>
  <c r="BN332" i="12" s="1"/>
  <c r="BM311" i="12" a="1"/>
  <c r="BM311" i="12" s="1"/>
  <c r="BL318" i="12"/>
  <c r="BQ130" i="9" s="1"/>
  <c r="EH42" i="5"/>
  <c r="EH43" i="5" s="1"/>
  <c r="EG67" i="5"/>
  <c r="BN92" i="9"/>
  <c r="DU16" i="5"/>
  <c r="DZ42" i="5"/>
  <c r="DZ43" i="5" s="1"/>
  <c r="DY67" i="5"/>
  <c r="DY70" i="5" s="1"/>
  <c r="DW7" i="5"/>
  <c r="DX8" i="5"/>
  <c r="DX16" i="5"/>
  <c r="DX42" i="5"/>
  <c r="DX43" i="5" s="1"/>
  <c r="DW67" i="5"/>
  <c r="DW70" i="5" s="1"/>
  <c r="CI68" i="9"/>
  <c r="BN69" i="9"/>
  <c r="CI69" i="9" s="1"/>
  <c r="DZ7" i="5"/>
  <c r="BD113" i="9"/>
  <c r="BD125" i="9" s="1"/>
  <c r="BC74" i="9"/>
  <c r="BC80" i="9" s="1"/>
  <c r="CH74" i="9"/>
  <c r="DB13" i="5"/>
  <c r="BO317" i="12" l="1" a="1"/>
  <c r="BO317" i="12" s="1"/>
  <c r="BQ331" i="12" s="1"/>
  <c r="BR324" i="12"/>
  <c r="BQ310" i="12" a="1"/>
  <c r="BQ310" i="12" s="1"/>
  <c r="CZ23" i="5"/>
  <c r="AY133" i="8"/>
  <c r="AY135" i="8" s="1"/>
  <c r="AZ76" i="9"/>
  <c r="AZ85" i="9" s="1"/>
  <c r="AZ95" i="9" s="1"/>
  <c r="CI73" i="9"/>
  <c r="DD18" i="5"/>
  <c r="BC81" i="9"/>
  <c r="DA18" i="5"/>
  <c r="DB19" i="5"/>
  <c r="EB12" i="5"/>
  <c r="EA12" i="5" s="1"/>
  <c r="BT24" i="16"/>
  <c r="EG70" i="5"/>
  <c r="EE70" i="5"/>
  <c r="EI67" i="5"/>
  <c r="BU19" i="9"/>
  <c r="EM36" i="5" s="1"/>
  <c r="BT28" i="9"/>
  <c r="EL36" i="5"/>
  <c r="EL39" i="5" s="1"/>
  <c r="BQ336" i="12"/>
  <c r="BV22" i="9"/>
  <c r="BV120" i="9" s="1"/>
  <c r="EJ53" i="5"/>
  <c r="EJ67" i="5"/>
  <c r="BT40" i="9"/>
  <c r="EK48" i="5"/>
  <c r="EL48" i="5" s="1"/>
  <c r="EL52" i="5" s="1"/>
  <c r="EF67" i="5"/>
  <c r="EF53" i="5"/>
  <c r="BU26" i="9"/>
  <c r="EM42" i="5" s="1"/>
  <c r="EN42" i="5" s="1"/>
  <c r="EN43" i="5" s="1"/>
  <c r="EB53" i="5"/>
  <c r="EB67" i="5"/>
  <c r="BS41" i="9"/>
  <c r="BS51" i="9" s="1"/>
  <c r="BS56" i="9" s="1"/>
  <c r="EG17" i="5"/>
  <c r="ED53" i="5"/>
  <c r="ED67" i="5"/>
  <c r="DZ16" i="5"/>
  <c r="DY16" i="5" s="1"/>
  <c r="ED8" i="5"/>
  <c r="CI54" i="9"/>
  <c r="CI56" i="9" s="1"/>
  <c r="EC7" i="5"/>
  <c r="BP128" i="9"/>
  <c r="BP146" i="9" s="1"/>
  <c r="BO78" i="9"/>
  <c r="BN93" i="9"/>
  <c r="CI93" i="9" s="1"/>
  <c r="BO92" i="9"/>
  <c r="BS137" i="9"/>
  <c r="BS142" i="9" s="1"/>
  <c r="BQ135" i="9"/>
  <c r="BR104" i="9"/>
  <c r="BR107" i="9" s="1"/>
  <c r="BQ72" i="9"/>
  <c r="EF11" i="5" s="1"/>
  <c r="EE11" i="5" s="1"/>
  <c r="BQ68" i="9"/>
  <c r="EF7" i="5" s="1"/>
  <c r="EF8" i="5" s="1"/>
  <c r="BP69" i="9"/>
  <c r="CI42" i="9"/>
  <c r="BQ126" i="12"/>
  <c r="BQ355" i="12" s="1"/>
  <c r="BV105" i="9" s="1"/>
  <c r="BX106" i="9" s="1"/>
  <c r="BN344" i="12"/>
  <c r="BS79" i="9" s="1"/>
  <c r="EJ17" i="5" s="1"/>
  <c r="BO343" i="12"/>
  <c r="BO344" i="12" s="1"/>
  <c r="BT79" i="9" s="1"/>
  <c r="EL17" i="5" s="1"/>
  <c r="BQ380" i="12"/>
  <c r="BQ378" i="12"/>
  <c r="BV18" i="9" s="1"/>
  <c r="BR123" i="12"/>
  <c r="BR125" i="12"/>
  <c r="BR120" i="12"/>
  <c r="CB26" i="10" s="1"/>
  <c r="BR294" i="12"/>
  <c r="BR304" i="12" s="1"/>
  <c r="BR118" i="12"/>
  <c r="BR363" i="12"/>
  <c r="BR373" i="12" s="1"/>
  <c r="BR374" i="12" s="1"/>
  <c r="BQ121" i="12"/>
  <c r="BQ342" i="12" s="1"/>
  <c r="CA24" i="10"/>
  <c r="CA27" i="10" s="1"/>
  <c r="BV8" i="9" s="1"/>
  <c r="BP355" i="12"/>
  <c r="BU105" i="9" s="1"/>
  <c r="BW106" i="9" s="1"/>
  <c r="BP349" i="12"/>
  <c r="BP350" i="12" s="1"/>
  <c r="BU7" i="16" s="1"/>
  <c r="BU18" i="16" s="1"/>
  <c r="BU23" i="16" s="1"/>
  <c r="BK338" i="12"/>
  <c r="BP73" i="9" s="1"/>
  <c r="BL337" i="12"/>
  <c r="BO325" i="12"/>
  <c r="BO332" i="12" s="1"/>
  <c r="BM318" i="12"/>
  <c r="BR130" i="9" s="1"/>
  <c r="BN311" i="12" a="1"/>
  <c r="BN311" i="12" s="1"/>
  <c r="DZ8" i="5"/>
  <c r="EA7" i="5"/>
  <c r="EH53" i="5"/>
  <c r="EH67" i="5"/>
  <c r="DY7" i="5"/>
  <c r="CI92" i="9"/>
  <c r="DW16" i="5"/>
  <c r="DX53" i="5"/>
  <c r="DX67" i="5"/>
  <c r="DX30" i="5" s="1"/>
  <c r="DZ67" i="5"/>
  <c r="DZ53" i="5"/>
  <c r="BE113" i="9"/>
  <c r="BD74" i="9"/>
  <c r="BD80" i="9" s="1"/>
  <c r="AZ133" i="8"/>
  <c r="AZ135" i="8" s="1"/>
  <c r="BA76" i="9"/>
  <c r="BA85" i="9" s="1"/>
  <c r="BA95" i="9" s="1"/>
  <c r="DB14" i="5"/>
  <c r="DA13" i="5"/>
  <c r="DD13" i="5"/>
  <c r="DC13" i="5" s="1"/>
  <c r="BP317" i="12" l="1" a="1"/>
  <c r="BP317" i="12" s="1"/>
  <c r="BR331" i="12" s="1"/>
  <c r="BS324" i="12"/>
  <c r="BR310" i="12" a="1"/>
  <c r="BR310" i="12" s="1"/>
  <c r="DB4" i="5"/>
  <c r="BB75" i="9" s="1"/>
  <c r="BB156" i="9" s="1"/>
  <c r="DF18" i="5"/>
  <c r="BD81" i="9"/>
  <c r="DC18" i="5"/>
  <c r="DD19" i="5"/>
  <c r="ED12" i="5"/>
  <c r="EC12" i="5" s="1"/>
  <c r="EI70" i="5"/>
  <c r="BQ349" i="12"/>
  <c r="BQ350" i="12" s="1"/>
  <c r="BV7" i="16" s="1"/>
  <c r="BV18" i="16" s="1"/>
  <c r="BV23" i="16" s="1"/>
  <c r="BV32" i="9" s="1"/>
  <c r="EO48" i="5" s="1"/>
  <c r="EP48" i="5" s="1"/>
  <c r="EP52" i="5" s="1"/>
  <c r="BU28" i="9"/>
  <c r="BT41" i="9"/>
  <c r="BT51" i="9" s="1"/>
  <c r="BT56" i="9" s="1"/>
  <c r="BV19" i="9"/>
  <c r="EO36" i="5" s="1"/>
  <c r="EK17" i="5"/>
  <c r="BR336" i="12"/>
  <c r="BW22" i="9"/>
  <c r="BW120" i="9" s="1"/>
  <c r="EN36" i="5"/>
  <c r="EN39" i="5" s="1"/>
  <c r="BU32" i="9"/>
  <c r="BU24" i="16"/>
  <c r="BV26" i="9"/>
  <c r="EO42" i="5" s="1"/>
  <c r="EP42" i="5" s="1"/>
  <c r="EP43" i="5" s="1"/>
  <c r="EI17" i="5"/>
  <c r="EL53" i="5"/>
  <c r="EL67" i="5"/>
  <c r="EK67" i="5"/>
  <c r="EB16" i="5"/>
  <c r="EA16" i="5" s="1"/>
  <c r="EE7" i="5"/>
  <c r="BR68" i="9"/>
  <c r="EH7" i="5" s="1"/>
  <c r="EG7" i="5" s="1"/>
  <c r="BQ69" i="9"/>
  <c r="BP92" i="9"/>
  <c r="BO93" i="9"/>
  <c r="CJ93" i="9" s="1"/>
  <c r="BR72" i="9"/>
  <c r="EH11" i="5" s="1"/>
  <c r="BS104" i="9"/>
  <c r="BS107" i="9" s="1"/>
  <c r="BR135" i="9"/>
  <c r="BT137" i="9"/>
  <c r="BT142" i="9" s="1"/>
  <c r="BP78" i="9"/>
  <c r="BQ128" i="9"/>
  <c r="BQ146" i="9" s="1"/>
  <c r="BP343" i="12"/>
  <c r="BP344" i="12" s="1"/>
  <c r="BU79" i="9" s="1"/>
  <c r="EN17" i="5" s="1"/>
  <c r="BR121" i="12"/>
  <c r="BR342" i="12" s="1"/>
  <c r="CB24" i="10"/>
  <c r="CB27" i="10" s="1"/>
  <c r="BW8" i="9" s="1"/>
  <c r="BR126" i="12"/>
  <c r="BR380" i="12"/>
  <c r="BR378" i="12"/>
  <c r="BW18" i="9" s="1"/>
  <c r="BS125" i="12"/>
  <c r="BS120" i="12"/>
  <c r="CC26" i="10" s="1"/>
  <c r="BS294" i="12"/>
  <c r="BS304" i="12" s="1"/>
  <c r="BS118" i="12"/>
  <c r="BS363" i="12"/>
  <c r="BS373" i="12" s="1"/>
  <c r="BS374" i="12" s="1"/>
  <c r="BS123" i="12"/>
  <c r="BP325" i="12"/>
  <c r="BP332" i="12" s="1"/>
  <c r="BN318" i="12"/>
  <c r="BS130" i="9" s="1"/>
  <c r="BO311" i="12" a="1"/>
  <c r="BO311" i="12" s="1"/>
  <c r="BL338" i="12"/>
  <c r="BQ73" i="9" s="1"/>
  <c r="BM337" i="12"/>
  <c r="DZ30" i="5"/>
  <c r="DX31" i="5"/>
  <c r="DD14" i="5"/>
  <c r="DF13" i="5"/>
  <c r="BF114" i="9"/>
  <c r="BE125" i="9"/>
  <c r="BQ317" i="12" l="1" a="1"/>
  <c r="BQ317" i="12" s="1"/>
  <c r="BS331" i="12" s="1"/>
  <c r="BT324" i="12"/>
  <c r="BS310" i="12" a="1"/>
  <c r="BS310" i="12" s="1"/>
  <c r="DB23" i="5"/>
  <c r="DD4" i="5"/>
  <c r="DD23" i="5" s="1"/>
  <c r="DE18" i="5"/>
  <c r="DF19" i="5"/>
  <c r="EF12" i="5"/>
  <c r="EE12" i="5" s="1"/>
  <c r="BV24" i="16"/>
  <c r="EK70" i="5"/>
  <c r="BV40" i="9"/>
  <c r="BW19" i="9"/>
  <c r="EQ36" i="5" s="1"/>
  <c r="EM17" i="5"/>
  <c r="BS336" i="12"/>
  <c r="BX22" i="9"/>
  <c r="BX120" i="9" s="1"/>
  <c r="EG11" i="5"/>
  <c r="EM48" i="5"/>
  <c r="BU40" i="9"/>
  <c r="BU41" i="9" s="1"/>
  <c r="BU51" i="9" s="1"/>
  <c r="BU56" i="9" s="1"/>
  <c r="BV28" i="9"/>
  <c r="BW26" i="9"/>
  <c r="EQ42" i="5" s="1"/>
  <c r="ER42" i="5" s="1"/>
  <c r="ER43" i="5" s="1"/>
  <c r="BQ343" i="12"/>
  <c r="BQ344" i="12" s="1"/>
  <c r="BV79" i="9" s="1"/>
  <c r="EP17" i="5" s="1"/>
  <c r="EO17" i="5" s="1"/>
  <c r="EP36" i="5"/>
  <c r="EP39" i="5" s="1"/>
  <c r="EO67" i="5"/>
  <c r="ED16" i="5"/>
  <c r="EC16" i="5" s="1"/>
  <c r="EH8" i="5"/>
  <c r="BU137" i="9"/>
  <c r="BU142" i="9" s="1"/>
  <c r="BS135" i="9"/>
  <c r="BQ92" i="9"/>
  <c r="BP93" i="9"/>
  <c r="BR69" i="9"/>
  <c r="EJ7" i="5"/>
  <c r="BQ78" i="9"/>
  <c r="BR128" i="9"/>
  <c r="BR146" i="9" s="1"/>
  <c r="BT104" i="9"/>
  <c r="BT107" i="9" s="1"/>
  <c r="BS72" i="9"/>
  <c r="EJ11" i="5" s="1"/>
  <c r="BT118" i="12"/>
  <c r="BT123" i="12"/>
  <c r="BT294" i="12"/>
  <c r="BT304" i="12" s="1"/>
  <c r="BT363" i="12"/>
  <c r="BT373" i="12" s="1"/>
  <c r="BT374" i="12" s="1"/>
  <c r="BT120" i="12"/>
  <c r="CD26" i="10" s="1"/>
  <c r="BT125" i="12"/>
  <c r="BR349" i="12"/>
  <c r="BR350" i="12" s="1"/>
  <c r="BW7" i="16" s="1"/>
  <c r="BW18" i="16" s="1"/>
  <c r="BW23" i="16" s="1"/>
  <c r="BR355" i="12"/>
  <c r="BW105" i="9" s="1"/>
  <c r="BY106" i="9" s="1"/>
  <c r="BS126" i="12"/>
  <c r="BS380" i="12"/>
  <c r="BS378" i="12"/>
  <c r="BX18" i="9" s="1"/>
  <c r="BS121" i="12"/>
  <c r="BS342" i="12" s="1"/>
  <c r="CC24" i="10"/>
  <c r="CC27" i="10" s="1"/>
  <c r="BX8" i="9" s="1"/>
  <c r="BQ325" i="12"/>
  <c r="BQ332" i="12" s="1"/>
  <c r="BP311" i="12" a="1"/>
  <c r="BP311" i="12" s="1"/>
  <c r="BO318" i="12"/>
  <c r="BT130" i="9" s="1"/>
  <c r="BN337" i="12"/>
  <c r="BM338" i="12"/>
  <c r="BR73" i="9" s="1"/>
  <c r="DZ31" i="5"/>
  <c r="EB30" i="5"/>
  <c r="EB31" i="5" s="1"/>
  <c r="DF14" i="5"/>
  <c r="DE13" i="5"/>
  <c r="CH75" i="9"/>
  <c r="BA133" i="8"/>
  <c r="BA135" i="8" s="1"/>
  <c r="BB76" i="9"/>
  <c r="BE74" i="9"/>
  <c r="BE80" i="9" s="1"/>
  <c r="BF113" i="9"/>
  <c r="BF125" i="9" s="1"/>
  <c r="BR317" i="12" l="1" a="1"/>
  <c r="BR317" i="12" s="1"/>
  <c r="BT331" i="12" s="1"/>
  <c r="BU324" i="12"/>
  <c r="BT310" i="12" a="1"/>
  <c r="BT310" i="12" s="1"/>
  <c r="BU310" i="12" s="1" a="1"/>
  <c r="BU310" i="12" s="1"/>
  <c r="BC75" i="9"/>
  <c r="BC156" i="9" s="1"/>
  <c r="DF4" i="5"/>
  <c r="DF23" i="5" s="1"/>
  <c r="DH18" i="5"/>
  <c r="BE81" i="9"/>
  <c r="EH12" i="5"/>
  <c r="EG12" i="5" s="1"/>
  <c r="BV41" i="9"/>
  <c r="BV51" i="9" s="1"/>
  <c r="BV56" i="9" s="1"/>
  <c r="EO70" i="5" s="1"/>
  <c r="BW28" i="9"/>
  <c r="BR343" i="12"/>
  <c r="BR344" i="12" s="1"/>
  <c r="BW79" i="9" s="1"/>
  <c r="ER17" i="5" s="1"/>
  <c r="EQ17" i="5" s="1"/>
  <c r="BT126" i="12"/>
  <c r="BT349" i="12" s="1"/>
  <c r="BT350" i="12" s="1"/>
  <c r="BY7" i="16" s="1"/>
  <c r="BY18" i="16" s="1"/>
  <c r="BY23" i="16" s="1"/>
  <c r="BY32" i="9" s="1"/>
  <c r="BX19" i="9"/>
  <c r="ES36" i="5" s="1"/>
  <c r="BW32" i="9"/>
  <c r="BW24" i="16"/>
  <c r="BX26" i="9"/>
  <c r="ES42" i="5" s="1"/>
  <c r="ET42" i="5" s="1"/>
  <c r="ET43" i="5" s="1"/>
  <c r="BT336" i="12"/>
  <c r="BY22" i="9"/>
  <c r="BY120" i="9" s="1"/>
  <c r="EN48" i="5"/>
  <c r="EN52" i="5" s="1"/>
  <c r="EM67" i="5"/>
  <c r="EM70" i="5" s="1"/>
  <c r="EP67" i="5"/>
  <c r="EP53" i="5"/>
  <c r="ER36" i="5"/>
  <c r="ER39" i="5" s="1"/>
  <c r="EI11" i="5"/>
  <c r="EF16" i="5"/>
  <c r="EE16" i="5" s="1"/>
  <c r="EJ8" i="5"/>
  <c r="EI7" i="5"/>
  <c r="BT72" i="9"/>
  <c r="EL11" i="5" s="1"/>
  <c r="BU104" i="9"/>
  <c r="BU107" i="9" s="1"/>
  <c r="BS128" i="9"/>
  <c r="BS146" i="9" s="1"/>
  <c r="BR78" i="9"/>
  <c r="BR92" i="9"/>
  <c r="BQ93" i="9"/>
  <c r="EL7" i="5"/>
  <c r="BS69" i="9"/>
  <c r="BV137" i="9"/>
  <c r="BV142" i="9" s="1"/>
  <c r="BT135" i="9"/>
  <c r="BT121" i="12"/>
  <c r="BT342" i="12" s="1"/>
  <c r="CD24" i="10"/>
  <c r="CD27" i="10" s="1"/>
  <c r="BY8" i="9" s="1"/>
  <c r="BT378" i="12"/>
  <c r="BY18" i="9" s="1"/>
  <c r="BT380" i="12"/>
  <c r="BU123" i="12"/>
  <c r="BU294" i="12"/>
  <c r="BU304" i="12" s="1"/>
  <c r="BU125" i="12"/>
  <c r="BU118" i="12"/>
  <c r="BU363" i="12"/>
  <c r="BU373" i="12" s="1"/>
  <c r="BU374" i="12" s="1"/>
  <c r="BU120" i="12"/>
  <c r="CE26" i="10" s="1"/>
  <c r="BS349" i="12"/>
  <c r="BS350" i="12" s="1"/>
  <c r="BX7" i="16" s="1"/>
  <c r="BX18" i="16" s="1"/>
  <c r="BX23" i="16" s="1"/>
  <c r="BS355" i="12"/>
  <c r="BX105" i="9" s="1"/>
  <c r="BZ106" i="9" s="1"/>
  <c r="BR325" i="12"/>
  <c r="BR332" i="12" s="1"/>
  <c r="BP318" i="12"/>
  <c r="BU130" i="9" s="1"/>
  <c r="BQ311" i="12" a="1"/>
  <c r="BQ311" i="12" s="1"/>
  <c r="BO337" i="12"/>
  <c r="BN338" i="12"/>
  <c r="BS73" i="9" s="1"/>
  <c r="ED30" i="5"/>
  <c r="BF74" i="9"/>
  <c r="BF80" i="9" s="1"/>
  <c r="BG113" i="9"/>
  <c r="BG125" i="9" s="1"/>
  <c r="DH13" i="5"/>
  <c r="CH76" i="9"/>
  <c r="BB85" i="9"/>
  <c r="BS317" i="12" l="1" a="1"/>
  <c r="BS317" i="12" s="1"/>
  <c r="BU331" i="12" s="1"/>
  <c r="BD75" i="9"/>
  <c r="BD156" i="9" s="1"/>
  <c r="BB133" i="8"/>
  <c r="BB135" i="8" s="1"/>
  <c r="BC76" i="9"/>
  <c r="BC85" i="9" s="1"/>
  <c r="BC95" i="9" s="1"/>
  <c r="DJ18" i="5"/>
  <c r="BF81" i="9"/>
  <c r="DH19" i="5"/>
  <c r="DG18" i="5"/>
  <c r="EJ12" i="5"/>
  <c r="EI12" i="5" s="1"/>
  <c r="BT355" i="12"/>
  <c r="BY105" i="9" s="1"/>
  <c r="BS343" i="12"/>
  <c r="BS344" i="12" s="1"/>
  <c r="BX79" i="9" s="1"/>
  <c r="ET17" i="5" s="1"/>
  <c r="ES17" i="5" s="1"/>
  <c r="BY19" i="9"/>
  <c r="EU36" i="5" s="1"/>
  <c r="BX24" i="16"/>
  <c r="BX32" i="9"/>
  <c r="EK11" i="5"/>
  <c r="ET36" i="5"/>
  <c r="ET39" i="5" s="1"/>
  <c r="BX28" i="9"/>
  <c r="EU48" i="5"/>
  <c r="EV48" i="5" s="1"/>
  <c r="EV52" i="5" s="1"/>
  <c r="BY40" i="9"/>
  <c r="BU336" i="12"/>
  <c r="BZ22" i="9"/>
  <c r="BZ120" i="9" s="1"/>
  <c r="EN53" i="5"/>
  <c r="EN67" i="5"/>
  <c r="BY26" i="9"/>
  <c r="EU42" i="5" s="1"/>
  <c r="EV42" i="5" s="1"/>
  <c r="EV43" i="5" s="1"/>
  <c r="EQ48" i="5"/>
  <c r="BW40" i="9"/>
  <c r="BW41" i="9" s="1"/>
  <c r="BW51" i="9" s="1"/>
  <c r="BW56" i="9" s="1"/>
  <c r="BY24" i="16"/>
  <c r="EH16" i="5"/>
  <c r="EG16" i="5" s="1"/>
  <c r="EL8" i="5"/>
  <c r="EK7" i="5"/>
  <c r="BS92" i="9"/>
  <c r="BR93" i="9"/>
  <c r="BW137" i="9"/>
  <c r="BW142" i="9" s="1"/>
  <c r="BU135" i="9"/>
  <c r="BT128" i="9"/>
  <c r="BT146" i="9" s="1"/>
  <c r="BS78" i="9"/>
  <c r="BV104" i="9"/>
  <c r="BV107" i="9" s="1"/>
  <c r="BU72" i="9"/>
  <c r="EN11" i="5" s="1"/>
  <c r="EM11" i="5" s="1"/>
  <c r="EN7" i="5"/>
  <c r="BT69" i="9"/>
  <c r="BU380" i="12"/>
  <c r="BU378" i="12"/>
  <c r="BZ18" i="9" s="1"/>
  <c r="BU121" i="12"/>
  <c r="BU342" i="12" s="1"/>
  <c r="CE24" i="10"/>
  <c r="CE27" i="10" s="1"/>
  <c r="BZ8" i="9" s="1"/>
  <c r="CJ8" i="9" s="1"/>
  <c r="CJ19" i="9" s="1"/>
  <c r="BU126" i="12"/>
  <c r="BO338" i="12"/>
  <c r="BT73" i="9" s="1"/>
  <c r="BP337" i="12"/>
  <c r="BS325" i="12"/>
  <c r="BS332" i="12" s="1"/>
  <c r="BR311" i="12" a="1"/>
  <c r="BR311" i="12" s="1"/>
  <c r="BQ318" i="12"/>
  <c r="BV130" i="9" s="1"/>
  <c r="ED31" i="5"/>
  <c r="EF30" i="5"/>
  <c r="BG74" i="9"/>
  <c r="BG80" i="9" s="1"/>
  <c r="BH113" i="9"/>
  <c r="DJ13" i="5"/>
  <c r="DI13" i="5" s="1"/>
  <c r="BB95" i="9"/>
  <c r="CH95" i="9" s="1"/>
  <c r="CH85" i="9"/>
  <c r="DH14" i="5"/>
  <c r="DG13" i="5"/>
  <c r="BT317" i="12" l="1" a="1"/>
  <c r="BT317" i="12" s="1"/>
  <c r="BU317" i="12" s="1" a="1"/>
  <c r="BU317" i="12" s="1"/>
  <c r="BC133" i="8"/>
  <c r="BC135" i="8" s="1"/>
  <c r="BD76" i="9"/>
  <c r="BD85" i="9" s="1"/>
  <c r="BD95" i="9" s="1"/>
  <c r="DL18" i="5"/>
  <c r="BG81" i="9"/>
  <c r="DH4" i="5"/>
  <c r="DH23" i="5" s="1"/>
  <c r="DI18" i="5"/>
  <c r="DJ19" i="5"/>
  <c r="EL12" i="5"/>
  <c r="EK12" i="5" s="1"/>
  <c r="BT343" i="12"/>
  <c r="BT344" i="12" s="1"/>
  <c r="BY79" i="9" s="1"/>
  <c r="EV17" i="5" s="1"/>
  <c r="EU17" i="5" s="1"/>
  <c r="CJ39" i="9"/>
  <c r="CJ35" i="9"/>
  <c r="CJ37" i="9"/>
  <c r="CJ1" i="9"/>
  <c r="BZ19" i="9"/>
  <c r="EW36" i="5" s="1"/>
  <c r="ER48" i="5"/>
  <c r="ER52" i="5" s="1"/>
  <c r="EQ67" i="5"/>
  <c r="EQ70" i="5" s="1"/>
  <c r="BZ26" i="9"/>
  <c r="EW42" i="5" s="1"/>
  <c r="EX42" i="5" s="1"/>
  <c r="EX43" i="5" s="1"/>
  <c r="CJ22" i="9"/>
  <c r="CJ26" i="9" s="1"/>
  <c r="CJ28" i="9" s="1"/>
  <c r="EV36" i="5"/>
  <c r="EV39" i="5" s="1"/>
  <c r="EU67" i="5"/>
  <c r="BY28" i="9"/>
  <c r="BY41" i="9" s="1"/>
  <c r="BY51" i="9" s="1"/>
  <c r="BY56" i="9" s="1"/>
  <c r="ES48" i="5"/>
  <c r="BX40" i="9"/>
  <c r="BX41" i="9" s="1"/>
  <c r="BX51" i="9" s="1"/>
  <c r="BX56" i="9" s="1"/>
  <c r="EJ16" i="5"/>
  <c r="EI16" i="5" s="1"/>
  <c r="EN8" i="5"/>
  <c r="EM7" i="5"/>
  <c r="BU128" i="9"/>
  <c r="BU146" i="9" s="1"/>
  <c r="BT78" i="9"/>
  <c r="EP7" i="5"/>
  <c r="BU69" i="9"/>
  <c r="BX137" i="9"/>
  <c r="BX142" i="9" s="1"/>
  <c r="BV135" i="9"/>
  <c r="BV72" i="9"/>
  <c r="EP11" i="5" s="1"/>
  <c r="EO11" i="5" s="1"/>
  <c r="BW104" i="9"/>
  <c r="BW107" i="9" s="1"/>
  <c r="BT92" i="9"/>
  <c r="BS93" i="9"/>
  <c r="BU355" i="12"/>
  <c r="BZ105" i="9" s="1"/>
  <c r="BU349" i="12"/>
  <c r="BU350" i="12" s="1"/>
  <c r="BZ7" i="16" s="1"/>
  <c r="BZ18" i="16" s="1"/>
  <c r="BZ23" i="16" s="1"/>
  <c r="BP338" i="12"/>
  <c r="BU73" i="9" s="1"/>
  <c r="BQ337" i="12"/>
  <c r="BT325" i="12"/>
  <c r="BT332" i="12" s="1"/>
  <c r="BS311" i="12" a="1"/>
  <c r="BS311" i="12" s="1"/>
  <c r="BU325" i="12" s="1"/>
  <c r="BU332" i="12" s="1"/>
  <c r="BR318" i="12"/>
  <c r="BW130" i="9" s="1"/>
  <c r="EF31" i="5"/>
  <c r="EH30" i="5"/>
  <c r="BH125" i="9"/>
  <c r="BI114" i="9"/>
  <c r="DJ14" i="5"/>
  <c r="DL13" i="5"/>
  <c r="BU343" i="12" l="1"/>
  <c r="BU344" i="12" s="1"/>
  <c r="BZ79" i="9" s="1"/>
  <c r="EX17" i="5" s="1"/>
  <c r="BE75" i="9"/>
  <c r="BE156" i="9" s="1"/>
  <c r="DJ4" i="5"/>
  <c r="DJ23" i="5" s="1"/>
  <c r="DK18" i="5"/>
  <c r="DL19" i="5"/>
  <c r="EN12" i="5"/>
  <c r="EM12" i="5" s="1"/>
  <c r="EW17" i="5"/>
  <c r="BZ32" i="9"/>
  <c r="BZ24" i="16"/>
  <c r="ET48" i="5"/>
  <c r="ET52" i="5" s="1"/>
  <c r="ES67" i="5"/>
  <c r="ES70" i="5" s="1"/>
  <c r="CJ29" i="9"/>
  <c r="EX36" i="5"/>
  <c r="EX39" i="5" s="1"/>
  <c r="BZ28" i="9"/>
  <c r="ER53" i="5"/>
  <c r="ER67" i="5"/>
  <c r="EU70" i="5"/>
  <c r="EV67" i="5"/>
  <c r="EV53" i="5"/>
  <c r="EL16" i="5"/>
  <c r="EP8" i="5"/>
  <c r="EO7" i="5"/>
  <c r="BU92" i="9"/>
  <c r="BT93" i="9"/>
  <c r="ER7" i="5"/>
  <c r="BV69" i="9"/>
  <c r="BY137" i="9"/>
  <c r="BY142" i="9" s="1"/>
  <c r="BW135" i="9"/>
  <c r="BV128" i="9"/>
  <c r="BV146" i="9" s="1"/>
  <c r="BU78" i="9"/>
  <c r="BW72" i="9"/>
  <c r="ER11" i="5" s="1"/>
  <c r="BX104" i="9"/>
  <c r="BX107" i="9" s="1"/>
  <c r="BQ338" i="12"/>
  <c r="BV73" i="9" s="1"/>
  <c r="BR337" i="12"/>
  <c r="BT311" i="12" a="1"/>
  <c r="BT311" i="12" s="1"/>
  <c r="BS318" i="12"/>
  <c r="BX130" i="9" s="1"/>
  <c r="EH31" i="5"/>
  <c r="EJ30" i="5"/>
  <c r="DL14" i="5"/>
  <c r="DK13" i="5"/>
  <c r="BI113" i="9"/>
  <c r="BI125" i="9" s="1"/>
  <c r="BH74" i="9"/>
  <c r="BH80" i="9" s="1"/>
  <c r="BE76" i="9" l="1"/>
  <c r="BE85" i="9" s="1"/>
  <c r="BE95" i="9" s="1"/>
  <c r="BD133" i="8"/>
  <c r="BD135" i="8" s="1"/>
  <c r="BF75" i="9"/>
  <c r="BF156" i="9" s="1"/>
  <c r="DL4" i="5"/>
  <c r="DL23" i="5" s="1"/>
  <c r="DN18" i="5"/>
  <c r="BH81" i="9"/>
  <c r="EP12" i="5"/>
  <c r="EO12" i="5" s="1"/>
  <c r="EQ11" i="5"/>
  <c r="ET53" i="5"/>
  <c r="ET67" i="5"/>
  <c r="BZ40" i="9"/>
  <c r="BZ41" i="9" s="1"/>
  <c r="BZ51" i="9" s="1"/>
  <c r="BZ56" i="9" s="1"/>
  <c r="EW48" i="5"/>
  <c r="CJ32" i="9"/>
  <c r="EK16" i="5"/>
  <c r="EN16" i="5"/>
  <c r="ER8" i="5"/>
  <c r="EQ7" i="5"/>
  <c r="BX72" i="9"/>
  <c r="ET11" i="5" s="1"/>
  <c r="BY104" i="9"/>
  <c r="BY107" i="9" s="1"/>
  <c r="ET7" i="5"/>
  <c r="BW69" i="9"/>
  <c r="BV78" i="9"/>
  <c r="BW128" i="9"/>
  <c r="BW146" i="9" s="1"/>
  <c r="BV92" i="9"/>
  <c r="BU93" i="9"/>
  <c r="BZ137" i="9"/>
  <c r="BZ142" i="9" s="1"/>
  <c r="BX135" i="9"/>
  <c r="BT318" i="12"/>
  <c r="BY130" i="9" s="1"/>
  <c r="BY135" i="9" s="1"/>
  <c r="BU311" i="12" a="1"/>
  <c r="BU311" i="12" s="1"/>
  <c r="BU318" i="12" s="1"/>
  <c r="BZ130" i="9" s="1"/>
  <c r="BZ135" i="9" s="1"/>
  <c r="BR338" i="12"/>
  <c r="BW73" i="9" s="1"/>
  <c r="BS337" i="12"/>
  <c r="EJ31" i="5"/>
  <c r="EL30" i="5"/>
  <c r="DN13" i="5"/>
  <c r="BJ113" i="9"/>
  <c r="BJ125" i="9" s="1"/>
  <c r="BI74" i="9"/>
  <c r="BI80" i="9" s="1"/>
  <c r="BF76" i="9" l="1"/>
  <c r="BF85" i="9" s="1"/>
  <c r="BF95" i="9" s="1"/>
  <c r="BE133" i="8"/>
  <c r="BE135" i="8" s="1"/>
  <c r="BG75" i="9"/>
  <c r="BG156" i="9" s="1"/>
  <c r="DP18" i="5"/>
  <c r="DO18" i="5" s="1"/>
  <c r="BI81" i="9"/>
  <c r="DM18" i="5"/>
  <c r="DN19" i="5"/>
  <c r="ER12" i="5"/>
  <c r="EQ12" i="5" s="1"/>
  <c r="EX48" i="5"/>
  <c r="EX52" i="5" s="1"/>
  <c r="EW67" i="5"/>
  <c r="EW70" i="5" s="1"/>
  <c r="CJ33" i="9"/>
  <c r="CJ40" i="9" s="1"/>
  <c r="CJ41" i="9" s="1"/>
  <c r="ES11" i="5"/>
  <c r="EP16" i="5"/>
  <c r="EM16" i="5"/>
  <c r="ET8" i="5"/>
  <c r="ES7" i="5"/>
  <c r="BX69" i="9"/>
  <c r="EV7" i="5"/>
  <c r="BW92" i="9"/>
  <c r="BV93" i="9"/>
  <c r="BY72" i="9"/>
  <c r="EV11" i="5" s="1"/>
  <c r="EU11" i="5" s="1"/>
  <c r="BZ104" i="9"/>
  <c r="BZ107" i="9" s="1"/>
  <c r="BZ72" i="9" s="1"/>
  <c r="BW78" i="9"/>
  <c r="BX128" i="9"/>
  <c r="BX146" i="9" s="1"/>
  <c r="BT337" i="12"/>
  <c r="BS338" i="12"/>
  <c r="BX73" i="9" s="1"/>
  <c r="EL31" i="5"/>
  <c r="EN30" i="5"/>
  <c r="BJ74" i="9"/>
  <c r="BJ80" i="9" s="1"/>
  <c r="BK113" i="9"/>
  <c r="DN14" i="5"/>
  <c r="DM13" i="5"/>
  <c r="DP13" i="5"/>
  <c r="DO13" i="5" s="1"/>
  <c r="BF133" i="8" l="1"/>
  <c r="BF135" i="8" s="1"/>
  <c r="BG76" i="9"/>
  <c r="BG85" i="9" s="1"/>
  <c r="BG95" i="9" s="1"/>
  <c r="DR18" i="5"/>
  <c r="DQ18" i="5" s="1"/>
  <c r="BJ81" i="9"/>
  <c r="DN4" i="5"/>
  <c r="BH75" i="9" s="1"/>
  <c r="BH156" i="9" s="1"/>
  <c r="DP19" i="5"/>
  <c r="ET12" i="5"/>
  <c r="ES12" i="5" s="1"/>
  <c r="EX11" i="5"/>
  <c r="EW11" i="5" s="1"/>
  <c r="CJ72" i="9"/>
  <c r="CJ42" i="9"/>
  <c r="CJ51" i="9"/>
  <c r="CJ54" i="9" s="1"/>
  <c r="CJ56" i="9" s="1"/>
  <c r="EX53" i="5"/>
  <c r="EX67" i="5"/>
  <c r="EO16" i="5"/>
  <c r="ER16" i="5"/>
  <c r="EV8" i="5"/>
  <c r="EU7" i="5"/>
  <c r="BX92" i="9"/>
  <c r="BW93" i="9"/>
  <c r="BY69" i="9"/>
  <c r="BY128" i="9"/>
  <c r="BY146" i="9" s="1"/>
  <c r="BX78" i="9"/>
  <c r="BT338" i="12"/>
  <c r="BY73" i="9" s="1"/>
  <c r="BU337" i="12"/>
  <c r="BU338" i="12" s="1"/>
  <c r="BZ73" i="9" s="1"/>
  <c r="EN31" i="5"/>
  <c r="EP30" i="5"/>
  <c r="DP14" i="5"/>
  <c r="BL114" i="9"/>
  <c r="BK125" i="9"/>
  <c r="DR13" i="5"/>
  <c r="DP4" i="5" l="1"/>
  <c r="BI75" i="9" s="1"/>
  <c r="DN23" i="5"/>
  <c r="DR19" i="5"/>
  <c r="EV12" i="5"/>
  <c r="EU12" i="5" s="1"/>
  <c r="ET16" i="5"/>
  <c r="ES16" i="5" s="1"/>
  <c r="EQ16" i="5"/>
  <c r="EX12" i="5"/>
  <c r="CJ73" i="9"/>
  <c r="BZ69" i="9"/>
  <c r="EX7" i="5"/>
  <c r="CJ68" i="9"/>
  <c r="BY92" i="9"/>
  <c r="BX93" i="9"/>
  <c r="BY78" i="9"/>
  <c r="BZ128" i="9"/>
  <c r="BZ146" i="9" s="1"/>
  <c r="BZ78" i="9" s="1"/>
  <c r="EP31" i="5"/>
  <c r="ER30" i="5"/>
  <c r="DR14" i="5"/>
  <c r="BK74" i="9"/>
  <c r="BK80" i="9" s="1"/>
  <c r="BL113" i="9"/>
  <c r="BL125" i="9" s="1"/>
  <c r="DQ13" i="5"/>
  <c r="BG133" i="8"/>
  <c r="BG135" i="8" s="1"/>
  <c r="BH76" i="9"/>
  <c r="BH85" i="9" s="1"/>
  <c r="BH95" i="9" s="1"/>
  <c r="DP23" i="5" l="1"/>
  <c r="DR4" i="5"/>
  <c r="BJ75" i="9" s="1"/>
  <c r="DT18" i="5"/>
  <c r="BK81" i="9"/>
  <c r="EV16" i="5"/>
  <c r="EU16" i="5" s="1"/>
  <c r="EX16" i="5"/>
  <c r="CJ78" i="9"/>
  <c r="EW12" i="5"/>
  <c r="EX8" i="5"/>
  <c r="EW7" i="5"/>
  <c r="BZ92" i="9"/>
  <c r="BY93" i="9"/>
  <c r="ER31" i="5"/>
  <c r="ET30" i="5"/>
  <c r="BI76" i="9"/>
  <c r="BI85" i="9" s="1"/>
  <c r="BI95" i="9" s="1"/>
  <c r="BI156" i="9"/>
  <c r="DT13" i="5"/>
  <c r="BM113" i="9"/>
  <c r="BM125" i="9" s="1"/>
  <c r="BL74" i="9"/>
  <c r="BL80" i="9" s="1"/>
  <c r="DR23" i="5" l="1"/>
  <c r="DV18" i="5"/>
  <c r="BL81" i="9"/>
  <c r="DT19" i="5"/>
  <c r="DS18" i="5"/>
  <c r="EW16" i="5"/>
  <c r="BZ93" i="9"/>
  <c r="CJ92" i="9"/>
  <c r="ET31" i="5"/>
  <c r="EV30" i="5"/>
  <c r="BJ76" i="9"/>
  <c r="BJ85" i="9" s="1"/>
  <c r="BJ95" i="9" s="1"/>
  <c r="BJ156" i="9"/>
  <c r="BM74" i="9"/>
  <c r="BM80" i="9" s="1"/>
  <c r="BN113" i="9"/>
  <c r="BN125" i="9" s="1"/>
  <c r="DT14" i="5"/>
  <c r="DS13" i="5"/>
  <c r="DV13" i="5"/>
  <c r="DX18" i="5" l="1"/>
  <c r="DW18" i="5" s="1"/>
  <c r="BM81" i="9"/>
  <c r="DU18" i="5"/>
  <c r="DV19" i="5"/>
  <c r="DT4" i="5"/>
  <c r="DT23" i="5" s="1"/>
  <c r="BN74" i="9"/>
  <c r="BN80" i="9" s="1"/>
  <c r="BO113" i="9"/>
  <c r="BO125" i="9" s="1"/>
  <c r="EV31" i="5"/>
  <c r="EX30" i="5"/>
  <c r="EX31" i="5" s="1"/>
  <c r="DV14" i="5"/>
  <c r="DU13" i="5"/>
  <c r="DX13" i="5"/>
  <c r="DV4" i="5" l="1"/>
  <c r="BL75" i="9" s="1"/>
  <c r="CI74" i="9"/>
  <c r="BK75" i="9"/>
  <c r="BK76" i="9" s="1"/>
  <c r="BK85" i="9" s="1"/>
  <c r="BK95" i="9" s="1"/>
  <c r="DX19" i="5"/>
  <c r="DZ13" i="5"/>
  <c r="DY13" i="5" s="1"/>
  <c r="BP113" i="9"/>
  <c r="BP125" i="9" s="1"/>
  <c r="BO74" i="9"/>
  <c r="BO80" i="9" s="1"/>
  <c r="DX14" i="5"/>
  <c r="DW13" i="5"/>
  <c r="DX4" i="5" l="1"/>
  <c r="BM75" i="9" s="1"/>
  <c r="DV23" i="5"/>
  <c r="BK156" i="9"/>
  <c r="CI80" i="9"/>
  <c r="DZ18" i="5"/>
  <c r="BN81" i="9"/>
  <c r="CI81" i="9" s="1"/>
  <c r="EB13" i="5"/>
  <c r="EB14" i="5" s="1"/>
  <c r="DZ14" i="5"/>
  <c r="BP74" i="9"/>
  <c r="BP80" i="9" s="1"/>
  <c r="BQ113" i="9"/>
  <c r="BQ125" i="9" s="1"/>
  <c r="BL76" i="9"/>
  <c r="BL85" i="9" s="1"/>
  <c r="BL95" i="9" s="1"/>
  <c r="BL156" i="9"/>
  <c r="DX23" i="5" l="1"/>
  <c r="EA13" i="5"/>
  <c r="EB18" i="5"/>
  <c r="EB19" i="5" s="1"/>
  <c r="BO81" i="9"/>
  <c r="CJ81" i="9" s="1"/>
  <c r="DZ19" i="5"/>
  <c r="DY18" i="5"/>
  <c r="DZ4" i="5" s="1"/>
  <c r="ED13" i="5"/>
  <c r="ED14" i="5" s="1"/>
  <c r="BQ74" i="9"/>
  <c r="BQ80" i="9" s="1"/>
  <c r="BR113" i="9"/>
  <c r="BR125" i="9" s="1"/>
  <c r="BM76" i="9"/>
  <c r="BM85" i="9" s="1"/>
  <c r="BM95" i="9" s="1"/>
  <c r="BM156" i="9"/>
  <c r="EA18" i="5" l="1"/>
  <c r="EB4" i="5" s="1"/>
  <c r="EB23" i="5" s="1"/>
  <c r="DZ23" i="5"/>
  <c r="BN75" i="9"/>
  <c r="BN156" i="9" s="1"/>
  <c r="ED18" i="5"/>
  <c r="BP81" i="9"/>
  <c r="EF13" i="5"/>
  <c r="EE13" i="5" s="1"/>
  <c r="EC13" i="5"/>
  <c r="BR74" i="9"/>
  <c r="BR80" i="9" s="1"/>
  <c r="BS113" i="9"/>
  <c r="BS125" i="9" s="1"/>
  <c r="CI75" i="9" l="1"/>
  <c r="BN76" i="9"/>
  <c r="BN85" i="9" s="1"/>
  <c r="BO75" i="9"/>
  <c r="BO76" i="9" s="1"/>
  <c r="BO85" i="9" s="1"/>
  <c r="CJ85" i="9" s="1"/>
  <c r="EF14" i="5"/>
  <c r="EF18" i="5"/>
  <c r="BQ81" i="9"/>
  <c r="EH13" i="5"/>
  <c r="EH14" i="5" s="1"/>
  <c r="EC18" i="5"/>
  <c r="ED4" i="5" s="1"/>
  <c r="ED19" i="5"/>
  <c r="BS74" i="9"/>
  <c r="BS80" i="9" s="1"/>
  <c r="BT113" i="9"/>
  <c r="BT125" i="9" s="1"/>
  <c r="CJ76" i="9" l="1"/>
  <c r="CI76" i="9"/>
  <c r="BO95" i="9"/>
  <c r="CJ95" i="9" s="1"/>
  <c r="ED23" i="5"/>
  <c r="EJ13" i="5"/>
  <c r="EJ14" i="5" s="1"/>
  <c r="EH18" i="5"/>
  <c r="EG18" i="5" s="1"/>
  <c r="BR81" i="9"/>
  <c r="EG13" i="5"/>
  <c r="BP75" i="9"/>
  <c r="BP76" i="9" s="1"/>
  <c r="BP85" i="9" s="1"/>
  <c r="BP95" i="9" s="1"/>
  <c r="EE18" i="5"/>
  <c r="EF4" i="5" s="1"/>
  <c r="EF19" i="5"/>
  <c r="BU113" i="9"/>
  <c r="BU125" i="9" s="1"/>
  <c r="BT74" i="9"/>
  <c r="BT80" i="9" s="1"/>
  <c r="CI85" i="9"/>
  <c r="BN95" i="9"/>
  <c r="CI95" i="9" s="1"/>
  <c r="EF23" i="5" l="1"/>
  <c r="EI13" i="5"/>
  <c r="EH4" i="5"/>
  <c r="BR75" i="9" s="1"/>
  <c r="BR76" i="9" s="1"/>
  <c r="BR85" i="9" s="1"/>
  <c r="BR95" i="9" s="1"/>
  <c r="EL13" i="5"/>
  <c r="EL14" i="5" s="1"/>
  <c r="BQ75" i="9"/>
  <c r="BQ76" i="9" s="1"/>
  <c r="BQ85" i="9" s="1"/>
  <c r="BQ95" i="9" s="1"/>
  <c r="EH19" i="5"/>
  <c r="EJ18" i="5"/>
  <c r="EJ19" i="5" s="1"/>
  <c r="BS81" i="9"/>
  <c r="BV113" i="9"/>
  <c r="BV125" i="9" s="1"/>
  <c r="BU74" i="9"/>
  <c r="BU80" i="9" s="1"/>
  <c r="EK13" i="5" l="1"/>
  <c r="EN13" i="5"/>
  <c r="EN14" i="5" s="1"/>
  <c r="EI18" i="5"/>
  <c r="EJ4" i="5" s="1"/>
  <c r="BS75" i="9" s="1"/>
  <c r="BS76" i="9" s="1"/>
  <c r="BS85" i="9" s="1"/>
  <c r="BS95" i="9" s="1"/>
  <c r="EL18" i="5"/>
  <c r="BT81" i="9"/>
  <c r="EH23" i="5"/>
  <c r="BV74" i="9"/>
  <c r="BV80" i="9" s="1"/>
  <c r="BW113" i="9"/>
  <c r="BW125" i="9" s="1"/>
  <c r="EJ23" i="5" l="1"/>
  <c r="EM13" i="5"/>
  <c r="EK18" i="5"/>
  <c r="EL4" i="5" s="1"/>
  <c r="BT75" i="9" s="1"/>
  <c r="BT76" i="9" s="1"/>
  <c r="BT85" i="9" s="1"/>
  <c r="BT95" i="9" s="1"/>
  <c r="EL19" i="5"/>
  <c r="EP13" i="5"/>
  <c r="EP14" i="5" s="1"/>
  <c r="EN18" i="5"/>
  <c r="BU81" i="9"/>
  <c r="BW74" i="9"/>
  <c r="BW80" i="9" s="1"/>
  <c r="BX113" i="9"/>
  <c r="BX125" i="9" s="1"/>
  <c r="EM18" i="5" l="1"/>
  <c r="EN4" i="5" s="1"/>
  <c r="BU75" i="9" s="1"/>
  <c r="BU76" i="9" s="1"/>
  <c r="BU85" i="9" s="1"/>
  <c r="BU95" i="9" s="1"/>
  <c r="EN19" i="5"/>
  <c r="ER13" i="5"/>
  <c r="ER14" i="5" s="1"/>
  <c r="EP18" i="5"/>
  <c r="EP19" i="5" s="1"/>
  <c r="BV81" i="9"/>
  <c r="EO13" i="5"/>
  <c r="EL23" i="5"/>
  <c r="BY113" i="9"/>
  <c r="BY125" i="9" s="1"/>
  <c r="BX74" i="9"/>
  <c r="BX80" i="9" s="1"/>
  <c r="EN23" i="5" l="1"/>
  <c r="EQ13" i="5"/>
  <c r="ET13" i="5"/>
  <c r="ET14" i="5" s="1"/>
  <c r="ER18" i="5"/>
  <c r="BW81" i="9"/>
  <c r="EO18" i="5"/>
  <c r="EP4" i="5" s="1"/>
  <c r="BZ113" i="9"/>
  <c r="BZ125" i="9" s="1"/>
  <c r="BZ74" i="9" s="1"/>
  <c r="BZ80" i="9" s="1"/>
  <c r="BY74" i="9"/>
  <c r="BY80" i="9" s="1"/>
  <c r="ES13" i="5" l="1"/>
  <c r="EP23" i="5"/>
  <c r="BV75" i="9"/>
  <c r="BV76" i="9" s="1"/>
  <c r="BV85" i="9" s="1"/>
  <c r="BV95" i="9" s="1"/>
  <c r="CJ80" i="9"/>
  <c r="EX18" i="5"/>
  <c r="EX19" i="5" s="1"/>
  <c r="BZ81" i="9"/>
  <c r="EV13" i="5"/>
  <c r="EU13" i="5" s="1"/>
  <c r="EQ18" i="5"/>
  <c r="ER4" i="5" s="1"/>
  <c r="BW75" i="9" s="1"/>
  <c r="BW76" i="9" s="1"/>
  <c r="BW85" i="9" s="1"/>
  <c r="BW95" i="9" s="1"/>
  <c r="ER19" i="5"/>
  <c r="ET18" i="5"/>
  <c r="BX81" i="9"/>
  <c r="CJ74" i="9"/>
  <c r="EX13" i="5"/>
  <c r="EX14" i="5" s="1"/>
  <c r="ER23" i="5" l="1"/>
  <c r="ET19" i="5"/>
  <c r="EV14" i="5"/>
  <c r="ES18" i="5"/>
  <c r="ET4" i="5" s="1"/>
  <c r="BX75" i="9" s="1"/>
  <c r="BX76" i="9" s="1"/>
  <c r="BX85" i="9" s="1"/>
  <c r="BX95" i="9" s="1"/>
  <c r="EV18" i="5"/>
  <c r="BY81" i="9"/>
  <c r="EW13" i="5"/>
  <c r="ET23" i="5" l="1"/>
  <c r="EW18" i="5"/>
  <c r="EV19" i="5"/>
  <c r="EU18" i="5"/>
  <c r="EV4" i="5" s="1"/>
  <c r="BY75" i="9" s="1"/>
  <c r="BY76" i="9" s="1"/>
  <c r="BY85" i="9" s="1"/>
  <c r="BY95" i="9" s="1"/>
  <c r="EX4" i="5" l="1"/>
  <c r="BZ75" i="9" s="1"/>
  <c r="CJ75" i="9" s="1"/>
  <c r="EV23" i="5"/>
  <c r="BZ76" i="9" l="1"/>
  <c r="BZ85" i="9" s="1"/>
  <c r="BZ95" i="9" s="1"/>
  <c r="EX23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81" authorId="0" shapeId="0" xr:uid="{00000000-0006-0000-0000-000002000000}">
      <text>
        <r>
          <rPr>
            <sz val="10"/>
            <color rgb="FF000000"/>
            <rFont val="Arial"/>
            <family val="2"/>
            <scheme val="minor"/>
          </rPr>
          <t>======
ID#AAABwg91hoE
tc={3152ABC6-6007-433A-8D81-4DECB2BE66F0}    (2025-11-19 16:39:29)
[Threaded comment]
Your version of Excel allows you to read this threaded comment; however, any edits to it will get removed if the file is opened in a newer version of Excel. Learn more: https://go.microsoft.com/fwlink/?linkid=870924
Comment:
    Deferred costs for the sensor projects</t>
        </r>
      </text>
    </comment>
    <comment ref="G198" authorId="0" shapeId="0" xr:uid="{00000000-0006-0000-0000-000003000000}">
      <text>
        <r>
          <rPr>
            <sz val="10"/>
            <color rgb="FF000000"/>
            <rFont val="Arial"/>
            <family val="2"/>
            <scheme val="minor"/>
          </rPr>
          <t>======
ID#AAABwg91hbs
tc={CCF456E0-9590-42C7-96F2-5A8C4D55CC96}    (2025-11-19 16:39:29)
[Threaded comment]
Your version of Excel allows you to read this threaded comment; however, any edits to it will get removed if the file is opened in a newer version of Excel. Learn more: https://go.microsoft.com/fwlink/?linkid=870924
Comment:
    From sale of building £766905.75</t>
        </r>
      </text>
    </comment>
    <comment ref="H198" authorId="0" shapeId="0" xr:uid="{00000000-0006-0000-0000-000001000000}">
      <text>
        <r>
          <rPr>
            <sz val="10"/>
            <color rgb="FF000000"/>
            <rFont val="Arial"/>
            <family val="2"/>
            <scheme val="minor"/>
          </rPr>
          <t>======
ID#AAABwg91iTI
tc={7B86A7C3-981F-405E-AC3F-9ED491F01450}    (2025-11-19 16:39:29)
[Threaded comment]
Your version of Excel allows you to read this threaded comment; however, any edits to it will get removed if the file is opened in a newer version of Excel. Learn more: https://go.microsoft.com/fwlink/?linkid=870924
Comment:
    Repayment of loan with Sameaim £760708
New loan note to Sameaim = £745284
Fees deducted by Lawyers = £156523 and by foresight = £147656
Quasi interest payment = £115421
SEP payment £219338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0wYtID4GkfWTrQ5DrhEx9B/1/vQ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63" authorId="0" shapeId="0" xr:uid="{00000000-0006-0000-0700-0000A9000000}">
      <text>
        <r>
          <rPr>
            <sz val="10"/>
            <color rgb="FF000000"/>
            <rFont val="Arial"/>
            <family val="2"/>
            <scheme val="minor"/>
          </rPr>
          <t>======
ID#AAABwg91iJo
Author    (2025-11-19 16:39:29)
Based on 5.5% commission and monthly charges refunded.</t>
        </r>
      </text>
    </comment>
    <comment ref="P63" authorId="0" shapeId="0" xr:uid="{00000000-0006-0000-0700-0000C2000000}">
      <text>
        <r>
          <rPr>
            <sz val="10"/>
            <color rgb="FF000000"/>
            <rFont val="Arial"/>
            <family val="2"/>
            <scheme val="minor"/>
          </rPr>
          <t>======
ID#AAABwg91iIE
Author    (2025-11-19 16:39:29)
Based on 5.5% commission and monthly charges refunded.</t>
        </r>
      </text>
    </comment>
    <comment ref="X63" authorId="0" shapeId="0" xr:uid="{00000000-0006-0000-0700-000096010000}">
      <text>
        <r>
          <rPr>
            <sz val="10"/>
            <color rgb="FF000000"/>
            <rFont val="Arial"/>
            <family val="2"/>
            <scheme val="minor"/>
          </rPr>
          <t>======
ID#AAABwg91h6o
Author    (2025-11-19 16:39:29)
Based on 5.5% commission and monthly charges refunded.</t>
        </r>
      </text>
    </comment>
    <comment ref="AF63" authorId="0" shapeId="0" xr:uid="{00000000-0006-0000-0700-000003060000}">
      <text>
        <r>
          <rPr>
            <sz val="10"/>
            <color rgb="FF000000"/>
            <rFont val="Arial"/>
            <family val="2"/>
            <scheme val="minor"/>
          </rPr>
          <t>======
ID#AAABwfdWVGA
Author    (2025-11-19 16:39:29)
Based on 5.5% commission and monthly charges refunded.</t>
        </r>
      </text>
    </comment>
    <comment ref="AN63" authorId="0" shapeId="0" xr:uid="{00000000-0006-0000-0700-0000D5030000}">
      <text>
        <r>
          <rPr>
            <sz val="10"/>
            <color rgb="FF000000"/>
            <rFont val="Arial"/>
            <family val="2"/>
            <scheme val="minor"/>
          </rPr>
          <t>======
ID#AAABwg91hWU
Author    (2025-11-19 16:39:29)
Based on 5.5% commission and monthly charges refunded.</t>
        </r>
      </text>
    </comment>
    <comment ref="AV63" authorId="0" shapeId="0" xr:uid="{00000000-0006-0000-0700-000044020000}">
      <text>
        <r>
          <rPr>
            <sz val="10"/>
            <color rgb="FF000000"/>
            <rFont val="Arial"/>
            <family val="2"/>
            <scheme val="minor"/>
          </rPr>
          <t>======
ID#AAABwg91hv4
Author    (2025-11-19 16:39:29)
Based on 5.5% commission and monthly charges refunded.</t>
        </r>
      </text>
    </comment>
    <comment ref="BD63" authorId="0" shapeId="0" xr:uid="{00000000-0006-0000-0700-000069030000}">
      <text>
        <r>
          <rPr>
            <sz val="10"/>
            <color rgb="FF000000"/>
            <rFont val="Arial"/>
            <family val="2"/>
            <scheme val="minor"/>
          </rPr>
          <t>======
ID#AAABwg91hdU
Author    (2025-11-19 16:39:29)
Based on 5.5% commission and monthly charges refunded.</t>
        </r>
      </text>
    </comment>
    <comment ref="BL63" authorId="0" shapeId="0" xr:uid="{00000000-0006-0000-0700-0000DF010000}">
      <text>
        <r>
          <rPr>
            <sz val="10"/>
            <color rgb="FF000000"/>
            <rFont val="Arial"/>
            <family val="2"/>
            <scheme val="minor"/>
          </rPr>
          <t>======
ID#AAABwg91h2E
Author    (2025-11-19 16:39:29)
Based on 5.5% commission and monthly charges refunded.</t>
        </r>
      </text>
    </comment>
    <comment ref="BT63" authorId="0" shapeId="0" xr:uid="{00000000-0006-0000-0700-000045050000}">
      <text>
        <r>
          <rPr>
            <sz val="10"/>
            <color rgb="FF000000"/>
            <rFont val="Arial"/>
            <family val="2"/>
            <scheme val="minor"/>
          </rPr>
          <t>======
ID#AAABwg91g_Q
Author    (2025-11-19 16:39:29)
Based on 5.5% commission and monthly charges refunded.</t>
        </r>
      </text>
    </comment>
    <comment ref="CB63" authorId="0" shapeId="0" xr:uid="{00000000-0006-0000-0700-000041000000}">
      <text>
        <r>
          <rPr>
            <sz val="10"/>
            <color rgb="FF000000"/>
            <rFont val="Arial"/>
            <family val="2"/>
            <scheme val="minor"/>
          </rPr>
          <t>======
ID#AAABwg91iQM
Author    (2025-11-19 16:39:29)
Based on 5.5% commission and monthly charges refunded.</t>
        </r>
      </text>
    </comment>
    <comment ref="CJ63" authorId="0" shapeId="0" xr:uid="{00000000-0006-0000-0700-000084010000}">
      <text>
        <r>
          <rPr>
            <sz val="10"/>
            <color rgb="FF000000"/>
            <rFont val="Arial"/>
            <family val="2"/>
            <scheme val="minor"/>
          </rPr>
          <t>======
ID#AAABwg91h74
Author    (2025-11-19 16:39:29)
Based on 5.5% commission and monthly charges refunded.</t>
        </r>
      </text>
    </comment>
    <comment ref="CR63" authorId="0" shapeId="0" xr:uid="{00000000-0006-0000-0700-000099050000}">
      <text>
        <r>
          <rPr>
            <sz val="10"/>
            <color rgb="FF000000"/>
            <rFont val="Arial"/>
            <family val="2"/>
            <scheme val="minor"/>
          </rPr>
          <t>======
ID#AAABwfdWVM0
Author    (2025-11-19 16:39:29)
Based on 5.5% commission and monthly charges refunded.</t>
        </r>
      </text>
    </comment>
    <comment ref="CZ63" authorId="0" shapeId="0" xr:uid="{00000000-0006-0000-0700-000072060000}">
      <text>
        <r>
          <rPr>
            <sz val="10"/>
            <color rgb="FF000000"/>
            <rFont val="Arial"/>
            <family val="2"/>
            <scheme val="minor"/>
          </rPr>
          <t>======
ID#AAABwfdWU_M
Author    (2025-11-19 16:39:29)
Based on 5.5% commission and monthly charges refunded.</t>
        </r>
      </text>
    </comment>
    <comment ref="DH63" authorId="0" shapeId="0" xr:uid="{00000000-0006-0000-0700-00004B050000}">
      <text>
        <r>
          <rPr>
            <sz val="10"/>
            <color rgb="FF000000"/>
            <rFont val="Arial"/>
            <family val="2"/>
            <scheme val="minor"/>
          </rPr>
          <t>======
ID#AAABwg91g-4
Author    (2025-11-19 16:39:29)
Based on 5.5% commission and monthly charges refunded.</t>
        </r>
      </text>
    </comment>
    <comment ref="DP63" authorId="0" shapeId="0" xr:uid="{00000000-0006-0000-0700-000014000000}">
      <text>
        <r>
          <rPr>
            <sz val="10"/>
            <color rgb="FF000000"/>
            <rFont val="Arial"/>
            <family val="2"/>
            <scheme val="minor"/>
          </rPr>
          <t>======
ID#AAABwg91iS4
Author    (2025-11-19 16:39:29)
Based on 5.5% commission and monthly charges refunded.</t>
        </r>
      </text>
    </comment>
    <comment ref="DX63" authorId="0" shapeId="0" xr:uid="{00000000-0006-0000-0700-00009E050000}">
      <text>
        <r>
          <rPr>
            <sz val="10"/>
            <color rgb="FF000000"/>
            <rFont val="Arial"/>
            <family val="2"/>
            <scheme val="minor"/>
          </rPr>
          <t>======
ID#AAABwfdWVMk
Author    (2025-11-19 16:39:29)
Based on 5.5% commission and monthly charges refunded.</t>
        </r>
      </text>
    </comment>
    <comment ref="EF63" authorId="0" shapeId="0" xr:uid="{00000000-0006-0000-0700-0000B6030000}">
      <text>
        <r>
          <rPr>
            <sz val="10"/>
            <color rgb="FF000000"/>
            <rFont val="Arial"/>
            <family val="2"/>
            <scheme val="minor"/>
          </rPr>
          <t>======
ID#AAABwg91hYo
Author    (2025-11-19 16:39:29)
Based on 5.5% commission and monthly charges refunded.</t>
        </r>
      </text>
    </comment>
    <comment ref="EN63" authorId="0" shapeId="0" xr:uid="{00000000-0006-0000-0700-0000E5010000}">
      <text>
        <r>
          <rPr>
            <sz val="10"/>
            <color rgb="FF000000"/>
            <rFont val="Arial"/>
            <family val="2"/>
            <scheme val="minor"/>
          </rPr>
          <t>======
ID#AAABwg91h1s
Author    (2025-11-19 16:39:29)
Based on 5.5% commission and monthly charges refunded.</t>
        </r>
      </text>
    </comment>
    <comment ref="EV63" authorId="0" shapeId="0" xr:uid="{00000000-0006-0000-0700-000077040000}">
      <text>
        <r>
          <rPr>
            <sz val="10"/>
            <color rgb="FF000000"/>
            <rFont val="Arial"/>
            <family val="2"/>
            <scheme val="minor"/>
          </rPr>
          <t>======
ID#AAABwg91hMU
Author    (2025-11-19 16:39:29)
Based on 5.5% commission and monthly charges refunded.</t>
        </r>
      </text>
    </comment>
    <comment ref="FD63" authorId="0" shapeId="0" xr:uid="{00000000-0006-0000-0700-000030040000}">
      <text>
        <r>
          <rPr>
            <sz val="10"/>
            <color rgb="FF000000"/>
            <rFont val="Arial"/>
            <family val="2"/>
            <scheme val="minor"/>
          </rPr>
          <t>======
ID#AAABwg91hQw
Author    (2025-11-19 16:39:29)
Based on 5.5% commission and monthly charges refunded.</t>
        </r>
      </text>
    </comment>
    <comment ref="FL63" authorId="0" shapeId="0" xr:uid="{00000000-0006-0000-0700-0000B5040000}">
      <text>
        <r>
          <rPr>
            <sz val="10"/>
            <color rgb="FF000000"/>
            <rFont val="Arial"/>
            <family val="2"/>
            <scheme val="minor"/>
          </rPr>
          <t>======
ID#AAABwg91hIQ
Author    (2025-11-19 16:39:29)
Based on 5.5% commission and monthly charges refunded.</t>
        </r>
      </text>
    </comment>
    <comment ref="FT63" authorId="0" shapeId="0" xr:uid="{00000000-0006-0000-0700-0000A2010000}">
      <text>
        <r>
          <rPr>
            <sz val="10"/>
            <color rgb="FF000000"/>
            <rFont val="Arial"/>
            <family val="2"/>
            <scheme val="minor"/>
          </rPr>
          <t>======
ID#AAABwg91h6A
Author    (2025-11-19 16:39:29)
Based on 5.5% commission and monthly charges refunded.</t>
        </r>
      </text>
    </comment>
    <comment ref="GB63" authorId="0" shapeId="0" xr:uid="{00000000-0006-0000-0700-0000B1020000}">
      <text>
        <r>
          <rPr>
            <sz val="10"/>
            <color rgb="FF000000"/>
            <rFont val="Arial"/>
            <family val="2"/>
            <scheme val="minor"/>
          </rPr>
          <t>======
ID#AAABwg91hpE
Author    (2025-11-19 16:39:29)
Based on 5.5% commission and monthly charges refunded.</t>
        </r>
      </text>
    </comment>
    <comment ref="GJ63" authorId="0" shapeId="0" xr:uid="{00000000-0006-0000-0700-0000D2030000}">
      <text>
        <r>
          <rPr>
            <sz val="10"/>
            <color rgb="FF000000"/>
            <rFont val="Arial"/>
            <family val="2"/>
            <scheme val="minor"/>
          </rPr>
          <t>======
ID#AAABwg91hWg
Author    (2025-11-19 16:39:29)
Based on 5.5% commission and monthly charges refunded.</t>
        </r>
      </text>
    </comment>
    <comment ref="GR63" authorId="0" shapeId="0" xr:uid="{00000000-0006-0000-0700-000081020000}">
      <text>
        <r>
          <rPr>
            <sz val="10"/>
            <color rgb="FF000000"/>
            <rFont val="Arial"/>
            <family val="2"/>
            <scheme val="minor"/>
          </rPr>
          <t>======
ID#AAABwg91hsI
Author    (2025-11-19 16:39:29)
Based on 5.5% commission and monthly charges refunded.</t>
        </r>
      </text>
    </comment>
    <comment ref="GZ63" authorId="0" shapeId="0" xr:uid="{00000000-0006-0000-0700-00009C040000}">
      <text>
        <r>
          <rPr>
            <sz val="10"/>
            <color rgb="FF000000"/>
            <rFont val="Arial"/>
            <family val="2"/>
            <scheme val="minor"/>
          </rPr>
          <t>======
ID#AAABwg91hJ8
Author    (2025-11-19 16:39:29)
Based on 5.5% commission and monthly charges refunded.</t>
        </r>
      </text>
    </comment>
    <comment ref="HH63" authorId="0" shapeId="0" xr:uid="{00000000-0006-0000-0700-0000F1010000}">
      <text>
        <r>
          <rPr>
            <sz val="10"/>
            <color rgb="FF000000"/>
            <rFont val="Arial"/>
            <family val="2"/>
            <scheme val="minor"/>
          </rPr>
          <t>======
ID#AAABwg91h04
Author    (2025-11-19 16:39:29)
Based on 5.5% commission and monthly charges refunded.</t>
        </r>
      </text>
    </comment>
    <comment ref="HP63" authorId="0" shapeId="0" xr:uid="{00000000-0006-0000-0700-00008D020000}">
      <text>
        <r>
          <rPr>
            <sz val="10"/>
            <color rgb="FF000000"/>
            <rFont val="Arial"/>
            <family val="2"/>
            <scheme val="minor"/>
          </rPr>
          <t>======
ID#AAABwg91hrY
Author    (2025-11-19 16:39:29)
Based on 5.5% commission and monthly charges refunded.</t>
        </r>
      </text>
    </comment>
    <comment ref="HX63" authorId="0" shapeId="0" xr:uid="{00000000-0006-0000-0700-00009F040000}">
      <text>
        <r>
          <rPr>
            <sz val="10"/>
            <color rgb="FF000000"/>
            <rFont val="Arial"/>
            <family val="2"/>
            <scheme val="minor"/>
          </rPr>
          <t>======
ID#AAABwg91hJs
Author    (2025-11-19 16:39:29)
Based on 5.5% commission and monthly charges refunded.</t>
        </r>
      </text>
    </comment>
    <comment ref="IF63" authorId="0" shapeId="0" xr:uid="{00000000-0006-0000-0700-00001B030000}">
      <text>
        <r>
          <rPr>
            <sz val="10"/>
            <color rgb="FF000000"/>
            <rFont val="Arial"/>
            <family val="2"/>
            <scheme val="minor"/>
          </rPr>
          <t>======
ID#AAABwg91hiM
Author    (2025-11-19 16:39:29)
Based on 5.5% commission and monthly charges refunded.</t>
        </r>
      </text>
    </comment>
    <comment ref="IN63" authorId="0" shapeId="0" xr:uid="{00000000-0006-0000-0700-000078050000}">
      <text>
        <r>
          <rPr>
            <sz val="10"/>
            <color rgb="FF000000"/>
            <rFont val="Arial"/>
            <family val="2"/>
            <scheme val="minor"/>
          </rPr>
          <t>======
ID#AAABwfdWVOs
Author    (2025-11-19 16:39:29)
Based on 5.5% commission and monthly charges refunded.</t>
        </r>
      </text>
    </comment>
    <comment ref="IV63" authorId="0" shapeId="0" xr:uid="{00000000-0006-0000-0700-0000E4020000}">
      <text>
        <r>
          <rPr>
            <sz val="10"/>
            <color rgb="FF000000"/>
            <rFont val="Arial"/>
            <family val="2"/>
            <scheme val="minor"/>
          </rPr>
          <t>======
ID#AAABwg91hlw
Author    (2025-11-19 16:39:29)
Based on 5.5% commission and monthly charges refunded.</t>
        </r>
      </text>
    </comment>
    <comment ref="JD63" authorId="0" shapeId="0" xr:uid="{00000000-0006-0000-0700-000058050000}">
      <text>
        <r>
          <rPr>
            <sz val="10"/>
            <color rgb="FF000000"/>
            <rFont val="Arial"/>
            <family val="2"/>
            <scheme val="minor"/>
          </rPr>
          <t>======
ID#AAABwfdWVQs
Author    (2025-11-19 16:39:29)
Based on 5.5% commission and monthly charges refunded.</t>
        </r>
      </text>
    </comment>
    <comment ref="JL63" authorId="0" shapeId="0" xr:uid="{00000000-0006-0000-0700-00004A040000}">
      <text>
        <r>
          <rPr>
            <sz val="10"/>
            <color rgb="FF000000"/>
            <rFont val="Arial"/>
            <family val="2"/>
            <scheme val="minor"/>
          </rPr>
          <t>======
ID#AAABwg91hPM
Author    (2025-11-19 16:39:29)
Based on 5.5% commission and monthly charges refunded.</t>
        </r>
      </text>
    </comment>
    <comment ref="JT63" authorId="0" shapeId="0" xr:uid="{00000000-0006-0000-0700-000068010000}">
      <text>
        <r>
          <rPr>
            <sz val="10"/>
            <color rgb="FF000000"/>
            <rFont val="Arial"/>
            <family val="2"/>
            <scheme val="minor"/>
          </rPr>
          <t>======
ID#AAABwg91h9c
Author    (2025-11-19 16:39:29)
Based on 5.5% commission and monthly charges refunded.</t>
        </r>
      </text>
    </comment>
    <comment ref="KB63" authorId="0" shapeId="0" xr:uid="{00000000-0006-0000-0700-00001F020000}">
      <text>
        <r>
          <rPr>
            <sz val="10"/>
            <color rgb="FF000000"/>
            <rFont val="Arial"/>
            <family val="2"/>
            <scheme val="minor"/>
          </rPr>
          <t>======
ID#AAABwg91hyQ
Author    (2025-11-19 16:39:29)
Based on 5.5% commission and monthly charges refunded.</t>
        </r>
      </text>
    </comment>
    <comment ref="KJ63" authorId="0" shapeId="0" xr:uid="{00000000-0006-0000-0700-000047010000}">
      <text>
        <r>
          <rPr>
            <sz val="10"/>
            <color rgb="FF000000"/>
            <rFont val="Arial"/>
            <family val="2"/>
            <scheme val="minor"/>
          </rPr>
          <t>======
ID#AAABwg91h_s
Author    (2025-11-19 16:39:29)
Based on 5.5% commission and monthly charges refunded.</t>
        </r>
      </text>
    </comment>
    <comment ref="KR63" authorId="0" shapeId="0" xr:uid="{00000000-0006-0000-0700-0000AD020000}">
      <text>
        <r>
          <rPr>
            <sz val="10"/>
            <color rgb="FF000000"/>
            <rFont val="Arial"/>
            <family val="2"/>
            <scheme val="minor"/>
          </rPr>
          <t>======
ID#AAABwg91hpU
Author    (2025-11-19 16:39:29)
Based on 5.5% commission and monthly charges refunded.</t>
        </r>
      </text>
    </comment>
    <comment ref="KZ63" authorId="0" shapeId="0" xr:uid="{00000000-0006-0000-0700-000046020000}">
      <text>
        <r>
          <rPr>
            <sz val="10"/>
            <color rgb="FF000000"/>
            <rFont val="Arial"/>
            <family val="2"/>
            <scheme val="minor"/>
          </rPr>
          <t>======
ID#AAABwg91hvo
Author    (2025-11-19 16:39:29)
Based on 5.5% commission and monthly charges refunded.</t>
        </r>
      </text>
    </comment>
    <comment ref="LH63" authorId="0" shapeId="0" xr:uid="{00000000-0006-0000-0700-00008F010000}">
      <text>
        <r>
          <rPr>
            <sz val="10"/>
            <color rgb="FF000000"/>
            <rFont val="Arial"/>
            <family val="2"/>
            <scheme val="minor"/>
          </rPr>
          <t>======
ID#AAABwg91h7I
Author    (2025-11-19 16:39:29)
Based on 5.5% commission and monthly charges refunded.</t>
        </r>
      </text>
    </comment>
    <comment ref="LP63" authorId="0" shapeId="0" xr:uid="{00000000-0006-0000-0700-000094000000}">
      <text>
        <r>
          <rPr>
            <sz val="10"/>
            <color rgb="FF000000"/>
            <rFont val="Arial"/>
            <family val="2"/>
            <scheme val="minor"/>
          </rPr>
          <t>======
ID#AAABwg91iK8
Author    (2025-11-19 16:39:29)
Based on 5.5% commission and monthly charges refunded.</t>
        </r>
      </text>
    </comment>
    <comment ref="LX63" authorId="0" shapeId="0" xr:uid="{00000000-0006-0000-0700-000035040000}">
      <text>
        <r>
          <rPr>
            <sz val="10"/>
            <color rgb="FF000000"/>
            <rFont val="Arial"/>
            <family val="2"/>
            <scheme val="minor"/>
          </rPr>
          <t>======
ID#AAABwg91hQg
Author    (2025-11-19 16:39:29)
Based on 5.5% commission and monthly charges refunded.</t>
        </r>
      </text>
    </comment>
    <comment ref="MF63" authorId="0" shapeId="0" xr:uid="{00000000-0006-0000-0700-000066050000}">
      <text>
        <r>
          <rPr>
            <sz val="10"/>
            <color rgb="FF000000"/>
            <rFont val="Arial"/>
            <family val="2"/>
            <scheme val="minor"/>
          </rPr>
          <t>======
ID#AAABwfdWVP4
Author    (2025-11-19 16:39:29)
Based on 5.5% commission and monthly charges refunded.</t>
        </r>
      </text>
    </comment>
    <comment ref="MN63" authorId="0" shapeId="0" xr:uid="{00000000-0006-0000-0700-000068020000}">
      <text>
        <r>
          <rPr>
            <sz val="10"/>
            <color rgb="FF000000"/>
            <rFont val="Arial"/>
            <family val="2"/>
            <scheme val="minor"/>
          </rPr>
          <t>======
ID#AAABwg91htc
Author    (2025-11-19 16:39:29)
Based on 5.5% commission and monthly charges refunded.</t>
        </r>
      </text>
    </comment>
    <comment ref="MV63" authorId="0" shapeId="0" xr:uid="{00000000-0006-0000-0700-0000E8010000}">
      <text>
        <r>
          <rPr>
            <sz val="10"/>
            <color rgb="FF000000"/>
            <rFont val="Arial"/>
            <family val="2"/>
            <scheme val="minor"/>
          </rPr>
          <t>======
ID#AAABwg91h1o
Author    (2025-11-19 16:39:29)
Based on 5.5% commission and monthly charges refunded.</t>
        </r>
      </text>
    </comment>
    <comment ref="ND63" authorId="0" shapeId="0" xr:uid="{00000000-0006-0000-0700-00004A010000}">
      <text>
        <r>
          <rPr>
            <sz val="10"/>
            <color rgb="FF000000"/>
            <rFont val="Arial"/>
            <family val="2"/>
            <scheme val="minor"/>
          </rPr>
          <t>======
ID#AAABwg91h_c
Author    (2025-11-19 16:39:29)
Based on 5.5% commission and monthly charges refunded.</t>
        </r>
      </text>
    </comment>
    <comment ref="NL63" authorId="0" shapeId="0" xr:uid="{00000000-0006-0000-0700-000036010000}">
      <text>
        <r>
          <rPr>
            <sz val="10"/>
            <color rgb="FF000000"/>
            <rFont val="Arial"/>
            <family val="2"/>
            <scheme val="minor"/>
          </rPr>
          <t>======
ID#AAABwg91iAw
Author    (2025-11-19 16:39:29)
Based on 5.5% commission and monthly charges refunded.</t>
        </r>
      </text>
    </comment>
    <comment ref="NT63" authorId="0" shapeId="0" xr:uid="{00000000-0006-0000-0700-000065030000}">
      <text>
        <r>
          <rPr>
            <sz val="10"/>
            <color rgb="FF000000"/>
            <rFont val="Arial"/>
            <family val="2"/>
            <scheme val="minor"/>
          </rPr>
          <t>======
ID#AAABwg91hdo
Author    (2025-11-19 16:39:29)
Based on 5.5% commission and monthly charges refunded.</t>
        </r>
      </text>
    </comment>
    <comment ref="OB63" authorId="0" shapeId="0" xr:uid="{00000000-0006-0000-0700-0000BF040000}">
      <text>
        <r>
          <rPr>
            <sz val="10"/>
            <color rgb="FF000000"/>
            <rFont val="Arial"/>
            <family val="2"/>
            <scheme val="minor"/>
          </rPr>
          <t>======
ID#AAABwg91hHw
Author    (2025-11-19 16:39:29)
Based on 5.5% commission and monthly charges refunded.</t>
        </r>
      </text>
    </comment>
    <comment ref="OJ63" authorId="0" shapeId="0" xr:uid="{00000000-0006-0000-0700-000019030000}">
      <text>
        <r>
          <rPr>
            <sz val="10"/>
            <color rgb="FF000000"/>
            <rFont val="Arial"/>
            <family val="2"/>
            <scheme val="minor"/>
          </rPr>
          <t>======
ID#AAABwg91hiY
Author    (2025-11-19 16:39:29)
Based on 5.5% commission and monthly charges refunded.</t>
        </r>
      </text>
    </comment>
    <comment ref="OR63" authorId="0" shapeId="0" xr:uid="{00000000-0006-0000-0700-0000AF010000}">
      <text>
        <r>
          <rPr>
            <sz val="10"/>
            <color rgb="FF000000"/>
            <rFont val="Arial"/>
            <family val="2"/>
            <scheme val="minor"/>
          </rPr>
          <t>======
ID#AAABwg91h5M
Author    (2025-11-19 16:39:29)
Based on 5.5% commission and monthly charges refunded.</t>
        </r>
      </text>
    </comment>
    <comment ref="OZ63" authorId="0" shapeId="0" xr:uid="{00000000-0006-0000-0700-0000D8020000}">
      <text>
        <r>
          <rPr>
            <sz val="10"/>
            <color rgb="FF000000"/>
            <rFont val="Arial"/>
            <family val="2"/>
            <scheme val="minor"/>
          </rPr>
          <t>======
ID#AAABwg91hmY
Author    (2025-11-19 16:39:29)
Based on 5.5% commission and monthly charges refunded.</t>
        </r>
      </text>
    </comment>
    <comment ref="PH63" authorId="0" shapeId="0" xr:uid="{00000000-0006-0000-0700-000015040000}">
      <text>
        <r>
          <rPr>
            <sz val="10"/>
            <color rgb="FF000000"/>
            <rFont val="Arial"/>
            <family val="2"/>
            <scheme val="minor"/>
          </rPr>
          <t>======
ID#AAABwg91hSc
Author    (2025-11-19 16:39:29)
Based on 5.5% commission and monthly charges refunded.</t>
        </r>
      </text>
    </comment>
    <comment ref="PP63" authorId="0" shapeId="0" xr:uid="{00000000-0006-0000-0700-00005C020000}">
      <text>
        <r>
          <rPr>
            <sz val="10"/>
            <color rgb="FF000000"/>
            <rFont val="Arial"/>
            <family val="2"/>
            <scheme val="minor"/>
          </rPr>
          <t>======
ID#AAABwg91huQ
Author    (2025-11-19 16:39:29)
Based on 5.5% commission and monthly charges refunded.</t>
        </r>
      </text>
    </comment>
    <comment ref="PX63" authorId="0" shapeId="0" xr:uid="{00000000-0006-0000-0700-000032060000}">
      <text>
        <r>
          <rPr>
            <sz val="10"/>
            <color rgb="FF000000"/>
            <rFont val="Arial"/>
            <family val="2"/>
            <scheme val="minor"/>
          </rPr>
          <t>======
ID#AAABwfdWVDI
Author    (2025-11-19 16:39:29)
Based on 5.5% commission and monthly charges refunded.</t>
        </r>
      </text>
    </comment>
    <comment ref="QF63" authorId="0" shapeId="0" xr:uid="{00000000-0006-0000-0700-000082010000}">
      <text>
        <r>
          <rPr>
            <sz val="10"/>
            <color rgb="FF000000"/>
            <rFont val="Arial"/>
            <family val="2"/>
            <scheme val="minor"/>
          </rPr>
          <t>======
ID#AAABwg91h78
Author    (2025-11-19 16:39:29)
Based on 5.5% commission and monthly charges refunded.</t>
        </r>
      </text>
    </comment>
    <comment ref="QN63" authorId="0" shapeId="0" xr:uid="{00000000-0006-0000-0700-000061030000}">
      <text>
        <r>
          <rPr>
            <sz val="10"/>
            <color rgb="FF000000"/>
            <rFont val="Arial"/>
            <family val="2"/>
            <scheme val="minor"/>
          </rPr>
          <t>======
ID#AAABwg91heA
Author    (2025-11-19 16:39:29)
Based on 5.5% commission and monthly charges refunded.</t>
        </r>
      </text>
    </comment>
    <comment ref="QV63" authorId="0" shapeId="0" xr:uid="{00000000-0006-0000-0700-000075050000}">
      <text>
        <r>
          <rPr>
            <sz val="10"/>
            <color rgb="FF000000"/>
            <rFont val="Arial"/>
            <family val="2"/>
            <scheme val="minor"/>
          </rPr>
          <t>======
ID#AAABwfdWVPI
Author    (2025-11-19 16:39:29)
Based on 5.5% commission and monthly charges refunded.</t>
        </r>
      </text>
    </comment>
    <comment ref="RD63" authorId="0" shapeId="0" xr:uid="{00000000-0006-0000-0700-0000F4030000}">
      <text>
        <r>
          <rPr>
            <sz val="10"/>
            <color rgb="FF000000"/>
            <rFont val="Arial"/>
            <family val="2"/>
            <scheme val="minor"/>
          </rPr>
          <t>======
ID#AAABwg91hUk
Author    (2025-11-19 16:39:29)
Based on 5.5% commission and monthly charges refunded.</t>
        </r>
      </text>
    </comment>
    <comment ref="RL63" authorId="0" shapeId="0" xr:uid="{00000000-0006-0000-0700-00004A060000}">
      <text>
        <r>
          <rPr>
            <sz val="10"/>
            <color rgb="FF000000"/>
            <rFont val="Arial"/>
            <family val="2"/>
            <scheme val="minor"/>
          </rPr>
          <t>======
ID#AAABwfdWVBw
Author    (2025-11-19 16:39:29)
Based on 5.5% commission and monthly charges refunded.</t>
        </r>
      </text>
    </comment>
    <comment ref="RT63" authorId="0" shapeId="0" xr:uid="{00000000-0006-0000-0700-00003D030000}">
      <text>
        <r>
          <rPr>
            <sz val="10"/>
            <color rgb="FF000000"/>
            <rFont val="Arial"/>
            <family val="2"/>
            <scheme val="minor"/>
          </rPr>
          <t>======
ID#AAABwg91hgM
Author    (2025-11-19 16:39:29)
Based on 5.5% commission and monthly charges refunded.</t>
        </r>
      </text>
    </comment>
    <comment ref="SB63" authorId="0" shapeId="0" xr:uid="{00000000-0006-0000-0700-00004E030000}">
      <text>
        <r>
          <rPr>
            <sz val="10"/>
            <color rgb="FF000000"/>
            <rFont val="Arial"/>
            <family val="2"/>
            <scheme val="minor"/>
          </rPr>
          <t>======
ID#AAABwg91hfM
Author    (2025-11-19 16:39:29)
Based on 5.5% commission and monthly charges refunded.</t>
        </r>
      </text>
    </comment>
    <comment ref="SJ63" authorId="0" shapeId="0" xr:uid="{00000000-0006-0000-0700-0000B4010000}">
      <text>
        <r>
          <rPr>
            <sz val="10"/>
            <color rgb="FF000000"/>
            <rFont val="Arial"/>
            <family val="2"/>
            <scheme val="minor"/>
          </rPr>
          <t>======
ID#AAABwg91h44
Author    (2025-11-19 16:39:29)
Based on 5.5% commission and monthly charges refunded.</t>
        </r>
      </text>
    </comment>
    <comment ref="SR63" authorId="0" shapeId="0" xr:uid="{00000000-0006-0000-0700-00005C010000}">
      <text>
        <r>
          <rPr>
            <sz val="10"/>
            <color rgb="FF000000"/>
            <rFont val="Arial"/>
            <family val="2"/>
            <scheme val="minor"/>
          </rPr>
          <t>======
ID#AAABwg91h-c
Author    (2025-11-19 16:39:29)
Based on 5.5% commission and monthly charges refunded.</t>
        </r>
      </text>
    </comment>
    <comment ref="SZ63" authorId="0" shapeId="0" xr:uid="{00000000-0006-0000-0700-00002C000000}">
      <text>
        <r>
          <rPr>
            <sz val="10"/>
            <color rgb="FF000000"/>
            <rFont val="Arial"/>
            <family val="2"/>
            <scheme val="minor"/>
          </rPr>
          <t>======
ID#AAABwg91iRg
Author    (2025-11-19 16:39:29)
Based on 5.5% commission and monthly charges refunded.</t>
        </r>
      </text>
    </comment>
    <comment ref="TH63" authorId="0" shapeId="0" xr:uid="{00000000-0006-0000-0700-0000D2040000}">
      <text>
        <r>
          <rPr>
            <sz val="10"/>
            <color rgb="FF000000"/>
            <rFont val="Arial"/>
            <family val="2"/>
            <scheme val="minor"/>
          </rPr>
          <t>======
ID#AAABwg91hGg
Author    (2025-11-19 16:39:29)
Based on 5.5% commission and monthly charges refunded.</t>
        </r>
      </text>
    </comment>
    <comment ref="TP63" authorId="0" shapeId="0" xr:uid="{00000000-0006-0000-0700-000022060000}">
      <text>
        <r>
          <rPr>
            <sz val="10"/>
            <color rgb="FF000000"/>
            <rFont val="Arial"/>
            <family val="2"/>
            <scheme val="minor"/>
          </rPr>
          <t>======
ID#AAABwfdWVEI
Author    (2025-11-19 16:39:29)
Based on 5.5% commission and monthly charges refunded.</t>
        </r>
      </text>
    </comment>
    <comment ref="TX63" authorId="0" shapeId="0" xr:uid="{00000000-0006-0000-0700-0000F4000000}">
      <text>
        <r>
          <rPr>
            <sz val="10"/>
            <color rgb="FF000000"/>
            <rFont val="Arial"/>
            <family val="2"/>
            <scheme val="minor"/>
          </rPr>
          <t>======
ID#AAABwg91iE0
Author    (2025-11-19 16:39:29)
Based on 5.5% commission and monthly charges refunded.</t>
        </r>
      </text>
    </comment>
    <comment ref="UF63" authorId="0" shapeId="0" xr:uid="{00000000-0006-0000-0700-0000DA040000}">
      <text>
        <r>
          <rPr>
            <sz val="10"/>
            <color rgb="FF000000"/>
            <rFont val="Arial"/>
            <family val="2"/>
            <scheme val="minor"/>
          </rPr>
          <t>======
ID#AAABwg91hGE
Author    (2025-11-19 16:39:29)
Based on 5.5% commission and monthly charges refunded.</t>
        </r>
      </text>
    </comment>
    <comment ref="UN63" authorId="0" shapeId="0" xr:uid="{00000000-0006-0000-0700-00007C060000}">
      <text>
        <r>
          <rPr>
            <sz val="10"/>
            <color rgb="FF000000"/>
            <rFont val="Arial"/>
            <family val="2"/>
            <scheme val="minor"/>
          </rPr>
          <t>======
ID#AAABwfdWU-o
Author    (2025-11-19 16:39:29)
Based on 5.5% commission and monthly charges refunded.</t>
        </r>
      </text>
    </comment>
    <comment ref="UV63" authorId="0" shapeId="0" xr:uid="{00000000-0006-0000-0700-0000AB010000}">
      <text>
        <r>
          <rPr>
            <sz val="10"/>
            <color rgb="FF000000"/>
            <rFont val="Arial"/>
            <family val="2"/>
            <scheme val="minor"/>
          </rPr>
          <t>======
ID#AAABwg91h5Y
Author    (2025-11-19 16:39:29)
Based on 5.5% commission and monthly charges refunded.</t>
        </r>
      </text>
    </comment>
    <comment ref="VD63" authorId="0" shapeId="0" xr:uid="{00000000-0006-0000-0700-000012010000}">
      <text>
        <r>
          <rPr>
            <sz val="10"/>
            <color rgb="FF000000"/>
            <rFont val="Arial"/>
            <family val="2"/>
            <scheme val="minor"/>
          </rPr>
          <t>======
ID#AAABwg91iC8
Author    (2025-11-19 16:39:29)
Based on 5.5% commission and monthly charges refunded.</t>
        </r>
      </text>
    </comment>
    <comment ref="VL63" authorId="0" shapeId="0" xr:uid="{00000000-0006-0000-0700-00003C000000}">
      <text>
        <r>
          <rPr>
            <sz val="10"/>
            <color rgb="FF000000"/>
            <rFont val="Arial"/>
            <family val="2"/>
            <scheme val="minor"/>
          </rPr>
          <t>======
ID#AAABwg91iQc
Author    (2025-11-19 16:39:29)
Based on 5.5% commission and monthly charges refunded.</t>
        </r>
      </text>
    </comment>
    <comment ref="VT63" authorId="0" shapeId="0" xr:uid="{00000000-0006-0000-0700-000089040000}">
      <text>
        <r>
          <rPr>
            <sz val="10"/>
            <color rgb="FF000000"/>
            <rFont val="Arial"/>
            <family val="2"/>
            <scheme val="minor"/>
          </rPr>
          <t>======
ID#AAABwg91hLI
Author    (2025-11-19 16:39:29)
Based on 5.5% commission and monthly charges refunded.</t>
        </r>
      </text>
    </comment>
    <comment ref="WB63" authorId="0" shapeId="0" xr:uid="{00000000-0006-0000-0700-0000A5020000}">
      <text>
        <r>
          <rPr>
            <sz val="10"/>
            <color rgb="FF000000"/>
            <rFont val="Arial"/>
            <family val="2"/>
            <scheme val="minor"/>
          </rPr>
          <t>======
ID#AAABwg91hpw
Author    (2025-11-19 16:39:29)
Based on 5.5% commission and monthly charges refunded.</t>
        </r>
      </text>
    </comment>
    <comment ref="WJ63" authorId="0" shapeId="0" xr:uid="{00000000-0006-0000-0700-00002D010000}">
      <text>
        <r>
          <rPr>
            <sz val="10"/>
            <color rgb="FF000000"/>
            <rFont val="Arial"/>
            <family val="2"/>
            <scheme val="minor"/>
          </rPr>
          <t>======
ID#AAABwg91iBU
Author    (2025-11-19 16:39:29)
Based on 5.5% commission and monthly charges refunded.</t>
        </r>
      </text>
    </comment>
    <comment ref="WR63" authorId="0" shapeId="0" xr:uid="{00000000-0006-0000-0700-000076060000}">
      <text>
        <r>
          <rPr>
            <sz val="10"/>
            <color rgb="FF000000"/>
            <rFont val="Arial"/>
            <family val="2"/>
            <scheme val="minor"/>
          </rPr>
          <t>======
ID#AAABwfdWU-4
Author    (2025-11-19 16:39:29)
Based on 5.5% commission and monthly charges refunded.</t>
        </r>
      </text>
    </comment>
    <comment ref="WZ63" authorId="0" shapeId="0" xr:uid="{00000000-0006-0000-0700-000088040000}">
      <text>
        <r>
          <rPr>
            <sz val="10"/>
            <color rgb="FF000000"/>
            <rFont val="Arial"/>
            <family val="2"/>
            <scheme val="minor"/>
          </rPr>
          <t>======
ID#AAABwg91hLE
Author    (2025-11-19 16:39:29)
Based on 5.5% commission and monthly charges refunded.</t>
        </r>
      </text>
    </comment>
    <comment ref="XH63" authorId="0" shapeId="0" xr:uid="{00000000-0006-0000-0700-0000B7020000}">
      <text>
        <r>
          <rPr>
            <sz val="10"/>
            <color rgb="FF000000"/>
            <rFont val="Arial"/>
            <family val="2"/>
            <scheme val="minor"/>
          </rPr>
          <t>======
ID#AAABwg91how
Author    (2025-11-19 16:39:29)
Based on 5.5% commission and monthly charges refunded.</t>
        </r>
      </text>
    </comment>
    <comment ref="XP63" authorId="0" shapeId="0" xr:uid="{00000000-0006-0000-0700-000085030000}">
      <text>
        <r>
          <rPr>
            <sz val="10"/>
            <color rgb="FF000000"/>
            <rFont val="Arial"/>
            <family val="2"/>
            <scheme val="minor"/>
          </rPr>
          <t>======
ID#AAABwg91hbg
Author    (2025-11-19 16:39:29)
Based on 5.5% commission and monthly charges refunded.</t>
        </r>
      </text>
    </comment>
    <comment ref="XX63" authorId="0" shapeId="0" xr:uid="{00000000-0006-0000-0700-0000E4030000}">
      <text>
        <r>
          <rPr>
            <sz val="10"/>
            <color rgb="FF000000"/>
            <rFont val="Arial"/>
            <family val="2"/>
            <scheme val="minor"/>
          </rPr>
          <t>======
ID#AAABwg91hVc
Author    (2025-11-19 16:39:29)
Based on 5.5% commission and monthly charges refunded.</t>
        </r>
      </text>
    </comment>
    <comment ref="YF63" authorId="0" shapeId="0" xr:uid="{00000000-0006-0000-0700-0000EF040000}">
      <text>
        <r>
          <rPr>
            <sz val="10"/>
            <color rgb="FF000000"/>
            <rFont val="Arial"/>
            <family val="2"/>
            <scheme val="minor"/>
          </rPr>
          <t>======
ID#AAABwg91hEs
Author    (2025-11-19 16:39:29)
Based on 5.5% commission and monthly charges refunded.</t>
        </r>
      </text>
    </comment>
    <comment ref="YN63" authorId="0" shapeId="0" xr:uid="{00000000-0006-0000-0700-000070040000}">
      <text>
        <r>
          <rPr>
            <sz val="10"/>
            <color rgb="FF000000"/>
            <rFont val="Arial"/>
            <family val="2"/>
            <scheme val="minor"/>
          </rPr>
          <t>======
ID#AAABwg91hMw
Author    (2025-11-19 16:39:29)
Based on 5.5% commission and monthly charges refunded.</t>
        </r>
      </text>
    </comment>
    <comment ref="YV63" authorId="0" shapeId="0" xr:uid="{00000000-0006-0000-0700-000035050000}">
      <text>
        <r>
          <rPr>
            <sz val="10"/>
            <color rgb="FF000000"/>
            <rFont val="Arial"/>
            <family val="2"/>
            <scheme val="minor"/>
          </rPr>
          <t>======
ID#AAABwg91hAM
Author    (2025-11-19 16:39:29)
Based on 5.5% commission and monthly charges refunded.</t>
        </r>
      </text>
    </comment>
    <comment ref="ZD63" authorId="0" shapeId="0" xr:uid="{00000000-0006-0000-0700-000045030000}">
      <text>
        <r>
          <rPr>
            <sz val="10"/>
            <color rgb="FF000000"/>
            <rFont val="Arial"/>
            <family val="2"/>
            <scheme val="minor"/>
          </rPr>
          <t>======
ID#AAABwg91hfs
Author    (2025-11-19 16:39:29)
Based on 5.5% commission and monthly charges refunded.</t>
        </r>
      </text>
    </comment>
    <comment ref="ZL63" authorId="0" shapeId="0" xr:uid="{00000000-0006-0000-0700-000043030000}">
      <text>
        <r>
          <rPr>
            <sz val="10"/>
            <color rgb="FF000000"/>
            <rFont val="Arial"/>
            <family val="2"/>
            <scheme val="minor"/>
          </rPr>
          <t>======
ID#AAABwg91hfw
Author    (2025-11-19 16:39:29)
Based on 5.5% commission and monthly charges refunded.</t>
        </r>
      </text>
    </comment>
    <comment ref="ZT63" authorId="0" shapeId="0" xr:uid="{00000000-0006-0000-0700-0000A8010000}">
      <text>
        <r>
          <rPr>
            <sz val="10"/>
            <color rgb="FF000000"/>
            <rFont val="Arial"/>
            <family val="2"/>
            <scheme val="minor"/>
          </rPr>
          <t>======
ID#AAABwg91h5g
Author    (2025-11-19 16:39:29)
Based on 5.5% commission and monthly charges refunded.</t>
        </r>
      </text>
    </comment>
    <comment ref="AAB63" authorId="0" shapeId="0" xr:uid="{00000000-0006-0000-0700-0000C4000000}">
      <text>
        <r>
          <rPr>
            <sz val="10"/>
            <color rgb="FF000000"/>
            <rFont val="Arial"/>
            <family val="2"/>
            <scheme val="minor"/>
          </rPr>
          <t>======
ID#AAABwg91iII
Author    (2025-11-19 16:39:29)
Based on 5.5% commission and monthly charges refunded.</t>
        </r>
      </text>
    </comment>
    <comment ref="AAJ63" authorId="0" shapeId="0" xr:uid="{00000000-0006-0000-0700-00000F020000}">
      <text>
        <r>
          <rPr>
            <sz val="10"/>
            <color rgb="FF000000"/>
            <rFont val="Arial"/>
            <family val="2"/>
            <scheme val="minor"/>
          </rPr>
          <t>======
ID#AAABwg91hzE
Author    (2025-11-19 16:39:29)
Based on 5.5% commission and monthly charges refunded.</t>
        </r>
      </text>
    </comment>
    <comment ref="AAR63" authorId="0" shapeId="0" xr:uid="{00000000-0006-0000-0700-000056060000}">
      <text>
        <r>
          <rPr>
            <sz val="10"/>
            <color rgb="FF000000"/>
            <rFont val="Arial"/>
            <family val="2"/>
            <scheme val="minor"/>
          </rPr>
          <t>======
ID#AAABwfdWVA4
Author    (2025-11-19 16:39:29)
Based on 5.5% commission and monthly charges refunded.</t>
        </r>
      </text>
    </comment>
    <comment ref="AAZ63" authorId="0" shapeId="0" xr:uid="{00000000-0006-0000-0700-000061020000}">
      <text>
        <r>
          <rPr>
            <sz val="10"/>
            <color rgb="FF000000"/>
            <rFont val="Arial"/>
            <family val="2"/>
            <scheme val="minor"/>
          </rPr>
          <t>======
ID#AAABwg91huA
Author    (2025-11-19 16:39:29)
Based on 5.5% commission and monthly charges refunded.</t>
        </r>
      </text>
    </comment>
    <comment ref="ABH63" authorId="0" shapeId="0" xr:uid="{00000000-0006-0000-0700-00005A020000}">
      <text>
        <r>
          <rPr>
            <sz val="10"/>
            <color rgb="FF000000"/>
            <rFont val="Arial"/>
            <family val="2"/>
            <scheme val="minor"/>
          </rPr>
          <t>======
ID#AAABwg91hug
Author    (2025-11-19 16:39:29)
Based on 5.5% commission and monthly charges refunded.</t>
        </r>
      </text>
    </comment>
    <comment ref="ABP63" authorId="0" shapeId="0" xr:uid="{00000000-0006-0000-0700-0000F1020000}">
      <text>
        <r>
          <rPr>
            <sz val="10"/>
            <color rgb="FF000000"/>
            <rFont val="Arial"/>
            <family val="2"/>
            <scheme val="minor"/>
          </rPr>
          <t>======
ID#AAABwg91hk4
Author    (2025-11-19 16:39:29)
Based on 5.5% commission and monthly charges refunded.</t>
        </r>
      </text>
    </comment>
    <comment ref="ABX63" authorId="0" shapeId="0" xr:uid="{00000000-0006-0000-0700-00009F000000}">
      <text>
        <r>
          <rPr>
            <sz val="10"/>
            <color rgb="FF000000"/>
            <rFont val="Arial"/>
            <family val="2"/>
            <scheme val="minor"/>
          </rPr>
          <t>======
ID#AAABwg91iKM
Author    (2025-11-19 16:39:29)
Based on 5.5% commission and monthly charges refunded.</t>
        </r>
      </text>
    </comment>
    <comment ref="ACF63" authorId="0" shapeId="0" xr:uid="{00000000-0006-0000-0700-00002F060000}">
      <text>
        <r>
          <rPr>
            <sz val="10"/>
            <color rgb="FF000000"/>
            <rFont val="Arial"/>
            <family val="2"/>
            <scheme val="minor"/>
          </rPr>
          <t>======
ID#AAABwfdWVDc
Author    (2025-11-19 16:39:29)
Based on 5.5% commission and monthly charges refunded.</t>
        </r>
      </text>
    </comment>
    <comment ref="ACN63" authorId="0" shapeId="0" xr:uid="{00000000-0006-0000-0700-0000BD050000}">
      <text>
        <r>
          <rPr>
            <sz val="10"/>
            <color rgb="FF000000"/>
            <rFont val="Arial"/>
            <family val="2"/>
            <scheme val="minor"/>
          </rPr>
          <t>======
ID#AAABwfdWVKg
Author    (2025-11-19 16:39:29)
Based on 5.5% commission and monthly charges refunded.</t>
        </r>
      </text>
    </comment>
    <comment ref="ACV63" authorId="0" shapeId="0" xr:uid="{00000000-0006-0000-0700-000022010000}">
      <text>
        <r>
          <rPr>
            <sz val="10"/>
            <color rgb="FF000000"/>
            <rFont val="Arial"/>
            <family val="2"/>
            <scheme val="minor"/>
          </rPr>
          <t>======
ID#AAABwg91iCI
Author    (2025-11-19 16:39:29)
Based on 5.5% commission and monthly charges refunded.</t>
        </r>
      </text>
    </comment>
    <comment ref="ADD63" authorId="0" shapeId="0" xr:uid="{00000000-0006-0000-0700-00006C060000}">
      <text>
        <r>
          <rPr>
            <sz val="10"/>
            <color rgb="FF000000"/>
            <rFont val="Arial"/>
            <family val="2"/>
            <scheme val="minor"/>
          </rPr>
          <t>======
ID#AAABwfdWU_k
Author    (2025-11-19 16:39:29)
Based on 5.5% commission and monthly charges refunded.</t>
        </r>
      </text>
    </comment>
    <comment ref="ADL63" authorId="0" shapeId="0" xr:uid="{00000000-0006-0000-0700-0000A7050000}">
      <text>
        <r>
          <rPr>
            <sz val="10"/>
            <color rgb="FF000000"/>
            <rFont val="Arial"/>
            <family val="2"/>
            <scheme val="minor"/>
          </rPr>
          <t>======
ID#AAABwfdWVLw
Author    (2025-11-19 16:39:29)
Based on 5.5% commission and monthly charges refunded.</t>
        </r>
      </text>
    </comment>
    <comment ref="ADT63" authorId="0" shapeId="0" xr:uid="{00000000-0006-0000-0700-000085010000}">
      <text>
        <r>
          <rPr>
            <sz val="10"/>
            <color rgb="FF000000"/>
            <rFont val="Arial"/>
            <family val="2"/>
            <scheme val="minor"/>
          </rPr>
          <t>======
ID#AAABwg91h7w
Author    (2025-11-19 16:39:29)
Based on 5.5% commission and monthly charges refunded.</t>
        </r>
      </text>
    </comment>
    <comment ref="AEB63" authorId="0" shapeId="0" xr:uid="{00000000-0006-0000-0700-0000D7050000}">
      <text>
        <r>
          <rPr>
            <sz val="10"/>
            <color rgb="FF000000"/>
            <rFont val="Arial"/>
            <family val="2"/>
            <scheme val="minor"/>
          </rPr>
          <t>======
ID#AAABwfdWVI0
Author    (2025-11-19 16:39:29)
Based on 5.5% commission and monthly charges refunded.</t>
        </r>
      </text>
    </comment>
    <comment ref="AEJ63" authorId="0" shapeId="0" xr:uid="{00000000-0006-0000-0700-00009F030000}">
      <text>
        <r>
          <rPr>
            <sz val="10"/>
            <color rgb="FF000000"/>
            <rFont val="Arial"/>
            <family val="2"/>
            <scheme val="minor"/>
          </rPr>
          <t>======
ID#AAABwg91hZ8
Author    (2025-11-19 16:39:29)
Based on 5.5% commission and monthly charges refunded.</t>
        </r>
      </text>
    </comment>
    <comment ref="AER63" authorId="0" shapeId="0" xr:uid="{00000000-0006-0000-0700-00009B020000}">
      <text>
        <r>
          <rPr>
            <sz val="10"/>
            <color rgb="FF000000"/>
            <rFont val="Arial"/>
            <family val="2"/>
            <scheme val="minor"/>
          </rPr>
          <t>======
ID#AAABwg91hqU
Author    (2025-11-19 16:39:29)
Based on 5.5% commission and monthly charges refunded.</t>
        </r>
      </text>
    </comment>
    <comment ref="AEZ63" authorId="0" shapeId="0" xr:uid="{00000000-0006-0000-0700-000011060000}">
      <text>
        <r>
          <rPr>
            <sz val="10"/>
            <color rgb="FF000000"/>
            <rFont val="Arial"/>
            <family val="2"/>
            <scheme val="minor"/>
          </rPr>
          <t>======
ID#AAABwfdWVFQ
Author    (2025-11-19 16:39:29)
Based on 5.5% commission and monthly charges refunded.</t>
        </r>
      </text>
    </comment>
    <comment ref="AFH63" authorId="0" shapeId="0" xr:uid="{00000000-0006-0000-0700-000026020000}">
      <text>
        <r>
          <rPr>
            <sz val="10"/>
            <color rgb="FF000000"/>
            <rFont val="Arial"/>
            <family val="2"/>
            <scheme val="minor"/>
          </rPr>
          <t>======
ID#AAABwg91hxw
Author    (2025-11-19 16:39:29)
Based on 5.5% commission and monthly charges refunded.</t>
        </r>
      </text>
    </comment>
    <comment ref="AFP63" authorId="0" shapeId="0" xr:uid="{00000000-0006-0000-0700-00001C050000}">
      <text>
        <r>
          <rPr>
            <sz val="10"/>
            <color rgb="FF000000"/>
            <rFont val="Arial"/>
            <family val="2"/>
            <scheme val="minor"/>
          </rPr>
          <t>======
ID#AAABwg91hB8
Author    (2025-11-19 16:39:29)
Based on 5.5% commission and monthly charges refunded.</t>
        </r>
      </text>
    </comment>
    <comment ref="AFX63" authorId="0" shapeId="0" xr:uid="{00000000-0006-0000-0700-000057020000}">
      <text>
        <r>
          <rPr>
            <sz val="10"/>
            <color rgb="FF000000"/>
            <rFont val="Arial"/>
            <family val="2"/>
            <scheme val="minor"/>
          </rPr>
          <t>======
ID#AAABwg91hus
Author    (2025-11-19 16:39:29)
Based on 5.5% commission and monthly charges refunded.</t>
        </r>
      </text>
    </comment>
    <comment ref="AGF63" authorId="0" shapeId="0" xr:uid="{00000000-0006-0000-0700-0000FD050000}">
      <text>
        <r>
          <rPr>
            <sz val="10"/>
            <color rgb="FF000000"/>
            <rFont val="Arial"/>
            <family val="2"/>
            <scheme val="minor"/>
          </rPr>
          <t>======
ID#AAABwfdWVGc
Author    (2025-11-19 16:39:29)
Based on 5.5% commission and monthly charges refunded.</t>
        </r>
      </text>
    </comment>
    <comment ref="AGN63" authorId="0" shapeId="0" xr:uid="{00000000-0006-0000-0700-00005B030000}">
      <text>
        <r>
          <rPr>
            <sz val="10"/>
            <color rgb="FF000000"/>
            <rFont val="Arial"/>
            <family val="2"/>
            <scheme val="minor"/>
          </rPr>
          <t>======
ID#AAABwg91heQ
Author    (2025-11-19 16:39:29)
Based on 5.5% commission and monthly charges refunded.</t>
        </r>
      </text>
    </comment>
    <comment ref="AGV63" authorId="0" shapeId="0" xr:uid="{00000000-0006-0000-0700-00007A060000}">
      <text>
        <r>
          <rPr>
            <sz val="10"/>
            <color rgb="FF000000"/>
            <rFont val="Arial"/>
            <family val="2"/>
            <scheme val="minor"/>
          </rPr>
          <t>======
ID#AAABwfdWU-0
Author    (2025-11-19 16:39:29)
Based on 5.5% commission and monthly charges refunded.</t>
        </r>
      </text>
    </comment>
    <comment ref="AHD63" authorId="0" shapeId="0" xr:uid="{00000000-0006-0000-0700-0000AD040000}">
      <text>
        <r>
          <rPr>
            <sz val="10"/>
            <color rgb="FF000000"/>
            <rFont val="Arial"/>
            <family val="2"/>
            <scheme val="minor"/>
          </rPr>
          <t>======
ID#AAABwg91hI0
Author    (2025-11-19 16:39:29)
Based on 5.5% commission and monthly charges refunded.</t>
        </r>
      </text>
    </comment>
    <comment ref="AHL63" authorId="0" shapeId="0" xr:uid="{00000000-0006-0000-0700-0000D6020000}">
      <text>
        <r>
          <rPr>
            <sz val="10"/>
            <color rgb="FF000000"/>
            <rFont val="Arial"/>
            <family val="2"/>
            <scheme val="minor"/>
          </rPr>
          <t>======
ID#AAABwg91hmo
Author    (2025-11-19 16:39:29)
Based on 5.5% commission and monthly charges refunded.</t>
        </r>
      </text>
    </comment>
    <comment ref="AHT63" authorId="0" shapeId="0" xr:uid="{00000000-0006-0000-0700-000046050000}">
      <text>
        <r>
          <rPr>
            <sz val="10"/>
            <color rgb="FF000000"/>
            <rFont val="Arial"/>
            <family val="2"/>
            <scheme val="minor"/>
          </rPr>
          <t>======
ID#AAABwg91g_U
Author    (2025-11-19 16:39:29)
Based on 5.5% commission and monthly charges refunded.</t>
        </r>
      </text>
    </comment>
    <comment ref="AIB63" authorId="0" shapeId="0" xr:uid="{00000000-0006-0000-0700-0000AB050000}">
      <text>
        <r>
          <rPr>
            <sz val="10"/>
            <color rgb="FF000000"/>
            <rFont val="Arial"/>
            <family val="2"/>
            <scheme val="minor"/>
          </rPr>
          <t>======
ID#AAABwfdWVLs
Author    (2025-11-19 16:39:29)
Based on 5.5% commission and monthly charges refunded.</t>
        </r>
      </text>
    </comment>
    <comment ref="AIJ63" authorId="0" shapeId="0" xr:uid="{00000000-0006-0000-0700-00001D040000}">
      <text>
        <r>
          <rPr>
            <sz val="10"/>
            <color rgb="FF000000"/>
            <rFont val="Arial"/>
            <family val="2"/>
            <scheme val="minor"/>
          </rPr>
          <t>======
ID#AAABwg91hR4
Author    (2025-11-19 16:39:29)
Based on 5.5% commission and monthly charges refunded.</t>
        </r>
      </text>
    </comment>
    <comment ref="AIR63" authorId="0" shapeId="0" xr:uid="{00000000-0006-0000-0700-00009B000000}">
      <text>
        <r>
          <rPr>
            <sz val="10"/>
            <color rgb="FF000000"/>
            <rFont val="Arial"/>
            <family val="2"/>
            <scheme val="minor"/>
          </rPr>
          <t>======
ID#AAABwg91iKY
Author    (2025-11-19 16:39:29)
Based on 5.5% commission and monthly charges refunded.</t>
        </r>
      </text>
    </comment>
    <comment ref="AIZ63" authorId="0" shapeId="0" xr:uid="{00000000-0006-0000-0700-000072050000}">
      <text>
        <r>
          <rPr>
            <sz val="10"/>
            <color rgb="FF000000"/>
            <rFont val="Arial"/>
            <family val="2"/>
            <scheme val="minor"/>
          </rPr>
          <t>======
ID#AAABwfdWVPU
Author    (2025-11-19 16:39:29)
Based on 5.5% commission and monthly charges refunded.</t>
        </r>
      </text>
    </comment>
    <comment ref="AJH63" authorId="0" shapeId="0" xr:uid="{00000000-0006-0000-0700-0000E7020000}">
      <text>
        <r>
          <rPr>
            <sz val="10"/>
            <color rgb="FF000000"/>
            <rFont val="Arial"/>
            <family val="2"/>
            <scheme val="minor"/>
          </rPr>
          <t>======
ID#AAABwg91hlg
Author    (2025-11-19 16:39:29)
Based on 5.5% commission and monthly charges refunded.</t>
        </r>
      </text>
    </comment>
    <comment ref="AJP63" authorId="0" shapeId="0" xr:uid="{00000000-0006-0000-0700-000079030000}">
      <text>
        <r>
          <rPr>
            <sz val="10"/>
            <color rgb="FF000000"/>
            <rFont val="Arial"/>
            <family val="2"/>
            <scheme val="minor"/>
          </rPr>
          <t>======
ID#AAABwg91hcg
Author    (2025-11-19 16:39:29)
Based on 5.5% commission and monthly charges refunded.</t>
        </r>
      </text>
    </comment>
    <comment ref="AJX63" authorId="0" shapeId="0" xr:uid="{00000000-0006-0000-0700-000050060000}">
      <text>
        <r>
          <rPr>
            <sz val="10"/>
            <color rgb="FF000000"/>
            <rFont val="Arial"/>
            <family val="2"/>
            <scheme val="minor"/>
          </rPr>
          <t>======
ID#AAABwfdWVBU
Author    (2025-11-19 16:39:29)
Based on 5.5% commission and monthly charges refunded.</t>
        </r>
      </text>
    </comment>
    <comment ref="AKF63" authorId="0" shapeId="0" xr:uid="{00000000-0006-0000-0700-000020030000}">
      <text>
        <r>
          <rPr>
            <sz val="10"/>
            <color rgb="FF000000"/>
            <rFont val="Arial"/>
            <family val="2"/>
            <scheme val="minor"/>
          </rPr>
          <t>======
ID#AAABwg91hh8
Author    (2025-11-19 16:39:29)
Based on 5.5% commission and monthly charges refunded.</t>
        </r>
      </text>
    </comment>
    <comment ref="AKN63" authorId="0" shapeId="0" xr:uid="{00000000-0006-0000-0700-0000C8020000}">
      <text>
        <r>
          <rPr>
            <sz val="10"/>
            <color rgb="FF000000"/>
            <rFont val="Arial"/>
            <family val="2"/>
            <scheme val="minor"/>
          </rPr>
          <t>======
ID#AAABwg91hnY
Author    (2025-11-19 16:39:29)
Based on 5.5% commission and monthly charges refunded.</t>
        </r>
      </text>
    </comment>
    <comment ref="AKV63" authorId="0" shapeId="0" xr:uid="{00000000-0006-0000-0700-000038060000}">
      <text>
        <r>
          <rPr>
            <sz val="10"/>
            <color rgb="FF000000"/>
            <rFont val="Arial"/>
            <family val="2"/>
            <scheme val="minor"/>
          </rPr>
          <t>======
ID#AAABwfdWVC4
Author    (2025-11-19 16:39:29)
Based on 5.5% commission and monthly charges refunded.</t>
        </r>
      </text>
    </comment>
    <comment ref="ALD63" authorId="0" shapeId="0" xr:uid="{00000000-0006-0000-0700-000092040000}">
      <text>
        <r>
          <rPr>
            <sz val="10"/>
            <color rgb="FF000000"/>
            <rFont val="Arial"/>
            <family val="2"/>
            <scheme val="minor"/>
          </rPr>
          <t>======
ID#AAABwg91hKg
Author    (2025-11-19 16:39:29)
Based on 5.5% commission and monthly charges refunded.</t>
        </r>
      </text>
    </comment>
    <comment ref="ALL63" authorId="0" shapeId="0" xr:uid="{00000000-0006-0000-0700-0000E6000000}">
      <text>
        <r>
          <rPr>
            <sz val="10"/>
            <color rgb="FF000000"/>
            <rFont val="Arial"/>
            <family val="2"/>
            <scheme val="minor"/>
          </rPr>
          <t>======
ID#AAABwg91iF0
Author    (2025-11-19 16:39:29)
Based on 5.5% commission and monthly charges refunded.</t>
        </r>
      </text>
    </comment>
    <comment ref="ALT63" authorId="0" shapeId="0" xr:uid="{00000000-0006-0000-0700-000006060000}">
      <text>
        <r>
          <rPr>
            <sz val="10"/>
            <color rgb="FF000000"/>
            <rFont val="Arial"/>
            <family val="2"/>
            <scheme val="minor"/>
          </rPr>
          <t>======
ID#AAABwfdWVF4
Author    (2025-11-19 16:39:29)
Based on 5.5% commission and monthly charges refunded.</t>
        </r>
      </text>
    </comment>
    <comment ref="AMB63" authorId="0" shapeId="0" xr:uid="{00000000-0006-0000-0700-000092010000}">
      <text>
        <r>
          <rPr>
            <sz val="10"/>
            <color rgb="FF000000"/>
            <rFont val="Arial"/>
            <family val="2"/>
            <scheme val="minor"/>
          </rPr>
          <t>======
ID#AAABwg91h68
Author    (2025-11-19 16:39:29)
Based on 5.5% commission and monthly charges refunded.</t>
        </r>
      </text>
    </comment>
    <comment ref="AMJ63" authorId="0" shapeId="0" xr:uid="{00000000-0006-0000-0700-0000F5020000}">
      <text>
        <r>
          <rPr>
            <sz val="10"/>
            <color rgb="FF000000"/>
            <rFont val="Arial"/>
            <family val="2"/>
            <scheme val="minor"/>
          </rPr>
          <t>======
ID#AAABwg91hks
Author    (2025-11-19 16:39:29)
Based on 5.5% commission and monthly charges refunded.</t>
        </r>
      </text>
    </comment>
    <comment ref="AMR63" authorId="0" shapeId="0" xr:uid="{00000000-0006-0000-0700-000017030000}">
      <text>
        <r>
          <rPr>
            <sz val="10"/>
            <color rgb="FF000000"/>
            <rFont val="Arial"/>
            <family val="2"/>
            <scheme val="minor"/>
          </rPr>
          <t>======
ID#AAABwg91hio
Author    (2025-11-19 16:39:29)
Based on 5.5% commission and monthly charges refunded.</t>
        </r>
      </text>
    </comment>
    <comment ref="AMZ63" authorId="0" shapeId="0" xr:uid="{00000000-0006-0000-0700-0000D6040000}">
      <text>
        <r>
          <rPr>
            <sz val="10"/>
            <color rgb="FF000000"/>
            <rFont val="Arial"/>
            <family val="2"/>
            <scheme val="minor"/>
          </rPr>
          <t>======
ID#AAABwg91hGQ
Author    (2025-11-19 16:39:29)
Based on 5.5% commission and monthly charges refunded.</t>
        </r>
      </text>
    </comment>
    <comment ref="ANH63" authorId="0" shapeId="0" xr:uid="{00000000-0006-0000-0700-000024000000}">
      <text>
        <r>
          <rPr>
            <sz val="10"/>
            <color rgb="FF000000"/>
            <rFont val="Arial"/>
            <family val="2"/>
            <scheme val="minor"/>
          </rPr>
          <t>======
ID#AAABwg91iR8
Author    (2025-11-19 16:39:29)
Based on 5.5% commission and monthly charges refunded.</t>
        </r>
      </text>
    </comment>
    <comment ref="ANP63" authorId="0" shapeId="0" xr:uid="{00000000-0006-0000-0700-00004E010000}">
      <text>
        <r>
          <rPr>
            <sz val="10"/>
            <color rgb="FF000000"/>
            <rFont val="Arial"/>
            <family val="2"/>
            <scheme val="minor"/>
          </rPr>
          <t>======
ID#AAABwg91h_U
Author    (2025-11-19 16:39:29)
Based on 5.5% commission and monthly charges refunded.</t>
        </r>
      </text>
    </comment>
    <comment ref="ANX63" authorId="0" shapeId="0" xr:uid="{00000000-0006-0000-0700-0000DD010000}">
      <text>
        <r>
          <rPr>
            <sz val="10"/>
            <color rgb="FF000000"/>
            <rFont val="Arial"/>
            <family val="2"/>
            <scheme val="minor"/>
          </rPr>
          <t>======
ID#AAABwg91h2Q
Author    (2025-11-19 16:39:29)
Based on 5.5% commission and monthly charges refunded.</t>
        </r>
      </text>
    </comment>
    <comment ref="AOF63" authorId="0" shapeId="0" xr:uid="{00000000-0006-0000-0700-00009C020000}">
      <text>
        <r>
          <rPr>
            <sz val="10"/>
            <color rgb="FF000000"/>
            <rFont val="Arial"/>
            <family val="2"/>
            <scheme val="minor"/>
          </rPr>
          <t>======
ID#AAABwg91hqY
Author    (2025-11-19 16:39:29)
Based on 5.5% commission and monthly charges refunded.</t>
        </r>
      </text>
    </comment>
    <comment ref="AON63" authorId="0" shapeId="0" xr:uid="{00000000-0006-0000-0700-000019000000}">
      <text>
        <r>
          <rPr>
            <sz val="10"/>
            <color rgb="FF000000"/>
            <rFont val="Arial"/>
            <family val="2"/>
            <scheme val="minor"/>
          </rPr>
          <t>======
ID#AAABwg91iSk
Author    (2025-11-19 16:39:29)
Based on 5.5% commission and monthly charges refunded.</t>
        </r>
      </text>
    </comment>
    <comment ref="AOV63" authorId="0" shapeId="0" xr:uid="{00000000-0006-0000-0700-000070050000}">
      <text>
        <r>
          <rPr>
            <sz val="10"/>
            <color rgb="FF000000"/>
            <rFont val="Arial"/>
            <family val="2"/>
            <scheme val="minor"/>
          </rPr>
          <t>======
ID#AAABwfdWVPM
Author    (2025-11-19 16:39:29)
Based on 5.5% commission and monthly charges refunded.</t>
        </r>
      </text>
    </comment>
    <comment ref="APD63" authorId="0" shapeId="0" xr:uid="{00000000-0006-0000-0700-0000AE000000}">
      <text>
        <r>
          <rPr>
            <sz val="10"/>
            <color rgb="FF000000"/>
            <rFont val="Arial"/>
            <family val="2"/>
            <scheme val="minor"/>
          </rPr>
          <t>======
ID#AAABwg91iJc
Author    (2025-11-19 16:39:29)
Based on 5.5% commission and monthly charges refunded.</t>
        </r>
      </text>
    </comment>
    <comment ref="APL63" authorId="0" shapeId="0" xr:uid="{00000000-0006-0000-0700-00005F040000}">
      <text>
        <r>
          <rPr>
            <sz val="10"/>
            <color rgb="FF000000"/>
            <rFont val="Arial"/>
            <family val="2"/>
            <scheme val="minor"/>
          </rPr>
          <t>======
ID#AAABwg91hN0
Author    (2025-11-19 16:39:29)
Based on 5.5% commission and monthly charges refunded.</t>
        </r>
      </text>
    </comment>
    <comment ref="APT63" authorId="0" shapeId="0" xr:uid="{00000000-0006-0000-0700-000030020000}">
      <text>
        <r>
          <rPr>
            <sz val="10"/>
            <color rgb="FF000000"/>
            <rFont val="Arial"/>
            <family val="2"/>
            <scheme val="minor"/>
          </rPr>
          <t>======
ID#AAABwg91hxM
Author    (2025-11-19 16:39:29)
Based on 5.5% commission and monthly charges refunded.</t>
        </r>
      </text>
    </comment>
    <comment ref="AQB63" authorId="0" shapeId="0" xr:uid="{00000000-0006-0000-0700-0000F9020000}">
      <text>
        <r>
          <rPr>
            <sz val="10"/>
            <color rgb="FF000000"/>
            <rFont val="Arial"/>
            <family val="2"/>
            <scheme val="minor"/>
          </rPr>
          <t>======
ID#AAABwg91hko
Author    (2025-11-19 16:39:29)
Based on 5.5% commission and monthly charges refunded.</t>
        </r>
      </text>
    </comment>
    <comment ref="AQJ63" authorId="0" shapeId="0" xr:uid="{00000000-0006-0000-0700-000063000000}">
      <text>
        <r>
          <rPr>
            <sz val="10"/>
            <color rgb="FF000000"/>
            <rFont val="Arial"/>
            <family val="2"/>
            <scheme val="minor"/>
          </rPr>
          <t>======
ID#AAABwg91iOE
Author    (2025-11-19 16:39:29)
Based on 5.5% commission and monthly charges refunded.</t>
        </r>
      </text>
    </comment>
    <comment ref="AQR63" authorId="0" shapeId="0" xr:uid="{00000000-0006-0000-0700-000095010000}">
      <text>
        <r>
          <rPr>
            <sz val="10"/>
            <color rgb="FF000000"/>
            <rFont val="Arial"/>
            <family val="2"/>
            <scheme val="minor"/>
          </rPr>
          <t>======
ID#AAABwg91h6w
Author    (2025-11-19 16:39:29)
Based on 5.5% commission and monthly charges refunded.</t>
        </r>
      </text>
    </comment>
    <comment ref="AQZ63" authorId="0" shapeId="0" xr:uid="{00000000-0006-0000-0700-00003C020000}">
      <text>
        <r>
          <rPr>
            <sz val="10"/>
            <color rgb="FF000000"/>
            <rFont val="Arial"/>
            <family val="2"/>
            <scheme val="minor"/>
          </rPr>
          <t>======
ID#AAABwg91hwU
Author    (2025-11-19 16:39:29)
Based on 5.5% commission and monthly charges refunded.</t>
        </r>
      </text>
    </comment>
    <comment ref="ARH63" authorId="0" shapeId="0" xr:uid="{00000000-0006-0000-0700-000080020000}">
      <text>
        <r>
          <rPr>
            <sz val="10"/>
            <color rgb="FF000000"/>
            <rFont val="Arial"/>
            <family val="2"/>
            <scheme val="minor"/>
          </rPr>
          <t>======
ID#AAABwg91hsE
Author    (2025-11-19 16:39:29)
Based on 5.5% commission and monthly charges refunded.</t>
        </r>
      </text>
    </comment>
    <comment ref="ARP63" authorId="0" shapeId="0" xr:uid="{00000000-0006-0000-0700-0000BC030000}">
      <text>
        <r>
          <rPr>
            <sz val="10"/>
            <color rgb="FF000000"/>
            <rFont val="Arial"/>
            <family val="2"/>
            <scheme val="minor"/>
          </rPr>
          <t>======
ID#AAABwg91hYM
Author    (2025-11-19 16:39:29)
Based on 5.5% commission and monthly charges refunded.</t>
        </r>
      </text>
    </comment>
    <comment ref="ARX63" authorId="0" shapeId="0" xr:uid="{00000000-0006-0000-0700-0000DC030000}">
      <text>
        <r>
          <rPr>
            <sz val="10"/>
            <color rgb="FF000000"/>
            <rFont val="Arial"/>
            <family val="2"/>
            <scheme val="minor"/>
          </rPr>
          <t>======
ID#AAABwg91hWE
Author    (2025-11-19 16:39:29)
Based on 5.5% commission and monthly charges refunded.</t>
        </r>
      </text>
    </comment>
    <comment ref="ASF63" authorId="0" shapeId="0" xr:uid="{00000000-0006-0000-0700-000020000000}">
      <text>
        <r>
          <rPr>
            <sz val="10"/>
            <color rgb="FF000000"/>
            <rFont val="Arial"/>
            <family val="2"/>
            <scheme val="minor"/>
          </rPr>
          <t>======
ID#AAABwg91iSQ
Author    (2025-11-19 16:39:29)
Based on 5.5% commission and monthly charges refunded.</t>
        </r>
      </text>
    </comment>
    <comment ref="ASN63" authorId="0" shapeId="0" xr:uid="{00000000-0006-0000-0700-00008C040000}">
      <text>
        <r>
          <rPr>
            <sz val="10"/>
            <color rgb="FF000000"/>
            <rFont val="Arial"/>
            <family val="2"/>
            <scheme val="minor"/>
          </rPr>
          <t>======
ID#AAABwg91hK4
Author    (2025-11-19 16:39:29)
Based on 5.5% commission and monthly charges refunded.</t>
        </r>
      </text>
    </comment>
    <comment ref="ASV63" authorId="0" shapeId="0" xr:uid="{00000000-0006-0000-0700-00000A010000}">
      <text>
        <r>
          <rPr>
            <sz val="10"/>
            <color rgb="FF000000"/>
            <rFont val="Arial"/>
            <family val="2"/>
            <scheme val="minor"/>
          </rPr>
          <t>======
ID#AAABwg91iDg
Author    (2025-11-19 16:39:29)
Based on 5.5% commission and monthly charges refunded.</t>
        </r>
      </text>
    </comment>
    <comment ref="ATD63" authorId="0" shapeId="0" xr:uid="{00000000-0006-0000-0700-000076020000}">
      <text>
        <r>
          <rPr>
            <sz val="10"/>
            <color rgb="FF000000"/>
            <rFont val="Arial"/>
            <family val="2"/>
            <scheme val="minor"/>
          </rPr>
          <t>======
ID#AAABwg91hso
Author    (2025-11-19 16:39:29)
Based on 5.5% commission and monthly charges refunded.</t>
        </r>
      </text>
    </comment>
    <comment ref="ATL63" authorId="0" shapeId="0" xr:uid="{00000000-0006-0000-0700-0000F6050000}">
      <text>
        <r>
          <rPr>
            <sz val="10"/>
            <color rgb="FF000000"/>
            <rFont val="Arial"/>
            <family val="2"/>
            <scheme val="minor"/>
          </rPr>
          <t>======
ID#AAABwfdWVG4
Author    (2025-11-19 16:39:29)
Based on 5.5% commission and monthly charges refunded.</t>
        </r>
      </text>
    </comment>
    <comment ref="ATT63" authorId="0" shapeId="0" xr:uid="{00000000-0006-0000-0700-00003D000000}">
      <text>
        <r>
          <rPr>
            <sz val="10"/>
            <color rgb="FF000000"/>
            <rFont val="Arial"/>
            <family val="2"/>
            <scheme val="minor"/>
          </rPr>
          <t>======
ID#AAABwg91iQg
Author    (2025-11-19 16:39:29)
Based on 5.5% commission and monthly charges refunded.</t>
        </r>
      </text>
    </comment>
    <comment ref="AUB63" authorId="0" shapeId="0" xr:uid="{00000000-0006-0000-0700-000055040000}">
      <text>
        <r>
          <rPr>
            <sz val="10"/>
            <color rgb="FF000000"/>
            <rFont val="Arial"/>
            <family val="2"/>
            <scheme val="minor"/>
          </rPr>
          <t>======
ID#AAABwg91hOg
Author    (2025-11-19 16:39:29)
Based on 5.5% commission and monthly charges refunded.</t>
        </r>
      </text>
    </comment>
    <comment ref="AUJ63" authorId="0" shapeId="0" xr:uid="{00000000-0006-0000-0700-000047040000}">
      <text>
        <r>
          <rPr>
            <sz val="10"/>
            <color rgb="FF000000"/>
            <rFont val="Arial"/>
            <family val="2"/>
            <scheme val="minor"/>
          </rPr>
          <t>======
ID#AAABwg91hPc
Author    (2025-11-19 16:39:29)
Based on 5.5% commission and monthly charges refunded.</t>
        </r>
      </text>
    </comment>
    <comment ref="AUR63" authorId="0" shapeId="0" xr:uid="{00000000-0006-0000-0700-000003000000}">
      <text>
        <r>
          <rPr>
            <sz val="10"/>
            <color rgb="FF000000"/>
            <rFont val="Arial"/>
            <family val="2"/>
            <scheme val="minor"/>
          </rPr>
          <t>======
ID#AAABwg91iUA
Author    (2025-11-19 16:39:29)
Based on 5.5% commission and monthly charges refunded.</t>
        </r>
      </text>
    </comment>
    <comment ref="AUZ63" authorId="0" shapeId="0" xr:uid="{00000000-0006-0000-0700-000035010000}">
      <text>
        <r>
          <rPr>
            <sz val="10"/>
            <color rgb="FF000000"/>
            <rFont val="Arial"/>
            <family val="2"/>
            <scheme val="minor"/>
          </rPr>
          <t>======
ID#AAABwg91iAs
Author    (2025-11-19 16:39:29)
Based on 5.5% commission and monthly charges refunded.</t>
        </r>
      </text>
    </comment>
    <comment ref="AVH63" authorId="0" shapeId="0" xr:uid="{00000000-0006-0000-0700-00009C000000}">
      <text>
        <r>
          <rPr>
            <sz val="10"/>
            <color rgb="FF000000"/>
            <rFont val="Arial"/>
            <family val="2"/>
            <scheme val="minor"/>
          </rPr>
          <t>======
ID#AAABwg91iKc
Author    (2025-11-19 16:39:29)
Based on 5.5% commission and monthly charges refunded.</t>
        </r>
      </text>
    </comment>
    <comment ref="AVP63" authorId="0" shapeId="0" xr:uid="{00000000-0006-0000-0700-000008030000}">
      <text>
        <r>
          <rPr>
            <sz val="10"/>
            <color rgb="FF000000"/>
            <rFont val="Arial"/>
            <family val="2"/>
            <scheme val="minor"/>
          </rPr>
          <t>======
ID#AAABwg91hjg
Author    (2025-11-19 16:39:29)
Based on 5.5% commission and monthly charges refunded.</t>
        </r>
      </text>
    </comment>
    <comment ref="AVX63" authorId="0" shapeId="0" xr:uid="{00000000-0006-0000-0700-000046010000}">
      <text>
        <r>
          <rPr>
            <sz val="10"/>
            <color rgb="FF000000"/>
            <rFont val="Arial"/>
            <family val="2"/>
            <scheme val="minor"/>
          </rPr>
          <t>======
ID#AAABwg91h_o
Author    (2025-11-19 16:39:29)
Based on 5.5% commission and monthly charges refunded.</t>
        </r>
      </text>
    </comment>
    <comment ref="AWF63" authorId="0" shapeId="0" xr:uid="{00000000-0006-0000-0700-000033050000}">
      <text>
        <r>
          <rPr>
            <sz val="10"/>
            <color rgb="FF000000"/>
            <rFont val="Arial"/>
            <family val="2"/>
            <scheme val="minor"/>
          </rPr>
          <t>======
ID#AAABwg91hAU
Author    (2025-11-19 16:39:29)
Based on 5.5% commission and monthly charges refunded.</t>
        </r>
      </text>
    </comment>
    <comment ref="AWN63" authorId="0" shapeId="0" xr:uid="{00000000-0006-0000-0700-000016040000}">
      <text>
        <r>
          <rPr>
            <sz val="10"/>
            <color rgb="FF000000"/>
            <rFont val="Arial"/>
            <family val="2"/>
            <scheme val="minor"/>
          </rPr>
          <t>======
ID#AAABwg91hSU
Author    (2025-11-19 16:39:29)
Based on 5.5% commission and monthly charges refunded.</t>
        </r>
      </text>
    </comment>
    <comment ref="AWV63" authorId="0" shapeId="0" xr:uid="{00000000-0006-0000-0700-0000E3030000}">
      <text>
        <r>
          <rPr>
            <sz val="10"/>
            <color rgb="FF000000"/>
            <rFont val="Arial"/>
            <family val="2"/>
            <scheme val="minor"/>
          </rPr>
          <t>======
ID#AAABwg91hVk
Author    (2025-11-19 16:39:29)
Based on 5.5% commission and monthly charges refunded.</t>
        </r>
      </text>
    </comment>
    <comment ref="AXD63" authorId="0" shapeId="0" xr:uid="{00000000-0006-0000-0700-0000BF010000}">
      <text>
        <r>
          <rPr>
            <sz val="10"/>
            <color rgb="FF000000"/>
            <rFont val="Arial"/>
            <family val="2"/>
            <scheme val="minor"/>
          </rPr>
          <t>======
ID#AAABwg91h4E
Author    (2025-11-19 16:39:29)
Based on 5.5% commission and monthly charges refunded.</t>
        </r>
      </text>
    </comment>
    <comment ref="AXL63" authorId="0" shapeId="0" xr:uid="{00000000-0006-0000-0700-0000F5000000}">
      <text>
        <r>
          <rPr>
            <sz val="10"/>
            <color rgb="FF000000"/>
            <rFont val="Arial"/>
            <family val="2"/>
            <scheme val="minor"/>
          </rPr>
          <t>======
ID#AAABwg91iE4
Author    (2025-11-19 16:39:29)
Based on 5.5% commission and monthly charges refunded.</t>
        </r>
      </text>
    </comment>
    <comment ref="AXT63" authorId="0" shapeId="0" xr:uid="{00000000-0006-0000-0700-000009000000}">
      <text>
        <r>
          <rPr>
            <sz val="10"/>
            <color rgb="FF000000"/>
            <rFont val="Arial"/>
            <family val="2"/>
            <scheme val="minor"/>
          </rPr>
          <t>======
ID#AAABwg91iTo
Author    (2025-11-19 16:39:29)
Based on 5.5% commission and monthly charges refunded.</t>
        </r>
      </text>
    </comment>
    <comment ref="AYB63" authorId="0" shapeId="0" xr:uid="{00000000-0006-0000-0700-000040040000}">
      <text>
        <r>
          <rPr>
            <sz val="10"/>
            <color rgb="FF000000"/>
            <rFont val="Arial"/>
            <family val="2"/>
            <scheme val="minor"/>
          </rPr>
          <t>======
ID#AAABwg91hPs
Author    (2025-11-19 16:39:29)
Based on 5.5% commission and monthly charges refunded.</t>
        </r>
      </text>
    </comment>
    <comment ref="AYJ63" authorId="0" shapeId="0" xr:uid="{00000000-0006-0000-0700-0000A4030000}">
      <text>
        <r>
          <rPr>
            <sz val="10"/>
            <color rgb="FF000000"/>
            <rFont val="Arial"/>
            <family val="2"/>
            <scheme val="minor"/>
          </rPr>
          <t>======
ID#AAABwg91hZc
Author    (2025-11-19 16:39:29)
Based on 5.5% commission and monthly charges refunded.</t>
        </r>
      </text>
    </comment>
    <comment ref="AYR63" authorId="0" shapeId="0" xr:uid="{00000000-0006-0000-0700-000051000000}">
      <text>
        <r>
          <rPr>
            <sz val="10"/>
            <color rgb="FF000000"/>
            <rFont val="Arial"/>
            <family val="2"/>
            <scheme val="minor"/>
          </rPr>
          <t>======
ID#AAABwg91iPM
Author    (2025-11-19 16:39:29)
Based on 5.5% commission and monthly charges refunded.</t>
        </r>
      </text>
    </comment>
    <comment ref="AYZ63" authorId="0" shapeId="0" xr:uid="{00000000-0006-0000-0700-000064050000}">
      <text>
        <r>
          <rPr>
            <sz val="10"/>
            <color rgb="FF000000"/>
            <rFont val="Arial"/>
            <family val="2"/>
            <scheme val="minor"/>
          </rPr>
          <t>======
ID#AAABwfdWVQA
Author    (2025-11-19 16:39:29)
Based on 5.5% commission and monthly charges refunded.</t>
        </r>
      </text>
    </comment>
    <comment ref="AZH63" authorId="0" shapeId="0" xr:uid="{00000000-0006-0000-0700-00006D020000}">
      <text>
        <r>
          <rPr>
            <sz val="10"/>
            <color rgb="FF000000"/>
            <rFont val="Arial"/>
            <family val="2"/>
            <scheme val="minor"/>
          </rPr>
          <t>======
ID#AAABwg91htY
Author    (2025-11-19 16:39:29)
Based on 5.5% commission and monthly charges refunded.</t>
        </r>
      </text>
    </comment>
    <comment ref="AZP63" authorId="0" shapeId="0" xr:uid="{00000000-0006-0000-0700-000061040000}">
      <text>
        <r>
          <rPr>
            <sz val="10"/>
            <color rgb="FF000000"/>
            <rFont val="Arial"/>
            <family val="2"/>
            <scheme val="minor"/>
          </rPr>
          <t>======
ID#AAABwg91hNs
Author    (2025-11-19 16:39:29)
Based on 5.5% commission and monthly charges refunded.</t>
        </r>
      </text>
    </comment>
    <comment ref="AZX63" authorId="0" shapeId="0" xr:uid="{00000000-0006-0000-0700-00007A020000}">
      <text>
        <r>
          <rPr>
            <sz val="10"/>
            <color rgb="FF000000"/>
            <rFont val="Arial"/>
            <family val="2"/>
            <scheme val="minor"/>
          </rPr>
          <t>======
ID#AAABwg91hsY
Author    (2025-11-19 16:39:29)
Based on 5.5% commission and monthly charges refunded.</t>
        </r>
      </text>
    </comment>
    <comment ref="BAF63" authorId="0" shapeId="0" xr:uid="{00000000-0006-0000-0700-0000A8020000}">
      <text>
        <r>
          <rPr>
            <sz val="10"/>
            <color rgb="FF000000"/>
            <rFont val="Arial"/>
            <family val="2"/>
            <scheme val="minor"/>
          </rPr>
          <t>======
ID#AAABwg91hpo
Author    (2025-11-19 16:39:29)
Based on 5.5% commission and monthly charges refunded.</t>
        </r>
      </text>
    </comment>
    <comment ref="BAN63" authorId="0" shapeId="0" xr:uid="{00000000-0006-0000-0700-0000E5000000}">
      <text>
        <r>
          <rPr>
            <sz val="10"/>
            <color rgb="FF000000"/>
            <rFont val="Arial"/>
            <family val="2"/>
            <scheme val="minor"/>
          </rPr>
          <t>======
ID#AAABwg91iF8
Author    (2025-11-19 16:39:29)
Based on 5.5% commission and monthly charges refunded.</t>
        </r>
      </text>
    </comment>
    <comment ref="BAV63" authorId="0" shapeId="0" xr:uid="{00000000-0006-0000-0700-000036000000}">
      <text>
        <r>
          <rPr>
            <sz val="10"/>
            <color rgb="FF000000"/>
            <rFont val="Arial"/>
            <family val="2"/>
            <scheme val="minor"/>
          </rPr>
          <t>======
ID#AAABwg91iQ0
Author    (2025-11-19 16:39:29)
Based on 5.5% commission and monthly charges refunded.</t>
        </r>
      </text>
    </comment>
    <comment ref="BBD63" authorId="0" shapeId="0" xr:uid="{00000000-0006-0000-0700-0000DE020000}">
      <text>
        <r>
          <rPr>
            <sz val="10"/>
            <color rgb="FF000000"/>
            <rFont val="Arial"/>
            <family val="2"/>
            <scheme val="minor"/>
          </rPr>
          <t>======
ID#AAABwg91hmM
Author    (2025-11-19 16:39:29)
Based on 5.5% commission and monthly charges refunded.</t>
        </r>
      </text>
    </comment>
    <comment ref="BBL63" authorId="0" shapeId="0" xr:uid="{00000000-0006-0000-0700-0000E9050000}">
      <text>
        <r>
          <rPr>
            <sz val="10"/>
            <color rgb="FF000000"/>
            <rFont val="Arial"/>
            <family val="2"/>
            <scheme val="minor"/>
          </rPr>
          <t>======
ID#AAABwfdWVHs
Author    (2025-11-19 16:39:29)
Based on 5.5% commission and monthly charges refunded.</t>
        </r>
      </text>
    </comment>
    <comment ref="BBT63" authorId="0" shapeId="0" xr:uid="{00000000-0006-0000-0700-000052060000}">
      <text>
        <r>
          <rPr>
            <sz val="10"/>
            <color rgb="FF000000"/>
            <rFont val="Arial"/>
            <family val="2"/>
            <scheme val="minor"/>
          </rPr>
          <t>======
ID#AAABwfdWVBE
Author    (2025-11-19 16:39:29)
Based on 5.5% commission and monthly charges refunded.</t>
        </r>
      </text>
    </comment>
    <comment ref="BCB63" authorId="0" shapeId="0" xr:uid="{00000000-0006-0000-0700-000071020000}">
      <text>
        <r>
          <rPr>
            <sz val="10"/>
            <color rgb="FF000000"/>
            <rFont val="Arial"/>
            <family val="2"/>
            <scheme val="minor"/>
          </rPr>
          <t>======
ID#AAABwg91htA
Author    (2025-11-19 16:39:29)
Based on 5.5% commission and monthly charges refunded.</t>
        </r>
      </text>
    </comment>
    <comment ref="BCJ63" authorId="0" shapeId="0" xr:uid="{00000000-0006-0000-0700-0000FB030000}">
      <text>
        <r>
          <rPr>
            <sz val="10"/>
            <color rgb="FF000000"/>
            <rFont val="Arial"/>
            <family val="2"/>
            <scheme val="minor"/>
          </rPr>
          <t>======
ID#AAABwg91hUA
Author    (2025-11-19 16:39:29)
Based on 5.5% commission and monthly charges refunded.</t>
        </r>
      </text>
    </comment>
    <comment ref="BCR63" authorId="0" shapeId="0" xr:uid="{00000000-0006-0000-0700-00001A000000}">
      <text>
        <r>
          <rPr>
            <sz val="10"/>
            <color rgb="FF000000"/>
            <rFont val="Arial"/>
            <family val="2"/>
            <scheme val="minor"/>
          </rPr>
          <t>======
ID#AAABwg91iSo
Author    (2025-11-19 16:39:29)
Based on 5.5% commission and monthly charges refunded.</t>
        </r>
      </text>
    </comment>
    <comment ref="BCZ63" authorId="0" shapeId="0" xr:uid="{00000000-0006-0000-0700-00006B040000}">
      <text>
        <r>
          <rPr>
            <sz val="10"/>
            <color rgb="FF000000"/>
            <rFont val="Arial"/>
            <family val="2"/>
            <scheme val="minor"/>
          </rPr>
          <t>======
ID#AAABwg91hM8
Author    (2025-11-19 16:39:29)
Based on 5.5% commission and monthly charges refunded.</t>
        </r>
      </text>
    </comment>
    <comment ref="BDH63" authorId="0" shapeId="0" xr:uid="{00000000-0006-0000-0700-0000A6020000}">
      <text>
        <r>
          <rPr>
            <sz val="10"/>
            <color rgb="FF000000"/>
            <rFont val="Arial"/>
            <family val="2"/>
            <scheme val="minor"/>
          </rPr>
          <t>======
ID#AAABwg91hps
Author    (2025-11-19 16:39:29)
Based on 5.5% commission and monthly charges refunded.</t>
        </r>
      </text>
    </comment>
    <comment ref="BDP63" authorId="0" shapeId="0" xr:uid="{00000000-0006-0000-0700-000058030000}">
      <text>
        <r>
          <rPr>
            <sz val="10"/>
            <color rgb="FF000000"/>
            <rFont val="Arial"/>
            <family val="2"/>
            <scheme val="minor"/>
          </rPr>
          <t>======
ID#AAABwg91heU
Author    (2025-11-19 16:39:29)
Based on 5.5% commission and monthly charges refunded.</t>
        </r>
      </text>
    </comment>
    <comment ref="BDX63" authorId="0" shapeId="0" xr:uid="{00000000-0006-0000-0700-000023050000}">
      <text>
        <r>
          <rPr>
            <sz val="10"/>
            <color rgb="FF000000"/>
            <rFont val="Arial"/>
            <family val="2"/>
            <scheme val="minor"/>
          </rPr>
          <t>======
ID#AAABwg91hBc
Author    (2025-11-19 16:39:29)
Based on 5.5% commission and monthly charges refunded.</t>
        </r>
      </text>
    </comment>
    <comment ref="BEF63" authorId="0" shapeId="0" xr:uid="{00000000-0006-0000-0700-00005E040000}">
      <text>
        <r>
          <rPr>
            <sz val="10"/>
            <color rgb="FF000000"/>
            <rFont val="Arial"/>
            <family val="2"/>
            <scheme val="minor"/>
          </rPr>
          <t>======
ID#AAABwg91hN4
Author    (2025-11-19 16:39:29)
Based on 5.5% commission and monthly charges refunded.</t>
        </r>
      </text>
    </comment>
    <comment ref="BEN63" authorId="0" shapeId="0" xr:uid="{00000000-0006-0000-0700-0000E5040000}">
      <text>
        <r>
          <rPr>
            <sz val="10"/>
            <color rgb="FF000000"/>
            <rFont val="Arial"/>
            <family val="2"/>
            <scheme val="minor"/>
          </rPr>
          <t>======
ID#AAABwg91hFQ
Author    (2025-11-19 16:39:29)
Based on 5.5% commission and monthly charges refunded.</t>
        </r>
      </text>
    </comment>
    <comment ref="BEV63" authorId="0" shapeId="0" xr:uid="{00000000-0006-0000-0700-00001A040000}">
      <text>
        <r>
          <rPr>
            <sz val="10"/>
            <color rgb="FF000000"/>
            <rFont val="Arial"/>
            <family val="2"/>
            <scheme val="minor"/>
          </rPr>
          <t>======
ID#AAABwg91hSA
Author    (2025-11-19 16:39:29)
Based on 5.5% commission and monthly charges refunded.</t>
        </r>
      </text>
    </comment>
    <comment ref="BFD63" authorId="0" shapeId="0" xr:uid="{00000000-0006-0000-0700-000093010000}">
      <text>
        <r>
          <rPr>
            <sz val="10"/>
            <color rgb="FF000000"/>
            <rFont val="Arial"/>
            <family val="2"/>
            <scheme val="minor"/>
          </rPr>
          <t>======
ID#AAABwg91h64
Author    (2025-11-19 16:39:29)
Based on 5.5% commission and monthly charges refunded.</t>
        </r>
      </text>
    </comment>
    <comment ref="BFL63" authorId="0" shapeId="0" xr:uid="{00000000-0006-0000-0700-00001D000000}">
      <text>
        <r>
          <rPr>
            <sz val="10"/>
            <color rgb="FF000000"/>
            <rFont val="Arial"/>
            <family val="2"/>
            <scheme val="minor"/>
          </rPr>
          <t>======
ID#AAABwg91iSU
Author    (2025-11-19 16:39:29)
Based on 5.5% commission and monthly charges refunded.</t>
        </r>
      </text>
    </comment>
    <comment ref="BFT63" authorId="0" shapeId="0" xr:uid="{00000000-0006-0000-0700-0000CE000000}">
      <text>
        <r>
          <rPr>
            <sz val="10"/>
            <color rgb="FF000000"/>
            <rFont val="Arial"/>
            <family val="2"/>
            <scheme val="minor"/>
          </rPr>
          <t>======
ID#AAABwg91iHU
Author    (2025-11-19 16:39:29)
Based on 5.5% commission and monthly charges refunded.</t>
        </r>
      </text>
    </comment>
    <comment ref="BGB63" authorId="0" shapeId="0" xr:uid="{00000000-0006-0000-0700-0000B5000000}">
      <text>
        <r>
          <rPr>
            <sz val="10"/>
            <color rgb="FF000000"/>
            <rFont val="Arial"/>
            <family val="2"/>
            <scheme val="minor"/>
          </rPr>
          <t>======
ID#AAABwg91iI4
Author    (2025-11-19 16:39:29)
Based on 5.5% commission and monthly charges refunded.</t>
        </r>
      </text>
    </comment>
    <comment ref="BGJ63" authorId="0" shapeId="0" xr:uid="{00000000-0006-0000-0700-0000C2040000}">
      <text>
        <r>
          <rPr>
            <sz val="10"/>
            <color rgb="FF000000"/>
            <rFont val="Arial"/>
            <family val="2"/>
            <scheme val="minor"/>
          </rPr>
          <t>======
ID#AAABwg91hHo
Author    (2025-11-19 16:39:29)
Based on 5.5% commission and monthly charges refunded.</t>
        </r>
      </text>
    </comment>
    <comment ref="BGR63" authorId="0" shapeId="0" xr:uid="{00000000-0006-0000-0700-00009D020000}">
      <text>
        <r>
          <rPr>
            <sz val="10"/>
            <color rgb="FF000000"/>
            <rFont val="Arial"/>
            <family val="2"/>
            <scheme val="minor"/>
          </rPr>
          <t>======
ID#AAABwg91hqQ
Author    (2025-11-19 16:39:29)
Based on 5.5% commission and monthly charges refunded.</t>
        </r>
      </text>
    </comment>
    <comment ref="BGZ63" authorId="0" shapeId="0" xr:uid="{00000000-0006-0000-0700-000047060000}">
      <text>
        <r>
          <rPr>
            <sz val="10"/>
            <color rgb="FF000000"/>
            <rFont val="Arial"/>
            <family val="2"/>
            <scheme val="minor"/>
          </rPr>
          <t>======
ID#AAABwfdWVB0
Author    (2025-11-19 16:39:29)
Based on 5.5% commission and monthly charges refunded.</t>
        </r>
      </text>
    </comment>
    <comment ref="BHH63" authorId="0" shapeId="0" xr:uid="{00000000-0006-0000-0700-0000A4040000}">
      <text>
        <r>
          <rPr>
            <sz val="10"/>
            <color rgb="FF000000"/>
            <rFont val="Arial"/>
            <family val="2"/>
            <scheme val="minor"/>
          </rPr>
          <t>======
ID#AAABwg91hJc
Author    (2025-11-19 16:39:29)
Based on 5.5% commission and monthly charges refunded.</t>
        </r>
      </text>
    </comment>
    <comment ref="BHP63" authorId="0" shapeId="0" xr:uid="{00000000-0006-0000-0700-0000B0000000}">
      <text>
        <r>
          <rPr>
            <sz val="10"/>
            <color rgb="FF000000"/>
            <rFont val="Arial"/>
            <family val="2"/>
            <scheme val="minor"/>
          </rPr>
          <t>======
ID#AAABwg91iJQ
Author    (2025-11-19 16:39:29)
Based on 5.5% commission and monthly charges refunded.</t>
        </r>
      </text>
    </comment>
    <comment ref="BHX63" authorId="0" shapeId="0" xr:uid="{00000000-0006-0000-0700-000015020000}">
      <text>
        <r>
          <rPr>
            <sz val="10"/>
            <color rgb="FF000000"/>
            <rFont val="Arial"/>
            <family val="2"/>
            <scheme val="minor"/>
          </rPr>
          <t>======
ID#AAABwg91hys
Author    (2025-11-19 16:39:29)
Based on 5.5% commission and monthly charges refunded.</t>
        </r>
      </text>
    </comment>
    <comment ref="BIF63" authorId="0" shapeId="0" xr:uid="{00000000-0006-0000-0700-00003C060000}">
      <text>
        <r>
          <rPr>
            <sz val="10"/>
            <color rgb="FF000000"/>
            <rFont val="Arial"/>
            <family val="2"/>
            <scheme val="minor"/>
          </rPr>
          <t>======
ID#AAABwfdWVCc
Author    (2025-11-19 16:39:29)
Based on 5.5% commission and monthly charges refunded.</t>
        </r>
      </text>
    </comment>
    <comment ref="BIN63" authorId="0" shapeId="0" xr:uid="{00000000-0006-0000-0700-000081000000}">
      <text>
        <r>
          <rPr>
            <sz val="10"/>
            <color rgb="FF000000"/>
            <rFont val="Arial"/>
            <family val="2"/>
            <scheme val="minor"/>
          </rPr>
          <t>======
ID#AAABwg91iME
Author    (2025-11-19 16:39:29)
Based on 5.5% commission and monthly charges refunded.</t>
        </r>
      </text>
    </comment>
    <comment ref="BIV63" authorId="0" shapeId="0" xr:uid="{00000000-0006-0000-0700-000038040000}">
      <text>
        <r>
          <rPr>
            <sz val="10"/>
            <color rgb="FF000000"/>
            <rFont val="Arial"/>
            <family val="2"/>
            <scheme val="minor"/>
          </rPr>
          <t>======
ID#AAABwg91hQY
Author    (2025-11-19 16:39:29)
Based on 5.5% commission and monthly charges refunded.</t>
        </r>
      </text>
    </comment>
    <comment ref="BJD63" authorId="0" shapeId="0" xr:uid="{00000000-0006-0000-0700-000032010000}">
      <text>
        <r>
          <rPr>
            <sz val="10"/>
            <color rgb="FF000000"/>
            <rFont val="Arial"/>
            <family val="2"/>
            <scheme val="minor"/>
          </rPr>
          <t>======
ID#AAABwg91iBA
Author    (2025-11-19 16:39:29)
Based on 5.5% commission and monthly charges refunded.</t>
        </r>
      </text>
    </comment>
    <comment ref="BJL63" authorId="0" shapeId="0" xr:uid="{00000000-0006-0000-0700-00008A040000}">
      <text>
        <r>
          <rPr>
            <sz val="10"/>
            <color rgb="FF000000"/>
            <rFont val="Arial"/>
            <family val="2"/>
            <scheme val="minor"/>
          </rPr>
          <t>======
ID#AAABwg91hK8
Author    (2025-11-19 16:39:29)
Based on 5.5% commission and monthly charges refunded.</t>
        </r>
      </text>
    </comment>
    <comment ref="BJT63" authorId="0" shapeId="0" xr:uid="{00000000-0006-0000-0700-000041030000}">
      <text>
        <r>
          <rPr>
            <sz val="10"/>
            <color rgb="FF000000"/>
            <rFont val="Arial"/>
            <family val="2"/>
            <scheme val="minor"/>
          </rPr>
          <t>======
ID#AAABwg91hf4
Author    (2025-11-19 16:39:29)
Based on 5.5% commission and monthly charges refunded.</t>
        </r>
      </text>
    </comment>
    <comment ref="BKB63" authorId="0" shapeId="0" xr:uid="{00000000-0006-0000-0700-000033040000}">
      <text>
        <r>
          <rPr>
            <sz val="10"/>
            <color rgb="FF000000"/>
            <rFont val="Arial"/>
            <family val="2"/>
            <scheme val="minor"/>
          </rPr>
          <t>======
ID#AAABwg91hQk
Author    (2025-11-19 16:39:29)
Based on 5.5% commission and monthly charges refunded.</t>
        </r>
      </text>
    </comment>
    <comment ref="BKJ63" authorId="0" shapeId="0" xr:uid="{00000000-0006-0000-0700-000010050000}">
      <text>
        <r>
          <rPr>
            <sz val="10"/>
            <color rgb="FF000000"/>
            <rFont val="Arial"/>
            <family val="2"/>
            <scheme val="minor"/>
          </rPr>
          <t>======
ID#AAABwg91hCg
Author    (2025-11-19 16:39:29)
Based on 5.5% commission and monthly charges refunded.</t>
        </r>
      </text>
    </comment>
    <comment ref="BKR63" authorId="0" shapeId="0" xr:uid="{00000000-0006-0000-0700-000030050000}">
      <text>
        <r>
          <rPr>
            <sz val="10"/>
            <color rgb="FF000000"/>
            <rFont val="Arial"/>
            <family val="2"/>
            <scheme val="minor"/>
          </rPr>
          <t>======
ID#AAABwg91hAk
Author    (2025-11-19 16:39:29)
Based on 5.5% commission and monthly charges refunded.</t>
        </r>
      </text>
    </comment>
    <comment ref="BKZ63" authorId="0" shapeId="0" xr:uid="{00000000-0006-0000-0700-000014010000}">
      <text>
        <r>
          <rPr>
            <sz val="10"/>
            <color rgb="FF000000"/>
            <rFont val="Arial"/>
            <family val="2"/>
            <scheme val="minor"/>
          </rPr>
          <t>======
ID#AAABwg91iC0
Author    (2025-11-19 16:39:29)
Based on 5.5% commission and monthly charges refunded.</t>
        </r>
      </text>
    </comment>
    <comment ref="BLH63" authorId="0" shapeId="0" xr:uid="{00000000-0006-0000-0700-000029010000}">
      <text>
        <r>
          <rPr>
            <sz val="10"/>
            <color rgb="FF000000"/>
            <rFont val="Arial"/>
            <family val="2"/>
            <scheme val="minor"/>
          </rPr>
          <t>======
ID#AAABwg91iBk
Author    (2025-11-19 16:39:29)
Based on 5.5% commission and monthly charges refunded.</t>
        </r>
      </text>
    </comment>
    <comment ref="BLP63" authorId="0" shapeId="0" xr:uid="{00000000-0006-0000-0700-000054000000}">
      <text>
        <r>
          <rPr>
            <sz val="10"/>
            <color rgb="FF000000"/>
            <rFont val="Arial"/>
            <family val="2"/>
            <scheme val="minor"/>
          </rPr>
          <t>======
ID#AAABwg91iO4
Author    (2025-11-19 16:39:29)
Based on 5.5% commission and monthly charges refunded.</t>
        </r>
      </text>
    </comment>
    <comment ref="BLX63" authorId="0" shapeId="0" xr:uid="{00000000-0006-0000-0700-000076030000}">
      <text>
        <r>
          <rPr>
            <sz val="10"/>
            <color rgb="FF000000"/>
            <rFont val="Arial"/>
            <family val="2"/>
            <scheme val="minor"/>
          </rPr>
          <t>======
ID#AAABwg91hcc
Author    (2025-11-19 16:39:29)
Based on 5.5% commission and monthly charges refunded.</t>
        </r>
      </text>
    </comment>
    <comment ref="BMF63" authorId="0" shapeId="0" xr:uid="{00000000-0006-0000-0700-000077000000}">
      <text>
        <r>
          <rPr>
            <sz val="10"/>
            <color rgb="FF000000"/>
            <rFont val="Arial"/>
            <family val="2"/>
            <scheme val="minor"/>
          </rPr>
          <t>======
ID#AAABwg91iMw
Author    (2025-11-19 16:39:29)
Based on 5.5% commission and monthly charges refunded.</t>
        </r>
      </text>
    </comment>
    <comment ref="BMN63" authorId="0" shapeId="0" xr:uid="{00000000-0006-0000-0700-000053020000}">
      <text>
        <r>
          <rPr>
            <sz val="10"/>
            <color rgb="FF000000"/>
            <rFont val="Arial"/>
            <family val="2"/>
            <scheme val="minor"/>
          </rPr>
          <t>======
ID#AAABwg91hu0
Author    (2025-11-19 16:39:29)
Based on 5.5% commission and monthly charges refunded.</t>
        </r>
      </text>
    </comment>
    <comment ref="BMV63" authorId="0" shapeId="0" xr:uid="{00000000-0006-0000-0700-0000AE050000}">
      <text>
        <r>
          <rPr>
            <sz val="10"/>
            <color rgb="FF000000"/>
            <rFont val="Arial"/>
            <family val="2"/>
            <scheme val="minor"/>
          </rPr>
          <t>======
ID#AAABwfdWVLk
Author    (2025-11-19 16:39:29)
Based on 5.5% commission and monthly charges refunded.</t>
        </r>
      </text>
    </comment>
    <comment ref="BND63" authorId="0" shapeId="0" xr:uid="{00000000-0006-0000-0700-000053010000}">
      <text>
        <r>
          <rPr>
            <sz val="10"/>
            <color rgb="FF000000"/>
            <rFont val="Arial"/>
            <family val="2"/>
            <scheme val="minor"/>
          </rPr>
          <t>======
ID#AAABwg91h_A
Author    (2025-11-19 16:39:29)
Based on 5.5% commission and monthly charges refunded.</t>
        </r>
      </text>
    </comment>
    <comment ref="BNL63" authorId="0" shapeId="0" xr:uid="{00000000-0006-0000-0700-000070060000}">
      <text>
        <r>
          <rPr>
            <sz val="10"/>
            <color rgb="FF000000"/>
            <rFont val="Arial"/>
            <family val="2"/>
            <scheme val="minor"/>
          </rPr>
          <t>======
ID#AAABwfdWU_Q
Author    (2025-11-19 16:39:29)
Based on 5.5% commission and monthly charges refunded.</t>
        </r>
      </text>
    </comment>
    <comment ref="BNT63" authorId="0" shapeId="0" xr:uid="{00000000-0006-0000-0700-000044010000}">
      <text>
        <r>
          <rPr>
            <sz val="10"/>
            <color rgb="FF000000"/>
            <rFont val="Arial"/>
            <family val="2"/>
            <scheme val="minor"/>
          </rPr>
          <t>======
ID#AAABwg91h_0
Author    (2025-11-19 16:39:29)
Based on 5.5% commission and monthly charges refunded.</t>
        </r>
      </text>
    </comment>
    <comment ref="BOB63" authorId="0" shapeId="0" xr:uid="{00000000-0006-0000-0700-00009A020000}">
      <text>
        <r>
          <rPr>
            <sz val="10"/>
            <color rgb="FF000000"/>
            <rFont val="Arial"/>
            <family val="2"/>
            <scheme val="minor"/>
          </rPr>
          <t>======
ID#AAABwg91hqg
Author    (2025-11-19 16:39:29)
Based on 5.5% commission and monthly charges refunded.</t>
        </r>
      </text>
    </comment>
    <comment ref="BOJ63" authorId="0" shapeId="0" xr:uid="{00000000-0006-0000-0700-0000D5000000}">
      <text>
        <r>
          <rPr>
            <sz val="10"/>
            <color rgb="FF000000"/>
            <rFont val="Arial"/>
            <family val="2"/>
            <scheme val="minor"/>
          </rPr>
          <t>======
ID#AAABwg91iHA
Author    (2025-11-19 16:39:29)
Based on 5.5% commission and monthly charges refunded.</t>
        </r>
      </text>
    </comment>
    <comment ref="BOR63" authorId="0" shapeId="0" xr:uid="{00000000-0006-0000-0700-000049060000}">
      <text>
        <r>
          <rPr>
            <sz val="10"/>
            <color rgb="FF000000"/>
            <rFont val="Arial"/>
            <family val="2"/>
            <scheme val="minor"/>
          </rPr>
          <t>======
ID#AAABwfdWVBs
Author    (2025-11-19 16:39:29)
Based on 5.5% commission and monthly charges refunded.</t>
        </r>
      </text>
    </comment>
    <comment ref="BOZ63" authorId="0" shapeId="0" xr:uid="{00000000-0006-0000-0700-0000A8030000}">
      <text>
        <r>
          <rPr>
            <sz val="10"/>
            <color rgb="FF000000"/>
            <rFont val="Arial"/>
            <family val="2"/>
            <scheme val="minor"/>
          </rPr>
          <t>======
ID#AAABwg91hZY
Author    (2025-11-19 16:39:29)
Based on 5.5% commission and monthly charges refunded.</t>
        </r>
      </text>
    </comment>
    <comment ref="BPH63" authorId="0" shapeId="0" xr:uid="{00000000-0006-0000-0700-0000B9000000}">
      <text>
        <r>
          <rPr>
            <sz val="10"/>
            <color rgb="FF000000"/>
            <rFont val="Arial"/>
            <family val="2"/>
            <scheme val="minor"/>
          </rPr>
          <t>======
ID#AAABwg91iIk
Author    (2025-11-19 16:39:29)
Based on 5.5% commission and monthly charges refunded.</t>
        </r>
      </text>
    </comment>
    <comment ref="BPP63" authorId="0" shapeId="0" xr:uid="{00000000-0006-0000-0700-000065000000}">
      <text>
        <r>
          <rPr>
            <sz val="10"/>
            <color rgb="FF000000"/>
            <rFont val="Arial"/>
            <family val="2"/>
            <scheme val="minor"/>
          </rPr>
          <t>======
ID#AAABwg91iN0
Author    (2025-11-19 16:39:29)
Based on 5.5% commission and monthly charges refunded.</t>
        </r>
      </text>
    </comment>
    <comment ref="BPX63" authorId="0" shapeId="0" xr:uid="{00000000-0006-0000-0700-00001B040000}">
      <text>
        <r>
          <rPr>
            <sz val="10"/>
            <color rgb="FF000000"/>
            <rFont val="Arial"/>
            <family val="2"/>
            <scheme val="minor"/>
          </rPr>
          <t>======
ID#AAABwg91hSE
Author    (2025-11-19 16:39:29)
Based on 5.5% commission and monthly charges refunded.</t>
        </r>
      </text>
    </comment>
    <comment ref="BQF63" authorId="0" shapeId="0" xr:uid="{00000000-0006-0000-0700-0000D9010000}">
      <text>
        <r>
          <rPr>
            <sz val="10"/>
            <color rgb="FF000000"/>
            <rFont val="Arial"/>
            <family val="2"/>
            <scheme val="minor"/>
          </rPr>
          <t>======
ID#AAABwg91h2g
Author    (2025-11-19 16:39:29)
Based on 5.5% commission and monthly charges refunded.</t>
        </r>
      </text>
    </comment>
    <comment ref="BQN63" authorId="0" shapeId="0" xr:uid="{00000000-0006-0000-0700-000078030000}">
      <text>
        <r>
          <rPr>
            <sz val="10"/>
            <color rgb="FF000000"/>
            <rFont val="Arial"/>
            <family val="2"/>
            <scheme val="minor"/>
          </rPr>
          <t>======
ID#AAABwg91hcY
Author    (2025-11-19 16:39:29)
Based on 5.5% commission and monthly charges refunded.</t>
        </r>
      </text>
    </comment>
    <comment ref="BQV63" authorId="0" shapeId="0" xr:uid="{00000000-0006-0000-0700-00009F010000}">
      <text>
        <r>
          <rPr>
            <sz val="10"/>
            <color rgb="FF000000"/>
            <rFont val="Arial"/>
            <family val="2"/>
            <scheme val="minor"/>
          </rPr>
          <t>======
ID#AAABwg91h6E
Author    (2025-11-19 16:39:29)
Based on 5.5% commission and monthly charges refunded.</t>
        </r>
      </text>
    </comment>
    <comment ref="BRD63" authorId="0" shapeId="0" xr:uid="{00000000-0006-0000-0700-000078060000}">
      <text>
        <r>
          <rPr>
            <sz val="10"/>
            <color rgb="FF000000"/>
            <rFont val="Arial"/>
            <family val="2"/>
            <scheme val="minor"/>
          </rPr>
          <t>======
ID#AAABwfdWU-s
Author    (2025-11-19 16:39:29)
Based on 5.5% commission and monthly charges refunded.</t>
        </r>
      </text>
    </comment>
    <comment ref="BRL63" authorId="0" shapeId="0" xr:uid="{00000000-0006-0000-0700-000005020000}">
      <text>
        <r>
          <rPr>
            <sz val="10"/>
            <color rgb="FF000000"/>
            <rFont val="Arial"/>
            <family val="2"/>
            <scheme val="minor"/>
          </rPr>
          <t>======
ID#AAABwg91hzs
Author    (2025-11-19 16:39:29)
Based on 5.5% commission and monthly charges refunded.</t>
        </r>
      </text>
    </comment>
    <comment ref="BRT63" authorId="0" shapeId="0" xr:uid="{00000000-0006-0000-0700-00009E040000}">
      <text>
        <r>
          <rPr>
            <sz val="10"/>
            <color rgb="FF000000"/>
            <rFont val="Arial"/>
            <family val="2"/>
            <scheme val="minor"/>
          </rPr>
          <t>======
ID#AAABwg91hJw
Author    (2025-11-19 16:39:29)
Based on 5.5% commission and monthly charges refunded.</t>
        </r>
      </text>
    </comment>
    <comment ref="BSB63" authorId="0" shapeId="0" xr:uid="{00000000-0006-0000-0700-000073050000}">
      <text>
        <r>
          <rPr>
            <sz val="10"/>
            <color rgb="FF000000"/>
            <rFont val="Arial"/>
            <family val="2"/>
            <scheme val="minor"/>
          </rPr>
          <t>======
ID#AAABwfdWVPA
Author    (2025-11-19 16:39:29)
Based on 5.5% commission and monthly charges refunded.</t>
        </r>
      </text>
    </comment>
    <comment ref="BSJ63" authorId="0" shapeId="0" xr:uid="{00000000-0006-0000-0700-000049020000}">
      <text>
        <r>
          <rPr>
            <sz val="10"/>
            <color rgb="FF000000"/>
            <rFont val="Arial"/>
            <family val="2"/>
            <scheme val="minor"/>
          </rPr>
          <t>======
ID#AAABwg91hvg
Author    (2025-11-19 16:39:29)
Based on 5.5% commission and monthly charges refunded.</t>
        </r>
      </text>
    </comment>
    <comment ref="BSR63" authorId="0" shapeId="0" xr:uid="{00000000-0006-0000-0700-0000AF030000}">
      <text>
        <r>
          <rPr>
            <sz val="10"/>
            <color rgb="FF000000"/>
            <rFont val="Arial"/>
            <family val="2"/>
            <scheme val="minor"/>
          </rPr>
          <t>======
ID#AAABwg91hY8
Author    (2025-11-19 16:39:29)
Based on 5.5% commission and monthly charges refunded.</t>
        </r>
      </text>
    </comment>
    <comment ref="BSZ63" authorId="0" shapeId="0" xr:uid="{00000000-0006-0000-0700-0000A9040000}">
      <text>
        <r>
          <rPr>
            <sz val="10"/>
            <color rgb="FF000000"/>
            <rFont val="Arial"/>
            <family val="2"/>
            <scheme val="minor"/>
          </rPr>
          <t>======
ID#AAABwg91hJI
Author    (2025-11-19 16:39:29)
Based on 5.5% commission and monthly charges refunded.</t>
        </r>
      </text>
    </comment>
    <comment ref="BTH63" authorId="0" shapeId="0" xr:uid="{00000000-0006-0000-0700-000087040000}">
      <text>
        <r>
          <rPr>
            <sz val="10"/>
            <color rgb="FF000000"/>
            <rFont val="Arial"/>
            <family val="2"/>
            <scheme val="minor"/>
          </rPr>
          <t>======
ID#AAABwg91hLM
Author    (2025-11-19 16:39:29)
Based on 5.5% commission and monthly charges refunded.</t>
        </r>
      </text>
    </comment>
    <comment ref="BTP63" authorId="0" shapeId="0" xr:uid="{00000000-0006-0000-0700-0000CE050000}">
      <text>
        <r>
          <rPr>
            <sz val="10"/>
            <color rgb="FF000000"/>
            <rFont val="Arial"/>
            <family val="2"/>
            <scheme val="minor"/>
          </rPr>
          <t>======
ID#AAABwfdWVJc
Author    (2025-11-19 16:39:29)
Based on 5.5% commission and monthly charges refunded.</t>
        </r>
      </text>
    </comment>
    <comment ref="BTX63" authorId="0" shapeId="0" xr:uid="{00000000-0006-0000-0700-000095040000}">
      <text>
        <r>
          <rPr>
            <sz val="10"/>
            <color rgb="FF000000"/>
            <rFont val="Arial"/>
            <family val="2"/>
            <scheme val="minor"/>
          </rPr>
          <t>======
ID#AAABwg91hKY
Author    (2025-11-19 16:39:29)
Based on 5.5% commission and monthly charges refunded.</t>
        </r>
      </text>
    </comment>
    <comment ref="BUF63" authorId="0" shapeId="0" xr:uid="{00000000-0006-0000-0700-000048020000}">
      <text>
        <r>
          <rPr>
            <sz val="10"/>
            <color rgb="FF000000"/>
            <rFont val="Arial"/>
            <family val="2"/>
            <scheme val="minor"/>
          </rPr>
          <t>======
ID#AAABwg91hvc
Author    (2025-11-19 16:39:29)
Based on 5.5% commission and monthly charges refunded.</t>
        </r>
      </text>
    </comment>
    <comment ref="BUN63" authorId="0" shapeId="0" xr:uid="{00000000-0006-0000-0700-0000B2010000}">
      <text>
        <r>
          <rPr>
            <sz val="10"/>
            <color rgb="FF000000"/>
            <rFont val="Arial"/>
            <family val="2"/>
            <scheme val="minor"/>
          </rPr>
          <t>======
ID#AAABwg91h48
Author    (2025-11-19 16:39:29)
Based on 5.5% commission and monthly charges refunded.</t>
        </r>
      </text>
    </comment>
    <comment ref="BUV63" authorId="0" shapeId="0" xr:uid="{00000000-0006-0000-0700-0000EE040000}">
      <text>
        <r>
          <rPr>
            <sz val="10"/>
            <color rgb="FF000000"/>
            <rFont val="Arial"/>
            <family val="2"/>
            <scheme val="minor"/>
          </rPr>
          <t>======
ID#AAABwg91hEo
Author    (2025-11-19 16:39:29)
Based on 5.5% commission and monthly charges refunded.</t>
        </r>
      </text>
    </comment>
    <comment ref="BVD63" authorId="0" shapeId="0" xr:uid="{00000000-0006-0000-0700-0000FF010000}">
      <text>
        <r>
          <rPr>
            <sz val="10"/>
            <color rgb="FF000000"/>
            <rFont val="Arial"/>
            <family val="2"/>
            <scheme val="minor"/>
          </rPr>
          <t>======
ID#AAABwg91h0I
Author    (2025-11-19 16:39:29)
Based on 5.5% commission and monthly charges refunded.</t>
        </r>
      </text>
    </comment>
    <comment ref="BVL63" authorId="0" shapeId="0" xr:uid="{00000000-0006-0000-0700-0000E9040000}">
      <text>
        <r>
          <rPr>
            <sz val="10"/>
            <color rgb="FF000000"/>
            <rFont val="Arial"/>
            <family val="2"/>
            <scheme val="minor"/>
          </rPr>
          <t>======
ID#AAABwg91hFA
Author    (2025-11-19 16:39:29)
Based on 5.5% commission and monthly charges refunded.</t>
        </r>
      </text>
    </comment>
    <comment ref="BVT63" authorId="0" shapeId="0" xr:uid="{00000000-0006-0000-0700-00002A000000}">
      <text>
        <r>
          <rPr>
            <sz val="10"/>
            <color rgb="FF000000"/>
            <rFont val="Arial"/>
            <family val="2"/>
            <scheme val="minor"/>
          </rPr>
          <t>======
ID#AAABwg91iRs
Author    (2025-11-19 16:39:29)
Based on 5.5% commission and monthly charges refunded.</t>
        </r>
      </text>
    </comment>
    <comment ref="BWB63" authorId="0" shapeId="0" xr:uid="{00000000-0006-0000-0700-00000F000000}">
      <text>
        <r>
          <rPr>
            <sz val="10"/>
            <color rgb="FF000000"/>
            <rFont val="Arial"/>
            <family val="2"/>
            <scheme val="minor"/>
          </rPr>
          <t>======
ID#AAABwg91iTU
Author    (2025-11-19 16:39:29)
Based on 5.5% commission and monthly charges refunded.</t>
        </r>
      </text>
    </comment>
    <comment ref="BWJ63" authorId="0" shapeId="0" xr:uid="{00000000-0006-0000-0700-00000A020000}">
      <text>
        <r>
          <rPr>
            <sz val="10"/>
            <color rgb="FF000000"/>
            <rFont val="Arial"/>
            <family val="2"/>
            <scheme val="minor"/>
          </rPr>
          <t>======
ID#AAABwg91hzg
Author    (2025-11-19 16:39:29)
Based on 5.5% commission and monthly charges refunded.</t>
        </r>
      </text>
    </comment>
    <comment ref="BWR63" authorId="0" shapeId="0" xr:uid="{00000000-0006-0000-0700-000086040000}">
      <text>
        <r>
          <rPr>
            <sz val="10"/>
            <color rgb="FF000000"/>
            <rFont val="Arial"/>
            <family val="2"/>
            <scheme val="minor"/>
          </rPr>
          <t>======
ID#AAABwg91hLQ
Author    (2025-11-19 16:39:29)
Based on 5.5% commission and monthly charges refunded.</t>
        </r>
      </text>
    </comment>
    <comment ref="BWZ63" authorId="0" shapeId="0" xr:uid="{00000000-0006-0000-0700-00001F040000}">
      <text>
        <r>
          <rPr>
            <sz val="10"/>
            <color rgb="FF000000"/>
            <rFont val="Arial"/>
            <family val="2"/>
            <scheme val="minor"/>
          </rPr>
          <t>======
ID#AAABwg91hR0
Author    (2025-11-19 16:39:29)
Based on 5.5% commission and monthly charges refunded.</t>
        </r>
      </text>
    </comment>
    <comment ref="BXH63" authorId="0" shapeId="0" xr:uid="{00000000-0006-0000-0700-0000D4020000}">
      <text>
        <r>
          <rPr>
            <sz val="10"/>
            <color rgb="FF000000"/>
            <rFont val="Arial"/>
            <family val="2"/>
            <scheme val="minor"/>
          </rPr>
          <t>======
ID#AAABwg91hmw
Author    (2025-11-19 16:39:29)
Based on 5.5% commission and monthly charges refunded.</t>
        </r>
      </text>
    </comment>
    <comment ref="BXP63" authorId="0" shapeId="0" xr:uid="{00000000-0006-0000-0700-0000CE040000}">
      <text>
        <r>
          <rPr>
            <sz val="10"/>
            <color rgb="FF000000"/>
            <rFont val="Arial"/>
            <family val="2"/>
            <scheme val="minor"/>
          </rPr>
          <t>======
ID#AAABwg91hGs
Author    (2025-11-19 16:39:29)
Based on 5.5% commission and monthly charges refunded.</t>
        </r>
      </text>
    </comment>
    <comment ref="BXX63" authorId="0" shapeId="0" xr:uid="{00000000-0006-0000-0700-00006E000000}">
      <text>
        <r>
          <rPr>
            <sz val="10"/>
            <color rgb="FF000000"/>
            <rFont val="Arial"/>
            <family val="2"/>
            <scheme val="minor"/>
          </rPr>
          <t>======
ID#AAABwg91iNc
Author    (2025-11-19 16:39:29)
Based on 5.5% commission and monthly charges refunded.</t>
        </r>
      </text>
    </comment>
    <comment ref="BYF63" authorId="0" shapeId="0" xr:uid="{00000000-0006-0000-0700-00004E000000}">
      <text>
        <r>
          <rPr>
            <sz val="10"/>
            <color rgb="FF000000"/>
            <rFont val="Arial"/>
            <family val="2"/>
            <scheme val="minor"/>
          </rPr>
          <t>======
ID#AAABwg91iPQ
Author    (2025-11-19 16:39:29)
Based on 5.5% commission and monthly charges refunded.</t>
        </r>
      </text>
    </comment>
    <comment ref="BYN63" authorId="0" shapeId="0" xr:uid="{00000000-0006-0000-0700-000010000000}">
      <text>
        <r>
          <rPr>
            <sz val="10"/>
            <color rgb="FF000000"/>
            <rFont val="Arial"/>
            <family val="2"/>
            <scheme val="minor"/>
          </rPr>
          <t>======
ID#AAABwg91iTM
Author    (2025-11-19 16:39:29)
Based on 5.5% commission and monthly charges refunded.</t>
        </r>
      </text>
    </comment>
    <comment ref="BYV63" authorId="0" shapeId="0" xr:uid="{00000000-0006-0000-0700-000024030000}">
      <text>
        <r>
          <rPr>
            <sz val="10"/>
            <color rgb="FF000000"/>
            <rFont val="Arial"/>
            <family val="2"/>
            <scheme val="minor"/>
          </rPr>
          <t>======
ID#AAABwg91hhw
Author    (2025-11-19 16:39:29)
Based on 5.5% commission and monthly charges refunded.</t>
        </r>
      </text>
    </comment>
    <comment ref="BZD63" authorId="0" shapeId="0" xr:uid="{00000000-0006-0000-0700-0000A3020000}">
      <text>
        <r>
          <rPr>
            <sz val="10"/>
            <color rgb="FF000000"/>
            <rFont val="Arial"/>
            <family val="2"/>
            <scheme val="minor"/>
          </rPr>
          <t>======
ID#AAABwg91hp4
Author    (2025-11-19 16:39:29)
Based on 5.5% commission and monthly charges refunded.</t>
        </r>
      </text>
    </comment>
    <comment ref="BZL63" authorId="0" shapeId="0" xr:uid="{00000000-0006-0000-0700-00006E050000}">
      <text>
        <r>
          <rPr>
            <sz val="10"/>
            <color rgb="FF000000"/>
            <rFont val="Arial"/>
            <family val="2"/>
            <scheme val="minor"/>
          </rPr>
          <t>======
ID#AAABwfdWVPg
Author    (2025-11-19 16:39:29)
Based on 5.5% commission and monthly charges refunded.</t>
        </r>
      </text>
    </comment>
    <comment ref="BZT63" authorId="0" shapeId="0" xr:uid="{00000000-0006-0000-0700-000043060000}">
      <text>
        <r>
          <rPr>
            <sz val="10"/>
            <color rgb="FF000000"/>
            <rFont val="Arial"/>
            <family val="2"/>
            <scheme val="minor"/>
          </rPr>
          <t>======
ID#AAABwfdWVCM
Author    (2025-11-19 16:39:29)
Based on 5.5% commission and monthly charges refunded.</t>
        </r>
      </text>
    </comment>
    <comment ref="CAB63" authorId="0" shapeId="0" xr:uid="{00000000-0006-0000-0700-00006F030000}">
      <text>
        <r>
          <rPr>
            <sz val="10"/>
            <color rgb="FF000000"/>
            <rFont val="Arial"/>
            <family val="2"/>
            <scheme val="minor"/>
          </rPr>
          <t>======
ID#AAABwg91hdE
Author    (2025-11-19 16:39:29)
Based on 5.5% commission and monthly charges refunded.</t>
        </r>
      </text>
    </comment>
    <comment ref="CAJ63" authorId="0" shapeId="0" xr:uid="{00000000-0006-0000-0700-00002D060000}">
      <text>
        <r>
          <rPr>
            <sz val="10"/>
            <color rgb="FF000000"/>
            <rFont val="Arial"/>
            <family val="2"/>
            <scheme val="minor"/>
          </rPr>
          <t>======
ID#AAABwfdWVDk
Author    (2025-11-19 16:39:29)
Based on 5.5% commission and monthly charges refunded.</t>
        </r>
      </text>
    </comment>
    <comment ref="CAR63" authorId="0" shapeId="0" xr:uid="{00000000-0006-0000-0700-0000CB040000}">
      <text>
        <r>
          <rPr>
            <sz val="10"/>
            <color rgb="FF000000"/>
            <rFont val="Arial"/>
            <family val="2"/>
            <scheme val="minor"/>
          </rPr>
          <t>======
ID#AAABwg91hHA
Author    (2025-11-19 16:39:29)
Based on 5.5% commission and monthly charges refunded.</t>
        </r>
      </text>
    </comment>
    <comment ref="CAZ63" authorId="0" shapeId="0" xr:uid="{00000000-0006-0000-0700-000096020000}">
      <text>
        <r>
          <rPr>
            <sz val="10"/>
            <color rgb="FF000000"/>
            <rFont val="Arial"/>
            <family val="2"/>
            <scheme val="minor"/>
          </rPr>
          <t>======
ID#AAABwg91hqs
Author    (2025-11-19 16:39:29)
Based on 5.5% commission and monthly charges refunded.</t>
        </r>
      </text>
    </comment>
    <comment ref="CBH63" authorId="0" shapeId="0" xr:uid="{00000000-0006-0000-0700-000058060000}">
      <text>
        <r>
          <rPr>
            <sz val="10"/>
            <color rgb="FF000000"/>
            <rFont val="Arial"/>
            <family val="2"/>
            <scheme val="minor"/>
          </rPr>
          <t>======
ID#AAABwfdWVA0
Author    (2025-11-19 16:39:29)
Based on 5.5% commission and monthly charges refunded.</t>
        </r>
      </text>
    </comment>
    <comment ref="CBP63" authorId="0" shapeId="0" xr:uid="{00000000-0006-0000-0700-00007C030000}">
      <text>
        <r>
          <rPr>
            <sz val="10"/>
            <color rgb="FF000000"/>
            <rFont val="Arial"/>
            <family val="2"/>
            <scheme val="minor"/>
          </rPr>
          <t>======
ID#AAABwg91hcE
Author    (2025-11-19 16:39:29)
Based on 5.5% commission and monthly charges refunded.</t>
        </r>
      </text>
    </comment>
    <comment ref="CBX63" authorId="0" shapeId="0" xr:uid="{00000000-0006-0000-0700-000021030000}">
      <text>
        <r>
          <rPr>
            <sz val="10"/>
            <color rgb="FF000000"/>
            <rFont val="Arial"/>
            <family val="2"/>
            <scheme val="minor"/>
          </rPr>
          <t>======
ID#AAABwg91hiA
Author    (2025-11-19 16:39:29)
Based on 5.5% commission and monthly charges refunded.</t>
        </r>
      </text>
    </comment>
    <comment ref="CCF63" authorId="0" shapeId="0" xr:uid="{00000000-0006-0000-0700-000058000000}">
      <text>
        <r>
          <rPr>
            <sz val="10"/>
            <color rgb="FF000000"/>
            <rFont val="Arial"/>
            <family val="2"/>
            <scheme val="minor"/>
          </rPr>
          <t>======
ID#AAABwg91iOs
Author    (2025-11-19 16:39:29)
Based on 5.5% commission and monthly charges refunded.</t>
        </r>
      </text>
    </comment>
    <comment ref="CCN63" authorId="0" shapeId="0" xr:uid="{00000000-0006-0000-0700-000031050000}">
      <text>
        <r>
          <rPr>
            <sz val="10"/>
            <color rgb="FF000000"/>
            <rFont val="Arial"/>
            <family val="2"/>
            <scheme val="minor"/>
          </rPr>
          <t>======
ID#AAABwg91hAg
Author    (2025-11-19 16:39:29)
Based on 5.5% commission and monthly charges refunded.</t>
        </r>
      </text>
    </comment>
    <comment ref="CCV63" authorId="0" shapeId="0" xr:uid="{00000000-0006-0000-0700-00007B000000}">
      <text>
        <r>
          <rPr>
            <sz val="10"/>
            <color rgb="FF000000"/>
            <rFont val="Arial"/>
            <family val="2"/>
            <scheme val="minor"/>
          </rPr>
          <t>======
ID#AAABwg91iMY
Author    (2025-11-19 16:39:29)
Based on 5.5% commission and monthly charges refunded.</t>
        </r>
      </text>
    </comment>
    <comment ref="CDD63" authorId="0" shapeId="0" xr:uid="{00000000-0006-0000-0700-0000A2030000}">
      <text>
        <r>
          <rPr>
            <sz val="10"/>
            <color rgb="FF000000"/>
            <rFont val="Arial"/>
            <family val="2"/>
            <scheme val="minor"/>
          </rPr>
          <t>======
ID#AAABwg91hZw
Author    (2025-11-19 16:39:29)
Based on 5.5% commission and monthly charges refunded.</t>
        </r>
      </text>
    </comment>
    <comment ref="CDL63" authorId="0" shapeId="0" xr:uid="{00000000-0006-0000-0700-0000FA020000}">
      <text>
        <r>
          <rPr>
            <sz val="10"/>
            <color rgb="FF000000"/>
            <rFont val="Arial"/>
            <family val="2"/>
            <scheme val="minor"/>
          </rPr>
          <t>======
ID#AAABwg91hkU
Author    (2025-11-19 16:39:29)
Based on 5.5% commission and monthly charges refunded.</t>
        </r>
      </text>
    </comment>
    <comment ref="CDT63" authorId="0" shapeId="0" xr:uid="{00000000-0006-0000-0700-00002B060000}">
      <text>
        <r>
          <rPr>
            <sz val="10"/>
            <color rgb="FF000000"/>
            <rFont val="Arial"/>
            <family val="2"/>
            <scheme val="minor"/>
          </rPr>
          <t>======
ID#AAABwfdWVDo
Author    (2025-11-19 16:39:29)
Based on 5.5% commission and monthly charges refunded.</t>
        </r>
      </text>
    </comment>
    <comment ref="CEB63" authorId="0" shapeId="0" xr:uid="{00000000-0006-0000-0700-0000D5040000}">
      <text>
        <r>
          <rPr>
            <sz val="10"/>
            <color rgb="FF000000"/>
            <rFont val="Arial"/>
            <family val="2"/>
            <scheme val="minor"/>
          </rPr>
          <t>======
ID#AAABwg91hGY
Author    (2025-11-19 16:39:29)
Based on 5.5% commission and monthly charges refunded.</t>
        </r>
      </text>
    </comment>
    <comment ref="CEJ63" authorId="0" shapeId="0" xr:uid="{00000000-0006-0000-0700-000077010000}">
      <text>
        <r>
          <rPr>
            <sz val="10"/>
            <color rgb="FF000000"/>
            <rFont val="Arial"/>
            <family val="2"/>
            <scheme val="minor"/>
          </rPr>
          <t>======
ID#AAABwg91h8s
Author    (2025-11-19 16:39:29)
Based on 5.5% commission and monthly charges refunded.</t>
        </r>
      </text>
    </comment>
    <comment ref="CER63" authorId="0" shapeId="0" xr:uid="{00000000-0006-0000-0700-00007E030000}">
      <text>
        <r>
          <rPr>
            <sz val="10"/>
            <color rgb="FF000000"/>
            <rFont val="Arial"/>
            <family val="2"/>
            <scheme val="minor"/>
          </rPr>
          <t>======
ID#AAABwg91hcA
Author    (2025-11-19 16:39:29)
Based on 5.5% commission and monthly charges refunded.</t>
        </r>
      </text>
    </comment>
    <comment ref="CEZ63" authorId="0" shapeId="0" xr:uid="{00000000-0006-0000-0700-00001D010000}">
      <text>
        <r>
          <rPr>
            <sz val="10"/>
            <color rgb="FF000000"/>
            <rFont val="Arial"/>
            <family val="2"/>
            <scheme val="minor"/>
          </rPr>
          <t>======
ID#AAABwg91iCQ
Author    (2025-11-19 16:39:29)
Based on 5.5% commission and monthly charges refunded.</t>
        </r>
      </text>
    </comment>
    <comment ref="CFH63" authorId="0" shapeId="0" xr:uid="{00000000-0006-0000-0700-000089020000}">
      <text>
        <r>
          <rPr>
            <sz val="10"/>
            <color rgb="FF000000"/>
            <rFont val="Arial"/>
            <family val="2"/>
            <scheme val="minor"/>
          </rPr>
          <t>======
ID#AAABwg91hrc
Author    (2025-11-19 16:39:29)
Based on 5.5% commission and monthly charges refunded.</t>
        </r>
      </text>
    </comment>
    <comment ref="CFP63" authorId="0" shapeId="0" xr:uid="{00000000-0006-0000-0700-00000D030000}">
      <text>
        <r>
          <rPr>
            <sz val="10"/>
            <color rgb="FF000000"/>
            <rFont val="Arial"/>
            <family val="2"/>
            <scheme val="minor"/>
          </rPr>
          <t>======
ID#AAABwg91hjM
Author    (2025-11-19 16:39:29)
Based on 5.5% commission and monthly charges refunded.</t>
        </r>
      </text>
    </comment>
    <comment ref="CFX63" authorId="0" shapeId="0" xr:uid="{00000000-0006-0000-0700-0000B3050000}">
      <text>
        <r>
          <rPr>
            <sz val="10"/>
            <color rgb="FF000000"/>
            <rFont val="Arial"/>
            <family val="2"/>
            <scheme val="minor"/>
          </rPr>
          <t>======
ID#AAABwfdWVLQ
Author    (2025-11-19 16:39:29)
Based on 5.5% commission and monthly charges refunded.</t>
        </r>
      </text>
    </comment>
    <comment ref="CGF63" authorId="0" shapeId="0" xr:uid="{00000000-0006-0000-0700-0000F6020000}">
      <text>
        <r>
          <rPr>
            <sz val="10"/>
            <color rgb="FF000000"/>
            <rFont val="Arial"/>
            <family val="2"/>
            <scheme val="minor"/>
          </rPr>
          <t>======
ID#AAABwg91hkg
Author    (2025-11-19 16:39:29)
Based on 5.5% commission and monthly charges refunded.</t>
        </r>
      </text>
    </comment>
    <comment ref="CGN63" authorId="0" shapeId="0" xr:uid="{00000000-0006-0000-0700-0000A9020000}">
      <text>
        <r>
          <rPr>
            <sz val="10"/>
            <color rgb="FF000000"/>
            <rFont val="Arial"/>
            <family val="2"/>
            <scheme val="minor"/>
          </rPr>
          <t>======
ID#AAABwg91hpc
Author    (2025-11-19 16:39:29)
Based on 5.5% commission and monthly charges refunded.</t>
        </r>
      </text>
    </comment>
    <comment ref="CGV63" authorId="0" shapeId="0" xr:uid="{00000000-0006-0000-0700-000071030000}">
      <text>
        <r>
          <rPr>
            <sz val="10"/>
            <color rgb="FF000000"/>
            <rFont val="Arial"/>
            <family val="2"/>
            <scheme val="minor"/>
          </rPr>
          <t>======
ID#AAABwg91hc4
Author    (2025-11-19 16:39:29)
Based on 5.5% commission and monthly charges refunded.</t>
        </r>
      </text>
    </comment>
    <comment ref="CHD63" authorId="0" shapeId="0" xr:uid="{00000000-0006-0000-0700-0000CA040000}">
      <text>
        <r>
          <rPr>
            <sz val="10"/>
            <color rgb="FF000000"/>
            <rFont val="Arial"/>
            <family val="2"/>
            <scheme val="minor"/>
          </rPr>
          <t>======
ID#AAABwg91hG8
Author    (2025-11-19 16:39:29)
Based on 5.5% commission and monthly charges refunded.</t>
        </r>
      </text>
    </comment>
    <comment ref="CHL63" authorId="0" shapeId="0" xr:uid="{00000000-0006-0000-0700-000057000000}">
      <text>
        <r>
          <rPr>
            <sz val="10"/>
            <color rgb="FF000000"/>
            <rFont val="Arial"/>
            <family val="2"/>
            <scheme val="minor"/>
          </rPr>
          <t>======
ID#AAABwg91iOw
Author    (2025-11-19 16:39:29)
Based on 5.5% commission and monthly charges refunded.</t>
        </r>
      </text>
    </comment>
    <comment ref="CHT63" authorId="0" shapeId="0" xr:uid="{00000000-0006-0000-0700-000078040000}">
      <text>
        <r>
          <rPr>
            <sz val="10"/>
            <color rgb="FF000000"/>
            <rFont val="Arial"/>
            <family val="2"/>
            <scheme val="minor"/>
          </rPr>
          <t>======
ID#AAABwg91hMI
Author    (2025-11-19 16:39:29)
Based on 5.5% commission and monthly charges refunded.</t>
        </r>
      </text>
    </comment>
    <comment ref="CIB63" authorId="0" shapeId="0" xr:uid="{00000000-0006-0000-0700-000051050000}">
      <text>
        <r>
          <rPr>
            <sz val="10"/>
            <color rgb="FF000000"/>
            <rFont val="Arial"/>
            <family val="2"/>
            <scheme val="minor"/>
          </rPr>
          <t>======
ID#AAABwfdWVRY
Author    (2025-11-19 16:39:29)
Based on 5.5% commission and monthly charges refunded.</t>
        </r>
      </text>
    </comment>
    <comment ref="CIJ63" authorId="0" shapeId="0" xr:uid="{00000000-0006-0000-0700-000082040000}">
      <text>
        <r>
          <rPr>
            <sz val="10"/>
            <color rgb="FF000000"/>
            <rFont val="Arial"/>
            <family val="2"/>
            <scheme val="minor"/>
          </rPr>
          <t>======
ID#AAABwg91hLk
Author    (2025-11-19 16:39:29)
Based on 5.5% commission and monthly charges refunded.</t>
        </r>
      </text>
    </comment>
    <comment ref="CIR63" authorId="0" shapeId="0" xr:uid="{00000000-0006-0000-0700-00007F010000}">
      <text>
        <r>
          <rPr>
            <sz val="10"/>
            <color rgb="FF000000"/>
            <rFont val="Arial"/>
            <family val="2"/>
            <scheme val="minor"/>
          </rPr>
          <t>======
ID#AAABwg91h8A
Author    (2025-11-19 16:39:29)
Based on 5.5% commission and monthly charges refunded.</t>
        </r>
      </text>
    </comment>
    <comment ref="CIZ63" authorId="0" shapeId="0" xr:uid="{00000000-0006-0000-0700-0000BC020000}">
      <text>
        <r>
          <rPr>
            <sz val="10"/>
            <color rgb="FF000000"/>
            <rFont val="Arial"/>
            <family val="2"/>
            <scheme val="minor"/>
          </rPr>
          <t>======
ID#AAABwg91hoQ
Author    (2025-11-19 16:39:29)
Based on 5.5% commission and monthly charges refunded.</t>
        </r>
      </text>
    </comment>
    <comment ref="CJH63" authorId="0" shapeId="0" xr:uid="{00000000-0006-0000-0700-0000FC020000}">
      <text>
        <r>
          <rPr>
            <sz val="10"/>
            <color rgb="FF000000"/>
            <rFont val="Arial"/>
            <family val="2"/>
            <scheme val="minor"/>
          </rPr>
          <t>======
ID#AAABwg91hkQ
Author    (2025-11-19 16:39:29)
Based on 5.5% commission and monthly charges refunded.</t>
        </r>
      </text>
    </comment>
    <comment ref="CJP63" authorId="0" shapeId="0" xr:uid="{00000000-0006-0000-0700-000030010000}">
      <text>
        <r>
          <rPr>
            <sz val="10"/>
            <color rgb="FF000000"/>
            <rFont val="Arial"/>
            <family val="2"/>
            <scheme val="minor"/>
          </rPr>
          <t>======
ID#AAABwg91iBE
Author    (2025-11-19 16:39:29)
Based on 5.5% commission and monthly charges refunded.</t>
        </r>
      </text>
    </comment>
    <comment ref="CJX63" authorId="0" shapeId="0" xr:uid="{00000000-0006-0000-0700-000020010000}">
      <text>
        <r>
          <rPr>
            <sz val="10"/>
            <color rgb="FF000000"/>
            <rFont val="Arial"/>
            <family val="2"/>
            <scheme val="minor"/>
          </rPr>
          <t>======
ID#AAABwg91iCA
Author    (2025-11-19 16:39:29)
Based on 5.5% commission and monthly charges refunded.</t>
        </r>
      </text>
    </comment>
    <comment ref="CKF63" authorId="0" shapeId="0" xr:uid="{00000000-0006-0000-0700-000022050000}">
      <text>
        <r>
          <rPr>
            <sz val="10"/>
            <color rgb="FF000000"/>
            <rFont val="Arial"/>
            <family val="2"/>
            <scheme val="minor"/>
          </rPr>
          <t>======
ID#AAABwg91hBY
Author    (2025-11-19 16:39:29)
Based on 5.5% commission and monthly charges refunded.</t>
        </r>
      </text>
    </comment>
    <comment ref="CKN63" authorId="0" shapeId="0" xr:uid="{00000000-0006-0000-0700-0000FB020000}">
      <text>
        <r>
          <rPr>
            <sz val="10"/>
            <color rgb="FF000000"/>
            <rFont val="Arial"/>
            <family val="2"/>
            <scheme val="minor"/>
          </rPr>
          <t>======
ID#AAABwg91hkY
Author    (2025-11-19 16:39:29)
Based on 5.5% commission and monthly charges refunded.</t>
        </r>
      </text>
    </comment>
    <comment ref="CKV63" authorId="0" shapeId="0" xr:uid="{00000000-0006-0000-0700-0000D3020000}">
      <text>
        <r>
          <rPr>
            <sz val="10"/>
            <color rgb="FF000000"/>
            <rFont val="Arial"/>
            <family val="2"/>
            <scheme val="minor"/>
          </rPr>
          <t>======
ID#AAABwg91hm4
Author    (2025-11-19 16:39:29)
Based on 5.5% commission and monthly charges refunded.</t>
        </r>
      </text>
    </comment>
    <comment ref="CLD63" authorId="0" shapeId="0" xr:uid="{00000000-0006-0000-0700-000047000000}">
      <text>
        <r>
          <rPr>
            <sz val="10"/>
            <color rgb="FF000000"/>
            <rFont val="Arial"/>
            <family val="2"/>
            <scheme val="minor"/>
          </rPr>
          <t>======
ID#AAABwg91iPw
Author    (2025-11-19 16:39:29)
Based on 5.5% commission and monthly charges refunded.</t>
        </r>
      </text>
    </comment>
    <comment ref="CLL63" authorId="0" shapeId="0" xr:uid="{00000000-0006-0000-0700-000064060000}">
      <text>
        <r>
          <rPr>
            <sz val="10"/>
            <color rgb="FF000000"/>
            <rFont val="Arial"/>
            <family val="2"/>
            <scheme val="minor"/>
          </rPr>
          <t>======
ID#AAABwfdWVAI
Author    (2025-11-19 16:39:29)
Based on 5.5% commission and monthly charges refunded.</t>
        </r>
      </text>
    </comment>
    <comment ref="CLT63" authorId="0" shapeId="0" xr:uid="{00000000-0006-0000-0700-0000C5000000}">
      <text>
        <r>
          <rPr>
            <sz val="10"/>
            <color rgb="FF000000"/>
            <rFont val="Arial"/>
            <family val="2"/>
            <scheme val="minor"/>
          </rPr>
          <t>======
ID#AAABwg91iH0
Author    (2025-11-19 16:39:29)
Based on 5.5% commission and monthly charges refunded.</t>
        </r>
      </text>
    </comment>
    <comment ref="CMB63" authorId="0" shapeId="0" xr:uid="{00000000-0006-0000-0700-000018020000}">
      <text>
        <r>
          <rPr>
            <sz val="10"/>
            <color rgb="FF000000"/>
            <rFont val="Arial"/>
            <family val="2"/>
            <scheme val="minor"/>
          </rPr>
          <t>======
ID#AAABwg91hyc
Author    (2025-11-19 16:39:29)
Based on 5.5% commission and monthly charges refunded.</t>
        </r>
      </text>
    </comment>
    <comment ref="CMJ63" authorId="0" shapeId="0" xr:uid="{00000000-0006-0000-0700-000002020000}">
      <text>
        <r>
          <rPr>
            <sz val="10"/>
            <color rgb="FF000000"/>
            <rFont val="Arial"/>
            <family val="2"/>
            <scheme val="minor"/>
          </rPr>
          <t>======
ID#AAABwg91hz4
Author    (2025-11-19 16:39:29)
Based on 5.5% commission and monthly charges refunded.</t>
        </r>
      </text>
    </comment>
    <comment ref="CMR63" authorId="0" shapeId="0" xr:uid="{00000000-0006-0000-0700-00000A050000}">
      <text>
        <r>
          <rPr>
            <sz val="10"/>
            <color rgb="FF000000"/>
            <rFont val="Arial"/>
            <family val="2"/>
            <scheme val="minor"/>
          </rPr>
          <t>======
ID#AAABwg91hC4
Author    (2025-11-19 16:39:29)
Based on 5.5% commission and monthly charges refunded.</t>
        </r>
      </text>
    </comment>
    <comment ref="CMZ63" authorId="0" shapeId="0" xr:uid="{00000000-0006-0000-0700-000069000000}">
      <text>
        <r>
          <rPr>
            <sz val="10"/>
            <color rgb="FF000000"/>
            <rFont val="Arial"/>
            <family val="2"/>
            <scheme val="minor"/>
          </rPr>
          <t>======
ID#AAABwg91iNs
Author    (2025-11-19 16:39:29)
Based on 5.5% commission and monthly charges refunded.</t>
        </r>
      </text>
    </comment>
    <comment ref="CNH63" authorId="0" shapeId="0" xr:uid="{00000000-0006-0000-0700-0000CF050000}">
      <text>
        <r>
          <rPr>
            <sz val="10"/>
            <color rgb="FF000000"/>
            <rFont val="Arial"/>
            <family val="2"/>
            <scheme val="minor"/>
          </rPr>
          <t>======
ID#AAABwfdWVJg
Author    (2025-11-19 16:39:29)
Based on 5.5% commission and monthly charges refunded.</t>
        </r>
      </text>
    </comment>
    <comment ref="CNP63" authorId="0" shapeId="0" xr:uid="{00000000-0006-0000-0700-0000BD000000}">
      <text>
        <r>
          <rPr>
            <sz val="10"/>
            <color rgb="FF000000"/>
            <rFont val="Arial"/>
            <family val="2"/>
            <scheme val="minor"/>
          </rPr>
          <t>======
ID#AAABwg91iIc
Author    (2025-11-19 16:39:29)
Based on 5.5% commission and monthly charges refunded.</t>
        </r>
      </text>
    </comment>
    <comment ref="CNX63" authorId="0" shapeId="0" xr:uid="{00000000-0006-0000-0700-0000A4010000}">
      <text>
        <r>
          <rPr>
            <sz val="10"/>
            <color rgb="FF000000"/>
            <rFont val="Arial"/>
            <family val="2"/>
            <scheme val="minor"/>
          </rPr>
          <t>======
ID#AAABwg91h50
Author    (2025-11-19 16:39:29)
Based on 5.5% commission and monthly charges refunded.</t>
        </r>
      </text>
    </comment>
    <comment ref="COF63" authorId="0" shapeId="0" xr:uid="{00000000-0006-0000-0700-00003B030000}">
      <text>
        <r>
          <rPr>
            <sz val="10"/>
            <color rgb="FF000000"/>
            <rFont val="Arial"/>
            <family val="2"/>
            <scheme val="minor"/>
          </rPr>
          <t>======
ID#AAABwg91hgU
Author    (2025-11-19 16:39:29)
Based on 5.5% commission and monthly charges refunded.</t>
        </r>
      </text>
    </comment>
    <comment ref="CON63" authorId="0" shapeId="0" xr:uid="{00000000-0006-0000-0700-0000AF050000}">
      <text>
        <r>
          <rPr>
            <sz val="10"/>
            <color rgb="FF000000"/>
            <rFont val="Arial"/>
            <family val="2"/>
            <scheme val="minor"/>
          </rPr>
          <t>======
ID#AAABwfdWVLY
Author    (2025-11-19 16:39:29)
Based on 5.5% commission and monthly charges refunded.</t>
        </r>
      </text>
    </comment>
    <comment ref="COV63" authorId="0" shapeId="0" xr:uid="{00000000-0006-0000-0700-0000D3040000}">
      <text>
        <r>
          <rPr>
            <sz val="10"/>
            <color rgb="FF000000"/>
            <rFont val="Arial"/>
            <family val="2"/>
            <scheme val="minor"/>
          </rPr>
          <t>======
ID#AAABwg91hGU
Author    (2025-11-19 16:39:29)
Based on 5.5% commission and monthly charges refunded.</t>
        </r>
      </text>
    </comment>
    <comment ref="CPD63" authorId="0" shapeId="0" xr:uid="{00000000-0006-0000-0700-0000BD040000}">
      <text>
        <r>
          <rPr>
            <sz val="10"/>
            <color rgb="FF000000"/>
            <rFont val="Arial"/>
            <family val="2"/>
            <scheme val="minor"/>
          </rPr>
          <t>======
ID#AAABwg91hH0
Author    (2025-11-19 16:39:29)
Based on 5.5% commission and monthly charges refunded.</t>
        </r>
      </text>
    </comment>
    <comment ref="CPL63" authorId="0" shapeId="0" xr:uid="{00000000-0006-0000-0700-0000D9000000}">
      <text>
        <r>
          <rPr>
            <sz val="10"/>
            <color rgb="FF000000"/>
            <rFont val="Arial"/>
            <family val="2"/>
            <scheme val="minor"/>
          </rPr>
          <t>======
ID#AAABwg91iGs
Author    (2025-11-19 16:39:29)
Based on 5.5% commission and monthly charges refunded.</t>
        </r>
      </text>
    </comment>
    <comment ref="CPT63" authorId="0" shapeId="0" xr:uid="{00000000-0006-0000-0700-00004A000000}">
      <text>
        <r>
          <rPr>
            <sz val="10"/>
            <color rgb="FF000000"/>
            <rFont val="Arial"/>
            <family val="2"/>
            <scheme val="minor"/>
          </rPr>
          <t>======
ID#AAABwg91iPs
Author    (2025-11-19 16:39:29)
Based on 5.5% commission and monthly charges refunded.</t>
        </r>
      </text>
    </comment>
    <comment ref="CQB63" authorId="0" shapeId="0" xr:uid="{00000000-0006-0000-0700-000080050000}">
      <text>
        <r>
          <rPr>
            <sz val="10"/>
            <color rgb="FF000000"/>
            <rFont val="Arial"/>
            <family val="2"/>
            <scheme val="minor"/>
          </rPr>
          <t>======
ID#AAABwfdWVOQ
Author    (2025-11-19 16:39:29)
Based on 5.5% commission and monthly charges refunded.</t>
        </r>
      </text>
    </comment>
    <comment ref="CQJ63" authorId="0" shapeId="0" xr:uid="{00000000-0006-0000-0700-000088030000}">
      <text>
        <r>
          <rPr>
            <sz val="10"/>
            <color rgb="FF000000"/>
            <rFont val="Arial"/>
            <family val="2"/>
            <scheme val="minor"/>
          </rPr>
          <t>======
ID#AAABwg91hbY
Author    (2025-11-19 16:39:29)
Based on 5.5% commission and monthly charges refunded.</t>
        </r>
      </text>
    </comment>
    <comment ref="CQR63" authorId="0" shapeId="0" xr:uid="{00000000-0006-0000-0700-000007030000}">
      <text>
        <r>
          <rPr>
            <sz val="10"/>
            <color rgb="FF000000"/>
            <rFont val="Arial"/>
            <family val="2"/>
            <scheme val="minor"/>
          </rPr>
          <t>======
ID#AAABwg91hjo
Author    (2025-11-19 16:39:29)
Based on 5.5% commission and monthly charges refunded.</t>
        </r>
      </text>
    </comment>
    <comment ref="CQZ63" authorId="0" shapeId="0" xr:uid="{00000000-0006-0000-0700-000015000000}">
      <text>
        <r>
          <rPr>
            <sz val="10"/>
            <color rgb="FF000000"/>
            <rFont val="Arial"/>
            <family val="2"/>
            <scheme val="minor"/>
          </rPr>
          <t>======
ID#AAABwg91iS8
Author    (2025-11-19 16:39:29)
Based on 5.5% commission and monthly charges refunded.</t>
        </r>
      </text>
    </comment>
    <comment ref="CRH63" authorId="0" shapeId="0" xr:uid="{00000000-0006-0000-0700-000041020000}">
      <text>
        <r>
          <rPr>
            <sz val="10"/>
            <color rgb="FF000000"/>
            <rFont val="Arial"/>
            <family val="2"/>
            <scheme val="minor"/>
          </rPr>
          <t>======
ID#AAABwg91hwA
Author    (2025-11-19 16:39:29)
Based on 5.5% commission and monthly charges refunded.</t>
        </r>
      </text>
    </comment>
    <comment ref="CRP63" authorId="0" shapeId="0" xr:uid="{00000000-0006-0000-0700-000074010000}">
      <text>
        <r>
          <rPr>
            <sz val="10"/>
            <color rgb="FF000000"/>
            <rFont val="Arial"/>
            <family val="2"/>
            <scheme val="minor"/>
          </rPr>
          <t>======
ID#AAABwg91h80
Author    (2025-11-19 16:39:29)
Based on 5.5% commission and monthly charges refunded.</t>
        </r>
      </text>
    </comment>
    <comment ref="CRX63" authorId="0" shapeId="0" xr:uid="{00000000-0006-0000-0700-000071010000}">
      <text>
        <r>
          <rPr>
            <sz val="10"/>
            <color rgb="FF000000"/>
            <rFont val="Arial"/>
            <family val="2"/>
            <scheme val="minor"/>
          </rPr>
          <t>======
ID#AAABwg91h84
Author    (2025-11-19 16:39:29)
Based on 5.5% commission and monthly charges refunded.</t>
        </r>
      </text>
    </comment>
    <comment ref="CSF63" authorId="0" shapeId="0" xr:uid="{00000000-0006-0000-0700-0000CB050000}">
      <text>
        <r>
          <rPr>
            <sz val="10"/>
            <color rgb="FF000000"/>
            <rFont val="Arial"/>
            <family val="2"/>
            <scheme val="minor"/>
          </rPr>
          <t>======
ID#AAABwfdWVJo
Author    (2025-11-19 16:39:29)
Based on 5.5% commission and monthly charges refunded.</t>
        </r>
      </text>
    </comment>
    <comment ref="CSN63" authorId="0" shapeId="0" xr:uid="{00000000-0006-0000-0700-000007020000}">
      <text>
        <r>
          <rPr>
            <sz val="10"/>
            <color rgb="FF000000"/>
            <rFont val="Arial"/>
            <family val="2"/>
            <scheme val="minor"/>
          </rPr>
          <t>======
ID#AAABwg91hzo
Author    (2025-11-19 16:39:29)
Based on 5.5% commission and monthly charges refunded.</t>
        </r>
      </text>
    </comment>
    <comment ref="CSV63" authorId="0" shapeId="0" xr:uid="{00000000-0006-0000-0700-000013050000}">
      <text>
        <r>
          <rPr>
            <sz val="10"/>
            <color rgb="FF000000"/>
            <rFont val="Arial"/>
            <family val="2"/>
            <scheme val="minor"/>
          </rPr>
          <t>======
ID#AAABwg91hCY
Author    (2025-11-19 16:39:29)
Based on 5.5% commission and monthly charges refunded.</t>
        </r>
      </text>
    </comment>
    <comment ref="CTD63" authorId="0" shapeId="0" xr:uid="{00000000-0006-0000-0700-0000B8040000}">
      <text>
        <r>
          <rPr>
            <sz val="10"/>
            <color rgb="FF000000"/>
            <rFont val="Arial"/>
            <family val="2"/>
            <scheme val="minor"/>
          </rPr>
          <t>======
ID#AAABwg91hII
Author    (2025-11-19 16:39:29)
Based on 5.5% commission and monthly charges refunded.</t>
        </r>
      </text>
    </comment>
    <comment ref="CTL63" authorId="0" shapeId="0" xr:uid="{00000000-0006-0000-0700-000037060000}">
      <text>
        <r>
          <rPr>
            <sz val="10"/>
            <color rgb="FF000000"/>
            <rFont val="Arial"/>
            <family val="2"/>
            <scheme val="minor"/>
          </rPr>
          <t>======
ID#AAABwfdWVC0
Author    (2025-11-19 16:39:29)
Based on 5.5% commission and monthly charges refunded.</t>
        </r>
      </text>
    </comment>
    <comment ref="CTT63" authorId="0" shapeId="0" xr:uid="{00000000-0006-0000-0700-000006010000}">
      <text>
        <r>
          <rPr>
            <sz val="10"/>
            <color rgb="FF000000"/>
            <rFont val="Arial"/>
            <family val="2"/>
            <scheme val="minor"/>
          </rPr>
          <t>======
ID#AAABwg91iD8
Author    (2025-11-19 16:39:29)
Based on 5.5% commission and monthly charges refunded.</t>
        </r>
      </text>
    </comment>
    <comment ref="CUB63" authorId="0" shapeId="0" xr:uid="{00000000-0006-0000-0700-0000A4020000}">
      <text>
        <r>
          <rPr>
            <sz val="10"/>
            <color rgb="FF000000"/>
            <rFont val="Arial"/>
            <family val="2"/>
            <scheme val="minor"/>
          </rPr>
          <t>======
ID#AAABwg91hp0
Author    (2025-11-19 16:39:29)
Based on 5.5% commission and monthly charges refunded.</t>
        </r>
      </text>
    </comment>
    <comment ref="CUJ63" authorId="0" shapeId="0" xr:uid="{00000000-0006-0000-0700-00004D030000}">
      <text>
        <r>
          <rPr>
            <sz val="10"/>
            <color rgb="FF000000"/>
            <rFont val="Arial"/>
            <family val="2"/>
            <scheme val="minor"/>
          </rPr>
          <t>======
ID#AAABwg91hfI
Author    (2025-11-19 16:39:29)
Based on 5.5% commission and monthly charges refunded.</t>
        </r>
      </text>
    </comment>
    <comment ref="CUR63" authorId="0" shapeId="0" xr:uid="{00000000-0006-0000-0700-000087050000}">
      <text>
        <r>
          <rPr>
            <sz val="10"/>
            <color rgb="FF000000"/>
            <rFont val="Arial"/>
            <family val="2"/>
            <scheme val="minor"/>
          </rPr>
          <t>======
ID#AAABwfdWVN8
Author    (2025-11-19 16:39:29)
Based on 5.5% commission and monthly charges refunded.</t>
        </r>
      </text>
    </comment>
    <comment ref="CUZ63" authorId="0" shapeId="0" xr:uid="{00000000-0006-0000-0700-000014060000}">
      <text>
        <r>
          <rPr>
            <sz val="10"/>
            <color rgb="FF000000"/>
            <rFont val="Arial"/>
            <family val="2"/>
            <scheme val="minor"/>
          </rPr>
          <t>======
ID#AAABwfdWVFM
Author    (2025-11-19 16:39:29)
Based on 5.5% commission and monthly charges refunded.</t>
        </r>
      </text>
    </comment>
    <comment ref="CVH63" authorId="0" shapeId="0" xr:uid="{00000000-0006-0000-0700-0000D0010000}">
      <text>
        <r>
          <rPr>
            <sz val="10"/>
            <color rgb="FF000000"/>
            <rFont val="Arial"/>
            <family val="2"/>
            <scheme val="minor"/>
          </rPr>
          <t>======
ID#AAABwg91h3I
Author    (2025-11-19 16:39:29)
Based on 5.5% commission and monthly charges refunded.</t>
        </r>
      </text>
    </comment>
    <comment ref="CVP63" authorId="0" shapeId="0" xr:uid="{00000000-0006-0000-0700-000049040000}">
      <text>
        <r>
          <rPr>
            <sz val="10"/>
            <color rgb="FF000000"/>
            <rFont val="Arial"/>
            <family val="2"/>
            <scheme val="minor"/>
          </rPr>
          <t>======
ID#AAABwg91hPI
Author    (2025-11-19 16:39:29)
Based on 5.5% commission and monthly charges refunded.</t>
        </r>
      </text>
    </comment>
    <comment ref="CVX63" authorId="0" shapeId="0" xr:uid="{00000000-0006-0000-0700-000005030000}">
      <text>
        <r>
          <rPr>
            <sz val="10"/>
            <color rgb="FF000000"/>
            <rFont val="Arial"/>
            <family val="2"/>
            <scheme val="minor"/>
          </rPr>
          <t>======
ID#AAABwg91hjw
Author    (2025-11-19 16:39:29)
Based on 5.5% commission and monthly charges refunded.</t>
        </r>
      </text>
    </comment>
    <comment ref="CWF63" authorId="0" shapeId="0" xr:uid="{00000000-0006-0000-0700-0000BF000000}">
      <text>
        <r>
          <rPr>
            <sz val="10"/>
            <color rgb="FF000000"/>
            <rFont val="Arial"/>
            <family val="2"/>
            <scheme val="minor"/>
          </rPr>
          <t>======
ID#AAABwg91iIQ
Author    (2025-11-19 16:39:29)
Based on 5.5% commission and monthly charges refunded.</t>
        </r>
      </text>
    </comment>
    <comment ref="CWN63" authorId="0" shapeId="0" xr:uid="{00000000-0006-0000-0700-0000F9050000}">
      <text>
        <r>
          <rPr>
            <sz val="10"/>
            <color rgb="FF000000"/>
            <rFont val="Arial"/>
            <family val="2"/>
            <scheme val="minor"/>
          </rPr>
          <t>======
ID#AAABwfdWVGs
Author    (2025-11-19 16:39:29)
Based on 5.5% commission and monthly charges refunded.</t>
        </r>
      </text>
    </comment>
    <comment ref="CWV63" authorId="0" shapeId="0" xr:uid="{00000000-0006-0000-0700-00005D010000}">
      <text>
        <r>
          <rPr>
            <sz val="10"/>
            <color rgb="FF000000"/>
            <rFont val="Arial"/>
            <family val="2"/>
            <scheme val="minor"/>
          </rPr>
          <t>======
ID#AAABwg91h-Q
Author    (2025-11-19 16:39:29)
Based on 5.5% commission and monthly charges refunded.</t>
        </r>
      </text>
    </comment>
    <comment ref="CXD63" authorId="0" shapeId="0" xr:uid="{00000000-0006-0000-0700-000087010000}">
      <text>
        <r>
          <rPr>
            <sz val="10"/>
            <color rgb="FF000000"/>
            <rFont val="Arial"/>
            <family val="2"/>
            <scheme val="minor"/>
          </rPr>
          <t>======
ID#AAABwg91h7k
Author    (2025-11-19 16:39:29)
Based on 5.5% commission and monthly charges refunded.</t>
        </r>
      </text>
    </comment>
    <comment ref="CXL63" authorId="0" shapeId="0" xr:uid="{00000000-0006-0000-0700-0000D2020000}">
      <text>
        <r>
          <rPr>
            <sz val="10"/>
            <color rgb="FF000000"/>
            <rFont val="Arial"/>
            <family val="2"/>
            <scheme val="minor"/>
          </rPr>
          <t>======
ID#AAABwg91hm0
Author    (2025-11-19 16:39:29)
Based on 5.5% commission and monthly charges refunded.</t>
        </r>
      </text>
    </comment>
    <comment ref="CXT63" authorId="0" shapeId="0" xr:uid="{00000000-0006-0000-0700-0000D1030000}">
      <text>
        <r>
          <rPr>
            <sz val="10"/>
            <color rgb="FF000000"/>
            <rFont val="Arial"/>
            <family val="2"/>
            <scheme val="minor"/>
          </rPr>
          <t>======
ID#AAABwg91hWw
Author    (2025-11-19 16:39:29)
Based on 5.5% commission and monthly charges refunded.</t>
        </r>
      </text>
    </comment>
    <comment ref="CYB63" authorId="0" shapeId="0" xr:uid="{00000000-0006-0000-0700-00007C000000}">
      <text>
        <r>
          <rPr>
            <sz val="10"/>
            <color rgb="FF000000"/>
            <rFont val="Arial"/>
            <family val="2"/>
            <scheme val="minor"/>
          </rPr>
          <t>======
ID#AAABwg91iMg
Author    (2025-11-19 16:39:29)
Based on 5.5% commission and monthly charges refunded.</t>
        </r>
      </text>
    </comment>
    <comment ref="CYJ63" authorId="0" shapeId="0" xr:uid="{00000000-0006-0000-0700-00001B010000}">
      <text>
        <r>
          <rPr>
            <sz val="10"/>
            <color rgb="FF000000"/>
            <rFont val="Arial"/>
            <family val="2"/>
            <scheme val="minor"/>
          </rPr>
          <t>======
ID#AAABwg91iCg
Author    (2025-11-19 16:39:29)
Based on 5.5% commission and monthly charges refunded.</t>
        </r>
      </text>
    </comment>
    <comment ref="CYR63" authorId="0" shapeId="0" xr:uid="{00000000-0006-0000-0700-000004040000}">
      <text>
        <r>
          <rPr>
            <sz val="10"/>
            <color rgb="FF000000"/>
            <rFont val="Arial"/>
            <family val="2"/>
            <scheme val="minor"/>
          </rPr>
          <t>======
ID#AAABwg91hTk
Author    (2025-11-19 16:39:29)
Based on 5.5% commission and monthly charges refunded.</t>
        </r>
      </text>
    </comment>
    <comment ref="CYZ63" authorId="0" shapeId="0" xr:uid="{00000000-0006-0000-0700-0000E9020000}">
      <text>
        <r>
          <rPr>
            <sz val="10"/>
            <color rgb="FF000000"/>
            <rFont val="Arial"/>
            <family val="2"/>
            <scheme val="minor"/>
          </rPr>
          <t>======
ID#AAABwg91hlU
Author    (2025-11-19 16:39:29)
Based on 5.5% commission and monthly charges refunded.</t>
        </r>
      </text>
    </comment>
    <comment ref="CZH63" authorId="0" shapeId="0" xr:uid="{00000000-0006-0000-0700-00000E000000}">
      <text>
        <r>
          <rPr>
            <sz val="10"/>
            <color rgb="FF000000"/>
            <rFont val="Arial"/>
            <family val="2"/>
            <scheme val="minor"/>
          </rPr>
          <t>======
ID#AAABwg91iTg
Author    (2025-11-19 16:39:29)
Based on 5.5% commission and monthly charges refunded.</t>
        </r>
      </text>
    </comment>
    <comment ref="CZP63" authorId="0" shapeId="0" xr:uid="{00000000-0006-0000-0700-000072040000}">
      <text>
        <r>
          <rPr>
            <sz val="10"/>
            <color rgb="FF000000"/>
            <rFont val="Arial"/>
            <family val="2"/>
            <scheme val="minor"/>
          </rPr>
          <t>======
ID#AAABwg91hMs
Author    (2025-11-19 16:39:29)
Based on 5.5% commission and monthly charges refunded.</t>
        </r>
      </text>
    </comment>
    <comment ref="CZX63" authorId="0" shapeId="0" xr:uid="{00000000-0006-0000-0700-000054020000}">
      <text>
        <r>
          <rPr>
            <sz val="10"/>
            <color rgb="FF000000"/>
            <rFont val="Arial"/>
            <family val="2"/>
            <scheme val="minor"/>
          </rPr>
          <t>======
ID#AAABwg91hu4
Author    (2025-11-19 16:39:29)
Based on 5.5% commission and monthly charges refunded.</t>
        </r>
      </text>
    </comment>
    <comment ref="DAF63" authorId="0" shapeId="0" xr:uid="{00000000-0006-0000-0700-0000A5000000}">
      <text>
        <r>
          <rPr>
            <sz val="10"/>
            <color rgb="FF000000"/>
            <rFont val="Arial"/>
            <family val="2"/>
            <scheme val="minor"/>
          </rPr>
          <t>======
ID#AAABwg91iJ8
Author    (2025-11-19 16:39:29)
Based on 5.5% commission and monthly charges refunded.</t>
        </r>
      </text>
    </comment>
    <comment ref="DAN63" authorId="0" shapeId="0" xr:uid="{00000000-0006-0000-0700-0000EF010000}">
      <text>
        <r>
          <rPr>
            <sz val="10"/>
            <color rgb="FF000000"/>
            <rFont val="Arial"/>
            <family val="2"/>
            <scheme val="minor"/>
          </rPr>
          <t>======
ID#AAABwg91h1E
Author    (2025-11-19 16:39:29)
Based on 5.5% commission and monthly charges refunded.</t>
        </r>
      </text>
    </comment>
    <comment ref="DAV63" authorId="0" shapeId="0" xr:uid="{00000000-0006-0000-0700-0000A1010000}">
      <text>
        <r>
          <rPr>
            <sz val="10"/>
            <color rgb="FF000000"/>
            <rFont val="Arial"/>
            <family val="2"/>
            <scheme val="minor"/>
          </rPr>
          <t>======
ID#AAABwg91h54
Author    (2025-11-19 16:39:29)
Based on 5.5% commission and monthly charges refunded.</t>
        </r>
      </text>
    </comment>
    <comment ref="DBD63" authorId="0" shapeId="0" xr:uid="{00000000-0006-0000-0700-000048000000}">
      <text>
        <r>
          <rPr>
            <sz val="10"/>
            <color rgb="FF000000"/>
            <rFont val="Arial"/>
            <family val="2"/>
            <scheme val="minor"/>
          </rPr>
          <t>======
ID#AAABwg91iPk
Author    (2025-11-19 16:39:29)
Based on 5.5% commission and monthly charges refunded.</t>
        </r>
      </text>
    </comment>
    <comment ref="DBL63" authorId="0" shapeId="0" xr:uid="{00000000-0006-0000-0700-00007D020000}">
      <text>
        <r>
          <rPr>
            <sz val="10"/>
            <color rgb="FF000000"/>
            <rFont val="Arial"/>
            <family val="2"/>
            <scheme val="minor"/>
          </rPr>
          <t>======
ID#AAABwg91hsM
Author    (2025-11-19 16:39:29)
Based on 5.5% commission and monthly charges refunded.</t>
        </r>
      </text>
    </comment>
    <comment ref="DBT63" authorId="0" shapeId="0" xr:uid="{00000000-0006-0000-0700-0000BE050000}">
      <text>
        <r>
          <rPr>
            <sz val="10"/>
            <color rgb="FF000000"/>
            <rFont val="Arial"/>
            <family val="2"/>
            <scheme val="minor"/>
          </rPr>
          <t>======
ID#AAABwfdWVKk
Author    (2025-11-19 16:39:29)
Based on 5.5% commission and monthly charges refunded.</t>
        </r>
      </text>
    </comment>
    <comment ref="DCB63" authorId="0" shapeId="0" xr:uid="{00000000-0006-0000-0700-000068040000}">
      <text>
        <r>
          <rPr>
            <sz val="10"/>
            <color rgb="FF000000"/>
            <rFont val="Arial"/>
            <family val="2"/>
            <scheme val="minor"/>
          </rPr>
          <t>======
ID#AAABwg91hNQ
Author    (2025-11-19 16:39:29)
Based on 5.5% commission and monthly charges refunded.</t>
        </r>
      </text>
    </comment>
    <comment ref="DCJ63" authorId="0" shapeId="0" xr:uid="{00000000-0006-0000-0700-0000B0040000}">
      <text>
        <r>
          <rPr>
            <sz val="10"/>
            <color rgb="FF000000"/>
            <rFont val="Arial"/>
            <family val="2"/>
            <scheme val="minor"/>
          </rPr>
          <t>======
ID#AAABwg91hIo
Author    (2025-11-19 16:39:29)
Based on 5.5% commission and monthly charges refunded.</t>
        </r>
      </text>
    </comment>
    <comment ref="DCR63" authorId="0" shapeId="0" xr:uid="{00000000-0006-0000-0700-00009A040000}">
      <text>
        <r>
          <rPr>
            <sz val="10"/>
            <color rgb="FF000000"/>
            <rFont val="Arial"/>
            <family val="2"/>
            <scheme val="minor"/>
          </rPr>
          <t>======
ID#AAABwg91hKA
Author    (2025-11-19 16:39:29)
Based on 5.5% commission and monthly charges refunded.</t>
        </r>
      </text>
    </comment>
    <comment ref="DCZ63" authorId="0" shapeId="0" xr:uid="{00000000-0006-0000-0700-0000BE000000}">
      <text>
        <r>
          <rPr>
            <sz val="10"/>
            <color rgb="FF000000"/>
            <rFont val="Arial"/>
            <family val="2"/>
            <scheme val="minor"/>
          </rPr>
          <t>======
ID#AAABwg91iIY
Author    (2025-11-19 16:39:29)
Based on 5.5% commission and monthly charges refunded.</t>
        </r>
      </text>
    </comment>
    <comment ref="DDH63" authorId="0" shapeId="0" xr:uid="{00000000-0006-0000-0700-000050010000}">
      <text>
        <r>
          <rPr>
            <sz val="10"/>
            <color rgb="FF000000"/>
            <rFont val="Arial"/>
            <family val="2"/>
            <scheme val="minor"/>
          </rPr>
          <t>======
ID#AAABwg91h_M
Author    (2025-11-19 16:39:29)
Based on 5.5% commission and monthly charges refunded.</t>
        </r>
      </text>
    </comment>
    <comment ref="DDP63" authorId="0" shapeId="0" xr:uid="{00000000-0006-0000-0700-00007D060000}">
      <text>
        <r>
          <rPr>
            <sz val="10"/>
            <color rgb="FF000000"/>
            <rFont val="Arial"/>
            <family val="2"/>
            <scheme val="minor"/>
          </rPr>
          <t>======
ID#AAABwfdWU-c
Author    (2025-11-19 16:39:29)
Based on 5.5% commission and monthly charges refunded.</t>
        </r>
      </text>
    </comment>
    <comment ref="DDX63" authorId="0" shapeId="0" xr:uid="{00000000-0006-0000-0700-0000CF010000}">
      <text>
        <r>
          <rPr>
            <sz val="10"/>
            <color rgb="FF000000"/>
            <rFont val="Arial"/>
            <family val="2"/>
            <scheme val="minor"/>
          </rPr>
          <t>======
ID#AAABwg91h3E
Author    (2025-11-19 16:39:29)
Based on 5.5% commission and monthly charges refunded.</t>
        </r>
      </text>
    </comment>
    <comment ref="DEF63" authorId="0" shapeId="0" xr:uid="{00000000-0006-0000-0700-0000A7030000}">
      <text>
        <r>
          <rPr>
            <sz val="10"/>
            <color rgb="FF000000"/>
            <rFont val="Arial"/>
            <family val="2"/>
            <scheme val="minor"/>
          </rPr>
          <t>======
ID#AAABwg91hZU
Author    (2025-11-19 16:39:29)
Based on 5.5% commission and monthly charges refunded.</t>
        </r>
      </text>
    </comment>
    <comment ref="DEN63" authorId="0" shapeId="0" xr:uid="{00000000-0006-0000-0700-0000E1010000}">
      <text>
        <r>
          <rPr>
            <sz val="10"/>
            <color rgb="FF000000"/>
            <rFont val="Arial"/>
            <family val="2"/>
            <scheme val="minor"/>
          </rPr>
          <t>======
ID#AAABwg91h2A
Author    (2025-11-19 16:39:29)
Based on 5.5% commission and monthly charges refunded.</t>
        </r>
      </text>
    </comment>
    <comment ref="DEV63" authorId="0" shapeId="0" xr:uid="{00000000-0006-0000-0700-000082030000}">
      <text>
        <r>
          <rPr>
            <sz val="10"/>
            <color rgb="FF000000"/>
            <rFont val="Arial"/>
            <family val="2"/>
            <scheme val="minor"/>
          </rPr>
          <t>======
ID#AAABwg91hbw
Author    (2025-11-19 16:39:29)
Based on 5.5% commission and monthly charges refunded.</t>
        </r>
      </text>
    </comment>
    <comment ref="DFD63" authorId="0" shapeId="0" xr:uid="{00000000-0006-0000-0700-0000EB030000}">
      <text>
        <r>
          <rPr>
            <sz val="10"/>
            <color rgb="FF000000"/>
            <rFont val="Arial"/>
            <family val="2"/>
            <scheme val="minor"/>
          </rPr>
          <t>======
ID#AAABwg91hVE
Author    (2025-11-19 16:39:29)
Based on 5.5% commission and monthly charges refunded.</t>
        </r>
      </text>
    </comment>
    <comment ref="DFL63" authorId="0" shapeId="0" xr:uid="{00000000-0006-0000-0700-00003F060000}">
      <text>
        <r>
          <rPr>
            <sz val="10"/>
            <color rgb="FF000000"/>
            <rFont val="Arial"/>
            <family val="2"/>
            <scheme val="minor"/>
          </rPr>
          <t>======
ID#AAABwfdWVCQ
Author    (2025-11-19 16:39:29)
Based on 5.5% commission and monthly charges refunded.</t>
        </r>
      </text>
    </comment>
    <comment ref="DFT63" authorId="0" shapeId="0" xr:uid="{00000000-0006-0000-0700-00006C050000}">
      <text>
        <r>
          <rPr>
            <sz val="10"/>
            <color rgb="FF000000"/>
            <rFont val="Arial"/>
            <family val="2"/>
            <scheme val="minor"/>
          </rPr>
          <t>======
ID#AAABwfdWVPs
Author    (2025-11-19 16:39:29)
Based on 5.5% commission and monthly charges refunded.</t>
        </r>
      </text>
    </comment>
    <comment ref="DGB63" authorId="0" shapeId="0" xr:uid="{00000000-0006-0000-0700-000073040000}">
      <text>
        <r>
          <rPr>
            <sz val="10"/>
            <color rgb="FF000000"/>
            <rFont val="Arial"/>
            <family val="2"/>
            <scheme val="minor"/>
          </rPr>
          <t>======
ID#AAABwg91hMg
Author    (2025-11-19 16:39:29)
Based on 5.5% commission and monthly charges refunded.</t>
        </r>
      </text>
    </comment>
    <comment ref="DGJ63" authorId="0" shapeId="0" xr:uid="{00000000-0006-0000-0700-000084000000}">
      <text>
        <r>
          <rPr>
            <sz val="10"/>
            <color rgb="FF000000"/>
            <rFont val="Arial"/>
            <family val="2"/>
            <scheme val="minor"/>
          </rPr>
          <t>======
ID#AAABwg91iL4
Author    (2025-11-19 16:39:29)
Based on 5.5% commission and monthly charges refunded.</t>
        </r>
      </text>
    </comment>
    <comment ref="DGR63" authorId="0" shapeId="0" xr:uid="{00000000-0006-0000-0700-0000D8010000}">
      <text>
        <r>
          <rPr>
            <sz val="10"/>
            <color rgb="FF000000"/>
            <rFont val="Arial"/>
            <family val="2"/>
            <scheme val="minor"/>
          </rPr>
          <t>======
ID#AAABwg91h2o
Author    (2025-11-19 16:39:29)
Based on 5.5% commission and monthly charges refunded.</t>
        </r>
      </text>
    </comment>
    <comment ref="DGZ63" authorId="0" shapeId="0" xr:uid="{00000000-0006-0000-0700-0000BD020000}">
      <text>
        <r>
          <rPr>
            <sz val="10"/>
            <color rgb="FF000000"/>
            <rFont val="Arial"/>
            <family val="2"/>
            <scheme val="minor"/>
          </rPr>
          <t>======
ID#AAABwg91hoU
Author    (2025-11-19 16:39:29)
Based on 5.5% commission and monthly charges refunded.</t>
        </r>
      </text>
    </comment>
    <comment ref="DHH63" authorId="0" shapeId="0" xr:uid="{00000000-0006-0000-0700-0000B8000000}">
      <text>
        <r>
          <rPr>
            <sz val="10"/>
            <color rgb="FF000000"/>
            <rFont val="Arial"/>
            <family val="2"/>
            <scheme val="minor"/>
          </rPr>
          <t>======
ID#AAABwg91iIs
Author    (2025-11-19 16:39:29)
Based on 5.5% commission and monthly charges refunded.</t>
        </r>
      </text>
    </comment>
    <comment ref="DHP63" authorId="0" shapeId="0" xr:uid="{00000000-0006-0000-0700-0000E0050000}">
      <text>
        <r>
          <rPr>
            <sz val="10"/>
            <color rgb="FF000000"/>
            <rFont val="Arial"/>
            <family val="2"/>
            <scheme val="minor"/>
          </rPr>
          <t>======
ID#AAABwfdWVIQ
Author    (2025-11-19 16:39:29)
Based on 5.5% commission and monthly charges refunded.</t>
        </r>
      </text>
    </comment>
    <comment ref="DHX63" authorId="0" shapeId="0" xr:uid="{00000000-0006-0000-0700-0000F3020000}">
      <text>
        <r>
          <rPr>
            <sz val="10"/>
            <color rgb="FF000000"/>
            <rFont val="Arial"/>
            <family val="2"/>
            <scheme val="minor"/>
          </rPr>
          <t>======
ID#AAABwg91hk0
Author    (2025-11-19 16:39:29)
Based on 5.5% commission and monthly charges refunded.</t>
        </r>
      </text>
    </comment>
    <comment ref="DIF63" authorId="0" shapeId="0" xr:uid="{00000000-0006-0000-0700-0000E6030000}">
      <text>
        <r>
          <rPr>
            <sz val="10"/>
            <color rgb="FF000000"/>
            <rFont val="Arial"/>
            <family val="2"/>
            <scheme val="minor"/>
          </rPr>
          <t>======
ID#AAABwg91hVg
Author    (2025-11-19 16:39:29)
Based on 5.5% commission and monthly charges refunded.</t>
        </r>
      </text>
    </comment>
    <comment ref="DIN63" authorId="0" shapeId="0" xr:uid="{00000000-0006-0000-0700-00001A030000}">
      <text>
        <r>
          <rPr>
            <sz val="10"/>
            <color rgb="FF000000"/>
            <rFont val="Arial"/>
            <family val="2"/>
            <scheme val="minor"/>
          </rPr>
          <t>======
ID#AAABwg91hic
Author    (2025-11-19 16:39:29)
Based on 5.5% commission and monthly charges refunded.</t>
        </r>
      </text>
    </comment>
    <comment ref="DIV63" authorId="0" shapeId="0" xr:uid="{00000000-0006-0000-0700-00005C000000}">
      <text>
        <r>
          <rPr>
            <sz val="10"/>
            <color rgb="FF000000"/>
            <rFont val="Arial"/>
            <family val="2"/>
            <scheme val="minor"/>
          </rPr>
          <t>======
ID#AAABwg91iOg
Author    (2025-11-19 16:39:29)
Based on 5.5% commission and monthly charges refunded.</t>
        </r>
      </text>
    </comment>
    <comment ref="DJD63" authorId="0" shapeId="0" xr:uid="{00000000-0006-0000-0700-0000A7010000}">
      <text>
        <r>
          <rPr>
            <sz val="10"/>
            <color rgb="FF000000"/>
            <rFont val="Arial"/>
            <family val="2"/>
            <scheme val="minor"/>
          </rPr>
          <t>======
ID#AAABwg91h5o
Author    (2025-11-19 16:39:29)
Based on 5.5% commission and monthly charges refunded.</t>
        </r>
      </text>
    </comment>
    <comment ref="DJL63" authorId="0" shapeId="0" xr:uid="{00000000-0006-0000-0700-000027040000}">
      <text>
        <r>
          <rPr>
            <sz val="10"/>
            <color rgb="FF000000"/>
            <rFont val="Arial"/>
            <family val="2"/>
            <scheme val="minor"/>
          </rPr>
          <t>======
ID#AAABwg91hRc
Author    (2025-11-19 16:39:29)
Based on 5.5% commission and monthly charges refunded.</t>
        </r>
      </text>
    </comment>
    <comment ref="DJT63" authorId="0" shapeId="0" xr:uid="{00000000-0006-0000-0700-0000B8020000}">
      <text>
        <r>
          <rPr>
            <sz val="10"/>
            <color rgb="FF000000"/>
            <rFont val="Arial"/>
            <family val="2"/>
            <scheme val="minor"/>
          </rPr>
          <t>======
ID#AAABwg91hok
Author    (2025-11-19 16:39:29)
Based on 5.5% commission and monthly charges refunded.</t>
        </r>
      </text>
    </comment>
    <comment ref="DKB63" authorId="0" shapeId="0" xr:uid="{00000000-0006-0000-0700-00000B060000}">
      <text>
        <r>
          <rPr>
            <sz val="10"/>
            <color rgb="FF000000"/>
            <rFont val="Arial"/>
            <family val="2"/>
            <scheme val="minor"/>
          </rPr>
          <t>======
ID#AAABwfdWVFk
Author    (2025-11-19 16:39:29)
Based on 5.5% commission and monthly charges refunded.</t>
        </r>
      </text>
    </comment>
    <comment ref="DKJ63" authorId="0" shapeId="0" xr:uid="{00000000-0006-0000-0700-000031010000}">
      <text>
        <r>
          <rPr>
            <sz val="10"/>
            <color rgb="FF000000"/>
            <rFont val="Arial"/>
            <family val="2"/>
            <scheme val="minor"/>
          </rPr>
          <t>======
ID#AAABwg91iBI
Author    (2025-11-19 16:39:29)
Based on 5.5% commission and monthly charges refunded.</t>
        </r>
      </text>
    </comment>
    <comment ref="DKR63" authorId="0" shapeId="0" xr:uid="{00000000-0006-0000-0700-00003D060000}">
      <text>
        <r>
          <rPr>
            <sz val="10"/>
            <color rgb="FF000000"/>
            <rFont val="Arial"/>
            <family val="2"/>
            <scheme val="minor"/>
          </rPr>
          <t>======
ID#AAABwfdWVCg
Author    (2025-11-19 16:39:29)
Based on 5.5% commission and monthly charges refunded.</t>
        </r>
      </text>
    </comment>
    <comment ref="DKZ63" authorId="0" shapeId="0" xr:uid="{00000000-0006-0000-0700-0000FE020000}">
      <text>
        <r>
          <rPr>
            <sz val="10"/>
            <color rgb="FF000000"/>
            <rFont val="Arial"/>
            <family val="2"/>
            <scheme val="minor"/>
          </rPr>
          <t>======
ID#AAABwg91hkE
Author    (2025-11-19 16:39:29)
Based on 5.5% commission and monthly charges refunded.</t>
        </r>
      </text>
    </comment>
    <comment ref="DLH63" authorId="0" shapeId="0" xr:uid="{00000000-0006-0000-0700-000096040000}">
      <text>
        <r>
          <rPr>
            <sz val="10"/>
            <color rgb="FF000000"/>
            <rFont val="Arial"/>
            <family val="2"/>
            <scheme val="minor"/>
          </rPr>
          <t>======
ID#AAABwg91hKQ
Author    (2025-11-19 16:39:29)
Based on 5.5% commission and monthly charges refunded.</t>
        </r>
      </text>
    </comment>
    <comment ref="DLP63" authorId="0" shapeId="0" xr:uid="{00000000-0006-0000-0700-00007F050000}">
      <text>
        <r>
          <rPr>
            <sz val="10"/>
            <color rgb="FF000000"/>
            <rFont val="Arial"/>
            <family val="2"/>
            <scheme val="minor"/>
          </rPr>
          <t>======
ID#AAABwfdWVOY
Author    (2025-11-19 16:39:29)
Based on 5.5% commission and monthly charges refunded.</t>
        </r>
      </text>
    </comment>
    <comment ref="DLX63" authorId="0" shapeId="0" xr:uid="{00000000-0006-0000-0700-000060020000}">
      <text>
        <r>
          <rPr>
            <sz val="10"/>
            <color rgb="FF000000"/>
            <rFont val="Arial"/>
            <family val="2"/>
            <scheme val="minor"/>
          </rPr>
          <t>======
ID#AAABwg91ht8
Author    (2025-11-19 16:39:29)
Based on 5.5% commission and monthly charges refunded.</t>
        </r>
      </text>
    </comment>
    <comment ref="DMF63" authorId="0" shapeId="0" xr:uid="{00000000-0006-0000-0700-000097000000}">
      <text>
        <r>
          <rPr>
            <sz val="10"/>
            <color rgb="FF000000"/>
            <rFont val="Arial"/>
            <family val="2"/>
            <scheme val="minor"/>
          </rPr>
          <t>======
ID#AAABwg91iKs
Author    (2025-11-19 16:39:29)
Based on 5.5% commission and monthly charges refunded.</t>
        </r>
      </text>
    </comment>
    <comment ref="DMN63" authorId="0" shapeId="0" xr:uid="{00000000-0006-0000-0700-0000FF040000}">
      <text>
        <r>
          <rPr>
            <sz val="10"/>
            <color rgb="FF000000"/>
            <rFont val="Arial"/>
            <family val="2"/>
            <scheme val="minor"/>
          </rPr>
          <t>======
ID#AAABwg91hDs
Author    (2025-11-19 16:39:29)
Based on 5.5% commission and monthly charges refunded.</t>
        </r>
      </text>
    </comment>
    <comment ref="DMV63" authorId="0" shapeId="0" xr:uid="{00000000-0006-0000-0700-000043050000}">
      <text>
        <r>
          <rPr>
            <sz val="10"/>
            <color rgb="FF000000"/>
            <rFont val="Arial"/>
            <family val="2"/>
            <scheme val="minor"/>
          </rPr>
          <t>======
ID#AAABwg91g_g
Author    (2025-11-19 16:39:29)
Based on 5.5% commission and monthly charges refunded.</t>
        </r>
      </text>
    </comment>
    <comment ref="DND63" authorId="0" shapeId="0" xr:uid="{00000000-0006-0000-0700-00000B050000}">
      <text>
        <r>
          <rPr>
            <sz val="10"/>
            <color rgb="FF000000"/>
            <rFont val="Arial"/>
            <family val="2"/>
            <scheme val="minor"/>
          </rPr>
          <t>======
ID#AAABwg91hC8
Author    (2025-11-19 16:39:29)
Based on 5.5% commission and monthly charges refunded.</t>
        </r>
      </text>
    </comment>
    <comment ref="DNL63" authorId="0" shapeId="0" xr:uid="{00000000-0006-0000-0700-0000EC010000}">
      <text>
        <r>
          <rPr>
            <sz val="10"/>
            <color rgb="FF000000"/>
            <rFont val="Arial"/>
            <family val="2"/>
            <scheme val="minor"/>
          </rPr>
          <t>======
ID#AAABwg91h1Y
Author    (2025-11-19 16:39:29)
Based on 5.5% commission and monthly charges refunded.</t>
        </r>
      </text>
    </comment>
    <comment ref="DNT63" authorId="0" shapeId="0" xr:uid="{00000000-0006-0000-0700-00002A030000}">
      <text>
        <r>
          <rPr>
            <sz val="10"/>
            <color rgb="FF000000"/>
            <rFont val="Arial"/>
            <family val="2"/>
            <scheme val="minor"/>
          </rPr>
          <t>======
ID#AAABwg91hhY
Author    (2025-11-19 16:39:29)
Based on 5.5% commission and monthly charges refunded.</t>
        </r>
      </text>
    </comment>
    <comment ref="DOB63" authorId="0" shapeId="0" xr:uid="{00000000-0006-0000-0700-000018050000}">
      <text>
        <r>
          <rPr>
            <sz val="10"/>
            <color rgb="FF000000"/>
            <rFont val="Arial"/>
            <family val="2"/>
            <scheme val="minor"/>
          </rPr>
          <t>======
ID#AAABwg91hCE
Author    (2025-11-19 16:39:29)
Based on 5.5% commission and monthly charges refunded.</t>
        </r>
      </text>
    </comment>
    <comment ref="DOJ63" authorId="0" shapeId="0" xr:uid="{00000000-0006-0000-0700-00000D060000}">
      <text>
        <r>
          <rPr>
            <sz val="10"/>
            <color rgb="FF000000"/>
            <rFont val="Arial"/>
            <family val="2"/>
            <scheme val="minor"/>
          </rPr>
          <t>======
ID#AAABwfdWVFY
Author    (2025-11-19 16:39:29)
Based on 5.5% commission and monthly charges refunded.</t>
        </r>
      </text>
    </comment>
    <comment ref="DOR63" authorId="0" shapeId="0" xr:uid="{00000000-0006-0000-0700-00000B030000}">
      <text>
        <r>
          <rPr>
            <sz val="10"/>
            <color rgb="FF000000"/>
            <rFont val="Arial"/>
            <family val="2"/>
            <scheme val="minor"/>
          </rPr>
          <t>======
ID#AAABwg91hjc
Author    (2025-11-19 16:39:29)
Based on 5.5% commission and monthly charges refunded.</t>
        </r>
      </text>
    </comment>
    <comment ref="DOZ63" authorId="0" shapeId="0" xr:uid="{00000000-0006-0000-0700-000050040000}">
      <text>
        <r>
          <rPr>
            <sz val="10"/>
            <color rgb="FF000000"/>
            <rFont val="Arial"/>
            <family val="2"/>
            <scheme val="minor"/>
          </rPr>
          <t>======
ID#AAABwg91hOw
Author    (2025-11-19 16:39:29)
Based on 5.5% commission and monthly charges refunded.</t>
        </r>
      </text>
    </comment>
    <comment ref="DPH63" authorId="0" shapeId="0" xr:uid="{00000000-0006-0000-0700-0000F1000000}">
      <text>
        <r>
          <rPr>
            <sz val="10"/>
            <color rgb="FF000000"/>
            <rFont val="Arial"/>
            <family val="2"/>
            <scheme val="minor"/>
          </rPr>
          <t>======
ID#AAABwg91iFI
Author    (2025-11-19 16:39:29)
Based on 5.5% commission and monthly charges refunded.</t>
        </r>
      </text>
    </comment>
    <comment ref="DPP63" authorId="0" shapeId="0" xr:uid="{00000000-0006-0000-0700-000049050000}">
      <text>
        <r>
          <rPr>
            <sz val="10"/>
            <color rgb="FF000000"/>
            <rFont val="Arial"/>
            <family val="2"/>
            <scheme val="minor"/>
          </rPr>
          <t>======
ID#AAABwg91g_E
Author    (2025-11-19 16:39:29)
Based on 5.5% commission and monthly charges refunded.</t>
        </r>
      </text>
    </comment>
    <comment ref="DPX63" authorId="0" shapeId="0" xr:uid="{00000000-0006-0000-0700-00008E010000}">
      <text>
        <r>
          <rPr>
            <sz val="10"/>
            <color rgb="FF000000"/>
            <rFont val="Arial"/>
            <family val="2"/>
            <scheme val="minor"/>
          </rPr>
          <t>======
ID#AAABwg91h7E
Author    (2025-11-19 16:39:29)
Based on 5.5% commission and monthly charges refunded.</t>
        </r>
      </text>
    </comment>
    <comment ref="DQF63" authorId="0" shapeId="0" xr:uid="{00000000-0006-0000-0700-000066020000}">
      <text>
        <r>
          <rPr>
            <sz val="10"/>
            <color rgb="FF000000"/>
            <rFont val="Arial"/>
            <family val="2"/>
            <scheme val="minor"/>
          </rPr>
          <t>======
ID#AAABwg91hto
Author    (2025-11-19 16:39:29)
Based on 5.5% commission and monthly charges refunded.</t>
        </r>
      </text>
    </comment>
    <comment ref="DQN63" authorId="0" shapeId="0" xr:uid="{00000000-0006-0000-0700-000012030000}">
      <text>
        <r>
          <rPr>
            <sz val="10"/>
            <color rgb="FF000000"/>
            <rFont val="Arial"/>
            <family val="2"/>
            <scheme val="minor"/>
          </rPr>
          <t>======
ID#AAABwg91hi0
Author    (2025-11-19 16:39:29)
Based on 5.5% commission and monthly charges refunded.</t>
        </r>
      </text>
    </comment>
    <comment ref="DQV63" authorId="0" shapeId="0" xr:uid="{00000000-0006-0000-0700-000024020000}">
      <text>
        <r>
          <rPr>
            <sz val="10"/>
            <color rgb="FF000000"/>
            <rFont val="Arial"/>
            <family val="2"/>
            <scheme val="minor"/>
          </rPr>
          <t>======
ID#AAABwg91hx0
Author    (2025-11-19 16:39:29)
Based on 5.5% commission and monthly charges refunded.</t>
        </r>
      </text>
    </comment>
    <comment ref="DRD63" authorId="0" shapeId="0" xr:uid="{00000000-0006-0000-0700-000083040000}">
      <text>
        <r>
          <rPr>
            <sz val="10"/>
            <color rgb="FF000000"/>
            <rFont val="Arial"/>
            <family val="2"/>
            <scheme val="minor"/>
          </rPr>
          <t>======
ID#AAABwg91hLo
Author    (2025-11-19 16:39:29)
Based on 5.5% commission and monthly charges refunded.</t>
        </r>
      </text>
    </comment>
    <comment ref="DRL63" authorId="0" shapeId="0" xr:uid="{00000000-0006-0000-0700-00005F020000}">
      <text>
        <r>
          <rPr>
            <sz val="10"/>
            <color rgb="FF000000"/>
            <rFont val="Arial"/>
            <family val="2"/>
            <scheme val="minor"/>
          </rPr>
          <t>======
ID#AAABwg91huM
Author    (2025-11-19 16:39:29)
Based on 5.5% commission and monthly charges refunded.</t>
        </r>
      </text>
    </comment>
    <comment ref="DRT63" authorId="0" shapeId="0" xr:uid="{00000000-0006-0000-0700-0000E2040000}">
      <text>
        <r>
          <rPr>
            <sz val="10"/>
            <color rgb="FF000000"/>
            <rFont val="Arial"/>
            <family val="2"/>
            <scheme val="minor"/>
          </rPr>
          <t>======
ID#AAABwg91hFc
Author    (2025-11-19 16:39:29)
Based on 5.5% commission and monthly charges refunded.</t>
        </r>
      </text>
    </comment>
    <comment ref="DSB63" authorId="0" shapeId="0" xr:uid="{00000000-0006-0000-0700-000066040000}">
      <text>
        <r>
          <rPr>
            <sz val="10"/>
            <color rgb="FF000000"/>
            <rFont val="Arial"/>
            <family val="2"/>
            <scheme val="minor"/>
          </rPr>
          <t>======
ID#AAABwg91hNU
Author    (2025-11-19 16:39:29)
Based on 5.5% commission and monthly charges refunded.</t>
        </r>
      </text>
    </comment>
    <comment ref="DSJ63" authorId="0" shapeId="0" xr:uid="{00000000-0006-0000-0700-000095020000}">
      <text>
        <r>
          <rPr>
            <sz val="10"/>
            <color rgb="FF000000"/>
            <rFont val="Arial"/>
            <family val="2"/>
            <scheme val="minor"/>
          </rPr>
          <t>======
ID#AAABwg91hqo
Author    (2025-11-19 16:39:29)
Based on 5.5% commission and monthly charges refunded.</t>
        </r>
      </text>
    </comment>
    <comment ref="DSR63" authorId="0" shapeId="0" xr:uid="{00000000-0006-0000-0700-000026040000}">
      <text>
        <r>
          <rPr>
            <sz val="10"/>
            <color rgb="FF000000"/>
            <rFont val="Arial"/>
            <family val="2"/>
            <scheme val="minor"/>
          </rPr>
          <t>======
ID#AAABwg91hRY
Author    (2025-11-19 16:39:29)
Based on 5.5% commission and monthly charges refunded.</t>
        </r>
      </text>
    </comment>
    <comment ref="DSZ63" authorId="0" shapeId="0" xr:uid="{00000000-0006-0000-0700-0000EB050000}">
      <text>
        <r>
          <rPr>
            <sz val="10"/>
            <color rgb="FF000000"/>
            <rFont val="Arial"/>
            <family val="2"/>
            <scheme val="minor"/>
          </rPr>
          <t>======
ID#AAABwfdWVHg
Author    (2025-11-19 16:39:29)
Based on 5.5% commission and monthly charges refunded.</t>
        </r>
      </text>
    </comment>
    <comment ref="DTH63" authorId="0" shapeId="0" xr:uid="{00000000-0006-0000-0700-000043020000}">
      <text>
        <r>
          <rPr>
            <sz val="10"/>
            <color rgb="FF000000"/>
            <rFont val="Arial"/>
            <family val="2"/>
            <scheme val="minor"/>
          </rPr>
          <t>======
ID#AAABwg91hv0
Author    (2025-11-19 16:39:29)
Based on 5.5% commission and monthly charges refunded.</t>
        </r>
      </text>
    </comment>
    <comment ref="DTP63" authorId="0" shapeId="0" xr:uid="{00000000-0006-0000-0700-0000D6030000}">
      <text>
        <r>
          <rPr>
            <sz val="10"/>
            <color rgb="FF000000"/>
            <rFont val="Arial"/>
            <family val="2"/>
            <scheme val="minor"/>
          </rPr>
          <t>======
ID#AAABwg91hWc
Author    (2025-11-19 16:39:29)
Based on 5.5% commission and monthly charges refunded.</t>
        </r>
      </text>
    </comment>
    <comment ref="DTX63" authorId="0" shapeId="0" xr:uid="{00000000-0006-0000-0700-0000BA050000}">
      <text>
        <r>
          <rPr>
            <sz val="10"/>
            <color rgb="FF000000"/>
            <rFont val="Arial"/>
            <family val="2"/>
            <scheme val="minor"/>
          </rPr>
          <t>======
ID#AAABwfdWVKo
Author    (2025-11-19 16:39:29)
Based on 5.5% commission and monthly charges refunded.</t>
        </r>
      </text>
    </comment>
    <comment ref="DUF63" authorId="0" shapeId="0" xr:uid="{00000000-0006-0000-0700-0000F6010000}">
      <text>
        <r>
          <rPr>
            <sz val="10"/>
            <color rgb="FF000000"/>
            <rFont val="Arial"/>
            <family val="2"/>
            <scheme val="minor"/>
          </rPr>
          <t>======
ID#AAABwg91h0w
Author    (2025-11-19 16:39:29)
Based on 5.5% commission and monthly charges refunded.</t>
        </r>
      </text>
    </comment>
    <comment ref="DUN63" authorId="0" shapeId="0" xr:uid="{00000000-0006-0000-0700-000067060000}">
      <text>
        <r>
          <rPr>
            <sz val="10"/>
            <color rgb="FF000000"/>
            <rFont val="Arial"/>
            <family val="2"/>
            <scheme val="minor"/>
          </rPr>
          <t>======
ID#AAABwfdWU_w
Author    (2025-11-19 16:39:29)
Based on 5.5% commission and monthly charges refunded.</t>
        </r>
      </text>
    </comment>
    <comment ref="DUV63" authorId="0" shapeId="0" xr:uid="{00000000-0006-0000-0700-0000C9050000}">
      <text>
        <r>
          <rPr>
            <sz val="10"/>
            <color rgb="FF000000"/>
            <rFont val="Arial"/>
            <family val="2"/>
            <scheme val="minor"/>
          </rPr>
          <t>======
ID#AAABwfdWVJw
Author    (2025-11-19 16:39:29)
Based on 5.5% commission and monthly charges refunded.</t>
        </r>
      </text>
    </comment>
    <comment ref="DVD63" authorId="0" shapeId="0" xr:uid="{00000000-0006-0000-0700-00003E030000}">
      <text>
        <r>
          <rPr>
            <sz val="10"/>
            <color rgb="FF000000"/>
            <rFont val="Arial"/>
            <family val="2"/>
            <scheme val="minor"/>
          </rPr>
          <t>======
ID#AAABwg91hgA
Author    (2025-11-19 16:39:29)
Based on 5.5% commission and monthly charges refunded.</t>
        </r>
      </text>
    </comment>
    <comment ref="DVL63" authorId="0" shapeId="0" xr:uid="{00000000-0006-0000-0700-000080010000}">
      <text>
        <r>
          <rPr>
            <sz val="10"/>
            <color rgb="FF000000"/>
            <rFont val="Arial"/>
            <family val="2"/>
            <scheme val="minor"/>
          </rPr>
          <t>======
ID#AAABwg91h8E
Author    (2025-11-19 16:39:29)
Based on 5.5% commission and monthly charges refunded.</t>
        </r>
      </text>
    </comment>
    <comment ref="DVT63" authorId="0" shapeId="0" xr:uid="{00000000-0006-0000-0700-000080030000}">
      <text>
        <r>
          <rPr>
            <sz val="10"/>
            <color rgb="FF000000"/>
            <rFont val="Arial"/>
            <family val="2"/>
            <scheme val="minor"/>
          </rPr>
          <t>======
ID#AAABwg91hb4
Author    (2025-11-19 16:39:29)
Based on 5.5% commission and monthly charges refunded.</t>
        </r>
      </text>
    </comment>
    <comment ref="DWB63" authorId="0" shapeId="0" xr:uid="{00000000-0006-0000-0700-000095050000}">
      <text>
        <r>
          <rPr>
            <sz val="10"/>
            <color rgb="FF000000"/>
            <rFont val="Arial"/>
            <family val="2"/>
            <scheme val="minor"/>
          </rPr>
          <t>======
ID#AAABwfdWVNA
Author    (2025-11-19 16:39:29)
Based on 5.5% commission and monthly charges refunded.</t>
        </r>
      </text>
    </comment>
    <comment ref="DWJ63" authorId="0" shapeId="0" xr:uid="{00000000-0006-0000-0700-000079040000}">
      <text>
        <r>
          <rPr>
            <sz val="10"/>
            <color rgb="FF000000"/>
            <rFont val="Arial"/>
            <family val="2"/>
            <scheme val="minor"/>
          </rPr>
          <t>======
ID#AAABwg91hMM
Author    (2025-11-19 16:39:29)
Based on 5.5% commission and monthly charges refunded.</t>
        </r>
      </text>
    </comment>
    <comment ref="DWR63" authorId="0" shapeId="0" xr:uid="{00000000-0006-0000-0700-000048060000}">
      <text>
        <r>
          <rPr>
            <sz val="10"/>
            <color rgb="FF000000"/>
            <rFont val="Arial"/>
            <family val="2"/>
            <scheme val="minor"/>
          </rPr>
          <t>======
ID#AAABwfdWVB4
Author    (2025-11-19 16:39:29)
Based on 5.5% commission and monthly charges refunded.</t>
        </r>
      </text>
    </comment>
    <comment ref="DWZ63" authorId="0" shapeId="0" xr:uid="{00000000-0006-0000-0700-000096050000}">
      <text>
        <r>
          <rPr>
            <sz val="10"/>
            <color rgb="FF000000"/>
            <rFont val="Arial"/>
            <family val="2"/>
            <scheme val="minor"/>
          </rPr>
          <t>======
ID#AAABwfdWVM4
Author    (2025-11-19 16:39:29)
Based on 5.5% commission and monthly charges refunded.</t>
        </r>
      </text>
    </comment>
    <comment ref="DXH63" authorId="0" shapeId="0" xr:uid="{00000000-0006-0000-0700-0000FC000000}">
      <text>
        <r>
          <rPr>
            <sz val="10"/>
            <color rgb="FF000000"/>
            <rFont val="Arial"/>
            <family val="2"/>
            <scheme val="minor"/>
          </rPr>
          <t>======
ID#AAABwg91iEc
Author    (2025-11-19 16:39:29)
Based on 5.5% commission and monthly charges refunded.</t>
        </r>
      </text>
    </comment>
    <comment ref="DXP63" authorId="0" shapeId="0" xr:uid="{00000000-0006-0000-0700-00003F030000}">
      <text>
        <r>
          <rPr>
            <sz val="10"/>
            <color rgb="FF000000"/>
            <rFont val="Arial"/>
            <family val="2"/>
            <scheme val="minor"/>
          </rPr>
          <t>======
ID#AAABwg91hgE
Author    (2025-11-19 16:39:29)
Based on 5.5% commission and monthly charges refunded.</t>
        </r>
      </text>
    </comment>
    <comment ref="DXX63" authorId="0" shapeId="0" xr:uid="{00000000-0006-0000-0700-0000D8000000}">
      <text>
        <r>
          <rPr>
            <sz val="10"/>
            <color rgb="FF000000"/>
            <rFont val="Arial"/>
            <family val="2"/>
            <scheme val="minor"/>
          </rPr>
          <t>======
ID#AAABwg91iGo
Author    (2025-11-19 16:39:29)
Based on 5.5% commission and monthly charges refunded.</t>
        </r>
      </text>
    </comment>
    <comment ref="DYF63" authorId="0" shapeId="0" xr:uid="{00000000-0006-0000-0700-000005060000}">
      <text>
        <r>
          <rPr>
            <sz val="10"/>
            <color rgb="FF000000"/>
            <rFont val="Arial"/>
            <family val="2"/>
            <scheme val="minor"/>
          </rPr>
          <t>======
ID#AAABwfdWVGI
Author    (2025-11-19 16:39:29)
Based on 5.5% commission and monthly charges refunded.</t>
        </r>
      </text>
    </comment>
    <comment ref="DYN63" authorId="0" shapeId="0" xr:uid="{00000000-0006-0000-0700-00008C000000}">
      <text>
        <r>
          <rPr>
            <sz val="10"/>
            <color rgb="FF000000"/>
            <rFont val="Arial"/>
            <family val="2"/>
            <scheme val="minor"/>
          </rPr>
          <t>======
ID#AAABwg91iLc
Author    (2025-11-19 16:39:29)
Based on 5.5% commission and monthly charges refunded.</t>
        </r>
      </text>
    </comment>
    <comment ref="DYV63" authorId="0" shapeId="0" xr:uid="{00000000-0006-0000-0700-00006A010000}">
      <text>
        <r>
          <rPr>
            <sz val="10"/>
            <color rgb="FF000000"/>
            <rFont val="Arial"/>
            <family val="2"/>
            <scheme val="minor"/>
          </rPr>
          <t>======
ID#AAABwg91h9k
Author    (2025-11-19 16:39:29)
Based on 5.5% commission and monthly charges refunded.</t>
        </r>
      </text>
    </comment>
    <comment ref="DZD63" authorId="0" shapeId="0" xr:uid="{00000000-0006-0000-0700-00003A000000}">
      <text>
        <r>
          <rPr>
            <sz val="10"/>
            <color rgb="FF000000"/>
            <rFont val="Arial"/>
            <family val="2"/>
            <scheme val="minor"/>
          </rPr>
          <t>======
ID#AAABwg91iQo
Author    (2025-11-19 16:39:29)
Based on 5.5% commission and monthly charges refunded.</t>
        </r>
      </text>
    </comment>
    <comment ref="DZL63" authorId="0" shapeId="0" xr:uid="{00000000-0006-0000-0700-0000DD030000}">
      <text>
        <r>
          <rPr>
            <sz val="10"/>
            <color rgb="FF000000"/>
            <rFont val="Arial"/>
            <family val="2"/>
            <scheme val="minor"/>
          </rPr>
          <t>======
ID#AAABwg91hV8
Author    (2025-11-19 16:39:29)
Based on 5.5% commission and monthly charges refunded.</t>
        </r>
      </text>
    </comment>
    <comment ref="DZT63" authorId="0" shapeId="0" xr:uid="{00000000-0006-0000-0700-000052030000}">
      <text>
        <r>
          <rPr>
            <sz val="10"/>
            <color rgb="FF000000"/>
            <rFont val="Arial"/>
            <family val="2"/>
            <scheme val="minor"/>
          </rPr>
          <t>======
ID#AAABwg91he0
Author    (2025-11-19 16:39:29)
Based on 5.5% commission and monthly charges refunded.</t>
        </r>
      </text>
    </comment>
    <comment ref="EAB63" authorId="0" shapeId="0" xr:uid="{00000000-0006-0000-0700-00005C040000}">
      <text>
        <r>
          <rPr>
            <sz val="10"/>
            <color rgb="FF000000"/>
            <rFont val="Arial"/>
            <family val="2"/>
            <scheme val="minor"/>
          </rPr>
          <t>======
ID#AAABwg91hOA
Author    (2025-11-19 16:39:29)
Based on 5.5% commission and monthly charges refunded.</t>
        </r>
      </text>
    </comment>
    <comment ref="EAJ63" authorId="0" shapeId="0" xr:uid="{00000000-0006-0000-0700-0000EA000000}">
      <text>
        <r>
          <rPr>
            <sz val="10"/>
            <color rgb="FF000000"/>
            <rFont val="Arial"/>
            <family val="2"/>
            <scheme val="minor"/>
          </rPr>
          <t>======
ID#AAABwg91iFk
Author    (2025-11-19 16:39:29)
Based on 5.5% commission and monthly charges refunded.</t>
        </r>
      </text>
    </comment>
    <comment ref="EAR63" authorId="0" shapeId="0" xr:uid="{00000000-0006-0000-0700-000016050000}">
      <text>
        <r>
          <rPr>
            <sz val="10"/>
            <color rgb="FF000000"/>
            <rFont val="Arial"/>
            <family val="2"/>
            <scheme val="minor"/>
          </rPr>
          <t>======
ID#AAABwg91hCU
Author    (2025-11-19 16:39:29)
Based on 5.5% commission and monthly charges refunded.</t>
        </r>
      </text>
    </comment>
    <comment ref="EAZ63" authorId="0" shapeId="0" xr:uid="{00000000-0006-0000-0700-0000A1040000}">
      <text>
        <r>
          <rPr>
            <sz val="10"/>
            <color rgb="FF000000"/>
            <rFont val="Arial"/>
            <family val="2"/>
            <scheme val="minor"/>
          </rPr>
          <t>======
ID#AAABwg91hJg
Author    (2025-11-19 16:39:29)
Based on 5.5% commission and monthly charges refunded.</t>
        </r>
      </text>
    </comment>
    <comment ref="EBH63" authorId="0" shapeId="0" xr:uid="{00000000-0006-0000-0700-00009C010000}">
      <text>
        <r>
          <rPr>
            <sz val="10"/>
            <color rgb="FF000000"/>
            <rFont val="Arial"/>
            <family val="2"/>
            <scheme val="minor"/>
          </rPr>
          <t>======
ID#AAABwg91h6Q
Author    (2025-11-19 16:39:29)
Based on 5.5% commission and monthly charges refunded.</t>
        </r>
      </text>
    </comment>
    <comment ref="EBP63" authorId="0" shapeId="0" xr:uid="{00000000-0006-0000-0700-0000E1040000}">
      <text>
        <r>
          <rPr>
            <sz val="10"/>
            <color rgb="FF000000"/>
            <rFont val="Arial"/>
            <family val="2"/>
            <scheme val="minor"/>
          </rPr>
          <t>======
ID#AAABwg91hFk
Author    (2025-11-19 16:39:29)
Based on 5.5% commission and monthly charges refunded.</t>
        </r>
      </text>
    </comment>
    <comment ref="EBX63" authorId="0" shapeId="0" xr:uid="{00000000-0006-0000-0700-000074000000}">
      <text>
        <r>
          <rPr>
            <sz val="10"/>
            <color rgb="FF000000"/>
            <rFont val="Arial"/>
            <family val="2"/>
            <scheme val="minor"/>
          </rPr>
          <t>======
ID#AAABwg91iNA
Author    (2025-11-19 16:39:29)
Based on 5.5% commission and monthly charges refunded.</t>
        </r>
      </text>
    </comment>
    <comment ref="ECF63" authorId="0" shapeId="0" xr:uid="{00000000-0006-0000-0700-000029040000}">
      <text>
        <r>
          <rPr>
            <sz val="10"/>
            <color rgb="FF000000"/>
            <rFont val="Arial"/>
            <family val="2"/>
            <scheme val="minor"/>
          </rPr>
          <t>======
ID#AAABwg91hRQ
Author    (2025-11-19 16:39:29)
Based on 5.5% commission and monthly charges refunded.</t>
        </r>
      </text>
    </comment>
    <comment ref="ECN63" authorId="0" shapeId="0" xr:uid="{00000000-0006-0000-0700-000049000000}">
      <text>
        <r>
          <rPr>
            <sz val="10"/>
            <color rgb="FF000000"/>
            <rFont val="Arial"/>
            <family val="2"/>
            <scheme val="minor"/>
          </rPr>
          <t>======
ID#AAABwg91iPo
Author    (2025-11-19 16:39:29)
Based on 5.5% commission and monthly charges refunded.</t>
        </r>
      </text>
    </comment>
    <comment ref="ECV63" authorId="0" shapeId="0" xr:uid="{00000000-0006-0000-0700-00003B010000}">
      <text>
        <r>
          <rPr>
            <sz val="10"/>
            <color rgb="FF000000"/>
            <rFont val="Arial"/>
            <family val="2"/>
            <scheme val="minor"/>
          </rPr>
          <t>======
ID#AAABwg91iAc
Author    (2025-11-19 16:39:29)
Based on 5.5% commission and monthly charges refunded.</t>
        </r>
      </text>
    </comment>
    <comment ref="EDD63" authorId="0" shapeId="0" xr:uid="{00000000-0006-0000-0700-000036030000}">
      <text>
        <r>
          <rPr>
            <sz val="10"/>
            <color rgb="FF000000"/>
            <rFont val="Arial"/>
            <family val="2"/>
            <scheme val="minor"/>
          </rPr>
          <t>======
ID#AAABwg91hgo
Author    (2025-11-19 16:39:29)
Based on 5.5% commission and monthly charges refunded.</t>
        </r>
      </text>
    </comment>
    <comment ref="EDL63" authorId="0" shapeId="0" xr:uid="{00000000-0006-0000-0700-00004D010000}">
      <text>
        <r>
          <rPr>
            <sz val="10"/>
            <color rgb="FF000000"/>
            <rFont val="Arial"/>
            <family val="2"/>
            <scheme val="minor"/>
          </rPr>
          <t>======
ID#AAABwg91h_Q
Author    (2025-11-19 16:39:29)
Based on 5.5% commission and monthly charges refunded.</t>
        </r>
      </text>
    </comment>
    <comment ref="EDT63" authorId="0" shapeId="0" xr:uid="{00000000-0006-0000-0700-000039050000}">
      <text>
        <r>
          <rPr>
            <sz val="10"/>
            <color rgb="FF000000"/>
            <rFont val="Arial"/>
            <family val="2"/>
            <scheme val="minor"/>
          </rPr>
          <t>======
ID#AAABwg91g_8
Author    (2025-11-19 16:39:29)
Based on 5.5% commission and monthly charges refunded.</t>
        </r>
      </text>
    </comment>
    <comment ref="EEB63" authorId="0" shapeId="0" xr:uid="{00000000-0006-0000-0700-0000C4040000}">
      <text>
        <r>
          <rPr>
            <sz val="10"/>
            <color rgb="FF000000"/>
            <rFont val="Arial"/>
            <family val="2"/>
            <scheme val="minor"/>
          </rPr>
          <t>======
ID#AAABwg91hHc
Author    (2025-11-19 16:39:29)
Based on 5.5% commission and monthly charges refunded.</t>
        </r>
      </text>
    </comment>
    <comment ref="EEJ63" authorId="0" shapeId="0" xr:uid="{00000000-0006-0000-0700-000022040000}">
      <text>
        <r>
          <rPr>
            <sz val="10"/>
            <color rgb="FF000000"/>
            <rFont val="Arial"/>
            <family val="2"/>
            <scheme val="minor"/>
          </rPr>
          <t>======
ID#AAABwg91hRk
Author    (2025-11-19 16:39:29)
Based on 5.5% commission and monthly charges refunded.</t>
        </r>
      </text>
    </comment>
    <comment ref="EER63" authorId="0" shapeId="0" xr:uid="{00000000-0006-0000-0700-00007E010000}">
      <text>
        <r>
          <rPr>
            <sz val="10"/>
            <color rgb="FF000000"/>
            <rFont val="Arial"/>
            <family val="2"/>
            <scheme val="minor"/>
          </rPr>
          <t>======
ID#AAABwg91h8M
Author    (2025-11-19 16:39:29)
Based on 5.5% commission and monthly charges refunded.</t>
        </r>
      </text>
    </comment>
    <comment ref="EEZ63" authorId="0" shapeId="0" xr:uid="{00000000-0006-0000-0700-000027050000}">
      <text>
        <r>
          <rPr>
            <sz val="10"/>
            <color rgb="FF000000"/>
            <rFont val="Arial"/>
            <family val="2"/>
            <scheme val="minor"/>
          </rPr>
          <t>======
ID#AAABwg91hBE
Author    (2025-11-19 16:39:29)
Based on 5.5% commission and monthly charges refunded.</t>
        </r>
      </text>
    </comment>
    <comment ref="EFH63" authorId="0" shapeId="0" xr:uid="{00000000-0006-0000-0700-000002030000}">
      <text>
        <r>
          <rPr>
            <sz val="10"/>
            <color rgb="FF000000"/>
            <rFont val="Arial"/>
            <family val="2"/>
            <scheme val="minor"/>
          </rPr>
          <t>======
ID#AAABwg91hj8
Author    (2025-11-19 16:39:29)
Based on 5.5% commission and monthly charges refunded.</t>
        </r>
      </text>
    </comment>
    <comment ref="EFP63" authorId="0" shapeId="0" xr:uid="{00000000-0006-0000-0700-0000A9050000}">
      <text>
        <r>
          <rPr>
            <sz val="10"/>
            <color rgb="FF000000"/>
            <rFont val="Arial"/>
            <family val="2"/>
            <scheme val="minor"/>
          </rPr>
          <t>======
ID#AAABwfdWVL4
Author    (2025-11-19 16:39:29)
Based on 5.5% commission and monthly charges refunded.</t>
        </r>
      </text>
    </comment>
    <comment ref="EFX63" authorId="0" shapeId="0" xr:uid="{00000000-0006-0000-0700-00001F060000}">
      <text>
        <r>
          <rPr>
            <sz val="10"/>
            <color rgb="FF000000"/>
            <rFont val="Arial"/>
            <family val="2"/>
            <scheme val="minor"/>
          </rPr>
          <t>======
ID#AAABwfdWVEU
Author    (2025-11-19 16:39:29)
Based on 5.5% commission and monthly charges refunded.</t>
        </r>
      </text>
    </comment>
    <comment ref="EGF63" authorId="0" shapeId="0" xr:uid="{00000000-0006-0000-0700-00006C030000}">
      <text>
        <r>
          <rPr>
            <sz val="10"/>
            <color rgb="FF000000"/>
            <rFont val="Arial"/>
            <family val="2"/>
            <scheme val="minor"/>
          </rPr>
          <t>======
ID#AAABwg91hdI
Author    (2025-11-19 16:39:29)
Based on 5.5% commission and monthly charges refunded.</t>
        </r>
      </text>
    </comment>
    <comment ref="EGN63" authorId="0" shapeId="0" xr:uid="{00000000-0006-0000-0700-0000F3030000}">
      <text>
        <r>
          <rPr>
            <sz val="10"/>
            <color rgb="FF000000"/>
            <rFont val="Arial"/>
            <family val="2"/>
            <scheme val="minor"/>
          </rPr>
          <t>======
ID#AAABwg91hUg
Author    (2025-11-19 16:39:29)
Based on 5.5% commission and monthly charges refunded.</t>
        </r>
      </text>
    </comment>
    <comment ref="EGV63" authorId="0" shapeId="0" xr:uid="{00000000-0006-0000-0700-0000D2010000}">
      <text>
        <r>
          <rPr>
            <sz val="10"/>
            <color rgb="FF000000"/>
            <rFont val="Arial"/>
            <family val="2"/>
            <scheme val="minor"/>
          </rPr>
          <t>======
ID#AAABwg91h3A
Author    (2025-11-19 16:39:29)
Based on 5.5% commission and monthly charges refunded.</t>
        </r>
      </text>
    </comment>
    <comment ref="EHD63" authorId="0" shapeId="0" xr:uid="{00000000-0006-0000-0700-000016020000}">
      <text>
        <r>
          <rPr>
            <sz val="10"/>
            <color rgb="FF000000"/>
            <rFont val="Arial"/>
            <family val="2"/>
            <scheme val="minor"/>
          </rPr>
          <t>======
ID#AAABwg91hyw
Author    (2025-11-19 16:39:29)
Based on 5.5% commission and monthly charges refunded.</t>
        </r>
      </text>
    </comment>
    <comment ref="EHL63" authorId="0" shapeId="0" xr:uid="{00000000-0006-0000-0700-00004A030000}">
      <text>
        <r>
          <rPr>
            <sz val="10"/>
            <color rgb="FF000000"/>
            <rFont val="Arial"/>
            <family val="2"/>
            <scheme val="minor"/>
          </rPr>
          <t>======
ID#AAABwg91hfQ
Author    (2025-11-19 16:39:29)
Based on 5.5% commission and monthly charges refunded.</t>
        </r>
      </text>
    </comment>
    <comment ref="EHT63" authorId="0" shapeId="0" xr:uid="{00000000-0006-0000-0700-000022000000}">
      <text>
        <r>
          <rPr>
            <sz val="10"/>
            <color rgb="FF000000"/>
            <rFont val="Arial"/>
            <family val="2"/>
            <scheme val="minor"/>
          </rPr>
          <t>======
ID#AAABwg91iSA
Author    (2025-11-19 16:39:29)
Based on 5.5% commission and monthly charges refunded.</t>
        </r>
      </text>
    </comment>
    <comment ref="EIB63" authorId="0" shapeId="0" xr:uid="{00000000-0006-0000-0700-000054010000}">
      <text>
        <r>
          <rPr>
            <sz val="10"/>
            <color rgb="FF000000"/>
            <rFont val="Arial"/>
            <family val="2"/>
            <scheme val="minor"/>
          </rPr>
          <t>======
ID#AAABwg91h-0
Author    (2025-11-19 16:39:29)
Based on 5.5% commission and monthly charges refunded.</t>
        </r>
      </text>
    </comment>
    <comment ref="EIJ63" authorId="0" shapeId="0" xr:uid="{00000000-0006-0000-0700-0000F7040000}">
      <text>
        <r>
          <rPr>
            <sz val="10"/>
            <color rgb="FF000000"/>
            <rFont val="Arial"/>
            <family val="2"/>
            <scheme val="minor"/>
          </rPr>
          <t>======
ID#AAABwg91hEM
Author    (2025-11-19 16:39:29)
Based on 5.5% commission and monthly charges refunded.</t>
        </r>
      </text>
    </comment>
    <comment ref="EIR63" authorId="0" shapeId="0" xr:uid="{00000000-0006-0000-0700-0000EB000000}">
      <text>
        <r>
          <rPr>
            <sz val="10"/>
            <color rgb="FF000000"/>
            <rFont val="Arial"/>
            <family val="2"/>
            <scheme val="minor"/>
          </rPr>
          <t>======
ID#AAABwg91iFc
Author    (2025-11-19 16:39:29)
Based on 5.5% commission and monthly charges refunded.</t>
        </r>
      </text>
    </comment>
    <comment ref="EIZ63" authorId="0" shapeId="0" xr:uid="{00000000-0006-0000-0700-000040060000}">
      <text>
        <r>
          <rPr>
            <sz val="10"/>
            <color rgb="FF000000"/>
            <rFont val="Arial"/>
            <family val="2"/>
            <scheme val="minor"/>
          </rPr>
          <t>======
ID#AAABwfdWVCU
Author    (2025-11-19 16:39:29)
Based on 5.5% commission and monthly charges refunded.</t>
        </r>
      </text>
    </comment>
    <comment ref="EJH63" authorId="0" shapeId="0" xr:uid="{00000000-0006-0000-0700-000062030000}">
      <text>
        <r>
          <rPr>
            <sz val="10"/>
            <color rgb="FF000000"/>
            <rFont val="Arial"/>
            <family val="2"/>
            <scheme val="minor"/>
          </rPr>
          <t>======
ID#AAABwg91hd0
Author    (2025-11-19 16:39:29)
Based on 5.5% commission and monthly charges refunded.</t>
        </r>
      </text>
    </comment>
    <comment ref="EJP63" authorId="0" shapeId="0" xr:uid="{00000000-0006-0000-0700-000060040000}">
      <text>
        <r>
          <rPr>
            <sz val="10"/>
            <color rgb="FF000000"/>
            <rFont val="Arial"/>
            <family val="2"/>
            <scheme val="minor"/>
          </rPr>
          <t>======
ID#AAABwg91hNw
Author    (2025-11-19 16:39:29)
Based on 5.5% commission and monthly charges refunded.</t>
        </r>
      </text>
    </comment>
    <comment ref="EJX63" authorId="0" shapeId="0" xr:uid="{00000000-0006-0000-0700-000021050000}">
      <text>
        <r>
          <rPr>
            <sz val="10"/>
            <color rgb="FF000000"/>
            <rFont val="Arial"/>
            <family val="2"/>
            <scheme val="minor"/>
          </rPr>
          <t>======
ID#AAABwg91hBg
Author    (2025-11-19 16:39:29)
Based on 5.5% commission and monthly charges refunded.</t>
        </r>
      </text>
    </comment>
    <comment ref="EKF63" authorId="0" shapeId="0" xr:uid="{00000000-0006-0000-0700-0000B6040000}">
      <text>
        <r>
          <rPr>
            <sz val="10"/>
            <color rgb="FF000000"/>
            <rFont val="Arial"/>
            <family val="2"/>
            <scheme val="minor"/>
          </rPr>
          <t>======
ID#AAABwg91hIc
Author    (2025-11-19 16:39:29)
Based on 5.5% commission and monthly charges refunded.</t>
        </r>
      </text>
    </comment>
    <comment ref="EKN63" authorId="0" shapeId="0" xr:uid="{00000000-0006-0000-0700-00008F040000}">
      <text>
        <r>
          <rPr>
            <sz val="10"/>
            <color rgb="FF000000"/>
            <rFont val="Arial"/>
            <family val="2"/>
            <scheme val="minor"/>
          </rPr>
          <t>======
ID#AAABwg91hKs
Author    (2025-11-19 16:39:29)
Based on 5.5% commission and monthly charges refunded.</t>
        </r>
      </text>
    </comment>
    <comment ref="EKV63" authorId="0" shapeId="0" xr:uid="{00000000-0006-0000-0700-000067040000}">
      <text>
        <r>
          <rPr>
            <sz val="10"/>
            <color rgb="FF000000"/>
            <rFont val="Arial"/>
            <family val="2"/>
            <scheme val="minor"/>
          </rPr>
          <t>======
ID#AAABwg91hNc
Author    (2025-11-19 16:39:29)
Based on 5.5% commission and monthly charges refunded.</t>
        </r>
      </text>
    </comment>
    <comment ref="ELD63" authorId="0" shapeId="0" xr:uid="{00000000-0006-0000-0700-0000F3050000}">
      <text>
        <r>
          <rPr>
            <sz val="10"/>
            <color rgb="FF000000"/>
            <rFont val="Arial"/>
            <family val="2"/>
            <scheme val="minor"/>
          </rPr>
          <t>======
ID#AAABwfdWVHI
Author    (2025-11-19 16:39:29)
Based on 5.5% commission and monthly charges refunded.</t>
        </r>
      </text>
    </comment>
    <comment ref="ELL63" authorId="0" shapeId="0" xr:uid="{00000000-0006-0000-0700-00006A060000}">
      <text>
        <r>
          <rPr>
            <sz val="10"/>
            <color rgb="FF000000"/>
            <rFont val="Arial"/>
            <family val="2"/>
            <scheme val="minor"/>
          </rPr>
          <t>======
ID#AAABwfdWU_o
Author    (2025-11-19 16:39:29)
Based on 5.5% commission and monthly charges refunded.</t>
        </r>
      </text>
    </comment>
    <comment ref="ELT63" authorId="0" shapeId="0" xr:uid="{00000000-0006-0000-0700-000063060000}">
      <text>
        <r>
          <rPr>
            <sz val="10"/>
            <color rgb="FF000000"/>
            <rFont val="Arial"/>
            <family val="2"/>
            <scheme val="minor"/>
          </rPr>
          <t>======
ID#AAABwfdWVAE
Author    (2025-11-19 16:39:29)
Based on 5.5% commission and monthly charges refunded.</t>
        </r>
      </text>
    </comment>
    <comment ref="EMB63" authorId="0" shapeId="0" xr:uid="{00000000-0006-0000-0700-00006A020000}">
      <text>
        <r>
          <rPr>
            <sz val="10"/>
            <color rgb="FF000000"/>
            <rFont val="Arial"/>
            <family val="2"/>
            <scheme val="minor"/>
          </rPr>
          <t>======
ID#AAABwg91htk
Author    (2025-11-19 16:39:29)
Based on 5.5% commission and monthly charges refunded.</t>
        </r>
      </text>
    </comment>
    <comment ref="EMJ63" authorId="0" shapeId="0" xr:uid="{00000000-0006-0000-0700-00002D040000}">
      <text>
        <r>
          <rPr>
            <sz val="10"/>
            <color rgb="FF000000"/>
            <rFont val="Arial"/>
            <family val="2"/>
            <scheme val="minor"/>
          </rPr>
          <t>======
ID#AAABwg91hRE
Author    (2025-11-19 16:39:29)
Based on 5.5% commission and monthly charges refunded.</t>
        </r>
      </text>
    </comment>
    <comment ref="EMR63" authorId="0" shapeId="0" xr:uid="{00000000-0006-0000-0700-0000FA030000}">
      <text>
        <r>
          <rPr>
            <sz val="10"/>
            <color rgb="FF000000"/>
            <rFont val="Arial"/>
            <family val="2"/>
            <scheme val="minor"/>
          </rPr>
          <t>======
ID#AAABwg91hUM
Author    (2025-11-19 16:39:29)
Based on 5.5% commission and monthly charges refunded.</t>
        </r>
      </text>
    </comment>
    <comment ref="EMZ63" authorId="0" shapeId="0" xr:uid="{00000000-0006-0000-0700-0000B6000000}">
      <text>
        <r>
          <rPr>
            <sz val="10"/>
            <color rgb="FF000000"/>
            <rFont val="Arial"/>
            <family val="2"/>
            <scheme val="minor"/>
          </rPr>
          <t>======
ID#AAABwg91iI0
Author    (2025-11-19 16:39:29)
Based on 5.5% commission and monthly charges refunded.</t>
        </r>
      </text>
    </comment>
    <comment ref="ENH63" authorId="0" shapeId="0" xr:uid="{00000000-0006-0000-0700-0000B1040000}">
      <text>
        <r>
          <rPr>
            <sz val="10"/>
            <color rgb="FF000000"/>
            <rFont val="Arial"/>
            <family val="2"/>
            <scheme val="minor"/>
          </rPr>
          <t>======
ID#AAABwg91hIk
Author    (2025-11-19 16:39:29)
Based on 5.5% commission and monthly charges refunded.</t>
        </r>
      </text>
    </comment>
    <comment ref="ENP63" authorId="0" shapeId="0" xr:uid="{00000000-0006-0000-0700-00004E060000}">
      <text>
        <r>
          <rPr>
            <sz val="10"/>
            <color rgb="FF000000"/>
            <rFont val="Arial"/>
            <family val="2"/>
            <scheme val="minor"/>
          </rPr>
          <t>======
ID#AAABwfdWVBg
Author    (2025-11-19 16:39:29)
Based on 5.5% commission and monthly charges refunded.</t>
        </r>
      </text>
    </comment>
    <comment ref="ENX63" authorId="0" shapeId="0" xr:uid="{00000000-0006-0000-0700-0000C1020000}">
      <text>
        <r>
          <rPr>
            <sz val="10"/>
            <color rgb="FF000000"/>
            <rFont val="Arial"/>
            <family val="2"/>
            <scheme val="minor"/>
          </rPr>
          <t>======
ID#AAABwg91hn4
Author    (2025-11-19 16:39:29)
Based on 5.5% commission and monthly charges refunded.</t>
        </r>
      </text>
    </comment>
    <comment ref="EOF63" authorId="0" shapeId="0" xr:uid="{00000000-0006-0000-0700-00007D030000}">
      <text>
        <r>
          <rPr>
            <sz val="10"/>
            <color rgb="FF000000"/>
            <rFont val="Arial"/>
            <family val="2"/>
            <scheme val="minor"/>
          </rPr>
          <t>======
ID#AAABwg91hcI
Author    (2025-11-19 16:39:29)
Based on 5.5% commission and monthly charges refunded.</t>
        </r>
      </text>
    </comment>
    <comment ref="EON63" authorId="0" shapeId="0" xr:uid="{00000000-0006-0000-0700-000099020000}">
      <text>
        <r>
          <rPr>
            <sz val="10"/>
            <color rgb="FF000000"/>
            <rFont val="Arial"/>
            <family val="2"/>
            <scheme val="minor"/>
          </rPr>
          <t>======
ID#AAABwg91hqc
Author    (2025-11-19 16:39:29)
Based on 5.5% commission and monthly charges refunded.</t>
        </r>
      </text>
    </comment>
    <comment ref="EOV63" authorId="0" shapeId="0" xr:uid="{00000000-0006-0000-0700-00000C000000}">
      <text>
        <r>
          <rPr>
            <sz val="10"/>
            <color rgb="FF000000"/>
            <rFont val="Arial"/>
            <family val="2"/>
            <scheme val="minor"/>
          </rPr>
          <t>======
ID#AAABwg91iTc
Author    (2025-11-19 16:39:29)
Based on 5.5% commission and monthly charges refunded.</t>
        </r>
      </text>
    </comment>
    <comment ref="EPD63" authorId="0" shapeId="0" xr:uid="{00000000-0006-0000-0700-0000B4050000}">
      <text>
        <r>
          <rPr>
            <sz val="10"/>
            <color rgb="FF000000"/>
            <rFont val="Arial"/>
            <family val="2"/>
            <scheme val="minor"/>
          </rPr>
          <t>======
ID#AAABwfdWVLA
Author    (2025-11-19 16:39:29)
Based on 5.5% commission and monthly charges refunded.</t>
        </r>
      </text>
    </comment>
    <comment ref="EPL63" authorId="0" shapeId="0" xr:uid="{00000000-0006-0000-0700-000060000000}">
      <text>
        <r>
          <rPr>
            <sz val="10"/>
            <color rgb="FF000000"/>
            <rFont val="Arial"/>
            <family val="2"/>
            <scheme val="minor"/>
          </rPr>
          <t>======
ID#AAABwg91iOU
Author    (2025-11-19 16:39:29)
Based on 5.5% commission and monthly charges refunded.</t>
        </r>
      </text>
    </comment>
    <comment ref="EPT63" authorId="0" shapeId="0" xr:uid="{00000000-0006-0000-0700-000071040000}">
      <text>
        <r>
          <rPr>
            <sz val="10"/>
            <color rgb="FF000000"/>
            <rFont val="Arial"/>
            <family val="2"/>
            <scheme val="minor"/>
          </rPr>
          <t>======
ID#AAABwg91hMo
Author    (2025-11-19 16:39:29)
Based on 5.5% commission and monthly charges refunded.</t>
        </r>
      </text>
    </comment>
    <comment ref="EQB63" authorId="0" shapeId="0" xr:uid="{00000000-0006-0000-0700-0000B5050000}">
      <text>
        <r>
          <rPr>
            <sz val="10"/>
            <color rgb="FF000000"/>
            <rFont val="Arial"/>
            <family val="2"/>
            <scheme val="minor"/>
          </rPr>
          <t>======
ID#AAABwfdWVLE
Author    (2025-11-19 16:39:29)
Based on 5.5% commission and monthly charges refunded.</t>
        </r>
      </text>
    </comment>
    <comment ref="EQJ63" authorId="0" shapeId="0" xr:uid="{00000000-0006-0000-0700-0000A3050000}">
      <text>
        <r>
          <rPr>
            <sz val="10"/>
            <color rgb="FF000000"/>
            <rFont val="Arial"/>
            <family val="2"/>
            <scheme val="minor"/>
          </rPr>
          <t>======
ID#AAABwfdWVME
Author    (2025-11-19 16:39:29)
Based on 5.5% commission and monthly charges refunded.</t>
        </r>
      </text>
    </comment>
    <comment ref="EQR63" authorId="0" shapeId="0" xr:uid="{00000000-0006-0000-0700-00006D060000}">
      <text>
        <r>
          <rPr>
            <sz val="10"/>
            <color rgb="FF000000"/>
            <rFont val="Arial"/>
            <family val="2"/>
            <scheme val="minor"/>
          </rPr>
          <t>======
ID#AAABwfdWU_Y
Author    (2025-11-19 16:39:29)
Based on 5.5% commission and monthly charges refunded.</t>
        </r>
      </text>
    </comment>
    <comment ref="EQZ63" authorId="0" shapeId="0" xr:uid="{00000000-0006-0000-0700-000020060000}">
      <text>
        <r>
          <rPr>
            <sz val="10"/>
            <color rgb="FF000000"/>
            <rFont val="Arial"/>
            <family val="2"/>
            <scheme val="minor"/>
          </rPr>
          <t>======
ID#AAABwfdWVEY
Author    (2025-11-19 16:39:29)
Based on 5.5% commission and monthly charges refunded.</t>
        </r>
      </text>
    </comment>
    <comment ref="ERH63" authorId="0" shapeId="0" xr:uid="{00000000-0006-0000-0700-00002F020000}">
      <text>
        <r>
          <rPr>
            <sz val="10"/>
            <color rgb="FF000000"/>
            <rFont val="Arial"/>
            <family val="2"/>
            <scheme val="minor"/>
          </rPr>
          <t>======
ID#AAABwg91hxI
Author    (2025-11-19 16:39:29)
Based on 5.5% commission and monthly charges refunded.</t>
        </r>
      </text>
    </comment>
    <comment ref="ERP63" authorId="0" shapeId="0" xr:uid="{00000000-0006-0000-0700-000059030000}">
      <text>
        <r>
          <rPr>
            <sz val="10"/>
            <color rgb="FF000000"/>
            <rFont val="Arial"/>
            <family val="2"/>
            <scheme val="minor"/>
          </rPr>
          <t>======
ID#AAABwg91hec
Author    (2025-11-19 16:39:29)
Based on 5.5% commission and monthly charges refunded.</t>
        </r>
      </text>
    </comment>
    <comment ref="ERX63" authorId="0" shapeId="0" xr:uid="{00000000-0006-0000-0700-000036040000}">
      <text>
        <r>
          <rPr>
            <sz val="10"/>
            <color rgb="FF000000"/>
            <rFont val="Arial"/>
            <family val="2"/>
            <scheme val="minor"/>
          </rPr>
          <t>======
ID#AAABwg91hQQ
Author    (2025-11-19 16:39:29)
Based on 5.5% commission and monthly charges refunded.</t>
        </r>
      </text>
    </comment>
    <comment ref="ESF63" authorId="0" shapeId="0" xr:uid="{00000000-0006-0000-0700-000025030000}">
      <text>
        <r>
          <rPr>
            <sz val="10"/>
            <color rgb="FF000000"/>
            <rFont val="Arial"/>
            <family val="2"/>
            <scheme val="minor"/>
          </rPr>
          <t>======
ID#AAABwg91hhk
Author    (2025-11-19 16:39:29)
Based on 5.5% commission and monthly charges refunded.</t>
        </r>
      </text>
    </comment>
    <comment ref="ESN63" authorId="0" shapeId="0" xr:uid="{00000000-0006-0000-0700-000073010000}">
      <text>
        <r>
          <rPr>
            <sz val="10"/>
            <color rgb="FF000000"/>
            <rFont val="Arial"/>
            <family val="2"/>
            <scheme val="minor"/>
          </rPr>
          <t>======
ID#AAABwg91h9A
Author    (2025-11-19 16:39:29)
Based on 5.5% commission and monthly charges refunded.</t>
        </r>
      </text>
    </comment>
    <comment ref="ESV63" authorId="0" shapeId="0" xr:uid="{00000000-0006-0000-0700-000032030000}">
      <text>
        <r>
          <rPr>
            <sz val="10"/>
            <color rgb="FF000000"/>
            <rFont val="Arial"/>
            <family val="2"/>
            <scheme val="minor"/>
          </rPr>
          <t>======
ID#AAABwg91hg8
Author    (2025-11-19 16:39:29)
Based on 5.5% commission and monthly charges refunded.</t>
        </r>
      </text>
    </comment>
    <comment ref="ETD63" authorId="0" shapeId="0" xr:uid="{00000000-0006-0000-0700-00002F050000}">
      <text>
        <r>
          <rPr>
            <sz val="10"/>
            <color rgb="FF000000"/>
            <rFont val="Arial"/>
            <family val="2"/>
            <scheme val="minor"/>
          </rPr>
          <t>======
ID#AAABwg91hAw
Author    (2025-11-19 16:39:29)
Based on 5.5% commission and monthly charges refunded.</t>
        </r>
      </text>
    </comment>
    <comment ref="ETL63" authorId="0" shapeId="0" xr:uid="{00000000-0006-0000-0700-000038010000}">
      <text>
        <r>
          <rPr>
            <sz val="10"/>
            <color rgb="FF000000"/>
            <rFont val="Arial"/>
            <family val="2"/>
            <scheme val="minor"/>
          </rPr>
          <t>======
ID#AAABwg91iAk
Author    (2025-11-19 16:39:29)
Based on 5.5% commission and monthly charges refunded.</t>
        </r>
      </text>
    </comment>
    <comment ref="ETT63" authorId="0" shapeId="0" xr:uid="{00000000-0006-0000-0700-0000D7010000}">
      <text>
        <r>
          <rPr>
            <sz val="10"/>
            <color rgb="FF000000"/>
            <rFont val="Arial"/>
            <family val="2"/>
            <scheme val="minor"/>
          </rPr>
          <t>======
ID#AAABwg91h2k
Author    (2025-11-19 16:39:29)
Based on 5.5% commission and monthly charges refunded.</t>
        </r>
      </text>
    </comment>
    <comment ref="EUB63" authorId="0" shapeId="0" xr:uid="{00000000-0006-0000-0700-0000C7020000}">
      <text>
        <r>
          <rPr>
            <sz val="10"/>
            <color rgb="FF000000"/>
            <rFont val="Arial"/>
            <family val="2"/>
            <scheme val="minor"/>
          </rPr>
          <t>======
ID#AAABwg91hnk
Author    (2025-11-19 16:39:29)
Based on 5.5% commission and monthly charges refunded.</t>
        </r>
      </text>
    </comment>
    <comment ref="EUJ63" authorId="0" shapeId="0" xr:uid="{00000000-0006-0000-0700-000048030000}">
      <text>
        <r>
          <rPr>
            <sz val="10"/>
            <color rgb="FF000000"/>
            <rFont val="Arial"/>
            <family val="2"/>
            <scheme val="minor"/>
          </rPr>
          <t>======
ID#AAABwg91hfc
Author    (2025-11-19 16:39:29)
Based on 5.5% commission and monthly charges refunded.</t>
        </r>
      </text>
    </comment>
    <comment ref="EUR63" authorId="0" shapeId="0" xr:uid="{00000000-0006-0000-0700-000039020000}">
      <text>
        <r>
          <rPr>
            <sz val="10"/>
            <color rgb="FF000000"/>
            <rFont val="Arial"/>
            <family val="2"/>
            <scheme val="minor"/>
          </rPr>
          <t>======
ID#AAABwg91hwo
Author    (2025-11-19 16:39:29)
Based on 5.5% commission and monthly charges refunded.</t>
        </r>
      </text>
    </comment>
    <comment ref="EUZ63" authorId="0" shapeId="0" xr:uid="{00000000-0006-0000-0700-000008000000}">
      <text>
        <r>
          <rPr>
            <sz val="10"/>
            <color rgb="FF000000"/>
            <rFont val="Arial"/>
            <family val="2"/>
            <scheme val="minor"/>
          </rPr>
          <t>======
ID#AAABwg91iTw
Author    (2025-11-19 16:39:29)
Based on 5.5% commission and monthly charges refunded.</t>
        </r>
      </text>
    </comment>
    <comment ref="EVH63" authorId="0" shapeId="0" xr:uid="{00000000-0006-0000-0700-00004B030000}">
      <text>
        <r>
          <rPr>
            <sz val="10"/>
            <color rgb="FF000000"/>
            <rFont val="Arial"/>
            <family val="2"/>
            <scheme val="minor"/>
          </rPr>
          <t>======
ID#AAABwg91hfU
Author    (2025-11-19 16:39:29)
Based on 5.5% commission and monthly charges refunded.</t>
        </r>
      </text>
    </comment>
    <comment ref="EVP63" authorId="0" shapeId="0" xr:uid="{00000000-0006-0000-0700-0000CC000000}">
      <text>
        <r>
          <rPr>
            <sz val="10"/>
            <color rgb="FF000000"/>
            <rFont val="Arial"/>
            <family val="2"/>
            <scheme val="minor"/>
          </rPr>
          <t>======
ID#AAABwg91iHk
Author    (2025-11-19 16:39:29)
Based on 5.5% commission and monthly charges refunded.</t>
        </r>
      </text>
    </comment>
    <comment ref="EVX63" authorId="0" shapeId="0" xr:uid="{00000000-0006-0000-0700-0000F9010000}">
      <text>
        <r>
          <rPr>
            <sz val="10"/>
            <color rgb="FF000000"/>
            <rFont val="Arial"/>
            <family val="2"/>
            <scheme val="minor"/>
          </rPr>
          <t>======
ID#AAABwg91h0g
Author    (2025-11-19 16:39:29)
Based on 5.5% commission and monthly charges refunded.</t>
        </r>
      </text>
    </comment>
    <comment ref="EWF63" authorId="0" shapeId="0" xr:uid="{00000000-0006-0000-0700-0000D6000000}">
      <text>
        <r>
          <rPr>
            <sz val="10"/>
            <color rgb="FF000000"/>
            <rFont val="Arial"/>
            <family val="2"/>
            <scheme val="minor"/>
          </rPr>
          <t>======
ID#AAABwg91iG0
Author    (2025-11-19 16:39:29)
Based on 5.5% commission and monthly charges refunded.</t>
        </r>
      </text>
    </comment>
    <comment ref="EWN63" authorId="0" shapeId="0" xr:uid="{00000000-0006-0000-0700-000074050000}">
      <text>
        <r>
          <rPr>
            <sz val="10"/>
            <color rgb="FF000000"/>
            <rFont val="Arial"/>
            <family val="2"/>
            <scheme val="minor"/>
          </rPr>
          <t>======
ID#AAABwfdWVPE
Author    (2025-11-19 16:39:29)
Based on 5.5% commission and monthly charges refunded.</t>
        </r>
      </text>
    </comment>
    <comment ref="EWV63" authorId="0" shapeId="0" xr:uid="{00000000-0006-0000-0700-0000C8040000}">
      <text>
        <r>
          <rPr>
            <sz val="10"/>
            <color rgb="FF000000"/>
            <rFont val="Arial"/>
            <family val="2"/>
            <scheme val="minor"/>
          </rPr>
          <t>======
ID#AAABwg91hHM
Author    (2025-11-19 16:39:29)
Based on 5.5% commission and monthly charges refunded.</t>
        </r>
      </text>
    </comment>
    <comment ref="EXD63" authorId="0" shapeId="0" xr:uid="{00000000-0006-0000-0700-0000D6050000}">
      <text>
        <r>
          <rPr>
            <sz val="10"/>
            <color rgb="FF000000"/>
            <rFont val="Arial"/>
            <family val="2"/>
            <scheme val="minor"/>
          </rPr>
          <t>======
ID#AAABwfdWVI8
Author    (2025-11-19 16:39:29)
Based on 5.5% commission and monthly charges refunded.</t>
        </r>
      </text>
    </comment>
    <comment ref="EXL63" authorId="0" shapeId="0" xr:uid="{00000000-0006-0000-0700-000035000000}">
      <text>
        <r>
          <rPr>
            <sz val="10"/>
            <color rgb="FF000000"/>
            <rFont val="Arial"/>
            <family val="2"/>
            <scheme val="minor"/>
          </rPr>
          <t>======
ID#AAABwg91iRA
Author    (2025-11-19 16:39:29)
Based on 5.5% commission and monthly charges refunded.</t>
        </r>
      </text>
    </comment>
    <comment ref="EXT63" authorId="0" shapeId="0" xr:uid="{00000000-0006-0000-0700-00003C030000}">
      <text>
        <r>
          <rPr>
            <sz val="10"/>
            <color rgb="FF000000"/>
            <rFont val="Arial"/>
            <family val="2"/>
            <scheme val="minor"/>
          </rPr>
          <t>======
ID#AAABwg91hgI
Author    (2025-11-19 16:39:29)
Based on 5.5% commission and monthly charges refunded.</t>
        </r>
      </text>
    </comment>
    <comment ref="EYB63" authorId="0" shapeId="0" xr:uid="{00000000-0006-0000-0700-000090050000}">
      <text>
        <r>
          <rPr>
            <sz val="10"/>
            <color rgb="FF000000"/>
            <rFont val="Arial"/>
            <family val="2"/>
            <scheme val="minor"/>
          </rPr>
          <t>======
ID#AAABwfdWVNQ
Author    (2025-11-19 16:39:29)
Based on 5.5% commission and monthly charges refunded.</t>
        </r>
      </text>
    </comment>
    <comment ref="EYJ63" authorId="0" shapeId="0" xr:uid="{00000000-0006-0000-0700-000043010000}">
      <text>
        <r>
          <rPr>
            <sz val="10"/>
            <color rgb="FF000000"/>
            <rFont val="Arial"/>
            <family val="2"/>
            <scheme val="minor"/>
          </rPr>
          <t>======
ID#AAABwg91h_8
Author    (2025-11-19 16:39:29)
Based on 5.5% commission and monthly charges refunded.</t>
        </r>
      </text>
    </comment>
    <comment ref="EYR63" authorId="0" shapeId="0" xr:uid="{00000000-0006-0000-0700-0000B9010000}">
      <text>
        <r>
          <rPr>
            <sz val="10"/>
            <color rgb="FF000000"/>
            <rFont val="Arial"/>
            <family val="2"/>
            <scheme val="minor"/>
          </rPr>
          <t>======
ID#AAABwg91h4g
Author    (2025-11-19 16:39:29)
Based on 5.5% commission and monthly charges refunded.</t>
        </r>
      </text>
    </comment>
    <comment ref="EYZ63" authorId="0" shapeId="0" xr:uid="{00000000-0006-0000-0700-0000BB020000}">
      <text>
        <r>
          <rPr>
            <sz val="10"/>
            <color rgb="FF000000"/>
            <rFont val="Arial"/>
            <family val="2"/>
            <scheme val="minor"/>
          </rPr>
          <t>======
ID#AAABwg91hoY
Author    (2025-11-19 16:39:29)
Based on 5.5% commission and monthly charges refunded.</t>
        </r>
      </text>
    </comment>
    <comment ref="EZH63" authorId="0" shapeId="0" xr:uid="{00000000-0006-0000-0700-000025010000}">
      <text>
        <r>
          <rPr>
            <sz val="10"/>
            <color rgb="FF000000"/>
            <rFont val="Arial"/>
            <family val="2"/>
            <scheme val="minor"/>
          </rPr>
          <t>======
ID#AAABwg91iB8
Author    (2025-11-19 16:39:29)
Based on 5.5% commission and monthly charges refunded.</t>
        </r>
      </text>
    </comment>
    <comment ref="EZP63" authorId="0" shapeId="0" xr:uid="{00000000-0006-0000-0700-000087030000}">
      <text>
        <r>
          <rPr>
            <sz val="10"/>
            <color rgb="FF000000"/>
            <rFont val="Arial"/>
            <family val="2"/>
            <scheme val="minor"/>
          </rPr>
          <t>======
ID#AAABwg91hbU
Author    (2025-11-19 16:39:29)
Based on 5.5% commission and monthly charges refunded.</t>
        </r>
      </text>
    </comment>
    <comment ref="EZX63" authorId="0" shapeId="0" xr:uid="{00000000-0006-0000-0700-000034010000}">
      <text>
        <r>
          <rPr>
            <sz val="10"/>
            <color rgb="FF000000"/>
            <rFont val="Arial"/>
            <family val="2"/>
            <scheme val="minor"/>
          </rPr>
          <t>======
ID#AAABwg91iA8
Author    (2025-11-19 16:39:29)
Based on 5.5% commission and monthly charges refunded.</t>
        </r>
      </text>
    </comment>
    <comment ref="FAF63" authorId="0" shapeId="0" xr:uid="{00000000-0006-0000-0700-0000E4000000}">
      <text>
        <r>
          <rPr>
            <sz val="10"/>
            <color rgb="FF000000"/>
            <rFont val="Arial"/>
            <family val="2"/>
            <scheme val="minor"/>
          </rPr>
          <t>======
ID#AAABwg91iF4
Author    (2025-11-19 16:39:29)
Based on 5.5% commission and monthly charges refunded.</t>
        </r>
      </text>
    </comment>
    <comment ref="FAN63" authorId="0" shapeId="0" xr:uid="{00000000-0006-0000-0700-0000FE050000}">
      <text>
        <r>
          <rPr>
            <sz val="10"/>
            <color rgb="FF000000"/>
            <rFont val="Arial"/>
            <family val="2"/>
            <scheme val="minor"/>
          </rPr>
          <t>======
ID#AAABwfdWVGg
Author    (2025-11-19 16:39:29)
Based on 5.5% commission and monthly charges refunded.</t>
        </r>
      </text>
    </comment>
    <comment ref="FAV63" authorId="0" shapeId="0" xr:uid="{00000000-0006-0000-0700-000032040000}">
      <text>
        <r>
          <rPr>
            <sz val="10"/>
            <color rgb="FF000000"/>
            <rFont val="Arial"/>
            <family val="2"/>
            <scheme val="minor"/>
          </rPr>
          <t>======
ID#AAABwg91hQo
Author    (2025-11-19 16:39:29)
Based on 5.5% commission and monthly charges refunded.</t>
        </r>
      </text>
    </comment>
    <comment ref="FBD63" authorId="0" shapeId="0" xr:uid="{00000000-0006-0000-0700-000034060000}">
      <text>
        <r>
          <rPr>
            <sz val="10"/>
            <color rgb="FF000000"/>
            <rFont val="Arial"/>
            <family val="2"/>
            <scheme val="minor"/>
          </rPr>
          <t>======
ID#AAABwfdWVDA
Author    (2025-11-19 16:39:29)
Based on 5.5% commission and monthly charges refunded.</t>
        </r>
      </text>
    </comment>
    <comment ref="FBL63" authorId="0" shapeId="0" xr:uid="{00000000-0006-0000-0700-0000AC020000}">
      <text>
        <r>
          <rPr>
            <sz val="10"/>
            <color rgb="FF000000"/>
            <rFont val="Arial"/>
            <family val="2"/>
            <scheme val="minor"/>
          </rPr>
          <t>======
ID#AAABwg91hpQ
Author    (2025-11-19 16:39:29)
Based on 5.5% commission and monthly charges refunded.</t>
        </r>
      </text>
    </comment>
    <comment ref="FBT63" authorId="0" shapeId="0" xr:uid="{00000000-0006-0000-0700-00007F040000}">
      <text>
        <r>
          <rPr>
            <sz val="10"/>
            <color rgb="FF000000"/>
            <rFont val="Arial"/>
            <family val="2"/>
            <scheme val="minor"/>
          </rPr>
          <t>======
ID#AAABwg91hL0
Author    (2025-11-19 16:39:29)
Based on 5.5% commission and monthly charges refunded.</t>
        </r>
      </text>
    </comment>
    <comment ref="FCB63" authorId="0" shapeId="0" xr:uid="{00000000-0006-0000-0700-000024060000}">
      <text>
        <r>
          <rPr>
            <sz val="10"/>
            <color rgb="FF000000"/>
            <rFont val="Arial"/>
            <family val="2"/>
            <scheme val="minor"/>
          </rPr>
          <t>======
ID#AAABwfdWVEA
Author    (2025-11-19 16:39:29)
Based on 5.5% commission and monthly charges refunded.</t>
        </r>
      </text>
    </comment>
    <comment ref="FCJ63" authorId="0" shapeId="0" xr:uid="{00000000-0006-0000-0700-000003020000}">
      <text>
        <r>
          <rPr>
            <sz val="10"/>
            <color rgb="FF000000"/>
            <rFont val="Arial"/>
            <family val="2"/>
            <scheme val="minor"/>
          </rPr>
          <t>======
ID#AAABwg91hz8
Author    (2025-11-19 16:39:29)
Based on 5.5% commission and monthly charges refunded.</t>
        </r>
      </text>
    </comment>
    <comment ref="FCR63" authorId="0" shapeId="0" xr:uid="{00000000-0006-0000-0700-00001E020000}">
      <text>
        <r>
          <rPr>
            <sz val="10"/>
            <color rgb="FF000000"/>
            <rFont val="Arial"/>
            <family val="2"/>
            <scheme val="minor"/>
          </rPr>
          <t>======
ID#AAABwg91hyM
Author    (2025-11-19 16:39:29)
Based on 5.5% commission and monthly charges refunded.</t>
        </r>
      </text>
    </comment>
    <comment ref="FCZ63" authorId="0" shapeId="0" xr:uid="{00000000-0006-0000-0700-000021000000}">
      <text>
        <r>
          <rPr>
            <sz val="10"/>
            <color rgb="FF000000"/>
            <rFont val="Arial"/>
            <family val="2"/>
            <scheme val="minor"/>
          </rPr>
          <t>======
ID#AAABwg91iSI
Author    (2025-11-19 16:39:29)
Based on 5.5% commission and monthly charges refunded.</t>
        </r>
      </text>
    </comment>
    <comment ref="FDH63" authorId="0" shapeId="0" xr:uid="{00000000-0006-0000-0700-0000EE050000}">
      <text>
        <r>
          <rPr>
            <sz val="10"/>
            <color rgb="FF000000"/>
            <rFont val="Arial"/>
            <family val="2"/>
            <scheme val="minor"/>
          </rPr>
          <t>======
ID#AAABwfdWVHc
Author    (2025-11-19 16:39:29)
Based on 5.5% commission and monthly charges refunded.</t>
        </r>
      </text>
    </comment>
    <comment ref="FDP63" authorId="0" shapeId="0" xr:uid="{00000000-0006-0000-0700-0000B6010000}">
      <text>
        <r>
          <rPr>
            <sz val="10"/>
            <color rgb="FF000000"/>
            <rFont val="Arial"/>
            <family val="2"/>
            <scheme val="minor"/>
          </rPr>
          <t>======
ID#AAABwg91h4o
Author    (2025-11-19 16:39:29)
Based on 5.5% commission and monthly charges refunded.</t>
        </r>
      </text>
    </comment>
    <comment ref="FDX63" authorId="0" shapeId="0" xr:uid="{00000000-0006-0000-0700-0000DF040000}">
      <text>
        <r>
          <rPr>
            <sz val="10"/>
            <color rgb="FF000000"/>
            <rFont val="Arial"/>
            <family val="2"/>
            <scheme val="minor"/>
          </rPr>
          <t>======
ID#AAABwg91hFw
Author    (2025-11-19 16:39:29)
Based on 5.5% commission and monthly charges refunded.</t>
        </r>
      </text>
    </comment>
    <comment ref="FEF63" authorId="0" shapeId="0" xr:uid="{00000000-0006-0000-0700-0000CD050000}">
      <text>
        <r>
          <rPr>
            <sz val="10"/>
            <color rgb="FF000000"/>
            <rFont val="Arial"/>
            <family val="2"/>
            <scheme val="minor"/>
          </rPr>
          <t>======
ID#AAABwfdWVJY
Author    (2025-11-19 16:39:29)
Based on 5.5% commission and monthly charges refunded.</t>
        </r>
      </text>
    </comment>
    <comment ref="FEN63" authorId="0" shapeId="0" xr:uid="{00000000-0006-0000-0700-000006000000}">
      <text>
        <r>
          <rPr>
            <sz val="10"/>
            <color rgb="FF000000"/>
            <rFont val="Arial"/>
            <family val="2"/>
            <scheme val="minor"/>
          </rPr>
          <t>======
ID#AAABwg91iT0
Author    (2025-11-19 16:39:29)
Based on 5.5% commission and monthly charges refunded.</t>
        </r>
      </text>
    </comment>
    <comment ref="FEV63" authorId="0" shapeId="0" xr:uid="{00000000-0006-0000-0700-00002C050000}">
      <text>
        <r>
          <rPr>
            <sz val="10"/>
            <color rgb="FF000000"/>
            <rFont val="Arial"/>
            <family val="2"/>
            <scheme val="minor"/>
          </rPr>
          <t>======
ID#AAABwg91hA8
Author    (2025-11-19 16:39:29)
Based on 5.5% commission and monthly charges refunded.</t>
        </r>
      </text>
    </comment>
    <comment ref="FFD63" authorId="0" shapeId="0" xr:uid="{00000000-0006-0000-0700-000046030000}">
      <text>
        <r>
          <rPr>
            <sz val="10"/>
            <color rgb="FF000000"/>
            <rFont val="Arial"/>
            <family val="2"/>
            <scheme val="minor"/>
          </rPr>
          <t>======
ID#AAABwg91hfk
Author    (2025-11-19 16:39:29)
Based on 5.5% commission and monthly charges refunded.</t>
        </r>
      </text>
    </comment>
    <comment ref="FFL63" authorId="0" shapeId="0" xr:uid="{00000000-0006-0000-0700-0000F7020000}">
      <text>
        <r>
          <rPr>
            <sz val="10"/>
            <color rgb="FF000000"/>
            <rFont val="Arial"/>
            <family val="2"/>
            <scheme val="minor"/>
          </rPr>
          <t>======
ID#AAABwg91hkk
Author    (2025-11-19 16:39:29)
Based on 5.5% commission and monthly charges refunded.</t>
        </r>
      </text>
    </comment>
    <comment ref="FFT63" authorId="0" shapeId="0" xr:uid="{00000000-0006-0000-0700-0000BA030000}">
      <text>
        <r>
          <rPr>
            <sz val="10"/>
            <color rgb="FF000000"/>
            <rFont val="Arial"/>
            <family val="2"/>
            <scheme val="minor"/>
          </rPr>
          <t>======
ID#AAABwg91hYE
Author    (2025-11-19 16:39:29)
Based on 5.5% commission and monthly charges refunded.</t>
        </r>
      </text>
    </comment>
    <comment ref="FGB63" authorId="0" shapeId="0" xr:uid="{00000000-0006-0000-0700-000062010000}">
      <text>
        <r>
          <rPr>
            <sz val="10"/>
            <color rgb="FF000000"/>
            <rFont val="Arial"/>
            <family val="2"/>
            <scheme val="minor"/>
          </rPr>
          <t>======
ID#AAABwg91h94
Author    (2025-11-19 16:39:29)
Based on 5.5% commission and monthly charges refunded.</t>
        </r>
      </text>
    </comment>
    <comment ref="FGJ63" authorId="0" shapeId="0" xr:uid="{00000000-0006-0000-0700-000063010000}">
      <text>
        <r>
          <rPr>
            <sz val="10"/>
            <color rgb="FF000000"/>
            <rFont val="Arial"/>
            <family val="2"/>
            <scheme val="minor"/>
          </rPr>
          <t>======
ID#AAABwg91h98
Author    (2025-11-19 16:39:29)
Based on 5.5% commission and monthly charges refunded.</t>
        </r>
      </text>
    </comment>
    <comment ref="FGR63" authorId="0" shapeId="0" xr:uid="{00000000-0006-0000-0700-000063050000}">
      <text>
        <r>
          <rPr>
            <sz val="10"/>
            <color rgb="FF000000"/>
            <rFont val="Arial"/>
            <family val="2"/>
            <scheme val="minor"/>
          </rPr>
          <t>======
ID#AAABwfdWVQQ
Author    (2025-11-19 16:39:29)
Based on 5.5% commission and monthly charges refunded.</t>
        </r>
      </text>
    </comment>
    <comment ref="FGZ63" authorId="0" shapeId="0" xr:uid="{00000000-0006-0000-0700-000086050000}">
      <text>
        <r>
          <rPr>
            <sz val="10"/>
            <color rgb="FF000000"/>
            <rFont val="Arial"/>
            <family val="2"/>
            <scheme val="minor"/>
          </rPr>
          <t>======
ID#AAABwfdWVN4
Author    (2025-11-19 16:39:29)
Based on 5.5% commission and monthly charges refunded.</t>
        </r>
      </text>
    </comment>
    <comment ref="FHH63" authorId="0" shapeId="0" xr:uid="{00000000-0006-0000-0700-00001E060000}">
      <text>
        <r>
          <rPr>
            <sz val="10"/>
            <color rgb="FF000000"/>
            <rFont val="Arial"/>
            <family val="2"/>
            <scheme val="minor"/>
          </rPr>
          <t>======
ID#AAABwfdWVEk
Author    (2025-11-19 16:39:29)
Based on 5.5% commission and monthly charges refunded.</t>
        </r>
      </text>
    </comment>
    <comment ref="FHP63" authorId="0" shapeId="0" xr:uid="{00000000-0006-0000-0700-0000A0050000}">
      <text>
        <r>
          <rPr>
            <sz val="10"/>
            <color rgb="FF000000"/>
            <rFont val="Arial"/>
            <family val="2"/>
            <scheme val="minor"/>
          </rPr>
          <t>======
ID#AAABwfdWVMY
Author    (2025-11-19 16:39:29)
Based on 5.5% commission and monthly charges refunded.</t>
        </r>
      </text>
    </comment>
    <comment ref="FHX63" authorId="0" shapeId="0" xr:uid="{00000000-0006-0000-0700-000013040000}">
      <text>
        <r>
          <rPr>
            <sz val="10"/>
            <color rgb="FF000000"/>
            <rFont val="Arial"/>
            <family val="2"/>
            <scheme val="minor"/>
          </rPr>
          <t>======
ID#AAABwg91hSg
Author    (2025-11-19 16:39:29)
Based on 5.5% commission and monthly charges refunded.</t>
        </r>
      </text>
    </comment>
    <comment ref="FIF63" authorId="0" shapeId="0" xr:uid="{00000000-0006-0000-0700-00006F000000}">
      <text>
        <r>
          <rPr>
            <sz val="10"/>
            <color rgb="FF000000"/>
            <rFont val="Arial"/>
            <family val="2"/>
            <scheme val="minor"/>
          </rPr>
          <t>======
ID#AAABwg91iNQ
Author    (2025-11-19 16:39:29)
Based on 5.5% commission and monthly charges refunded.</t>
        </r>
      </text>
    </comment>
    <comment ref="FIN63" authorId="0" shapeId="0" xr:uid="{00000000-0006-0000-0700-000096030000}">
      <text>
        <r>
          <rPr>
            <sz val="10"/>
            <color rgb="FF000000"/>
            <rFont val="Arial"/>
            <family val="2"/>
            <scheme val="minor"/>
          </rPr>
          <t>======
ID#AAABwg91hac
Author    (2025-11-19 16:39:29)
Based on 5.5% commission and monthly charges refunded.</t>
        </r>
      </text>
    </comment>
    <comment ref="FIV63" authorId="0" shapeId="0" xr:uid="{00000000-0006-0000-0700-0000DC020000}">
      <text>
        <r>
          <rPr>
            <sz val="10"/>
            <color rgb="FF000000"/>
            <rFont val="Arial"/>
            <family val="2"/>
            <scheme val="minor"/>
          </rPr>
          <t>======
ID#AAABwg91hmU
Author    (2025-11-19 16:39:29)
Based on 5.5% commission and monthly charges refunded.</t>
        </r>
      </text>
    </comment>
    <comment ref="FJD63" authorId="0" shapeId="0" xr:uid="{00000000-0006-0000-0700-000026030000}">
      <text>
        <r>
          <rPr>
            <sz val="10"/>
            <color rgb="FF000000"/>
            <rFont val="Arial"/>
            <family val="2"/>
            <scheme val="minor"/>
          </rPr>
          <t>======
ID#AAABwg91hho
Author    (2025-11-19 16:39:29)
Based on 5.5% commission and monthly charges refunded.</t>
        </r>
      </text>
    </comment>
    <comment ref="FJL63" authorId="0" shapeId="0" xr:uid="{00000000-0006-0000-0700-00000C010000}">
      <text>
        <r>
          <rPr>
            <sz val="10"/>
            <color rgb="FF000000"/>
            <rFont val="Arial"/>
            <family val="2"/>
            <scheme val="minor"/>
          </rPr>
          <t>======
ID#AAABwg91iDc
Author    (2025-11-19 16:39:29)
Based on 5.5% commission and monthly charges refunded.</t>
        </r>
      </text>
    </comment>
    <comment ref="FJT63" authorId="0" shapeId="0" xr:uid="{00000000-0006-0000-0700-00007B040000}">
      <text>
        <r>
          <rPr>
            <sz val="10"/>
            <color rgb="FF000000"/>
            <rFont val="Arial"/>
            <family val="2"/>
            <scheme val="minor"/>
          </rPr>
          <t>======
ID#AAABwg91hMA
Author    (2025-11-19 16:39:29)
Based on 5.5% commission and monthly charges refunded.</t>
        </r>
      </text>
    </comment>
    <comment ref="FKB63" authorId="0" shapeId="0" xr:uid="{00000000-0006-0000-0700-000042000000}">
      <text>
        <r>
          <rPr>
            <sz val="10"/>
            <color rgb="FF000000"/>
            <rFont val="Arial"/>
            <family val="2"/>
            <scheme val="minor"/>
          </rPr>
          <t>======
ID#AAABwg91iQA
Author    (2025-11-19 16:39:29)
Based on 5.5% commission and monthly charges refunded.</t>
        </r>
      </text>
    </comment>
    <comment ref="FKJ63" authorId="0" shapeId="0" xr:uid="{00000000-0006-0000-0700-0000BF030000}">
      <text>
        <r>
          <rPr>
            <sz val="10"/>
            <color rgb="FF000000"/>
            <rFont val="Arial"/>
            <family val="2"/>
            <scheme val="minor"/>
          </rPr>
          <t>======
ID#AAABwg91hX4
Author    (2025-11-19 16:39:29)
Based on 5.5% commission and monthly charges refunded.</t>
        </r>
      </text>
    </comment>
    <comment ref="FKR63" authorId="0" shapeId="0" xr:uid="{00000000-0006-0000-0700-000053000000}">
      <text>
        <r>
          <rPr>
            <sz val="10"/>
            <color rgb="FF000000"/>
            <rFont val="Arial"/>
            <family val="2"/>
            <scheme val="minor"/>
          </rPr>
          <t>======
ID#AAABwg91iO8
Author    (2025-11-19 16:39:29)
Based on 5.5% commission and monthly charges refunded.</t>
        </r>
      </text>
    </comment>
    <comment ref="FKZ63" authorId="0" shapeId="0" xr:uid="{00000000-0006-0000-0700-0000FC040000}">
      <text>
        <r>
          <rPr>
            <sz val="10"/>
            <color rgb="FF000000"/>
            <rFont val="Arial"/>
            <family val="2"/>
            <scheme val="minor"/>
          </rPr>
          <t>======
ID#AAABwg91hD8
Author    (2025-11-19 16:39:29)
Based on 5.5% commission and monthly charges refunded.</t>
        </r>
      </text>
    </comment>
    <comment ref="FLH63" authorId="0" shapeId="0" xr:uid="{00000000-0006-0000-0700-0000AB000000}">
      <text>
        <r>
          <rPr>
            <sz val="10"/>
            <color rgb="FF000000"/>
            <rFont val="Arial"/>
            <family val="2"/>
            <scheme val="minor"/>
          </rPr>
          <t>======
ID#AAABwg91iJk
Author    (2025-11-19 16:39:29)
Based on 5.5% commission and monthly charges refunded.</t>
        </r>
      </text>
    </comment>
    <comment ref="FLP63" authorId="0" shapeId="0" xr:uid="{00000000-0006-0000-0700-0000BC000000}">
      <text>
        <r>
          <rPr>
            <sz val="10"/>
            <color rgb="FF000000"/>
            <rFont val="Arial"/>
            <family val="2"/>
            <scheme val="minor"/>
          </rPr>
          <t>======
ID#AAABwg91iIU
Author    (2025-11-19 16:39:29)
Based on 5.5% commission and monthly charges refunded.</t>
        </r>
      </text>
    </comment>
    <comment ref="FLX63" authorId="0" shapeId="0" xr:uid="{00000000-0006-0000-0700-0000F0030000}">
      <text>
        <r>
          <rPr>
            <sz val="10"/>
            <color rgb="FF000000"/>
            <rFont val="Arial"/>
            <family val="2"/>
            <scheme val="minor"/>
          </rPr>
          <t>======
ID#AAABwg91hUw
Author    (2025-11-19 16:39:29)
Based on 5.5% commission and monthly charges refunded.</t>
        </r>
      </text>
    </comment>
    <comment ref="FMF63" authorId="0" shapeId="0" xr:uid="{00000000-0006-0000-0700-00003A020000}">
      <text>
        <r>
          <rPr>
            <sz val="10"/>
            <color rgb="FF000000"/>
            <rFont val="Arial"/>
            <family val="2"/>
            <scheme val="minor"/>
          </rPr>
          <t>======
ID#AAABwg91hwc
Author    (2025-11-19 16:39:29)
Based on 5.5% commission and monthly charges refunded.</t>
        </r>
      </text>
    </comment>
    <comment ref="FMN63" authorId="0" shapeId="0" xr:uid="{00000000-0006-0000-0700-0000F6040000}">
      <text>
        <r>
          <rPr>
            <sz val="10"/>
            <color rgb="FF000000"/>
            <rFont val="Arial"/>
            <family val="2"/>
            <scheme val="minor"/>
          </rPr>
          <t>======
ID#AAABwg91hEQ
Author    (2025-11-19 16:39:29)
Based on 5.5% commission and monthly charges refunded.</t>
        </r>
      </text>
    </comment>
    <comment ref="FMV63" authorId="0" shapeId="0" xr:uid="{00000000-0006-0000-0700-000034020000}">
      <text>
        <r>
          <rPr>
            <sz val="10"/>
            <color rgb="FF000000"/>
            <rFont val="Arial"/>
            <family val="2"/>
            <scheme val="minor"/>
          </rPr>
          <t>======
ID#AAABwg91hw4
Author    (2025-11-19 16:39:29)
Based on 5.5% commission and monthly charges refunded.</t>
        </r>
      </text>
    </comment>
    <comment ref="FND63" authorId="0" shapeId="0" xr:uid="{00000000-0006-0000-0700-0000BB040000}">
      <text>
        <r>
          <rPr>
            <sz val="10"/>
            <color rgb="FF000000"/>
            <rFont val="Arial"/>
            <family val="2"/>
            <scheme val="minor"/>
          </rPr>
          <t>======
ID#AAABwg91hH4
Author    (2025-11-19 16:39:29)
Based on 5.5% commission and monthly charges refunded.</t>
        </r>
      </text>
    </comment>
    <comment ref="FNL63" authorId="0" shapeId="0" xr:uid="{00000000-0006-0000-0700-000042020000}">
      <text>
        <r>
          <rPr>
            <sz val="10"/>
            <color rgb="FF000000"/>
            <rFont val="Arial"/>
            <family val="2"/>
            <scheme val="minor"/>
          </rPr>
          <t>======
ID#AAABwg91hwE
Author    (2025-11-19 16:39:29)
Based on 5.5% commission and monthly charges refunded.</t>
        </r>
      </text>
    </comment>
    <comment ref="FNT63" authorId="0" shapeId="0" xr:uid="{00000000-0006-0000-0700-0000E2020000}">
      <text>
        <r>
          <rPr>
            <sz val="10"/>
            <color rgb="FF000000"/>
            <rFont val="Arial"/>
            <family val="2"/>
            <scheme val="minor"/>
          </rPr>
          <t>======
ID#AAABwg91hl0
Author    (2025-11-19 16:39:29)
Based on 5.5% commission and monthly charges refunded.</t>
        </r>
      </text>
    </comment>
    <comment ref="FOB63" authorId="0" shapeId="0" xr:uid="{00000000-0006-0000-0700-000081040000}">
      <text>
        <r>
          <rPr>
            <sz val="10"/>
            <color rgb="FF000000"/>
            <rFont val="Arial"/>
            <family val="2"/>
            <scheme val="minor"/>
          </rPr>
          <t>======
ID#AAABwg91hLs
Author    (2025-11-19 16:39:29)
Based on 5.5% commission and monthly charges refunded.</t>
        </r>
      </text>
    </comment>
    <comment ref="FOJ63" authorId="0" shapeId="0" xr:uid="{00000000-0006-0000-0700-00008A010000}">
      <text>
        <r>
          <rPr>
            <sz val="10"/>
            <color rgb="FF000000"/>
            <rFont val="Arial"/>
            <family val="2"/>
            <scheme val="minor"/>
          </rPr>
          <t>======
ID#AAABwg91h7g
Author    (2025-11-19 16:39:29)
Based on 5.5% commission and monthly charges refunded.</t>
        </r>
      </text>
    </comment>
    <comment ref="FOR63" authorId="0" shapeId="0" xr:uid="{00000000-0006-0000-0700-0000F7050000}">
      <text>
        <r>
          <rPr>
            <sz val="10"/>
            <color rgb="FF000000"/>
            <rFont val="Arial"/>
            <family val="2"/>
            <scheme val="minor"/>
          </rPr>
          <t>======
ID#AAABwfdWVG8
Author    (2025-11-19 16:39:29)
Based on 5.5% commission and monthly charges refunded.</t>
        </r>
      </text>
    </comment>
    <comment ref="FOZ63" authorId="0" shapeId="0" xr:uid="{00000000-0006-0000-0700-00004D020000}">
      <text>
        <r>
          <rPr>
            <sz val="10"/>
            <color rgb="FF000000"/>
            <rFont val="Arial"/>
            <family val="2"/>
            <scheme val="minor"/>
          </rPr>
          <t>======
ID#AAABwg91hvY
Author    (2025-11-19 16:39:29)
Based on 5.5% commission and monthly charges refunded.</t>
        </r>
      </text>
    </comment>
    <comment ref="FPH63" authorId="0" shapeId="0" xr:uid="{00000000-0006-0000-0700-0000CF040000}">
      <text>
        <r>
          <rPr>
            <sz val="10"/>
            <color rgb="FF000000"/>
            <rFont val="Arial"/>
            <family val="2"/>
            <scheme val="minor"/>
          </rPr>
          <t>======
ID#AAABwg91hGw
Author    (2025-11-19 16:39:29)
Based on 5.5% commission and monthly charges refunded.</t>
        </r>
      </text>
    </comment>
    <comment ref="FPP63" authorId="0" shapeId="0" xr:uid="{00000000-0006-0000-0700-0000DD000000}">
      <text>
        <r>
          <rPr>
            <sz val="10"/>
            <color rgb="FF000000"/>
            <rFont val="Arial"/>
            <family val="2"/>
            <scheme val="minor"/>
          </rPr>
          <t>======
ID#AAABwg91iGY
Author    (2025-11-19 16:39:29)
Based on 5.5% commission and monthly charges refunded.</t>
        </r>
      </text>
    </comment>
    <comment ref="FPX63" authorId="0" shapeId="0" xr:uid="{00000000-0006-0000-0700-0000AE040000}">
      <text>
        <r>
          <rPr>
            <sz val="10"/>
            <color rgb="FF000000"/>
            <rFont val="Arial"/>
            <family val="2"/>
            <scheme val="minor"/>
          </rPr>
          <t>======
ID#AAABwg91hIs
Author    (2025-11-19 16:39:29)
Based on 5.5% commission and monthly charges refunded.</t>
        </r>
      </text>
    </comment>
    <comment ref="FQF63" authorId="0" shapeId="0" xr:uid="{00000000-0006-0000-0700-0000E0010000}">
      <text>
        <r>
          <rPr>
            <sz val="10"/>
            <color rgb="FF000000"/>
            <rFont val="Arial"/>
            <family val="2"/>
            <scheme val="minor"/>
          </rPr>
          <t>======
ID#AAABwg91h2I
Author    (2025-11-19 16:39:29)
Based on 5.5% commission and monthly charges refunded.</t>
        </r>
      </text>
    </comment>
    <comment ref="FQN63" authorId="0" shapeId="0" xr:uid="{00000000-0006-0000-0700-000011020000}">
      <text>
        <r>
          <rPr>
            <sz val="10"/>
            <color rgb="FF000000"/>
            <rFont val="Arial"/>
            <family val="2"/>
            <scheme val="minor"/>
          </rPr>
          <t>======
ID#AAABwg91hzA
Author    (2025-11-19 16:39:29)
Based on 5.5% commission and monthly charges refunded.</t>
        </r>
      </text>
    </comment>
    <comment ref="FQV63" authorId="0" shapeId="0" xr:uid="{00000000-0006-0000-0700-000019020000}">
      <text>
        <r>
          <rPr>
            <sz val="10"/>
            <color rgb="FF000000"/>
            <rFont val="Arial"/>
            <family val="2"/>
            <scheme val="minor"/>
          </rPr>
          <t>======
ID#AAABwg91hyg
Author    (2025-11-19 16:39:29)
Based on 5.5% commission and monthly charges refunded.</t>
        </r>
      </text>
    </comment>
    <comment ref="FRD63" authorId="0" shapeId="0" xr:uid="{00000000-0006-0000-0700-00007A000000}">
      <text>
        <r>
          <rPr>
            <sz val="10"/>
            <color rgb="FF000000"/>
            <rFont val="Arial"/>
            <family val="2"/>
            <scheme val="minor"/>
          </rPr>
          <t>======
ID#AAABwg91iMk
Author    (2025-11-19 16:39:29)
Based on 5.5% commission and monthly charges refunded.</t>
        </r>
      </text>
    </comment>
    <comment ref="FRL63" authorId="0" shapeId="0" xr:uid="{00000000-0006-0000-0700-000063030000}">
      <text>
        <r>
          <rPr>
            <sz val="10"/>
            <color rgb="FF000000"/>
            <rFont val="Arial"/>
            <family val="2"/>
            <scheme val="minor"/>
          </rPr>
          <t>======
ID#AAABwg91hds
Author    (2025-11-19 16:39:29)
Based on 5.5% commission and monthly charges refunded.</t>
        </r>
      </text>
    </comment>
    <comment ref="FRT63" authorId="0" shapeId="0" xr:uid="{00000000-0006-0000-0700-0000C6050000}">
      <text>
        <r>
          <rPr>
            <sz val="10"/>
            <color rgb="FF000000"/>
            <rFont val="Arial"/>
            <family val="2"/>
            <scheme val="minor"/>
          </rPr>
          <t>======
ID#AAABwfdWVKA
Author    (2025-11-19 16:39:29)
Based on 5.5% commission and monthly charges refunded.</t>
        </r>
      </text>
    </comment>
    <comment ref="FSB63" authorId="0" shapeId="0" xr:uid="{00000000-0006-0000-0700-0000E9030000}">
      <text>
        <r>
          <rPr>
            <sz val="10"/>
            <color rgb="FF000000"/>
            <rFont val="Arial"/>
            <family val="2"/>
            <scheme val="minor"/>
          </rPr>
          <t>======
ID#AAABwg91hVM
Author    (2025-11-19 16:39:29)
Based on 5.5% commission and monthly charges refunded.</t>
        </r>
      </text>
    </comment>
    <comment ref="FSJ63" authorId="0" shapeId="0" xr:uid="{00000000-0006-0000-0700-0000A5050000}">
      <text>
        <r>
          <rPr>
            <sz val="10"/>
            <color rgb="FF000000"/>
            <rFont val="Arial"/>
            <family val="2"/>
            <scheme val="minor"/>
          </rPr>
          <t>======
ID#AAABwfdWVMA
Author    (2025-11-19 16:39:29)
Based on 5.5% commission and monthly charges refunded.</t>
        </r>
      </text>
    </comment>
    <comment ref="FSR63" authorId="0" shapeId="0" xr:uid="{00000000-0006-0000-0700-000004060000}">
      <text>
        <r>
          <rPr>
            <sz val="10"/>
            <color rgb="FF000000"/>
            <rFont val="Arial"/>
            <family val="2"/>
            <scheme val="minor"/>
          </rPr>
          <t>======
ID#AAABwfdWVGE
Author    (2025-11-19 16:39:29)
Based on 5.5% commission and monthly charges refunded.</t>
        </r>
      </text>
    </comment>
    <comment ref="FSZ63" authorId="0" shapeId="0" xr:uid="{00000000-0006-0000-0700-00003A050000}">
      <text>
        <r>
          <rPr>
            <sz val="10"/>
            <color rgb="FF000000"/>
            <rFont val="Arial"/>
            <family val="2"/>
            <scheme val="minor"/>
          </rPr>
          <t>======
ID#AAABwg91hAE
Author    (2025-11-19 16:39:29)
Based on 5.5% commission and monthly charges refunded.</t>
        </r>
      </text>
    </comment>
    <comment ref="FTH63" authorId="0" shapeId="0" xr:uid="{00000000-0006-0000-0700-000079020000}">
      <text>
        <r>
          <rPr>
            <sz val="10"/>
            <color rgb="FF000000"/>
            <rFont val="Arial"/>
            <family val="2"/>
            <scheme val="minor"/>
          </rPr>
          <t>======
ID#AAABwg91hsc
Author    (2025-11-19 16:39:29)
Based on 5.5% commission and monthly charges refunded.</t>
        </r>
      </text>
    </comment>
    <comment ref="FTP63" authorId="0" shapeId="0" xr:uid="{00000000-0006-0000-0700-00005A030000}">
      <text>
        <r>
          <rPr>
            <sz val="10"/>
            <color rgb="FF000000"/>
            <rFont val="Arial"/>
            <family val="2"/>
            <scheme val="minor"/>
          </rPr>
          <t>======
ID#AAABwg91heY
Author    (2025-11-19 16:39:29)
Based on 5.5% commission and monthly charges refunded.</t>
        </r>
      </text>
    </comment>
    <comment ref="FTX63" authorId="0" shapeId="0" xr:uid="{00000000-0006-0000-0700-00002C030000}">
      <text>
        <r>
          <rPr>
            <sz val="10"/>
            <color rgb="FF000000"/>
            <rFont val="Arial"/>
            <family val="2"/>
            <scheme val="minor"/>
          </rPr>
          <t>======
ID#AAABwg91hhI
Author    (2025-11-19 16:39:29)
Based on 5.5% commission and monthly charges refunded.</t>
        </r>
      </text>
    </comment>
    <comment ref="FUF63" authorId="0" shapeId="0" xr:uid="{00000000-0006-0000-0700-000001060000}">
      <text>
        <r>
          <rPr>
            <sz val="10"/>
            <color rgb="FF000000"/>
            <rFont val="Arial"/>
            <family val="2"/>
            <scheme val="minor"/>
          </rPr>
          <t>======
ID#AAABwfdWVGM
Author    (2025-11-19 16:39:29)
Based on 5.5% commission and monthly charges refunded.</t>
        </r>
      </text>
    </comment>
    <comment ref="FUN63" authorId="0" shapeId="0" xr:uid="{00000000-0006-0000-0700-0000A6030000}">
      <text>
        <r>
          <rPr>
            <sz val="10"/>
            <color rgb="FF000000"/>
            <rFont val="Arial"/>
            <family val="2"/>
            <scheme val="minor"/>
          </rPr>
          <t>======
ID#AAABwg91hZk
Author    (2025-11-19 16:39:29)
Based on 5.5% commission and monthly charges refunded.</t>
        </r>
      </text>
    </comment>
    <comment ref="FUV63" authorId="0" shapeId="0" xr:uid="{00000000-0006-0000-0700-000029060000}">
      <text>
        <r>
          <rPr>
            <sz val="10"/>
            <color rgb="FF000000"/>
            <rFont val="Arial"/>
            <family val="2"/>
            <scheme val="minor"/>
          </rPr>
          <t>======
ID#AAABwfdWVDs
Author    (2025-11-19 16:39:29)
Based on 5.5% commission and monthly charges refunded.</t>
        </r>
      </text>
    </comment>
    <comment ref="FVD63" authorId="0" shapeId="0" xr:uid="{00000000-0006-0000-0700-00005C060000}">
      <text>
        <r>
          <rPr>
            <sz val="10"/>
            <color rgb="FF000000"/>
            <rFont val="Arial"/>
            <family val="2"/>
            <scheme val="minor"/>
          </rPr>
          <t>======
ID#AAABwfdWVAo
Author    (2025-11-19 16:39:29)
Based on 5.5% commission and monthly charges refunded.</t>
        </r>
      </text>
    </comment>
    <comment ref="FVL63" authorId="0" shapeId="0" xr:uid="{00000000-0006-0000-0700-0000D4040000}">
      <text>
        <r>
          <rPr>
            <sz val="10"/>
            <color rgb="FF000000"/>
            <rFont val="Arial"/>
            <family val="2"/>
            <scheme val="minor"/>
          </rPr>
          <t>======
ID#AAABwg91hGc
Author    (2025-11-19 16:39:29)
Based on 5.5% commission and monthly charges refunded.</t>
        </r>
      </text>
    </comment>
    <comment ref="FVT63" authorId="0" shapeId="0" xr:uid="{00000000-0006-0000-0700-00005B000000}">
      <text>
        <r>
          <rPr>
            <sz val="10"/>
            <color rgb="FF000000"/>
            <rFont val="Arial"/>
            <family val="2"/>
            <scheme val="minor"/>
          </rPr>
          <t>======
ID#AAABwg91iOY
Author    (2025-11-19 16:39:29)
Based on 5.5% commission and monthly charges refunded.</t>
        </r>
      </text>
    </comment>
    <comment ref="FWB63" authorId="0" shapeId="0" xr:uid="{00000000-0006-0000-0700-000093030000}">
      <text>
        <r>
          <rPr>
            <sz val="10"/>
            <color rgb="FF000000"/>
            <rFont val="Arial"/>
            <family val="2"/>
            <scheme val="minor"/>
          </rPr>
          <t>======
ID#AAABwg91has
Author    (2025-11-19 16:39:29)
Based on 5.5% commission and monthly charges refunded.</t>
        </r>
      </text>
    </comment>
    <comment ref="FWJ63" authorId="0" shapeId="0" xr:uid="{00000000-0006-0000-0700-0000FC050000}">
      <text>
        <r>
          <rPr>
            <sz val="10"/>
            <color rgb="FF000000"/>
            <rFont val="Arial"/>
            <family val="2"/>
            <scheme val="minor"/>
          </rPr>
          <t>======
ID#AAABwfdWVGo
Author    (2025-11-19 16:39:29)
Based on 5.5% commission and monthly charges refunded.</t>
        </r>
      </text>
    </comment>
    <comment ref="FWR63" authorId="0" shapeId="0" xr:uid="{00000000-0006-0000-0700-0000D2000000}">
      <text>
        <r>
          <rPr>
            <sz val="10"/>
            <color rgb="FF000000"/>
            <rFont val="Arial"/>
            <family val="2"/>
            <scheme val="minor"/>
          </rPr>
          <t>======
ID#AAABwg91iHE
Author    (2025-11-19 16:39:29)
Based on 5.5% commission and monthly charges refunded.</t>
        </r>
      </text>
    </comment>
    <comment ref="FWZ63" authorId="0" shapeId="0" xr:uid="{00000000-0006-0000-0700-00001E000000}">
      <text>
        <r>
          <rPr>
            <sz val="10"/>
            <color rgb="FF000000"/>
            <rFont val="Arial"/>
            <family val="2"/>
            <scheme val="minor"/>
          </rPr>
          <t>======
ID#AAABwg91iSY
Author    (2025-11-19 16:39:29)
Based on 5.5% commission and monthly charges refunded.</t>
        </r>
      </text>
    </comment>
    <comment ref="FXH63" authorId="0" shapeId="0" xr:uid="{00000000-0006-0000-0700-0000B2000000}">
      <text>
        <r>
          <rPr>
            <sz val="10"/>
            <color rgb="FF000000"/>
            <rFont val="Arial"/>
            <family val="2"/>
            <scheme val="minor"/>
          </rPr>
          <t>======
ID#AAABwg91iI8
Author    (2025-11-19 16:39:29)
Based on 5.5% commission and monthly charges refunded.</t>
        </r>
      </text>
    </comment>
    <comment ref="FXP63" authorId="0" shapeId="0" xr:uid="{00000000-0006-0000-0700-0000A8040000}">
      <text>
        <r>
          <rPr>
            <sz val="10"/>
            <color rgb="FF000000"/>
            <rFont val="Arial"/>
            <family val="2"/>
            <scheme val="minor"/>
          </rPr>
          <t>======
ID#AAABwg91hJE
Author    (2025-11-19 16:39:29)
Based on 5.5% commission and monthly charges refunded.</t>
        </r>
      </text>
    </comment>
    <comment ref="FXX63" authorId="0" shapeId="0" xr:uid="{00000000-0006-0000-0700-000092020000}">
      <text>
        <r>
          <rPr>
            <sz val="10"/>
            <color rgb="FF000000"/>
            <rFont val="Arial"/>
            <family val="2"/>
            <scheme val="minor"/>
          </rPr>
          <t>======
ID#AAABwg91hrA
Author    (2025-11-19 16:39:29)
Based on 5.5% commission and monthly charges refunded.</t>
        </r>
      </text>
    </comment>
    <comment ref="FYF63" authorId="0" shapeId="0" xr:uid="{00000000-0006-0000-0700-000005010000}">
      <text>
        <r>
          <rPr>
            <sz val="10"/>
            <color rgb="FF000000"/>
            <rFont val="Arial"/>
            <family val="2"/>
            <scheme val="minor"/>
          </rPr>
          <t>======
ID#AAABwg91iD4
Author    (2025-11-19 16:39:29)
Based on 5.5% commission and monthly charges refunded.</t>
        </r>
      </text>
    </comment>
    <comment ref="FYN63" authorId="0" shapeId="0" xr:uid="{00000000-0006-0000-0700-0000B7000000}">
      <text>
        <r>
          <rPr>
            <sz val="10"/>
            <color rgb="FF000000"/>
            <rFont val="Arial"/>
            <family val="2"/>
            <scheme val="minor"/>
          </rPr>
          <t>======
ID#AAABwg91iIw
Author    (2025-11-19 16:39:29)
Based on 5.5% commission and monthly charges refunded.</t>
        </r>
      </text>
    </comment>
    <comment ref="FYV63" authorId="0" shapeId="0" xr:uid="{00000000-0006-0000-0700-0000EB020000}">
      <text>
        <r>
          <rPr>
            <sz val="10"/>
            <color rgb="FF000000"/>
            <rFont val="Arial"/>
            <family val="2"/>
            <scheme val="minor"/>
          </rPr>
          <t>======
ID#AAABwg91hlc
Author    (2025-11-19 16:39:29)
Based on 5.5% commission and monthly charges refunded.</t>
        </r>
      </text>
    </comment>
    <comment ref="FZD63" authorId="0" shapeId="0" xr:uid="{00000000-0006-0000-0700-000040030000}">
      <text>
        <r>
          <rPr>
            <sz val="10"/>
            <color rgb="FF000000"/>
            <rFont val="Arial"/>
            <family val="2"/>
            <scheme val="minor"/>
          </rPr>
          <t>======
ID#AAABwg91hf0
Author    (2025-11-19 16:39:29)
Based on 5.5% commission and monthly charges refunded.</t>
        </r>
      </text>
    </comment>
    <comment ref="FZL63" authorId="0" shapeId="0" xr:uid="{00000000-0006-0000-0700-00001C040000}">
      <text>
        <r>
          <rPr>
            <sz val="10"/>
            <color rgb="FF000000"/>
            <rFont val="Arial"/>
            <family val="2"/>
            <scheme val="minor"/>
          </rPr>
          <t>======
ID#AAABwg91hSI
Author    (2025-11-19 16:39:29)
Based on 5.5% commission and monthly charges refunded.</t>
        </r>
      </text>
    </comment>
    <comment ref="FZT63" authorId="0" shapeId="0" xr:uid="{00000000-0006-0000-0700-000053050000}">
      <text>
        <r>
          <rPr>
            <sz val="10"/>
            <color rgb="FF000000"/>
            <rFont val="Arial"/>
            <family val="2"/>
            <scheme val="minor"/>
          </rPr>
          <t>======
ID#AAABwfdWVRI
Author    (2025-11-19 16:39:29)
Based on 5.5% commission and monthly charges refunded.</t>
        </r>
      </text>
    </comment>
    <comment ref="GAB63" authorId="0" shapeId="0" xr:uid="{00000000-0006-0000-0700-0000BE040000}">
      <text>
        <r>
          <rPr>
            <sz val="10"/>
            <color rgb="FF000000"/>
            <rFont val="Arial"/>
            <family val="2"/>
            <scheme val="minor"/>
          </rPr>
          <t>======
ID#AAABwg91hHs
Author    (2025-11-19 16:39:29)
Based on 5.5% commission and monthly charges refunded.</t>
        </r>
      </text>
    </comment>
    <comment ref="GAJ63" authorId="0" shapeId="0" xr:uid="{00000000-0006-0000-0700-0000C2010000}">
      <text>
        <r>
          <rPr>
            <sz val="10"/>
            <color rgb="FF000000"/>
            <rFont val="Arial"/>
            <family val="2"/>
            <scheme val="minor"/>
          </rPr>
          <t>======
ID#AAABwg91h34
Author    (2025-11-19 16:39:29)
Based on 5.5% commission and monthly charges refunded.</t>
        </r>
      </text>
    </comment>
    <comment ref="GAR63" authorId="0" shapeId="0" xr:uid="{00000000-0006-0000-0700-00006B050000}">
      <text>
        <r>
          <rPr>
            <sz val="10"/>
            <color rgb="FF000000"/>
            <rFont val="Arial"/>
            <family val="2"/>
            <scheme val="minor"/>
          </rPr>
          <t>======
ID#AAABwfdWVPo
Author    (2025-11-19 16:39:29)
Based on 5.5% commission and monthly charges refunded.</t>
        </r>
      </text>
    </comment>
    <comment ref="GAZ63" authorId="0" shapeId="0" xr:uid="{00000000-0006-0000-0700-00004C060000}">
      <text>
        <r>
          <rPr>
            <sz val="10"/>
            <color rgb="FF000000"/>
            <rFont val="Arial"/>
            <family val="2"/>
            <scheme val="minor"/>
          </rPr>
          <t>======
ID#AAABwfdWVBk
Author    (2025-11-19 16:39:29)
Based on 5.5% commission and monthly charges refunded.</t>
        </r>
      </text>
    </comment>
    <comment ref="GBH63" authorId="0" shapeId="0" xr:uid="{00000000-0006-0000-0700-000062020000}">
      <text>
        <r>
          <rPr>
            <sz val="10"/>
            <color rgb="FF000000"/>
            <rFont val="Arial"/>
            <family val="2"/>
            <scheme val="minor"/>
          </rPr>
          <t>======
ID#AAABwg91huE
Author    (2025-11-19 16:39:29)
Based on 5.5% commission and monthly charges refunded.</t>
        </r>
      </text>
    </comment>
    <comment ref="GBP63" authorId="0" shapeId="0" xr:uid="{00000000-0006-0000-0700-00008F050000}">
      <text>
        <r>
          <rPr>
            <sz val="10"/>
            <color rgb="FF000000"/>
            <rFont val="Arial"/>
            <family val="2"/>
            <scheme val="minor"/>
          </rPr>
          <t>======
ID#AAABwfdWVNY
Author    (2025-11-19 16:39:29)
Based on 5.5% commission and monthly charges refunded.</t>
        </r>
      </text>
    </comment>
    <comment ref="GBX63" authorId="0" shapeId="0" xr:uid="{00000000-0006-0000-0700-000008060000}">
      <text>
        <r>
          <rPr>
            <sz val="10"/>
            <color rgb="FF000000"/>
            <rFont val="Arial"/>
            <family val="2"/>
            <scheme val="minor"/>
          </rPr>
          <t>======
ID#AAABwfdWVF0
Author    (2025-11-19 16:39:29)
Based on 5.5% commission and monthly charges refunded.</t>
        </r>
      </text>
    </comment>
    <comment ref="GCF63" authorId="0" shapeId="0" xr:uid="{00000000-0006-0000-0700-000001020000}">
      <text>
        <r>
          <rPr>
            <sz val="10"/>
            <color rgb="FF000000"/>
            <rFont val="Arial"/>
            <family val="2"/>
            <scheme val="minor"/>
          </rPr>
          <t>======
ID#AAABwg91h0E
Author    (2025-11-19 16:39:29)
Based on 5.5% commission and monthly charges refunded.</t>
        </r>
      </text>
    </comment>
    <comment ref="GCN63" authorId="0" shapeId="0" xr:uid="{00000000-0006-0000-0700-000021010000}">
      <text>
        <r>
          <rPr>
            <sz val="10"/>
            <color rgb="FF000000"/>
            <rFont val="Arial"/>
            <family val="2"/>
            <scheme val="minor"/>
          </rPr>
          <t>======
ID#AAABwg91iCE
Author    (2025-11-19 16:39:29)
Based on 5.5% commission and monthly charges refunded.</t>
        </r>
      </text>
    </comment>
    <comment ref="GCV63" authorId="0" shapeId="0" xr:uid="{00000000-0006-0000-0700-0000E5050000}">
      <text>
        <r>
          <rPr>
            <sz val="10"/>
            <color rgb="FF000000"/>
            <rFont val="Arial"/>
            <family val="2"/>
            <scheme val="minor"/>
          </rPr>
          <t>======
ID#AAABwfdWVIA
Author    (2025-11-19 16:39:29)
Based on 5.5% commission and monthly charges refunded.</t>
        </r>
      </text>
    </comment>
    <comment ref="GDD63" authorId="0" shapeId="0" xr:uid="{00000000-0006-0000-0700-000092030000}">
      <text>
        <r>
          <rPr>
            <sz val="10"/>
            <color rgb="FF000000"/>
            <rFont val="Arial"/>
            <family val="2"/>
            <scheme val="minor"/>
          </rPr>
          <t>======
ID#AAABwg91hao
Author    (2025-11-19 16:39:29)
Based on 5.5% commission and monthly charges refunded.</t>
        </r>
      </text>
    </comment>
    <comment ref="GDL63" authorId="0" shapeId="0" xr:uid="{00000000-0006-0000-0700-0000E8020000}">
      <text>
        <r>
          <rPr>
            <sz val="10"/>
            <color rgb="FF000000"/>
            <rFont val="Arial"/>
            <family val="2"/>
            <scheme val="minor"/>
          </rPr>
          <t>======
ID#AAABwg91hlk
Author    (2025-11-19 16:39:29)
Based on 5.5% commission and monthly charges refunded.</t>
        </r>
      </text>
    </comment>
    <comment ref="GDT63" authorId="0" shapeId="0" xr:uid="{00000000-0006-0000-0700-00004F010000}">
      <text>
        <r>
          <rPr>
            <sz val="10"/>
            <color rgb="FF000000"/>
            <rFont val="Arial"/>
            <family val="2"/>
            <scheme val="minor"/>
          </rPr>
          <t>======
ID#AAABwg91h_I
Author    (2025-11-19 16:39:29)
Based on 5.5% commission and monthly charges refunded.</t>
        </r>
      </text>
    </comment>
    <comment ref="GEB63" authorId="0" shapeId="0" xr:uid="{00000000-0006-0000-0700-0000A5040000}">
      <text>
        <r>
          <rPr>
            <sz val="10"/>
            <color rgb="FF000000"/>
            <rFont val="Arial"/>
            <family val="2"/>
            <scheme val="minor"/>
          </rPr>
          <t>======
ID#AAABwg91hJU
Author    (2025-11-19 16:39:29)
Based on 5.5% commission and monthly charges refunded.</t>
        </r>
      </text>
    </comment>
    <comment ref="GEJ63" authorId="0" shapeId="0" xr:uid="{00000000-0006-0000-0700-0000C7010000}">
      <text>
        <r>
          <rPr>
            <sz val="10"/>
            <color rgb="FF000000"/>
            <rFont val="Arial"/>
            <family val="2"/>
            <scheme val="minor"/>
          </rPr>
          <t>======
ID#AAABwg91h3s
Author    (2025-11-19 16:39:29)
Based on 5.5% commission and monthly charges refunded.</t>
        </r>
      </text>
    </comment>
    <comment ref="GER63" authorId="0" shapeId="0" xr:uid="{00000000-0006-0000-0700-0000B5030000}">
      <text>
        <r>
          <rPr>
            <sz val="10"/>
            <color rgb="FF000000"/>
            <rFont val="Arial"/>
            <family val="2"/>
            <scheme val="minor"/>
          </rPr>
          <t>======
ID#AAABwg91hYk
Author    (2025-11-19 16:39:29)
Based on 5.5% commission and monthly charges refunded.</t>
        </r>
      </text>
    </comment>
    <comment ref="GEZ63" authorId="0" shapeId="0" xr:uid="{00000000-0006-0000-0700-0000A7040000}">
      <text>
        <r>
          <rPr>
            <sz val="10"/>
            <color rgb="FF000000"/>
            <rFont val="Arial"/>
            <family val="2"/>
            <scheme val="minor"/>
          </rPr>
          <t>======
ID#AAABwg91hJM
Author    (2025-11-19 16:39:29)
Based on 5.5% commission and monthly charges refunded.</t>
        </r>
      </text>
    </comment>
    <comment ref="GFH63" authorId="0" shapeId="0" xr:uid="{00000000-0006-0000-0700-000052000000}">
      <text>
        <r>
          <rPr>
            <sz val="10"/>
            <color rgb="FF000000"/>
            <rFont val="Arial"/>
            <family val="2"/>
            <scheme val="minor"/>
          </rPr>
          <t>======
ID#AAABwg91iPE
Author    (2025-11-19 16:39:29)
Based on 5.5% commission and monthly charges refunded.</t>
        </r>
      </text>
    </comment>
    <comment ref="GFP63" authorId="0" shapeId="0" xr:uid="{00000000-0006-0000-0700-0000E1000000}">
      <text>
        <r>
          <rPr>
            <sz val="10"/>
            <color rgb="FF000000"/>
            <rFont val="Arial"/>
            <family val="2"/>
            <scheme val="minor"/>
          </rPr>
          <t>======
ID#AAABwg91iGI
Author    (2025-11-19 16:39:29)
Based on 5.5% commission and monthly charges refunded.</t>
        </r>
      </text>
    </comment>
    <comment ref="GFX63" authorId="0" shapeId="0" xr:uid="{00000000-0006-0000-0700-0000C0020000}">
      <text>
        <r>
          <rPr>
            <sz val="10"/>
            <color rgb="FF000000"/>
            <rFont val="Arial"/>
            <family val="2"/>
            <scheme val="minor"/>
          </rPr>
          <t>======
ID#AAABwg91hn8
Author    (2025-11-19 16:39:29)
Based on 5.5% commission and monthly charges refunded.</t>
        </r>
      </text>
    </comment>
    <comment ref="GGF63" authorId="0" shapeId="0" xr:uid="{00000000-0006-0000-0700-000081010000}">
      <text>
        <r>
          <rPr>
            <sz val="10"/>
            <color rgb="FF000000"/>
            <rFont val="Arial"/>
            <family val="2"/>
            <scheme val="minor"/>
          </rPr>
          <t>======
ID#AAABwg91h8I
Author    (2025-11-19 16:39:29)
Based on 5.5% commission and monthly charges refunded.</t>
        </r>
      </text>
    </comment>
    <comment ref="GGN63" authorId="0" shapeId="0" xr:uid="{00000000-0006-0000-0700-0000F0000000}">
      <text>
        <r>
          <rPr>
            <sz val="10"/>
            <color rgb="FF000000"/>
            <rFont val="Arial"/>
            <family val="2"/>
            <scheme val="minor"/>
          </rPr>
          <t>======
ID#AAABwg91iFM
Author    (2025-11-19 16:39:29)
Based on 5.5% commission and monthly charges refunded.</t>
        </r>
      </text>
    </comment>
    <comment ref="GGV63" authorId="0" shapeId="0" xr:uid="{00000000-0006-0000-0700-000036060000}">
      <text>
        <r>
          <rPr>
            <sz val="10"/>
            <color rgb="FF000000"/>
            <rFont val="Arial"/>
            <family val="2"/>
            <scheme val="minor"/>
          </rPr>
          <t>======
ID#AAABwfdWVC8
Author    (2025-11-19 16:39:29)
Based on 5.5% commission and monthly charges refunded.</t>
        </r>
      </text>
    </comment>
    <comment ref="GHD63" authorId="0" shapeId="0" xr:uid="{00000000-0006-0000-0700-000055030000}">
      <text>
        <r>
          <rPr>
            <sz val="10"/>
            <color rgb="FF000000"/>
            <rFont val="Arial"/>
            <family val="2"/>
            <scheme val="minor"/>
          </rPr>
          <t>======
ID#AAABwg91heo
Author    (2025-11-19 16:39:29)
Based on 5.5% commission and monthly charges refunded.</t>
        </r>
      </text>
    </comment>
    <comment ref="GHL63" authorId="0" shapeId="0" xr:uid="{00000000-0006-0000-0700-0000C4030000}">
      <text>
        <r>
          <rPr>
            <sz val="10"/>
            <color rgb="FF000000"/>
            <rFont val="Arial"/>
            <family val="2"/>
            <scheme val="minor"/>
          </rPr>
          <t>======
ID#AAABwg91hXc
Author    (2025-11-19 16:39:29)
Based on 5.5% commission and monthly charges refunded.</t>
        </r>
      </text>
    </comment>
    <comment ref="GHT63" authorId="0" shapeId="0" xr:uid="{00000000-0006-0000-0700-000091050000}">
      <text>
        <r>
          <rPr>
            <sz val="10"/>
            <color rgb="FF000000"/>
            <rFont val="Arial"/>
            <family val="2"/>
            <scheme val="minor"/>
          </rPr>
          <t>======
ID#AAABwfdWVNU
Author    (2025-11-19 16:39:29)
Based on 5.5% commission and monthly charges refunded.</t>
        </r>
      </text>
    </comment>
    <comment ref="GIB63" authorId="0" shapeId="0" xr:uid="{00000000-0006-0000-0700-0000D1000000}">
      <text>
        <r>
          <rPr>
            <sz val="10"/>
            <color rgb="FF000000"/>
            <rFont val="Arial"/>
            <family val="2"/>
            <scheme val="minor"/>
          </rPr>
          <t>======
ID#AAABwg91iHM
Author    (2025-11-19 16:39:29)
Based on 5.5% commission and monthly charges refunded.</t>
        </r>
      </text>
    </comment>
    <comment ref="GIJ63" authorId="0" shapeId="0" xr:uid="{00000000-0006-0000-0700-0000D8050000}">
      <text>
        <r>
          <rPr>
            <sz val="10"/>
            <color rgb="FF000000"/>
            <rFont val="Arial"/>
            <family val="2"/>
            <scheme val="minor"/>
          </rPr>
          <t>======
ID#AAABwfdWVI4
Author    (2025-11-19 16:39:29)
Based on 5.5% commission and monthly charges refunded.</t>
        </r>
      </text>
    </comment>
    <comment ref="GIR63" authorId="0" shapeId="0" xr:uid="{00000000-0006-0000-0700-000018010000}">
      <text>
        <r>
          <rPr>
            <sz val="10"/>
            <color rgb="FF000000"/>
            <rFont val="Arial"/>
            <family val="2"/>
            <scheme val="minor"/>
          </rPr>
          <t>======
ID#AAABwg91iCw
Author    (2025-11-19 16:39:29)
Based on 5.5% commission and monthly charges refunded.</t>
        </r>
      </text>
    </comment>
    <comment ref="GIZ63" authorId="0" shapeId="0" xr:uid="{00000000-0006-0000-0700-000044060000}">
      <text>
        <r>
          <rPr>
            <sz val="10"/>
            <color rgb="FF000000"/>
            <rFont val="Arial"/>
            <family val="2"/>
            <scheme val="minor"/>
          </rPr>
          <t>======
ID#AAABwfdWVB8
Author    (2025-11-19 16:39:29)
Based on 5.5% commission and monthly charges refunded.</t>
        </r>
      </text>
    </comment>
    <comment ref="GJH63" authorId="0" shapeId="0" xr:uid="{00000000-0006-0000-0700-0000EA020000}">
      <text>
        <r>
          <rPr>
            <sz val="10"/>
            <color rgb="FF000000"/>
            <rFont val="Arial"/>
            <family val="2"/>
            <scheme val="minor"/>
          </rPr>
          <t>======
ID#AAABwg91hlY
Author    (2025-11-19 16:39:29)
Based on 5.5% commission and monthly charges refunded.</t>
        </r>
      </text>
    </comment>
    <comment ref="GJP63" authorId="0" shapeId="0" xr:uid="{00000000-0006-0000-0700-0000E6020000}">
      <text>
        <r>
          <rPr>
            <sz val="10"/>
            <color rgb="FF000000"/>
            <rFont val="Arial"/>
            <family val="2"/>
            <scheme val="minor"/>
          </rPr>
          <t>======
ID#AAABwg91hlo
Author    (2025-11-19 16:39:29)
Based on 5.5% commission and monthly charges refunded.</t>
        </r>
      </text>
    </comment>
    <comment ref="GJX63" authorId="0" shapeId="0" xr:uid="{00000000-0006-0000-0700-00008F020000}">
      <text>
        <r>
          <rPr>
            <sz val="10"/>
            <color rgb="FF000000"/>
            <rFont val="Arial"/>
            <family val="2"/>
            <scheme val="minor"/>
          </rPr>
          <t>======
ID#AAABwg91hrE
Author    (2025-11-19 16:39:29)
Based on 5.5% commission and monthly charges refunded.</t>
        </r>
      </text>
    </comment>
    <comment ref="GKF63" authorId="0" shapeId="0" xr:uid="{00000000-0006-0000-0700-000079010000}">
      <text>
        <r>
          <rPr>
            <sz val="10"/>
            <color rgb="FF000000"/>
            <rFont val="Arial"/>
            <family val="2"/>
            <scheme val="minor"/>
          </rPr>
          <t>======
ID#AAABwg91h8o
Author    (2025-11-19 16:39:29)
Based on 5.5% commission and monthly charges refunded.</t>
        </r>
      </text>
    </comment>
    <comment ref="GKN63" authorId="0" shapeId="0" xr:uid="{00000000-0006-0000-0700-0000D9040000}">
      <text>
        <r>
          <rPr>
            <sz val="10"/>
            <color rgb="FF000000"/>
            <rFont val="Arial"/>
            <family val="2"/>
            <scheme val="minor"/>
          </rPr>
          <t>======
ID#AAABwg91hGA
Author    (2025-11-19 16:39:29)
Based on 5.5% commission and monthly charges refunded.</t>
        </r>
      </text>
    </comment>
    <comment ref="GKV63" authorId="0" shapeId="0" xr:uid="{00000000-0006-0000-0700-0000B7030000}">
      <text>
        <r>
          <rPr>
            <sz val="10"/>
            <color rgb="FF000000"/>
            <rFont val="Arial"/>
            <family val="2"/>
            <scheme val="minor"/>
          </rPr>
          <t>======
ID#AAABwg91hYU
Author    (2025-11-19 16:39:29)
Based on 5.5% commission and monthly charges refunded.</t>
        </r>
      </text>
    </comment>
    <comment ref="GLD63" authorId="0" shapeId="0" xr:uid="{00000000-0006-0000-0700-000019010000}">
      <text>
        <r>
          <rPr>
            <sz val="10"/>
            <color rgb="FF000000"/>
            <rFont val="Arial"/>
            <family val="2"/>
            <scheme val="minor"/>
          </rPr>
          <t>======
ID#AAABwg91iCk
Author    (2025-11-19 16:39:29)
Based on 5.5% commission and monthly charges refunded.</t>
        </r>
      </text>
    </comment>
    <comment ref="GLL63" authorId="0" shapeId="0" xr:uid="{00000000-0006-0000-0700-00000C050000}">
      <text>
        <r>
          <rPr>
            <sz val="10"/>
            <color rgb="FF000000"/>
            <rFont val="Arial"/>
            <family val="2"/>
            <scheme val="minor"/>
          </rPr>
          <t>======
ID#AAABwg91hDA
Author    (2025-11-19 16:39:29)
Based on 5.5% commission and monthly charges refunded.</t>
        </r>
      </text>
    </comment>
    <comment ref="GLT63" authorId="0" shapeId="0" xr:uid="{00000000-0006-0000-0700-000086000000}">
      <text>
        <r>
          <rPr>
            <sz val="10"/>
            <color rgb="FF000000"/>
            <rFont val="Arial"/>
            <family val="2"/>
            <scheme val="minor"/>
          </rPr>
          <t>======
ID#AAABwg91iL0
Author    (2025-11-19 16:39:29)
Based on 5.5% commission and monthly charges refunded.</t>
        </r>
      </text>
    </comment>
    <comment ref="GMB63" authorId="0" shapeId="0" xr:uid="{00000000-0006-0000-0700-000065050000}">
      <text>
        <r>
          <rPr>
            <sz val="10"/>
            <color rgb="FF000000"/>
            <rFont val="Arial"/>
            <family val="2"/>
            <scheme val="minor"/>
          </rPr>
          <t>======
ID#AAABwfdWVQE
Author    (2025-11-19 16:39:29)
Based on 5.5% commission and monthly charges refunded.</t>
        </r>
      </text>
    </comment>
    <comment ref="GMJ63" authorId="0" shapeId="0" xr:uid="{00000000-0006-0000-0700-00008B000000}">
      <text>
        <r>
          <rPr>
            <sz val="10"/>
            <color rgb="FF000000"/>
            <rFont val="Arial"/>
            <family val="2"/>
            <scheme val="minor"/>
          </rPr>
          <t>======
ID#AAABwg91iLk
Author    (2025-11-19 16:39:29)
Based on 5.5% commission and monthly charges refunded.</t>
        </r>
      </text>
    </comment>
    <comment ref="GMR63" authorId="0" shapeId="0" xr:uid="{00000000-0006-0000-0700-0000C2050000}">
      <text>
        <r>
          <rPr>
            <sz val="10"/>
            <color rgb="FF000000"/>
            <rFont val="Arial"/>
            <family val="2"/>
            <scheme val="minor"/>
          </rPr>
          <t>======
ID#AAABwfdWVKE
Author    (2025-11-19 16:39:29)
Based on 5.5% commission and monthly charges refunded.</t>
        </r>
      </text>
    </comment>
    <comment ref="GMZ63" authorId="0" shapeId="0" xr:uid="{00000000-0006-0000-0700-00000D010000}">
      <text>
        <r>
          <rPr>
            <sz val="10"/>
            <color rgb="FF000000"/>
            <rFont val="Arial"/>
            <family val="2"/>
            <scheme val="minor"/>
          </rPr>
          <t>======
ID#AAABwg91iDU
Author    (2025-11-19 16:39:29)
Based on 5.5% commission and monthly charges refunded.</t>
        </r>
      </text>
    </comment>
    <comment ref="GNH63" authorId="0" shapeId="0" xr:uid="{00000000-0006-0000-0700-0000E4010000}">
      <text>
        <r>
          <rPr>
            <sz val="10"/>
            <color rgb="FF000000"/>
            <rFont val="Arial"/>
            <family val="2"/>
            <scheme val="minor"/>
          </rPr>
          <t>======
ID#AAABwg91h10
Author    (2025-11-19 16:39:29)
Based on 5.5% commission and monthly charges refunded.</t>
        </r>
      </text>
    </comment>
    <comment ref="GNP63" authorId="0" shapeId="0" xr:uid="{00000000-0006-0000-0700-0000C4020000}">
      <text>
        <r>
          <rPr>
            <sz val="10"/>
            <color rgb="FF000000"/>
            <rFont val="Arial"/>
            <family val="2"/>
            <scheme val="minor"/>
          </rPr>
          <t>======
ID#AAABwg91hnw
Author    (2025-11-19 16:39:29)
Based on 5.5% commission and monthly charges refunded.</t>
        </r>
      </text>
    </comment>
    <comment ref="GNX63" authorId="0" shapeId="0" xr:uid="{00000000-0006-0000-0700-000023040000}">
      <text>
        <r>
          <rPr>
            <sz val="10"/>
            <color rgb="FF000000"/>
            <rFont val="Arial"/>
            <family val="2"/>
            <scheme val="minor"/>
          </rPr>
          <t>======
ID#AAABwg91hRo
Author    (2025-11-19 16:39:29)
Based on 5.5% commission and monthly charges refunded.</t>
        </r>
      </text>
    </comment>
    <comment ref="GOF63" authorId="0" shapeId="0" xr:uid="{00000000-0006-0000-0700-0000F8040000}">
      <text>
        <r>
          <rPr>
            <sz val="10"/>
            <color rgb="FF000000"/>
            <rFont val="Arial"/>
            <family val="2"/>
            <scheme val="minor"/>
          </rPr>
          <t>======
ID#AAABwg91hEA
Author    (2025-11-19 16:39:29)
Based on 5.5% commission and monthly charges refunded.</t>
        </r>
      </text>
    </comment>
    <comment ref="GON63" authorId="0" shapeId="0" xr:uid="{00000000-0006-0000-0700-000006030000}">
      <text>
        <r>
          <rPr>
            <sz val="10"/>
            <color rgb="FF000000"/>
            <rFont val="Arial"/>
            <family val="2"/>
            <scheme val="minor"/>
          </rPr>
          <t>======
ID#AAABwg91hjk
Author    (2025-11-19 16:39:29)
Based on 5.5% commission and monthly charges refunded.</t>
        </r>
      </text>
    </comment>
    <comment ref="GOV63" authorId="0" shapeId="0" xr:uid="{00000000-0006-0000-0700-0000AB040000}">
      <text>
        <r>
          <rPr>
            <sz val="10"/>
            <color rgb="FF000000"/>
            <rFont val="Arial"/>
            <family val="2"/>
            <scheme val="minor"/>
          </rPr>
          <t>======
ID#AAABwg91hI4
Author    (2025-11-19 16:39:29)
Based on 5.5% commission and monthly charges refunded.</t>
        </r>
      </text>
    </comment>
    <comment ref="GPD63" authorId="0" shapeId="0" xr:uid="{00000000-0006-0000-0700-000025020000}">
      <text>
        <r>
          <rPr>
            <sz val="10"/>
            <color rgb="FF000000"/>
            <rFont val="Arial"/>
            <family val="2"/>
            <scheme val="minor"/>
          </rPr>
          <t>======
ID#AAABwg91hxs
Author    (2025-11-19 16:39:29)
Based on 5.5% commission and monthly charges refunded.</t>
        </r>
      </text>
    </comment>
    <comment ref="GPL63" authorId="0" shapeId="0" xr:uid="{00000000-0006-0000-0700-00005D040000}">
      <text>
        <r>
          <rPr>
            <sz val="10"/>
            <color rgb="FF000000"/>
            <rFont val="Arial"/>
            <family val="2"/>
            <scheme val="minor"/>
          </rPr>
          <t>======
ID#AAABwg91hN8
Author    (2025-11-19 16:39:29)
Based on 5.5% commission and monthly charges refunded.</t>
        </r>
      </text>
    </comment>
    <comment ref="GPT63" authorId="0" shapeId="0" xr:uid="{00000000-0006-0000-0700-0000C5030000}">
      <text>
        <r>
          <rPr>
            <sz val="10"/>
            <color rgb="FF000000"/>
            <rFont val="Arial"/>
            <family val="2"/>
            <scheme val="minor"/>
          </rPr>
          <t>======
ID#AAABwg91hXg
Author    (2025-11-19 16:39:29)
Based on 5.5% commission and monthly charges refunded.</t>
        </r>
      </text>
    </comment>
    <comment ref="GQB63" authorId="0" shapeId="0" xr:uid="{00000000-0006-0000-0700-00007C020000}">
      <text>
        <r>
          <rPr>
            <sz val="10"/>
            <color rgb="FF000000"/>
            <rFont val="Arial"/>
            <family val="2"/>
            <scheme val="minor"/>
          </rPr>
          <t>======
ID#AAABwg91hsU
Author    (2025-11-19 16:39:29)
Based on 5.5% commission and monthly charges refunded.</t>
        </r>
      </text>
    </comment>
    <comment ref="GQJ63" authorId="0" shapeId="0" xr:uid="{00000000-0006-0000-0700-0000FA040000}">
      <text>
        <r>
          <rPr>
            <sz val="10"/>
            <color rgb="FF000000"/>
            <rFont val="Arial"/>
            <family val="2"/>
            <scheme val="minor"/>
          </rPr>
          <t>======
ID#AAABwg91hEI
Author    (2025-11-19 16:39:29)
Based on 5.5% commission and monthly charges refunded.</t>
        </r>
      </text>
    </comment>
    <comment ref="GQR63" authorId="0" shapeId="0" xr:uid="{00000000-0006-0000-0700-000057040000}">
      <text>
        <r>
          <rPr>
            <sz val="10"/>
            <color rgb="FF000000"/>
            <rFont val="Arial"/>
            <family val="2"/>
            <scheme val="minor"/>
          </rPr>
          <t>======
ID#AAABwg91hOQ
Author    (2025-11-19 16:39:29)
Based on 5.5% commission and monthly charges refunded.</t>
        </r>
      </text>
    </comment>
    <comment ref="GQZ63" authorId="0" shapeId="0" xr:uid="{00000000-0006-0000-0700-00001C030000}">
      <text>
        <r>
          <rPr>
            <sz val="10"/>
            <color rgb="FF000000"/>
            <rFont val="Arial"/>
            <family val="2"/>
            <scheme val="minor"/>
          </rPr>
          <t>======
ID#AAABwg91hiQ
Author    (2025-11-19 16:39:29)
Based on 5.5% commission and monthly charges refunded.</t>
        </r>
      </text>
    </comment>
    <comment ref="GRH63" authorId="0" shapeId="0" xr:uid="{00000000-0006-0000-0700-0000F5050000}">
      <text>
        <r>
          <rPr>
            <sz val="10"/>
            <color rgb="FF000000"/>
            <rFont val="Arial"/>
            <family val="2"/>
            <scheme val="minor"/>
          </rPr>
          <t>======
ID#AAABwfdWVHA
Author    (2025-11-19 16:39:29)
Based on 5.5% commission and monthly charges refunded.</t>
        </r>
      </text>
    </comment>
    <comment ref="GRP63" authorId="0" shapeId="0" xr:uid="{00000000-0006-0000-0700-0000C6000000}">
      <text>
        <r>
          <rPr>
            <sz val="10"/>
            <color rgb="FF000000"/>
            <rFont val="Arial"/>
            <family val="2"/>
            <scheme val="minor"/>
          </rPr>
          <t>======
ID#AAABwg91iH4
Author    (2025-11-19 16:39:29)
Based on 5.5% commission and monthly charges refunded.</t>
        </r>
      </text>
    </comment>
    <comment ref="GRX63" authorId="0" shapeId="0" xr:uid="{00000000-0006-0000-0700-0000BB030000}">
      <text>
        <r>
          <rPr>
            <sz val="10"/>
            <color rgb="FF000000"/>
            <rFont val="Arial"/>
            <family val="2"/>
            <scheme val="minor"/>
          </rPr>
          <t>======
ID#AAABwg91hYI
Author    (2025-11-19 16:39:29)
Based on 5.5% commission and monthly charges refunded.</t>
        </r>
      </text>
    </comment>
    <comment ref="GSF63" authorId="0" shapeId="0" xr:uid="{00000000-0006-0000-0700-00006F020000}">
      <text>
        <r>
          <rPr>
            <sz val="10"/>
            <color rgb="FF000000"/>
            <rFont val="Arial"/>
            <family val="2"/>
            <scheme val="minor"/>
          </rPr>
          <t>======
ID#AAABwg91htE
Author    (2025-11-19 16:39:29)
Based on 5.5% commission and monthly charges refunded.</t>
        </r>
      </text>
    </comment>
    <comment ref="GSN63" authorId="0" shapeId="0" xr:uid="{00000000-0006-0000-0700-00002B050000}">
      <text>
        <r>
          <rPr>
            <sz val="10"/>
            <color rgb="FF000000"/>
            <rFont val="Arial"/>
            <family val="2"/>
            <scheme val="minor"/>
          </rPr>
          <t>======
ID#AAABwg91hA4
Author    (2025-11-19 16:39:29)
Based on 5.5% commission and monthly charges refunded.</t>
        </r>
      </text>
    </comment>
    <comment ref="GSV63" authorId="0" shapeId="0" xr:uid="{00000000-0006-0000-0700-000041050000}">
      <text>
        <r>
          <rPr>
            <sz val="10"/>
            <color rgb="FF000000"/>
            <rFont val="Arial"/>
            <family val="2"/>
            <scheme val="minor"/>
          </rPr>
          <t>======
ID#AAABwg91g_k
Author    (2025-11-19 16:39:29)
Based on 5.5% commission and monthly charges refunded.</t>
        </r>
      </text>
    </comment>
    <comment ref="GTD63" authorId="0" shapeId="0" xr:uid="{00000000-0006-0000-0700-00002C010000}">
      <text>
        <r>
          <rPr>
            <sz val="10"/>
            <color rgb="FF000000"/>
            <rFont val="Arial"/>
            <family val="2"/>
            <scheme val="minor"/>
          </rPr>
          <t>======
ID#AAABwg91iBQ
Author    (2025-11-19 16:39:29)
Based on 5.5% commission and monthly charges refunded.</t>
        </r>
      </text>
    </comment>
    <comment ref="GTL63" authorId="0" shapeId="0" xr:uid="{00000000-0006-0000-0700-000018040000}">
      <text>
        <r>
          <rPr>
            <sz val="10"/>
            <color rgb="FF000000"/>
            <rFont val="Arial"/>
            <family val="2"/>
            <scheme val="minor"/>
          </rPr>
          <t>======
ID#AAABwg91hSM
Author    (2025-11-19 16:39:29)
Based on 5.5% commission and monthly charges refunded.</t>
        </r>
      </text>
    </comment>
    <comment ref="GTT63" authorId="0" shapeId="0" xr:uid="{00000000-0006-0000-0700-00007B060000}">
      <text>
        <r>
          <rPr>
            <sz val="10"/>
            <color rgb="FF000000"/>
            <rFont val="Arial"/>
            <family val="2"/>
            <scheme val="minor"/>
          </rPr>
          <t>======
ID#AAABwfdWU-k
Author    (2025-11-19 16:39:29)
Based on 5.5% commission and monthly charges refunded.</t>
        </r>
      </text>
    </comment>
    <comment ref="GUB63" authorId="0" shapeId="0" xr:uid="{00000000-0006-0000-0700-0000BB050000}">
      <text>
        <r>
          <rPr>
            <sz val="10"/>
            <color rgb="FF000000"/>
            <rFont val="Arial"/>
            <family val="2"/>
            <scheme val="minor"/>
          </rPr>
          <t>======
ID#AAABwfdWVKs
Author    (2025-11-19 16:39:29)
Based on 5.5% commission and monthly charges refunded.</t>
        </r>
      </text>
    </comment>
    <comment ref="GUJ63" authorId="0" shapeId="0" xr:uid="{00000000-0006-0000-0700-0000FB050000}">
      <text>
        <r>
          <rPr>
            <sz val="10"/>
            <color rgb="FF000000"/>
            <rFont val="Arial"/>
            <family val="2"/>
            <scheme val="minor"/>
          </rPr>
          <t>======
ID#AAABwfdWVGk
Author    (2025-11-19 16:39:29)
Based on 5.5% commission and monthly charges refunded.</t>
        </r>
      </text>
    </comment>
    <comment ref="GUR63" authorId="0" shapeId="0" xr:uid="{00000000-0006-0000-0700-0000CD040000}">
      <text>
        <r>
          <rPr>
            <sz val="10"/>
            <color rgb="FF000000"/>
            <rFont val="Arial"/>
            <family val="2"/>
            <scheme val="minor"/>
          </rPr>
          <t>======
ID#AAABwg91hG0
Author    (2025-11-19 16:39:29)
Based on 5.5% commission and monthly charges refunded.</t>
        </r>
      </text>
    </comment>
    <comment ref="GUZ63" authorId="0" shapeId="0" xr:uid="{00000000-0006-0000-0700-00000D050000}">
      <text>
        <r>
          <rPr>
            <sz val="10"/>
            <color rgb="FF000000"/>
            <rFont val="Arial"/>
            <family val="2"/>
            <scheme val="minor"/>
          </rPr>
          <t>======
ID#AAABwg91hC0
Author    (2025-11-19 16:39:29)
Based on 5.5% commission and monthly charges refunded.</t>
        </r>
      </text>
    </comment>
    <comment ref="GVH63" authorId="0" shapeId="0" xr:uid="{00000000-0006-0000-0700-0000F8030000}">
      <text>
        <r>
          <rPr>
            <sz val="10"/>
            <color rgb="FF000000"/>
            <rFont val="Arial"/>
            <family val="2"/>
            <scheme val="minor"/>
          </rPr>
          <t>======
ID#AAABwg91hUQ
Author    (2025-11-19 16:39:29)
Based on 5.5% commission and monthly charges refunded.</t>
        </r>
      </text>
    </comment>
    <comment ref="GVP63" authorId="0" shapeId="0" xr:uid="{00000000-0006-0000-0700-0000F0050000}">
      <text>
        <r>
          <rPr>
            <sz val="10"/>
            <color rgb="FF000000"/>
            <rFont val="Arial"/>
            <family val="2"/>
            <scheme val="minor"/>
          </rPr>
          <t>======
ID#AAABwfdWVHY
Author    (2025-11-19 16:39:29)
Based on 5.5% commission and monthly charges refunded.</t>
        </r>
      </text>
    </comment>
    <comment ref="GVX63" authorId="0" shapeId="0" xr:uid="{00000000-0006-0000-0700-0000B3020000}">
      <text>
        <r>
          <rPr>
            <sz val="10"/>
            <color rgb="FF000000"/>
            <rFont val="Arial"/>
            <family val="2"/>
            <scheme val="minor"/>
          </rPr>
          <t>======
ID#AAABwg91ho0
Author    (2025-11-19 16:39:29)
Based on 5.5% commission and monthly charges refunded.</t>
        </r>
      </text>
    </comment>
    <comment ref="GWF63" authorId="0" shapeId="0" xr:uid="{00000000-0006-0000-0700-0000FC030000}">
      <text>
        <r>
          <rPr>
            <sz val="10"/>
            <color rgb="FF000000"/>
            <rFont val="Arial"/>
            <family val="2"/>
            <scheme val="minor"/>
          </rPr>
          <t>======
ID#AAABwg91hUE
Author    (2025-11-19 16:39:29)
Based on 5.5% commission and monthly charges refunded.</t>
        </r>
      </text>
    </comment>
    <comment ref="GWN63" authorId="0" shapeId="0" xr:uid="{00000000-0006-0000-0700-0000AC010000}">
      <text>
        <r>
          <rPr>
            <sz val="10"/>
            <color rgb="FF000000"/>
            <rFont val="Arial"/>
            <family val="2"/>
            <scheme val="minor"/>
          </rPr>
          <t>======
ID#AAABwg91h5U
Author    (2025-11-19 16:39:29)
Based on 5.5% commission and monthly charges refunded.</t>
        </r>
      </text>
    </comment>
    <comment ref="GWV63" authorId="0" shapeId="0" xr:uid="{00000000-0006-0000-0700-0000D5010000}">
      <text>
        <r>
          <rPr>
            <sz val="10"/>
            <color rgb="FF000000"/>
            <rFont val="Arial"/>
            <family val="2"/>
            <scheme val="minor"/>
          </rPr>
          <t>======
ID#AAABwg91h2s
Author    (2025-11-19 16:39:29)
Based on 5.5% commission and monthly charges refunded.</t>
        </r>
      </text>
    </comment>
    <comment ref="GXD63" authorId="0" shapeId="0" xr:uid="{00000000-0006-0000-0700-00005A040000}">
      <text>
        <r>
          <rPr>
            <sz val="10"/>
            <color rgb="FF000000"/>
            <rFont val="Arial"/>
            <family val="2"/>
            <scheme val="minor"/>
          </rPr>
          <t>======
ID#AAABwg91hOM
Author    (2025-11-19 16:39:29)
Based on 5.5% commission and monthly charges refunded.</t>
        </r>
      </text>
    </comment>
    <comment ref="GXL63" authorId="0" shapeId="0" xr:uid="{00000000-0006-0000-0700-000079000000}">
      <text>
        <r>
          <rPr>
            <sz val="10"/>
            <color rgb="FF000000"/>
            <rFont val="Arial"/>
            <family val="2"/>
            <scheme val="minor"/>
          </rPr>
          <t>======
ID#AAABwg91iMo
Author    (2025-11-19 16:39:29)
Based on 5.5% commission and monthly charges refunded.</t>
        </r>
      </text>
    </comment>
    <comment ref="GXT63" authorId="0" shapeId="0" xr:uid="{00000000-0006-0000-0700-000044050000}">
      <text>
        <r>
          <rPr>
            <sz val="10"/>
            <color rgb="FF000000"/>
            <rFont val="Arial"/>
            <family val="2"/>
            <scheme val="minor"/>
          </rPr>
          <t>======
ID#AAABwg91g_M
Author    (2025-11-19 16:39:29)
Based on 5.5% commission and monthly charges refunded.</t>
        </r>
      </text>
    </comment>
    <comment ref="GYB63" authorId="0" shapeId="0" xr:uid="{00000000-0006-0000-0700-00000E030000}">
      <text>
        <r>
          <rPr>
            <sz val="10"/>
            <color rgb="FF000000"/>
            <rFont val="Arial"/>
            <family val="2"/>
            <scheme val="minor"/>
          </rPr>
          <t>======
ID#AAABwg91hjQ
Author    (2025-11-19 16:39:29)
Based on 5.5% commission and monthly charges refunded.</t>
        </r>
      </text>
    </comment>
    <comment ref="GYJ63" authorId="0" shapeId="0" xr:uid="{00000000-0006-0000-0700-0000EC050000}">
      <text>
        <r>
          <rPr>
            <sz val="10"/>
            <color rgb="FF000000"/>
            <rFont val="Arial"/>
            <family val="2"/>
            <scheme val="minor"/>
          </rPr>
          <t>======
ID#AAABwfdWVHk
Author    (2025-11-19 16:39:29)
Based on 5.5% commission and monthly charges refunded.</t>
        </r>
      </text>
    </comment>
    <comment ref="GYR63" authorId="0" shapeId="0" xr:uid="{00000000-0006-0000-0700-000057030000}">
      <text>
        <r>
          <rPr>
            <sz val="10"/>
            <color rgb="FF000000"/>
            <rFont val="Arial"/>
            <family val="2"/>
            <scheme val="minor"/>
          </rPr>
          <t>======
ID#AAABwg91hek
Author    (2025-11-19 16:39:29)
Based on 5.5% commission and monthly charges refunded.</t>
        </r>
      </text>
    </comment>
    <comment ref="GYZ63" authorId="0" shapeId="0" xr:uid="{00000000-0006-0000-0700-000000010000}">
      <text>
        <r>
          <rPr>
            <sz val="10"/>
            <color rgb="FF000000"/>
            <rFont val="Arial"/>
            <family val="2"/>
            <scheme val="minor"/>
          </rPr>
          <t>======
ID#AAABwg91iEU
Author    (2025-11-19 16:39:29)
Based on 5.5% commission and monthly charges refunded.</t>
        </r>
      </text>
    </comment>
    <comment ref="GZH63" authorId="0" shapeId="0" xr:uid="{00000000-0006-0000-0700-0000D5020000}">
      <text>
        <r>
          <rPr>
            <sz val="10"/>
            <color rgb="FF000000"/>
            <rFont val="Arial"/>
            <family val="2"/>
            <scheme val="minor"/>
          </rPr>
          <t>======
ID#AAABwg91hmk
Author    (2025-11-19 16:39:29)
Based on 5.5% commission and monthly charges refunded.</t>
        </r>
      </text>
    </comment>
    <comment ref="GZP63" authorId="0" shapeId="0" xr:uid="{00000000-0006-0000-0700-000074060000}">
      <text>
        <r>
          <rPr>
            <sz val="10"/>
            <color rgb="FF000000"/>
            <rFont val="Arial"/>
            <family val="2"/>
            <scheme val="minor"/>
          </rPr>
          <t>======
ID#AAABwfdWU_I
Author    (2025-11-19 16:39:29)
Based on 5.5% commission and monthly charges refunded.</t>
        </r>
      </text>
    </comment>
    <comment ref="GZX63" authorId="0" shapeId="0" xr:uid="{00000000-0006-0000-0700-00008D000000}">
      <text>
        <r>
          <rPr>
            <sz val="10"/>
            <color rgb="FF000000"/>
            <rFont val="Arial"/>
            <family val="2"/>
            <scheme val="minor"/>
          </rPr>
          <t>======
ID#AAABwg91iLU
Author    (2025-11-19 16:39:29)
Based on 5.5% commission and monthly charges refunded.</t>
        </r>
      </text>
    </comment>
    <comment ref="HAF63" authorId="0" shapeId="0" xr:uid="{00000000-0006-0000-0700-00006E020000}">
      <text>
        <r>
          <rPr>
            <sz val="10"/>
            <color rgb="FF000000"/>
            <rFont val="Arial"/>
            <family val="2"/>
            <scheme val="minor"/>
          </rPr>
          <t>======
ID#AAABwg91htM
Author    (2025-11-19 16:39:29)
Based on 5.5% commission and monthly charges refunded.</t>
        </r>
      </text>
    </comment>
    <comment ref="HAN63" authorId="0" shapeId="0" xr:uid="{00000000-0006-0000-0700-0000A6000000}">
      <text>
        <r>
          <rPr>
            <sz val="10"/>
            <color rgb="FF000000"/>
            <rFont val="Arial"/>
            <family val="2"/>
            <scheme val="minor"/>
          </rPr>
          <t>======
ID#AAABwg91iJ0
Author    (2025-11-19 16:39:29)
Based on 5.5% commission and monthly charges refunded.</t>
        </r>
      </text>
    </comment>
    <comment ref="HAV63" authorId="0" shapeId="0" xr:uid="{00000000-0006-0000-0700-00009B030000}">
      <text>
        <r>
          <rPr>
            <sz val="10"/>
            <color rgb="FF000000"/>
            <rFont val="Arial"/>
            <family val="2"/>
            <scheme val="minor"/>
          </rPr>
          <t>======
ID#AAABwg91haE
Author    (2025-11-19 16:39:29)
Based on 5.5% commission and monthly charges refunded.</t>
        </r>
      </text>
    </comment>
    <comment ref="HBD63" authorId="0" shapeId="0" xr:uid="{00000000-0006-0000-0700-000041010000}">
      <text>
        <r>
          <rPr>
            <sz val="10"/>
            <color rgb="FF000000"/>
            <rFont val="Arial"/>
            <family val="2"/>
            <scheme val="minor"/>
          </rPr>
          <t>======
ID#AAABwg91iAA
Author    (2025-11-19 16:39:29)
Based on 5.5% commission and monthly charges refunded.</t>
        </r>
      </text>
    </comment>
    <comment ref="HBL63" authorId="0" shapeId="0" xr:uid="{00000000-0006-0000-0700-000060060000}">
      <text>
        <r>
          <rPr>
            <sz val="10"/>
            <color rgb="FF000000"/>
            <rFont val="Arial"/>
            <family val="2"/>
            <scheme val="minor"/>
          </rPr>
          <t>======
ID#AAABwfdWVAQ
Author    (2025-11-19 16:39:29)
Based on 5.5% commission and monthly charges refunded.</t>
        </r>
      </text>
    </comment>
    <comment ref="HBT63" authorId="0" shapeId="0" xr:uid="{00000000-0006-0000-0700-000033060000}">
      <text>
        <r>
          <rPr>
            <sz val="10"/>
            <color rgb="FF000000"/>
            <rFont val="Arial"/>
            <family val="2"/>
            <scheme val="minor"/>
          </rPr>
          <t>======
ID#AAABwfdWVDM
Author    (2025-11-19 16:39:29)
Based on 5.5% commission and monthly charges refunded.</t>
        </r>
      </text>
    </comment>
    <comment ref="HCB63" authorId="0" shapeId="0" xr:uid="{00000000-0006-0000-0700-0000ED020000}">
      <text>
        <r>
          <rPr>
            <sz val="10"/>
            <color rgb="FF000000"/>
            <rFont val="Arial"/>
            <family val="2"/>
            <scheme val="minor"/>
          </rPr>
          <t>======
ID#AAABwg91hlM
Author    (2025-11-19 16:39:29)
Based on 5.5% commission and monthly charges refunded.</t>
        </r>
      </text>
    </comment>
    <comment ref="HCJ63" authorId="0" shapeId="0" xr:uid="{00000000-0006-0000-0700-0000D7040000}">
      <text>
        <r>
          <rPr>
            <sz val="10"/>
            <color rgb="FF000000"/>
            <rFont val="Arial"/>
            <family val="2"/>
            <scheme val="minor"/>
          </rPr>
          <t>======
ID#AAABwg91hGI
Author    (2025-11-19 16:39:29)
Based on 5.5% commission and monthly charges refunded.</t>
        </r>
      </text>
    </comment>
    <comment ref="HCR63" authorId="0" shapeId="0" xr:uid="{00000000-0006-0000-0700-00002D030000}">
      <text>
        <r>
          <rPr>
            <sz val="10"/>
            <color rgb="FF000000"/>
            <rFont val="Arial"/>
            <family val="2"/>
            <scheme val="minor"/>
          </rPr>
          <t>======
ID#AAABwg91hhM
Author    (2025-11-19 16:39:29)
Based on 5.5% commission and monthly charges refunded.</t>
        </r>
      </text>
    </comment>
    <comment ref="HCZ63" authorId="0" shapeId="0" xr:uid="{00000000-0006-0000-0700-000089050000}">
      <text>
        <r>
          <rPr>
            <sz val="10"/>
            <color rgb="FF000000"/>
            <rFont val="Arial"/>
            <family val="2"/>
            <scheme val="minor"/>
          </rPr>
          <t>======
ID#AAABwfdWVNw
Author    (2025-11-19 16:39:29)
Based on 5.5% commission and monthly charges refunded.</t>
        </r>
      </text>
    </comment>
    <comment ref="HDH63" authorId="0" shapeId="0" xr:uid="{00000000-0006-0000-0700-000017040000}">
      <text>
        <r>
          <rPr>
            <sz val="10"/>
            <color rgb="FF000000"/>
            <rFont val="Arial"/>
            <family val="2"/>
            <scheme val="minor"/>
          </rPr>
          <t>======
ID#AAABwg91hSY
Author    (2025-11-19 16:39:29)
Based on 5.5% commission and monthly charges refunded.</t>
        </r>
      </text>
    </comment>
    <comment ref="HDP63" authorId="0" shapeId="0" xr:uid="{00000000-0006-0000-0700-00001D050000}">
      <text>
        <r>
          <rPr>
            <sz val="10"/>
            <color rgb="FF000000"/>
            <rFont val="Arial"/>
            <family val="2"/>
            <scheme val="minor"/>
          </rPr>
          <t>======
ID#AAABwg91hBs
Author    (2025-11-19 16:39:29)
Based on 5.5% commission and monthly charges refunded.</t>
        </r>
      </text>
    </comment>
    <comment ref="HDX63" authorId="0" shapeId="0" xr:uid="{00000000-0006-0000-0700-000089030000}">
      <text>
        <r>
          <rPr>
            <sz val="10"/>
            <color rgb="FF000000"/>
            <rFont val="Arial"/>
            <family val="2"/>
            <scheme val="minor"/>
          </rPr>
          <t>======
ID#AAABwg91hbM
Author    (2025-11-19 16:39:29)
Based on 5.5% commission and monthly charges refunded.</t>
        </r>
      </text>
    </comment>
    <comment ref="HEF63" authorId="0" shapeId="0" xr:uid="{00000000-0006-0000-0700-000079060000}">
      <text>
        <r>
          <rPr>
            <sz val="10"/>
            <color rgb="FF000000"/>
            <rFont val="Arial"/>
            <family val="2"/>
            <scheme val="minor"/>
          </rPr>
          <t>======
ID#AAABwfdWU-w
Author    (2025-11-19 16:39:29)
Based on 5.5% commission and monthly charges refunded.</t>
        </r>
      </text>
    </comment>
    <comment ref="HEN63" authorId="0" shapeId="0" xr:uid="{00000000-0006-0000-0700-000005050000}">
      <text>
        <r>
          <rPr>
            <sz val="10"/>
            <color rgb="FF000000"/>
            <rFont val="Arial"/>
            <family val="2"/>
            <scheme val="minor"/>
          </rPr>
          <t>======
ID#AAABwg91hDU
Author    (2025-11-19 16:39:29)
Based on 5.5% commission and monthly charges refunded.</t>
        </r>
      </text>
    </comment>
    <comment ref="HEV63" authorId="0" shapeId="0" xr:uid="{00000000-0006-0000-0700-00001C060000}">
      <text>
        <r>
          <rPr>
            <sz val="10"/>
            <color rgb="FF000000"/>
            <rFont val="Arial"/>
            <family val="2"/>
            <scheme val="minor"/>
          </rPr>
          <t>======
ID#AAABwfdWVEc
Author    (2025-11-19 16:39:29)
Based on 5.5% commission and monthly charges refunded.</t>
        </r>
      </text>
    </comment>
    <comment ref="HFD63" authorId="0" shapeId="0" xr:uid="{00000000-0006-0000-0700-00001F000000}">
      <text>
        <r>
          <rPr>
            <sz val="10"/>
            <color rgb="FF000000"/>
            <rFont val="Arial"/>
            <family val="2"/>
            <scheme val="minor"/>
          </rPr>
          <t>======
ID#AAABwg91iSM
Author    (2025-11-19 16:39:29)
Based on 5.5% commission and monthly charges refunded.</t>
        </r>
      </text>
    </comment>
    <comment ref="HFL63" authorId="0" shapeId="0" xr:uid="{00000000-0006-0000-0700-0000D2050000}">
      <text>
        <r>
          <rPr>
            <sz val="10"/>
            <color rgb="FF000000"/>
            <rFont val="Arial"/>
            <family val="2"/>
            <scheme val="minor"/>
          </rPr>
          <t>======
ID#AAABwfdWVJI
Author    (2025-11-19 16:39:29)
Based on 5.5% commission and monthly charges refunded.</t>
        </r>
      </text>
    </comment>
    <comment ref="HFT63" authorId="0" shapeId="0" xr:uid="{00000000-0006-0000-0700-00007C040000}">
      <text>
        <r>
          <rPr>
            <sz val="10"/>
            <color rgb="FF000000"/>
            <rFont val="Arial"/>
            <family val="2"/>
            <scheme val="minor"/>
          </rPr>
          <t>======
ID#AAABwg91hME
Author    (2025-11-19 16:39:29)
Based on 5.5% commission and monthly charges refunded.</t>
        </r>
      </text>
    </comment>
    <comment ref="HGB63" authorId="0" shapeId="0" xr:uid="{00000000-0006-0000-0700-0000AE030000}">
      <text>
        <r>
          <rPr>
            <sz val="10"/>
            <color rgb="FF000000"/>
            <rFont val="Arial"/>
            <family val="2"/>
            <scheme val="minor"/>
          </rPr>
          <t>======
ID#AAABwg91hY4
Author    (2025-11-19 16:39:29)
Based on 5.5% commission and monthly charges refunded.</t>
        </r>
      </text>
    </comment>
    <comment ref="HGJ63" authorId="0" shapeId="0" xr:uid="{00000000-0006-0000-0700-00004D050000}">
      <text>
        <r>
          <rPr>
            <sz val="10"/>
            <color rgb="FF000000"/>
            <rFont val="Arial"/>
            <family val="2"/>
            <scheme val="minor"/>
          </rPr>
          <t>======
ID#AAABwfdWVRg
Author    (2025-11-19 16:39:29)
Based on 5.5% commission and monthly charges refunded.</t>
        </r>
      </text>
    </comment>
    <comment ref="HGR63" authorId="0" shapeId="0" xr:uid="{00000000-0006-0000-0700-000074020000}">
      <text>
        <r>
          <rPr>
            <sz val="10"/>
            <color rgb="FF000000"/>
            <rFont val="Arial"/>
            <family val="2"/>
            <scheme val="minor"/>
          </rPr>
          <t>======
ID#AAABwg91hs0
Author    (2025-11-19 16:39:29)
Based on 5.5% commission and monthly charges refunded.</t>
        </r>
      </text>
    </comment>
    <comment ref="HGZ63" authorId="0" shapeId="0" xr:uid="{00000000-0006-0000-0700-000056040000}">
      <text>
        <r>
          <rPr>
            <sz val="10"/>
            <color rgb="FF000000"/>
            <rFont val="Arial"/>
            <family val="2"/>
            <scheme val="minor"/>
          </rPr>
          <t>======
ID#AAABwg91hOY
Author    (2025-11-19 16:39:29)
Based on 5.5% commission and monthly charges refunded.</t>
        </r>
      </text>
    </comment>
    <comment ref="HHH63" authorId="0" shapeId="0" xr:uid="{00000000-0006-0000-0700-000098020000}">
      <text>
        <r>
          <rPr>
            <sz val="10"/>
            <color rgb="FF000000"/>
            <rFont val="Arial"/>
            <family val="2"/>
            <scheme val="minor"/>
          </rPr>
          <t>======
ID#AAABwg91hqk
Author    (2025-11-19 16:39:29)
Based on 5.5% commission and monthly charges refunded.</t>
        </r>
      </text>
    </comment>
    <comment ref="HHP63" authorId="0" shapeId="0" xr:uid="{00000000-0006-0000-0700-000068050000}">
      <text>
        <r>
          <rPr>
            <sz val="10"/>
            <color rgb="FF000000"/>
            <rFont val="Arial"/>
            <family val="2"/>
            <scheme val="minor"/>
          </rPr>
          <t>======
ID#AAABwfdWVPw
Author    (2025-11-19 16:39:29)
Based on 5.5% commission and monthly charges refunded.</t>
        </r>
      </text>
    </comment>
    <comment ref="HHX63" authorId="0" shapeId="0" xr:uid="{00000000-0006-0000-0700-0000E3020000}">
      <text>
        <r>
          <rPr>
            <sz val="10"/>
            <color rgb="FF000000"/>
            <rFont val="Arial"/>
            <family val="2"/>
            <scheme val="minor"/>
          </rPr>
          <t>======
ID#AAABwg91hl4
Author    (2025-11-19 16:39:29)
Based on 5.5% commission and monthly charges refunded.</t>
        </r>
      </text>
    </comment>
    <comment ref="HIF63" authorId="0" shapeId="0" xr:uid="{00000000-0006-0000-0700-0000CC050000}">
      <text>
        <r>
          <rPr>
            <sz val="10"/>
            <color rgb="FF000000"/>
            <rFont val="Arial"/>
            <family val="2"/>
            <scheme val="minor"/>
          </rPr>
          <t>======
ID#AAABwfdWVJs
Author    (2025-11-19 16:39:29)
Based on 5.5% commission and monthly charges refunded.</t>
        </r>
      </text>
    </comment>
    <comment ref="HIN63" authorId="0" shapeId="0" xr:uid="{00000000-0006-0000-0700-00000A030000}">
      <text>
        <r>
          <rPr>
            <sz val="10"/>
            <color rgb="FF000000"/>
            <rFont val="Arial"/>
            <family val="2"/>
            <scheme val="minor"/>
          </rPr>
          <t>======
ID#AAABwg91hjY
Author    (2025-11-19 16:39:29)
Based on 5.5% commission and monthly charges refunded.</t>
        </r>
      </text>
    </comment>
    <comment ref="HIV63" authorId="0" shapeId="0" xr:uid="{00000000-0006-0000-0700-0000DF050000}">
      <text>
        <r>
          <rPr>
            <sz val="10"/>
            <color rgb="FF000000"/>
            <rFont val="Arial"/>
            <family val="2"/>
            <scheme val="minor"/>
          </rPr>
          <t>======
ID#AAABwfdWVIg
Author    (2025-11-19 16:39:29)
Based on 5.5% commission and monthly charges refunded.</t>
        </r>
      </text>
    </comment>
    <comment ref="HJD63" authorId="0" shapeId="0" xr:uid="{00000000-0006-0000-0700-0000EF020000}">
      <text>
        <r>
          <rPr>
            <sz val="10"/>
            <color rgb="FF000000"/>
            <rFont val="Arial"/>
            <family val="2"/>
            <scheme val="minor"/>
          </rPr>
          <t>======
ID#AAABwg91hlE
Author    (2025-11-19 16:39:29)
Based on 5.5% commission and monthly charges refunded.</t>
        </r>
      </text>
    </comment>
    <comment ref="HJL63" authorId="0" shapeId="0" xr:uid="{00000000-0006-0000-0700-000062000000}">
      <text>
        <r>
          <rPr>
            <sz val="10"/>
            <color rgb="FF000000"/>
            <rFont val="Arial"/>
            <family val="2"/>
            <scheme val="minor"/>
          </rPr>
          <t>======
ID#AAABwg91iOA
Author    (2025-11-19 16:39:29)
Based on 5.5% commission and monthly charges refunded.</t>
        </r>
      </text>
    </comment>
    <comment ref="HJT63" authorId="0" shapeId="0" xr:uid="{00000000-0006-0000-0700-000032050000}">
      <text>
        <r>
          <rPr>
            <sz val="10"/>
            <color rgb="FF000000"/>
            <rFont val="Arial"/>
            <family val="2"/>
            <scheme val="minor"/>
          </rPr>
          <t>======
ID#AAABwg91hAc
Author    (2025-11-19 16:39:29)
Based on 5.5% commission and monthly charges refunded.</t>
        </r>
      </text>
    </comment>
    <comment ref="HKB63" authorId="0" shapeId="0" xr:uid="{00000000-0006-0000-0700-0000C6040000}">
      <text>
        <r>
          <rPr>
            <sz val="10"/>
            <color rgb="FF000000"/>
            <rFont val="Arial"/>
            <family val="2"/>
            <scheme val="minor"/>
          </rPr>
          <t>======
ID#AAABwg91hHQ
Author    (2025-11-19 16:39:29)
Based on 5.5% commission and monthly charges refunded.</t>
        </r>
      </text>
    </comment>
    <comment ref="HKJ63" authorId="0" shapeId="0" xr:uid="{00000000-0006-0000-0700-00003B020000}">
      <text>
        <r>
          <rPr>
            <sz val="10"/>
            <color rgb="FF000000"/>
            <rFont val="Arial"/>
            <family val="2"/>
            <scheme val="minor"/>
          </rPr>
          <t>======
ID#AAABwg91hwY
Author    (2025-11-19 16:39:29)
Based on 5.5% commission and monthly charges refunded.</t>
        </r>
      </text>
    </comment>
    <comment ref="HKR63" authorId="0" shapeId="0" xr:uid="{00000000-0006-0000-0700-000091030000}">
      <text>
        <r>
          <rPr>
            <sz val="10"/>
            <color rgb="FF000000"/>
            <rFont val="Arial"/>
            <family val="2"/>
            <scheme val="minor"/>
          </rPr>
          <t>======
ID#AAABwg91haw
Author    (2025-11-19 16:39:29)
Based on 5.5% commission and monthly charges refunded.</t>
        </r>
      </text>
    </comment>
    <comment ref="HKZ63" authorId="0" shapeId="0" xr:uid="{00000000-0006-0000-0700-0000EE000000}">
      <text>
        <r>
          <rPr>
            <sz val="10"/>
            <color rgb="FF000000"/>
            <rFont val="Arial"/>
            <family val="2"/>
            <scheme val="minor"/>
          </rPr>
          <t>======
ID#AAABwg91iFQ
Author    (2025-11-19 16:39:29)
Based on 5.5% commission and monthly charges refunded.</t>
        </r>
      </text>
    </comment>
    <comment ref="HLH63" authorId="0" shapeId="0" xr:uid="{00000000-0006-0000-0700-0000A3000000}">
      <text>
        <r>
          <rPr>
            <sz val="10"/>
            <color rgb="FF000000"/>
            <rFont val="Arial"/>
            <family val="2"/>
            <scheme val="minor"/>
          </rPr>
          <t>======
ID#AAABwg91iKA
Author    (2025-11-19 16:39:29)
Based on 5.5% commission and monthly charges refunded.</t>
        </r>
      </text>
    </comment>
    <comment ref="HLP63" authorId="0" shapeId="0" xr:uid="{00000000-0006-0000-0700-0000B1030000}">
      <text>
        <r>
          <rPr>
            <sz val="10"/>
            <color rgb="FF000000"/>
            <rFont val="Arial"/>
            <family val="2"/>
            <scheme val="minor"/>
          </rPr>
          <t>======
ID#AAABwg91hYs
Author    (2025-11-19 16:39:29)
Based on 5.5% commission and monthly charges refunded.</t>
        </r>
      </text>
    </comment>
    <comment ref="HLX63" authorId="0" shapeId="0" xr:uid="{00000000-0006-0000-0700-000099030000}">
      <text>
        <r>
          <rPr>
            <sz val="10"/>
            <color rgb="FF000000"/>
            <rFont val="Arial"/>
            <family val="2"/>
            <scheme val="minor"/>
          </rPr>
          <t>======
ID#AAABwg91haQ
Author    (2025-11-19 16:39:29)
Based on 5.5% commission and monthly charges refunded.</t>
        </r>
      </text>
    </comment>
    <comment ref="HMF63" authorId="0" shapeId="0" xr:uid="{00000000-0006-0000-0700-000083050000}">
      <text>
        <r>
          <rPr>
            <sz val="10"/>
            <color rgb="FF000000"/>
            <rFont val="Arial"/>
            <family val="2"/>
            <scheme val="minor"/>
          </rPr>
          <t>======
ID#AAABwfdWVOI
Author    (2025-11-19 16:39:29)
Based on 5.5% commission and monthly charges refunded.</t>
        </r>
      </text>
    </comment>
    <comment ref="HMN63" authorId="0" shapeId="0" xr:uid="{00000000-0006-0000-0700-000011010000}">
      <text>
        <r>
          <rPr>
            <sz val="10"/>
            <color rgb="FF000000"/>
            <rFont val="Arial"/>
            <family val="2"/>
            <scheme val="minor"/>
          </rPr>
          <t>======
ID#AAABwg91iDE
Author    (2025-11-19 16:39:29)
Based on 5.5% commission and monthly charges refunded.</t>
        </r>
      </text>
    </comment>
    <comment ref="HMV63" authorId="0" shapeId="0" xr:uid="{00000000-0006-0000-0700-0000EC040000}">
      <text>
        <r>
          <rPr>
            <sz val="10"/>
            <color rgb="FF000000"/>
            <rFont val="Arial"/>
            <family val="2"/>
            <scheme val="minor"/>
          </rPr>
          <t>======
ID#AAABwg91hE4
Author    (2025-11-19 16:39:29)
Based on 5.5% commission and monthly charges refunded.</t>
        </r>
      </text>
    </comment>
    <comment ref="HND63" authorId="0" shapeId="0" xr:uid="{00000000-0006-0000-0700-0000B9020000}">
      <text>
        <r>
          <rPr>
            <sz val="10"/>
            <color rgb="FF000000"/>
            <rFont val="Arial"/>
            <family val="2"/>
            <scheme val="minor"/>
          </rPr>
          <t>======
ID#AAABwg91hoc
Author    (2025-11-19 16:39:29)
Based on 5.5% commission and monthly charges refunded.</t>
        </r>
      </text>
    </comment>
    <comment ref="HNL63" authorId="0" shapeId="0" xr:uid="{00000000-0006-0000-0700-00008B010000}">
      <text>
        <r>
          <rPr>
            <sz val="10"/>
            <color rgb="FF000000"/>
            <rFont val="Arial"/>
            <family val="2"/>
            <scheme val="minor"/>
          </rPr>
          <t>======
ID#AAABwg91h7Y
Author    (2025-11-19 16:39:29)
Based on 5.5% commission and monthly charges refunded.</t>
        </r>
      </text>
    </comment>
    <comment ref="HNT63" authorId="0" shapeId="0" xr:uid="{00000000-0006-0000-0700-00001E050000}">
      <text>
        <r>
          <rPr>
            <sz val="10"/>
            <color rgb="FF000000"/>
            <rFont val="Arial"/>
            <family val="2"/>
            <scheme val="minor"/>
          </rPr>
          <t>======
ID#AAABwg91hBw
Author    (2025-11-19 16:39:29)
Based on 5.5% commission and monthly charges refunded.</t>
        </r>
      </text>
    </comment>
    <comment ref="HOB63" authorId="0" shapeId="0" xr:uid="{00000000-0006-0000-0700-000015030000}">
      <text>
        <r>
          <rPr>
            <sz val="10"/>
            <color rgb="FF000000"/>
            <rFont val="Arial"/>
            <family val="2"/>
            <scheme val="minor"/>
          </rPr>
          <t>======
ID#AAABwg91his
Author    (2025-11-19 16:39:29)
Based on 5.5% commission and monthly charges refunded.</t>
        </r>
      </text>
    </comment>
    <comment ref="HOJ63" authorId="0" shapeId="0" xr:uid="{00000000-0006-0000-0700-000037050000}">
      <text>
        <r>
          <rPr>
            <sz val="10"/>
            <color rgb="FF000000"/>
            <rFont val="Arial"/>
            <family val="2"/>
            <scheme val="minor"/>
          </rPr>
          <t>======
ID#AAABwg91hAI
Author    (2025-11-19 16:39:29)
Based on 5.5% commission and monthly charges refunded.</t>
        </r>
      </text>
    </comment>
    <comment ref="HOR63" authorId="0" shapeId="0" xr:uid="{00000000-0006-0000-0700-000066060000}">
      <text>
        <r>
          <rPr>
            <sz val="10"/>
            <color rgb="FF000000"/>
            <rFont val="Arial"/>
            <family val="2"/>
            <scheme val="minor"/>
          </rPr>
          <t>======
ID#AAABwfdWU_8
Author    (2025-11-19 16:39:29)
Based on 5.5% commission and monthly charges refunded.</t>
        </r>
      </text>
    </comment>
    <comment ref="HOZ63" authorId="0" shapeId="0" xr:uid="{00000000-0006-0000-0700-000016060000}">
      <text>
        <r>
          <rPr>
            <sz val="10"/>
            <color rgb="FF000000"/>
            <rFont val="Arial"/>
            <family val="2"/>
            <scheme val="minor"/>
          </rPr>
          <t>======
ID#AAABwfdWVE8
Author    (2025-11-19 16:39:29)
Based on 5.5% commission and monthly charges refunded.</t>
        </r>
      </text>
    </comment>
    <comment ref="HPH63" authorId="0" shapeId="0" xr:uid="{00000000-0006-0000-0700-000026010000}">
      <text>
        <r>
          <rPr>
            <sz val="10"/>
            <color rgb="FF000000"/>
            <rFont val="Arial"/>
            <family val="2"/>
            <scheme val="minor"/>
          </rPr>
          <t>======
ID#AAABwg91iBo
Author    (2025-11-19 16:39:29)
Based on 5.5% commission and monthly charges refunded.</t>
        </r>
      </text>
    </comment>
    <comment ref="HPP63" authorId="0" shapeId="0" xr:uid="{00000000-0006-0000-0700-000012040000}">
      <text>
        <r>
          <rPr>
            <sz val="10"/>
            <color rgb="FF000000"/>
            <rFont val="Arial"/>
            <family val="2"/>
            <scheme val="minor"/>
          </rPr>
          <t>======
ID#AAABwg91hSo
Author    (2025-11-19 16:39:29)
Based on 5.5% commission and monthly charges refunded.</t>
        </r>
      </text>
    </comment>
    <comment ref="HPX63" authorId="0" shapeId="0" xr:uid="{00000000-0006-0000-0700-000055010000}">
      <text>
        <r>
          <rPr>
            <sz val="10"/>
            <color rgb="FF000000"/>
            <rFont val="Arial"/>
            <family val="2"/>
            <scheme val="minor"/>
          </rPr>
          <t>======
ID#AAABwg91h-4
Author    (2025-11-19 16:39:29)
Based on 5.5% commission and monthly charges refunded.</t>
        </r>
      </text>
    </comment>
    <comment ref="HQF63" authorId="0" shapeId="0" xr:uid="{00000000-0006-0000-0700-00000C030000}">
      <text>
        <r>
          <rPr>
            <sz val="10"/>
            <color rgb="FF000000"/>
            <rFont val="Arial"/>
            <family val="2"/>
            <scheme val="minor"/>
          </rPr>
          <t>======
ID#AAABwg91hjI
Author    (2025-11-19 16:39:29)
Based on 5.5% commission and monthly charges refunded.</t>
        </r>
      </text>
    </comment>
    <comment ref="HQN63" authorId="0" shapeId="0" xr:uid="{00000000-0006-0000-0700-000064000000}">
      <text>
        <r>
          <rPr>
            <sz val="10"/>
            <color rgb="FF000000"/>
            <rFont val="Arial"/>
            <family val="2"/>
            <scheme val="minor"/>
          </rPr>
          <t>======
ID#AAABwg91iN8
Author    (2025-11-19 16:39:29)
Based on 5.5% commission and monthly charges refunded.</t>
        </r>
      </text>
    </comment>
    <comment ref="HQV63" authorId="0" shapeId="0" xr:uid="{00000000-0006-0000-0700-00008E040000}">
      <text>
        <r>
          <rPr>
            <sz val="10"/>
            <color rgb="FF000000"/>
            <rFont val="Arial"/>
            <family val="2"/>
            <scheme val="minor"/>
          </rPr>
          <t>======
ID#AAABwg91hKw
Author    (2025-11-19 16:39:29)
Based on 5.5% commission and monthly charges refunded.</t>
        </r>
      </text>
    </comment>
    <comment ref="HRD63" authorId="0" shapeId="0" xr:uid="{00000000-0006-0000-0700-000023000000}">
      <text>
        <r>
          <rPr>
            <sz val="10"/>
            <color rgb="FF000000"/>
            <rFont val="Arial"/>
            <family val="2"/>
            <scheme val="minor"/>
          </rPr>
          <t>======
ID#AAABwg91iSE
Author    (2025-11-19 16:39:29)
Based on 5.5% commission and monthly charges refunded.</t>
        </r>
      </text>
    </comment>
    <comment ref="HRL63" authorId="0" shapeId="0" xr:uid="{00000000-0006-0000-0700-00006C010000}">
      <text>
        <r>
          <rPr>
            <sz val="10"/>
            <color rgb="FF000000"/>
            <rFont val="Arial"/>
            <family val="2"/>
            <scheme val="minor"/>
          </rPr>
          <t>======
ID#AAABwg91h9Y
Author    (2025-11-19 16:39:29)
Based on 5.5% commission and monthly charges refunded.</t>
        </r>
      </text>
    </comment>
    <comment ref="HRT63" authorId="0" shapeId="0" xr:uid="{00000000-0006-0000-0700-0000EC020000}">
      <text>
        <r>
          <rPr>
            <sz val="10"/>
            <color rgb="FF000000"/>
            <rFont val="Arial"/>
            <family val="2"/>
            <scheme val="minor"/>
          </rPr>
          <t>======
ID#AAABwg91hlI
Author    (2025-11-19 16:39:29)
Based on 5.5% commission and monthly charges refunded.</t>
        </r>
      </text>
    </comment>
    <comment ref="HSB63" authorId="0" shapeId="0" xr:uid="{00000000-0006-0000-0700-0000AC030000}">
      <text>
        <r>
          <rPr>
            <sz val="10"/>
            <color rgb="FF000000"/>
            <rFont val="Arial"/>
            <family val="2"/>
            <scheme val="minor"/>
          </rPr>
          <t>======
ID#AAABwg91hZI
Author    (2025-11-19 16:39:29)
Based on 5.5% commission and monthly charges refunded.</t>
        </r>
      </text>
    </comment>
    <comment ref="HSJ63" authorId="0" shapeId="0" xr:uid="{00000000-0006-0000-0700-0000DE030000}">
      <text>
        <r>
          <rPr>
            <sz val="10"/>
            <color rgb="FF000000"/>
            <rFont val="Arial"/>
            <family val="2"/>
            <scheme val="minor"/>
          </rPr>
          <t>======
ID#AAABwg91hV0
Author    (2025-11-19 16:39:29)
Based on 5.5% commission and monthly charges refunded.</t>
        </r>
      </text>
    </comment>
    <comment ref="HSR63" authorId="0" shapeId="0" xr:uid="{00000000-0006-0000-0700-0000B6020000}">
      <text>
        <r>
          <rPr>
            <sz val="10"/>
            <color rgb="FF000000"/>
            <rFont val="Arial"/>
            <family val="2"/>
            <scheme val="minor"/>
          </rPr>
          <t>======
ID#AAABwg91hos
Author    (2025-11-19 16:39:29)
Based on 5.5% commission and monthly charges refunded.</t>
        </r>
      </text>
    </comment>
    <comment ref="HSZ63" authorId="0" shapeId="0" xr:uid="{00000000-0006-0000-0700-000077060000}">
      <text>
        <r>
          <rPr>
            <sz val="10"/>
            <color rgb="FF000000"/>
            <rFont val="Arial"/>
            <family val="2"/>
            <scheme val="minor"/>
          </rPr>
          <t>======
ID#AAABwfdWU-8
Author    (2025-11-19 16:39:29)
Based on 5.5% commission and monthly charges refunded.</t>
        </r>
      </text>
    </comment>
    <comment ref="HTH63" authorId="0" shapeId="0" xr:uid="{00000000-0006-0000-0700-00002A050000}">
      <text>
        <r>
          <rPr>
            <sz val="10"/>
            <color rgb="FF000000"/>
            <rFont val="Arial"/>
            <family val="2"/>
            <scheme val="minor"/>
          </rPr>
          <t>======
ID#AAABwg91hA0
Author    (2025-11-19 16:39:29)
Based on 5.5% commission and monthly charges refunded.</t>
        </r>
      </text>
    </comment>
    <comment ref="HTP63" authorId="0" shapeId="0" xr:uid="{00000000-0006-0000-0700-000026050000}">
      <text>
        <r>
          <rPr>
            <sz val="10"/>
            <color rgb="FF000000"/>
            <rFont val="Arial"/>
            <family val="2"/>
            <scheme val="minor"/>
          </rPr>
          <t>======
ID#AAABwg91hBU
Author    (2025-11-19 16:39:29)
Based on 5.5% commission and monthly charges refunded.</t>
        </r>
      </text>
    </comment>
    <comment ref="HTX63" authorId="0" shapeId="0" xr:uid="{00000000-0006-0000-0700-0000CA030000}">
      <text>
        <r>
          <rPr>
            <sz val="10"/>
            <color rgb="FF000000"/>
            <rFont val="Arial"/>
            <family val="2"/>
            <scheme val="minor"/>
          </rPr>
          <t>======
ID#AAABwg91hXM
Author    (2025-11-19 16:39:29)
Based on 5.5% commission and monthly charges refunded.</t>
        </r>
      </text>
    </comment>
    <comment ref="HUF63" authorId="0" shapeId="0" xr:uid="{00000000-0006-0000-0700-0000FA000000}">
      <text>
        <r>
          <rPr>
            <sz val="10"/>
            <color rgb="FF000000"/>
            <rFont val="Arial"/>
            <family val="2"/>
            <scheme val="minor"/>
          </rPr>
          <t>======
ID#AAABwg91iEk
Author    (2025-11-19 16:39:29)
Based on 5.5% commission and monthly charges refunded.</t>
        </r>
      </text>
    </comment>
    <comment ref="HUN63" authorId="0" shapeId="0" xr:uid="{00000000-0006-0000-0700-0000A4050000}">
      <text>
        <r>
          <rPr>
            <sz val="10"/>
            <color rgb="FF000000"/>
            <rFont val="Arial"/>
            <family val="2"/>
            <scheme val="minor"/>
          </rPr>
          <t>======
ID#AAABwfdWVMI
Author    (2025-11-19 16:39:29)
Based on 5.5% commission and monthly charges refunded.</t>
        </r>
      </text>
    </comment>
    <comment ref="HUV63" authorId="0" shapeId="0" xr:uid="{00000000-0006-0000-0700-0000AA000000}">
      <text>
        <r>
          <rPr>
            <sz val="10"/>
            <color rgb="FF000000"/>
            <rFont val="Arial"/>
            <family val="2"/>
            <scheme val="minor"/>
          </rPr>
          <t>======
ID#AAABwg91iJg
Author    (2025-11-19 16:39:29)
Based on 5.5% commission and monthly charges refunded.</t>
        </r>
      </text>
    </comment>
    <comment ref="HVD63" authorId="0" shapeId="0" xr:uid="{00000000-0006-0000-0700-000045040000}">
      <text>
        <r>
          <rPr>
            <sz val="10"/>
            <color rgb="FF000000"/>
            <rFont val="Arial"/>
            <family val="2"/>
            <scheme val="minor"/>
          </rPr>
          <t>======
ID#AAABwg91hPY
Author    (2025-11-19 16:39:29)
Based on 5.5% commission and monthly charges refunded.</t>
        </r>
      </text>
    </comment>
    <comment ref="HVL63" authorId="0" shapeId="0" xr:uid="{00000000-0006-0000-0700-000028010000}">
      <text>
        <r>
          <rPr>
            <sz val="10"/>
            <color rgb="FF000000"/>
            <rFont val="Arial"/>
            <family val="2"/>
            <scheme val="minor"/>
          </rPr>
          <t>======
ID#AAABwg91iBw
Author    (2025-11-19 16:39:29)
Based on 5.5% commission and monthly charges refunded.</t>
        </r>
      </text>
    </comment>
    <comment ref="HVT63" authorId="0" shapeId="0" xr:uid="{00000000-0006-0000-0700-000051040000}">
      <text>
        <r>
          <rPr>
            <sz val="10"/>
            <color rgb="FF000000"/>
            <rFont val="Arial"/>
            <family val="2"/>
            <scheme val="minor"/>
          </rPr>
          <t>======
ID#AAABwg91hOs
Author    (2025-11-19 16:39:29)
Based on 5.5% commission and monthly charges refunded.</t>
        </r>
      </text>
    </comment>
    <comment ref="HWB63" authorId="0" shapeId="0" xr:uid="{00000000-0006-0000-0700-00004D060000}">
      <text>
        <r>
          <rPr>
            <sz val="10"/>
            <color rgb="FF000000"/>
            <rFont val="Arial"/>
            <family val="2"/>
            <scheme val="minor"/>
          </rPr>
          <t>======
ID#AAABwfdWVBc
Author    (2025-11-19 16:39:29)
Based on 5.5% commission and monthly charges refunded.</t>
        </r>
      </text>
    </comment>
    <comment ref="HWJ63" authorId="0" shapeId="0" xr:uid="{00000000-0006-0000-0700-000097010000}">
      <text>
        <r>
          <rPr>
            <sz val="10"/>
            <color rgb="FF000000"/>
            <rFont val="Arial"/>
            <family val="2"/>
            <scheme val="minor"/>
          </rPr>
          <t>======
ID#AAABwg91h6s
Author    (2025-11-19 16:39:29)
Based on 5.5% commission and monthly charges refunded.</t>
        </r>
      </text>
    </comment>
    <comment ref="HWR63" authorId="0" shapeId="0" xr:uid="{00000000-0006-0000-0700-000062050000}">
      <text>
        <r>
          <rPr>
            <sz val="10"/>
            <color rgb="FF000000"/>
            <rFont val="Arial"/>
            <family val="2"/>
            <scheme val="minor"/>
          </rPr>
          <t>======
ID#AAABwfdWVQM
Author    (2025-11-19 16:39:29)
Based on 5.5% commission and monthly charges refunded.</t>
        </r>
      </text>
    </comment>
    <comment ref="HWZ63" authorId="0" shapeId="0" xr:uid="{00000000-0006-0000-0700-0000F6030000}">
      <text>
        <r>
          <rPr>
            <sz val="10"/>
            <color rgb="FF000000"/>
            <rFont val="Arial"/>
            <family val="2"/>
            <scheme val="minor"/>
          </rPr>
          <t>======
ID#AAABwg91hUc
Author    (2025-11-19 16:39:29)
Based on 5.5% commission and monthly charges refunded.</t>
        </r>
      </text>
    </comment>
    <comment ref="HXH63" authorId="0" shapeId="0" xr:uid="{00000000-0006-0000-0700-000020020000}">
      <text>
        <r>
          <rPr>
            <sz val="10"/>
            <color rgb="FF000000"/>
            <rFont val="Arial"/>
            <family val="2"/>
            <scheme val="minor"/>
          </rPr>
          <t>======
ID#AAABwg91hyE
Author    (2025-11-19 16:39:29)
Based on 5.5% commission and monthly charges refunded.</t>
        </r>
      </text>
    </comment>
    <comment ref="HXP63" authorId="0" shapeId="0" xr:uid="{00000000-0006-0000-0700-00002B040000}">
      <text>
        <r>
          <rPr>
            <sz val="10"/>
            <color rgb="FF000000"/>
            <rFont val="Arial"/>
            <family val="2"/>
            <scheme val="minor"/>
          </rPr>
          <t>======
ID#AAABwg91hQ8
Author    (2025-11-19 16:39:29)
Based on 5.5% commission and monthly charges refunded.</t>
        </r>
      </text>
    </comment>
    <comment ref="HXX63" authorId="0" shapeId="0" xr:uid="{00000000-0006-0000-0700-000030030000}">
      <text>
        <r>
          <rPr>
            <sz val="10"/>
            <color rgb="FF000000"/>
            <rFont val="Arial"/>
            <family val="2"/>
            <scheme val="minor"/>
          </rPr>
          <t>======
ID#AAABwg91hg0
Author    (2025-11-19 16:39:29)
Based on 5.5% commission and monthly charges refunded.</t>
        </r>
      </text>
    </comment>
    <comment ref="HYF63" authorId="0" shapeId="0" xr:uid="{00000000-0006-0000-0700-00000E060000}">
      <text>
        <r>
          <rPr>
            <sz val="10"/>
            <color rgb="FF000000"/>
            <rFont val="Arial"/>
            <family val="2"/>
            <scheme val="minor"/>
          </rPr>
          <t>======
ID#AAABwfdWVFc
Author    (2025-11-19 16:39:29)
Based on 5.5% commission and monthly charges refunded.</t>
        </r>
      </text>
    </comment>
    <comment ref="HYN63" authorId="0" shapeId="0" xr:uid="{00000000-0006-0000-0700-000004030000}">
      <text>
        <r>
          <rPr>
            <sz val="10"/>
            <color rgb="FF000000"/>
            <rFont val="Arial"/>
            <family val="2"/>
            <scheme val="minor"/>
          </rPr>
          <t>======
ID#AAABwg91hjs
Author    (2025-11-19 16:39:29)
Based on 5.5% commission and monthly charges refunded.</t>
        </r>
      </text>
    </comment>
    <comment ref="HYV63" authorId="0" shapeId="0" xr:uid="{00000000-0006-0000-0700-000035060000}">
      <text>
        <r>
          <rPr>
            <sz val="10"/>
            <color rgb="FF000000"/>
            <rFont val="Arial"/>
            <family val="2"/>
            <scheme val="minor"/>
          </rPr>
          <t>======
ID#AAABwfdWVDE
Author    (2025-11-19 16:39:29)
Based on 5.5% commission and monthly charges refunded.</t>
        </r>
      </text>
    </comment>
    <comment ref="HZD63" authorId="0" shapeId="0" xr:uid="{00000000-0006-0000-0700-00004D000000}">
      <text>
        <r>
          <rPr>
            <sz val="10"/>
            <color rgb="FF000000"/>
            <rFont val="Arial"/>
            <family val="2"/>
            <scheme val="minor"/>
          </rPr>
          <t>======
ID#AAABwg91iPY
Author    (2025-11-19 16:39:29)
Based on 5.5% commission and monthly charges refunded.</t>
        </r>
      </text>
    </comment>
    <comment ref="HZL63" authorId="0" shapeId="0" xr:uid="{00000000-0006-0000-0700-0000A6050000}">
      <text>
        <r>
          <rPr>
            <sz val="10"/>
            <color rgb="FF000000"/>
            <rFont val="Arial"/>
            <family val="2"/>
            <scheme val="minor"/>
          </rPr>
          <t>======
ID#AAABwfdWVL8
Author    (2025-11-19 16:39:29)
Based on 5.5% commission and monthly charges refunded.</t>
        </r>
      </text>
    </comment>
    <comment ref="HZT63" authorId="0" shapeId="0" xr:uid="{00000000-0006-0000-0700-000039040000}">
      <text>
        <r>
          <rPr>
            <sz val="10"/>
            <color rgb="FF000000"/>
            <rFont val="Arial"/>
            <family val="2"/>
            <scheme val="minor"/>
          </rPr>
          <t>======
ID#AAABwg91hQM
Author    (2025-11-19 16:39:29)
Based on 5.5% commission and monthly charges refunded.</t>
        </r>
      </text>
    </comment>
    <comment ref="IAB63" authorId="0" shapeId="0" xr:uid="{00000000-0006-0000-0700-00005F050000}">
      <text>
        <r>
          <rPr>
            <sz val="10"/>
            <color rgb="FF000000"/>
            <rFont val="Arial"/>
            <family val="2"/>
            <scheme val="minor"/>
          </rPr>
          <t>======
ID#AAABwfdWVQU
Author    (2025-11-19 16:39:29)
Based on 5.5% commission and monthly charges refunded.</t>
        </r>
      </text>
    </comment>
    <comment ref="IAJ63" authorId="0" shapeId="0" xr:uid="{00000000-0006-0000-0700-000069060000}">
      <text>
        <r>
          <rPr>
            <sz val="10"/>
            <color rgb="FF000000"/>
            <rFont val="Arial"/>
            <family val="2"/>
            <scheme val="minor"/>
          </rPr>
          <t>======
ID#AAABwfdWU_4
Author    (2025-11-19 16:39:29)
Based on 5.5% commission and monthly charges refunded.</t>
        </r>
      </text>
    </comment>
    <comment ref="IAR63" authorId="0" shapeId="0" xr:uid="{00000000-0006-0000-0700-0000A5030000}">
      <text>
        <r>
          <rPr>
            <sz val="10"/>
            <color rgb="FF000000"/>
            <rFont val="Arial"/>
            <family val="2"/>
            <scheme val="minor"/>
          </rPr>
          <t>======
ID#AAABwg91hZg
Author    (2025-11-19 16:39:29)
Based on 5.5% commission and monthly charges refunded.</t>
        </r>
      </text>
    </comment>
    <comment ref="IAZ63" authorId="0" shapeId="0" xr:uid="{00000000-0006-0000-0700-000065060000}">
      <text>
        <r>
          <rPr>
            <sz val="10"/>
            <color rgb="FF000000"/>
            <rFont val="Arial"/>
            <family val="2"/>
            <scheme val="minor"/>
          </rPr>
          <t>======
ID#AAABwfdWVAA
Author    (2025-11-19 16:39:29)
Based on 5.5% commission and monthly charges refunded.</t>
        </r>
      </text>
    </comment>
    <comment ref="IBH63" authorId="0" shapeId="0" xr:uid="{00000000-0006-0000-0700-0000C5020000}">
      <text>
        <r>
          <rPr>
            <sz val="10"/>
            <color rgb="FF000000"/>
            <rFont val="Arial"/>
            <family val="2"/>
            <scheme val="minor"/>
          </rPr>
          <t>======
ID#AAABwg91hns
Author    (2025-11-19 16:39:29)
Based on 5.5% commission and monthly charges refunded.</t>
        </r>
      </text>
    </comment>
    <comment ref="IBP63" authorId="0" shapeId="0" xr:uid="{00000000-0006-0000-0700-000031030000}">
      <text>
        <r>
          <rPr>
            <sz val="10"/>
            <color rgb="FF000000"/>
            <rFont val="Arial"/>
            <family val="2"/>
            <scheme val="minor"/>
          </rPr>
          <t>======
ID#AAABwg91hg4
Author    (2025-11-19 16:39:29)
Based on 5.5% commission and monthly charges refunded.</t>
        </r>
      </text>
    </comment>
    <comment ref="IBX63" authorId="0" shapeId="0" xr:uid="{00000000-0006-0000-0700-0000E1050000}">
      <text>
        <r>
          <rPr>
            <sz val="10"/>
            <color rgb="FF000000"/>
            <rFont val="Arial"/>
            <family val="2"/>
            <scheme val="minor"/>
          </rPr>
          <t>======
ID#AAABwfdWVIU
Author    (2025-11-19 16:39:29)
Based on 5.5% commission and monthly charges refunded.</t>
        </r>
      </text>
    </comment>
    <comment ref="ICF63" authorId="0" shapeId="0" xr:uid="{00000000-0006-0000-0700-000015010000}">
      <text>
        <r>
          <rPr>
            <sz val="10"/>
            <color rgb="FF000000"/>
            <rFont val="Arial"/>
            <family val="2"/>
            <scheme val="minor"/>
          </rPr>
          <t>======
ID#AAABwg91iC4
Author    (2025-11-19 16:39:29)
Based on 5.5% commission and monthly charges refunded.</t>
        </r>
      </text>
    </comment>
    <comment ref="ICN63" authorId="0" shapeId="0" xr:uid="{00000000-0006-0000-0700-0000D3030000}">
      <text>
        <r>
          <rPr>
            <sz val="10"/>
            <color rgb="FF000000"/>
            <rFont val="Arial"/>
            <family val="2"/>
            <scheme val="minor"/>
          </rPr>
          <t>======
ID#AAABwg91hWk
Author    (2025-11-19 16:39:29)
Based on 5.5% commission and monthly charges refunded.</t>
        </r>
      </text>
    </comment>
    <comment ref="ICV63" authorId="0" shapeId="0" xr:uid="{00000000-0006-0000-0700-000083020000}">
      <text>
        <r>
          <rPr>
            <sz val="10"/>
            <color rgb="FF000000"/>
            <rFont val="Arial"/>
            <family val="2"/>
            <scheme val="minor"/>
          </rPr>
          <t>======
ID#AAABwg91hr8
Author    (2025-11-19 16:39:29)
Based on 5.5% commission and monthly charges refunded.</t>
        </r>
      </text>
    </comment>
    <comment ref="IDD63" authorId="0" shapeId="0" xr:uid="{00000000-0006-0000-0700-0000FB000000}">
      <text>
        <r>
          <rPr>
            <sz val="10"/>
            <color rgb="FF000000"/>
            <rFont val="Arial"/>
            <family val="2"/>
            <scheme val="minor"/>
          </rPr>
          <t>======
ID#AAABwg91iEg
Author    (2025-11-19 16:39:29)
Based on 5.5% commission and monthly charges refunded.</t>
        </r>
      </text>
    </comment>
    <comment ref="IDL63" authorId="0" shapeId="0" xr:uid="{00000000-0006-0000-0700-00008B040000}">
      <text>
        <r>
          <rPr>
            <sz val="10"/>
            <color rgb="FF000000"/>
            <rFont val="Arial"/>
            <family val="2"/>
            <scheme val="minor"/>
          </rPr>
          <t>======
ID#AAABwg91hLA
Author    (2025-11-19 16:39:29)
Based on 5.5% commission and monthly charges refunded.</t>
        </r>
      </text>
    </comment>
    <comment ref="IDT63" authorId="0" shapeId="0" xr:uid="{00000000-0006-0000-0700-0000F9030000}">
      <text>
        <r>
          <rPr>
            <sz val="10"/>
            <color rgb="FF000000"/>
            <rFont val="Arial"/>
            <family val="2"/>
            <scheme val="minor"/>
          </rPr>
          <t>======
ID#AAABwg91hUI
Author    (2025-11-19 16:39:29)
Based on 5.5% commission and monthly charges refunded.</t>
        </r>
      </text>
    </comment>
    <comment ref="IEB63" authorId="0" shapeId="0" xr:uid="{00000000-0006-0000-0700-000024050000}">
      <text>
        <r>
          <rPr>
            <sz val="10"/>
            <color rgb="FF000000"/>
            <rFont val="Arial"/>
            <family val="2"/>
            <scheme val="minor"/>
          </rPr>
          <t>======
ID#AAABwg91hBM
Author    (2025-11-19 16:39:29)
Based on 5.5% commission and monthly charges refunded.</t>
        </r>
      </text>
    </comment>
    <comment ref="IEJ63" authorId="0" shapeId="0" xr:uid="{00000000-0006-0000-0700-000007050000}">
      <text>
        <r>
          <rPr>
            <sz val="10"/>
            <color rgb="FF000000"/>
            <rFont val="Arial"/>
            <family val="2"/>
            <scheme val="minor"/>
          </rPr>
          <t>======
ID#AAABwg91hDM
Author    (2025-11-19 16:39:29)
Based on 5.5% commission and monthly charges refunded.</t>
        </r>
      </text>
    </comment>
    <comment ref="IER63" authorId="0" shapeId="0" xr:uid="{00000000-0006-0000-0700-000090040000}">
      <text>
        <r>
          <rPr>
            <sz val="10"/>
            <color rgb="FF000000"/>
            <rFont val="Arial"/>
            <family val="2"/>
            <scheme val="minor"/>
          </rPr>
          <t>======
ID#AAABwg91hKo
Author    (2025-11-19 16:39:29)
Based on 5.5% commission and monthly charges refunded.</t>
        </r>
      </text>
    </comment>
    <comment ref="IEZ63" authorId="0" shapeId="0" xr:uid="{00000000-0006-0000-0700-0000EA030000}">
      <text>
        <r>
          <rPr>
            <sz val="10"/>
            <color rgb="FF000000"/>
            <rFont val="Arial"/>
            <family val="2"/>
            <scheme val="minor"/>
          </rPr>
          <t>======
ID#AAABwg91hVA
Author    (2025-11-19 16:39:29)
Based on 5.5% commission and monthly charges refunded.</t>
        </r>
      </text>
    </comment>
    <comment ref="IFH63" authorId="0" shapeId="0" xr:uid="{00000000-0006-0000-0700-000028030000}">
      <text>
        <r>
          <rPr>
            <sz val="10"/>
            <color rgb="FF000000"/>
            <rFont val="Arial"/>
            <family val="2"/>
            <scheme val="minor"/>
          </rPr>
          <t>======
ID#AAABwg91hhU
Author    (2025-11-19 16:39:29)
Based on 5.5% commission and monthly charges refunded.</t>
        </r>
      </text>
    </comment>
    <comment ref="IFP63" authorId="0" shapeId="0" xr:uid="{00000000-0006-0000-0700-000058010000}">
      <text>
        <r>
          <rPr>
            <sz val="10"/>
            <color rgb="FF000000"/>
            <rFont val="Arial"/>
            <family val="2"/>
            <scheme val="minor"/>
          </rPr>
          <t>======
ID#AAABwg91h-k
Author    (2025-11-19 16:39:29)
Based on 5.5% commission and monthly charges refunded.</t>
        </r>
      </text>
    </comment>
    <comment ref="IFX63" authorId="0" shapeId="0" xr:uid="{00000000-0006-0000-0700-000034050000}">
      <text>
        <r>
          <rPr>
            <sz val="10"/>
            <color rgb="FF000000"/>
            <rFont val="Arial"/>
            <family val="2"/>
            <scheme val="minor"/>
          </rPr>
          <t>======
ID#AAABwg91hAY
Author    (2025-11-19 16:39:29)
Based on 5.5% commission and monthly charges refunded.</t>
        </r>
      </text>
    </comment>
    <comment ref="IGF63" authorId="0" shapeId="0" xr:uid="{00000000-0006-0000-0700-000009050000}">
      <text>
        <r>
          <rPr>
            <sz val="10"/>
            <color rgb="FF000000"/>
            <rFont val="Arial"/>
            <family val="2"/>
            <scheme val="minor"/>
          </rPr>
          <t>======
ID#AAABwg91hDI
Author    (2025-11-19 16:39:29)
Based on 5.5% commission and monthly charges refunded.</t>
        </r>
      </text>
    </comment>
    <comment ref="IGN63" authorId="0" shapeId="0" xr:uid="{00000000-0006-0000-0700-000018030000}">
      <text>
        <r>
          <rPr>
            <sz val="10"/>
            <color rgb="FF000000"/>
            <rFont val="Arial"/>
            <family val="2"/>
            <scheme val="minor"/>
          </rPr>
          <t>======
ID#AAABwg91hiU
Author    (2025-11-19 16:39:29)
Based on 5.5% commission and monthly charges refunded.</t>
        </r>
      </text>
    </comment>
    <comment ref="IGV63" authorId="0" shapeId="0" xr:uid="{00000000-0006-0000-0700-000013020000}">
      <text>
        <r>
          <rPr>
            <sz val="10"/>
            <color rgb="FF000000"/>
            <rFont val="Arial"/>
            <family val="2"/>
            <scheme val="minor"/>
          </rPr>
          <t>======
ID#AAABwg91hy8
Author    (2025-11-19 16:39:29)
Based on 5.5% commission and monthly charges refunded.</t>
        </r>
      </text>
    </comment>
    <comment ref="IHD63" authorId="0" shapeId="0" xr:uid="{00000000-0006-0000-0700-00003D020000}">
      <text>
        <r>
          <rPr>
            <sz val="10"/>
            <color rgb="FF000000"/>
            <rFont val="Arial"/>
            <family val="2"/>
            <scheme val="minor"/>
          </rPr>
          <t>======
ID#AAABwg91hwQ
Author    (2025-11-19 16:39:29)
Based on 5.5% commission and monthly charges refunded.</t>
        </r>
      </text>
    </comment>
    <comment ref="IHL63" authorId="0" shapeId="0" xr:uid="{00000000-0006-0000-0700-00007F060000}">
      <text>
        <r>
          <rPr>
            <sz val="10"/>
            <color rgb="FF000000"/>
            <rFont val="Arial"/>
            <family val="2"/>
            <scheme val="minor"/>
          </rPr>
          <t>======
ID#AAABwfdWU-Y
Author    (2025-11-19 16:39:29)
Based on 5.5% commission and monthly charges refunded.</t>
        </r>
      </text>
    </comment>
    <comment ref="IHT63" authorId="0" shapeId="0" xr:uid="{00000000-0006-0000-0700-00005D020000}">
      <text>
        <r>
          <rPr>
            <sz val="10"/>
            <color rgb="FF000000"/>
            <rFont val="Arial"/>
            <family val="2"/>
            <scheme val="minor"/>
          </rPr>
          <t>======
ID#AAABwg91huU
Author    (2025-11-19 16:39:29)
Based on 5.5% commission and monthly charges refunded.</t>
        </r>
      </text>
    </comment>
    <comment ref="IIB63" authorId="0" shapeId="0" xr:uid="{00000000-0006-0000-0700-0000DE050000}">
      <text>
        <r>
          <rPr>
            <sz val="10"/>
            <color rgb="FF000000"/>
            <rFont val="Arial"/>
            <family val="2"/>
            <scheme val="minor"/>
          </rPr>
          <t>======
ID#AAABwfdWVIc
Author    (2025-11-19 16:39:29)
Based on 5.5% commission and monthly charges refunded.</t>
        </r>
      </text>
    </comment>
    <comment ref="IIJ63" authorId="0" shapeId="0" xr:uid="{00000000-0006-0000-0700-00001B000000}">
      <text>
        <r>
          <rPr>
            <sz val="10"/>
            <color rgb="FF000000"/>
            <rFont val="Arial"/>
            <family val="2"/>
            <scheme val="minor"/>
          </rPr>
          <t>======
ID#AAABwg91iSc
Author    (2025-11-19 16:39:29)
Based on 5.5% commission and monthly charges refunded.</t>
        </r>
      </text>
    </comment>
    <comment ref="IIR63" authorId="0" shapeId="0" xr:uid="{00000000-0006-0000-0700-0000E8000000}">
      <text>
        <r>
          <rPr>
            <sz val="10"/>
            <color rgb="FF000000"/>
            <rFont val="Arial"/>
            <family val="2"/>
            <scheme val="minor"/>
          </rPr>
          <t>======
ID#AAABwg91iFw
Author    (2025-11-19 16:39:29)
Based on 5.5% commission and monthly charges refunded.</t>
        </r>
      </text>
    </comment>
    <comment ref="IIZ63" authorId="0" shapeId="0" xr:uid="{00000000-0006-0000-0700-00006D040000}">
      <text>
        <r>
          <rPr>
            <sz val="10"/>
            <color rgb="FF000000"/>
            <rFont val="Arial"/>
            <family val="2"/>
            <scheme val="minor"/>
          </rPr>
          <t>======
ID#AAABwg91hNE
Author    (2025-11-19 16:39:29)
Based on 5.5% commission and monthly charges refunded.</t>
        </r>
      </text>
    </comment>
    <comment ref="IJH63" authorId="0" shapeId="0" xr:uid="{00000000-0006-0000-0700-0000D7030000}">
      <text>
        <r>
          <rPr>
            <sz val="10"/>
            <color rgb="FF000000"/>
            <rFont val="Arial"/>
            <family val="2"/>
            <scheme val="minor"/>
          </rPr>
          <t>======
ID#AAABwg91hWY
Author    (2025-11-19 16:39:29)
Based on 5.5% commission and monthly charges refunded.</t>
        </r>
      </text>
    </comment>
    <comment ref="IJP63" authorId="0" shapeId="0" xr:uid="{00000000-0006-0000-0700-000086030000}">
      <text>
        <r>
          <rPr>
            <sz val="10"/>
            <color rgb="FF000000"/>
            <rFont val="Arial"/>
            <family val="2"/>
            <scheme val="minor"/>
          </rPr>
          <t>======
ID#AAABwg91hbc
Author    (2025-11-19 16:39:29)
Based on 5.5% commission and monthly charges refunded.</t>
        </r>
      </text>
    </comment>
    <comment ref="IJX63" authorId="0" shapeId="0" xr:uid="{00000000-0006-0000-0700-00006D000000}">
      <text>
        <r>
          <rPr>
            <sz val="10"/>
            <color rgb="FF000000"/>
            <rFont val="Arial"/>
            <family val="2"/>
            <scheme val="minor"/>
          </rPr>
          <t>======
ID#AAABwg91iNU
Author    (2025-11-19 16:39:29)
Based on 5.5% commission and monthly charges refunded.</t>
        </r>
      </text>
    </comment>
    <comment ref="IKF63" authorId="0" shapeId="0" xr:uid="{00000000-0006-0000-0700-00000F010000}">
      <text>
        <r>
          <rPr>
            <sz val="10"/>
            <color rgb="FF000000"/>
            <rFont val="Arial"/>
            <family val="2"/>
            <scheme val="minor"/>
          </rPr>
          <t>======
ID#AAABwg91iDM
Author    (2025-11-19 16:39:29)
Based on 5.5% commission and monthly charges refunded.</t>
        </r>
      </text>
    </comment>
    <comment ref="IKN63" authorId="0" shapeId="0" xr:uid="{00000000-0006-0000-0700-0000A9030000}">
      <text>
        <r>
          <rPr>
            <sz val="10"/>
            <color rgb="FF000000"/>
            <rFont val="Arial"/>
            <family val="2"/>
            <scheme val="minor"/>
          </rPr>
          <t>======
ID#AAABwg91hZM
Author    (2025-11-19 16:39:29)
Based on 5.5% commission and monthly charges refunded.</t>
        </r>
      </text>
    </comment>
    <comment ref="IKV63" authorId="0" shapeId="0" xr:uid="{00000000-0006-0000-0700-000082020000}">
      <text>
        <r>
          <rPr>
            <sz val="10"/>
            <color rgb="FF000000"/>
            <rFont val="Arial"/>
            <family val="2"/>
            <scheme val="minor"/>
          </rPr>
          <t>======
ID#AAABwg91hr4
Author    (2025-11-19 16:39:29)
Based on 5.5% commission and monthly charges refunded.</t>
        </r>
      </text>
    </comment>
    <comment ref="ILD63" authorId="0" shapeId="0" xr:uid="{00000000-0006-0000-0700-00005B060000}">
      <text>
        <r>
          <rPr>
            <sz val="10"/>
            <color rgb="FF000000"/>
            <rFont val="Arial"/>
            <family val="2"/>
            <scheme val="minor"/>
          </rPr>
          <t>======
ID#AAABwfdWVAk
Author    (2025-11-19 16:39:29)
Based on 5.5% commission and monthly charges refunded.</t>
        </r>
      </text>
    </comment>
    <comment ref="ILL63" authorId="0" shapeId="0" xr:uid="{00000000-0006-0000-0700-00006B020000}">
      <text>
        <r>
          <rPr>
            <sz val="10"/>
            <color rgb="FF000000"/>
            <rFont val="Arial"/>
            <family val="2"/>
            <scheme val="minor"/>
          </rPr>
          <t>======
ID#AAABwg91htQ
Author    (2025-11-19 16:39:29)
Based on 5.5% commission and monthly charges refunded.</t>
        </r>
      </text>
    </comment>
    <comment ref="ILT63" authorId="0" shapeId="0" xr:uid="{00000000-0006-0000-0700-0000A0010000}">
      <text>
        <r>
          <rPr>
            <sz val="10"/>
            <color rgb="FF000000"/>
            <rFont val="Arial"/>
            <family val="2"/>
            <scheme val="minor"/>
          </rPr>
          <t>======
ID#AAABwg91h6I
Author    (2025-11-19 16:39:29)
Based on 5.5% commission and monthly charges refunded.</t>
        </r>
      </text>
    </comment>
    <comment ref="IMB63" authorId="0" shapeId="0" xr:uid="{00000000-0006-0000-0700-0000CE020000}">
      <text>
        <r>
          <rPr>
            <sz val="10"/>
            <color rgb="FF000000"/>
            <rFont val="Arial"/>
            <family val="2"/>
            <scheme val="minor"/>
          </rPr>
          <t>======
ID#AAABwg91hnQ
Author    (2025-11-19 16:39:29)
Based on 5.5% commission and monthly charges refunded.</t>
        </r>
      </text>
    </comment>
    <comment ref="IMJ63" authorId="0" shapeId="0" xr:uid="{00000000-0006-0000-0700-000070000000}">
      <text>
        <r>
          <rPr>
            <sz val="10"/>
            <color rgb="FF000000"/>
            <rFont val="Arial"/>
            <family val="2"/>
            <scheme val="minor"/>
          </rPr>
          <t>======
ID#AAABwg91iNI
Author    (2025-11-19 16:39:29)
Based on 5.5% commission and monthly charges refunded.</t>
        </r>
      </text>
    </comment>
    <comment ref="IMR63" authorId="0" shapeId="0" xr:uid="{00000000-0006-0000-0700-000060050000}">
      <text>
        <r>
          <rPr>
            <sz val="10"/>
            <color rgb="FF000000"/>
            <rFont val="Arial"/>
            <family val="2"/>
            <scheme val="minor"/>
          </rPr>
          <t>======
ID#AAABwfdWVQY
Author    (2025-11-19 16:39:29)
Based on 5.5% commission and monthly charges refunded.</t>
        </r>
      </text>
    </comment>
    <comment ref="IMZ63" authorId="0" shapeId="0" xr:uid="{00000000-0006-0000-0700-0000EA010000}">
      <text>
        <r>
          <rPr>
            <sz val="10"/>
            <color rgb="FF000000"/>
            <rFont val="Arial"/>
            <family val="2"/>
            <scheme val="minor"/>
          </rPr>
          <t>======
ID#AAABwg91h1g
Author    (2025-11-19 16:39:29)
Based on 5.5% commission and monthly charges refunded.</t>
        </r>
      </text>
    </comment>
    <comment ref="INH63" authorId="0" shapeId="0" xr:uid="{00000000-0006-0000-0700-0000A1000000}">
      <text>
        <r>
          <rPr>
            <sz val="10"/>
            <color rgb="FF000000"/>
            <rFont val="Arial"/>
            <family val="2"/>
            <scheme val="minor"/>
          </rPr>
          <t>======
ID#AAABwg91iKE
Author    (2025-11-19 16:39:29)
Based on 5.5% commission and monthly charges refunded.</t>
        </r>
      </text>
    </comment>
    <comment ref="INP63" authorId="0" shapeId="0" xr:uid="{00000000-0006-0000-0700-000098040000}">
      <text>
        <r>
          <rPr>
            <sz val="10"/>
            <color rgb="FF000000"/>
            <rFont val="Arial"/>
            <family val="2"/>
            <scheme val="minor"/>
          </rPr>
          <t>======
ID#AAABwg91hKI
Author    (2025-11-19 16:39:29)
Based on 5.5% commission and monthly charges refunded.</t>
        </r>
      </text>
    </comment>
    <comment ref="INX63" authorId="0" shapeId="0" xr:uid="{00000000-0006-0000-0700-000045020000}">
      <text>
        <r>
          <rPr>
            <sz val="10"/>
            <color rgb="FF000000"/>
            <rFont val="Arial"/>
            <family val="2"/>
            <scheme val="minor"/>
          </rPr>
          <t>======
ID#AAABwg91hvw
Author    (2025-11-19 16:39:29)
Based on 5.5% commission and monthly charges refunded.</t>
        </r>
      </text>
    </comment>
    <comment ref="IOF63" authorId="0" shapeId="0" xr:uid="{00000000-0006-0000-0700-000006020000}">
      <text>
        <r>
          <rPr>
            <sz val="10"/>
            <color rgb="FF000000"/>
            <rFont val="Arial"/>
            <family val="2"/>
            <scheme val="minor"/>
          </rPr>
          <t>======
ID#AAABwg91hzw
Author    (2025-11-19 16:39:29)
Based on 5.5% commission and monthly charges refunded.</t>
        </r>
      </text>
    </comment>
    <comment ref="ION63" authorId="0" shapeId="0" xr:uid="{00000000-0006-0000-0700-0000AF040000}">
      <text>
        <r>
          <rPr>
            <sz val="10"/>
            <color rgb="FF000000"/>
            <rFont val="Arial"/>
            <family val="2"/>
            <scheme val="minor"/>
          </rPr>
          <t>======
ID#AAABwg91hIw
Author    (2025-11-19 16:39:29)
Based on 5.5% commission and monthly charges refunded.</t>
        </r>
      </text>
    </comment>
    <comment ref="IOV63" authorId="0" shapeId="0" xr:uid="{00000000-0006-0000-0700-0000D8040000}">
      <text>
        <r>
          <rPr>
            <sz val="10"/>
            <color rgb="FF000000"/>
            <rFont val="Arial"/>
            <family val="2"/>
            <scheme val="minor"/>
          </rPr>
          <t>======
ID#AAABwg91hGM
Author    (2025-11-19 16:39:29)
Based on 5.5% commission and monthly charges refunded.</t>
        </r>
      </text>
    </comment>
    <comment ref="IPD63" authorId="0" shapeId="0" xr:uid="{00000000-0006-0000-0700-00004F040000}">
      <text>
        <r>
          <rPr>
            <sz val="10"/>
            <color rgb="FF000000"/>
            <rFont val="Arial"/>
            <family val="2"/>
            <scheme val="minor"/>
          </rPr>
          <t>======
ID#AAABwg91hO0
Author    (2025-11-19 16:39:29)
Based on 5.5% commission and monthly charges refunded.</t>
        </r>
      </text>
    </comment>
    <comment ref="IPL63" authorId="0" shapeId="0" xr:uid="{00000000-0006-0000-0700-000076000000}">
      <text>
        <r>
          <rPr>
            <sz val="10"/>
            <color rgb="FF000000"/>
            <rFont val="Arial"/>
            <family val="2"/>
            <scheme val="minor"/>
          </rPr>
          <t>======
ID#AAABwg91iM0
Author    (2025-11-19 16:39:29)
Based on 5.5% commission and monthly charges refunded.</t>
        </r>
      </text>
    </comment>
    <comment ref="IPT63" authorId="0" shapeId="0" xr:uid="{00000000-0006-0000-0700-0000B0020000}">
      <text>
        <r>
          <rPr>
            <sz val="10"/>
            <color rgb="FF000000"/>
            <rFont val="Arial"/>
            <family val="2"/>
            <scheme val="minor"/>
          </rPr>
          <t>======
ID#AAABwg91hpA
Author    (2025-11-19 16:39:29)
Based on 5.5% commission and monthly charges refunded.</t>
        </r>
      </text>
    </comment>
    <comment ref="IQB63" authorId="0" shapeId="0" xr:uid="{00000000-0006-0000-0700-000041060000}">
      <text>
        <r>
          <rPr>
            <sz val="10"/>
            <color rgb="FF000000"/>
            <rFont val="Arial"/>
            <family val="2"/>
            <scheme val="minor"/>
          </rPr>
          <t>======
ID#AAABwfdWVCY
Author    (2025-11-19 16:39:29)
Based on 5.5% commission and monthly charges refunded.</t>
        </r>
      </text>
    </comment>
    <comment ref="IQJ63" authorId="0" shapeId="0" xr:uid="{00000000-0006-0000-0700-000025050000}">
      <text>
        <r>
          <rPr>
            <sz val="10"/>
            <color rgb="FF000000"/>
            <rFont val="Arial"/>
            <family val="2"/>
            <scheme val="minor"/>
          </rPr>
          <t>======
ID#AAABwg91hBQ
Author    (2025-11-19 16:39:29)
Based on 5.5% commission and monthly charges refunded.</t>
        </r>
      </text>
    </comment>
    <comment ref="IQR63" authorId="0" shapeId="0" xr:uid="{00000000-0006-0000-0700-000059020000}">
      <text>
        <r>
          <rPr>
            <sz val="10"/>
            <color rgb="FF000000"/>
            <rFont val="Arial"/>
            <family val="2"/>
            <scheme val="minor"/>
          </rPr>
          <t>======
ID#AAABwg91huc
Author    (2025-11-19 16:39:29)
Based on 5.5% commission and monthly charges refunded.</t>
        </r>
      </text>
    </comment>
    <comment ref="IQZ63" authorId="0" shapeId="0" xr:uid="{00000000-0006-0000-0700-0000A2020000}">
      <text>
        <r>
          <rPr>
            <sz val="10"/>
            <color rgb="FF000000"/>
            <rFont val="Arial"/>
            <family val="2"/>
            <scheme val="minor"/>
          </rPr>
          <t>======
ID#AAABwg91hqA
Author    (2025-11-19 16:39:29)
Based on 5.5% commission and monthly charges refunded.</t>
        </r>
      </text>
    </comment>
    <comment ref="IRH63" authorId="0" shapeId="0" xr:uid="{00000000-0006-0000-0700-00000F060000}">
      <text>
        <r>
          <rPr>
            <sz val="10"/>
            <color rgb="FF000000"/>
            <rFont val="Arial"/>
            <family val="2"/>
            <scheme val="minor"/>
          </rPr>
          <t>======
ID#AAABwfdWVFg
Author    (2025-11-19 16:39:29)
Based on 5.5% commission and monthly charges refunded.</t>
        </r>
      </text>
    </comment>
    <comment ref="IRP63" authorId="0" shapeId="0" xr:uid="{00000000-0006-0000-0700-0000DA020000}">
      <text>
        <r>
          <rPr>
            <sz val="10"/>
            <color rgb="FF000000"/>
            <rFont val="Arial"/>
            <family val="2"/>
            <scheme val="minor"/>
          </rPr>
          <t>======
ID#AAABwg91hmc
Author    (2025-11-19 16:39:29)
Based on 5.5% commission and monthly charges refunded.</t>
        </r>
      </text>
    </comment>
    <comment ref="IRX63" authorId="0" shapeId="0" xr:uid="{00000000-0006-0000-0700-0000AD030000}">
      <text>
        <r>
          <rPr>
            <sz val="10"/>
            <color rgb="FF000000"/>
            <rFont val="Arial"/>
            <family val="2"/>
            <scheme val="minor"/>
          </rPr>
          <t>======
ID#AAABwg91hZA
Author    (2025-11-19 16:39:29)
Based on 5.5% commission and monthly charges refunded.</t>
        </r>
      </text>
    </comment>
    <comment ref="ISF63" authorId="0" shapeId="0" xr:uid="{00000000-0006-0000-0700-00005B050000}">
      <text>
        <r>
          <rPr>
            <sz val="10"/>
            <color rgb="FF000000"/>
            <rFont val="Arial"/>
            <family val="2"/>
            <scheme val="minor"/>
          </rPr>
          <t>======
ID#AAABwfdWVQg
Author    (2025-11-19 16:39:29)
Based on 5.5% commission and monthly charges refunded.</t>
        </r>
      </text>
    </comment>
    <comment ref="ISN63" authorId="0" shapeId="0" xr:uid="{00000000-0006-0000-0700-000088020000}">
      <text>
        <r>
          <rPr>
            <sz val="10"/>
            <color rgb="FF000000"/>
            <rFont val="Arial"/>
            <family val="2"/>
            <scheme val="minor"/>
          </rPr>
          <t>======
ID#AAABwg91hrk
Author    (2025-11-19 16:39:29)
Based on 5.5% commission and monthly charges refunded.</t>
        </r>
      </text>
    </comment>
    <comment ref="ISV63" authorId="0" shapeId="0" xr:uid="{00000000-0006-0000-0700-000054050000}">
      <text>
        <r>
          <rPr>
            <sz val="10"/>
            <color rgb="FF000000"/>
            <rFont val="Arial"/>
            <family val="2"/>
            <scheme val="minor"/>
          </rPr>
          <t>======
ID#AAABwfdWVRM
Author    (2025-11-19 16:39:29)
Based on 5.5% commission and monthly charges refunded.</t>
        </r>
      </text>
    </comment>
    <comment ref="ITD63" authorId="0" shapeId="0" xr:uid="{00000000-0006-0000-0700-00001D020000}">
      <text>
        <r>
          <rPr>
            <sz val="10"/>
            <color rgb="FF000000"/>
            <rFont val="Arial"/>
            <family val="2"/>
            <scheme val="minor"/>
          </rPr>
          <t>======
ID#AAABwg91hyI
Author    (2025-11-19 16:39:29)
Based on 5.5% commission and monthly charges refunded.</t>
        </r>
      </text>
    </comment>
    <comment ref="ITL63" authorId="0" shapeId="0" xr:uid="{00000000-0006-0000-0700-000082050000}">
      <text>
        <r>
          <rPr>
            <sz val="10"/>
            <color rgb="FF000000"/>
            <rFont val="Arial"/>
            <family val="2"/>
            <scheme val="minor"/>
          </rPr>
          <t>======
ID#AAABwfdWVOE
Author    (2025-11-19 16:39:29)
Based on 5.5% commission and monthly charges refunded.</t>
        </r>
      </text>
    </comment>
    <comment ref="ITT63" authorId="0" shapeId="0" xr:uid="{00000000-0006-0000-0700-00002C020000}">
      <text>
        <r>
          <rPr>
            <sz val="10"/>
            <color rgb="FF000000"/>
            <rFont val="Arial"/>
            <family val="2"/>
            <scheme val="minor"/>
          </rPr>
          <t>======
ID#AAABwg91hxU
Author    (2025-11-19 16:39:29)
Based on 5.5% commission and monthly charges refunded.</t>
        </r>
      </text>
    </comment>
    <comment ref="IUB63" authorId="0" shapeId="0" xr:uid="{00000000-0006-0000-0700-000062040000}">
      <text>
        <r>
          <rPr>
            <sz val="10"/>
            <color rgb="FF000000"/>
            <rFont val="Arial"/>
            <family val="2"/>
            <scheme val="minor"/>
          </rPr>
          <t>======
ID#AAABwg91hNg
Author    (2025-11-19 16:39:29)
Based on 5.5% commission and monthly charges refunded.</t>
        </r>
      </text>
    </comment>
    <comment ref="IUJ63" authorId="0" shapeId="0" xr:uid="{00000000-0006-0000-0700-0000C0010000}">
      <text>
        <r>
          <rPr>
            <sz val="10"/>
            <color rgb="FF000000"/>
            <rFont val="Arial"/>
            <family val="2"/>
            <scheme val="minor"/>
          </rPr>
          <t>======
ID#AAABwg91h4I
Author    (2025-11-19 16:39:29)
Based on 5.5% commission and monthly charges refunded.</t>
        </r>
      </text>
    </comment>
    <comment ref="IUR63" authorId="0" shapeId="0" xr:uid="{00000000-0006-0000-0700-00008E030000}">
      <text>
        <r>
          <rPr>
            <sz val="10"/>
            <color rgb="FF000000"/>
            <rFont val="Arial"/>
            <family val="2"/>
            <scheme val="minor"/>
          </rPr>
          <t>======
ID#AAABwg91ha0
Author    (2025-11-19 16:39:29)
Based on 5.5% commission and monthly charges refunded.</t>
        </r>
      </text>
    </comment>
    <comment ref="IUZ63" authorId="0" shapeId="0" xr:uid="{00000000-0006-0000-0700-000017010000}">
      <text>
        <r>
          <rPr>
            <sz val="10"/>
            <color rgb="FF000000"/>
            <rFont val="Arial"/>
            <family val="2"/>
            <scheme val="minor"/>
          </rPr>
          <t>======
ID#AAABwg91iCs
Author    (2025-11-19 16:39:29)
Based on 5.5% commission and monthly charges refunded.</t>
        </r>
      </text>
    </comment>
    <comment ref="IVH63" authorId="0" shapeId="0" xr:uid="{00000000-0006-0000-0700-000063040000}">
      <text>
        <r>
          <rPr>
            <sz val="10"/>
            <color rgb="FF000000"/>
            <rFont val="Arial"/>
            <family val="2"/>
            <scheme val="minor"/>
          </rPr>
          <t>======
ID#AAABwg91hNk
Author    (2025-11-19 16:39:29)
Based on 5.5% commission and monthly charges refunded.</t>
        </r>
      </text>
    </comment>
    <comment ref="IVP63" authorId="0" shapeId="0" xr:uid="{00000000-0006-0000-0700-000044030000}">
      <text>
        <r>
          <rPr>
            <sz val="10"/>
            <color rgb="FF000000"/>
            <rFont val="Arial"/>
            <family val="2"/>
            <scheme val="minor"/>
          </rPr>
          <t>======
ID#AAABwg91hfo
Author    (2025-11-19 16:39:29)
Based on 5.5% commission and monthly charges refunded.</t>
        </r>
      </text>
    </comment>
    <comment ref="IVX63" authorId="0" shapeId="0" xr:uid="{00000000-0006-0000-0700-0000F4040000}">
      <text>
        <r>
          <rPr>
            <sz val="10"/>
            <color rgb="FF000000"/>
            <rFont val="Arial"/>
            <family val="2"/>
            <scheme val="minor"/>
          </rPr>
          <t>======
ID#AAABwg91hEc
Author    (2025-11-19 16:39:29)
Based on 5.5% commission and monthly charges refunded.</t>
        </r>
      </text>
    </comment>
    <comment ref="IWF63" authorId="0" shapeId="0" xr:uid="{00000000-0006-0000-0700-00003E010000}">
      <text>
        <r>
          <rPr>
            <sz val="10"/>
            <color rgb="FF000000"/>
            <rFont val="Arial"/>
            <family val="2"/>
            <scheme val="minor"/>
          </rPr>
          <t>======
ID#AAABwg91iAQ
Author    (2025-11-19 16:39:29)
Based on 5.5% commission and monthly charges refunded.</t>
        </r>
      </text>
    </comment>
    <comment ref="IWN63" authorId="0" shapeId="0" xr:uid="{00000000-0006-0000-0700-000077030000}">
      <text>
        <r>
          <rPr>
            <sz val="10"/>
            <color rgb="FF000000"/>
            <rFont val="Arial"/>
            <family val="2"/>
            <scheme val="minor"/>
          </rPr>
          <t>======
ID#AAABwg91hcU
Author    (2025-11-19 16:39:29)
Based on 5.5% commission and monthly charges refunded.</t>
        </r>
      </text>
    </comment>
    <comment ref="IWV63" authorId="0" shapeId="0" xr:uid="{00000000-0006-0000-0700-00000C060000}">
      <text>
        <r>
          <rPr>
            <sz val="10"/>
            <color rgb="FF000000"/>
            <rFont val="Arial"/>
            <family val="2"/>
            <scheme val="minor"/>
          </rPr>
          <t>======
ID#AAABwfdWVFo
Author    (2025-11-19 16:39:29)
Based on 5.5% commission and monthly charges refunded.</t>
        </r>
      </text>
    </comment>
    <comment ref="IXD63" authorId="0" shapeId="0" xr:uid="{00000000-0006-0000-0700-0000D6010000}">
      <text>
        <r>
          <rPr>
            <sz val="10"/>
            <color rgb="FF000000"/>
            <rFont val="Arial"/>
            <family val="2"/>
            <scheme val="minor"/>
          </rPr>
          <t>======
ID#AAABwg91h2w
Author    (2025-11-19 16:39:29)
Based on 5.5% commission and monthly charges refunded.</t>
        </r>
      </text>
    </comment>
    <comment ref="IXL63" authorId="0" shapeId="0" xr:uid="{00000000-0006-0000-0700-000073060000}">
      <text>
        <r>
          <rPr>
            <sz val="10"/>
            <color rgb="FF000000"/>
            <rFont val="Arial"/>
            <family val="2"/>
            <scheme val="minor"/>
          </rPr>
          <t>======
ID#AAABwfdWU_E
Author    (2025-11-19 16:39:29)
Based on 5.5% commission and monthly charges refunded.</t>
        </r>
      </text>
    </comment>
    <comment ref="IXT63" authorId="0" shapeId="0" xr:uid="{00000000-0006-0000-0700-000002000000}">
      <text>
        <r>
          <rPr>
            <sz val="10"/>
            <color rgb="FF000000"/>
            <rFont val="Arial"/>
            <family val="2"/>
            <scheme val="minor"/>
          </rPr>
          <t>======
ID#AAABwg91iUI
Author    (2025-11-19 16:39:29)
Based on 5.5% commission and monthly charges refunded.</t>
        </r>
      </text>
    </comment>
    <comment ref="IYB63" authorId="0" shapeId="0" xr:uid="{00000000-0006-0000-0700-0000B8050000}">
      <text>
        <r>
          <rPr>
            <sz val="10"/>
            <color rgb="FF000000"/>
            <rFont val="Arial"/>
            <family val="2"/>
            <scheme val="minor"/>
          </rPr>
          <t>======
ID#AAABwfdWVK4
Author    (2025-11-19 16:39:29)
Based on 5.5% commission and monthly charges refunded.</t>
        </r>
      </text>
    </comment>
    <comment ref="IYJ63" authorId="0" shapeId="0" xr:uid="{00000000-0006-0000-0700-00001A050000}">
      <text>
        <r>
          <rPr>
            <sz val="10"/>
            <color rgb="FF000000"/>
            <rFont val="Arial"/>
            <family val="2"/>
            <scheme val="minor"/>
          </rPr>
          <t>======
ID#AAABwg91hB0
Author    (2025-11-19 16:39:29)
Based on 5.5% commission and monthly charges refunded.</t>
        </r>
      </text>
    </comment>
    <comment ref="IYR63" authorId="0" shapeId="0" xr:uid="{00000000-0006-0000-0700-000081030000}">
      <text>
        <r>
          <rPr>
            <sz val="10"/>
            <color rgb="FF000000"/>
            <rFont val="Arial"/>
            <family val="2"/>
            <scheme val="minor"/>
          </rPr>
          <t>======
ID#AAABwg91hb8
Author    (2025-11-19 16:39:29)
Based on 5.5% commission and monthly charges refunded.</t>
        </r>
      </text>
    </comment>
    <comment ref="IYZ63" authorId="0" shapeId="0" xr:uid="{00000000-0006-0000-0700-0000B6050000}">
      <text>
        <r>
          <rPr>
            <sz val="10"/>
            <color rgb="FF000000"/>
            <rFont val="Arial"/>
            <family val="2"/>
            <scheme val="minor"/>
          </rPr>
          <t>======
ID#AAABwfdWVK8
Author    (2025-11-19 16:39:29)
Based on 5.5% commission and monthly charges refunded.</t>
        </r>
      </text>
    </comment>
    <comment ref="IZH63" authorId="0" shapeId="0" xr:uid="{00000000-0006-0000-0700-000072020000}">
      <text>
        <r>
          <rPr>
            <sz val="10"/>
            <color rgb="FF000000"/>
            <rFont val="Arial"/>
            <family val="2"/>
            <scheme val="minor"/>
          </rPr>
          <t>======
ID#AAABwg91hs4
Author    (2025-11-19 16:39:29)
Based on 5.5% commission and monthly charges refunded.</t>
        </r>
      </text>
    </comment>
    <comment ref="IZP63" authorId="0" shapeId="0" xr:uid="{00000000-0006-0000-0700-000091040000}">
      <text>
        <r>
          <rPr>
            <sz val="10"/>
            <color rgb="FF000000"/>
            <rFont val="Arial"/>
            <family val="2"/>
            <scheme val="minor"/>
          </rPr>
          <t>======
ID#AAABwg91hKk
Author    (2025-11-19 16:39:29)
Based on 5.5% commission and monthly charges refunded.</t>
        </r>
      </text>
    </comment>
    <comment ref="IZX63" authorId="0" shapeId="0" xr:uid="{00000000-0006-0000-0700-00006E040000}">
      <text>
        <r>
          <rPr>
            <sz val="10"/>
            <color rgb="FF000000"/>
            <rFont val="Arial"/>
            <family val="2"/>
            <scheme val="minor"/>
          </rPr>
          <t>======
ID#AAABwg91hM0
Author    (2025-11-19 16:39:29)
Based on 5.5% commission and monthly charges refunded.</t>
        </r>
      </text>
    </comment>
    <comment ref="JAF63" authorId="0" shapeId="0" xr:uid="{00000000-0006-0000-0700-000074030000}">
      <text>
        <r>
          <rPr>
            <sz val="10"/>
            <color rgb="FF000000"/>
            <rFont val="Arial"/>
            <family val="2"/>
            <scheme val="minor"/>
          </rPr>
          <t>======
ID#AAABwg91hcs
Author    (2025-11-19 16:39:29)
Based on 5.5% commission and monthly charges refunded.</t>
        </r>
      </text>
    </comment>
    <comment ref="JAN63" authorId="0" shapeId="0" xr:uid="{00000000-0006-0000-0700-0000AC040000}">
      <text>
        <r>
          <rPr>
            <sz val="10"/>
            <color rgb="FF000000"/>
            <rFont val="Arial"/>
            <family val="2"/>
            <scheme val="minor"/>
          </rPr>
          <t>======
ID#AAABwg91hI8
Author    (2025-11-19 16:39:29)
Based on 5.5% commission and monthly charges refunded.</t>
        </r>
      </text>
    </comment>
    <comment ref="JAV63" authorId="0" shapeId="0" xr:uid="{00000000-0006-0000-0700-000099010000}">
      <text>
        <r>
          <rPr>
            <sz val="10"/>
            <color rgb="FF000000"/>
            <rFont val="Arial"/>
            <family val="2"/>
            <scheme val="minor"/>
          </rPr>
          <t>======
ID#AAABwg91h6k
Author    (2025-11-19 16:39:29)
Based on 5.5% commission and monthly charges refunded.</t>
        </r>
      </text>
    </comment>
    <comment ref="JBD63" authorId="0" shapeId="0" xr:uid="{00000000-0006-0000-0700-00005D030000}">
      <text>
        <r>
          <rPr>
            <sz val="10"/>
            <color rgb="FF000000"/>
            <rFont val="Arial"/>
            <family val="2"/>
            <scheme val="minor"/>
          </rPr>
          <t>======
ID#AAABwg91heM
Author    (2025-11-19 16:39:29)
Based on 5.5% commission and monthly charges refunded.</t>
        </r>
      </text>
    </comment>
    <comment ref="JBL63" authorId="0" shapeId="0" xr:uid="{00000000-0006-0000-0700-0000F8050000}">
      <text>
        <r>
          <rPr>
            <sz val="10"/>
            <color rgb="FF000000"/>
            <rFont val="Arial"/>
            <family val="2"/>
            <scheme val="minor"/>
          </rPr>
          <t>======
ID#AAABwfdWVGw
Author    (2025-11-19 16:39:29)
Based on 5.5% commission and monthly charges refunded.</t>
        </r>
      </text>
    </comment>
    <comment ref="JBT63" authorId="0" shapeId="0" xr:uid="{00000000-0006-0000-0700-0000F8020000}">
      <text>
        <r>
          <rPr>
            <sz val="10"/>
            <color rgb="FF000000"/>
            <rFont val="Arial"/>
            <family val="2"/>
            <scheme val="minor"/>
          </rPr>
          <t>======
ID#AAABwg91hkc
Author    (2025-11-19 16:39:29)
Based on 5.5% commission and monthly charges refunded.</t>
        </r>
      </text>
    </comment>
    <comment ref="JCB63" authorId="0" shapeId="0" xr:uid="{00000000-0006-0000-0700-0000E0030000}">
      <text>
        <r>
          <rPr>
            <sz val="10"/>
            <color rgb="FF000000"/>
            <rFont val="Arial"/>
            <family val="2"/>
            <scheme val="minor"/>
          </rPr>
          <t>======
ID#AAABwg91hVw
Author    (2025-11-19 16:39:29)
Based on 5.5% commission and monthly charges refunded.</t>
        </r>
      </text>
    </comment>
    <comment ref="JCJ63" authorId="0" shapeId="0" xr:uid="{00000000-0006-0000-0700-0000E3000000}">
      <text>
        <r>
          <rPr>
            <sz val="10"/>
            <color rgb="FF000000"/>
            <rFont val="Arial"/>
            <family val="2"/>
            <scheme val="minor"/>
          </rPr>
          <t>======
ID#AAABwg91iGA
Author    (2025-11-19 16:39:29)
Based on 5.5% commission and monthly charges refunded.</t>
        </r>
      </text>
    </comment>
    <comment ref="JCR63" authorId="0" shapeId="0" xr:uid="{00000000-0006-0000-0700-000042050000}">
      <text>
        <r>
          <rPr>
            <sz val="10"/>
            <color rgb="FF000000"/>
            <rFont val="Arial"/>
            <family val="2"/>
            <scheme val="minor"/>
          </rPr>
          <t>======
ID#AAABwg91g_c
Author    (2025-11-19 16:39:29)
Based on 5.5% commission and monthly charges refunded.</t>
        </r>
      </text>
    </comment>
    <comment ref="JCZ63" authorId="0" shapeId="0" xr:uid="{00000000-0006-0000-0700-0000A3030000}">
      <text>
        <r>
          <rPr>
            <sz val="10"/>
            <color rgb="FF000000"/>
            <rFont val="Arial"/>
            <family val="2"/>
            <scheme val="minor"/>
          </rPr>
          <t>======
ID#AAABwg91hZo
Author    (2025-11-19 16:39:29)
Based on 5.5% commission and monthly charges refunded.</t>
        </r>
      </text>
    </comment>
    <comment ref="JDH63" authorId="0" shapeId="0" xr:uid="{00000000-0006-0000-0700-0000AA020000}">
      <text>
        <r>
          <rPr>
            <sz val="10"/>
            <color rgb="FF000000"/>
            <rFont val="Arial"/>
            <family val="2"/>
            <scheme val="minor"/>
          </rPr>
          <t>======
ID#AAABwg91hpg
Author    (2025-11-19 16:39:29)
Based on 5.5% commission and monthly charges refunded.</t>
        </r>
      </text>
    </comment>
    <comment ref="JDP63" authorId="0" shapeId="0" xr:uid="{00000000-0006-0000-0700-00009B050000}">
      <text>
        <r>
          <rPr>
            <sz val="10"/>
            <color rgb="FF000000"/>
            <rFont val="Arial"/>
            <family val="2"/>
            <scheme val="minor"/>
          </rPr>
          <t>======
ID#AAABwfdWVMo
Author    (2025-11-19 16:39:29)
Based on 5.5% commission and monthly charges refunded.</t>
        </r>
      </text>
    </comment>
    <comment ref="JDX63" authorId="0" shapeId="0" xr:uid="{00000000-0006-0000-0700-000073000000}">
      <text>
        <r>
          <rPr>
            <sz val="10"/>
            <color rgb="FF000000"/>
            <rFont val="Arial"/>
            <family val="2"/>
            <scheme val="minor"/>
          </rPr>
          <t>======
ID#AAABwg91iM4
Author    (2025-11-19 16:39:29)
Based on 5.5% commission and monthly charges refunded.</t>
        </r>
      </text>
    </comment>
    <comment ref="JEF63" authorId="0" shapeId="0" xr:uid="{00000000-0006-0000-0700-0000AF020000}">
      <text>
        <r>
          <rPr>
            <sz val="10"/>
            <color rgb="FF000000"/>
            <rFont val="Arial"/>
            <family val="2"/>
            <scheme val="minor"/>
          </rPr>
          <t>======
ID#AAABwg91hpM
Author    (2025-11-19 16:39:29)
Based on 5.5% commission and monthly charges refunded.</t>
        </r>
      </text>
    </comment>
    <comment ref="JEN63" authorId="0" shapeId="0" xr:uid="{00000000-0006-0000-0700-000028050000}">
      <text>
        <r>
          <rPr>
            <sz val="10"/>
            <color rgb="FF000000"/>
            <rFont val="Arial"/>
            <family val="2"/>
            <scheme val="minor"/>
          </rPr>
          <t>======
ID#AAABwg91hBI
Author    (2025-11-19 16:39:29)
Based on 5.5% commission and monthly charges refunded.</t>
        </r>
      </text>
    </comment>
    <comment ref="JEV63" authorId="0" shapeId="0" xr:uid="{00000000-0006-0000-0700-000029020000}">
      <text>
        <r>
          <rPr>
            <sz val="10"/>
            <color rgb="FF000000"/>
            <rFont val="Arial"/>
            <family val="2"/>
            <scheme val="minor"/>
          </rPr>
          <t>======
ID#AAABwg91hxg
Author    (2025-11-19 16:39:29)
Based on 5.5% commission and monthly charges refunded.</t>
        </r>
      </text>
    </comment>
    <comment ref="JFD63" authorId="0" shapeId="0" xr:uid="{00000000-0006-0000-0700-0000F0040000}">
      <text>
        <r>
          <rPr>
            <sz val="10"/>
            <color rgb="FF000000"/>
            <rFont val="Arial"/>
            <family val="2"/>
            <scheme val="minor"/>
          </rPr>
          <t>======
ID#AAABwg91hEw
Author    (2025-11-19 16:39:29)
Based on 5.5% commission and monthly charges refunded.</t>
        </r>
      </text>
    </comment>
    <comment ref="JFL63" authorId="0" shapeId="0" xr:uid="{00000000-0006-0000-0700-00001B020000}">
      <text>
        <r>
          <rPr>
            <sz val="10"/>
            <color rgb="FF000000"/>
            <rFont val="Arial"/>
            <family val="2"/>
            <scheme val="minor"/>
          </rPr>
          <t>======
ID#AAABwg91hyU
Author    (2025-11-19 16:39:29)
Based on 5.5% commission and monthly charges refunded.</t>
        </r>
      </text>
    </comment>
    <comment ref="JFT63" authorId="0" shapeId="0" xr:uid="{00000000-0006-0000-0700-0000D4030000}">
      <text>
        <r>
          <rPr>
            <sz val="10"/>
            <color rgb="FF000000"/>
            <rFont val="Arial"/>
            <family val="2"/>
            <scheme val="minor"/>
          </rPr>
          <t>======
ID#AAABwg91hWo
Author    (2025-11-19 16:39:29)
Based on 5.5% commission and monthly charges refunded.</t>
        </r>
      </text>
    </comment>
    <comment ref="JGB63" authorId="0" shapeId="0" xr:uid="{00000000-0006-0000-0700-00008E000000}">
      <text>
        <r>
          <rPr>
            <sz val="10"/>
            <color rgb="FF000000"/>
            <rFont val="Arial"/>
            <family val="2"/>
            <scheme val="minor"/>
          </rPr>
          <t>======
ID#AAABwg91iLY
Author    (2025-11-19 16:39:29)
Based on 5.5% commission and monthly charges refunded.</t>
        </r>
      </text>
    </comment>
    <comment ref="JGJ63" authorId="0" shapeId="0" xr:uid="{00000000-0006-0000-0700-00005E050000}">
      <text>
        <r>
          <rPr>
            <sz val="10"/>
            <color rgb="FF000000"/>
            <rFont val="Arial"/>
            <family val="2"/>
            <scheme val="minor"/>
          </rPr>
          <t>======
ID#AAABwfdWVQc
Author    (2025-11-19 16:39:29)
Based on 5.5% commission and monthly charges refunded.</t>
        </r>
      </text>
    </comment>
    <comment ref="JGR63" authorId="0" shapeId="0" xr:uid="{00000000-0006-0000-0700-000047020000}">
      <text>
        <r>
          <rPr>
            <sz val="10"/>
            <color rgb="FF000000"/>
            <rFont val="Arial"/>
            <family val="2"/>
            <scheme val="minor"/>
          </rPr>
          <t>======
ID#AAABwg91hvs
Author    (2025-11-19 16:39:29)
Based on 5.5% commission and monthly charges refunded.</t>
        </r>
      </text>
    </comment>
    <comment ref="JGZ63" authorId="0" shapeId="0" xr:uid="{00000000-0006-0000-0700-00004F000000}">
      <text>
        <r>
          <rPr>
            <sz val="10"/>
            <color rgb="FF000000"/>
            <rFont val="Arial"/>
            <family val="2"/>
            <scheme val="minor"/>
          </rPr>
          <t>======
ID#AAABwg91iPU
Author    (2025-11-19 16:39:29)
Based on 5.5% commission and monthly charges refunded.</t>
        </r>
      </text>
    </comment>
    <comment ref="JHH63" authorId="0" shapeId="0" xr:uid="{00000000-0006-0000-0700-0000DF020000}">
      <text>
        <r>
          <rPr>
            <sz val="10"/>
            <color rgb="FF000000"/>
            <rFont val="Arial"/>
            <family val="2"/>
            <scheme val="minor"/>
          </rPr>
          <t>======
ID#AAABwg91hl8
Author    (2025-11-19 16:39:29)
Based on 5.5% commission and monthly charges refunded.</t>
        </r>
      </text>
    </comment>
    <comment ref="JHP63" authorId="0" shapeId="0" xr:uid="{00000000-0006-0000-0700-0000D0000000}">
      <text>
        <r>
          <rPr>
            <sz val="10"/>
            <color rgb="FF000000"/>
            <rFont val="Arial"/>
            <family val="2"/>
            <scheme val="minor"/>
          </rPr>
          <t>======
ID#AAABwg91iHI
Author    (2025-11-19 16:39:29)
Based on 5.5% commission and monthly charges refunded.</t>
        </r>
      </text>
    </comment>
    <comment ref="JHX63" authorId="0" shapeId="0" xr:uid="{00000000-0006-0000-0700-000044040000}">
      <text>
        <r>
          <rPr>
            <sz val="10"/>
            <color rgb="FF000000"/>
            <rFont val="Arial"/>
            <family val="2"/>
            <scheme val="minor"/>
          </rPr>
          <t>======
ID#AAABwg91hPg
Author    (2025-11-19 16:39:29)
Based on 5.5% commission and monthly charges refunded.</t>
        </r>
      </text>
    </comment>
    <comment ref="JIF63" authorId="0" shapeId="0" xr:uid="{00000000-0006-0000-0700-000036050000}">
      <text>
        <r>
          <rPr>
            <sz val="10"/>
            <color rgb="FF000000"/>
            <rFont val="Arial"/>
            <family val="2"/>
            <scheme val="minor"/>
          </rPr>
          <t>======
ID#AAABwg91hAQ
Author    (2025-11-19 16:39:29)
Based on 5.5% commission and monthly charges refunded.</t>
        </r>
      </text>
    </comment>
    <comment ref="JIN63" authorId="0" shapeId="0" xr:uid="{00000000-0006-0000-0700-00004D040000}">
      <text>
        <r>
          <rPr>
            <sz val="10"/>
            <color rgb="FF000000"/>
            <rFont val="Arial"/>
            <family val="2"/>
            <scheme val="minor"/>
          </rPr>
          <t>======
ID#AAABwg91hO4
Author    (2025-11-19 16:39:29)
Based on 5.5% commission and monthly charges refunded.</t>
        </r>
      </text>
    </comment>
    <comment ref="JIV63" authorId="0" shapeId="0" xr:uid="{00000000-0006-0000-0700-0000F2020000}">
      <text>
        <r>
          <rPr>
            <sz val="10"/>
            <color rgb="FF000000"/>
            <rFont val="Arial"/>
            <family val="2"/>
            <scheme val="minor"/>
          </rPr>
          <t>======
ID#AAABwg91hk8
Author    (2025-11-19 16:39:29)
Based on 5.5% commission and monthly charges refunded.</t>
        </r>
      </text>
    </comment>
    <comment ref="JJD63" authorId="0" shapeId="0" xr:uid="{00000000-0006-0000-0700-00005D050000}">
      <text>
        <r>
          <rPr>
            <sz val="10"/>
            <color rgb="FF000000"/>
            <rFont val="Arial"/>
            <family val="2"/>
            <scheme val="minor"/>
          </rPr>
          <t>======
ID#AAABwfdWVQo
Author    (2025-11-19 16:39:29)
Based on 5.5% commission and monthly charges refunded.</t>
        </r>
      </text>
    </comment>
    <comment ref="JJL63" authorId="0" shapeId="0" xr:uid="{00000000-0006-0000-0700-0000B1010000}">
      <text>
        <r>
          <rPr>
            <sz val="10"/>
            <color rgb="FF000000"/>
            <rFont val="Arial"/>
            <family val="2"/>
            <scheme val="minor"/>
          </rPr>
          <t>======
ID#AAABwg91h5E
Author    (2025-11-19 16:39:29)
Based on 5.5% commission and monthly charges refunded.</t>
        </r>
      </text>
    </comment>
    <comment ref="JJT63" authorId="0" shapeId="0" xr:uid="{00000000-0006-0000-0700-0000C0040000}">
      <text>
        <r>
          <rPr>
            <sz val="10"/>
            <color rgb="FF000000"/>
            <rFont val="Arial"/>
            <family val="2"/>
            <scheme val="minor"/>
          </rPr>
          <t>======
ID#AAABwg91hHg
Author    (2025-11-19 16:39:29)
Based on 5.5% commission and monthly charges refunded.</t>
        </r>
      </text>
    </comment>
    <comment ref="JKB63" authorId="0" shapeId="0" xr:uid="{00000000-0006-0000-0700-0000D0040000}">
      <text>
        <r>
          <rPr>
            <sz val="10"/>
            <color rgb="FF000000"/>
            <rFont val="Arial"/>
            <family val="2"/>
            <scheme val="minor"/>
          </rPr>
          <t>======
ID#AAABwg91hGk
Author    (2025-11-19 16:39:29)
Based on 5.5% commission and monthly charges refunded.</t>
        </r>
      </text>
    </comment>
    <comment ref="JKJ63" authorId="0" shapeId="0" xr:uid="{00000000-0006-0000-0700-00009E030000}">
      <text>
        <r>
          <rPr>
            <sz val="10"/>
            <color rgb="FF000000"/>
            <rFont val="Arial"/>
            <family val="2"/>
            <scheme val="minor"/>
          </rPr>
          <t>======
ID#AAABwg91hZ4
Author    (2025-11-19 16:39:29)
Based on 5.5% commission and monthly charges refunded.</t>
        </r>
      </text>
    </comment>
    <comment ref="JKR63" authorId="0" shapeId="0" xr:uid="{00000000-0006-0000-0700-000093040000}">
      <text>
        <r>
          <rPr>
            <sz val="10"/>
            <color rgb="FF000000"/>
            <rFont val="Arial"/>
            <family val="2"/>
            <scheme val="minor"/>
          </rPr>
          <t>======
ID#AAABwg91hKc
Author    (2025-11-19 16:39:29)
Based on 5.5% commission and monthly charges refunded.</t>
        </r>
      </text>
    </comment>
    <comment ref="JKZ63" authorId="0" shapeId="0" xr:uid="{00000000-0006-0000-0700-0000BC010000}">
      <text>
        <r>
          <rPr>
            <sz val="10"/>
            <color rgb="FF000000"/>
            <rFont val="Arial"/>
            <family val="2"/>
            <scheme val="minor"/>
          </rPr>
          <t>======
ID#AAABwg91h4U
Author    (2025-11-19 16:39:29)
Based on 5.5% commission and monthly charges refunded.</t>
        </r>
      </text>
    </comment>
    <comment ref="JLH63" authorId="0" shapeId="0" xr:uid="{00000000-0006-0000-0700-000023020000}">
      <text>
        <r>
          <rPr>
            <sz val="10"/>
            <color rgb="FF000000"/>
            <rFont val="Arial"/>
            <family val="2"/>
            <scheme val="minor"/>
          </rPr>
          <t>======
ID#AAABwg91hx8
Author    (2025-11-19 16:39:29)
Based on 5.5% commission and monthly charges refunded.</t>
        </r>
      </text>
    </comment>
    <comment ref="JLP63" authorId="0" shapeId="0" xr:uid="{00000000-0006-0000-0700-00000E020000}">
      <text>
        <r>
          <rPr>
            <sz val="10"/>
            <color rgb="FF000000"/>
            <rFont val="Arial"/>
            <family val="2"/>
            <scheme val="minor"/>
          </rPr>
          <t>======
ID#AAABwg91hzQ
Author    (2025-11-19 16:39:29)
Based on 5.5% commission and monthly charges refunded.</t>
        </r>
      </text>
    </comment>
    <comment ref="JLX63" authorId="0" shapeId="0" xr:uid="{00000000-0006-0000-0700-00002E010000}">
      <text>
        <r>
          <rPr>
            <sz val="10"/>
            <color rgb="FF000000"/>
            <rFont val="Arial"/>
            <family val="2"/>
            <scheme val="minor"/>
          </rPr>
          <t>======
ID#AAABwg91iBY
Author    (2025-11-19 16:39:29)
Based on 5.5% commission and monthly charges refunded.</t>
        </r>
      </text>
    </comment>
    <comment ref="JMF63" authorId="0" shapeId="0" xr:uid="{00000000-0006-0000-0700-00004E040000}">
      <text>
        <r>
          <rPr>
            <sz val="10"/>
            <color rgb="FF000000"/>
            <rFont val="Arial"/>
            <family val="2"/>
            <scheme val="minor"/>
          </rPr>
          <t>======
ID#AAABwg91hPA
Author    (2025-11-19 16:39:29)
Based on 5.5% commission and monthly charges refunded.</t>
        </r>
      </text>
    </comment>
    <comment ref="JMN63" authorId="0" shapeId="0" xr:uid="{00000000-0006-0000-0700-0000A2050000}">
      <text>
        <r>
          <rPr>
            <sz val="10"/>
            <color rgb="FF000000"/>
            <rFont val="Arial"/>
            <family val="2"/>
            <scheme val="minor"/>
          </rPr>
          <t>======
ID#AAABwfdWVMQ
Author    (2025-11-19 16:39:29)
Based on 5.5% commission and monthly charges refunded.</t>
        </r>
      </text>
    </comment>
    <comment ref="JMV63" authorId="0" shapeId="0" xr:uid="{00000000-0006-0000-0700-0000C0050000}">
      <text>
        <r>
          <rPr>
            <sz val="10"/>
            <color rgb="FF000000"/>
            <rFont val="Arial"/>
            <family val="2"/>
            <scheme val="minor"/>
          </rPr>
          <t>======
ID#AAABwfdWVKQ
Author    (2025-11-19 16:39:29)
Based on 5.5% commission and monthly charges refunded.</t>
        </r>
      </text>
    </comment>
    <comment ref="JND63" authorId="0" shapeId="0" xr:uid="{00000000-0006-0000-0700-00002F030000}">
      <text>
        <r>
          <rPr>
            <sz val="10"/>
            <color rgb="FF000000"/>
            <rFont val="Arial"/>
            <family val="2"/>
            <scheme val="minor"/>
          </rPr>
          <t>======
ID#AAABwg91hhE
Author    (2025-11-19 16:39:29)
Based on 5.5% commission and monthly charges refunded.</t>
        </r>
      </text>
    </comment>
    <comment ref="JNL63" authorId="0" shapeId="0" xr:uid="{00000000-0006-0000-0700-00009A050000}">
      <text>
        <r>
          <rPr>
            <sz val="10"/>
            <color rgb="FF000000"/>
            <rFont val="Arial"/>
            <family val="2"/>
            <scheme val="minor"/>
          </rPr>
          <t>======
ID#AAABwfdWVMs
Author    (2025-11-19 16:39:29)
Based on 5.5% commission and monthly charges refunded.</t>
        </r>
      </text>
    </comment>
    <comment ref="JNT63" authorId="0" shapeId="0" xr:uid="{00000000-0006-0000-0700-0000E5020000}">
      <text>
        <r>
          <rPr>
            <sz val="10"/>
            <color rgb="FF000000"/>
            <rFont val="Arial"/>
            <family val="2"/>
            <scheme val="minor"/>
          </rPr>
          <t>======
ID#AAABwg91hls
Author    (2025-11-19 16:39:29)
Based on 5.5% commission and monthly charges refunded.</t>
        </r>
      </text>
    </comment>
    <comment ref="JOB63" authorId="0" shapeId="0" xr:uid="{00000000-0006-0000-0700-0000E2010000}">
      <text>
        <r>
          <rPr>
            <sz val="10"/>
            <color rgb="FF000000"/>
            <rFont val="Arial"/>
            <family val="2"/>
            <scheme val="minor"/>
          </rPr>
          <t>======
ID#AAABwg91h14
Author    (2025-11-19 16:39:29)
Based on 5.5% commission and monthly charges refunded.</t>
        </r>
      </text>
    </comment>
    <comment ref="JOJ63" authorId="0" shapeId="0" xr:uid="{00000000-0006-0000-0700-0000EC000000}">
      <text>
        <r>
          <rPr>
            <sz val="10"/>
            <color rgb="FF000000"/>
            <rFont val="Arial"/>
            <family val="2"/>
            <scheme val="minor"/>
          </rPr>
          <t>======
ID#AAABwg91iFY
Author    (2025-11-19 16:39:29)
Based on 5.5% commission and monthly charges refunded.</t>
        </r>
      </text>
    </comment>
    <comment ref="JOR63" authorId="0" shapeId="0" xr:uid="{00000000-0006-0000-0700-0000D7020000}">
      <text>
        <r>
          <rPr>
            <sz val="10"/>
            <color rgb="FF000000"/>
            <rFont val="Arial"/>
            <family val="2"/>
            <scheme val="minor"/>
          </rPr>
          <t>======
ID#AAABwg91hms
Author    (2025-11-19 16:39:29)
Based on 5.5% commission and monthly charges refunded.</t>
        </r>
      </text>
    </comment>
    <comment ref="JOZ63" authorId="0" shapeId="0" xr:uid="{00000000-0006-0000-0700-00003E060000}">
      <text>
        <r>
          <rPr>
            <sz val="10"/>
            <color rgb="FF000000"/>
            <rFont val="Arial"/>
            <family val="2"/>
            <scheme val="minor"/>
          </rPr>
          <t>======
ID#AAABwfdWVCk
Author    (2025-11-19 16:39:29)
Based on 5.5% commission and monthly charges refunded.</t>
        </r>
      </text>
    </comment>
    <comment ref="JPH63" authorId="0" shapeId="0" xr:uid="{00000000-0006-0000-0700-00002B030000}">
      <text>
        <r>
          <rPr>
            <sz val="10"/>
            <color rgb="FF000000"/>
            <rFont val="Arial"/>
            <family val="2"/>
            <scheme val="minor"/>
          </rPr>
          <t>======
ID#AAABwg91hhQ
Author    (2025-11-19 16:39:29)
Based on 5.5% commission and monthly charges refunded.</t>
        </r>
      </text>
    </comment>
    <comment ref="JPP63" authorId="0" shapeId="0" xr:uid="{00000000-0006-0000-0700-00006F050000}">
      <text>
        <r>
          <rPr>
            <sz val="10"/>
            <color rgb="FF000000"/>
            <rFont val="Arial"/>
            <family val="2"/>
            <scheme val="minor"/>
          </rPr>
          <t>======
ID#AAABwfdWVPY
Author    (2025-11-19 16:39:29)
Based on 5.5% commission and monthly charges refunded.</t>
        </r>
      </text>
    </comment>
    <comment ref="JPX63" authorId="0" shapeId="0" xr:uid="{00000000-0006-0000-0700-000038030000}">
      <text>
        <r>
          <rPr>
            <sz val="10"/>
            <color rgb="FF000000"/>
            <rFont val="Arial"/>
            <family val="2"/>
            <scheme val="minor"/>
          </rPr>
          <t>======
ID#AAABwg91hgg
Author    (2025-11-19 16:39:29)
Based on 5.5% commission and monthly charges refunded.</t>
        </r>
      </text>
    </comment>
    <comment ref="JQF63" authorId="0" shapeId="0" xr:uid="{00000000-0006-0000-0700-0000C9030000}">
      <text>
        <r>
          <rPr>
            <sz val="10"/>
            <color rgb="FF000000"/>
            <rFont val="Arial"/>
            <family val="2"/>
            <scheme val="minor"/>
          </rPr>
          <t>======
ID#AAABwg91hXI
Author    (2025-11-19 16:39:29)
Based on 5.5% commission and monthly charges refunded.</t>
        </r>
      </text>
    </comment>
    <comment ref="JQN63" authorId="0" shapeId="0" xr:uid="{00000000-0006-0000-0700-00003B060000}">
      <text>
        <r>
          <rPr>
            <sz val="10"/>
            <color rgb="FF000000"/>
            <rFont val="Arial"/>
            <family val="2"/>
            <scheme val="minor"/>
          </rPr>
          <t>======
ID#AAABwfdWVCo
Author    (2025-11-19 16:39:29)
Based on 5.5% commission and monthly charges refunded.</t>
        </r>
      </text>
    </comment>
    <comment ref="JQV63" authorId="0" shapeId="0" xr:uid="{00000000-0006-0000-0700-0000A0020000}">
      <text>
        <r>
          <rPr>
            <sz val="10"/>
            <color rgb="FF000000"/>
            <rFont val="Arial"/>
            <family val="2"/>
            <scheme val="minor"/>
          </rPr>
          <t>======
ID#AAABwg91hqI
Author    (2025-11-19 16:39:29)
Based on 5.5% commission and monthly charges refunded.</t>
        </r>
      </text>
    </comment>
    <comment ref="JRD63" authorId="0" shapeId="0" xr:uid="{00000000-0006-0000-0700-0000C9000000}">
      <text>
        <r>
          <rPr>
            <sz val="10"/>
            <color rgb="FF000000"/>
            <rFont val="Arial"/>
            <family val="2"/>
            <scheme val="minor"/>
          </rPr>
          <t>======
ID#AAABwg91iHo
Author    (2025-11-19 16:39:29)
Based on 5.5% commission and monthly charges refunded.</t>
        </r>
      </text>
    </comment>
    <comment ref="JRL63" authorId="0" shapeId="0" xr:uid="{00000000-0006-0000-0700-0000A1020000}">
      <text>
        <r>
          <rPr>
            <sz val="10"/>
            <color rgb="FF000000"/>
            <rFont val="Arial"/>
            <family val="2"/>
            <scheme val="minor"/>
          </rPr>
          <t>======
ID#AAABwg91hp8
Author    (2025-11-19 16:39:29)
Based on 5.5% commission and monthly charges refunded.</t>
        </r>
      </text>
    </comment>
    <comment ref="JRT63" authorId="0" shapeId="0" xr:uid="{00000000-0006-0000-0700-000052010000}">
      <text>
        <r>
          <rPr>
            <sz val="10"/>
            <color rgb="FF000000"/>
            <rFont val="Arial"/>
            <family val="2"/>
            <scheme val="minor"/>
          </rPr>
          <t>======
ID#AAABwg91h-8
Author    (2025-11-19 16:39:29)
Based on 5.5% commission and monthly charges refunded.</t>
        </r>
      </text>
    </comment>
    <comment ref="JSB63" authorId="0" shapeId="0" xr:uid="{00000000-0006-0000-0700-0000E8040000}">
      <text>
        <r>
          <rPr>
            <sz val="10"/>
            <color rgb="FF000000"/>
            <rFont val="Arial"/>
            <family val="2"/>
            <scheme val="minor"/>
          </rPr>
          <t>======
ID#AAABwg91hFI
Author    (2025-11-19 16:39:29)
Based on 5.5% commission and monthly charges refunded.</t>
        </r>
      </text>
    </comment>
    <comment ref="JSJ63" authorId="0" shapeId="0" xr:uid="{00000000-0006-0000-0700-0000F7010000}">
      <text>
        <r>
          <rPr>
            <sz val="10"/>
            <color rgb="FF000000"/>
            <rFont val="Arial"/>
            <family val="2"/>
            <scheme val="minor"/>
          </rPr>
          <t>======
ID#AAABwg91h0k
Author    (2025-11-19 16:39:29)
Based on 5.5% commission and monthly charges refunded.</t>
        </r>
      </text>
    </comment>
    <comment ref="JSR63" authorId="0" shapeId="0" xr:uid="{00000000-0006-0000-0700-000089010000}">
      <text>
        <r>
          <rPr>
            <sz val="10"/>
            <color rgb="FF000000"/>
            <rFont val="Arial"/>
            <family val="2"/>
            <scheme val="minor"/>
          </rPr>
          <t>======
ID#AAABwg91h7c
Author    (2025-11-19 16:39:29)
Based on 5.5% commission and monthly charges refunded.</t>
        </r>
      </text>
    </comment>
    <comment ref="JSZ63" authorId="0" shapeId="0" xr:uid="{00000000-0006-0000-0700-000046000000}">
      <text>
        <r>
          <rPr>
            <sz val="10"/>
            <color rgb="FF000000"/>
            <rFont val="Arial"/>
            <family val="2"/>
            <scheme val="minor"/>
          </rPr>
          <t>======
ID#AAABwg91iP4
Author    (2025-11-19 16:39:29)
Based on 5.5% commission and monthly charges refunded.</t>
        </r>
      </text>
    </comment>
    <comment ref="JTH63" authorId="0" shapeId="0" xr:uid="{00000000-0006-0000-0700-000011000000}">
      <text>
        <r>
          <rPr>
            <sz val="10"/>
            <color rgb="FF000000"/>
            <rFont val="Arial"/>
            <family val="2"/>
            <scheme val="minor"/>
          </rPr>
          <t>======
ID#AAABwg91iTQ
Author    (2025-11-19 16:39:29)
Based on 5.5% commission and monthly charges refunded.</t>
        </r>
      </text>
    </comment>
    <comment ref="JTP63" authorId="0" shapeId="0" xr:uid="{00000000-0006-0000-0700-00009D040000}">
      <text>
        <r>
          <rPr>
            <sz val="10"/>
            <color rgb="FF000000"/>
            <rFont val="Arial"/>
            <family val="2"/>
            <scheme val="minor"/>
          </rPr>
          <t>======
ID#AAABwg91hJ0
Author    (2025-11-19 16:39:29)
Based on 5.5% commission and monthly charges refunded.</t>
        </r>
      </text>
    </comment>
    <comment ref="JTX63" authorId="0" shapeId="0" xr:uid="{00000000-0006-0000-0700-0000DD050000}">
      <text>
        <r>
          <rPr>
            <sz val="10"/>
            <color rgb="FF000000"/>
            <rFont val="Arial"/>
            <family val="2"/>
            <scheme val="minor"/>
          </rPr>
          <t>======
ID#AAABwfdWVIY
Author    (2025-11-19 16:39:29)
Based on 5.5% commission and monthly charges refunded.</t>
        </r>
      </text>
    </comment>
    <comment ref="JUF63" authorId="0" shapeId="0" xr:uid="{00000000-0006-0000-0700-00000A040000}">
      <text>
        <r>
          <rPr>
            <sz val="10"/>
            <color rgb="FF000000"/>
            <rFont val="Arial"/>
            <family val="2"/>
            <scheme val="minor"/>
          </rPr>
          <t>======
ID#AAABwg91hTI
Author    (2025-11-19 16:39:29)
Based on 5.5% commission and monthly charges refunded.</t>
        </r>
      </text>
    </comment>
    <comment ref="JUN63" authorId="0" shapeId="0" xr:uid="{00000000-0006-0000-0700-000047050000}">
      <text>
        <r>
          <rPr>
            <sz val="10"/>
            <color rgb="FF000000"/>
            <rFont val="Arial"/>
            <family val="2"/>
            <scheme val="minor"/>
          </rPr>
          <t>======
ID#AAABwg91g_I
Author    (2025-11-19 16:39:29)
Based on 5.5% commission and monthly charges refunded.</t>
        </r>
      </text>
    </comment>
    <comment ref="JUV63" authorId="0" shapeId="0" xr:uid="{00000000-0006-0000-0700-0000DB030000}">
      <text>
        <r>
          <rPr>
            <sz val="10"/>
            <color rgb="FF000000"/>
            <rFont val="Arial"/>
            <family val="2"/>
            <scheme val="minor"/>
          </rPr>
          <t>======
ID#AAABwg91hWA
Author    (2025-11-19 16:39:29)
Based on 5.5% commission and monthly charges refunded.</t>
        </r>
      </text>
    </comment>
    <comment ref="JVD63" authorId="0" shapeId="0" xr:uid="{00000000-0006-0000-0700-00007C010000}">
      <text>
        <r>
          <rPr>
            <sz val="10"/>
            <color rgb="FF000000"/>
            <rFont val="Arial"/>
            <family val="2"/>
            <scheme val="minor"/>
          </rPr>
          <t>======
ID#AAABwg91h8Y
Author    (2025-11-19 16:39:29)
Based on 5.5% commission and monthly charges refunded.</t>
        </r>
      </text>
    </comment>
    <comment ref="JVL63" authorId="0" shapeId="0" xr:uid="{00000000-0006-0000-0700-0000C7050000}">
      <text>
        <r>
          <rPr>
            <sz val="10"/>
            <color rgb="FF000000"/>
            <rFont val="Arial"/>
            <family val="2"/>
            <scheme val="minor"/>
          </rPr>
          <t>======
ID#AAABwfdWVJ0
Author    (2025-11-19 16:39:29)
Based on 5.5% commission and monthly charges refunded.</t>
        </r>
      </text>
    </comment>
    <comment ref="JVT63" authorId="0" shapeId="0" xr:uid="{00000000-0006-0000-0700-000095000000}">
      <text>
        <r>
          <rPr>
            <sz val="10"/>
            <color rgb="FF000000"/>
            <rFont val="Arial"/>
            <family val="2"/>
            <scheme val="minor"/>
          </rPr>
          <t>======
ID#AAABwg91iLA
Author    (2025-11-19 16:39:29)
Based on 5.5% commission and monthly charges refunded.</t>
        </r>
      </text>
    </comment>
    <comment ref="JWB63" authorId="0" shapeId="0" xr:uid="{00000000-0006-0000-0700-0000B7010000}">
      <text>
        <r>
          <rPr>
            <sz val="10"/>
            <color rgb="FF000000"/>
            <rFont val="Arial"/>
            <family val="2"/>
            <scheme val="minor"/>
          </rPr>
          <t>======
ID#AAABwg91h4s
Author    (2025-11-19 16:39:29)
Based on 5.5% commission and monthly charges refunded.</t>
        </r>
      </text>
    </comment>
    <comment ref="JWJ63" authorId="0" shapeId="0" xr:uid="{00000000-0006-0000-0700-000008040000}">
      <text>
        <r>
          <rPr>
            <sz val="10"/>
            <color rgb="FF000000"/>
            <rFont val="Arial"/>
            <family val="2"/>
            <scheme val="minor"/>
          </rPr>
          <t>======
ID#AAABwg91hTM
Author    (2025-11-19 16:39:29)
Based on 5.5% commission and monthly charges refunded.</t>
        </r>
      </text>
    </comment>
    <comment ref="JWR63" authorId="0" shapeId="0" xr:uid="{00000000-0006-0000-0700-000010040000}">
      <text>
        <r>
          <rPr>
            <sz val="10"/>
            <color rgb="FF000000"/>
            <rFont val="Arial"/>
            <family val="2"/>
            <scheme val="minor"/>
          </rPr>
          <t>======
ID#AAABwg91hSw
Author    (2025-11-19 16:39:29)
Based on 5.5% commission and monthly charges refunded.</t>
        </r>
      </text>
    </comment>
    <comment ref="JWZ63" authorId="0" shapeId="0" xr:uid="{00000000-0006-0000-0700-00002E000000}">
      <text>
        <r>
          <rPr>
            <sz val="10"/>
            <color rgb="FF000000"/>
            <rFont val="Arial"/>
            <family val="2"/>
            <scheme val="minor"/>
          </rPr>
          <t>======
ID#AAABwg91iRY
Author    (2025-11-19 16:39:29)
Based on 5.5% commission and monthly charges refunded.</t>
        </r>
      </text>
    </comment>
    <comment ref="JXH63" authorId="0" shapeId="0" xr:uid="{00000000-0006-0000-0700-00005E020000}">
      <text>
        <r>
          <rPr>
            <sz val="10"/>
            <color rgb="FF000000"/>
            <rFont val="Arial"/>
            <family val="2"/>
            <scheme val="minor"/>
          </rPr>
          <t>======
ID#AAABwg91huI
Author    (2025-11-19 16:39:29)
Based on 5.5% commission and monthly charges refunded.</t>
        </r>
      </text>
    </comment>
    <comment ref="JXP63" authorId="0" shapeId="0" xr:uid="{00000000-0006-0000-0700-0000E1030000}">
      <text>
        <r>
          <rPr>
            <sz val="10"/>
            <color rgb="FF000000"/>
            <rFont val="Arial"/>
            <family val="2"/>
            <scheme val="minor"/>
          </rPr>
          <t>======
ID#AAABwg91hVo
Author    (2025-11-19 16:39:29)
Based on 5.5% commission and monthly charges refunded.</t>
        </r>
      </text>
    </comment>
    <comment ref="JXX63" authorId="0" shapeId="0" xr:uid="{00000000-0006-0000-0700-000080000000}">
      <text>
        <r>
          <rPr>
            <sz val="10"/>
            <color rgb="FF000000"/>
            <rFont val="Arial"/>
            <family val="2"/>
            <scheme val="minor"/>
          </rPr>
          <t>======
ID#AAABwg91iMQ
Author    (2025-11-19 16:39:29)
Based on 5.5% commission and monthly charges refunded.</t>
        </r>
      </text>
    </comment>
    <comment ref="JYF63" authorId="0" shapeId="0" xr:uid="{00000000-0006-0000-0700-000010060000}">
      <text>
        <r>
          <rPr>
            <sz val="10"/>
            <color rgb="FF000000"/>
            <rFont val="Arial"/>
            <family val="2"/>
            <scheme val="minor"/>
          </rPr>
          <t>======
ID#AAABwfdWVFU
Author    (2025-11-19 16:39:29)
Based on 5.5% commission and monthly charges refunded.</t>
        </r>
      </text>
    </comment>
    <comment ref="JYN63" authorId="0" shapeId="0" xr:uid="{00000000-0006-0000-0700-000027000000}">
      <text>
        <r>
          <rPr>
            <sz val="10"/>
            <color rgb="FF000000"/>
            <rFont val="Arial"/>
            <family val="2"/>
            <scheme val="minor"/>
          </rPr>
          <t>======
ID#AAABwg91iRw
Author    (2025-11-19 16:39:29)
Based on 5.5% commission and monthly charges refunded.</t>
        </r>
      </text>
    </comment>
    <comment ref="JYV63" authorId="0" shapeId="0" xr:uid="{00000000-0006-0000-0700-0000D3010000}">
      <text>
        <r>
          <rPr>
            <sz val="10"/>
            <color rgb="FF000000"/>
            <rFont val="Arial"/>
            <family val="2"/>
            <scheme val="minor"/>
          </rPr>
          <t>======
ID#AAABwg91h24
Author    (2025-11-19 16:39:29)
Based on 5.5% commission and monthly charges refunded.</t>
        </r>
      </text>
    </comment>
    <comment ref="JZD63" authorId="0" shapeId="0" xr:uid="{00000000-0006-0000-0700-0000FE030000}">
      <text>
        <r>
          <rPr>
            <sz val="10"/>
            <color rgb="FF000000"/>
            <rFont val="Arial"/>
            <family val="2"/>
            <scheme val="minor"/>
          </rPr>
          <t>======
ID#AAABwg91hT0
Author    (2025-11-19 16:39:29)
Based on 5.5% commission and monthly charges refunded.</t>
        </r>
      </text>
    </comment>
    <comment ref="JZL63" authorId="0" shapeId="0" xr:uid="{00000000-0006-0000-0700-0000E9000000}">
      <text>
        <r>
          <rPr>
            <sz val="10"/>
            <color rgb="FF000000"/>
            <rFont val="Arial"/>
            <family val="2"/>
            <scheme val="minor"/>
          </rPr>
          <t>======
ID#AAABwg91iFo
Author    (2025-11-19 16:39:29)
Based on 5.5% commission and monthly charges refunded.</t>
        </r>
      </text>
    </comment>
    <comment ref="JZT63" authorId="0" shapeId="0" xr:uid="{00000000-0006-0000-0700-00001A060000}">
      <text>
        <r>
          <rPr>
            <sz val="10"/>
            <color rgb="FF000000"/>
            <rFont val="Arial"/>
            <family val="2"/>
            <scheme val="minor"/>
          </rPr>
          <t>======
ID#AAABwfdWVEw
Author    (2025-11-19 16:39:29)
Based on 5.5% commission and monthly charges refunded.</t>
        </r>
      </text>
    </comment>
    <comment ref="KAB63" authorId="0" shapeId="0" xr:uid="{00000000-0006-0000-0700-0000AC050000}">
      <text>
        <r>
          <rPr>
            <sz val="10"/>
            <color rgb="FF000000"/>
            <rFont val="Arial"/>
            <family val="2"/>
            <scheme val="minor"/>
          </rPr>
          <t>======
ID#AAABwfdWVLc
Author    (2025-11-19 16:39:29)
Based on 5.5% commission and monthly charges refunded.</t>
        </r>
      </text>
    </comment>
    <comment ref="KAJ63" authorId="0" shapeId="0" xr:uid="{00000000-0006-0000-0700-000006040000}">
      <text>
        <r>
          <rPr>
            <sz val="10"/>
            <color rgb="FF000000"/>
            <rFont val="Arial"/>
            <family val="2"/>
            <scheme val="minor"/>
          </rPr>
          <t>======
ID#AAABwg91hTU
Author    (2025-11-19 16:39:29)
Based on 5.5% commission and monthly charges refunded.</t>
        </r>
      </text>
    </comment>
    <comment ref="KAR63" authorId="0" shapeId="0" xr:uid="{00000000-0006-0000-0700-00001A010000}">
      <text>
        <r>
          <rPr>
            <sz val="10"/>
            <color rgb="FF000000"/>
            <rFont val="Arial"/>
            <family val="2"/>
            <scheme val="minor"/>
          </rPr>
          <t>======
ID#AAABwg91iCc
Author    (2025-11-19 16:39:29)
Based on 5.5% commission and monthly charges refunded.</t>
        </r>
      </text>
    </comment>
    <comment ref="KAZ63" authorId="0" shapeId="0" xr:uid="{00000000-0006-0000-0700-0000E7050000}">
      <text>
        <r>
          <rPr>
            <sz val="10"/>
            <color rgb="FF000000"/>
            <rFont val="Arial"/>
            <family val="2"/>
            <scheme val="minor"/>
          </rPr>
          <t>======
ID#AAABwfdWVH4
Author    (2025-11-19 16:39:29)
Based on 5.5% commission and monthly charges refunded.</t>
        </r>
      </text>
    </comment>
    <comment ref="KBH63" authorId="0" shapeId="0" xr:uid="{00000000-0006-0000-0700-0000B4020000}">
      <text>
        <r>
          <rPr>
            <sz val="10"/>
            <color rgb="FF000000"/>
            <rFont val="Arial"/>
            <family val="2"/>
            <scheme val="minor"/>
          </rPr>
          <t>======
ID#AAABwg91ho4
Author    (2025-11-19 16:39:29)
Based on 5.5% commission and monthly charges refunded.</t>
        </r>
      </text>
    </comment>
    <comment ref="KBP63" authorId="0" shapeId="0" xr:uid="{00000000-0006-0000-0700-00009E010000}">
      <text>
        <r>
          <rPr>
            <sz val="10"/>
            <color rgb="FF000000"/>
            <rFont val="Arial"/>
            <family val="2"/>
            <scheme val="minor"/>
          </rPr>
          <t>======
ID#AAABwg91h6M
Author    (2025-11-19 16:39:29)
Based on 5.5% commission and monthly charges refunded.</t>
        </r>
      </text>
    </comment>
    <comment ref="KBX63" authorId="0" shapeId="0" xr:uid="{00000000-0006-0000-0700-000084040000}">
      <text>
        <r>
          <rPr>
            <sz val="10"/>
            <color rgb="FF000000"/>
            <rFont val="Arial"/>
            <family val="2"/>
            <scheme val="minor"/>
          </rPr>
          <t>======
ID#AAABwg91hLg
Author    (2025-11-19 16:39:29)
Based on 5.5% commission and monthly charges refunded.</t>
        </r>
      </text>
    </comment>
    <comment ref="KCF63" authorId="0" shapeId="0" xr:uid="{00000000-0006-0000-0700-0000BF020000}">
      <text>
        <r>
          <rPr>
            <sz val="10"/>
            <color rgb="FF000000"/>
            <rFont val="Arial"/>
            <family val="2"/>
            <scheme val="minor"/>
          </rPr>
          <t>======
ID#AAABwg91hoM
Author    (2025-11-19 16:39:29)
Based on 5.5% commission and monthly charges refunded.</t>
        </r>
      </text>
    </comment>
    <comment ref="KCN63" authorId="0" shapeId="0" xr:uid="{00000000-0006-0000-0700-0000DE010000}">
      <text>
        <r>
          <rPr>
            <sz val="10"/>
            <color rgb="FF000000"/>
            <rFont val="Arial"/>
            <family val="2"/>
            <scheme val="minor"/>
          </rPr>
          <t>======
ID#AAABwg91h2U
Author    (2025-11-19 16:39:29)
Based on 5.5% commission and monthly charges refunded.</t>
        </r>
      </text>
    </comment>
    <comment ref="KCV63" authorId="0" shapeId="0" xr:uid="{00000000-0006-0000-0700-000013060000}">
      <text>
        <r>
          <rPr>
            <sz val="10"/>
            <color rgb="FF000000"/>
            <rFont val="Arial"/>
            <family val="2"/>
            <scheme val="minor"/>
          </rPr>
          <t>======
ID#AAABwfdWVFI
Author    (2025-11-19 16:39:29)
Based on 5.5% commission and monthly charges refunded.</t>
        </r>
      </text>
    </comment>
    <comment ref="KDD63" authorId="0" shapeId="0" xr:uid="{00000000-0006-0000-0700-00005A010000}">
      <text>
        <r>
          <rPr>
            <sz val="10"/>
            <color rgb="FF000000"/>
            <rFont val="Arial"/>
            <family val="2"/>
            <scheme val="minor"/>
          </rPr>
          <t>======
ID#AAABwg91h-s
Author    (2025-11-19 16:39:29)
Based on 5.5% commission and monthly charges refunded.</t>
        </r>
      </text>
    </comment>
    <comment ref="KDL63" authorId="0" shapeId="0" xr:uid="{00000000-0006-0000-0700-00002F010000}">
      <text>
        <r>
          <rPr>
            <sz val="10"/>
            <color rgb="FF000000"/>
            <rFont val="Arial"/>
            <family val="2"/>
            <scheme val="minor"/>
          </rPr>
          <t>======
ID#AAABwg91iBM
Author    (2025-11-19 16:39:29)
Based on 5.5% commission and monthly charges refunded.</t>
        </r>
      </text>
    </comment>
    <comment ref="KDT63" authorId="0" shapeId="0" xr:uid="{00000000-0006-0000-0700-000057050000}">
      <text>
        <r>
          <rPr>
            <sz val="10"/>
            <color rgb="FF000000"/>
            <rFont val="Arial"/>
            <family val="2"/>
            <scheme val="minor"/>
          </rPr>
          <t>======
ID#AAABwfdWVQ8
Author    (2025-11-19 16:39:29)
Based on 5.5% commission and monthly charges refunded.</t>
        </r>
      </text>
    </comment>
    <comment ref="KEB63" authorId="0" shapeId="0" xr:uid="{00000000-0006-0000-0700-0000FF000000}">
      <text>
        <r>
          <rPr>
            <sz val="10"/>
            <color rgb="FF000000"/>
            <rFont val="Arial"/>
            <family val="2"/>
            <scheme val="minor"/>
          </rPr>
          <t>======
ID#AAABwg91iEQ
Author    (2025-11-19 16:39:29)
Based on 5.5% commission and monthly charges refunded.</t>
        </r>
      </text>
    </comment>
    <comment ref="KEJ63" authorId="0" shapeId="0" xr:uid="{00000000-0006-0000-0700-0000C4050000}">
      <text>
        <r>
          <rPr>
            <sz val="10"/>
            <color rgb="FF000000"/>
            <rFont val="Arial"/>
            <family val="2"/>
            <scheme val="minor"/>
          </rPr>
          <t>======
ID#AAABwfdWVKM
Author    (2025-11-19 16:39:29)
Based on 5.5% commission and monthly charges refunded.</t>
        </r>
      </text>
    </comment>
    <comment ref="KER63" authorId="0" shapeId="0" xr:uid="{00000000-0006-0000-0700-000099000000}">
      <text>
        <r>
          <rPr>
            <sz val="10"/>
            <color rgb="FF000000"/>
            <rFont val="Arial"/>
            <family val="2"/>
            <scheme val="minor"/>
          </rPr>
          <t>======
ID#AAABwg91iKk
Author    (2025-11-19 16:39:29)
Based on 5.5% commission and monthly charges refunded.</t>
        </r>
      </text>
    </comment>
    <comment ref="KEZ63" authorId="0" shapeId="0" xr:uid="{00000000-0006-0000-0700-0000C8050000}">
      <text>
        <r>
          <rPr>
            <sz val="10"/>
            <color rgb="FF000000"/>
            <rFont val="Arial"/>
            <family val="2"/>
            <scheme val="minor"/>
          </rPr>
          <t>======
ID#AAABwfdWVJ4
Author    (2025-11-19 16:39:29)
Based on 5.5% commission and monthly charges refunded.</t>
        </r>
      </text>
    </comment>
    <comment ref="KFH63" authorId="0" shapeId="0" xr:uid="{00000000-0006-0000-0700-00000E050000}">
      <text>
        <r>
          <rPr>
            <sz val="10"/>
            <color rgb="FF000000"/>
            <rFont val="Arial"/>
            <family val="2"/>
            <scheme val="minor"/>
          </rPr>
          <t>======
ID#AAABwg91hCs
Author    (2025-11-19 16:39:29)
Based on 5.5% commission and monthly charges refunded.</t>
        </r>
      </text>
    </comment>
    <comment ref="KFP63" authorId="0" shapeId="0" xr:uid="{00000000-0006-0000-0700-00009A010000}">
      <text>
        <r>
          <rPr>
            <sz val="10"/>
            <color rgb="FF000000"/>
            <rFont val="Arial"/>
            <family val="2"/>
            <scheme val="minor"/>
          </rPr>
          <t>======
ID#AAABwg91h6c
Author    (2025-11-19 16:39:29)
Based on 5.5% commission and monthly charges refunded.</t>
        </r>
      </text>
    </comment>
    <comment ref="KFX63" authorId="0" shapeId="0" xr:uid="{00000000-0006-0000-0700-000075010000}">
      <text>
        <r>
          <rPr>
            <sz val="10"/>
            <color rgb="FF000000"/>
            <rFont val="Arial"/>
            <family val="2"/>
            <scheme val="minor"/>
          </rPr>
          <t>======
ID#AAABwg91h8w
Author    (2025-11-19 16:39:29)
Based on 5.5% commission and monthly charges refunded.</t>
        </r>
      </text>
    </comment>
    <comment ref="KGF63" authorId="0" shapeId="0" xr:uid="{00000000-0006-0000-0700-000053040000}">
      <text>
        <r>
          <rPr>
            <sz val="10"/>
            <color rgb="FF000000"/>
            <rFont val="Arial"/>
            <family val="2"/>
            <scheme val="minor"/>
          </rPr>
          <t>======
ID#AAABwg91hOo
Author    (2025-11-19 16:39:29)
Based on 5.5% commission and monthly charges refunded.</t>
        </r>
      </text>
    </comment>
    <comment ref="KGN63" authorId="0" shapeId="0" xr:uid="{00000000-0006-0000-0700-000025000000}">
      <text>
        <r>
          <rPr>
            <sz val="10"/>
            <color rgb="FF000000"/>
            <rFont val="Arial"/>
            <family val="2"/>
            <scheme val="minor"/>
          </rPr>
          <t>======
ID#AAABwg91iR0
Author    (2025-11-19 16:39:29)
Based on 5.5% commission and monthly charges refunded.</t>
        </r>
      </text>
    </comment>
    <comment ref="KGV63" authorId="0" shapeId="0" xr:uid="{00000000-0006-0000-0700-000012020000}">
      <text>
        <r>
          <rPr>
            <sz val="10"/>
            <color rgb="FF000000"/>
            <rFont val="Arial"/>
            <family val="2"/>
            <scheme val="minor"/>
          </rPr>
          <t>======
ID#AAABwg91hy4
Author    (2025-11-19 16:39:29)
Based on 5.5% commission and monthly charges refunded.</t>
        </r>
      </text>
    </comment>
    <comment ref="KHD63" authorId="0" shapeId="0" xr:uid="{00000000-0006-0000-0700-000093050000}">
      <text>
        <r>
          <rPr>
            <sz val="10"/>
            <color rgb="FF000000"/>
            <rFont val="Arial"/>
            <family val="2"/>
            <scheme val="minor"/>
          </rPr>
          <t>======
ID#AAABwfdWVNI
Author    (2025-11-19 16:39:29)
Based on 5.5% commission and monthly charges refunded.</t>
        </r>
      </text>
    </comment>
    <comment ref="KHL63" authorId="0" shapeId="0" xr:uid="{00000000-0006-0000-0700-0000C9040000}">
      <text>
        <r>
          <rPr>
            <sz val="10"/>
            <color rgb="FF000000"/>
            <rFont val="Arial"/>
            <family val="2"/>
            <scheme val="minor"/>
          </rPr>
          <t>======
ID#AAABwg91hG4
Author    (2025-11-19 16:39:29)
Based on 5.5% commission and monthly charges refunded.</t>
        </r>
      </text>
    </comment>
    <comment ref="KHT63" authorId="0" shapeId="0" xr:uid="{00000000-0006-0000-0700-00007B020000}">
      <text>
        <r>
          <rPr>
            <sz val="10"/>
            <color rgb="FF000000"/>
            <rFont val="Arial"/>
            <family val="2"/>
            <scheme val="minor"/>
          </rPr>
          <t>======
ID#AAABwg91hsg
Author    (2025-11-19 16:39:29)
Based on 5.5% commission and monthly charges refunded.</t>
        </r>
      </text>
    </comment>
    <comment ref="KIB63" authorId="0" shapeId="0" xr:uid="{00000000-0006-0000-0700-00007E050000}">
      <text>
        <r>
          <rPr>
            <sz val="10"/>
            <color rgb="FF000000"/>
            <rFont val="Arial"/>
            <family val="2"/>
            <scheme val="minor"/>
          </rPr>
          <t>======
ID#AAABwfdWVOg
Author    (2025-11-19 16:39:29)
Based on 5.5% commission and monthly charges refunded.</t>
        </r>
      </text>
    </comment>
    <comment ref="KIJ63" authorId="0" shapeId="0" xr:uid="{00000000-0006-0000-0700-000035030000}">
      <text>
        <r>
          <rPr>
            <sz val="10"/>
            <color rgb="FF000000"/>
            <rFont val="Arial"/>
            <family val="2"/>
            <scheme val="minor"/>
          </rPr>
          <t>======
ID#AAABwg91hgk
Author    (2025-11-19 16:39:29)
Based on 5.5% commission and monthly charges refunded.</t>
        </r>
      </text>
    </comment>
    <comment ref="KIR63" authorId="0" shapeId="0" xr:uid="{00000000-0006-0000-0700-0000FD030000}">
      <text>
        <r>
          <rPr>
            <sz val="10"/>
            <color rgb="FF000000"/>
            <rFont val="Arial"/>
            <family val="2"/>
            <scheme val="minor"/>
          </rPr>
          <t>======
ID#AAABwg91hT8
Author    (2025-11-19 16:39:29)
Based on 5.5% commission and monthly charges refunded.</t>
        </r>
      </text>
    </comment>
    <comment ref="KIZ63" authorId="0" shapeId="0" xr:uid="{00000000-0006-0000-0700-0000B0050000}">
      <text>
        <r>
          <rPr>
            <sz val="10"/>
            <color rgb="FF000000"/>
            <rFont val="Arial"/>
            <family val="2"/>
            <scheme val="minor"/>
          </rPr>
          <t>======
ID#AAABwfdWVLU
Author    (2025-11-19 16:39:29)
Based on 5.5% commission and monthly charges refunded.</t>
        </r>
      </text>
    </comment>
    <comment ref="KJH63" authorId="0" shapeId="0" xr:uid="{00000000-0006-0000-0700-0000F7000000}">
      <text>
        <r>
          <rPr>
            <sz val="10"/>
            <color rgb="FF000000"/>
            <rFont val="Arial"/>
            <family val="2"/>
            <scheme val="minor"/>
          </rPr>
          <t>======
ID#AAABwg91iEw
Author    (2025-11-19 16:39:29)
Based on 5.5% commission and monthly charges refunded.</t>
        </r>
      </text>
    </comment>
    <comment ref="KJP63" authorId="0" shapeId="0" xr:uid="{00000000-0006-0000-0700-00004C020000}">
      <text>
        <r>
          <rPr>
            <sz val="10"/>
            <color rgb="FF000000"/>
            <rFont val="Arial"/>
            <family val="2"/>
            <scheme val="minor"/>
          </rPr>
          <t>======
ID#AAABwg91hvU
Author    (2025-11-19 16:39:29)
Based on 5.5% commission and monthly charges refunded.</t>
        </r>
      </text>
    </comment>
    <comment ref="KJX63" authorId="0" shapeId="0" xr:uid="{00000000-0006-0000-0700-0000B2020000}">
      <text>
        <r>
          <rPr>
            <sz val="10"/>
            <color rgb="FF000000"/>
            <rFont val="Arial"/>
            <family val="2"/>
            <scheme val="minor"/>
          </rPr>
          <t>======
ID#AAABwg91ho8
Author    (2025-11-19 16:39:29)
Based on 5.5% commission and monthly charges refunded.</t>
        </r>
      </text>
    </comment>
    <comment ref="KKF63" authorId="0" shapeId="0" xr:uid="{00000000-0006-0000-0700-00002A040000}">
      <text>
        <r>
          <rPr>
            <sz val="10"/>
            <color rgb="FF000000"/>
            <rFont val="Arial"/>
            <family val="2"/>
            <scheme val="minor"/>
          </rPr>
          <t>======
ID#AAABwg91hRI
Author    (2025-11-19 16:39:29)
Based on 5.5% commission and monthly charges refunded.</t>
        </r>
      </text>
    </comment>
    <comment ref="KKN63" authorId="0" shapeId="0" xr:uid="{00000000-0006-0000-0700-000065010000}">
      <text>
        <r>
          <rPr>
            <sz val="10"/>
            <color rgb="FF000000"/>
            <rFont val="Arial"/>
            <family val="2"/>
            <scheme val="minor"/>
          </rPr>
          <t>======
ID#AAABwg91h9s
Author    (2025-11-19 16:39:29)
Based on 5.5% commission and monthly charges refunded.</t>
        </r>
      </text>
    </comment>
    <comment ref="KKV63" authorId="0" shapeId="0" xr:uid="{00000000-0006-0000-0700-000042030000}">
      <text>
        <r>
          <rPr>
            <sz val="10"/>
            <color rgb="FF000000"/>
            <rFont val="Arial"/>
            <family val="2"/>
            <scheme val="minor"/>
          </rPr>
          <t>======
ID#AAABwg91hf8
Author    (2025-11-19 16:39:29)
Based on 5.5% commission and monthly charges refunded.</t>
        </r>
      </text>
    </comment>
    <comment ref="KLD63" authorId="0" shapeId="0" xr:uid="{00000000-0006-0000-0700-0000D1040000}">
      <text>
        <r>
          <rPr>
            <sz val="10"/>
            <color rgb="FF000000"/>
            <rFont val="Arial"/>
            <family val="2"/>
            <scheme val="minor"/>
          </rPr>
          <t>======
ID#AAABwg91hGo
Author    (2025-11-19 16:39:29)
Based on 5.5% commission and monthly charges refunded.</t>
        </r>
      </text>
    </comment>
    <comment ref="KLL63" authorId="0" shapeId="0" xr:uid="{00000000-0006-0000-0700-0000E3010000}">
      <text>
        <r>
          <rPr>
            <sz val="10"/>
            <color rgb="FF000000"/>
            <rFont val="Arial"/>
            <family val="2"/>
            <scheme val="minor"/>
          </rPr>
          <t>======
ID#AAABwg91h18
Author    (2025-11-19 16:39:29)
Based on 5.5% commission and monthly charges refunded.</t>
        </r>
      </text>
    </comment>
    <comment ref="KLT63" authorId="0" shapeId="0" xr:uid="{00000000-0006-0000-0700-00004B040000}">
      <text>
        <r>
          <rPr>
            <sz val="10"/>
            <color rgb="FF000000"/>
            <rFont val="Arial"/>
            <family val="2"/>
            <scheme val="minor"/>
          </rPr>
          <t>======
ID#AAABwg91hPE
Author    (2025-11-19 16:39:29)
Based on 5.5% commission and monthly charges refunded.</t>
        </r>
      </text>
    </comment>
    <comment ref="KMB63" authorId="0" shapeId="0" xr:uid="{00000000-0006-0000-0700-000009030000}">
      <text>
        <r>
          <rPr>
            <sz val="10"/>
            <color rgb="FF000000"/>
            <rFont val="Arial"/>
            <family val="2"/>
            <scheme val="minor"/>
          </rPr>
          <t>======
ID#AAABwg91hjU
Author    (2025-11-19 16:39:29)
Based on 5.5% commission and monthly charges refunded.</t>
        </r>
      </text>
    </comment>
    <comment ref="KMJ63" authorId="0" shapeId="0" xr:uid="{00000000-0006-0000-0700-000001010000}">
      <text>
        <r>
          <rPr>
            <sz val="10"/>
            <color rgb="FF000000"/>
            <rFont val="Arial"/>
            <family val="2"/>
            <scheme val="minor"/>
          </rPr>
          <t>======
ID#AAABwg91iEA
Author    (2025-11-19 16:39:29)
Based on 5.5% commission and monthly charges refunded.</t>
        </r>
      </text>
    </comment>
    <comment ref="KMR63" authorId="0" shapeId="0" xr:uid="{00000000-0006-0000-0700-000040010000}">
      <text>
        <r>
          <rPr>
            <sz val="10"/>
            <color rgb="FF000000"/>
            <rFont val="Arial"/>
            <family val="2"/>
            <scheme val="minor"/>
          </rPr>
          <t>======
ID#AAABwg91iAI
Author    (2025-11-19 16:39:29)
Based on 5.5% commission and monthly charges refunded.</t>
        </r>
      </text>
    </comment>
    <comment ref="KMZ63" authorId="0" shapeId="0" xr:uid="{00000000-0006-0000-0700-000005000000}">
      <text>
        <r>
          <rPr>
            <sz val="10"/>
            <color rgb="FF000000"/>
            <rFont val="Arial"/>
            <family val="2"/>
            <scheme val="minor"/>
          </rPr>
          <t>======
ID#AAABwg91iT8
Author    (2025-11-19 16:39:29)
Based on 5.5% commission and monthly charges refunded.</t>
        </r>
      </text>
    </comment>
    <comment ref="KNH63" authorId="0" shapeId="0" xr:uid="{00000000-0006-0000-0700-000070010000}">
      <text>
        <r>
          <rPr>
            <sz val="10"/>
            <color rgb="FF000000"/>
            <rFont val="Arial"/>
            <family val="2"/>
            <scheme val="minor"/>
          </rPr>
          <t>======
ID#AAABwg91h9M
Author    (2025-11-19 16:39:29)
Based on 5.5% commission and monthly charges refunded.</t>
        </r>
      </text>
    </comment>
    <comment ref="KNP63" authorId="0" shapeId="0" xr:uid="{00000000-0006-0000-0700-0000E6050000}">
      <text>
        <r>
          <rPr>
            <sz val="10"/>
            <color rgb="FF000000"/>
            <rFont val="Arial"/>
            <family val="2"/>
            <scheme val="minor"/>
          </rPr>
          <t>======
ID#AAABwfdWVH8
Author    (2025-11-19 16:39:29)
Based on 5.5% commission and monthly charges refunded.</t>
        </r>
      </text>
    </comment>
    <comment ref="KNX63" authorId="0" shapeId="0" xr:uid="{00000000-0006-0000-0700-000032020000}">
      <text>
        <r>
          <rPr>
            <sz val="10"/>
            <color rgb="FF000000"/>
            <rFont val="Arial"/>
            <family val="2"/>
            <scheme val="minor"/>
          </rPr>
          <t>======
ID#AAABwg91hw8
Author    (2025-11-19 16:39:29)
Based on 5.5% commission and monthly charges refunded.</t>
        </r>
      </text>
    </comment>
    <comment ref="KOF63" authorId="0" shapeId="0" xr:uid="{00000000-0006-0000-0700-0000D0030000}">
      <text>
        <r>
          <rPr>
            <sz val="10"/>
            <color rgb="FF000000"/>
            <rFont val="Arial"/>
            <family val="2"/>
            <scheme val="minor"/>
          </rPr>
          <t>======
ID#AAABwg91hWs
Author    (2025-11-19 16:39:29)
Based on 5.5% commission and monthly charges refunded.</t>
        </r>
      </text>
    </comment>
    <comment ref="KON63" authorId="0" shapeId="0" xr:uid="{00000000-0006-0000-0700-000014020000}">
      <text>
        <r>
          <rPr>
            <sz val="10"/>
            <color rgb="FF000000"/>
            <rFont val="Arial"/>
            <family val="2"/>
            <scheme val="minor"/>
          </rPr>
          <t>======
ID#AAABwg91hy0
Author    (2025-11-19 16:39:29)
Based on 5.5% commission and monthly charges refunded.</t>
        </r>
      </text>
    </comment>
    <comment ref="KOV63" authorId="0" shapeId="0" xr:uid="{00000000-0006-0000-0700-0000C3020000}">
      <text>
        <r>
          <rPr>
            <sz val="10"/>
            <color rgb="FF000000"/>
            <rFont val="Arial"/>
            <family val="2"/>
            <scheme val="minor"/>
          </rPr>
          <t>======
ID#AAABwg91hn0
Author    (2025-11-19 16:39:29)
Based on 5.5% commission and monthly charges refunded.</t>
        </r>
      </text>
    </comment>
    <comment ref="KPD63" authorId="0" shapeId="0" xr:uid="{00000000-0006-0000-0700-000070020000}">
      <text>
        <r>
          <rPr>
            <sz val="10"/>
            <color rgb="FF000000"/>
            <rFont val="Arial"/>
            <family val="2"/>
            <scheme val="minor"/>
          </rPr>
          <t>======
ID#AAABwg91htI
Author    (2025-11-19 16:39:29)
Based on 5.5% commission and monthly charges refunded.</t>
        </r>
      </text>
    </comment>
    <comment ref="KPL63" authorId="0" shapeId="0" xr:uid="{00000000-0006-0000-0700-0000DF030000}">
      <text>
        <r>
          <rPr>
            <sz val="10"/>
            <color rgb="FF000000"/>
            <rFont val="Arial"/>
            <family val="2"/>
            <scheme val="minor"/>
          </rPr>
          <t>======
ID#AAABwg91hV4
Author    (2025-11-19 16:39:29)
Based on 5.5% commission and monthly charges refunded.</t>
        </r>
      </text>
    </comment>
    <comment ref="KPT63" authorId="0" shapeId="0" xr:uid="{00000000-0006-0000-0700-0000C3010000}">
      <text>
        <r>
          <rPr>
            <sz val="10"/>
            <color rgb="FF000000"/>
            <rFont val="Arial"/>
            <family val="2"/>
            <scheme val="minor"/>
          </rPr>
          <t>======
ID#AAABwg91h38
Author    (2025-11-19 16:39:29)
Based on 5.5% commission and monthly charges refunded.</t>
        </r>
      </text>
    </comment>
    <comment ref="KQB63" authorId="0" shapeId="0" xr:uid="{00000000-0006-0000-0700-0000CE010000}">
      <text>
        <r>
          <rPr>
            <sz val="10"/>
            <color rgb="FF000000"/>
            <rFont val="Arial"/>
            <family val="2"/>
            <scheme val="minor"/>
          </rPr>
          <t>======
ID#AAABwg91h3Q
Author    (2025-11-19 16:39:29)
Based on 5.5% commission and monthly charges refunded.</t>
        </r>
      </text>
    </comment>
    <comment ref="KQJ63" authorId="0" shapeId="0" xr:uid="{00000000-0006-0000-0700-0000D7000000}">
      <text>
        <r>
          <rPr>
            <sz val="10"/>
            <color rgb="FF000000"/>
            <rFont val="Arial"/>
            <family val="2"/>
            <scheme val="minor"/>
          </rPr>
          <t>======
ID#AAABwg91iGw
Author    (2025-11-19 16:39:29)
Based on 5.5% commission and monthly charges refunded.</t>
        </r>
      </text>
    </comment>
    <comment ref="KQR63" authorId="0" shapeId="0" xr:uid="{00000000-0006-0000-0700-0000CC020000}">
      <text>
        <r>
          <rPr>
            <sz val="10"/>
            <color rgb="FF000000"/>
            <rFont val="Arial"/>
            <family val="2"/>
            <scheme val="minor"/>
          </rPr>
          <t>======
ID#AAABwg91hnI
Author    (2025-11-19 16:39:29)
Based on 5.5% commission and monthly charges refunded.</t>
        </r>
      </text>
    </comment>
    <comment ref="KQZ63" authorId="0" shapeId="0" xr:uid="{00000000-0006-0000-0700-000010030000}">
      <text>
        <r>
          <rPr>
            <sz val="10"/>
            <color rgb="FF000000"/>
            <rFont val="Arial"/>
            <family val="2"/>
            <scheme val="minor"/>
          </rPr>
          <t>======
ID#AAABwg91hjA
Author    (2025-11-19 16:39:29)
Based on 5.5% commission and monthly charges refunded.</t>
        </r>
      </text>
    </comment>
    <comment ref="KRH63" authorId="0" shapeId="0" xr:uid="{00000000-0006-0000-0700-00000E040000}">
      <text>
        <r>
          <rPr>
            <sz val="10"/>
            <color rgb="FF000000"/>
            <rFont val="Arial"/>
            <family val="2"/>
            <scheme val="minor"/>
          </rPr>
          <t>======
ID#AAABwg91hS8
Author    (2025-11-19 16:39:29)
Based on 5.5% commission and monthly charges refunded.</t>
        </r>
      </text>
    </comment>
    <comment ref="KRP63" authorId="0" shapeId="0" xr:uid="{00000000-0006-0000-0700-0000ED030000}">
      <text>
        <r>
          <rPr>
            <sz val="10"/>
            <color rgb="FF000000"/>
            <rFont val="Arial"/>
            <family val="2"/>
            <scheme val="minor"/>
          </rPr>
          <t>======
ID#AAABwg91hU8
Author    (2025-11-19 16:39:29)
Based on 5.5% commission and monthly charges refunded.</t>
        </r>
      </text>
    </comment>
    <comment ref="KRX63" authorId="0" shapeId="0" xr:uid="{00000000-0006-0000-0700-0000F1030000}">
      <text>
        <r>
          <rPr>
            <sz val="10"/>
            <color rgb="FF000000"/>
            <rFont val="Arial"/>
            <family val="2"/>
            <scheme val="minor"/>
          </rPr>
          <t>======
ID#AAABwg91hUo
Author    (2025-11-19 16:39:29)
Based on 5.5% commission and monthly charges refunded.</t>
        </r>
      </text>
    </comment>
    <comment ref="KSF63" authorId="0" shapeId="0" xr:uid="{00000000-0006-0000-0700-000006050000}">
      <text>
        <r>
          <rPr>
            <sz val="10"/>
            <color rgb="FF000000"/>
            <rFont val="Arial"/>
            <family val="2"/>
            <scheme val="minor"/>
          </rPr>
          <t>======
ID#AAABwg91hDY
Author    (2025-11-19 16:39:29)
Based on 5.5% commission and monthly charges refunded.</t>
        </r>
      </text>
    </comment>
    <comment ref="KSN63" authorId="0" shapeId="0" xr:uid="{00000000-0006-0000-0700-00000D040000}">
      <text>
        <r>
          <rPr>
            <sz val="10"/>
            <color rgb="FF000000"/>
            <rFont val="Arial"/>
            <family val="2"/>
            <scheme val="minor"/>
          </rPr>
          <t>======
ID#AAABwg91hS4
Author    (2025-11-19 16:39:29)
Based on 5.5% commission and monthly charges refunded.</t>
        </r>
      </text>
    </comment>
    <comment ref="KSV63" authorId="0" shapeId="0" xr:uid="{00000000-0006-0000-0700-000069040000}">
      <text>
        <r>
          <rPr>
            <sz val="10"/>
            <color rgb="FF000000"/>
            <rFont val="Arial"/>
            <family val="2"/>
            <scheme val="minor"/>
          </rPr>
          <t>======
ID#AAABwg91hNI
Author    (2025-11-19 16:39:29)
Based on 5.5% commission and monthly charges refunded.</t>
        </r>
      </text>
    </comment>
    <comment ref="KTD63" authorId="0" shapeId="0" xr:uid="{00000000-0006-0000-0700-00004B000000}">
      <text>
        <r>
          <rPr>
            <sz val="10"/>
            <color rgb="FF000000"/>
            <rFont val="Arial"/>
            <family val="2"/>
            <scheme val="minor"/>
          </rPr>
          <t>======
ID#AAABwg91iPc
Author    (2025-11-19 16:39:29)
Based on 5.5% commission and monthly charges refunded.</t>
        </r>
      </text>
    </comment>
    <comment ref="KTL63" authorId="0" shapeId="0" xr:uid="{00000000-0006-0000-0700-0000CF000000}">
      <text>
        <r>
          <rPr>
            <sz val="10"/>
            <color rgb="FF000000"/>
            <rFont val="Arial"/>
            <family val="2"/>
            <scheme val="minor"/>
          </rPr>
          <t>======
ID#AAABwg91iHY
Author    (2025-11-19 16:39:29)
Based on 5.5% commission and monthly charges refunded.</t>
        </r>
      </text>
    </comment>
    <comment ref="KTT63" authorId="0" shapeId="0" xr:uid="{00000000-0006-0000-0700-000059010000}">
      <text>
        <r>
          <rPr>
            <sz val="10"/>
            <color rgb="FF000000"/>
            <rFont val="Arial"/>
            <family val="2"/>
            <scheme val="minor"/>
          </rPr>
          <t>======
ID#AAABwg91h-o
Author    (2025-11-19 16:39:29)
Based on 5.5% commission and monthly charges refunded.</t>
        </r>
      </text>
    </comment>
    <comment ref="KUB63" authorId="0" shapeId="0" xr:uid="{00000000-0006-0000-0700-000016000000}">
      <text>
        <r>
          <rPr>
            <sz val="10"/>
            <color rgb="FF000000"/>
            <rFont val="Arial"/>
            <family val="2"/>
            <scheme val="minor"/>
          </rPr>
          <t>======
ID#AAABwg91iS0
Author    (2025-11-19 16:39:29)
Based on 5.5% commission and monthly charges refunded.</t>
        </r>
      </text>
    </comment>
    <comment ref="KUJ63" authorId="0" shapeId="0" xr:uid="{00000000-0006-0000-0700-0000E7030000}">
      <text>
        <r>
          <rPr>
            <sz val="10"/>
            <color rgb="FF000000"/>
            <rFont val="Arial"/>
            <family val="2"/>
            <scheme val="minor"/>
          </rPr>
          <t>======
ID#AAABwg91hVQ
Author    (2025-11-19 16:39:29)
Based on 5.5% commission and monthly charges refunded.</t>
        </r>
      </text>
    </comment>
    <comment ref="KUR63" authorId="0" shapeId="0" xr:uid="{00000000-0006-0000-0700-000002060000}">
      <text>
        <r>
          <rPr>
            <sz val="10"/>
            <color rgb="FF000000"/>
            <rFont val="Arial"/>
            <family val="2"/>
            <scheme val="minor"/>
          </rPr>
          <t>======
ID#AAABwfdWVGQ
Author    (2025-11-19 16:39:29)
Based on 5.5% commission and monthly charges refunded.</t>
        </r>
      </text>
    </comment>
    <comment ref="KUZ63" authorId="0" shapeId="0" xr:uid="{00000000-0006-0000-0700-00004F020000}">
      <text>
        <r>
          <rPr>
            <sz val="10"/>
            <color rgb="FF000000"/>
            <rFont val="Arial"/>
            <family val="2"/>
            <scheme val="minor"/>
          </rPr>
          <t>======
ID#AAABwg91hvM
Author    (2025-11-19 16:39:29)
Based on 5.5% commission and monthly charges refunded.</t>
        </r>
      </text>
    </comment>
    <comment ref="KVH63" authorId="0" shapeId="0" xr:uid="{00000000-0006-0000-0700-000028000000}">
      <text>
        <r>
          <rPr>
            <sz val="10"/>
            <color rgb="FF000000"/>
            <rFont val="Arial"/>
            <family val="2"/>
            <scheme val="minor"/>
          </rPr>
          <t>======
ID#AAABwg91iRk
Author    (2025-11-19 16:39:29)
Based on 5.5% commission and monthly charges refunded.</t>
        </r>
      </text>
    </comment>
    <comment ref="KVP63" authorId="0" shapeId="0" xr:uid="{00000000-0006-0000-0700-00001B050000}">
      <text>
        <r>
          <rPr>
            <sz val="10"/>
            <color rgb="FF000000"/>
            <rFont val="Arial"/>
            <family val="2"/>
            <scheme val="minor"/>
          </rPr>
          <t>======
ID#AAABwg91hB4
Author    (2025-11-19 16:39:29)
Based on 5.5% commission and monthly charges refunded.</t>
        </r>
      </text>
    </comment>
    <comment ref="KVX63" authorId="0" shapeId="0" xr:uid="{00000000-0006-0000-0700-0000BD030000}">
      <text>
        <r>
          <rPr>
            <sz val="10"/>
            <color rgb="FF000000"/>
            <rFont val="Arial"/>
            <family val="2"/>
            <scheme val="minor"/>
          </rPr>
          <t>======
ID#AAABwg91hX8
Author    (2025-11-19 16:39:29)
Based on 5.5% commission and monthly charges refunded.</t>
        </r>
      </text>
    </comment>
    <comment ref="KWF63" authorId="0" shapeId="0" xr:uid="{00000000-0006-0000-0700-00008F030000}">
      <text>
        <r>
          <rPr>
            <sz val="10"/>
            <color rgb="FF000000"/>
            <rFont val="Arial"/>
            <family val="2"/>
            <scheme val="minor"/>
          </rPr>
          <t>======
ID#AAABwg91ha4
Author    (2025-11-19 16:39:29)
Based on 5.5% commission and monthly charges refunded.</t>
        </r>
      </text>
    </comment>
    <comment ref="KWN63" authorId="0" shapeId="0" xr:uid="{00000000-0006-0000-0700-0000D0050000}">
      <text>
        <r>
          <rPr>
            <sz val="10"/>
            <color rgb="FF000000"/>
            <rFont val="Arial"/>
            <family val="2"/>
            <scheme val="minor"/>
          </rPr>
          <t>======
ID#AAABwfdWVJQ
Author    (2025-11-19 16:39:29)
Based on 5.5% commission and monthly charges refunded.</t>
        </r>
      </text>
    </comment>
    <comment ref="KWV63" authorId="0" shapeId="0" xr:uid="{00000000-0006-0000-0700-0000B1000000}">
      <text>
        <r>
          <rPr>
            <sz val="10"/>
            <color rgb="FF000000"/>
            <rFont val="Arial"/>
            <family val="2"/>
            <scheme val="minor"/>
          </rPr>
          <t>======
ID#AAABwg91iJI
Author    (2025-11-19 16:39:29)
Based on 5.5% commission and monthly charges refunded.</t>
        </r>
      </text>
    </comment>
    <comment ref="KXD63" authorId="0" shapeId="0" xr:uid="{00000000-0006-0000-0700-0000F9040000}">
      <text>
        <r>
          <rPr>
            <sz val="10"/>
            <color rgb="FF000000"/>
            <rFont val="Arial"/>
            <family val="2"/>
            <scheme val="minor"/>
          </rPr>
          <t>======
ID#AAABwg91hEE
Author    (2025-11-19 16:39:29)
Based on 5.5% commission and monthly charges refunded.</t>
        </r>
      </text>
    </comment>
    <comment ref="KXL63" authorId="0" shapeId="0" xr:uid="{00000000-0006-0000-0700-00003C040000}">
      <text>
        <r>
          <rPr>
            <sz val="10"/>
            <color rgb="FF000000"/>
            <rFont val="Arial"/>
            <family val="2"/>
            <scheme val="minor"/>
          </rPr>
          <t>======
ID#AAABwg91hQE
Author    (2025-11-19 16:39:29)
Based on 5.5% commission and monthly charges refunded.</t>
        </r>
      </text>
    </comment>
    <comment ref="KXT63" authorId="0" shapeId="0" xr:uid="{00000000-0006-0000-0700-00002E030000}">
      <text>
        <r>
          <rPr>
            <sz val="10"/>
            <color rgb="FF000000"/>
            <rFont val="Arial"/>
            <family val="2"/>
            <scheme val="minor"/>
          </rPr>
          <t>======
ID#AAABwg91hhA
Author    (2025-11-19 16:39:29)
Based on 5.5% commission and monthly charges refunded.</t>
        </r>
      </text>
    </comment>
    <comment ref="KYB63" authorId="0" shapeId="0" xr:uid="{00000000-0006-0000-0700-000011050000}">
      <text>
        <r>
          <rPr>
            <sz val="10"/>
            <color rgb="FF000000"/>
            <rFont val="Arial"/>
            <family val="2"/>
            <scheme val="minor"/>
          </rPr>
          <t>======
ID#AAABwg91hCk
Author    (2025-11-19 16:39:29)
Based on 5.5% commission and monthly charges refunded.</t>
        </r>
      </text>
    </comment>
    <comment ref="KYJ63" authorId="0" shapeId="0" xr:uid="{00000000-0006-0000-0700-000026060000}">
      <text>
        <r>
          <rPr>
            <sz val="10"/>
            <color rgb="FF000000"/>
            <rFont val="Arial"/>
            <family val="2"/>
            <scheme val="minor"/>
          </rPr>
          <t>======
ID#AAABwfdWVD4
Author    (2025-11-19 16:39:29)
Based on 5.5% commission and monthly charges refunded.</t>
        </r>
      </text>
    </comment>
    <comment ref="KYR63" authorId="0" shapeId="0" xr:uid="{00000000-0006-0000-0700-0000AB030000}">
      <text>
        <r>
          <rPr>
            <sz val="10"/>
            <color rgb="FF000000"/>
            <rFont val="Arial"/>
            <family val="2"/>
            <scheme val="minor"/>
          </rPr>
          <t>======
ID#AAABwg91hZE
Author    (2025-11-19 16:39:29)
Based on 5.5% commission and monthly charges refunded.</t>
        </r>
      </text>
    </comment>
    <comment ref="KYZ63" authorId="0" shapeId="0" xr:uid="{00000000-0006-0000-0700-00003F000000}">
      <text>
        <r>
          <rPr>
            <sz val="10"/>
            <color rgb="FF000000"/>
            <rFont val="Arial"/>
            <family val="2"/>
            <scheme val="minor"/>
          </rPr>
          <t>======
ID#AAABwg91iQU
Author    (2025-11-19 16:39:29)
Based on 5.5% commission and monthly charges refunded.</t>
        </r>
      </text>
    </comment>
    <comment ref="KZH63" authorId="0" shapeId="0" xr:uid="{00000000-0006-0000-0700-000000060000}">
      <text>
        <r>
          <rPr>
            <sz val="10"/>
            <color rgb="FF000000"/>
            <rFont val="Arial"/>
            <family val="2"/>
            <scheme val="minor"/>
          </rPr>
          <t>======
ID#AAABwfdWVGY
Author    (2025-11-19 16:39:29)
Based on 5.5% commission and monthly charges refunded.</t>
        </r>
      </text>
    </comment>
    <comment ref="KZP63" authorId="0" shapeId="0" xr:uid="{00000000-0006-0000-0700-0000B8010000}">
      <text>
        <r>
          <rPr>
            <sz val="10"/>
            <color rgb="FF000000"/>
            <rFont val="Arial"/>
            <family val="2"/>
            <scheme val="minor"/>
          </rPr>
          <t>======
ID#AAABwg91h4c
Author    (2025-11-19 16:39:29)
Based on 5.5% commission and monthly charges refunded.</t>
        </r>
      </text>
    </comment>
    <comment ref="KZX63" authorId="0" shapeId="0" xr:uid="{00000000-0006-0000-0700-00005D000000}">
      <text>
        <r>
          <rPr>
            <sz val="10"/>
            <color rgb="FF000000"/>
            <rFont val="Arial"/>
            <family val="2"/>
            <scheme val="minor"/>
          </rPr>
          <t>======
ID#AAABwg91iOc
Author    (2025-11-19 16:39:29)
Based on 5.5% commission and monthly charges refunded.</t>
        </r>
      </text>
    </comment>
    <comment ref="LAF63" authorId="0" shapeId="0" xr:uid="{00000000-0006-0000-0700-0000D4010000}">
      <text>
        <r>
          <rPr>
            <sz val="10"/>
            <color rgb="FF000000"/>
            <rFont val="Arial"/>
            <family val="2"/>
            <scheme val="minor"/>
          </rPr>
          <t>======
ID#AAABwg91h20
Author    (2025-11-19 16:39:29)
Based on 5.5% commission and monthly charges refunded.</t>
        </r>
      </text>
    </comment>
    <comment ref="LAN63" authorId="0" shapeId="0" xr:uid="{00000000-0006-0000-0700-00009F050000}">
      <text>
        <r>
          <rPr>
            <sz val="10"/>
            <color rgb="FF000000"/>
            <rFont val="Arial"/>
            <family val="2"/>
            <scheme val="minor"/>
          </rPr>
          <t>======
ID#AAABwfdWVMU
Author    (2025-11-19 16:39:29)
Based on 5.5% commission and monthly charges refunded.</t>
        </r>
      </text>
    </comment>
    <comment ref="LAV63" authorId="0" shapeId="0" xr:uid="{00000000-0006-0000-0700-0000C7000000}">
      <text>
        <r>
          <rPr>
            <sz val="10"/>
            <color rgb="FF000000"/>
            <rFont val="Arial"/>
            <family val="2"/>
            <scheme val="minor"/>
          </rPr>
          <t>======
ID#AAABwg91iHw
Author    (2025-11-19 16:39:29)
Based on 5.5% commission and monthly charges refunded.</t>
        </r>
      </text>
    </comment>
    <comment ref="LBD63" authorId="0" shapeId="0" xr:uid="{00000000-0006-0000-0700-00008C030000}">
      <text>
        <r>
          <rPr>
            <sz val="10"/>
            <color rgb="FF000000"/>
            <rFont val="Arial"/>
            <family val="2"/>
            <scheme val="minor"/>
          </rPr>
          <t>======
ID#AAABwg91hbA
Author    (2025-11-19 16:39:29)
Based on 5.5% commission and monthly charges refunded.</t>
        </r>
      </text>
    </comment>
    <comment ref="LBL63" authorId="0" shapeId="0" xr:uid="{00000000-0006-0000-0700-00005B020000}">
      <text>
        <r>
          <rPr>
            <sz val="10"/>
            <color rgb="FF000000"/>
            <rFont val="Arial"/>
            <family val="2"/>
            <scheme val="minor"/>
          </rPr>
          <t>======
ID#AAABwg91huY
Author    (2025-11-19 16:39:29)
Based on 5.5% commission and monthly charges refunded.</t>
        </r>
      </text>
    </comment>
    <comment ref="LBT63" authorId="0" shapeId="0" xr:uid="{00000000-0006-0000-0700-00002F040000}">
      <text>
        <r>
          <rPr>
            <sz val="10"/>
            <color rgb="FF000000"/>
            <rFont val="Arial"/>
            <family val="2"/>
            <scheme val="minor"/>
          </rPr>
          <t>======
ID#AAABwg91hQ0
Author    (2025-11-19 16:39:29)
Based on 5.5% commission and monthly charges refunded.</t>
        </r>
      </text>
    </comment>
    <comment ref="LCB63" authorId="0" shapeId="0" xr:uid="{00000000-0006-0000-0700-00007E020000}">
      <text>
        <r>
          <rPr>
            <sz val="10"/>
            <color rgb="FF000000"/>
            <rFont val="Arial"/>
            <family val="2"/>
            <scheme val="minor"/>
          </rPr>
          <t>======
ID#AAABwg91hsQ
Author    (2025-11-19 16:39:29)
Based on 5.5% commission and monthly charges refunded.</t>
        </r>
      </text>
    </comment>
    <comment ref="LCJ63" authorId="0" shapeId="0" xr:uid="{00000000-0006-0000-0700-000030000000}">
      <text>
        <r>
          <rPr>
            <sz val="10"/>
            <color rgb="FF000000"/>
            <rFont val="Arial"/>
            <family val="2"/>
            <scheme val="minor"/>
          </rPr>
          <t>======
ID#AAABwg91iRM
Author    (2025-11-19 16:39:29)
Based on 5.5% commission and monthly charges refunded.</t>
        </r>
      </text>
    </comment>
    <comment ref="LCR63" authorId="0" shapeId="0" xr:uid="{00000000-0006-0000-0700-0000CA050000}">
      <text>
        <r>
          <rPr>
            <sz val="10"/>
            <color rgb="FF000000"/>
            <rFont val="Arial"/>
            <family val="2"/>
            <scheme val="minor"/>
          </rPr>
          <t>======
ID#AAABwfdWVJk
Author    (2025-11-19 16:39:29)
Based on 5.5% commission and monthly charges refunded.</t>
        </r>
      </text>
    </comment>
    <comment ref="LCZ63" authorId="0" shapeId="0" xr:uid="{00000000-0006-0000-0700-0000B5020000}">
      <text>
        <r>
          <rPr>
            <sz val="10"/>
            <color rgb="FF000000"/>
            <rFont val="Arial"/>
            <family val="2"/>
            <scheme val="minor"/>
          </rPr>
          <t>======
ID#AAABwg91hoo
Author    (2025-11-19 16:39:29)
Based on 5.5% commission and monthly charges refunded.</t>
        </r>
      </text>
    </comment>
    <comment ref="LDH63" authorId="0" shapeId="0" xr:uid="{00000000-0006-0000-0700-000029000000}">
      <text>
        <r>
          <rPr>
            <sz val="10"/>
            <color rgb="FF000000"/>
            <rFont val="Arial"/>
            <family val="2"/>
            <scheme val="minor"/>
          </rPr>
          <t>======
ID#AAABwg91iRo
Author    (2025-11-19 16:39:29)
Based on 5.5% commission and monthly charges refunded.</t>
        </r>
      </text>
    </comment>
    <comment ref="LDP63" authorId="0" shapeId="0" xr:uid="{00000000-0006-0000-0700-000020050000}">
      <text>
        <r>
          <rPr>
            <sz val="10"/>
            <color rgb="FF000000"/>
            <rFont val="Arial"/>
            <family val="2"/>
            <scheme val="minor"/>
          </rPr>
          <t>======
ID#AAABwg91hBo
Author    (2025-11-19 16:39:29)
Based on 5.5% commission and monthly charges refunded.</t>
        </r>
      </text>
    </comment>
    <comment ref="LDX63" authorId="0" shapeId="0" xr:uid="{00000000-0006-0000-0700-000051010000}">
      <text>
        <r>
          <rPr>
            <sz val="10"/>
            <color rgb="FF000000"/>
            <rFont val="Arial"/>
            <family val="2"/>
            <scheme val="minor"/>
          </rPr>
          <t>======
ID#AAABwg91h_E
Author    (2025-11-19 16:39:29)
Based on 5.5% commission and monthly charges refunded.</t>
        </r>
      </text>
    </comment>
    <comment ref="LEF63" authorId="0" shapeId="0" xr:uid="{00000000-0006-0000-0700-000050050000}">
      <text>
        <r>
          <rPr>
            <sz val="10"/>
            <color rgb="FF000000"/>
            <rFont val="Arial"/>
            <family val="2"/>
            <scheme val="minor"/>
          </rPr>
          <t>======
ID#AAABwfdWVRU
Author    (2025-11-19 16:39:29)
Based on 5.5% commission and monthly charges refunded.</t>
        </r>
      </text>
    </comment>
    <comment ref="LEN63" authorId="0" shapeId="0" xr:uid="{00000000-0006-0000-0700-00004B010000}">
      <text>
        <r>
          <rPr>
            <sz val="10"/>
            <color rgb="FF000000"/>
            <rFont val="Arial"/>
            <family val="2"/>
            <scheme val="minor"/>
          </rPr>
          <t>======
ID#AAABwg91h_g
Author    (2025-11-19 16:39:29)
Based on 5.5% commission and monthly charges refunded.</t>
        </r>
      </text>
    </comment>
    <comment ref="LEV63" authorId="0" shapeId="0" xr:uid="{00000000-0006-0000-0700-000079050000}">
      <text>
        <r>
          <rPr>
            <sz val="10"/>
            <color rgb="FF000000"/>
            <rFont val="Arial"/>
            <family val="2"/>
            <scheme val="minor"/>
          </rPr>
          <t>======
ID#AAABwfdWVOw
Author    (2025-11-19 16:39:29)
Based on 5.5% commission and monthly charges refunded.</t>
        </r>
      </text>
    </comment>
    <comment ref="LFD63" authorId="0" shapeId="0" xr:uid="{00000000-0006-0000-0700-000068000000}">
      <text>
        <r>
          <rPr>
            <sz val="10"/>
            <color rgb="FF000000"/>
            <rFont val="Arial"/>
            <family val="2"/>
            <scheme val="minor"/>
          </rPr>
          <t>======
ID#AAABwg91iNo
Author    (2025-11-19 16:39:29)
Based on 5.5% commission and monthly charges refunded.</t>
        </r>
      </text>
    </comment>
    <comment ref="LFL63" authorId="0" shapeId="0" xr:uid="{00000000-0006-0000-0700-000033000000}">
      <text>
        <r>
          <rPr>
            <sz val="10"/>
            <color rgb="FF000000"/>
            <rFont val="Arial"/>
            <family val="2"/>
            <scheme val="minor"/>
          </rPr>
          <t>======
ID#AAABwg91iQ4
Author    (2025-11-19 16:39:29)
Based on 5.5% commission and monthly charges refunded.</t>
        </r>
      </text>
    </comment>
    <comment ref="LFT63" authorId="0" shapeId="0" xr:uid="{00000000-0006-0000-0700-00003F040000}">
      <text>
        <r>
          <rPr>
            <sz val="10"/>
            <color rgb="FF000000"/>
            <rFont val="Arial"/>
            <family val="2"/>
            <scheme val="minor"/>
          </rPr>
          <t>======
ID#AAABwg91hP0
Author    (2025-11-19 16:39:29)
Based on 5.5% commission and monthly charges refunded.</t>
        </r>
      </text>
    </comment>
    <comment ref="LGB63" authorId="0" shapeId="0" xr:uid="{00000000-0006-0000-0700-000039010000}">
      <text>
        <r>
          <rPr>
            <sz val="10"/>
            <color rgb="FF000000"/>
            <rFont val="Arial"/>
            <family val="2"/>
            <scheme val="minor"/>
          </rPr>
          <t>======
ID#AAABwg91iAo
Author    (2025-11-19 16:39:29)
Based on 5.5% commission and monthly charges refunded.</t>
        </r>
      </text>
    </comment>
    <comment ref="LGJ63" authorId="0" shapeId="0" xr:uid="{00000000-0006-0000-0700-000051030000}">
      <text>
        <r>
          <rPr>
            <sz val="10"/>
            <color rgb="FF000000"/>
            <rFont val="Arial"/>
            <family val="2"/>
            <scheme val="minor"/>
          </rPr>
          <t>======
ID#AAABwg91he8
Author    (2025-11-19 16:39:29)
Based on 5.5% commission and monthly charges refunded.</t>
        </r>
      </text>
    </comment>
    <comment ref="LGR63" authorId="0" shapeId="0" xr:uid="{00000000-0006-0000-0700-000069050000}">
      <text>
        <r>
          <rPr>
            <sz val="10"/>
            <color rgb="FF000000"/>
            <rFont val="Arial"/>
            <family val="2"/>
            <scheme val="minor"/>
          </rPr>
          <t>======
ID#AAABwfdWVP0
Author    (2025-11-19 16:39:29)
Based on 5.5% commission and monthly charges refunded.</t>
        </r>
      </text>
    </comment>
    <comment ref="LGZ63" authorId="0" shapeId="0" xr:uid="{00000000-0006-0000-0700-000076010000}">
      <text>
        <r>
          <rPr>
            <sz val="10"/>
            <color rgb="FF000000"/>
            <rFont val="Arial"/>
            <family val="2"/>
            <scheme val="minor"/>
          </rPr>
          <t>======
ID#AAABwg91h8g
Author    (2025-11-19 16:39:29)
Based on 5.5% commission and monthly charges refunded.</t>
        </r>
      </text>
    </comment>
    <comment ref="LHH63" authorId="0" shapeId="0" xr:uid="{00000000-0006-0000-0700-00004E050000}">
      <text>
        <r>
          <rPr>
            <sz val="10"/>
            <color rgb="FF000000"/>
            <rFont val="Arial"/>
            <family val="2"/>
            <scheme val="minor"/>
          </rPr>
          <t>======
ID#AAABwg91g-0
Author    (2025-11-19 16:39:29)
Based on 5.5% commission and monthly charges refunded.</t>
        </r>
      </text>
    </comment>
    <comment ref="LHP63" authorId="0" shapeId="0" xr:uid="{00000000-0006-0000-0700-000087020000}">
      <text>
        <r>
          <rPr>
            <sz val="10"/>
            <color rgb="FF000000"/>
            <rFont val="Arial"/>
            <family val="2"/>
            <scheme val="minor"/>
          </rPr>
          <t>======
ID#AAABwg91hro
Author    (2025-11-19 16:39:29)
Based on 5.5% commission and monthly charges refunded.</t>
        </r>
      </text>
    </comment>
    <comment ref="LHX63" authorId="0" shapeId="0" xr:uid="{00000000-0006-0000-0700-00006C040000}">
      <text>
        <r>
          <rPr>
            <sz val="10"/>
            <color rgb="FF000000"/>
            <rFont val="Arial"/>
            <family val="2"/>
            <scheme val="minor"/>
          </rPr>
          <t>======
ID#AAABwg91hNA
Author    (2025-11-19 16:39:29)
Based on 5.5% commission and monthly charges refunded.</t>
        </r>
      </text>
    </comment>
    <comment ref="LIF63" authorId="0" shapeId="0" xr:uid="{00000000-0006-0000-0700-000076040000}">
      <text>
        <r>
          <rPr>
            <sz val="10"/>
            <color rgb="FF000000"/>
            <rFont val="Arial"/>
            <family val="2"/>
            <scheme val="minor"/>
          </rPr>
          <t>======
ID#AAABwg91hMY
Author    (2025-11-19 16:39:29)
Based on 5.5% commission and monthly charges refunded.</t>
        </r>
      </text>
    </comment>
    <comment ref="LIN63" authorId="0" shapeId="0" xr:uid="{00000000-0006-0000-0700-000019060000}">
      <text>
        <r>
          <rPr>
            <sz val="10"/>
            <color rgb="FF000000"/>
            <rFont val="Arial"/>
            <family val="2"/>
            <scheme val="minor"/>
          </rPr>
          <t>======
ID#AAABwfdWVEs
Author    (2025-11-19 16:39:29)
Based on 5.5% commission and monthly charges refunded.</t>
        </r>
      </text>
    </comment>
    <comment ref="LIV63" authorId="0" shapeId="0" xr:uid="{00000000-0006-0000-0700-000058020000}">
      <text>
        <r>
          <rPr>
            <sz val="10"/>
            <color rgb="FF000000"/>
            <rFont val="Arial"/>
            <family val="2"/>
            <scheme val="minor"/>
          </rPr>
          <t>======
ID#AAABwg91huk
Author    (2025-11-19 16:39:29)
Based on 5.5% commission and monthly charges refunded.</t>
        </r>
      </text>
    </comment>
    <comment ref="LJD63" authorId="0" shapeId="0" xr:uid="{00000000-0006-0000-0700-000048010000}">
      <text>
        <r>
          <rPr>
            <sz val="10"/>
            <color rgb="FF000000"/>
            <rFont val="Arial"/>
            <family val="2"/>
            <scheme val="minor"/>
          </rPr>
          <t>======
ID#AAABwg91h_w
Author    (2025-11-19 16:39:29)
Based on 5.5% commission and monthly charges refunded.</t>
        </r>
      </text>
    </comment>
    <comment ref="LJL63" authorId="0" shapeId="0" xr:uid="{00000000-0006-0000-0700-00002A010000}">
      <text>
        <r>
          <rPr>
            <sz val="10"/>
            <color rgb="FF000000"/>
            <rFont val="Arial"/>
            <family val="2"/>
            <scheme val="minor"/>
          </rPr>
          <t>======
ID#AAABwg91iBc
Author    (2025-11-19 16:39:29)
Based on 5.5% commission and monthly charges refunded.</t>
        </r>
      </text>
    </comment>
    <comment ref="LJT63" authorId="0" shapeId="0" xr:uid="{00000000-0006-0000-0700-000012060000}">
      <text>
        <r>
          <rPr>
            <sz val="10"/>
            <color rgb="FF000000"/>
            <rFont val="Arial"/>
            <family val="2"/>
            <scheme val="minor"/>
          </rPr>
          <t>======
ID#AAABwfdWVFE
Author    (2025-11-19 16:39:29)
Based on 5.5% commission and monthly charges refunded.</t>
        </r>
      </text>
    </comment>
    <comment ref="LKB63" authorId="0" shapeId="0" xr:uid="{00000000-0006-0000-0700-00003F010000}">
      <text>
        <r>
          <rPr>
            <sz val="10"/>
            <color rgb="FF000000"/>
            <rFont val="Arial"/>
            <family val="2"/>
            <scheme val="minor"/>
          </rPr>
          <t>======
ID#AAABwg91iAU
Author    (2025-11-19 16:39:29)
Based on 5.5% commission and monthly charges refunded.</t>
        </r>
      </text>
    </comment>
    <comment ref="LKJ63" authorId="0" shapeId="0" xr:uid="{00000000-0006-0000-0700-000091000000}">
      <text>
        <r>
          <rPr>
            <sz val="10"/>
            <color rgb="FF000000"/>
            <rFont val="Arial"/>
            <family val="2"/>
            <scheme val="minor"/>
          </rPr>
          <t>======
ID#AAABwg91iLE
Author    (2025-11-19 16:39:29)
Based on 5.5% commission and monthly charges refunded.</t>
        </r>
      </text>
    </comment>
    <comment ref="LKR63" authorId="0" shapeId="0" xr:uid="{00000000-0006-0000-0700-00006B060000}">
      <text>
        <r>
          <rPr>
            <sz val="10"/>
            <color rgb="FF000000"/>
            <rFont val="Arial"/>
            <family val="2"/>
            <scheme val="minor"/>
          </rPr>
          <t>======
ID#AAABwfdWU_s
Author    (2025-11-19 16:39:29)
Based on 5.5% commission and monthly charges refunded.</t>
        </r>
      </text>
    </comment>
    <comment ref="LKZ63" authorId="0" shapeId="0" xr:uid="{00000000-0006-0000-0700-000045010000}">
      <text>
        <r>
          <rPr>
            <sz val="10"/>
            <color rgb="FF000000"/>
            <rFont val="Arial"/>
            <family val="2"/>
            <scheme val="minor"/>
          </rPr>
          <t>======
ID#AAABwg91h_4
Author    (2025-11-19 16:39:29)
Based on 5.5% commission and monthly charges refunded.</t>
        </r>
      </text>
    </comment>
    <comment ref="LLH63" authorId="0" shapeId="0" xr:uid="{00000000-0006-0000-0700-00001D030000}">
      <text>
        <r>
          <rPr>
            <sz val="10"/>
            <color rgb="FF000000"/>
            <rFont val="Arial"/>
            <family val="2"/>
            <scheme val="minor"/>
          </rPr>
          <t>======
ID#AAABwg91hiE
Author    (2025-11-19 16:39:29)
Based on 5.5% commission and monthly charges refunded.</t>
        </r>
      </text>
    </comment>
    <comment ref="LLP63" authorId="0" shapeId="0" xr:uid="{00000000-0006-0000-0700-00008E050000}">
      <text>
        <r>
          <rPr>
            <sz val="10"/>
            <color rgb="FF000000"/>
            <rFont val="Arial"/>
            <family val="2"/>
            <scheme val="minor"/>
          </rPr>
          <t>======
ID#AAABwfdWVNg
Author    (2025-11-19 16:39:29)
Based on 5.5% commission and monthly charges refunded.</t>
        </r>
      </text>
    </comment>
    <comment ref="LLX63" authorId="0" shapeId="0" xr:uid="{00000000-0006-0000-0700-000052040000}">
      <text>
        <r>
          <rPr>
            <sz val="10"/>
            <color rgb="FF000000"/>
            <rFont val="Arial"/>
            <family val="2"/>
            <scheme val="minor"/>
          </rPr>
          <t>======
ID#AAABwg91hOk
Author    (2025-11-19 16:39:29)
Based on 5.5% commission and monthly charges refunded.</t>
        </r>
      </text>
    </comment>
    <comment ref="LMF63" authorId="0" shapeId="0" xr:uid="{00000000-0006-0000-0700-00008A020000}">
      <text>
        <r>
          <rPr>
            <sz val="10"/>
            <color rgb="FF000000"/>
            <rFont val="Arial"/>
            <family val="2"/>
            <scheme val="minor"/>
          </rPr>
          <t>======
ID#AAABwg91hrg
Author    (2025-11-19 16:39:29)
Based on 5.5% commission and monthly charges refunded.</t>
        </r>
      </text>
    </comment>
    <comment ref="LMN63" authorId="0" shapeId="0" xr:uid="{00000000-0006-0000-0700-00003A030000}">
      <text>
        <r>
          <rPr>
            <sz val="10"/>
            <color rgb="FF000000"/>
            <rFont val="Arial"/>
            <family val="2"/>
            <scheme val="minor"/>
          </rPr>
          <t>======
ID#AAABwg91hgQ
Author    (2025-11-19 16:39:29)
Based on 5.5% commission and monthly charges refunded.</t>
        </r>
      </text>
    </comment>
    <comment ref="LMV63" authorId="0" shapeId="0" xr:uid="{00000000-0006-0000-0700-000002050000}">
      <text>
        <r>
          <rPr>
            <sz val="10"/>
            <color rgb="FF000000"/>
            <rFont val="Arial"/>
            <family val="2"/>
            <scheme val="minor"/>
          </rPr>
          <t>======
ID#AAABwg91hDg
Author    (2025-11-19 16:39:29)
Based on 5.5% commission and monthly charges refunded.</t>
        </r>
      </text>
    </comment>
    <comment ref="LND63" authorId="0" shapeId="0" xr:uid="{00000000-0006-0000-0700-0000B9050000}">
      <text>
        <r>
          <rPr>
            <sz val="10"/>
            <color rgb="FF000000"/>
            <rFont val="Arial"/>
            <family val="2"/>
            <scheme val="minor"/>
          </rPr>
          <t>======
ID#AAABwfdWVKw
Author    (2025-11-19 16:39:29)
Based on 5.5% commission and monthly charges refunded.</t>
        </r>
      </text>
    </comment>
    <comment ref="LNL63" authorId="0" shapeId="0" xr:uid="{00000000-0006-0000-0700-0000B2040000}">
      <text>
        <r>
          <rPr>
            <sz val="10"/>
            <color rgb="FF000000"/>
            <rFont val="Arial"/>
            <family val="2"/>
            <scheme val="minor"/>
          </rPr>
          <t>======
ID#AAABwg91hIg
Author    (2025-11-19 16:39:29)
Based on 5.5% commission and monthly charges refunded.</t>
        </r>
      </text>
    </comment>
    <comment ref="LNT63" authorId="0" shapeId="0" xr:uid="{00000000-0006-0000-0700-0000CD010000}">
      <text>
        <r>
          <rPr>
            <sz val="10"/>
            <color rgb="FF000000"/>
            <rFont val="Arial"/>
            <family val="2"/>
            <scheme val="minor"/>
          </rPr>
          <t>======
ID#AAABwg91h3M
Author    (2025-11-19 16:39:29)
Based on 5.5% commission and monthly charges refunded.</t>
        </r>
      </text>
    </comment>
    <comment ref="LOB63" authorId="0" shapeId="0" xr:uid="{00000000-0006-0000-0700-0000BD010000}">
      <text>
        <r>
          <rPr>
            <sz val="10"/>
            <color rgb="FF000000"/>
            <rFont val="Arial"/>
            <family val="2"/>
            <scheme val="minor"/>
          </rPr>
          <t>======
ID#AAABwg91h4Y
Author    (2025-11-19 16:39:29)
Based on 5.5% commission and monthly charges refunded.</t>
        </r>
      </text>
    </comment>
    <comment ref="LOJ63" authorId="0" shapeId="0" xr:uid="{00000000-0006-0000-0700-000047030000}">
      <text>
        <r>
          <rPr>
            <sz val="10"/>
            <color rgb="FF000000"/>
            <rFont val="Arial"/>
            <family val="2"/>
            <scheme val="minor"/>
          </rPr>
          <t>======
ID#AAABwg91hfg
Author    (2025-11-19 16:39:29)
Based on 5.5% commission and monthly charges refunded.</t>
        </r>
      </text>
    </comment>
    <comment ref="LOR63" authorId="0" shapeId="0" xr:uid="{00000000-0006-0000-0700-000007010000}">
      <text>
        <r>
          <rPr>
            <sz val="10"/>
            <color rgb="FF000000"/>
            <rFont val="Arial"/>
            <family val="2"/>
            <scheme val="minor"/>
          </rPr>
          <t>======
ID#AAABwg91iDo
Author    (2025-11-19 16:39:29)
Based on 5.5% commission and monthly charges refunded.</t>
        </r>
      </text>
    </comment>
    <comment ref="LOZ63" authorId="0" shapeId="0" xr:uid="{00000000-0006-0000-0700-000070030000}">
      <text>
        <r>
          <rPr>
            <sz val="10"/>
            <color rgb="FF000000"/>
            <rFont val="Arial"/>
            <family val="2"/>
            <scheme val="minor"/>
          </rPr>
          <t>======
ID#AAABwg91hc0
Author    (2025-11-19 16:39:29)
Based on 5.5% commission and monthly charges refunded.</t>
        </r>
      </text>
    </comment>
    <comment ref="LPH63" authorId="0" shapeId="0" xr:uid="{00000000-0006-0000-0700-000085000000}">
      <text>
        <r>
          <rPr>
            <sz val="10"/>
            <color rgb="FF000000"/>
            <rFont val="Arial"/>
            <family val="2"/>
            <scheme val="minor"/>
          </rPr>
          <t>======
ID#AAABwg91iL8
Author    (2025-11-19 16:39:29)
Based on 5.5% commission and monthly charges refunded.</t>
        </r>
      </text>
    </comment>
    <comment ref="LPP63" authorId="0" shapeId="0" xr:uid="{00000000-0006-0000-0700-0000CE030000}">
      <text>
        <r>
          <rPr>
            <sz val="10"/>
            <color rgb="FF000000"/>
            <rFont val="Arial"/>
            <family val="2"/>
            <scheme val="minor"/>
          </rPr>
          <t>======
ID#AAABwg91hW0
Author    (2025-11-19 16:39:29)
Based on 5.5% commission and monthly charges refunded.</t>
        </r>
      </text>
    </comment>
    <comment ref="LPX63" authorId="0" shapeId="0" xr:uid="{00000000-0006-0000-0700-000053030000}">
      <text>
        <r>
          <rPr>
            <sz val="10"/>
            <color rgb="FF000000"/>
            <rFont val="Arial"/>
            <family val="2"/>
            <scheme val="minor"/>
          </rPr>
          <t>======
ID#AAABwg91hes
Author    (2025-11-19 16:39:29)
Based on 5.5% commission and monthly charges refunded.</t>
        </r>
      </text>
    </comment>
    <comment ref="LQF63" authorId="0" shapeId="0" xr:uid="{00000000-0006-0000-0700-000081060000}">
      <text>
        <r>
          <rPr>
            <sz val="10"/>
            <color rgb="FF000000"/>
            <rFont val="Arial"/>
            <family val="2"/>
            <scheme val="minor"/>
          </rPr>
          <t>======
ID#AAABwfdWU-U
Author    (2025-11-19 16:39:29)
Based on 5.5% commission and monthly charges refunded.</t>
        </r>
      </text>
    </comment>
    <comment ref="LQN63" authorId="0" shapeId="0" xr:uid="{00000000-0006-0000-0700-00009D050000}">
      <text>
        <r>
          <rPr>
            <sz val="10"/>
            <color rgb="FF000000"/>
            <rFont val="Arial"/>
            <family val="2"/>
            <scheme val="minor"/>
          </rPr>
          <t>======
ID#AAABwfdWVMg
Author    (2025-11-19 16:39:29)
Based on 5.5% commission and monthly charges refunded.</t>
        </r>
      </text>
    </comment>
    <comment ref="LQV63" authorId="0" shapeId="0" xr:uid="{00000000-0006-0000-0700-0000B5010000}">
      <text>
        <r>
          <rPr>
            <sz val="10"/>
            <color rgb="FF000000"/>
            <rFont val="Arial"/>
            <family val="2"/>
            <scheme val="minor"/>
          </rPr>
          <t>======
ID#AAABwg91h4w
Author    (2025-11-19 16:39:29)
Based on 5.5% commission and monthly charges refunded.</t>
        </r>
      </text>
    </comment>
    <comment ref="LRD63" authorId="0" shapeId="0" xr:uid="{00000000-0006-0000-0700-00003B000000}">
      <text>
        <r>
          <rPr>
            <sz val="10"/>
            <color rgb="FF000000"/>
            <rFont val="Arial"/>
            <family val="2"/>
            <scheme val="minor"/>
          </rPr>
          <t>======
ID#AAABwg91iQY
Author    (2025-11-19 16:39:29)
Based on 5.5% commission and monthly charges refunded.</t>
        </r>
      </text>
    </comment>
    <comment ref="LRL63" authorId="0" shapeId="0" xr:uid="{00000000-0006-0000-0700-0000AB020000}">
      <text>
        <r>
          <rPr>
            <sz val="10"/>
            <color rgb="FF000000"/>
            <rFont val="Arial"/>
            <family val="2"/>
            <scheme val="minor"/>
          </rPr>
          <t>======
ID#AAABwg91hpY
Author    (2025-11-19 16:39:29)
Based on 5.5% commission and monthly charges refunded.</t>
        </r>
      </text>
    </comment>
    <comment ref="LRT63" authorId="0" shapeId="0" xr:uid="{00000000-0006-0000-0700-00007A030000}">
      <text>
        <r>
          <rPr>
            <sz val="10"/>
            <color rgb="FF000000"/>
            <rFont val="Arial"/>
            <family val="2"/>
            <scheme val="minor"/>
          </rPr>
          <t>======
ID#AAABwg91hcM
Author    (2025-11-19 16:39:29)
Based on 5.5% commission and monthly charges refunded.</t>
        </r>
      </text>
    </comment>
    <comment ref="LSB63" authorId="0" shapeId="0" xr:uid="{00000000-0006-0000-0700-000066000000}">
      <text>
        <r>
          <rPr>
            <sz val="10"/>
            <color rgb="FF000000"/>
            <rFont val="Arial"/>
            <family val="2"/>
            <scheme val="minor"/>
          </rPr>
          <t>======
ID#AAABwg91iN4
Author    (2025-11-19 16:39:29)
Based on 5.5% commission and monthly charges refunded.</t>
        </r>
      </text>
    </comment>
    <comment ref="LSJ63" authorId="0" shapeId="0" xr:uid="{00000000-0006-0000-0700-000000030000}">
      <text>
        <r>
          <rPr>
            <sz val="10"/>
            <color rgb="FF000000"/>
            <rFont val="Arial"/>
            <family val="2"/>
            <scheme val="minor"/>
          </rPr>
          <t>======
ID#AAABwg91hkA
Author    (2025-11-19 16:39:29)
Based on 5.5% commission and monthly charges refunded.</t>
        </r>
      </text>
    </comment>
    <comment ref="LSR63" authorId="0" shapeId="0" xr:uid="{00000000-0006-0000-0700-000031060000}">
      <text>
        <r>
          <rPr>
            <sz val="10"/>
            <color rgb="FF000000"/>
            <rFont val="Arial"/>
            <family val="2"/>
            <scheme val="minor"/>
          </rPr>
          <t>======
ID#AAABwfdWVDQ
Author    (2025-11-19 16:39:29)
Based on 5.5% commission and monthly charges refunded.</t>
        </r>
      </text>
    </comment>
    <comment ref="LSZ63" authorId="0" shapeId="0" xr:uid="{00000000-0006-0000-0700-0000A0030000}">
      <text>
        <r>
          <rPr>
            <sz val="10"/>
            <color rgb="FF000000"/>
            <rFont val="Arial"/>
            <family val="2"/>
            <scheme val="minor"/>
          </rPr>
          <t>======
ID#AAABwg91hZ0
Author    (2025-11-19 16:39:29)
Based on 5.5% commission and monthly charges refunded.</t>
        </r>
      </text>
    </comment>
    <comment ref="LTH63" authorId="0" shapeId="0" xr:uid="{00000000-0006-0000-0700-0000FF020000}">
      <text>
        <r>
          <rPr>
            <sz val="10"/>
            <color rgb="FF000000"/>
            <rFont val="Arial"/>
            <family val="2"/>
            <scheme val="minor"/>
          </rPr>
          <t>======
ID#AAABwg91hkI
Author    (2025-11-19 16:39:29)
Based on 5.5% commission and monthly charges refunded.</t>
        </r>
      </text>
    </comment>
    <comment ref="LTP63" authorId="0" shapeId="0" xr:uid="{00000000-0006-0000-0700-000017050000}">
      <text>
        <r>
          <rPr>
            <sz val="10"/>
            <color rgb="FF000000"/>
            <rFont val="Arial"/>
            <family val="2"/>
            <scheme val="minor"/>
          </rPr>
          <t>======
ID#AAABwg91hCA
Author    (2025-11-19 16:39:29)
Based on 5.5% commission and monthly charges refunded.</t>
        </r>
      </text>
    </comment>
    <comment ref="LTX63" authorId="0" shapeId="0" xr:uid="{00000000-0006-0000-0700-00003E050000}">
      <text>
        <r>
          <rPr>
            <sz val="10"/>
            <color rgb="FF000000"/>
            <rFont val="Arial"/>
            <family val="2"/>
            <scheme val="minor"/>
          </rPr>
          <t>======
ID#AAABwg91g_o
Author    (2025-11-19 16:39:29)
Based on 5.5% commission and monthly charges refunded.</t>
        </r>
      </text>
    </comment>
    <comment ref="LUF63" authorId="0" shapeId="0" xr:uid="{00000000-0006-0000-0700-0000AA040000}">
      <text>
        <r>
          <rPr>
            <sz val="10"/>
            <color rgb="FF000000"/>
            <rFont val="Arial"/>
            <family val="2"/>
            <scheme val="minor"/>
          </rPr>
          <t>======
ID#AAABwg91hJA
Author    (2025-11-19 16:39:29)
Based on 5.5% commission and monthly charges refunded.</t>
        </r>
      </text>
    </comment>
    <comment ref="LUN63" authorId="0" shapeId="0" xr:uid="{00000000-0006-0000-0700-00003F050000}">
      <text>
        <r>
          <rPr>
            <sz val="10"/>
            <color rgb="FF000000"/>
            <rFont val="Arial"/>
            <family val="2"/>
            <scheme val="minor"/>
          </rPr>
          <t>======
ID#AAABwg91g_s
Author    (2025-11-19 16:39:29)
Based on 5.5% commission and monthly charges refunded.</t>
        </r>
      </text>
    </comment>
    <comment ref="LUV63" authorId="0" shapeId="0" xr:uid="{00000000-0006-0000-0700-0000ED050000}">
      <text>
        <r>
          <rPr>
            <sz val="10"/>
            <color rgb="FF000000"/>
            <rFont val="Arial"/>
            <family val="2"/>
            <scheme val="minor"/>
          </rPr>
          <t>======
ID#AAABwfdWVHo
Author    (2025-11-19 16:39:29)
Based on 5.5% commission and monthly charges refunded.</t>
        </r>
      </text>
    </comment>
    <comment ref="LVD63" authorId="0" shapeId="0" xr:uid="{00000000-0006-0000-0700-000046060000}">
      <text>
        <r>
          <rPr>
            <sz val="10"/>
            <color rgb="FF000000"/>
            <rFont val="Arial"/>
            <family val="2"/>
            <scheme val="minor"/>
          </rPr>
          <t>======
ID#AAABwfdWVCE
Author    (2025-11-19 16:39:29)
Based on 5.5% commission and monthly charges refunded.</t>
        </r>
      </text>
    </comment>
    <comment ref="LVL63" authorId="0" shapeId="0" xr:uid="{00000000-0006-0000-0700-000030060000}">
      <text>
        <r>
          <rPr>
            <sz val="10"/>
            <color rgb="FF000000"/>
            <rFont val="Arial"/>
            <family val="2"/>
            <scheme val="minor"/>
          </rPr>
          <t>======
ID#AAABwfdWVDU
Author    (2025-11-19 16:39:29)
Based on 5.5% commission and monthly charges refunded.</t>
        </r>
      </text>
    </comment>
    <comment ref="LVT63" authorId="0" shapeId="0" xr:uid="{00000000-0006-0000-0700-0000C8030000}">
      <text>
        <r>
          <rPr>
            <sz val="10"/>
            <color rgb="FF000000"/>
            <rFont val="Arial"/>
            <family val="2"/>
            <scheme val="minor"/>
          </rPr>
          <t>======
ID#AAABwg91hXQ
Author    (2025-11-19 16:39:29)
Based on 5.5% commission and monthly charges refunded.</t>
        </r>
      </text>
    </comment>
    <comment ref="LWB63" authorId="0" shapeId="0" xr:uid="{00000000-0006-0000-0700-000078020000}">
      <text>
        <r>
          <rPr>
            <sz val="10"/>
            <color rgb="FF000000"/>
            <rFont val="Arial"/>
            <family val="2"/>
            <scheme val="minor"/>
          </rPr>
          <t>======
ID#AAABwg91hsk
Author    (2025-11-19 16:39:29)
Based on 5.5% commission and monthly charges refunded.</t>
        </r>
      </text>
    </comment>
    <comment ref="LWJ63" authorId="0" shapeId="0" xr:uid="{00000000-0006-0000-0700-000081050000}">
      <text>
        <r>
          <rPr>
            <sz val="10"/>
            <color rgb="FF000000"/>
            <rFont val="Arial"/>
            <family val="2"/>
            <scheme val="minor"/>
          </rPr>
          <t>======
ID#AAABwfdWVOU
Author    (2025-11-19 16:39:29)
Based on 5.5% commission and monthly charges refunded.</t>
        </r>
      </text>
    </comment>
    <comment ref="LWR63" authorId="0" shapeId="0" xr:uid="{00000000-0006-0000-0700-0000FC010000}">
      <text>
        <r>
          <rPr>
            <sz val="10"/>
            <color rgb="FF000000"/>
            <rFont val="Arial"/>
            <family val="2"/>
            <scheme val="minor"/>
          </rPr>
          <t>======
ID#AAABwg91h0M
Author    (2025-11-19 16:39:29)
Based on 5.5% commission and monthly charges refunded.</t>
        </r>
      </text>
    </comment>
    <comment ref="LWZ63" authorId="0" shapeId="0" xr:uid="{00000000-0006-0000-0700-000084020000}">
      <text>
        <r>
          <rPr>
            <sz val="10"/>
            <color rgb="FF000000"/>
            <rFont val="Arial"/>
            <family val="2"/>
            <scheme val="minor"/>
          </rPr>
          <t>======
ID#AAABwg91hr0
Author    (2025-11-19 16:39:29)
Based on 5.5% commission and monthly charges refunded.</t>
        </r>
      </text>
    </comment>
    <comment ref="LXH63" authorId="0" shapeId="0" xr:uid="{00000000-0006-0000-0700-000031000000}">
      <text>
        <r>
          <rPr>
            <sz val="10"/>
            <color rgb="FF000000"/>
            <rFont val="Arial"/>
            <family val="2"/>
            <scheme val="minor"/>
          </rPr>
          <t>======
ID#AAABwg91iRE
Author    (2025-11-19 16:39:29)
Based on 5.5% commission and monthly charges refunded.</t>
        </r>
      </text>
    </comment>
    <comment ref="LXP63" authorId="0" shapeId="0" xr:uid="{00000000-0006-0000-0700-00006F060000}">
      <text>
        <r>
          <rPr>
            <sz val="10"/>
            <color rgb="FF000000"/>
            <rFont val="Arial"/>
            <family val="2"/>
            <scheme val="minor"/>
          </rPr>
          <t>======
ID#AAABwfdWU_g
Author    (2025-11-19 16:39:29)
Based on 5.5% commission and monthly charges refunded.</t>
        </r>
      </text>
    </comment>
    <comment ref="LXX63" authorId="0" shapeId="0" xr:uid="{00000000-0006-0000-0700-00005A050000}">
      <text>
        <r>
          <rPr>
            <sz val="10"/>
            <color rgb="FF000000"/>
            <rFont val="Arial"/>
            <family val="2"/>
            <scheme val="minor"/>
          </rPr>
          <t>======
ID#AAABwfdWVQ0
Author    (2025-11-19 16:39:29)
Based on 5.5% commission and monthly charges refunded.</t>
        </r>
      </text>
    </comment>
    <comment ref="LYF63" authorId="0" shapeId="0" xr:uid="{00000000-0006-0000-0700-0000CB020000}">
      <text>
        <r>
          <rPr>
            <sz val="10"/>
            <color rgb="FF000000"/>
            <rFont val="Arial"/>
            <family val="2"/>
            <scheme val="minor"/>
          </rPr>
          <t>======
ID#AAABwg91hnc
Author    (2025-11-19 16:39:29)
Based on 5.5% commission and monthly charges refunded.</t>
        </r>
      </text>
    </comment>
    <comment ref="LYN63" authorId="0" shapeId="0" xr:uid="{00000000-0006-0000-0700-00008B030000}">
      <text>
        <r>
          <rPr>
            <sz val="10"/>
            <color rgb="FF000000"/>
            <rFont val="Arial"/>
            <family val="2"/>
            <scheme val="minor"/>
          </rPr>
          <t>======
ID#AAABwg91hbI
Author    (2025-11-19 16:39:29)
Based on 5.5% commission and monthly charges refunded.</t>
        </r>
      </text>
    </comment>
    <comment ref="LYV63" authorId="0" shapeId="0" xr:uid="{00000000-0006-0000-0700-000004000000}">
      <text>
        <r>
          <rPr>
            <sz val="10"/>
            <color rgb="FF000000"/>
            <rFont val="Arial"/>
            <family val="2"/>
            <scheme val="minor"/>
          </rPr>
          <t>======
ID#AAABwg91iUE
Author    (2025-11-19 16:39:29)
Based on 5.5% commission and monthly charges refunded.</t>
        </r>
      </text>
    </comment>
    <comment ref="LZD63" authorId="0" shapeId="0" xr:uid="{00000000-0006-0000-0700-00002C060000}">
      <text>
        <r>
          <rPr>
            <sz val="10"/>
            <color rgb="FF000000"/>
            <rFont val="Arial"/>
            <family val="2"/>
            <scheme val="minor"/>
          </rPr>
          <t>======
ID#AAABwfdWVDg
Author    (2025-11-19 16:39:29)
Based on 5.5% commission and monthly charges refunded.</t>
        </r>
      </text>
    </comment>
    <comment ref="LZL63" authorId="0" shapeId="0" xr:uid="{00000000-0006-0000-0700-000061050000}">
      <text>
        <r>
          <rPr>
            <sz val="10"/>
            <color rgb="FF000000"/>
            <rFont val="Arial"/>
            <family val="2"/>
            <scheme val="minor"/>
          </rPr>
          <t>======
ID#AAABwfdWVQI
Author    (2025-11-19 16:39:29)
Based on 5.5% commission and monthly charges refunded.</t>
        </r>
      </text>
    </comment>
    <comment ref="LZT63" authorId="0" shapeId="0" xr:uid="{00000000-0006-0000-0700-000043000000}">
      <text>
        <r>
          <rPr>
            <sz val="10"/>
            <color rgb="FF000000"/>
            <rFont val="Arial"/>
            <family val="2"/>
            <scheme val="minor"/>
          </rPr>
          <t>======
ID#AAABwg91iQE
Author    (2025-11-19 16:39:29)
Based on 5.5% commission and monthly charges refunded.</t>
        </r>
      </text>
    </comment>
    <comment ref="MAB63" authorId="0" shapeId="0" xr:uid="{00000000-0006-0000-0700-000085020000}">
      <text>
        <r>
          <rPr>
            <sz val="10"/>
            <color rgb="FF000000"/>
            <rFont val="Arial"/>
            <family val="2"/>
            <scheme val="minor"/>
          </rPr>
          <t>======
ID#AAABwg91hrs
Author    (2025-11-19 16:39:29)
Based on 5.5% commission and monthly charges refunded.</t>
        </r>
      </text>
    </comment>
    <comment ref="MAJ63" authorId="0" shapeId="0" xr:uid="{00000000-0006-0000-0700-0000AD000000}">
      <text>
        <r>
          <rPr>
            <sz val="10"/>
            <color rgb="FF000000"/>
            <rFont val="Arial"/>
            <family val="2"/>
            <scheme val="minor"/>
          </rPr>
          <t>======
ID#AAABwg91iJY
Author    (2025-11-19 16:39:29)
Based on 5.5% commission and monthly charges refunded.</t>
        </r>
      </text>
    </comment>
    <comment ref="MAR63" authorId="0" shapeId="0" xr:uid="{00000000-0006-0000-0700-000084030000}">
      <text>
        <r>
          <rPr>
            <sz val="10"/>
            <color rgb="FF000000"/>
            <rFont val="Arial"/>
            <family val="2"/>
            <scheme val="minor"/>
          </rPr>
          <t>======
ID#AAABwg91hbk
Author    (2025-11-19 16:39:29)
Based on 5.5% commission and monthly charges refunded.</t>
        </r>
      </text>
    </comment>
    <comment ref="MAZ63" authorId="0" shapeId="0" xr:uid="{00000000-0006-0000-0700-0000A5010000}">
      <text>
        <r>
          <rPr>
            <sz val="10"/>
            <color rgb="FF000000"/>
            <rFont val="Arial"/>
            <family val="2"/>
            <scheme val="minor"/>
          </rPr>
          <t>======
ID#AAABwg91h5s
Author    (2025-11-19 16:39:29)
Based on 5.5% commission and monthly charges refunded.</t>
        </r>
      </text>
    </comment>
    <comment ref="MBH63" authorId="0" shapeId="0" xr:uid="{00000000-0006-0000-0700-000056010000}">
      <text>
        <r>
          <rPr>
            <sz val="10"/>
            <color rgb="FF000000"/>
            <rFont val="Arial"/>
            <family val="2"/>
            <scheme val="minor"/>
          </rPr>
          <t>======
ID#AAABwg91h-w
Author    (2025-11-19 16:39:29)
Based on 5.5% commission and monthly charges refunded.</t>
        </r>
      </text>
    </comment>
    <comment ref="MBP63" authorId="0" shapeId="0" xr:uid="{00000000-0006-0000-0700-0000C1010000}">
      <text>
        <r>
          <rPr>
            <sz val="10"/>
            <color rgb="FF000000"/>
            <rFont val="Arial"/>
            <family val="2"/>
            <scheme val="minor"/>
          </rPr>
          <t>======
ID#AAABwg91h4A
Author    (2025-11-19 16:39:29)
Based on 5.5% commission and monthly charges refunded.</t>
        </r>
      </text>
    </comment>
    <comment ref="MBX63" authorId="0" shapeId="0" xr:uid="{00000000-0006-0000-0700-000056000000}">
      <text>
        <r>
          <rPr>
            <sz val="10"/>
            <color rgb="FF000000"/>
            <rFont val="Arial"/>
            <family val="2"/>
            <scheme val="minor"/>
          </rPr>
          <t>======
ID#AAABwg91iO0
Author    (2025-11-19 16:39:29)
Based on 5.5% commission and monthly charges refunded.</t>
        </r>
      </text>
    </comment>
    <comment ref="MCF63" authorId="0" shapeId="0" xr:uid="{00000000-0006-0000-0700-00001E030000}">
      <text>
        <r>
          <rPr>
            <sz val="10"/>
            <color rgb="FF000000"/>
            <rFont val="Arial"/>
            <family val="2"/>
            <scheme val="minor"/>
          </rPr>
          <t>======
ID#AAABwg91hiI
Author    (2025-11-19 16:39:29)
Based on 5.5% commission and monthly charges refunded.</t>
        </r>
      </text>
    </comment>
    <comment ref="MCN63" authorId="0" shapeId="0" xr:uid="{00000000-0006-0000-0700-00001A020000}">
      <text>
        <r>
          <rPr>
            <sz val="10"/>
            <color rgb="FF000000"/>
            <rFont val="Arial"/>
            <family val="2"/>
            <scheme val="minor"/>
          </rPr>
          <t>======
ID#AAABwg91hyk
Author    (2025-11-19 16:39:29)
Based on 5.5% commission and monthly charges refunded.</t>
        </r>
      </text>
    </comment>
    <comment ref="MCV63" authorId="0" shapeId="0" xr:uid="{00000000-0006-0000-0700-000071000000}">
      <text>
        <r>
          <rPr>
            <sz val="10"/>
            <color rgb="FF000000"/>
            <rFont val="Arial"/>
            <family val="2"/>
            <scheme val="minor"/>
          </rPr>
          <t>======
ID#AAABwg91iNM
Author    (2025-11-19 16:39:29)
Based on 5.5% commission and monthly charges refunded.</t>
        </r>
      </text>
    </comment>
    <comment ref="MDD63" authorId="0" shapeId="0" xr:uid="{00000000-0006-0000-0700-000086020000}">
      <text>
        <r>
          <rPr>
            <sz val="10"/>
            <color rgb="FF000000"/>
            <rFont val="Arial"/>
            <family val="2"/>
            <scheme val="minor"/>
          </rPr>
          <t>======
ID#AAABwg91hrw
Author    (2025-11-19 16:39:29)
Based on 5.5% commission and monthly charges refunded.</t>
        </r>
      </text>
    </comment>
    <comment ref="MDL63" authorId="0" shapeId="0" xr:uid="{00000000-0006-0000-0700-00005E030000}">
      <text>
        <r>
          <rPr>
            <sz val="10"/>
            <color rgb="FF000000"/>
            <rFont val="Arial"/>
            <family val="2"/>
            <scheme val="minor"/>
          </rPr>
          <t>======
ID#AAABwg91heE
Author    (2025-11-19 16:39:29)
Based on 5.5% commission and monthly charges refunded.</t>
        </r>
      </text>
    </comment>
    <comment ref="MDT63" authorId="0" shapeId="0" xr:uid="{00000000-0006-0000-0700-000093020000}">
      <text>
        <r>
          <rPr>
            <sz val="10"/>
            <color rgb="FF000000"/>
            <rFont val="Arial"/>
            <family val="2"/>
            <scheme val="minor"/>
          </rPr>
          <t>======
ID#AAABwg91hq4
Author    (2025-11-19 16:39:29)
Based on 5.5% commission and monthly charges refunded.</t>
        </r>
      </text>
    </comment>
    <comment ref="MEB63" authorId="0" shapeId="0" xr:uid="{00000000-0006-0000-0700-00007B030000}">
      <text>
        <r>
          <rPr>
            <sz val="10"/>
            <color rgb="FF000000"/>
            <rFont val="Arial"/>
            <family val="2"/>
            <scheme val="minor"/>
          </rPr>
          <t>======
ID#AAABwg91hcQ
Author    (2025-11-19 16:39:29)
Based on 5.5% commission and monthly charges refunded.</t>
        </r>
      </text>
    </comment>
    <comment ref="MEJ63" authorId="0" shapeId="0" xr:uid="{00000000-0006-0000-0700-00000C020000}">
      <text>
        <r>
          <rPr>
            <sz val="10"/>
            <color rgb="FF000000"/>
            <rFont val="Arial"/>
            <family val="2"/>
            <scheme val="minor"/>
          </rPr>
          <t>======
ID#AAABwg91hzU
Author    (2025-11-19 16:39:29)
Based on 5.5% commission and monthly charges refunded.</t>
        </r>
      </text>
    </comment>
    <comment ref="MER63" authorId="0" shapeId="0" xr:uid="{00000000-0006-0000-0700-000035020000}">
      <text>
        <r>
          <rPr>
            <sz val="10"/>
            <color rgb="FF000000"/>
            <rFont val="Arial"/>
            <family val="2"/>
            <scheme val="minor"/>
          </rPr>
          <t>======
ID#AAABwg91hws
Author    (2025-11-19 16:39:29)
Based on 5.5% commission and monthly charges refunded.</t>
        </r>
      </text>
    </comment>
    <comment ref="MEZ63" authorId="0" shapeId="0" xr:uid="{00000000-0006-0000-0700-00009C050000}">
      <text>
        <r>
          <rPr>
            <sz val="10"/>
            <color rgb="FF000000"/>
            <rFont val="Arial"/>
            <family val="2"/>
            <scheme val="minor"/>
          </rPr>
          <t>======
ID#AAABwfdWVMc
Author    (2025-11-19 16:39:29)
Based on 5.5% commission and monthly charges refunded.</t>
        </r>
      </text>
    </comment>
    <comment ref="MFH63" authorId="0" shapeId="0" xr:uid="{00000000-0006-0000-0700-0000C0000000}">
      <text>
        <r>
          <rPr>
            <sz val="10"/>
            <color rgb="FF000000"/>
            <rFont val="Arial"/>
            <family val="2"/>
            <scheme val="minor"/>
          </rPr>
          <t>======
ID#AAABwg91iIM
Author    (2025-11-19 16:39:29)
Based on 5.5% commission and monthly charges refunded.</t>
        </r>
      </text>
    </comment>
    <comment ref="MFP63" authorId="0" shapeId="0" xr:uid="{00000000-0006-0000-0700-0000EC030000}">
      <text>
        <r>
          <rPr>
            <sz val="10"/>
            <color rgb="FF000000"/>
            <rFont val="Arial"/>
            <family val="2"/>
            <scheme val="minor"/>
          </rPr>
          <t>======
ID#AAABwg91hVI
Author    (2025-11-19 16:39:29)
Based on 5.5% commission and monthly charges refunded.</t>
        </r>
      </text>
    </comment>
    <comment ref="MFX63" authorId="0" shapeId="0" xr:uid="{00000000-0006-0000-0700-000031040000}">
      <text>
        <r>
          <rPr>
            <sz val="10"/>
            <color rgb="FF000000"/>
            <rFont val="Arial"/>
            <family val="2"/>
            <scheme val="minor"/>
          </rPr>
          <t>======
ID#AAABwg91hQs
Author    (2025-11-19 16:39:29)
Based on 5.5% commission and monthly charges refunded.</t>
        </r>
      </text>
    </comment>
    <comment ref="MGF63" authorId="0" shapeId="0" xr:uid="{00000000-0006-0000-0700-0000DC050000}">
      <text>
        <r>
          <rPr>
            <sz val="10"/>
            <color rgb="FF000000"/>
            <rFont val="Arial"/>
            <family val="2"/>
            <scheme val="minor"/>
          </rPr>
          <t>======
ID#AAABwfdWVIs
Author    (2025-11-19 16:39:29)
Based on 5.5% commission and monthly charges refunded.</t>
        </r>
      </text>
    </comment>
    <comment ref="MGN63" authorId="0" shapeId="0" xr:uid="{00000000-0006-0000-0700-0000EE020000}">
      <text>
        <r>
          <rPr>
            <sz val="10"/>
            <color rgb="FF000000"/>
            <rFont val="Arial"/>
            <family val="2"/>
            <scheme val="minor"/>
          </rPr>
          <t>======
ID#AAABwg91hlQ
Author    (2025-11-19 16:39:29)
Based on 5.5% commission and monthly charges refunded.</t>
        </r>
      </text>
    </comment>
    <comment ref="MGV63" authorId="0" shapeId="0" xr:uid="{00000000-0006-0000-0700-0000E6040000}">
      <text>
        <r>
          <rPr>
            <sz val="10"/>
            <color rgb="FF000000"/>
            <rFont val="Arial"/>
            <family val="2"/>
            <scheme val="minor"/>
          </rPr>
          <t>======
ID#AAABwg91hFU
Author    (2025-11-19 16:39:29)
Based on 5.5% commission and monthly charges refunded.</t>
        </r>
      </text>
    </comment>
    <comment ref="MHD63" authorId="0" shapeId="0" xr:uid="{00000000-0006-0000-0700-0000BF050000}">
      <text>
        <r>
          <rPr>
            <sz val="10"/>
            <color rgb="FF000000"/>
            <rFont val="Arial"/>
            <family val="2"/>
            <scheme val="minor"/>
          </rPr>
          <t>======
ID#AAABwfdWVKY
Author    (2025-11-19 16:39:29)
Based on 5.5% commission and monthly charges refunded.</t>
        </r>
      </text>
    </comment>
    <comment ref="MHL63" authorId="0" shapeId="0" xr:uid="{00000000-0006-0000-0700-0000BA020000}">
      <text>
        <r>
          <rPr>
            <sz val="10"/>
            <color rgb="FF000000"/>
            <rFont val="Arial"/>
            <family val="2"/>
            <scheme val="minor"/>
          </rPr>
          <t>======
ID#AAABwg91hog
Author    (2025-11-19 16:39:29)
Based on 5.5% commission and monthly charges refunded.</t>
        </r>
      </text>
    </comment>
    <comment ref="MHT63" authorId="0" shapeId="0" xr:uid="{00000000-0006-0000-0700-0000D3050000}">
      <text>
        <r>
          <rPr>
            <sz val="10"/>
            <color rgb="FF000000"/>
            <rFont val="Arial"/>
            <family val="2"/>
            <scheme val="minor"/>
          </rPr>
          <t>======
ID#AAABwfdWVJM
Author    (2025-11-19 16:39:29)
Based on 5.5% commission and monthly charges refunded.</t>
        </r>
      </text>
    </comment>
    <comment ref="MIB63" authorId="0" shapeId="0" xr:uid="{00000000-0006-0000-0700-0000A0040000}">
      <text>
        <r>
          <rPr>
            <sz val="10"/>
            <color rgb="FF000000"/>
            <rFont val="Arial"/>
            <family val="2"/>
            <scheme val="minor"/>
          </rPr>
          <t>======
ID#AAABwg91hJo
Author    (2025-11-19 16:39:29)
Based on 5.5% commission and monthly charges refunded.</t>
        </r>
      </text>
    </comment>
    <comment ref="MIJ63" authorId="0" shapeId="0" xr:uid="{00000000-0006-0000-0700-00004F050000}">
      <text>
        <r>
          <rPr>
            <sz val="10"/>
            <color rgb="FF000000"/>
            <rFont val="Arial"/>
            <family val="2"/>
            <scheme val="minor"/>
          </rPr>
          <t>======
ID#AAABwfdWVRQ
Author    (2025-11-19 16:39:29)
Based on 5.5% commission and monthly charges refunded.</t>
        </r>
      </text>
    </comment>
    <comment ref="MIR63" authorId="0" shapeId="0" xr:uid="{00000000-0006-0000-0700-0000AE010000}">
      <text>
        <r>
          <rPr>
            <sz val="10"/>
            <color rgb="FF000000"/>
            <rFont val="Arial"/>
            <family val="2"/>
            <scheme val="minor"/>
          </rPr>
          <t>======
ID#AAABwg91h5I
Author    (2025-11-19 16:39:29)
Based on 5.5% commission and monthly charges refunded.</t>
        </r>
      </text>
    </comment>
    <comment ref="MIZ63" authorId="0" shapeId="0" xr:uid="{00000000-0006-0000-0700-0000CB010000}">
      <text>
        <r>
          <rPr>
            <sz val="10"/>
            <color rgb="FF000000"/>
            <rFont val="Arial"/>
            <family val="2"/>
            <scheme val="minor"/>
          </rPr>
          <t>======
ID#AAABwg91h3U
Author    (2025-11-19 16:39:29)
Based on 5.5% commission and monthly charges refunded.</t>
        </r>
      </text>
    </comment>
    <comment ref="MJH63" authorId="0" shapeId="0" xr:uid="{00000000-0006-0000-0700-000061000000}">
      <text>
        <r>
          <rPr>
            <sz val="10"/>
            <color rgb="FF000000"/>
            <rFont val="Arial"/>
            <family val="2"/>
            <scheme val="minor"/>
          </rPr>
          <t>======
ID#AAABwg91iOI
Author    (2025-11-19 16:39:29)
Based on 5.5% commission and monthly charges refunded.</t>
        </r>
      </text>
    </comment>
    <comment ref="MJP63" authorId="0" shapeId="0" xr:uid="{00000000-0006-0000-0700-0000E7000000}">
      <text>
        <r>
          <rPr>
            <sz val="10"/>
            <color rgb="FF000000"/>
            <rFont val="Arial"/>
            <family val="2"/>
            <scheme val="minor"/>
          </rPr>
          <t>======
ID#AAABwg91iFs
Author    (2025-11-19 16:39:29)
Based on 5.5% commission and monthly charges refunded.</t>
        </r>
      </text>
    </comment>
    <comment ref="MJX63" authorId="0" shapeId="0" xr:uid="{00000000-0006-0000-0700-0000FE010000}">
      <text>
        <r>
          <rPr>
            <sz val="10"/>
            <color rgb="FF000000"/>
            <rFont val="Arial"/>
            <family val="2"/>
            <scheme val="minor"/>
          </rPr>
          <t>======
ID#AAABwg91h0U
Author    (2025-11-19 16:39:29)
Based on 5.5% commission and monthly charges refunded.</t>
        </r>
      </text>
    </comment>
    <comment ref="MKF63" authorId="0" shapeId="0" xr:uid="{00000000-0006-0000-0700-000020040000}">
      <text>
        <r>
          <rPr>
            <sz val="10"/>
            <color rgb="FF000000"/>
            <rFont val="Arial"/>
            <family val="2"/>
            <scheme val="minor"/>
          </rPr>
          <t>======
ID#AAABwg91hRs
Author    (2025-11-19 16:39:29)
Based on 5.5% commission and monthly charges refunded.</t>
        </r>
      </text>
    </comment>
    <comment ref="MKN63" authorId="0" shapeId="0" xr:uid="{00000000-0006-0000-0700-00000F030000}">
      <text>
        <r>
          <rPr>
            <sz val="10"/>
            <color rgb="FF000000"/>
            <rFont val="Arial"/>
            <family val="2"/>
            <scheme val="minor"/>
          </rPr>
          <t>======
ID#AAABwg91hjE
Author    (2025-11-19 16:39:29)
Based on 5.5% commission and monthly charges refunded.</t>
        </r>
      </text>
    </comment>
    <comment ref="MKV63" authorId="0" shapeId="0" xr:uid="{00000000-0006-0000-0700-00000C040000}">
      <text>
        <r>
          <rPr>
            <sz val="10"/>
            <color rgb="FF000000"/>
            <rFont val="Arial"/>
            <family val="2"/>
            <scheme val="minor"/>
          </rPr>
          <t>======
ID#AAABwg91hTE
Author    (2025-11-19 16:39:29)
Based on 5.5% commission and monthly charges refunded.</t>
        </r>
      </text>
    </comment>
    <comment ref="MLD63" authorId="0" shapeId="0" xr:uid="{00000000-0006-0000-0700-0000C2020000}">
      <text>
        <r>
          <rPr>
            <sz val="10"/>
            <color rgb="FF000000"/>
            <rFont val="Arial"/>
            <family val="2"/>
            <scheme val="minor"/>
          </rPr>
          <t>======
ID#AAABwg91hoA
Author    (2025-11-19 16:39:29)
Based on 5.5% commission and monthly charges refunded.</t>
        </r>
      </text>
    </comment>
    <comment ref="MLL63" authorId="0" shapeId="0" xr:uid="{00000000-0006-0000-0700-0000CD000000}">
      <text>
        <r>
          <rPr>
            <sz val="10"/>
            <color rgb="FF000000"/>
            <rFont val="Arial"/>
            <family val="2"/>
            <scheme val="minor"/>
          </rPr>
          <t>======
ID#AAABwg91iHQ
Author    (2025-11-19 16:39:29)
Based on 5.5% commission and monthly charges refunded.</t>
        </r>
      </text>
    </comment>
    <comment ref="MLT63" authorId="0" shapeId="0" xr:uid="{00000000-0006-0000-0700-00007D010000}">
      <text>
        <r>
          <rPr>
            <sz val="10"/>
            <color rgb="FF000000"/>
            <rFont val="Arial"/>
            <family val="2"/>
            <scheme val="minor"/>
          </rPr>
          <t>======
ID#AAABwg91h8Q
Author    (2025-11-19 16:39:29)
Based on 5.5% commission and monthly charges refunded.</t>
        </r>
      </text>
    </comment>
    <comment ref="MMB63" authorId="0" shapeId="0" xr:uid="{00000000-0006-0000-0700-0000CA010000}">
      <text>
        <r>
          <rPr>
            <sz val="10"/>
            <color rgb="FF000000"/>
            <rFont val="Arial"/>
            <family val="2"/>
            <scheme val="minor"/>
          </rPr>
          <t>======
ID#AAABwg91h3k
Author    (2025-11-19 16:39:29)
Based on 5.5% commission and monthly charges refunded.</t>
        </r>
      </text>
    </comment>
    <comment ref="MMJ63" authorId="0" shapeId="0" xr:uid="{00000000-0006-0000-0700-0000A7020000}">
      <text>
        <r>
          <rPr>
            <sz val="10"/>
            <color rgb="FF000000"/>
            <rFont val="Arial"/>
            <family val="2"/>
            <scheme val="minor"/>
          </rPr>
          <t>======
ID#AAABwg91hpk
Author    (2025-11-19 16:39:29)
Based on 5.5% commission and monthly charges refunded.</t>
        </r>
      </text>
    </comment>
    <comment ref="MMR63" authorId="0" shapeId="0" xr:uid="{00000000-0006-0000-0700-000055000000}">
      <text>
        <r>
          <rPr>
            <sz val="10"/>
            <color rgb="FF000000"/>
            <rFont val="Arial"/>
            <family val="2"/>
            <scheme val="minor"/>
          </rPr>
          <t>======
ID#AAABwg91iPA
Author    (2025-11-19 16:39:29)
Based on 5.5% commission and monthly charges refunded.</t>
        </r>
      </text>
    </comment>
    <comment ref="MMZ63" authorId="0" shapeId="0" xr:uid="{00000000-0006-0000-0700-0000E3040000}">
      <text>
        <r>
          <rPr>
            <sz val="10"/>
            <color rgb="FF000000"/>
            <rFont val="Arial"/>
            <family val="2"/>
            <scheme val="minor"/>
          </rPr>
          <t>======
ID#AAABwg91hFY
Author    (2025-11-19 16:39:29)
Based on 5.5% commission and monthly charges refunded.</t>
        </r>
      </text>
    </comment>
    <comment ref="MNH63" authorId="0" shapeId="0" xr:uid="{00000000-0006-0000-0700-000025060000}">
      <text>
        <r>
          <rPr>
            <sz val="10"/>
            <color rgb="FF000000"/>
            <rFont val="Arial"/>
            <family val="2"/>
            <scheme val="minor"/>
          </rPr>
          <t>======
ID#AAABwfdWVEE
Author    (2025-11-19 16:39:29)
Based on 5.5% commission and monthly charges refunded.</t>
        </r>
      </text>
    </comment>
    <comment ref="MNP63" authorId="0" shapeId="0" xr:uid="{00000000-0006-0000-0700-000023060000}">
      <text>
        <r>
          <rPr>
            <sz val="10"/>
            <color rgb="FF000000"/>
            <rFont val="Arial"/>
            <family val="2"/>
            <scheme val="minor"/>
          </rPr>
          <t>======
ID#AAABwfdWVEM
Author    (2025-11-19 16:39:29)
Based on 5.5% commission and monthly charges refunded.</t>
        </r>
      </text>
    </comment>
    <comment ref="MNX63" authorId="0" shapeId="0" xr:uid="{00000000-0006-0000-0700-000054040000}">
      <text>
        <r>
          <rPr>
            <sz val="10"/>
            <color rgb="FF000000"/>
            <rFont val="Arial"/>
            <family val="2"/>
            <scheme val="minor"/>
          </rPr>
          <t>======
ID#AAABwg91hOc
Author    (2025-11-19 16:39:29)
Based on 5.5% commission and monthly charges refunded.</t>
        </r>
      </text>
    </comment>
    <comment ref="MOF63" authorId="0" shapeId="0" xr:uid="{00000000-0006-0000-0700-00007C050000}">
      <text>
        <r>
          <rPr>
            <sz val="10"/>
            <color rgb="FF000000"/>
            <rFont val="Arial"/>
            <family val="2"/>
            <scheme val="minor"/>
          </rPr>
          <t>======
ID#AAABwfdWVOo
Author    (2025-11-19 16:39:29)
Based on 5.5% commission and monthly charges refunded.</t>
        </r>
      </text>
    </comment>
    <comment ref="MON63" authorId="0" shapeId="0" xr:uid="{00000000-0006-0000-0700-000074040000}">
      <text>
        <r>
          <rPr>
            <sz val="10"/>
            <color rgb="FF000000"/>
            <rFont val="Arial"/>
            <family val="2"/>
            <scheme val="minor"/>
          </rPr>
          <t>======
ID#AAABwg91hMk
Author    (2025-11-19 16:39:29)
Based on 5.5% commission and monthly charges refunded.</t>
        </r>
      </text>
    </comment>
    <comment ref="MOV63" authorId="0" shapeId="0" xr:uid="{00000000-0006-0000-0700-00006E060000}">
      <text>
        <r>
          <rPr>
            <sz val="10"/>
            <color rgb="FF000000"/>
            <rFont val="Arial"/>
            <family val="2"/>
            <scheme val="minor"/>
          </rPr>
          <t>======
ID#AAABwfdWU_c
Author    (2025-11-19 16:39:29)
Based on 5.5% commission and monthly charges refunded.</t>
        </r>
      </text>
    </comment>
    <comment ref="MPD63" authorId="0" shapeId="0" xr:uid="{00000000-0006-0000-0700-0000AC000000}">
      <text>
        <r>
          <rPr>
            <sz val="10"/>
            <color rgb="FF000000"/>
            <rFont val="Arial"/>
            <family val="2"/>
            <scheme val="minor"/>
          </rPr>
          <t>======
ID#AAABwg91iJU
Author    (2025-11-19 16:39:29)
Based on 5.5% commission and monthly charges refunded.</t>
        </r>
      </text>
    </comment>
    <comment ref="MPL63" authorId="0" shapeId="0" xr:uid="{00000000-0006-0000-0700-0000E3050000}">
      <text>
        <r>
          <rPr>
            <sz val="10"/>
            <color rgb="FF000000"/>
            <rFont val="Arial"/>
            <family val="2"/>
            <scheme val="minor"/>
          </rPr>
          <t>======
ID#AAABwfdWVII
Author    (2025-11-19 16:39:29)
Based on 5.5% commission and monthly charges refunded.</t>
        </r>
      </text>
    </comment>
    <comment ref="MPT63" authorId="0" shapeId="0" xr:uid="{00000000-0006-0000-0700-000027020000}">
      <text>
        <r>
          <rPr>
            <sz val="10"/>
            <color rgb="FF000000"/>
            <rFont val="Arial"/>
            <family val="2"/>
            <scheme val="minor"/>
          </rPr>
          <t>======
ID#AAABwg91hxo
Author    (2025-11-19 16:39:29)
Based on 5.5% commission and monthly charges refunded.</t>
        </r>
      </text>
    </comment>
    <comment ref="MQB63" authorId="0" shapeId="0" xr:uid="{00000000-0006-0000-0700-0000F9000000}">
      <text>
        <r>
          <rPr>
            <sz val="10"/>
            <color rgb="FF000000"/>
            <rFont val="Arial"/>
            <family val="2"/>
            <scheme val="minor"/>
          </rPr>
          <t>======
ID#AAABwg91iEs
Author    (2025-11-19 16:39:29)
Based on 5.5% commission and monthly charges refunded.</t>
        </r>
      </text>
    </comment>
    <comment ref="MQJ63" authorId="0" shapeId="0" xr:uid="{00000000-0006-0000-0700-000023030000}">
      <text>
        <r>
          <rPr>
            <sz val="10"/>
            <color rgb="FF000000"/>
            <rFont val="Arial"/>
            <family val="2"/>
            <scheme val="minor"/>
          </rPr>
          <t>======
ID#AAABwg91hhs
Author    (2025-11-19 16:39:29)
Based on 5.5% commission and monthly charges refunded.</t>
        </r>
      </text>
    </comment>
    <comment ref="MQR63" authorId="0" shapeId="0" xr:uid="{00000000-0006-0000-0700-000040050000}">
      <text>
        <r>
          <rPr>
            <sz val="10"/>
            <color rgb="FF000000"/>
            <rFont val="Arial"/>
            <family val="2"/>
            <scheme val="minor"/>
          </rPr>
          <t>======
ID#AAABwg91g_Y
Author    (2025-11-19 16:39:29)
Based on 5.5% commission and monthly charges refunded.</t>
        </r>
      </text>
    </comment>
    <comment ref="MQZ63" authorId="0" shapeId="0" xr:uid="{00000000-0006-0000-0700-00006D010000}">
      <text>
        <r>
          <rPr>
            <sz val="10"/>
            <color rgb="FF000000"/>
            <rFont val="Arial"/>
            <family val="2"/>
            <scheme val="minor"/>
          </rPr>
          <t>======
ID#AAABwg91h9Q
Author    (2025-11-19 16:39:29)
Based on 5.5% commission and monthly charges refunded.</t>
        </r>
      </text>
    </comment>
    <comment ref="MRH63" authorId="0" shapeId="0" xr:uid="{00000000-0006-0000-0700-00005F030000}">
      <text>
        <r>
          <rPr>
            <sz val="10"/>
            <color rgb="FF000000"/>
            <rFont val="Arial"/>
            <family val="2"/>
            <scheme val="minor"/>
          </rPr>
          <t>======
ID#AAABwg91hd4
Author    (2025-11-19 16:39:29)
Based on 5.5% commission and monthly charges refunded.</t>
        </r>
      </text>
    </comment>
    <comment ref="MRP63" authorId="0" shapeId="0" xr:uid="{00000000-0006-0000-0700-0000CF030000}">
      <text>
        <r>
          <rPr>
            <sz val="10"/>
            <color rgb="FF000000"/>
            <rFont val="Arial"/>
            <family val="2"/>
            <scheme val="minor"/>
          </rPr>
          <t>======
ID#AAABwg91hW4
Author    (2025-11-19 16:39:29)
Based on 5.5% commission and monthly charges refunded.</t>
        </r>
      </text>
    </comment>
    <comment ref="MRX63" authorId="0" shapeId="0" xr:uid="{00000000-0006-0000-0700-000011040000}">
      <text>
        <r>
          <rPr>
            <sz val="10"/>
            <color rgb="FF000000"/>
            <rFont val="Arial"/>
            <family val="2"/>
            <scheme val="minor"/>
          </rPr>
          <t>======
ID#AAABwg91hSs
Author    (2025-11-19 16:39:29)
Based on 5.5% commission and monthly charges refunded.</t>
        </r>
      </text>
    </comment>
    <comment ref="MSF63" authorId="0" shapeId="0" xr:uid="{00000000-0006-0000-0700-000094040000}">
      <text>
        <r>
          <rPr>
            <sz val="10"/>
            <color rgb="FF000000"/>
            <rFont val="Arial"/>
            <family val="2"/>
            <scheme val="minor"/>
          </rPr>
          <t>======
ID#AAABwg91hKU
Author    (2025-11-19 16:39:29)
Based on 5.5% commission and monthly charges refunded.</t>
        </r>
      </text>
    </comment>
    <comment ref="MSN63" authorId="0" shapeId="0" xr:uid="{00000000-0006-0000-0700-0000B8030000}">
      <text>
        <r>
          <rPr>
            <sz val="10"/>
            <color rgb="FF000000"/>
            <rFont val="Arial"/>
            <family val="2"/>
            <scheme val="minor"/>
          </rPr>
          <t>======
ID#AAABwg91hYY
Author    (2025-11-19 16:39:29)
Based on 5.5% commission and monthly charges refunded.</t>
        </r>
      </text>
    </comment>
    <comment ref="MSV63" authorId="0" shapeId="0" xr:uid="{00000000-0006-0000-0700-000071050000}">
      <text>
        <r>
          <rPr>
            <sz val="10"/>
            <color rgb="FF000000"/>
            <rFont val="Arial"/>
            <family val="2"/>
            <scheme val="minor"/>
          </rPr>
          <t>======
ID#AAABwfdWVPQ
Author    (2025-11-19 16:39:29)
Based on 5.5% commission and monthly charges refunded.</t>
        </r>
      </text>
    </comment>
    <comment ref="MTD63" authorId="0" shapeId="0" xr:uid="{00000000-0006-0000-0700-00002E060000}">
      <text>
        <r>
          <rPr>
            <sz val="10"/>
            <color rgb="FF000000"/>
            <rFont val="Arial"/>
            <family val="2"/>
            <scheme val="minor"/>
          </rPr>
          <t>======
ID#AAABwfdWVDY
Author    (2025-11-19 16:39:29)
Based on 5.5% commission and monthly charges refunded.</t>
        </r>
      </text>
    </comment>
    <comment ref="MTL63" authorId="0" shapeId="0" xr:uid="{00000000-0006-0000-0700-00006A000000}">
      <text>
        <r>
          <rPr>
            <sz val="10"/>
            <color rgb="FF000000"/>
            <rFont val="Arial"/>
            <family val="2"/>
            <scheme val="minor"/>
          </rPr>
          <t>======
ID#AAABwg91iNg
Author    (2025-11-19 16:39:29)
Based on 5.5% commission and monthly charges refunded.</t>
        </r>
      </text>
    </comment>
    <comment ref="MTT63" authorId="0" shapeId="0" xr:uid="{00000000-0006-0000-0700-00000F050000}">
      <text>
        <r>
          <rPr>
            <sz val="10"/>
            <color rgb="FF000000"/>
            <rFont val="Arial"/>
            <family val="2"/>
            <scheme val="minor"/>
          </rPr>
          <t>======
ID#AAABwg91hCo
Author    (2025-11-19 16:39:29)
Based on 5.5% commission and monthly charges refunded.</t>
        </r>
      </text>
    </comment>
    <comment ref="MUB63" authorId="0" shapeId="0" xr:uid="{00000000-0006-0000-0700-00005A000000}">
      <text>
        <r>
          <rPr>
            <sz val="10"/>
            <color rgb="FF000000"/>
            <rFont val="Arial"/>
            <family val="2"/>
            <scheme val="minor"/>
          </rPr>
          <t>======
ID#AAABwg91iOk
Author    (2025-11-19 16:39:29)
Based on 5.5% commission and monthly charges refunded.</t>
        </r>
      </text>
    </comment>
    <comment ref="MUJ63" authorId="0" shapeId="0" xr:uid="{00000000-0006-0000-0700-0000A8000000}">
      <text>
        <r>
          <rPr>
            <sz val="10"/>
            <color rgb="FF000000"/>
            <rFont val="Arial"/>
            <family val="2"/>
            <scheme val="minor"/>
          </rPr>
          <t>======
ID#AAABwg91iJw
Author    (2025-11-19 16:39:29)
Based on 5.5% commission and monthly charges refunded.</t>
        </r>
      </text>
    </comment>
    <comment ref="MUR63" authorId="0" shapeId="0" xr:uid="{00000000-0006-0000-0700-0000C6020000}">
      <text>
        <r>
          <rPr>
            <sz val="10"/>
            <color rgb="FF000000"/>
            <rFont val="Arial"/>
            <family val="2"/>
            <scheme val="minor"/>
          </rPr>
          <t>======
ID#AAABwg91hno
Author    (2025-11-19 16:39:29)
Based on 5.5% commission and monthly charges refunded.</t>
        </r>
      </text>
    </comment>
    <comment ref="MUZ63" authorId="0" shapeId="0" xr:uid="{00000000-0006-0000-0700-000088010000}">
      <text>
        <r>
          <rPr>
            <sz val="10"/>
            <color rgb="FF000000"/>
            <rFont val="Arial"/>
            <family val="2"/>
            <scheme val="minor"/>
          </rPr>
          <t>======
ID#AAABwg91h7o
Author    (2025-11-19 16:39:29)
Based on 5.5% commission and monthly charges refunded.</t>
        </r>
      </text>
    </comment>
    <comment ref="MVH63" authorId="0" shapeId="0" xr:uid="{00000000-0006-0000-0700-00000B010000}">
      <text>
        <r>
          <rPr>
            <sz val="10"/>
            <color rgb="FF000000"/>
            <rFont val="Arial"/>
            <family val="2"/>
            <scheme val="minor"/>
          </rPr>
          <t>======
ID#AAABwg91iDk
Author    (2025-11-19 16:39:29)
Based on 5.5% commission and monthly charges refunded.</t>
        </r>
      </text>
    </comment>
    <comment ref="MVP63" authorId="0" shapeId="0" xr:uid="{00000000-0006-0000-0700-00008D050000}">
      <text>
        <r>
          <rPr>
            <sz val="10"/>
            <color rgb="FF000000"/>
            <rFont val="Arial"/>
            <family val="2"/>
            <scheme val="minor"/>
          </rPr>
          <t>======
ID#AAABwfdWVNc
Author    (2025-11-19 16:39:29)
Based on 5.5% commission and monthly charges refunded.</t>
        </r>
      </text>
    </comment>
    <comment ref="MVX63" authorId="0" shapeId="0" xr:uid="{00000000-0006-0000-0700-0000C3030000}">
      <text>
        <r>
          <rPr>
            <sz val="10"/>
            <color rgb="FF000000"/>
            <rFont val="Arial"/>
            <family val="2"/>
            <scheme val="minor"/>
          </rPr>
          <t>======
ID#AAABwg91hXk
Author    (2025-11-19 16:39:29)
Based on 5.5% commission and monthly charges refunded.</t>
        </r>
      </text>
    </comment>
    <comment ref="MWF63" authorId="0" shapeId="0" xr:uid="{00000000-0006-0000-0700-0000C8000000}">
      <text>
        <r>
          <rPr>
            <sz val="10"/>
            <color rgb="FF000000"/>
            <rFont val="Arial"/>
            <family val="2"/>
            <scheme val="minor"/>
          </rPr>
          <t>======
ID#AAABwg91iHs
Author    (2025-11-19 16:39:29)
Based on 5.5% commission and monthly charges refunded.</t>
        </r>
      </text>
    </comment>
    <comment ref="MWN63" authorId="0" shapeId="0" xr:uid="{00000000-0006-0000-0700-0000B3010000}">
      <text>
        <r>
          <rPr>
            <sz val="10"/>
            <color rgb="FF000000"/>
            <rFont val="Arial"/>
            <family val="2"/>
            <scheme val="minor"/>
          </rPr>
          <t>======
ID#AAABwg91h40
Author    (2025-11-19 16:39:29)
Based on 5.5% commission and monthly charges refunded.</t>
        </r>
      </text>
    </comment>
    <comment ref="MWV63" authorId="0" shapeId="0" xr:uid="{00000000-0006-0000-0700-000071060000}">
      <text>
        <r>
          <rPr>
            <sz val="10"/>
            <color rgb="FF000000"/>
            <rFont val="Arial"/>
            <family val="2"/>
            <scheme val="minor"/>
          </rPr>
          <t>======
ID#AAABwfdWU_U
Author    (2025-11-19 16:39:29)
Based on 5.5% commission and monthly charges refunded.</t>
        </r>
      </text>
    </comment>
    <comment ref="MXD63" authorId="0" shapeId="0" xr:uid="{00000000-0006-0000-0700-0000FD000000}">
      <text>
        <r>
          <rPr>
            <sz val="10"/>
            <color rgb="FF000000"/>
            <rFont val="Arial"/>
            <family val="2"/>
            <scheme val="minor"/>
          </rPr>
          <t>======
ID#AAABwg91iEY
Author    (2025-11-19 16:39:29)
Based on 5.5% commission and monthly charges refunded.</t>
        </r>
      </text>
    </comment>
    <comment ref="MXL63" authorId="0" shapeId="0" xr:uid="{00000000-0006-0000-0700-000092050000}">
      <text>
        <r>
          <rPr>
            <sz val="10"/>
            <color rgb="FF000000"/>
            <rFont val="Arial"/>
            <family val="2"/>
            <scheme val="minor"/>
          </rPr>
          <t>======
ID#AAABwfdWVNE
Author    (2025-11-19 16:39:29)
Based on 5.5% commission and monthly charges refunded.</t>
        </r>
      </text>
    </comment>
    <comment ref="MXT63" authorId="0" shapeId="0" xr:uid="{00000000-0006-0000-0700-0000C1000000}">
      <text>
        <r>
          <rPr>
            <sz val="10"/>
            <color rgb="FF000000"/>
            <rFont val="Arial"/>
            <family val="2"/>
            <scheme val="minor"/>
          </rPr>
          <t>======
ID#AAABwg91iIA
Author    (2025-11-19 16:39:29)
Based on 5.5% commission and monthly charges refunded.</t>
        </r>
      </text>
    </comment>
    <comment ref="MYB63" authorId="0" shapeId="0" xr:uid="{00000000-0006-0000-0700-0000C9010000}">
      <text>
        <r>
          <rPr>
            <sz val="10"/>
            <color rgb="FF000000"/>
            <rFont val="Arial"/>
            <family val="2"/>
            <scheme val="minor"/>
          </rPr>
          <t>======
ID#AAABwg91h3g
Author    (2025-11-19 16:39:29)
Based on 5.5% commission and monthly charges refunded.</t>
        </r>
      </text>
    </comment>
    <comment ref="MYJ63" authorId="0" shapeId="0" xr:uid="{00000000-0006-0000-0700-000098050000}">
      <text>
        <r>
          <rPr>
            <sz val="10"/>
            <color rgb="FF000000"/>
            <rFont val="Arial"/>
            <family val="2"/>
            <scheme val="minor"/>
          </rPr>
          <t>======
ID#AAABwfdWVMw
Author    (2025-11-19 16:39:29)
Based on 5.5% commission and monthly charges refunded.</t>
        </r>
      </text>
    </comment>
    <comment ref="MYR63" authorId="0" shapeId="0" xr:uid="{00000000-0006-0000-0700-0000DA030000}">
      <text>
        <r>
          <rPr>
            <sz val="10"/>
            <color rgb="FF000000"/>
            <rFont val="Arial"/>
            <family val="2"/>
            <scheme val="minor"/>
          </rPr>
          <t>======
ID#AAABwg91hWM
Author    (2025-11-19 16:39:29)
Based on 5.5% commission and monthly charges refunded.</t>
        </r>
      </text>
    </comment>
    <comment ref="MYZ63" authorId="0" shapeId="0" xr:uid="{00000000-0006-0000-0700-000018060000}">
      <text>
        <r>
          <rPr>
            <sz val="10"/>
            <color rgb="FF000000"/>
            <rFont val="Arial"/>
            <family val="2"/>
            <scheme val="minor"/>
          </rPr>
          <t>======
ID#AAABwfdWVE0
Author    (2025-11-19 16:39:29)
Based on 5.5% commission and monthly charges refunded.</t>
        </r>
      </text>
    </comment>
    <comment ref="MZH63" authorId="0" shapeId="0" xr:uid="{00000000-0006-0000-0700-000067010000}">
      <text>
        <r>
          <rPr>
            <sz val="10"/>
            <color rgb="FF000000"/>
            <rFont val="Arial"/>
            <family val="2"/>
            <scheme val="minor"/>
          </rPr>
          <t>======
ID#AAABwg91h9o
Author    (2025-11-19 16:39:29)
Based on 5.5% commission and monthly charges refunded.</t>
        </r>
      </text>
    </comment>
    <comment ref="MZP63" authorId="0" shapeId="0" xr:uid="{00000000-0006-0000-0700-0000AF000000}">
      <text>
        <r>
          <rPr>
            <sz val="10"/>
            <color rgb="FF000000"/>
            <rFont val="Arial"/>
            <family val="2"/>
            <scheme val="minor"/>
          </rPr>
          <t>======
ID#AAABwg91iJM
Author    (2025-11-19 16:39:29)
Based on 5.5% commission and monthly charges refunded.</t>
        </r>
      </text>
    </comment>
    <comment ref="MZX63" authorId="0" shapeId="0" xr:uid="{00000000-0006-0000-0700-00005B040000}">
      <text>
        <r>
          <rPr>
            <sz val="10"/>
            <color rgb="FF000000"/>
            <rFont val="Arial"/>
            <family val="2"/>
            <scheme val="minor"/>
          </rPr>
          <t>======
ID#AAABwg91hOE
Author    (2025-11-19 16:39:29)
Based on 5.5% commission and monthly charges refunded.</t>
        </r>
      </text>
    </comment>
    <comment ref="NAF63" authorId="0" shapeId="0" xr:uid="{00000000-0006-0000-0700-000039060000}">
      <text>
        <r>
          <rPr>
            <sz val="10"/>
            <color rgb="FF000000"/>
            <rFont val="Arial"/>
            <family val="2"/>
            <scheme val="minor"/>
          </rPr>
          <t>======
ID#AAABwfdWVCs
Author    (2025-11-19 16:39:29)
Based on 5.5% commission and monthly charges refunded.</t>
        </r>
      </text>
    </comment>
    <comment ref="NAN63" authorId="0" shapeId="0" xr:uid="{00000000-0006-0000-0700-000072000000}">
      <text>
        <r>
          <rPr>
            <sz val="10"/>
            <color rgb="FF000000"/>
            <rFont val="Arial"/>
            <family val="2"/>
            <scheme val="minor"/>
          </rPr>
          <t>======
ID#AAABwg91iM8
Author    (2025-11-19 16:39:29)
Based on 5.5% commission and monthly charges refunded.</t>
        </r>
      </text>
    </comment>
    <comment ref="NAV63" authorId="0" shapeId="0" xr:uid="{00000000-0006-0000-0700-000023010000}">
      <text>
        <r>
          <rPr>
            <sz val="10"/>
            <color rgb="FF000000"/>
            <rFont val="Arial"/>
            <family val="2"/>
            <scheme val="minor"/>
          </rPr>
          <t>======
ID#AAABwg91iB0
Author    (2025-11-19 16:39:29)
Based on 5.5% commission and monthly charges refunded.</t>
        </r>
      </text>
    </comment>
    <comment ref="NBD63" authorId="0" shapeId="0" xr:uid="{00000000-0006-0000-0700-000028020000}">
      <text>
        <r>
          <rPr>
            <sz val="10"/>
            <color rgb="FF000000"/>
            <rFont val="Arial"/>
            <family val="2"/>
            <scheme val="minor"/>
          </rPr>
          <t>======
ID#AAABwg91hxc
Author    (2025-11-19 16:39:29)
Based on 5.5% commission and monthly charges refunded.</t>
        </r>
      </text>
    </comment>
    <comment ref="NBL63" authorId="0" shapeId="0" xr:uid="{00000000-0006-0000-0700-00002B020000}">
      <text>
        <r>
          <rPr>
            <sz val="10"/>
            <color rgb="FF000000"/>
            <rFont val="Arial"/>
            <family val="2"/>
            <scheme val="minor"/>
          </rPr>
          <t>======
ID#AAABwg91hxQ
Author    (2025-11-19 16:39:29)
Based on 5.5% commission and monthly charges refunded.</t>
        </r>
      </text>
    </comment>
    <comment ref="NBT63" authorId="0" shapeId="0" xr:uid="{00000000-0006-0000-0700-00008C010000}">
      <text>
        <r>
          <rPr>
            <sz val="10"/>
            <color rgb="FF000000"/>
            <rFont val="Arial"/>
            <family val="2"/>
            <scheme val="minor"/>
          </rPr>
          <t>======
ID#AAABwg91h7Q
Author    (2025-11-19 16:39:29)
Based on 5.5% commission and monthly charges refunded.</t>
        </r>
      </text>
    </comment>
    <comment ref="NCB63" authorId="0" shapeId="0" xr:uid="{00000000-0006-0000-0700-0000E0020000}">
      <text>
        <r>
          <rPr>
            <sz val="10"/>
            <color rgb="FF000000"/>
            <rFont val="Arial"/>
            <family val="2"/>
            <scheme val="minor"/>
          </rPr>
          <t>======
ID#AAABwg91hmA
Author    (2025-11-19 16:39:29)
Based on 5.5% commission and monthly charges refunded.</t>
        </r>
      </text>
    </comment>
    <comment ref="NCJ63" authorId="0" shapeId="0" xr:uid="{00000000-0006-0000-0700-0000A4000000}">
      <text>
        <r>
          <rPr>
            <sz val="10"/>
            <color rgb="FF000000"/>
            <rFont val="Arial"/>
            <family val="2"/>
            <scheme val="minor"/>
          </rPr>
          <t>======
ID#AAABwg91iJ4
Author    (2025-11-19 16:39:29)
Based on 5.5% commission and monthly charges refunded.</t>
        </r>
      </text>
    </comment>
    <comment ref="NCR63" authorId="0" shapeId="0" xr:uid="{00000000-0006-0000-0700-00006E030000}">
      <text>
        <r>
          <rPr>
            <sz val="10"/>
            <color rgb="FF000000"/>
            <rFont val="Arial"/>
            <family val="2"/>
            <scheme val="minor"/>
          </rPr>
          <t>======
ID#AAABwg91hc8
Author    (2025-11-19 16:39:29)
Based on 5.5% commission and monthly charges refunded.</t>
        </r>
      </text>
    </comment>
    <comment ref="NCZ63" authorId="0" shapeId="0" xr:uid="{00000000-0006-0000-0700-00009F020000}">
      <text>
        <r>
          <rPr>
            <sz val="10"/>
            <color rgb="FF000000"/>
            <rFont val="Arial"/>
            <family val="2"/>
            <scheme val="minor"/>
          </rPr>
          <t>======
ID#AAABwg91hqE
Author    (2025-11-19 16:39:29)
Based on 5.5% commission and monthly charges refunded.</t>
        </r>
      </text>
    </comment>
    <comment ref="NDH63" authorId="0" shapeId="0" xr:uid="{00000000-0006-0000-0700-0000AA030000}">
      <text>
        <r>
          <rPr>
            <sz val="10"/>
            <color rgb="FF000000"/>
            <rFont val="Arial"/>
            <family val="2"/>
            <scheme val="minor"/>
          </rPr>
          <t>======
ID#AAABwg91hZQ
Author    (2025-11-19 16:39:29)
Based on 5.5% commission and monthly charges refunded.</t>
        </r>
      </text>
    </comment>
    <comment ref="NDP63" authorId="0" shapeId="0" xr:uid="{00000000-0006-0000-0700-000014040000}">
      <text>
        <r>
          <rPr>
            <sz val="10"/>
            <color rgb="FF000000"/>
            <rFont val="Arial"/>
            <family val="2"/>
            <scheme val="minor"/>
          </rPr>
          <t>======
ID#AAABwg91hSk
Author    (2025-11-19 16:39:29)
Based on 5.5% commission and monthly charges refunded.</t>
        </r>
      </text>
    </comment>
    <comment ref="NDX63" authorId="0" shapeId="0" xr:uid="{00000000-0006-0000-0700-00008D040000}">
      <text>
        <r>
          <rPr>
            <sz val="10"/>
            <color rgb="FF000000"/>
            <rFont val="Arial"/>
            <family val="2"/>
            <scheme val="minor"/>
          </rPr>
          <t>======
ID#AAABwg91hK0
Author    (2025-11-19 16:39:29)
Based on 5.5% commission and monthly charges refunded.</t>
        </r>
      </text>
    </comment>
    <comment ref="NEF63" authorId="0" shapeId="0" xr:uid="{00000000-0006-0000-0700-000013010000}">
      <text>
        <r>
          <rPr>
            <sz val="10"/>
            <color rgb="FF000000"/>
            <rFont val="Arial"/>
            <family val="2"/>
            <scheme val="minor"/>
          </rPr>
          <t>======
ID#AAABwg91iDA
Author    (2025-11-19 16:39:29)
Based on 5.5% commission and monthly charges refunded.</t>
        </r>
      </text>
    </comment>
    <comment ref="NEN63" authorId="0" shapeId="0" xr:uid="{00000000-0006-0000-0700-000059000000}">
      <text>
        <r>
          <rPr>
            <sz val="10"/>
            <color rgb="FF000000"/>
            <rFont val="Arial"/>
            <family val="2"/>
            <scheme val="minor"/>
          </rPr>
          <t>======
ID#AAABwg91iOo
Author    (2025-11-19 16:39:29)
Based on 5.5% commission and monthly charges refunded.</t>
        </r>
      </text>
    </comment>
    <comment ref="NEV63" authorId="0" shapeId="0" xr:uid="{00000000-0006-0000-0700-0000A8050000}">
      <text>
        <r>
          <rPr>
            <sz val="10"/>
            <color rgb="FF000000"/>
            <rFont val="Arial"/>
            <family val="2"/>
            <scheme val="minor"/>
          </rPr>
          <t>======
ID#AAABwfdWVL0
Author    (2025-11-19 16:39:29)
Based on 5.5% commission and monthly charges refunded.</t>
        </r>
      </text>
    </comment>
    <comment ref="NFD63" authorId="0" shapeId="0" xr:uid="{00000000-0006-0000-0700-0000C6010000}">
      <text>
        <r>
          <rPr>
            <sz val="10"/>
            <color rgb="FF000000"/>
            <rFont val="Arial"/>
            <family val="2"/>
            <scheme val="minor"/>
          </rPr>
          <t>======
ID#AAABwg91h3o
Author    (2025-11-19 16:39:29)
Based on 5.5% commission and monthly charges refunded.</t>
        </r>
      </text>
    </comment>
    <comment ref="NFL63" authorId="0" shapeId="0" xr:uid="{00000000-0006-0000-0700-000094010000}">
      <text>
        <r>
          <rPr>
            <sz val="10"/>
            <color rgb="FF000000"/>
            <rFont val="Arial"/>
            <family val="2"/>
            <scheme val="minor"/>
          </rPr>
          <t>======
ID#AAABwg91h60
Author    (2025-11-19 16:39:29)
Based on 5.5% commission and monthly charges refunded.</t>
        </r>
      </text>
    </comment>
    <comment ref="NFT63" authorId="0" shapeId="0" xr:uid="{00000000-0006-0000-0700-0000BB010000}">
      <text>
        <r>
          <rPr>
            <sz val="10"/>
            <color rgb="FF000000"/>
            <rFont val="Arial"/>
            <family val="2"/>
            <scheme val="minor"/>
          </rPr>
          <t>======
ID#AAABwg91h4Q
Author    (2025-11-19 16:39:29)
Based on 5.5% commission and monthly charges refunded.</t>
        </r>
      </text>
    </comment>
    <comment ref="NGB63" authorId="0" shapeId="0" xr:uid="{00000000-0006-0000-0700-00001D060000}">
      <text>
        <r>
          <rPr>
            <sz val="10"/>
            <color rgb="FF000000"/>
            <rFont val="Arial"/>
            <family val="2"/>
            <scheme val="minor"/>
          </rPr>
          <t>======
ID#AAABwfdWVEg
Author    (2025-11-19 16:39:29)
Based on 5.5% commission and monthly charges refunded.</t>
        </r>
      </text>
    </comment>
    <comment ref="NGJ63" authorId="0" shapeId="0" xr:uid="{00000000-0006-0000-0700-000001050000}">
      <text>
        <r>
          <rPr>
            <sz val="10"/>
            <color rgb="FF000000"/>
            <rFont val="Arial"/>
            <family val="2"/>
            <scheme val="minor"/>
          </rPr>
          <t>======
ID#AAABwg91hDc
Author    (2025-11-19 16:39:29)
Based on 5.5% commission and monthly charges refunded.</t>
        </r>
      </text>
    </comment>
    <comment ref="NGR63" authorId="0" shapeId="0" xr:uid="{00000000-0006-0000-0700-000007040000}">
      <text>
        <r>
          <rPr>
            <sz val="10"/>
            <color rgb="FF000000"/>
            <rFont val="Arial"/>
            <family val="2"/>
            <scheme val="minor"/>
          </rPr>
          <t>======
ID#AAABwg91hTY
Author    (2025-11-19 16:39:29)
Based on 5.5% commission and monthly charges refunded.</t>
        </r>
      </text>
    </comment>
    <comment ref="NGZ63" authorId="0" shapeId="0" xr:uid="{00000000-0006-0000-0700-000005040000}">
      <text>
        <r>
          <rPr>
            <sz val="10"/>
            <color rgb="FF000000"/>
            <rFont val="Arial"/>
            <family val="2"/>
            <scheme val="minor"/>
          </rPr>
          <t>======
ID#AAABwg91hTc
Author    (2025-11-19 16:39:29)
Based on 5.5% commission and monthly charges refunded.</t>
        </r>
      </text>
    </comment>
    <comment ref="NHH63" authorId="0" shapeId="0" xr:uid="{00000000-0006-0000-0700-000069010000}">
      <text>
        <r>
          <rPr>
            <sz val="10"/>
            <color rgb="FF000000"/>
            <rFont val="Arial"/>
            <family val="2"/>
            <scheme val="minor"/>
          </rPr>
          <t>======
ID#AAABwg91h9g
Author    (2025-11-19 16:39:29)
Based on 5.5% commission and monthly charges refunded.</t>
        </r>
      </text>
    </comment>
    <comment ref="NHP63" authorId="0" shapeId="0" xr:uid="{00000000-0006-0000-0700-00007A050000}">
      <text>
        <r>
          <rPr>
            <sz val="10"/>
            <color rgb="FF000000"/>
            <rFont val="Arial"/>
            <family val="2"/>
            <scheme val="minor"/>
          </rPr>
          <t>======
ID#AAABwfdWVO0
Author    (2025-11-19 16:39:29)
Based on 5.5% commission and monthly charges refunded.</t>
        </r>
      </text>
    </comment>
    <comment ref="NHX63" authorId="0" shapeId="0" xr:uid="{00000000-0006-0000-0700-0000C2030000}">
      <text>
        <r>
          <rPr>
            <sz val="10"/>
            <color rgb="FF000000"/>
            <rFont val="Arial"/>
            <family val="2"/>
            <scheme val="minor"/>
          </rPr>
          <t>======
ID#AAABwg91hXw
Author    (2025-11-19 16:39:29)
Based on 5.5% commission and monthly charges refunded.</t>
        </r>
      </text>
    </comment>
    <comment ref="NIF63" authorId="0" shapeId="0" xr:uid="{00000000-0006-0000-0700-0000BC050000}">
      <text>
        <r>
          <rPr>
            <sz val="10"/>
            <color rgb="FF000000"/>
            <rFont val="Arial"/>
            <family val="2"/>
            <scheme val="minor"/>
          </rPr>
          <t>======
ID#AAABwfdWVKc
Author    (2025-11-19 16:39:29)
Based on 5.5% commission and monthly charges refunded.</t>
        </r>
      </text>
    </comment>
    <comment ref="NIN63" authorId="0" shapeId="0" xr:uid="{00000000-0006-0000-0700-00000A060000}">
      <text>
        <r>
          <rPr>
            <sz val="10"/>
            <color rgb="FF000000"/>
            <rFont val="Arial"/>
            <family val="2"/>
            <scheme val="minor"/>
          </rPr>
          <t>======
ID#AAABwfdWVFw
Author    (2025-11-19 16:39:29)
Based on 5.5% commission and monthly charges refunded.</t>
        </r>
      </text>
    </comment>
    <comment ref="NIV63" authorId="0" shapeId="0" xr:uid="{00000000-0006-0000-0700-000056050000}">
      <text>
        <r>
          <rPr>
            <sz val="10"/>
            <color rgb="FF000000"/>
            <rFont val="Arial"/>
            <family val="2"/>
            <scheme val="minor"/>
          </rPr>
          <t>======
ID#AAABwfdWVQ4
Author    (2025-11-19 16:39:29)
Based on 5.5% commission and monthly charges refunded.</t>
        </r>
      </text>
    </comment>
    <comment ref="NJD63" authorId="0" shapeId="0" xr:uid="{00000000-0006-0000-0700-00004C030000}">
      <text>
        <r>
          <rPr>
            <sz val="10"/>
            <color rgb="FF000000"/>
            <rFont val="Arial"/>
            <family val="2"/>
            <scheme val="minor"/>
          </rPr>
          <t>======
ID#AAABwg91hfE
Author    (2025-11-19 16:39:29)
Based on 5.5% commission and monthly charges refunded.</t>
        </r>
      </text>
    </comment>
    <comment ref="NJL63" authorId="0" shapeId="0" xr:uid="{00000000-0006-0000-0700-000003040000}">
      <text>
        <r>
          <rPr>
            <sz val="10"/>
            <color rgb="FF000000"/>
            <rFont val="Arial"/>
            <family val="2"/>
            <scheme val="minor"/>
          </rPr>
          <t>======
ID#AAABwg91hTg
Author    (2025-11-19 16:39:29)
Based on 5.5% commission and monthly charges refunded.</t>
        </r>
      </text>
    </comment>
    <comment ref="NJT63" authorId="0" shapeId="0" xr:uid="{00000000-0006-0000-0700-000061060000}">
      <text>
        <r>
          <rPr>
            <sz val="10"/>
            <color rgb="FF000000"/>
            <rFont val="Arial"/>
            <family val="2"/>
            <scheme val="minor"/>
          </rPr>
          <t>======
ID#AAABwfdWVAU
Author    (2025-11-19 16:39:29)
Based on 5.5% commission and monthly charges refunded.</t>
        </r>
      </text>
    </comment>
    <comment ref="NKB63" authorId="0" shapeId="0" xr:uid="{00000000-0006-0000-0700-000017060000}">
      <text>
        <r>
          <rPr>
            <sz val="10"/>
            <color rgb="FF000000"/>
            <rFont val="Arial"/>
            <family val="2"/>
            <scheme val="minor"/>
          </rPr>
          <t>======
ID#AAABwfdWVE4
Author    (2025-11-19 16:39:29)
Based on 5.5% commission and monthly charges refunded.</t>
        </r>
      </text>
    </comment>
    <comment ref="NKJ63" authorId="0" shapeId="0" xr:uid="{00000000-0006-0000-0700-000011030000}">
      <text>
        <r>
          <rPr>
            <sz val="10"/>
            <color rgb="FF000000"/>
            <rFont val="Arial"/>
            <family val="2"/>
            <scheme val="minor"/>
          </rPr>
          <t>======
ID#AAABwg91hi4
Author    (2025-11-19 16:39:29)
Based on 5.5% commission and monthly charges refunded.</t>
        </r>
      </text>
    </comment>
    <comment ref="NKR63" authorId="0" shapeId="0" xr:uid="{00000000-0006-0000-0700-0000F5010000}">
      <text>
        <r>
          <rPr>
            <sz val="10"/>
            <color rgb="FF000000"/>
            <rFont val="Arial"/>
            <family val="2"/>
            <scheme val="minor"/>
          </rPr>
          <t>======
ID#AAABwg91h0s
Author    (2025-11-19 16:39:29)
Based on 5.5% commission and monthly charges refunded.</t>
        </r>
      </text>
    </comment>
    <comment ref="NKZ63" authorId="0" shapeId="0" xr:uid="{00000000-0006-0000-0700-0000C9020000}">
      <text>
        <r>
          <rPr>
            <sz val="10"/>
            <color rgb="FF000000"/>
            <rFont val="Arial"/>
            <family val="2"/>
            <scheme val="minor"/>
          </rPr>
          <t>======
ID#AAABwg91hnU
Author    (2025-11-19 16:39:29)
Based on 5.5% commission and monthly charges refunded.</t>
        </r>
      </text>
    </comment>
    <comment ref="NLH63" authorId="0" shapeId="0" xr:uid="{00000000-0006-0000-0700-0000C7030000}">
      <text>
        <r>
          <rPr>
            <sz val="10"/>
            <color rgb="FF000000"/>
            <rFont val="Arial"/>
            <family val="2"/>
            <scheme val="minor"/>
          </rPr>
          <t>======
ID#AAABwg91hXU
Author    (2025-11-19 16:39:29)
Based on 5.5% commission and monthly charges refunded.</t>
        </r>
      </text>
    </comment>
    <comment ref="NLP63" authorId="0" shapeId="0" xr:uid="{00000000-0006-0000-0700-000097050000}">
      <text>
        <r>
          <rPr>
            <sz val="10"/>
            <color rgb="FF000000"/>
            <rFont val="Arial"/>
            <family val="2"/>
            <scheme val="minor"/>
          </rPr>
          <t>======
ID#AAABwfdWVM8
Author    (2025-11-19 16:39:29)
Based on 5.5% commission and monthly charges refunded.</t>
        </r>
      </text>
    </comment>
    <comment ref="NLX63" authorId="0" shapeId="0" xr:uid="{00000000-0006-0000-0700-00003E020000}">
      <text>
        <r>
          <rPr>
            <sz val="10"/>
            <color rgb="FF000000"/>
            <rFont val="Arial"/>
            <family val="2"/>
            <scheme val="minor"/>
          </rPr>
          <t>======
ID#AAABwg91hwI
Author    (2025-11-19 16:39:29)
Based on 5.5% commission and monthly charges refunded.</t>
        </r>
      </text>
    </comment>
    <comment ref="NMF63" authorId="0" shapeId="0" xr:uid="{00000000-0006-0000-0700-0000CF020000}">
      <text>
        <r>
          <rPr>
            <sz val="10"/>
            <color rgb="FF000000"/>
            <rFont val="Arial"/>
            <family val="2"/>
            <scheme val="minor"/>
          </rPr>
          <t>======
ID#AAABwg91hnA
Author    (2025-11-19 16:39:29)
Based on 5.5% commission and monthly charges refunded.</t>
        </r>
      </text>
    </comment>
    <comment ref="NMN63" authorId="0" shapeId="0" xr:uid="{00000000-0006-0000-0700-000056020000}">
      <text>
        <r>
          <rPr>
            <sz val="10"/>
            <color rgb="FF000000"/>
            <rFont val="Arial"/>
            <family val="2"/>
            <scheme val="minor"/>
          </rPr>
          <t>======
ID#AAABwg91huo
Author    (2025-11-19 16:39:29)
Based on 5.5% commission and monthly charges refunded.</t>
        </r>
      </text>
    </comment>
    <comment ref="NMV63" authorId="0" shapeId="0" xr:uid="{00000000-0006-0000-0700-000015050000}">
      <text>
        <r>
          <rPr>
            <sz val="10"/>
            <color rgb="FF000000"/>
            <rFont val="Arial"/>
            <family val="2"/>
            <scheme val="minor"/>
          </rPr>
          <t>======
ID#AAABwg91hCQ
Author    (2025-11-19 16:39:29)
Based on 5.5% commission and monthly charges refunded.</t>
        </r>
      </text>
    </comment>
    <comment ref="NND63" authorId="0" shapeId="0" xr:uid="{00000000-0006-0000-0700-0000C5010000}">
      <text>
        <r>
          <rPr>
            <sz val="10"/>
            <color rgb="FF000000"/>
            <rFont val="Arial"/>
            <family val="2"/>
            <scheme val="minor"/>
          </rPr>
          <t>======
ID#AAABwg91h3w
Author    (2025-11-19 16:39:29)
Based on 5.5% commission and monthly charges refunded.</t>
        </r>
      </text>
    </comment>
    <comment ref="NNL63" authorId="0" shapeId="0" xr:uid="{00000000-0006-0000-0700-000032000000}">
      <text>
        <r>
          <rPr>
            <sz val="10"/>
            <color rgb="FF000000"/>
            <rFont val="Arial"/>
            <family val="2"/>
            <scheme val="minor"/>
          </rPr>
          <t>======
ID#AAABwg91iRI
Author    (2025-11-19 16:39:29)
Based on 5.5% commission and monthly charges refunded.</t>
        </r>
      </text>
    </comment>
    <comment ref="NNT63" authorId="0" shapeId="0" xr:uid="{00000000-0006-0000-0700-0000BE020000}">
      <text>
        <r>
          <rPr>
            <sz val="10"/>
            <color rgb="FF000000"/>
            <rFont val="Arial"/>
            <family val="2"/>
            <scheme val="minor"/>
          </rPr>
          <t>======
ID#AAABwg91hoI
Author    (2025-11-19 16:39:29)
Based on 5.5% commission and monthly charges refunded.</t>
        </r>
      </text>
    </comment>
    <comment ref="NOB63" authorId="0" shapeId="0" xr:uid="{00000000-0006-0000-0700-0000D0020000}">
      <text>
        <r>
          <rPr>
            <sz val="10"/>
            <color rgb="FF000000"/>
            <rFont val="Arial"/>
            <family val="2"/>
            <scheme val="minor"/>
          </rPr>
          <t>======
ID#AAABwg91hnE
Author    (2025-11-19 16:39:29)
Based on 5.5% commission and monthly charges refunded.</t>
        </r>
      </text>
    </comment>
    <comment ref="NOJ63" authorId="0" shapeId="0" xr:uid="{00000000-0006-0000-0700-000052050000}">
      <text>
        <r>
          <rPr>
            <sz val="10"/>
            <color rgb="FF000000"/>
            <rFont val="Arial"/>
            <family val="2"/>
            <scheme val="minor"/>
          </rPr>
          <t>======
ID#AAABwfdWVRE
Author    (2025-11-19 16:39:29)
Based on 5.5% commission and monthly charges refunded.</t>
        </r>
      </text>
    </comment>
    <comment ref="NOR63" authorId="0" shapeId="0" xr:uid="{00000000-0006-0000-0700-0000FE000000}">
      <text>
        <r>
          <rPr>
            <sz val="10"/>
            <color rgb="FF000000"/>
            <rFont val="Arial"/>
            <family val="2"/>
            <scheme val="minor"/>
          </rPr>
          <t>======
ID#AAABwg91iEM
Author    (2025-11-19 16:39:29)
Based on 5.5% commission and monthly charges refunded.</t>
        </r>
      </text>
    </comment>
    <comment ref="NOZ63" authorId="0" shapeId="0" xr:uid="{00000000-0006-0000-0700-0000D3000000}">
      <text>
        <r>
          <rPr>
            <sz val="10"/>
            <color rgb="FF000000"/>
            <rFont val="Arial"/>
            <family val="2"/>
            <scheme val="minor"/>
          </rPr>
          <t>======
ID#AAABwg91iG4
Author    (2025-11-19 16:39:29)
Based on 5.5% commission and monthly charges refunded.</t>
        </r>
      </text>
    </comment>
    <comment ref="NPH63" authorId="0" shapeId="0" xr:uid="{00000000-0006-0000-0700-0000F4050000}">
      <text>
        <r>
          <rPr>
            <sz val="10"/>
            <color rgb="FF000000"/>
            <rFont val="Arial"/>
            <family val="2"/>
            <scheme val="minor"/>
          </rPr>
          <t>======
ID#AAABwfdWVHM
Author    (2025-11-19 16:39:29)
Based on 5.5% commission and monthly charges refunded.</t>
        </r>
      </text>
    </comment>
    <comment ref="NPP63" authorId="0" shapeId="0" xr:uid="{00000000-0006-0000-0700-00005F060000}">
      <text>
        <r>
          <rPr>
            <sz val="10"/>
            <color rgb="FF000000"/>
            <rFont val="Arial"/>
            <family val="2"/>
            <scheme val="minor"/>
          </rPr>
          <t>======
ID#AAABwfdWVAg
Author    (2025-11-19 16:39:29)
Based on 5.5% commission and monthly charges refunded.</t>
        </r>
      </text>
    </comment>
    <comment ref="NPX63" authorId="0" shapeId="0" xr:uid="{00000000-0006-0000-0700-0000BB000000}">
      <text>
        <r>
          <rPr>
            <sz val="10"/>
            <color rgb="FF000000"/>
            <rFont val="Arial"/>
            <family val="2"/>
            <scheme val="minor"/>
          </rPr>
          <t>======
ID#AAABwg91iIg
Author    (2025-11-19 16:39:29)
Based on 5.5% commission and monthly charges refunded.</t>
        </r>
      </text>
    </comment>
    <comment ref="NQF63" authorId="0" shapeId="0" xr:uid="{00000000-0006-0000-0700-0000DE040000}">
      <text>
        <r>
          <rPr>
            <sz val="10"/>
            <color rgb="FF000000"/>
            <rFont val="Arial"/>
            <family val="2"/>
            <scheme val="minor"/>
          </rPr>
          <t>======
ID#AAABwg91hFs
Author    (2025-11-19 16:39:29)
Based on 5.5% commission and monthly charges refunded.</t>
        </r>
      </text>
    </comment>
    <comment ref="NQN63" authorId="0" shapeId="0" xr:uid="{00000000-0006-0000-0700-00006B000000}">
      <text>
        <r>
          <rPr>
            <sz val="10"/>
            <color rgb="FF000000"/>
            <rFont val="Arial"/>
            <family val="2"/>
            <scheme val="minor"/>
          </rPr>
          <t>======
ID#AAABwg91iNk
Author    (2025-11-19 16:39:29)
Based on 5.5% commission and monthly charges refunded.</t>
        </r>
      </text>
    </comment>
    <comment ref="NQV63" authorId="0" shapeId="0" xr:uid="{00000000-0006-0000-0700-000045000000}">
      <text>
        <r>
          <rPr>
            <sz val="10"/>
            <color rgb="FF000000"/>
            <rFont val="Arial"/>
            <family val="2"/>
            <scheme val="minor"/>
          </rPr>
          <t>======
ID#AAABwg91iP0
Author    (2025-11-19 16:39:29)
Based on 5.5% commission and monthly charges refunded.</t>
        </r>
      </text>
    </comment>
    <comment ref="NRD63" authorId="0" shapeId="0" xr:uid="{00000000-0006-0000-0700-000017000000}">
      <text>
        <r>
          <rPr>
            <sz val="10"/>
            <color rgb="FF000000"/>
            <rFont val="Arial"/>
            <family val="2"/>
            <scheme val="minor"/>
          </rPr>
          <t>======
ID#AAABwg91iSs
Author    (2025-11-19 16:39:29)
Based on 5.5% commission and monthly charges refunded.</t>
        </r>
      </text>
    </comment>
    <comment ref="NRL63" authorId="0" shapeId="0" xr:uid="{00000000-0006-0000-0700-000064020000}">
      <text>
        <r>
          <rPr>
            <sz val="10"/>
            <color rgb="FF000000"/>
            <rFont val="Arial"/>
            <family val="2"/>
            <scheme val="minor"/>
          </rPr>
          <t>======
ID#AAABwg91ht4
Author    (2025-11-19 16:39:29)
Based on 5.5% commission and monthly charges refunded.</t>
        </r>
      </text>
    </comment>
    <comment ref="NRT63" authorId="0" shapeId="0" xr:uid="{00000000-0006-0000-0700-0000F2030000}">
      <text>
        <r>
          <rPr>
            <sz val="10"/>
            <color rgb="FF000000"/>
            <rFont val="Arial"/>
            <family val="2"/>
            <scheme val="minor"/>
          </rPr>
          <t>======
ID#AAABwg91hUs
Author    (2025-11-19 16:39:29)
Based on 5.5% commission and monthly charges refunded.</t>
        </r>
      </text>
    </comment>
    <comment ref="NSB63" authorId="0" shapeId="0" xr:uid="{00000000-0006-0000-0700-000002040000}">
      <text>
        <r>
          <rPr>
            <sz val="10"/>
            <color rgb="FF000000"/>
            <rFont val="Arial"/>
            <family val="2"/>
            <scheme val="minor"/>
          </rPr>
          <t>======
ID#AAABwg91hTs
Author    (2025-11-19 16:39:29)
Based on 5.5% commission and monthly charges refunded.</t>
        </r>
      </text>
    </comment>
    <comment ref="NSJ63" authorId="0" shapeId="0" xr:uid="{00000000-0006-0000-0700-0000F4010000}">
      <text>
        <r>
          <rPr>
            <sz val="10"/>
            <color rgb="FF000000"/>
            <rFont val="Arial"/>
            <family val="2"/>
            <scheme val="minor"/>
          </rPr>
          <t>======
ID#AAABwg91h00
Author    (2025-11-19 16:39:29)
Based on 5.5% commission and monthly charges refunded.</t>
        </r>
      </text>
    </comment>
    <comment ref="NSR63" authorId="0" shapeId="0" xr:uid="{00000000-0006-0000-0700-00003D050000}">
      <text>
        <r>
          <rPr>
            <sz val="10"/>
            <color rgb="FF000000"/>
            <rFont val="Arial"/>
            <family val="2"/>
            <scheme val="minor"/>
          </rPr>
          <t>======
ID#AAABwg91g_w
Author    (2025-11-19 16:39:29)
Based on 5.5% commission and monthly charges refunded.</t>
        </r>
      </text>
    </comment>
    <comment ref="NSZ63" authorId="0" shapeId="0" xr:uid="{00000000-0006-0000-0700-00008A050000}">
      <text>
        <r>
          <rPr>
            <sz val="10"/>
            <color rgb="FF000000"/>
            <rFont val="Arial"/>
            <family val="2"/>
            <scheme val="minor"/>
          </rPr>
          <t>======
ID#AAABwfdWVN0
Author    (2025-11-19 16:39:29)
Based on 5.5% commission and monthly charges refunded.</t>
        </r>
      </text>
    </comment>
    <comment ref="NTH63" authorId="0" shapeId="0" xr:uid="{00000000-0006-0000-0700-0000A0000000}">
      <text>
        <r>
          <rPr>
            <sz val="10"/>
            <color rgb="FF000000"/>
            <rFont val="Arial"/>
            <family val="2"/>
            <scheme val="minor"/>
          </rPr>
          <t>======
ID#AAABwg91iKQ
Author    (2025-11-19 16:39:29)
Based on 5.5% commission and monthly charges refunded.</t>
        </r>
      </text>
    </comment>
    <comment ref="NTP63" authorId="0" shapeId="0" xr:uid="{00000000-0006-0000-0700-00002B000000}">
      <text>
        <r>
          <rPr>
            <sz val="10"/>
            <color rgb="FF000000"/>
            <rFont val="Arial"/>
            <family val="2"/>
            <scheme val="minor"/>
          </rPr>
          <t>======
ID#AAABwg91iRc
Author    (2025-11-19 16:39:29)
Based on 5.5% commission and monthly charges refunded.</t>
        </r>
      </text>
    </comment>
    <comment ref="NTX63" authorId="0" shapeId="0" xr:uid="{00000000-0006-0000-0700-00003C050000}">
      <text>
        <r>
          <rPr>
            <sz val="10"/>
            <color rgb="FF000000"/>
            <rFont val="Arial"/>
            <family val="2"/>
            <scheme val="minor"/>
          </rPr>
          <t>======
ID#AAABwg91g_4
Author    (2025-11-19 16:39:29)
Based on 5.5% commission and monthly charges refunded.</t>
        </r>
      </text>
    </comment>
    <comment ref="NUF63" authorId="0" shapeId="0" xr:uid="{00000000-0006-0000-0700-0000BA000000}">
      <text>
        <r>
          <rPr>
            <sz val="10"/>
            <color rgb="FF000000"/>
            <rFont val="Arial"/>
            <family val="2"/>
            <scheme val="minor"/>
          </rPr>
          <t>======
ID#AAABwg91iIo
Author    (2025-11-19 16:39:29)
Based on 5.5% commission and monthly charges refunded.</t>
        </r>
      </text>
    </comment>
    <comment ref="NUN63" authorId="0" shapeId="0" xr:uid="{00000000-0006-0000-0700-0000F2050000}">
      <text>
        <r>
          <rPr>
            <sz val="10"/>
            <color rgb="FF000000"/>
            <rFont val="Arial"/>
            <family val="2"/>
            <scheme val="minor"/>
          </rPr>
          <t>======
ID#AAABwfdWVHE
Author    (2025-11-19 16:39:29)
Based on 5.5% commission and monthly charges refunded.</t>
        </r>
      </text>
    </comment>
    <comment ref="NUV63" authorId="0" shapeId="0" xr:uid="{00000000-0006-0000-0700-00003B050000}">
      <text>
        <r>
          <rPr>
            <sz val="10"/>
            <color rgb="FF000000"/>
            <rFont val="Arial"/>
            <family val="2"/>
            <scheme val="minor"/>
          </rPr>
          <t>======
ID#AAABwg91g_0
Author    (2025-11-19 16:39:29)
Based on 5.5% commission and monthly charges refunded.</t>
        </r>
      </text>
    </comment>
    <comment ref="NVD63" authorId="0" shapeId="0" xr:uid="{00000000-0006-0000-0700-000038050000}">
      <text>
        <r>
          <rPr>
            <sz val="10"/>
            <color rgb="FF000000"/>
            <rFont val="Arial"/>
            <family val="2"/>
            <scheme val="minor"/>
          </rPr>
          <t>======
ID#AAABwg91hAA
Author    (2025-11-19 16:39:29)
Based on 5.5% commission and monthly charges refunded.</t>
        </r>
      </text>
    </comment>
    <comment ref="NVL63" authorId="0" shapeId="0" xr:uid="{00000000-0006-0000-0700-00008C050000}">
      <text>
        <r>
          <rPr>
            <sz val="10"/>
            <color rgb="FF000000"/>
            <rFont val="Arial"/>
            <family val="2"/>
            <scheme val="minor"/>
          </rPr>
          <t>======
ID#AAABwfdWVNo
Author    (2025-11-19 16:39:29)
Based on 5.5% commission and monthly charges refunded.</t>
        </r>
      </text>
    </comment>
    <comment ref="NVT63" authorId="0" shapeId="0" xr:uid="{00000000-0006-0000-0700-0000C3000000}">
      <text>
        <r>
          <rPr>
            <sz val="10"/>
            <color rgb="FF000000"/>
            <rFont val="Arial"/>
            <family val="2"/>
            <scheme val="minor"/>
          </rPr>
          <t>======
ID#AAABwg91iH8
Author    (2025-11-19 16:39:29)
Based on 5.5% commission and monthly charges refunded.</t>
        </r>
      </text>
    </comment>
    <comment ref="NWB63" authorId="0" shapeId="0" xr:uid="{00000000-0006-0000-0700-000009010000}">
      <text>
        <r>
          <rPr>
            <sz val="10"/>
            <color rgb="FF000000"/>
            <rFont val="Arial"/>
            <family val="2"/>
            <scheme val="minor"/>
          </rPr>
          <t>======
ID#AAABwg91iDw
Author    (2025-11-19 16:39:29)
Based on 5.5% commission and monthly charges refunded.</t>
        </r>
      </text>
    </comment>
    <comment ref="NWJ63" authorId="0" shapeId="0" xr:uid="{00000000-0006-0000-0700-000009020000}">
      <text>
        <r>
          <rPr>
            <sz val="10"/>
            <color rgb="FF000000"/>
            <rFont val="Arial"/>
            <family val="2"/>
            <scheme val="minor"/>
          </rPr>
          <t>======
ID#AAABwg91hzc
Author    (2025-11-19 16:39:29)
Based on 5.5% commission and monthly charges refunded.</t>
        </r>
      </text>
    </comment>
    <comment ref="NWR63" authorId="0" shapeId="0" xr:uid="{00000000-0006-0000-0700-000014030000}">
      <text>
        <r>
          <rPr>
            <sz val="10"/>
            <color rgb="FF000000"/>
            <rFont val="Arial"/>
            <family val="2"/>
            <scheme val="minor"/>
          </rPr>
          <t>======
ID#AAABwg91hig
Author    (2025-11-19 16:39:29)
Based on 5.5% commission and monthly charges refunded.</t>
        </r>
      </text>
    </comment>
    <comment ref="NWZ63" authorId="0" shapeId="0" xr:uid="{00000000-0006-0000-0700-0000EE030000}">
      <text>
        <r>
          <rPr>
            <sz val="10"/>
            <color rgb="FF000000"/>
            <rFont val="Arial"/>
            <family val="2"/>
            <scheme val="minor"/>
          </rPr>
          <t>======
ID#AAABwg91hU0
Author    (2025-11-19 16:39:29)
Based on 5.5% commission and monthly charges refunded.</t>
        </r>
      </text>
    </comment>
    <comment ref="NXH63" authorId="0" shapeId="0" xr:uid="{00000000-0006-0000-0700-0000D9030000}">
      <text>
        <r>
          <rPr>
            <sz val="10"/>
            <color rgb="FF000000"/>
            <rFont val="Arial"/>
            <family val="2"/>
            <scheme val="minor"/>
          </rPr>
          <t>======
ID#AAABwg91hWI
Author    (2025-11-19 16:39:29)
Based on 5.5% commission and monthly charges refunded.</t>
        </r>
      </text>
    </comment>
    <comment ref="NXP63" authorId="0" shapeId="0" xr:uid="{00000000-0006-0000-0700-00009A030000}">
      <text>
        <r>
          <rPr>
            <sz val="10"/>
            <color rgb="FF000000"/>
            <rFont val="Arial"/>
            <family val="2"/>
            <scheme val="minor"/>
          </rPr>
          <t>======
ID#AAABwg91haU
Author    (2025-11-19 16:39:29)
Based on 5.5% commission and monthly charges refunded.</t>
        </r>
      </text>
    </comment>
    <comment ref="NXX63" authorId="0" shapeId="0" xr:uid="{00000000-0006-0000-0700-0000F2000000}">
      <text>
        <r>
          <rPr>
            <sz val="10"/>
            <color rgb="FF000000"/>
            <rFont val="Arial"/>
            <family val="2"/>
            <scheme val="minor"/>
          </rPr>
          <t>======
ID#AAABwg91iFA
Author    (2025-11-19 16:39:29)
Based on 5.5% commission and monthly charges refunded.</t>
        </r>
      </text>
    </comment>
    <comment ref="NYF63" authorId="0" shapeId="0" xr:uid="{00000000-0006-0000-0700-00007B050000}">
      <text>
        <r>
          <rPr>
            <sz val="10"/>
            <color rgb="FF000000"/>
            <rFont val="Arial"/>
            <family val="2"/>
            <scheme val="minor"/>
          </rPr>
          <t>======
ID#AAABwfdWVOk
Author    (2025-11-19 16:39:29)
Based on 5.5% commission and monthly charges refunded.</t>
        </r>
      </text>
    </comment>
    <comment ref="NYN63" authorId="0" shapeId="0" xr:uid="{00000000-0006-0000-0700-000034030000}">
      <text>
        <r>
          <rPr>
            <sz val="10"/>
            <color rgb="FF000000"/>
            <rFont val="Arial"/>
            <family val="2"/>
            <scheme val="minor"/>
          </rPr>
          <t>======
ID#AAABwg91hgs
Author    (2025-11-19 16:39:29)
Based on 5.5% commission and monthly charges refunded.</t>
        </r>
      </text>
    </comment>
    <comment ref="NYV63" authorId="0" shapeId="0" xr:uid="{00000000-0006-0000-0700-000075020000}">
      <text>
        <r>
          <rPr>
            <sz val="10"/>
            <color rgb="FF000000"/>
            <rFont val="Arial"/>
            <family val="2"/>
            <scheme val="minor"/>
          </rPr>
          <t>======
ID#AAABwg91hsw
Author    (2025-11-19 16:39:29)
Based on 5.5% commission and monthly charges refunded.</t>
        </r>
      </text>
    </comment>
    <comment ref="NZD63" authorId="0" shapeId="0" xr:uid="{00000000-0006-0000-0700-000068030000}">
      <text>
        <r>
          <rPr>
            <sz val="10"/>
            <color rgb="FF000000"/>
            <rFont val="Arial"/>
            <family val="2"/>
            <scheme val="minor"/>
          </rPr>
          <t>======
ID#AAABwg91hdc
Author    (2025-11-19 16:39:29)
Based on 5.5% commission and monthly charges refunded.</t>
        </r>
      </text>
    </comment>
    <comment ref="NZL63" authorId="0" shapeId="0" xr:uid="{00000000-0006-0000-0700-00007E040000}">
      <text>
        <r>
          <rPr>
            <sz val="10"/>
            <color rgb="FF000000"/>
            <rFont val="Arial"/>
            <family val="2"/>
            <scheme val="minor"/>
          </rPr>
          <t>======
ID#AAABwg91hL4
Author    (2025-11-19 16:39:29)
Based on 5.5% commission and monthly charges refunded.</t>
        </r>
      </text>
    </comment>
    <comment ref="NZT63" authorId="0" shapeId="0" xr:uid="{00000000-0006-0000-0700-00006D050000}">
      <text>
        <r>
          <rPr>
            <sz val="10"/>
            <color rgb="FF000000"/>
            <rFont val="Arial"/>
            <family val="2"/>
            <scheme val="minor"/>
          </rPr>
          <t>======
ID#AAABwfdWVPc
Author    (2025-11-19 16:39:29)
Based on 5.5% commission and monthly charges refunded.</t>
        </r>
      </text>
    </comment>
    <comment ref="OAB63" authorId="0" shapeId="0" xr:uid="{00000000-0006-0000-0700-000024040000}">
      <text>
        <r>
          <rPr>
            <sz val="10"/>
            <color rgb="FF000000"/>
            <rFont val="Arial"/>
            <family val="2"/>
            <scheme val="minor"/>
          </rPr>
          <t>======
ID#AAABwg91hRg
Author    (2025-11-19 16:39:29)
Based on 5.5% commission and monthly charges refunded.</t>
        </r>
      </text>
    </comment>
    <comment ref="OAJ63" authorId="0" shapeId="0" xr:uid="{00000000-0006-0000-0700-000063020000}">
      <text>
        <r>
          <rPr>
            <sz val="10"/>
            <color rgb="FF000000"/>
            <rFont val="Arial"/>
            <family val="2"/>
            <scheme val="minor"/>
          </rPr>
          <t>======
ID#AAABwg91ht0
Author    (2025-11-19 16:39:29)
Based on 5.5% commission and monthly charges refunded.</t>
        </r>
      </text>
    </comment>
    <comment ref="OAR63" authorId="0" shapeId="0" xr:uid="{00000000-0006-0000-0700-000000050000}">
      <text>
        <r>
          <rPr>
            <sz val="10"/>
            <color rgb="FF000000"/>
            <rFont val="Arial"/>
            <family val="2"/>
            <scheme val="minor"/>
          </rPr>
          <t>======
ID#AAABwg91hDw
Author    (2025-11-19 16:39:29)
Based on 5.5% commission and monthly charges refunded.</t>
        </r>
      </text>
    </comment>
    <comment ref="OAZ63" authorId="0" shapeId="0" xr:uid="{00000000-0006-0000-0700-000001040000}">
      <text>
        <r>
          <rPr>
            <sz val="10"/>
            <color rgb="FF000000"/>
            <rFont val="Arial"/>
            <family val="2"/>
            <scheme val="minor"/>
          </rPr>
          <t>======
ID#AAABwg91hTo
Author    (2025-11-19 16:39:29)
Based on 5.5% commission and monthly charges refunded.</t>
        </r>
      </text>
    </comment>
    <comment ref="OBH63" authorId="0" shapeId="0" xr:uid="{00000000-0006-0000-0700-0000B0030000}">
      <text>
        <r>
          <rPr>
            <sz val="10"/>
            <color rgb="FF000000"/>
            <rFont val="Arial"/>
            <family val="2"/>
            <scheme val="minor"/>
          </rPr>
          <t>======
ID#AAABwg91hY0
Author    (2025-11-19 16:39:29)
Based on 5.5% commission and monthly charges refunded.</t>
        </r>
      </text>
    </comment>
    <comment ref="OBP63" authorId="0" shapeId="0" xr:uid="{00000000-0006-0000-0700-000075060000}">
      <text>
        <r>
          <rPr>
            <sz val="10"/>
            <color rgb="FF000000"/>
            <rFont val="Arial"/>
            <family val="2"/>
            <scheme val="minor"/>
          </rPr>
          <t>======
ID#AAABwfdWU_A
Author    (2025-11-19 16:39:29)
Based on 5.5% commission and monthly charges refunded.</t>
        </r>
      </text>
    </comment>
    <comment ref="OBX63" authorId="0" shapeId="0" xr:uid="{00000000-0006-0000-0700-00005E000000}">
      <text>
        <r>
          <rPr>
            <sz val="10"/>
            <color rgb="FF000000"/>
            <rFont val="Arial"/>
            <family val="2"/>
            <scheme val="minor"/>
          </rPr>
          <t>======
ID#AAABwg91iOM
Author    (2025-11-19 16:39:29)
Based on 5.5% commission and monthly charges refunded.</t>
        </r>
      </text>
    </comment>
    <comment ref="OCF63" authorId="0" shapeId="0" xr:uid="{00000000-0006-0000-0700-0000CC010000}">
      <text>
        <r>
          <rPr>
            <sz val="10"/>
            <color rgb="FF000000"/>
            <rFont val="Arial"/>
            <family val="2"/>
            <scheme val="minor"/>
          </rPr>
          <t>======
ID#AAABwg91h3Y
Author    (2025-11-19 16:39:29)
Based on 5.5% commission and monthly charges refunded.</t>
        </r>
      </text>
    </comment>
    <comment ref="OCN63" authorId="0" shapeId="0" xr:uid="{00000000-0006-0000-0700-0000C1040000}">
      <text>
        <r>
          <rPr>
            <sz val="10"/>
            <color rgb="FF000000"/>
            <rFont val="Arial"/>
            <family val="2"/>
            <scheme val="minor"/>
          </rPr>
          <t>======
ID#AAABwg91hHk
Author    (2025-11-19 16:39:29)
Based on 5.5% commission and monthly charges refunded.</t>
        </r>
      </text>
    </comment>
    <comment ref="OCV63" authorId="0" shapeId="0" xr:uid="{00000000-0006-0000-0700-0000DB000000}">
      <text>
        <r>
          <rPr>
            <sz val="10"/>
            <color rgb="FF000000"/>
            <rFont val="Arial"/>
            <family val="2"/>
            <scheme val="minor"/>
          </rPr>
          <t>======
ID#AAABwg91iGg
Author    (2025-11-19 16:39:29)
Based on 5.5% commission and monthly charges refunded.</t>
        </r>
      </text>
    </comment>
    <comment ref="ODD63" authorId="0" shapeId="0" xr:uid="{00000000-0006-0000-0700-00009C030000}">
      <text>
        <r>
          <rPr>
            <sz val="10"/>
            <color rgb="FF000000"/>
            <rFont val="Arial"/>
            <family val="2"/>
            <scheme val="minor"/>
          </rPr>
          <t>======
ID#AAABwg91haI
Author    (2025-11-19 16:39:29)
Based on 5.5% commission and monthly charges refunded.</t>
        </r>
      </text>
    </comment>
    <comment ref="ODL63" authorId="0" shapeId="0" xr:uid="{00000000-0006-0000-0700-000087000000}">
      <text>
        <r>
          <rPr>
            <sz val="10"/>
            <color rgb="FF000000"/>
            <rFont val="Arial"/>
            <family val="2"/>
            <scheme val="minor"/>
          </rPr>
          <t>======
ID#AAABwg91iLw
Author    (2025-11-19 16:39:29)
Based on 5.5% commission and monthly charges refunded.</t>
        </r>
      </text>
    </comment>
    <comment ref="ODT63" authorId="0" shapeId="0" xr:uid="{00000000-0006-0000-0700-00008D010000}">
      <text>
        <r>
          <rPr>
            <sz val="10"/>
            <color rgb="FF000000"/>
            <rFont val="Arial"/>
            <family val="2"/>
            <scheme val="minor"/>
          </rPr>
          <t>======
ID#AAABwg91h7U
Author    (2025-11-19 16:39:29)
Based on 5.5% commission and monthly charges refunded.</t>
        </r>
      </text>
    </comment>
    <comment ref="OEB63" authorId="0" shapeId="0" xr:uid="{00000000-0006-0000-0700-00007D050000}">
      <text>
        <r>
          <rPr>
            <sz val="10"/>
            <color rgb="FF000000"/>
            <rFont val="Arial"/>
            <family val="2"/>
            <scheme val="minor"/>
          </rPr>
          <t>======
ID#AAABwfdWVOc
Author    (2025-11-19 16:39:29)
Based on 5.5% commission and monthly charges refunded.</t>
        </r>
      </text>
    </comment>
    <comment ref="OEJ63" authorId="0" shapeId="0" xr:uid="{00000000-0006-0000-0700-0000F6000000}">
      <text>
        <r>
          <rPr>
            <sz val="10"/>
            <color rgb="FF000000"/>
            <rFont val="Arial"/>
            <family val="2"/>
            <scheme val="minor"/>
          </rPr>
          <t>======
ID#AAABwg91iE8
Author    (2025-11-19 16:39:29)
Based on 5.5% commission and monthly charges refunded.</t>
        </r>
      </text>
    </comment>
    <comment ref="OER63" authorId="0" shapeId="0" xr:uid="{00000000-0006-0000-0700-00007E060000}">
      <text>
        <r>
          <rPr>
            <sz val="10"/>
            <color rgb="FF000000"/>
            <rFont val="Arial"/>
            <family val="2"/>
            <scheme val="minor"/>
          </rPr>
          <t>======
ID#AAABwfdWU-g
Author    (2025-11-19 16:39:29)
Based on 5.5% commission and monthly charges refunded.</t>
        </r>
      </text>
    </comment>
    <comment ref="OEZ63" authorId="0" shapeId="0" xr:uid="{00000000-0006-0000-0700-0000DB040000}">
      <text>
        <r>
          <rPr>
            <sz val="10"/>
            <color rgb="FF000000"/>
            <rFont val="Arial"/>
            <family val="2"/>
            <scheme val="minor"/>
          </rPr>
          <t>======
ID#AAABwg91hF8
Author    (2025-11-19 16:39:29)
Based on 5.5% commission and monthly charges refunded.</t>
        </r>
      </text>
    </comment>
    <comment ref="OFH63" authorId="0" shapeId="0" xr:uid="{00000000-0006-0000-0700-00003E000000}">
      <text>
        <r>
          <rPr>
            <sz val="10"/>
            <color rgb="FF000000"/>
            <rFont val="Arial"/>
            <family val="2"/>
            <scheme val="minor"/>
          </rPr>
          <t>======
ID#AAABwg91iQQ
Author    (2025-11-19 16:39:29)
Based on 5.5% commission and monthly charges refunded.</t>
        </r>
      </text>
    </comment>
    <comment ref="OFP63" authorId="0" shapeId="0" xr:uid="{00000000-0006-0000-0700-000072030000}">
      <text>
        <r>
          <rPr>
            <sz val="10"/>
            <color rgb="FF000000"/>
            <rFont val="Arial"/>
            <family val="2"/>
            <scheme val="minor"/>
          </rPr>
          <t>======
ID#AAABwg91hcw
Author    (2025-11-19 16:39:29)
Based on 5.5% commission and monthly charges refunded.</t>
        </r>
      </text>
    </comment>
    <comment ref="OFX63" authorId="0" shapeId="0" xr:uid="{00000000-0006-0000-0700-000049030000}">
      <text>
        <r>
          <rPr>
            <sz val="10"/>
            <color rgb="FF000000"/>
            <rFont val="Arial"/>
            <family val="2"/>
            <scheme val="minor"/>
          </rPr>
          <t>======
ID#AAABwg91hfY
Author    (2025-11-19 16:39:29)
Based on 5.5% commission and monthly charges refunded.</t>
        </r>
      </text>
    </comment>
    <comment ref="OGF63" authorId="0" shapeId="0" xr:uid="{00000000-0006-0000-0700-0000FF030000}">
      <text>
        <r>
          <rPr>
            <sz val="10"/>
            <color rgb="FF000000"/>
            <rFont val="Arial"/>
            <family val="2"/>
            <scheme val="minor"/>
          </rPr>
          <t>======
ID#AAABwg91hT4
Author    (2025-11-19 16:39:29)
Based on 5.5% commission and monthly charges refunded.</t>
        </r>
      </text>
    </comment>
    <comment ref="OGN63" authorId="0" shapeId="0" xr:uid="{00000000-0006-0000-0700-000067020000}">
      <text>
        <r>
          <rPr>
            <sz val="10"/>
            <color rgb="FF000000"/>
            <rFont val="Arial"/>
            <family val="2"/>
            <scheme val="minor"/>
          </rPr>
          <t>======
ID#AAABwg91hts
Author    (2025-11-19 16:39:29)
Based on 5.5% commission and monthly charges refunded.</t>
        </r>
      </text>
    </comment>
    <comment ref="OGV63" authorId="0" shapeId="0" xr:uid="{00000000-0006-0000-0700-000090020000}">
      <text>
        <r>
          <rPr>
            <sz val="10"/>
            <color rgb="FF000000"/>
            <rFont val="Arial"/>
            <family val="2"/>
            <scheme val="minor"/>
          </rPr>
          <t>======
ID#AAABwg91hrI
Author    (2025-11-19 16:39:29)
Based on 5.5% commission and monthly charges refunded.</t>
        </r>
      </text>
    </comment>
    <comment ref="OHD63" authorId="0" shapeId="0" xr:uid="{00000000-0006-0000-0700-0000EF030000}">
      <text>
        <r>
          <rPr>
            <sz val="10"/>
            <color rgb="FF000000"/>
            <rFont val="Arial"/>
            <family val="2"/>
            <scheme val="minor"/>
          </rPr>
          <t>======
ID#AAABwg91hU4
Author    (2025-11-19 16:39:29)
Based on 5.5% commission and monthly charges refunded.</t>
        </r>
      </text>
    </comment>
    <comment ref="OHL63" authorId="0" shapeId="0" xr:uid="{00000000-0006-0000-0700-0000FF050000}">
      <text>
        <r>
          <rPr>
            <sz val="10"/>
            <color rgb="FF000000"/>
            <rFont val="Arial"/>
            <family val="2"/>
            <scheme val="minor"/>
          </rPr>
          <t>======
ID#AAABwfdWVGU
Author    (2025-11-19 16:39:29)
Based on 5.5% commission and monthly charges refunded.</t>
        </r>
      </text>
    </comment>
    <comment ref="OHT63" authorId="0" shapeId="0" xr:uid="{00000000-0006-0000-0700-00004F030000}">
      <text>
        <r>
          <rPr>
            <sz val="10"/>
            <color rgb="FF000000"/>
            <rFont val="Arial"/>
            <family val="2"/>
            <scheme val="minor"/>
          </rPr>
          <t>======
ID#AAABwg91hfA
Author    (2025-11-19 16:39:29)
Based on 5.5% commission and monthly charges refunded.</t>
        </r>
      </text>
    </comment>
    <comment ref="OIB63" authorId="0" shapeId="0" xr:uid="{00000000-0006-0000-0700-000067030000}">
      <text>
        <r>
          <rPr>
            <sz val="10"/>
            <color rgb="FF000000"/>
            <rFont val="Arial"/>
            <family val="2"/>
            <scheme val="minor"/>
          </rPr>
          <t>======
ID#AAABwg91hdk
Author    (2025-11-19 16:39:29)
Based on 5.5% commission and monthly charges refunded.</t>
        </r>
      </text>
    </comment>
    <comment ref="OIJ63" authorId="0" shapeId="0" xr:uid="{00000000-0006-0000-0700-000026000000}">
      <text>
        <r>
          <rPr>
            <sz val="10"/>
            <color rgb="FF000000"/>
            <rFont val="Arial"/>
            <family val="2"/>
            <scheme val="minor"/>
          </rPr>
          <t>======
ID#AAABwg91iR4
Author    (2025-11-19 16:39:29)
Based on 5.5% commission and monthly charges refunded.</t>
        </r>
      </text>
    </comment>
    <comment ref="OIR63" authorId="0" shapeId="0" xr:uid="{00000000-0006-0000-0700-000075000000}">
      <text>
        <r>
          <rPr>
            <sz val="10"/>
            <color rgb="FF000000"/>
            <rFont val="Arial"/>
            <family val="2"/>
            <scheme val="minor"/>
          </rPr>
          <t>======
ID#AAABwg91iNE
Author    (2025-11-19 16:39:29)
Based on 5.5% commission and monthly charges refunded.</t>
        </r>
      </text>
    </comment>
    <comment ref="OIZ63" authorId="0" shapeId="0" xr:uid="{00000000-0006-0000-0700-00006E010000}">
      <text>
        <r>
          <rPr>
            <sz val="10"/>
            <color rgb="FF000000"/>
            <rFont val="Arial"/>
            <family val="2"/>
            <scheme val="minor"/>
          </rPr>
          <t>======
ID#AAABwg91h9E
Author    (2025-11-19 16:39:29)
Based on 5.5% commission and monthly charges refunded.</t>
        </r>
      </text>
    </comment>
    <comment ref="OJH63" authorId="0" shapeId="0" xr:uid="{00000000-0006-0000-0700-0000DC040000}">
      <text>
        <r>
          <rPr>
            <sz val="10"/>
            <color rgb="FF000000"/>
            <rFont val="Arial"/>
            <family val="2"/>
            <scheme val="minor"/>
          </rPr>
          <t>======
ID#AAABwg91hF0
Author    (2025-11-19 16:39:29)
Based on 5.5% commission and monthly charges refunded.</t>
        </r>
      </text>
    </comment>
    <comment ref="OJP63" authorId="0" shapeId="0" xr:uid="{00000000-0006-0000-0700-000098000000}">
      <text>
        <r>
          <rPr>
            <sz val="10"/>
            <color rgb="FF000000"/>
            <rFont val="Arial"/>
            <family val="2"/>
            <scheme val="minor"/>
          </rPr>
          <t>======
ID#AAABwg91iKw
Author    (2025-11-19 16:39:29)
Based on 5.5% commission and monthly charges refunded.</t>
        </r>
      </text>
    </comment>
    <comment ref="OJX63" authorId="0" shapeId="0" xr:uid="{00000000-0006-0000-0700-000066030000}">
      <text>
        <r>
          <rPr>
            <sz val="10"/>
            <color rgb="FF000000"/>
            <rFont val="Arial"/>
            <family val="2"/>
            <scheme val="minor"/>
          </rPr>
          <t>======
ID#AAABwg91hdg
Author    (2025-11-19 16:39:29)
Based on 5.5% commission and monthly charges refunded.</t>
        </r>
      </text>
    </comment>
    <comment ref="OKF63" authorId="0" shapeId="0" xr:uid="{00000000-0006-0000-0700-0000A9010000}">
      <text>
        <r>
          <rPr>
            <sz val="10"/>
            <color rgb="FF000000"/>
            <rFont val="Arial"/>
            <family val="2"/>
            <scheme val="minor"/>
          </rPr>
          <t>======
ID#AAABwg91h5k
Author    (2025-11-19 16:39:29)
Based on 5.5% commission and monthly charges refunded.</t>
        </r>
      </text>
    </comment>
    <comment ref="OKN63" authorId="0" shapeId="0" xr:uid="{00000000-0006-0000-0700-000037030000}">
      <text>
        <r>
          <rPr>
            <sz val="10"/>
            <color rgb="FF000000"/>
            <rFont val="Arial"/>
            <family val="2"/>
            <scheme val="minor"/>
          </rPr>
          <t>======
ID#AAABwg91hgc
Author    (2025-11-19 16:39:29)
Based on 5.5% commission and monthly charges refunded.</t>
        </r>
      </text>
    </comment>
    <comment ref="OKV63" authorId="0" shapeId="0" xr:uid="{00000000-0006-0000-0700-0000F7030000}">
      <text>
        <r>
          <rPr>
            <sz val="10"/>
            <color rgb="FF000000"/>
            <rFont val="Arial"/>
            <family val="2"/>
            <scheme val="minor"/>
          </rPr>
          <t>======
ID#AAABwg91hUY
Author    (2025-11-19 16:39:29)
Based on 5.5% commission and monthly charges refunded.</t>
        </r>
      </text>
    </comment>
    <comment ref="OLD63" authorId="0" shapeId="0" xr:uid="{00000000-0006-0000-0700-000094030000}">
      <text>
        <r>
          <rPr>
            <sz val="10"/>
            <color rgb="FF000000"/>
            <rFont val="Arial"/>
            <family val="2"/>
            <scheme val="minor"/>
          </rPr>
          <t>======
ID#AAABwg91haY
Author    (2025-11-19 16:39:29)
Based on 5.5% commission and monthly charges refunded.</t>
        </r>
      </text>
    </comment>
    <comment ref="OLL63" authorId="0" shapeId="0" xr:uid="{00000000-0006-0000-0700-0000CA020000}">
      <text>
        <r>
          <rPr>
            <sz val="10"/>
            <color rgb="FF000000"/>
            <rFont val="Arial"/>
            <family val="2"/>
            <scheme val="minor"/>
          </rPr>
          <t>======
ID#AAABwg91hng
Author    (2025-11-19 16:39:29)
Based on 5.5% commission and monthly charges refunded.</t>
        </r>
      </text>
    </comment>
    <comment ref="OLT63" authorId="0" shapeId="0" xr:uid="{00000000-0006-0000-0700-000069020000}">
      <text>
        <r>
          <rPr>
            <sz val="10"/>
            <color rgb="FF000000"/>
            <rFont val="Arial"/>
            <family val="2"/>
            <scheme val="minor"/>
          </rPr>
          <t>======
ID#AAABwg91htg
Author    (2025-11-19 16:39:29)
Based on 5.5% commission and monthly charges refunded.</t>
        </r>
      </text>
    </comment>
    <comment ref="OMB63" authorId="0" shapeId="0" xr:uid="{00000000-0006-0000-0700-0000BE030000}">
      <text>
        <r>
          <rPr>
            <sz val="10"/>
            <color rgb="FF000000"/>
            <rFont val="Arial"/>
            <family val="2"/>
            <scheme val="minor"/>
          </rPr>
          <t>======
ID#AAABwg91hYA
Author    (2025-11-19 16:39:29)
Based on 5.5% commission and monthly charges refunded.</t>
        </r>
      </text>
    </comment>
    <comment ref="OMJ63" authorId="0" shapeId="0" xr:uid="{00000000-0006-0000-0700-0000B4000000}">
      <text>
        <r>
          <rPr>
            <sz val="10"/>
            <color rgb="FF000000"/>
            <rFont val="Arial"/>
            <family val="2"/>
            <scheme val="minor"/>
          </rPr>
          <t>======
ID#AAABwg91iJA
Author    (2025-11-19 16:39:29)
Based on 5.5% commission and monthly charges refunded.</t>
        </r>
      </text>
    </comment>
    <comment ref="OMR63" authorId="0" shapeId="0" xr:uid="{00000000-0006-0000-0700-0000DC010000}">
      <text>
        <r>
          <rPr>
            <sz val="10"/>
            <color rgb="FF000000"/>
            <rFont val="Arial"/>
            <family val="2"/>
            <scheme val="minor"/>
          </rPr>
          <t>======
ID#AAABwg91h2M
Author    (2025-11-19 16:39:29)
Based on 5.5% commission and monthly charges refunded.</t>
        </r>
      </text>
    </comment>
    <comment ref="OMZ63" authorId="0" shapeId="0" xr:uid="{00000000-0006-0000-0700-00001B060000}">
      <text>
        <r>
          <rPr>
            <sz val="10"/>
            <color rgb="FF000000"/>
            <rFont val="Arial"/>
            <family val="2"/>
            <scheme val="minor"/>
          </rPr>
          <t>======
ID#AAABwfdWVEo
Author    (2025-11-19 16:39:29)
Based on 5.5% commission and monthly charges refunded.</t>
        </r>
      </text>
    </comment>
    <comment ref="ONH63" authorId="0" shapeId="0" xr:uid="{00000000-0006-0000-0700-0000B3000000}">
      <text>
        <r>
          <rPr>
            <sz val="10"/>
            <color rgb="FF000000"/>
            <rFont val="Arial"/>
            <family val="2"/>
            <scheme val="minor"/>
          </rPr>
          <t>======
ID#AAABwg91iJE
Author    (2025-11-19 16:39:29)
Based on 5.5% commission and monthly charges refunded.</t>
        </r>
      </text>
    </comment>
    <comment ref="ONP63" authorId="0" shapeId="0" xr:uid="{00000000-0006-0000-0700-00007F030000}">
      <text>
        <r>
          <rPr>
            <sz val="10"/>
            <color rgb="FF000000"/>
            <rFont val="Arial"/>
            <family val="2"/>
            <scheme val="minor"/>
          </rPr>
          <t>======
ID#AAABwg91hb0
Author    (2025-11-19 16:39:29)
Based on 5.5% commission and monthly charges refunded.</t>
        </r>
      </text>
    </comment>
    <comment ref="ONX63" authorId="0" shapeId="0" xr:uid="{00000000-0006-0000-0700-0000B7050000}">
      <text>
        <r>
          <rPr>
            <sz val="10"/>
            <color rgb="FF000000"/>
            <rFont val="Arial"/>
            <family val="2"/>
            <scheme val="minor"/>
          </rPr>
          <t>======
ID#AAABwfdWVK0
Author    (2025-11-19 16:39:29)
Based on 5.5% commission and monthly charges refunded.</t>
        </r>
      </text>
    </comment>
    <comment ref="OOF63" authorId="0" shapeId="0" xr:uid="{00000000-0006-0000-0700-00007B010000}">
      <text>
        <r>
          <rPr>
            <sz val="10"/>
            <color rgb="FF000000"/>
            <rFont val="Arial"/>
            <family val="2"/>
            <scheme val="minor"/>
          </rPr>
          <t>======
ID#AAABwg91h8c
Author    (2025-11-19 16:39:29)
Based on 5.5% commission and monthly charges refunded.</t>
        </r>
      </text>
    </comment>
    <comment ref="OON63" authorId="0" shapeId="0" xr:uid="{00000000-0006-0000-0700-000065040000}">
      <text>
        <r>
          <rPr>
            <sz val="10"/>
            <color rgb="FF000000"/>
            <rFont val="Arial"/>
            <family val="2"/>
            <scheme val="minor"/>
          </rPr>
          <t>======
ID#AAABwg91hNY
Author    (2025-11-19 16:39:29)
Based on 5.5% commission and monthly charges refunded.</t>
        </r>
      </text>
    </comment>
    <comment ref="OOV63" authorId="0" shapeId="0" xr:uid="{00000000-0006-0000-0700-000057010000}">
      <text>
        <r>
          <rPr>
            <sz val="10"/>
            <color rgb="FF000000"/>
            <rFont val="Arial"/>
            <family val="2"/>
            <scheme val="minor"/>
          </rPr>
          <t>======
ID#AAABwg91h-g
Author    (2025-11-19 16:39:29)
Based on 5.5% commission and monthly charges refunded.</t>
        </r>
      </text>
    </comment>
    <comment ref="OPD63" authorId="0" shapeId="0" xr:uid="{00000000-0006-0000-0700-00002B010000}">
      <text>
        <r>
          <rPr>
            <sz val="10"/>
            <color rgb="FF000000"/>
            <rFont val="Arial"/>
            <family val="2"/>
            <scheme val="minor"/>
          </rPr>
          <t>======
ID#AAABwg91iBg
Author    (2025-11-19 16:39:29)
Based on 5.5% commission and monthly charges refunded.</t>
        </r>
      </text>
    </comment>
    <comment ref="OPL63" authorId="0" shapeId="0" xr:uid="{00000000-0006-0000-0700-000099040000}">
      <text>
        <r>
          <rPr>
            <sz val="10"/>
            <color rgb="FF000000"/>
            <rFont val="Arial"/>
            <family val="2"/>
            <scheme val="minor"/>
          </rPr>
          <t>======
ID#AAABwg91hKM
Author    (2025-11-19 16:39:29)
Based on 5.5% commission and monthly charges refunded.</t>
        </r>
      </text>
    </comment>
    <comment ref="OPT63" authorId="0" shapeId="0" xr:uid="{00000000-0006-0000-0700-00008C020000}">
      <text>
        <r>
          <rPr>
            <sz val="10"/>
            <color rgb="FF000000"/>
            <rFont val="Arial"/>
            <family val="2"/>
            <scheme val="minor"/>
          </rPr>
          <t>======
ID#AAABwg91hrU
Author    (2025-11-19 16:39:29)
Based on 5.5% commission and monthly charges refunded.</t>
        </r>
      </text>
    </comment>
    <comment ref="OQB63" authorId="0" shapeId="0" xr:uid="{00000000-0006-0000-0700-0000B9040000}">
      <text>
        <r>
          <rPr>
            <sz val="10"/>
            <color rgb="FF000000"/>
            <rFont val="Arial"/>
            <family val="2"/>
            <scheme val="minor"/>
          </rPr>
          <t>======
ID#AAABwg91hIM
Author    (2025-11-19 16:39:29)
Based on 5.5% commission and monthly charges refunded.</t>
        </r>
      </text>
    </comment>
    <comment ref="OQJ63" authorId="0" shapeId="0" xr:uid="{00000000-0006-0000-0700-00008B050000}">
      <text>
        <r>
          <rPr>
            <sz val="10"/>
            <color rgb="FF000000"/>
            <rFont val="Arial"/>
            <family val="2"/>
            <scheme val="minor"/>
          </rPr>
          <t>======
ID#AAABwfdWVNk
Author    (2025-11-19 16:39:29)
Based on 5.5% commission and monthly charges refunded.</t>
        </r>
      </text>
    </comment>
    <comment ref="OQR63" authorId="0" shapeId="0" xr:uid="{00000000-0006-0000-0700-000007000000}">
      <text>
        <r>
          <rPr>
            <sz val="10"/>
            <color rgb="FF000000"/>
            <rFont val="Arial"/>
            <family val="2"/>
            <scheme val="minor"/>
          </rPr>
          <t>======
ID#AAABwg91iT4
Author    (2025-11-19 16:39:29)
Based on 5.5% commission and monthly charges refunded.</t>
        </r>
      </text>
    </comment>
    <comment ref="OQZ63" authorId="0" shapeId="0" xr:uid="{00000000-0006-0000-0700-0000FA010000}">
      <text>
        <r>
          <rPr>
            <sz val="10"/>
            <color rgb="FF000000"/>
            <rFont val="Arial"/>
            <family val="2"/>
            <scheme val="minor"/>
          </rPr>
          <t>======
ID#AAABwg91h0Y
Author    (2025-11-19 16:39:29)
Based on 5.5% commission and monthly charges refunded.</t>
        </r>
      </text>
    </comment>
    <comment ref="ORH63" authorId="0" shapeId="0" xr:uid="{00000000-0006-0000-0700-0000E8030000}">
      <text>
        <r>
          <rPr>
            <sz val="10"/>
            <color rgb="FF000000"/>
            <rFont val="Arial"/>
            <family val="2"/>
            <scheme val="minor"/>
          </rPr>
          <t>======
ID#AAABwg91hVU
Author    (2025-11-19 16:39:29)
Based on 5.5% commission and monthly charges refunded.</t>
        </r>
      </text>
    </comment>
    <comment ref="ORP63" authorId="0" shapeId="0" xr:uid="{00000000-0006-0000-0700-000029030000}">
      <text>
        <r>
          <rPr>
            <sz val="10"/>
            <color rgb="FF000000"/>
            <rFont val="Arial"/>
            <family val="2"/>
            <scheme val="minor"/>
          </rPr>
          <t>======
ID#AAABwg91hhc
Author    (2025-11-19 16:39:29)
Based on 5.5% commission and monthly charges refunded.</t>
        </r>
      </text>
    </comment>
    <comment ref="ORX63" authorId="0" shapeId="0" xr:uid="{00000000-0006-0000-0700-00002F000000}">
      <text>
        <r>
          <rPr>
            <sz val="10"/>
            <color rgb="FF000000"/>
            <rFont val="Arial"/>
            <family val="2"/>
            <scheme val="minor"/>
          </rPr>
          <t>======
ID#AAABwg91iRQ
Author    (2025-11-19 16:39:29)
Based on 5.5% commission and monthly charges refunded.</t>
        </r>
      </text>
    </comment>
    <comment ref="OSF63" authorId="0" shapeId="0" xr:uid="{00000000-0006-0000-0700-000019050000}">
      <text>
        <r>
          <rPr>
            <sz val="10"/>
            <color rgb="FF000000"/>
            <rFont val="Arial"/>
            <family val="2"/>
            <scheme val="minor"/>
          </rPr>
          <t>======
ID#AAABwg91hCI
Author    (2025-11-19 16:39:29)
Based on 5.5% commission and monthly charges refunded.</t>
        </r>
      </text>
    </comment>
    <comment ref="OSN63" authorId="0" shapeId="0" xr:uid="{00000000-0006-0000-0700-000080060000}">
      <text>
        <r>
          <rPr>
            <sz val="10"/>
            <color rgb="FF000000"/>
            <rFont val="Arial"/>
            <family val="2"/>
            <scheme val="minor"/>
          </rPr>
          <t>======
ID#AAABwfdWU-Q
Author    (2025-11-19 16:39:29)
Based on 5.5% commission and monthly charges refunded.</t>
        </r>
      </text>
    </comment>
    <comment ref="OSV63" authorId="0" shapeId="0" xr:uid="{00000000-0006-0000-0700-00003C010000}">
      <text>
        <r>
          <rPr>
            <sz val="10"/>
            <color rgb="FF000000"/>
            <rFont val="Arial"/>
            <family val="2"/>
            <scheme val="minor"/>
          </rPr>
          <t>======
ID#AAABwg91iAY
Author    (2025-11-19 16:39:29)
Based on 5.5% commission and monthly charges refunded.</t>
        </r>
      </text>
    </comment>
    <comment ref="OTD63" authorId="0" shapeId="0" xr:uid="{00000000-0006-0000-0700-000016030000}">
      <text>
        <r>
          <rPr>
            <sz val="10"/>
            <color rgb="FF000000"/>
            <rFont val="Arial"/>
            <family val="2"/>
            <scheme val="minor"/>
          </rPr>
          <t>======
ID#AAABwg91hik
Author    (2025-11-19 16:39:29)
Based on 5.5% commission and monthly charges refunded.</t>
        </r>
      </text>
    </comment>
    <comment ref="OTL63" authorId="0" shapeId="0" xr:uid="{00000000-0006-0000-0700-000045060000}">
      <text>
        <r>
          <rPr>
            <sz val="10"/>
            <color rgb="FF000000"/>
            <rFont val="Arial"/>
            <family val="2"/>
            <scheme val="minor"/>
          </rPr>
          <t>======
ID#AAABwfdWVCA
Author    (2025-11-19 16:39:29)
Based on 5.5% commission and monthly charges refunded.</t>
        </r>
      </text>
    </comment>
    <comment ref="OTT63" authorId="0" shapeId="0" xr:uid="{00000000-0006-0000-0700-0000B1050000}">
      <text>
        <r>
          <rPr>
            <sz val="10"/>
            <color rgb="FF000000"/>
            <rFont val="Arial"/>
            <family val="2"/>
            <scheme val="minor"/>
          </rPr>
          <t>======
ID#AAABwfdWVLI
Author    (2025-11-19 16:39:29)
Based on 5.5% commission and monthly charges refunded.</t>
        </r>
      </text>
    </comment>
    <comment ref="OUB63" authorId="0" shapeId="0" xr:uid="{00000000-0006-0000-0700-0000C8010000}">
      <text>
        <r>
          <rPr>
            <sz val="10"/>
            <color rgb="FF000000"/>
            <rFont val="Arial"/>
            <family val="2"/>
            <scheme val="minor"/>
          </rPr>
          <t>======
ID#AAABwg91h3c
Author    (2025-11-19 16:39:29)
Based on 5.5% commission and monthly charges refunded.</t>
        </r>
      </text>
    </comment>
    <comment ref="OUJ63" authorId="0" shapeId="0" xr:uid="{00000000-0006-0000-0700-0000F3040000}">
      <text>
        <r>
          <rPr>
            <sz val="10"/>
            <color rgb="FF000000"/>
            <rFont val="Arial"/>
            <family val="2"/>
            <scheme val="minor"/>
          </rPr>
          <t>======
ID#AAABwg91hEU
Author    (2025-11-19 16:39:29)
Based on 5.5% commission and monthly charges refunded.</t>
        </r>
      </text>
    </comment>
    <comment ref="OUR63" authorId="0" shapeId="0" xr:uid="{00000000-0006-0000-0700-00009B040000}">
      <text>
        <r>
          <rPr>
            <sz val="10"/>
            <color rgb="FF000000"/>
            <rFont val="Arial"/>
            <family val="2"/>
            <scheme val="minor"/>
          </rPr>
          <t>======
ID#AAABwg91hJ4
Author    (2025-11-19 16:39:29)
Based on 5.5% commission and monthly charges refunded.</t>
        </r>
      </text>
    </comment>
    <comment ref="OUZ63" authorId="0" shapeId="0" xr:uid="{00000000-0006-0000-0700-00003A060000}">
      <text>
        <r>
          <rPr>
            <sz val="10"/>
            <color rgb="FF000000"/>
            <rFont val="Arial"/>
            <family val="2"/>
            <scheme val="minor"/>
          </rPr>
          <t>======
ID#AAABwfdWVCw
Author    (2025-11-19 16:39:29)
Based on 5.5% commission and monthly charges refunded.</t>
        </r>
      </text>
    </comment>
    <comment ref="OVH63" authorId="0" shapeId="0" xr:uid="{00000000-0006-0000-0700-00007E000000}">
      <text>
        <r>
          <rPr>
            <sz val="10"/>
            <color rgb="FF000000"/>
            <rFont val="Arial"/>
            <family val="2"/>
            <scheme val="minor"/>
          </rPr>
          <t>======
ID#AAABwg91iMU
Author    (2025-11-19 16:39:29)
Based on 5.5% commission and monthly charges refunded.</t>
        </r>
      </text>
    </comment>
    <comment ref="OVP63" authorId="0" shapeId="0" xr:uid="{00000000-0006-0000-0700-000038020000}">
      <text>
        <r>
          <rPr>
            <sz val="10"/>
            <color rgb="FF000000"/>
            <rFont val="Arial"/>
            <family val="2"/>
            <scheme val="minor"/>
          </rPr>
          <t>======
ID#AAABwg91hwk
Author    (2025-11-19 16:39:29)
Based on 5.5% commission and monthly charges refunded.</t>
        </r>
      </text>
    </comment>
    <comment ref="OVX63" authorId="0" shapeId="0" xr:uid="{00000000-0006-0000-0700-000060030000}">
      <text>
        <r>
          <rPr>
            <sz val="10"/>
            <color rgb="FF000000"/>
            <rFont val="Arial"/>
            <family val="2"/>
            <scheme val="minor"/>
          </rPr>
          <t>======
ID#AAABwg91hd8
Author    (2025-11-19 16:39:29)
Based on 5.5% commission and monthly charges refunded.</t>
        </r>
      </text>
    </comment>
    <comment ref="OWF63" authorId="0" shapeId="0" xr:uid="{00000000-0006-0000-0700-0000E0000000}">
      <text>
        <r>
          <rPr>
            <sz val="10"/>
            <color rgb="FF000000"/>
            <rFont val="Arial"/>
            <family val="2"/>
            <scheme val="minor"/>
          </rPr>
          <t>======
ID#AAABwg91iGE
Author    (2025-11-19 16:39:29)
Based on 5.5% commission and monthly charges refunded.</t>
        </r>
      </text>
    </comment>
    <comment ref="OWN63" authorId="0" shapeId="0" xr:uid="{00000000-0006-0000-0700-000003010000}">
      <text>
        <r>
          <rPr>
            <sz val="10"/>
            <color rgb="FF000000"/>
            <rFont val="Arial"/>
            <family val="2"/>
            <scheme val="minor"/>
          </rPr>
          <t>======
ID#AAABwg91iEI
Author    (2025-11-19 16:39:29)
Based on 5.5% commission and monthly charges refunded.</t>
        </r>
      </text>
    </comment>
    <comment ref="OWV63" authorId="0" shapeId="0" xr:uid="{00000000-0006-0000-0700-000094050000}">
      <text>
        <r>
          <rPr>
            <sz val="10"/>
            <color rgb="FF000000"/>
            <rFont val="Arial"/>
            <family val="2"/>
            <scheme val="minor"/>
          </rPr>
          <t>======
ID#AAABwfdWVNM
Author    (2025-11-19 16:39:29)
Based on 5.5% commission and monthly charges refunded.</t>
        </r>
      </text>
    </comment>
    <comment ref="OXD63" authorId="0" shapeId="0" xr:uid="{00000000-0006-0000-0700-00007D000000}">
      <text>
        <r>
          <rPr>
            <sz val="10"/>
            <color rgb="FF000000"/>
            <rFont val="Arial"/>
            <family val="2"/>
            <scheme val="minor"/>
          </rPr>
          <t>======
ID#AAABwg91iMc
Author    (2025-11-19 16:39:29)
Based on 5.5% commission and monthly charges refunded.</t>
        </r>
      </text>
    </comment>
    <comment ref="OXL63" authorId="0" shapeId="0" xr:uid="{00000000-0006-0000-0700-00005C050000}">
      <text>
        <r>
          <rPr>
            <sz val="10"/>
            <color rgb="FF000000"/>
            <rFont val="Arial"/>
            <family val="2"/>
            <scheme val="minor"/>
          </rPr>
          <t>======
ID#AAABwfdWVQk
Author    (2025-11-19 16:39:29)
Based on 5.5% commission and monthly charges refunded.</t>
        </r>
      </text>
    </comment>
    <comment ref="OXT63" authorId="0" shapeId="0" xr:uid="{00000000-0006-0000-0700-00002A060000}">
      <text>
        <r>
          <rPr>
            <sz val="10"/>
            <color rgb="FF000000"/>
            <rFont val="Arial"/>
            <family val="2"/>
            <scheme val="minor"/>
          </rPr>
          <t>======
ID#AAABwfdWVDw
Author    (2025-11-19 16:39:29)
Based on 5.5% commission and monthly charges refunded.</t>
        </r>
      </text>
    </comment>
    <comment ref="OYB63" authorId="0" shapeId="0" xr:uid="{00000000-0006-0000-0700-000098010000}">
      <text>
        <r>
          <rPr>
            <sz val="10"/>
            <color rgb="FF000000"/>
            <rFont val="Arial"/>
            <family val="2"/>
            <scheme val="minor"/>
          </rPr>
          <t>======
ID#AAABwg91h6g
Author    (2025-11-19 16:39:29)
Based on 5.5% commission and monthly charges refunded.</t>
        </r>
      </text>
    </comment>
    <comment ref="OYJ63" authorId="0" shapeId="0" xr:uid="{00000000-0006-0000-0700-000068060000}">
      <text>
        <r>
          <rPr>
            <sz val="10"/>
            <color rgb="FF000000"/>
            <rFont val="Arial"/>
            <family val="2"/>
            <scheme val="minor"/>
          </rPr>
          <t>======
ID#AAABwfdWU_0
Author    (2025-11-19 16:39:29)
Based on 5.5% commission and monthly charges refunded.</t>
        </r>
      </text>
    </comment>
    <comment ref="OYR63" authorId="0" shapeId="0" xr:uid="{00000000-0006-0000-0700-00005B010000}">
      <text>
        <r>
          <rPr>
            <sz val="10"/>
            <color rgb="FF000000"/>
            <rFont val="Arial"/>
            <family val="2"/>
            <scheme val="minor"/>
          </rPr>
          <t>======
ID#AAABwg91h-Y
Author    (2025-11-19 16:39:29)
Based on 5.5% commission and monthly charges refunded.</t>
        </r>
      </text>
    </comment>
    <comment ref="OYZ63" authorId="0" shapeId="0" xr:uid="{00000000-0006-0000-0700-000041040000}">
      <text>
        <r>
          <rPr>
            <sz val="10"/>
            <color rgb="FF000000"/>
            <rFont val="Arial"/>
            <family val="2"/>
            <scheme val="minor"/>
          </rPr>
          <t>======
ID#AAABwg91hPw
Author    (2025-11-19 16:39:29)
Based on 5.5% commission and monthly charges refunded.</t>
        </r>
      </text>
    </comment>
    <comment ref="OZH63" authorId="0" shapeId="0" xr:uid="{00000000-0006-0000-0700-000073030000}">
      <text>
        <r>
          <rPr>
            <sz val="10"/>
            <color rgb="FF000000"/>
            <rFont val="Arial"/>
            <family val="2"/>
            <scheme val="minor"/>
          </rPr>
          <t>======
ID#AAABwg91hco
Author    (2025-11-19 16:39:29)
Based on 5.5% commission and monthly charges refunded.</t>
        </r>
      </text>
    </comment>
    <comment ref="OZP63" authorId="0" shapeId="0" xr:uid="{00000000-0006-0000-0700-000008050000}">
      <text>
        <r>
          <rPr>
            <sz val="10"/>
            <color rgb="FF000000"/>
            <rFont val="Arial"/>
            <family val="2"/>
            <scheme val="minor"/>
          </rPr>
          <t>======
ID#AAABwg91hDE
Author    (2025-11-19 16:39:29)
Based on 5.5% commission and monthly charges refunded.</t>
        </r>
      </text>
    </comment>
    <comment ref="OZX63" authorId="0" shapeId="0" xr:uid="{00000000-0006-0000-0700-000058040000}">
      <text>
        <r>
          <rPr>
            <sz val="10"/>
            <color rgb="FF000000"/>
            <rFont val="Arial"/>
            <family val="2"/>
            <scheme val="minor"/>
          </rPr>
          <t>======
ID#AAABwg91hOU
Author    (2025-11-19 16:39:29)
Based on 5.5% commission and monthly charges refunded.</t>
        </r>
      </text>
    </comment>
    <comment ref="PAF63" authorId="0" shapeId="0" xr:uid="{00000000-0006-0000-0700-00000F040000}">
      <text>
        <r>
          <rPr>
            <sz val="10"/>
            <color rgb="FF000000"/>
            <rFont val="Arial"/>
            <family val="2"/>
            <scheme val="minor"/>
          </rPr>
          <t>======
ID#AAABwg91hS0
Author    (2025-11-19 16:39:29)
Based on 5.5% commission and monthly charges refunded.</t>
        </r>
      </text>
    </comment>
    <comment ref="PAN63" authorId="0" shapeId="0" xr:uid="{00000000-0006-0000-0700-000096000000}">
      <text>
        <r>
          <rPr>
            <sz val="10"/>
            <color rgb="FF000000"/>
            <rFont val="Arial"/>
            <family val="2"/>
            <scheme val="minor"/>
          </rPr>
          <t>======
ID#AAABwg91iK0
Author    (2025-11-19 16:39:29)
Based on 5.5% commission and monthly charges refunded.</t>
        </r>
      </text>
    </comment>
    <comment ref="PAV63" authorId="0" shapeId="0" xr:uid="{00000000-0006-0000-0700-0000E7040000}">
      <text>
        <r>
          <rPr>
            <sz val="10"/>
            <color rgb="FF000000"/>
            <rFont val="Arial"/>
            <family val="2"/>
            <scheme val="minor"/>
          </rPr>
          <t>======
ID#AAABwg91hFM
Author    (2025-11-19 16:39:29)
Based on 5.5% commission and monthly charges refunded.</t>
        </r>
      </text>
    </comment>
    <comment ref="PBD63" authorId="0" shapeId="0" xr:uid="{00000000-0006-0000-0700-0000B4030000}">
      <text>
        <r>
          <rPr>
            <sz val="10"/>
            <color rgb="FF000000"/>
            <rFont val="Arial"/>
            <family val="2"/>
            <scheme val="minor"/>
          </rPr>
          <t>======
ID#AAABwg91hYg
Author    (2025-11-19 16:39:29)
Based on 5.5% commission and monthly charges refunded.</t>
        </r>
      </text>
    </comment>
    <comment ref="PBL63" authorId="0" shapeId="0" xr:uid="{00000000-0006-0000-0700-0000FD040000}">
      <text>
        <r>
          <rPr>
            <sz val="10"/>
            <color rgb="FF000000"/>
            <rFont val="Arial"/>
            <family val="2"/>
            <scheme val="minor"/>
          </rPr>
          <t>======
ID#AAABwg91hD0
Author    (2025-11-19 16:39:29)
Based on 5.5% commission and monthly charges refunded.</t>
        </r>
      </text>
    </comment>
    <comment ref="PBT63" authorId="0" shapeId="0" xr:uid="{00000000-0006-0000-0700-000085040000}">
      <text>
        <r>
          <rPr>
            <sz val="10"/>
            <color rgb="FF000000"/>
            <rFont val="Arial"/>
            <family val="2"/>
            <scheme val="minor"/>
          </rPr>
          <t>======
ID#AAABwg91hLU
Author    (2025-11-19 16:39:29)
Based on 5.5% commission and monthly charges refunded.</t>
        </r>
      </text>
    </comment>
    <comment ref="PCB63" authorId="0" shapeId="0" xr:uid="{00000000-0006-0000-0700-00000B040000}">
      <text>
        <r>
          <rPr>
            <sz val="10"/>
            <color rgb="FF000000"/>
            <rFont val="Arial"/>
            <family val="2"/>
            <scheme val="minor"/>
          </rPr>
          <t>======
ID#AAABwg91hTA
Author    (2025-11-19 16:39:29)
Based on 5.5% commission and monthly charges refunded.</t>
        </r>
      </text>
    </comment>
    <comment ref="PCJ63" authorId="0" shapeId="0" xr:uid="{00000000-0006-0000-0700-0000A2040000}">
      <text>
        <r>
          <rPr>
            <sz val="10"/>
            <color rgb="FF000000"/>
            <rFont val="Arial"/>
            <family val="2"/>
            <scheme val="minor"/>
          </rPr>
          <t>======
ID#AAABwg91hJk
Author    (2025-11-19 16:39:29)
Based on 5.5% commission and monthly charges refunded.</t>
        </r>
      </text>
    </comment>
    <comment ref="PCR63" authorId="0" shapeId="0" xr:uid="{00000000-0006-0000-0700-00009B010000}">
      <text>
        <r>
          <rPr>
            <sz val="10"/>
            <color rgb="FF000000"/>
            <rFont val="Arial"/>
            <family val="2"/>
            <scheme val="minor"/>
          </rPr>
          <t>======
ID#AAABwg91h6Y
Author    (2025-11-19 16:39:29)
Based on 5.5% commission and monthly charges refunded.</t>
        </r>
      </text>
    </comment>
    <comment ref="PCZ63" authorId="0" shapeId="0" xr:uid="{00000000-0006-0000-0700-0000DB020000}">
      <text>
        <r>
          <rPr>
            <sz val="10"/>
            <color rgb="FF000000"/>
            <rFont val="Arial"/>
            <family val="2"/>
            <scheme val="minor"/>
          </rPr>
          <t>======
ID#AAABwg91hmQ
Author    (2025-11-19 16:39:29)
Based on 5.5% commission and monthly charges refunded.</t>
        </r>
      </text>
    </comment>
    <comment ref="PDH63" authorId="0" shapeId="0" xr:uid="{00000000-0006-0000-0700-000029050000}">
      <text>
        <r>
          <rPr>
            <sz val="10"/>
            <color rgb="FF000000"/>
            <rFont val="Arial"/>
            <family val="2"/>
            <scheme val="minor"/>
          </rPr>
          <t>======
ID#AAABwg91hBA
Author    (2025-11-19 16:39:29)
Based on 5.5% commission and monthly charges refunded.</t>
        </r>
      </text>
    </comment>
    <comment ref="PDP63" authorId="0" shapeId="0" xr:uid="{00000000-0006-0000-0700-000039030000}">
      <text>
        <r>
          <rPr>
            <sz val="10"/>
            <color rgb="FF000000"/>
            <rFont val="Arial"/>
            <family val="2"/>
            <scheme val="minor"/>
          </rPr>
          <t>======
ID#AAABwg91hgY
Author    (2025-11-19 16:39:29)
Based on 5.5% commission and monthly charges refunded.</t>
        </r>
      </text>
    </comment>
    <comment ref="PDX63" authorId="0" shapeId="0" xr:uid="{00000000-0006-0000-0700-0000E2000000}">
      <text>
        <r>
          <rPr>
            <sz val="10"/>
            <color rgb="FF000000"/>
            <rFont val="Arial"/>
            <family val="2"/>
            <scheme val="minor"/>
          </rPr>
          <t>======
ID#AAABwg91iGM
Author    (2025-11-19 16:39:29)
Based on 5.5% commission and monthly charges refunded.</t>
        </r>
      </text>
    </comment>
    <comment ref="PEF63" authorId="0" shapeId="0" xr:uid="{00000000-0006-0000-0700-000012050000}">
      <text>
        <r>
          <rPr>
            <sz val="10"/>
            <color rgb="FF000000"/>
            <rFont val="Arial"/>
            <family val="2"/>
            <scheme val="minor"/>
          </rPr>
          <t>======
ID#AAABwg91hCc
Author    (2025-11-19 16:39:29)
Based on 5.5% commission and monthly charges refunded.</t>
        </r>
      </text>
    </comment>
    <comment ref="PEN63" authorId="0" shapeId="0" xr:uid="{00000000-0006-0000-0700-00005C030000}">
      <text>
        <r>
          <rPr>
            <sz val="10"/>
            <color rgb="FF000000"/>
            <rFont val="Arial"/>
            <family val="2"/>
            <scheme val="minor"/>
          </rPr>
          <t>======
ID#AAABwg91heI
Author    (2025-11-19 16:39:29)
Based on 5.5% commission and monthly charges refunded.</t>
        </r>
      </text>
    </comment>
    <comment ref="PEV63" authorId="0" shapeId="0" xr:uid="{00000000-0006-0000-0700-000024010000}">
      <text>
        <r>
          <rPr>
            <sz val="10"/>
            <color rgb="FF000000"/>
            <rFont val="Arial"/>
            <family val="2"/>
            <scheme val="minor"/>
          </rPr>
          <t>======
ID#AAABwg91iB4
Author    (2025-11-19 16:39:29)
Based on 5.5% commission and monthly charges refunded.</t>
        </r>
      </text>
    </comment>
    <comment ref="PFD63" authorId="0" shapeId="0" xr:uid="{00000000-0006-0000-0700-00004C000000}">
      <text>
        <r>
          <rPr>
            <sz val="10"/>
            <color rgb="FF000000"/>
            <rFont val="Arial"/>
            <family val="2"/>
            <scheme val="minor"/>
          </rPr>
          <t>======
ID#AAABwg91iPg
Author    (2025-11-19 16:39:29)
Based on 5.5% commission and monthly charges refunded.</t>
        </r>
      </text>
    </comment>
    <comment ref="PFL63" authorId="0" shapeId="0" xr:uid="{00000000-0006-0000-0700-00004A050000}">
      <text>
        <r>
          <rPr>
            <sz val="10"/>
            <color rgb="FF000000"/>
            <rFont val="Arial"/>
            <family val="2"/>
            <scheme val="minor"/>
          </rPr>
          <t>======
ID#AAABwg91g-8
Author    (2025-11-19 16:39:29)
Based on 5.5% commission and monthly charges refunded.</t>
        </r>
      </text>
    </comment>
    <comment ref="PFT63" authorId="0" shapeId="0" xr:uid="{00000000-0006-0000-0700-000059060000}">
      <text>
        <r>
          <rPr>
            <sz val="10"/>
            <color rgb="FF000000"/>
            <rFont val="Arial"/>
            <family val="2"/>
            <scheme val="minor"/>
          </rPr>
          <t>======
ID#AAABwfdWVAs
Author    (2025-11-19 16:39:29)
Based on 5.5% commission and monthly charges refunded.</t>
        </r>
      </text>
    </comment>
    <comment ref="PGB63" authorId="0" shapeId="0" xr:uid="{00000000-0006-0000-0700-000090000000}">
      <text>
        <r>
          <rPr>
            <sz val="10"/>
            <color rgb="FF000000"/>
            <rFont val="Arial"/>
            <family val="2"/>
            <scheme val="minor"/>
          </rPr>
          <t>======
ID#AAABwg91iLM
Author    (2025-11-19 16:39:29)
Based on 5.5% commission and monthly charges refunded.</t>
        </r>
      </text>
    </comment>
    <comment ref="PGJ63" authorId="0" shapeId="0" xr:uid="{00000000-0006-0000-0700-000025040000}">
      <text>
        <r>
          <rPr>
            <sz val="10"/>
            <color rgb="FF000000"/>
            <rFont val="Arial"/>
            <family val="2"/>
            <scheme val="minor"/>
          </rPr>
          <t>======
ID#AAABwg91hRU
Author    (2025-11-19 16:39:29)
Based on 5.5% commission and monthly charges refunded.</t>
        </r>
      </text>
    </comment>
    <comment ref="PGR63" authorId="0" shapeId="0" xr:uid="{00000000-0006-0000-0700-000002010000}">
      <text>
        <r>
          <rPr>
            <sz val="10"/>
            <color rgb="FF000000"/>
            <rFont val="Arial"/>
            <family val="2"/>
            <scheme val="minor"/>
          </rPr>
          <t>======
ID#AAABwg91iEE
Author    (2025-11-19 16:39:29)
Based on 5.5% commission and monthly charges refunded.</t>
        </r>
      </text>
    </comment>
    <comment ref="PGZ63" authorId="0" shapeId="0" xr:uid="{00000000-0006-0000-0700-000088050000}">
      <text>
        <r>
          <rPr>
            <sz val="10"/>
            <color rgb="FF000000"/>
            <rFont val="Arial"/>
            <family val="2"/>
            <scheme val="minor"/>
          </rPr>
          <t>======
ID#AAABwfdWVNs
Author    (2025-11-19 16:39:29)
Based on 5.5% commission and monthly charges refunded.</t>
        </r>
      </text>
    </comment>
    <comment ref="PHH63" authorId="0" shapeId="0" xr:uid="{00000000-0006-0000-0700-0000A7000000}">
      <text>
        <r>
          <rPr>
            <sz val="10"/>
            <color rgb="FF000000"/>
            <rFont val="Arial"/>
            <family val="2"/>
            <scheme val="minor"/>
          </rPr>
          <t>======
ID#AAABwg91iJs
Author    (2025-11-19 16:39:29)
Based on 5.5% commission and monthly charges refunded.</t>
        </r>
      </text>
    </comment>
    <comment ref="PHP63" authorId="0" shapeId="0" xr:uid="{00000000-0006-0000-0700-0000CD030000}">
      <text>
        <r>
          <rPr>
            <sz val="10"/>
            <color rgb="FF000000"/>
            <rFont val="Arial"/>
            <family val="2"/>
            <scheme val="minor"/>
          </rPr>
          <t>======
ID#AAABwg91hXE
Author    (2025-11-19 16:39:29)
Based on 5.5% commission and monthly charges refunded.</t>
        </r>
      </text>
    </comment>
    <comment ref="PHX63" authorId="0" shapeId="0" xr:uid="{00000000-0006-0000-0700-000067000000}">
      <text>
        <r>
          <rPr>
            <sz val="10"/>
            <color rgb="FF000000"/>
            <rFont val="Arial"/>
            <family val="2"/>
            <scheme val="minor"/>
          </rPr>
          <t>======
ID#AAABwg91iNw
Author    (2025-11-19 16:39:29)
Based on 5.5% commission and monthly charges refunded.</t>
        </r>
      </text>
    </comment>
    <comment ref="PIF63" authorId="0" shapeId="0" xr:uid="{00000000-0006-0000-0700-00002C040000}">
      <text>
        <r>
          <rPr>
            <sz val="10"/>
            <color rgb="FF000000"/>
            <rFont val="Arial"/>
            <family val="2"/>
            <scheme val="minor"/>
          </rPr>
          <t>======
ID#AAABwg91hRA
Author    (2025-11-19 16:39:29)
Based on 5.5% commission and monthly charges refunded.</t>
        </r>
      </text>
    </comment>
    <comment ref="PIN63" authorId="0" shapeId="0" xr:uid="{00000000-0006-0000-0700-000003030000}">
      <text>
        <r>
          <rPr>
            <sz val="10"/>
            <color rgb="FF000000"/>
            <rFont val="Arial"/>
            <family val="2"/>
            <scheme val="minor"/>
          </rPr>
          <t>======
ID#AAABwg91hj0
Author    (2025-11-19 16:39:29)
Based on 5.5% commission and monthly charges refunded.</t>
        </r>
      </text>
    </comment>
    <comment ref="PIV63" authorId="0" shapeId="0" xr:uid="{00000000-0006-0000-0700-0000CA000000}">
      <text>
        <r>
          <rPr>
            <sz val="10"/>
            <color rgb="FF000000"/>
            <rFont val="Arial"/>
            <family val="2"/>
            <scheme val="minor"/>
          </rPr>
          <t>======
ID#AAABwg91iHc
Author    (2025-11-19 16:39:29)
Based on 5.5% commission and monthly charges refunded.</t>
        </r>
      </text>
    </comment>
    <comment ref="PJD63" authorId="0" shapeId="0" xr:uid="{00000000-0006-0000-0700-000027030000}">
      <text>
        <r>
          <rPr>
            <sz val="10"/>
            <color rgb="FF000000"/>
            <rFont val="Arial"/>
            <family val="2"/>
            <scheme val="minor"/>
          </rPr>
          <t>======
ID#AAABwg91hhg
Author    (2025-11-19 16:39:29)
Based on 5.5% commission and monthly charges refunded.</t>
        </r>
      </text>
    </comment>
    <comment ref="PJL63" authorId="0" shapeId="0" xr:uid="{00000000-0006-0000-0700-000014050000}">
      <text>
        <r>
          <rPr>
            <sz val="10"/>
            <color rgb="FF000000"/>
            <rFont val="Arial"/>
            <family val="2"/>
            <scheme val="minor"/>
          </rPr>
          <t>======
ID#AAABwg91hCM
Author    (2025-11-19 16:39:29)
Based on 5.5% commission and monthly charges refunded.</t>
        </r>
      </text>
    </comment>
    <comment ref="PJT63" authorId="0" shapeId="0" xr:uid="{00000000-0006-0000-0700-00008D030000}">
      <text>
        <r>
          <rPr>
            <sz val="10"/>
            <color rgb="FF000000"/>
            <rFont val="Arial"/>
            <family val="2"/>
            <scheme val="minor"/>
          </rPr>
          <t>======
ID#AAABwg91hbE
Author    (2025-11-19 16:39:29)
Based on 5.5% commission and monthly charges refunded.</t>
        </r>
      </text>
    </comment>
    <comment ref="PKB63" authorId="0" shapeId="0" xr:uid="{00000000-0006-0000-0700-00009E000000}">
      <text>
        <r>
          <rPr>
            <sz val="10"/>
            <color rgb="FF000000"/>
            <rFont val="Arial"/>
            <family val="2"/>
            <scheme val="minor"/>
          </rPr>
          <t>======
ID#AAABwg91iKU
Author    (2025-11-19 16:39:29)
Based on 5.5% commission and monthly charges refunded.</t>
        </r>
      </text>
    </comment>
    <comment ref="PKJ63" authorId="0" shapeId="0" xr:uid="{00000000-0006-0000-0700-000072010000}">
      <text>
        <r>
          <rPr>
            <sz val="10"/>
            <color rgb="FF000000"/>
            <rFont val="Arial"/>
            <family val="2"/>
            <scheme val="minor"/>
          </rPr>
          <t>======
ID#AAABwg91h88
Author    (2025-11-19 16:39:29)
Based on 5.5% commission and monthly charges refunded.</t>
        </r>
      </text>
    </comment>
    <comment ref="PKR63" authorId="0" shapeId="0" xr:uid="{00000000-0006-0000-0700-0000B2050000}">
      <text>
        <r>
          <rPr>
            <sz val="10"/>
            <color rgb="FF000000"/>
            <rFont val="Arial"/>
            <family val="2"/>
            <scheme val="minor"/>
          </rPr>
          <t>======
ID#AAABwfdWVLM
Author    (2025-11-19 16:39:29)
Based on 5.5% commission and monthly charges refunded.</t>
        </r>
      </text>
    </comment>
    <comment ref="PKZ63" authorId="0" shapeId="0" xr:uid="{00000000-0006-0000-0700-0000D1010000}">
      <text>
        <r>
          <rPr>
            <sz val="10"/>
            <color rgb="FF000000"/>
            <rFont val="Arial"/>
            <family val="2"/>
            <scheme val="minor"/>
          </rPr>
          <t>======
ID#AAABwg91h28
Author    (2025-11-19 16:39:29)
Based on 5.5% commission and monthly charges refunded.</t>
        </r>
      </text>
    </comment>
    <comment ref="PLH63" authorId="0" shapeId="0" xr:uid="{00000000-0006-0000-0700-000060010000}">
      <text>
        <r>
          <rPr>
            <sz val="10"/>
            <color rgb="FF000000"/>
            <rFont val="Arial"/>
            <family val="2"/>
            <scheme val="minor"/>
          </rPr>
          <t>======
ID#AAABwg91h-I
Author    (2025-11-19 16:39:29)
Based on 5.5% commission and monthly charges refunded.</t>
        </r>
      </text>
    </comment>
    <comment ref="PLP63" authorId="0" shapeId="0" xr:uid="{00000000-0006-0000-0700-0000A3040000}">
      <text>
        <r>
          <rPr>
            <sz val="10"/>
            <color rgb="FF000000"/>
            <rFont val="Arial"/>
            <family val="2"/>
            <scheme val="minor"/>
          </rPr>
          <t>======
ID#AAABwg91hJY
Author    (2025-11-19 16:39:29)
Based on 5.5% commission and monthly charges refunded.</t>
        </r>
      </text>
    </comment>
    <comment ref="PLX63" authorId="0" shapeId="0" xr:uid="{00000000-0006-0000-0700-000009040000}">
      <text>
        <r>
          <rPr>
            <sz val="10"/>
            <color rgb="FF000000"/>
            <rFont val="Arial"/>
            <family val="2"/>
            <scheme val="minor"/>
          </rPr>
          <t>======
ID#AAABwg91hTQ
Author    (2025-11-19 16:39:29)
Based on 5.5% commission and monthly charges refunded.</t>
        </r>
      </text>
    </comment>
    <comment ref="PMF63" authorId="0" shapeId="0" xr:uid="{00000000-0006-0000-0700-000084050000}">
      <text>
        <r>
          <rPr>
            <sz val="10"/>
            <color rgb="FF000000"/>
            <rFont val="Arial"/>
            <family val="2"/>
            <scheme val="minor"/>
          </rPr>
          <t>======
ID#AAABwfdWVOM
Author    (2025-11-19 16:39:29)
Based on 5.5% commission and monthly charges refunded.</t>
        </r>
      </text>
    </comment>
    <comment ref="PMN63" authorId="0" shapeId="0" xr:uid="{00000000-0006-0000-0700-00009D010000}">
      <text>
        <r>
          <rPr>
            <sz val="10"/>
            <color rgb="FF000000"/>
            <rFont val="Arial"/>
            <family val="2"/>
            <scheme val="minor"/>
          </rPr>
          <t>======
ID#AAABwg91h6U
Author    (2025-11-19 16:39:29)
Based on 5.5% commission and monthly charges refunded.</t>
        </r>
      </text>
    </comment>
    <comment ref="PMV63" authorId="0" shapeId="0" xr:uid="{00000000-0006-0000-0700-000088000000}">
      <text>
        <r>
          <rPr>
            <sz val="10"/>
            <color rgb="FF000000"/>
            <rFont val="Arial"/>
            <family val="2"/>
            <scheme val="minor"/>
          </rPr>
          <t>======
ID#AAABwg91iLo
Author    (2025-11-19 16:39:29)
Based on 5.5% commission and monthly charges refunded.</t>
        </r>
      </text>
    </comment>
    <comment ref="PND63" authorId="0" shapeId="0" xr:uid="{00000000-0006-0000-0700-00005E010000}">
      <text>
        <r>
          <rPr>
            <sz val="10"/>
            <color rgb="FF000000"/>
            <rFont val="Arial"/>
            <family val="2"/>
            <scheme val="minor"/>
          </rPr>
          <t>======
ID#AAABwg91h-U
Author    (2025-11-19 16:39:29)
Based on 5.5% commission and monthly charges refunded.</t>
        </r>
      </text>
    </comment>
    <comment ref="PNL63" authorId="0" shapeId="0" xr:uid="{00000000-0006-0000-0700-000056030000}">
      <text>
        <r>
          <rPr>
            <sz val="10"/>
            <color rgb="FF000000"/>
            <rFont val="Arial"/>
            <family val="2"/>
            <scheme val="minor"/>
          </rPr>
          <t>======
ID#AAABwg91heg
Author    (2025-11-19 16:39:29)
Based on 5.5% commission and monthly charges refunded.</t>
        </r>
      </text>
    </comment>
    <comment ref="PNT63" authorId="0" shapeId="0" xr:uid="{00000000-0006-0000-0700-0000FB040000}">
      <text>
        <r>
          <rPr>
            <sz val="10"/>
            <color rgb="FF000000"/>
            <rFont val="Arial"/>
            <family val="2"/>
            <scheme val="minor"/>
          </rPr>
          <t>======
ID#AAABwg91hD4
Author    (2025-11-19 16:39:29)
Based on 5.5% commission and monthly charges refunded.</t>
        </r>
      </text>
    </comment>
    <comment ref="POB63" authorId="0" shapeId="0" xr:uid="{00000000-0006-0000-0700-000091010000}">
      <text>
        <r>
          <rPr>
            <sz val="10"/>
            <color rgb="FF000000"/>
            <rFont val="Arial"/>
            <family val="2"/>
            <scheme val="minor"/>
          </rPr>
          <t>======
ID#AAABwg91h7A
Author    (2025-11-19 16:39:29)
Based on 5.5% commission and monthly charges refunded.</t>
        </r>
      </text>
    </comment>
    <comment ref="POJ63" authorId="0" shapeId="0" xr:uid="{00000000-0006-0000-0700-0000EA050000}">
      <text>
        <r>
          <rPr>
            <sz val="10"/>
            <color rgb="FF000000"/>
            <rFont val="Arial"/>
            <family val="2"/>
            <scheme val="minor"/>
          </rPr>
          <t>======
ID#AAABwfdWVH0
Author    (2025-11-19 16:39:29)
Based on 5.5% commission and monthly charges refunded.</t>
        </r>
      </text>
    </comment>
    <comment ref="POR63" authorId="0" shapeId="0" xr:uid="{00000000-0006-0000-0700-0000F8000000}">
      <text>
        <r>
          <rPr>
            <sz val="10"/>
            <color rgb="FF000000"/>
            <rFont val="Arial"/>
            <family val="2"/>
            <scheme val="minor"/>
          </rPr>
          <t>======
ID#AAABwg91iEo
Author    (2025-11-19 16:39:29)
Based on 5.5% commission and monthly charges refunded.</t>
        </r>
      </text>
    </comment>
    <comment ref="POZ63" authorId="0" shapeId="0" xr:uid="{00000000-0006-0000-0700-000042010000}">
      <text>
        <r>
          <rPr>
            <sz val="10"/>
            <color rgb="FF000000"/>
            <rFont val="Arial"/>
            <family val="2"/>
            <scheme val="minor"/>
          </rPr>
          <t>======
ID#AAABwg91iAE
Author    (2025-11-19 16:39:29)
Based on 5.5% commission and monthly charges refunded.</t>
        </r>
      </text>
    </comment>
    <comment ref="PPH63" authorId="0" shapeId="0" xr:uid="{00000000-0006-0000-0700-00002D050000}">
      <text>
        <r>
          <rPr>
            <sz val="10"/>
            <color rgb="FF000000"/>
            <rFont val="Arial"/>
            <family val="2"/>
            <scheme val="minor"/>
          </rPr>
          <t>======
ID#AAABwg91hAo
Author    (2025-11-19 16:39:29)
Based on 5.5% commission and monthly charges refunded.</t>
        </r>
      </text>
    </comment>
    <comment ref="PPP63" authorId="0" shapeId="0" xr:uid="{00000000-0006-0000-0700-0000F4020000}">
      <text>
        <r>
          <rPr>
            <sz val="10"/>
            <color rgb="FF000000"/>
            <rFont val="Arial"/>
            <family val="2"/>
            <scheme val="minor"/>
          </rPr>
          <t>======
ID#AAABwg91hkw
Author    (2025-11-19 16:39:29)
Based on 5.5% commission and monthly charges refunded.</t>
        </r>
      </text>
    </comment>
    <comment ref="PPX63" authorId="0" shapeId="0" xr:uid="{00000000-0006-0000-0700-00008B020000}">
      <text>
        <r>
          <rPr>
            <sz val="10"/>
            <color rgb="FF000000"/>
            <rFont val="Arial"/>
            <family val="2"/>
            <scheme val="minor"/>
          </rPr>
          <t>======
ID#AAABwg91hrQ
Author    (2025-11-19 16:39:29)
Based on 5.5% commission and monthly charges refunded.</t>
        </r>
      </text>
    </comment>
    <comment ref="PQF63" authorId="0" shapeId="0" xr:uid="{00000000-0006-0000-0700-000090010000}">
      <text>
        <r>
          <rPr>
            <sz val="10"/>
            <color rgb="FF000000"/>
            <rFont val="Arial"/>
            <family val="2"/>
            <scheme val="minor"/>
          </rPr>
          <t>======
ID#AAABwg91h7M
Author    (2025-11-19 16:39:29)
Based on 5.5% commission and monthly charges refunded.</t>
        </r>
      </text>
    </comment>
    <comment ref="PQN63" authorId="0" shapeId="0" xr:uid="{00000000-0006-0000-0700-00004C040000}">
      <text>
        <r>
          <rPr>
            <sz val="10"/>
            <color rgb="FF000000"/>
            <rFont val="Arial"/>
            <family val="2"/>
            <scheme val="minor"/>
          </rPr>
          <t>======
ID#AAABwg91hO8
Author    (2025-11-19 16:39:29)
Based on 5.5% commission and monthly charges refunded.</t>
        </r>
      </text>
    </comment>
    <comment ref="PQV63" authorId="0" shapeId="0" xr:uid="{00000000-0006-0000-0700-00001E010000}">
      <text>
        <r>
          <rPr>
            <sz val="10"/>
            <color rgb="FF000000"/>
            <rFont val="Arial"/>
            <family val="2"/>
            <scheme val="minor"/>
          </rPr>
          <t>======
ID#AAABwg91iCU
Author    (2025-11-19 16:39:29)
Based on 5.5% commission and monthly charges refunded.</t>
        </r>
      </text>
    </comment>
    <comment ref="PRD63" authorId="0" shapeId="0" xr:uid="{00000000-0006-0000-0700-0000D4050000}">
      <text>
        <r>
          <rPr>
            <sz val="10"/>
            <color rgb="FF000000"/>
            <rFont val="Arial"/>
            <family val="2"/>
            <scheme val="minor"/>
          </rPr>
          <t>======
ID#AAABwfdWVJA
Author    (2025-11-19 16:39:29)
Based on 5.5% commission and monthly charges refunded.</t>
        </r>
      </text>
    </comment>
    <comment ref="PRL63" authorId="0" shapeId="0" xr:uid="{00000000-0006-0000-0700-0000E5030000}">
      <text>
        <r>
          <rPr>
            <sz val="10"/>
            <color rgb="FF000000"/>
            <rFont val="Arial"/>
            <family val="2"/>
            <scheme val="minor"/>
          </rPr>
          <t>======
ID#AAABwg91hVY
Author    (2025-11-19 16:39:29)
Based on 5.5% commission and monthly charges refunded.</t>
        </r>
      </text>
    </comment>
    <comment ref="PRT63" authorId="0" shapeId="0" xr:uid="{00000000-0006-0000-0700-000015060000}">
      <text>
        <r>
          <rPr>
            <sz val="10"/>
            <color rgb="FF000000"/>
            <rFont val="Arial"/>
            <family val="2"/>
            <scheme val="minor"/>
          </rPr>
          <t>======
ID#AAABwfdWVFA
Author    (2025-11-19 16:39:29)
Based on 5.5% commission and monthly charges refunded.</t>
        </r>
      </text>
    </comment>
    <comment ref="PSB63" authorId="0" shapeId="0" xr:uid="{00000000-0006-0000-0700-000067050000}">
      <text>
        <r>
          <rPr>
            <sz val="10"/>
            <color rgb="FF000000"/>
            <rFont val="Arial"/>
            <family val="2"/>
            <scheme val="minor"/>
          </rPr>
          <t>======
ID#AAABwfdWVP8
Author    (2025-11-19 16:39:29)
Based on 5.5% commission and monthly charges refunded.</t>
        </r>
      </text>
    </comment>
    <comment ref="PSJ63" authorId="0" shapeId="0" xr:uid="{00000000-0006-0000-0700-000062060000}">
      <text>
        <r>
          <rPr>
            <sz val="10"/>
            <color rgb="FF000000"/>
            <rFont val="Arial"/>
            <family val="2"/>
            <scheme val="minor"/>
          </rPr>
          <t>======
ID#AAABwfdWVAM
Author    (2025-11-19 16:39:29)
Based on 5.5% commission and monthly charges refunded.</t>
        </r>
      </text>
    </comment>
    <comment ref="PSR63" authorId="0" shapeId="0" xr:uid="{00000000-0006-0000-0700-000027060000}">
      <text>
        <r>
          <rPr>
            <sz val="10"/>
            <color rgb="FF000000"/>
            <rFont val="Arial"/>
            <family val="2"/>
            <scheme val="minor"/>
          </rPr>
          <t>======
ID#AAABwfdWVD8
Author    (2025-11-19 16:39:29)
Based on 5.5% commission and monthly charges refunded.</t>
        </r>
      </text>
    </comment>
    <comment ref="PSZ63" authorId="0" shapeId="0" xr:uid="{00000000-0006-0000-0700-0000CC040000}">
      <text>
        <r>
          <rPr>
            <sz val="10"/>
            <color rgb="FF000000"/>
            <rFont val="Arial"/>
            <family val="2"/>
            <scheme val="minor"/>
          </rPr>
          <t>======
ID#AAABwg91hHE
Author    (2025-11-19 16:39:29)
Based on 5.5% commission and monthly charges refunded.</t>
        </r>
      </text>
    </comment>
    <comment ref="PTH63" authorId="0" shapeId="0" xr:uid="{00000000-0006-0000-0700-0000BE010000}">
      <text>
        <r>
          <rPr>
            <sz val="10"/>
            <color rgb="FF000000"/>
            <rFont val="Arial"/>
            <family val="2"/>
            <scheme val="minor"/>
          </rPr>
          <t>======
ID#AAABwg91h4M
Author    (2025-11-19 16:39:29)
Based on 5.5% commission and monthly charges refunded.</t>
        </r>
      </text>
    </comment>
    <comment ref="PTP63" authorId="0" shapeId="0" xr:uid="{00000000-0006-0000-0700-0000D1050000}">
      <text>
        <r>
          <rPr>
            <sz val="10"/>
            <color rgb="FF000000"/>
            <rFont val="Arial"/>
            <family val="2"/>
            <scheme val="minor"/>
          </rPr>
          <t>======
ID#AAABwfdWVJU
Author    (2025-11-19 16:39:29)
Based on 5.5% commission and monthly charges refunded.</t>
        </r>
      </text>
    </comment>
    <comment ref="PTX63" authorId="0" shapeId="0" xr:uid="{00000000-0006-0000-0700-0000D8030000}">
      <text>
        <r>
          <rPr>
            <sz val="10"/>
            <color rgb="FF000000"/>
            <rFont val="Arial"/>
            <family val="2"/>
            <scheme val="minor"/>
          </rPr>
          <t>======
ID#AAABwg91hWQ
Author    (2025-11-19 16:39:29)
Based on 5.5% commission and monthly charges refunded.</t>
        </r>
      </text>
    </comment>
    <comment ref="PUF63" authorId="0" shapeId="0" xr:uid="{00000000-0006-0000-0700-000022030000}">
      <text>
        <r>
          <rPr>
            <sz val="10"/>
            <color rgb="FF000000"/>
            <rFont val="Arial"/>
            <family val="2"/>
            <scheme val="minor"/>
          </rPr>
          <t>======
ID#AAABwg91hh0
Author    (2025-11-19 16:39:29)
Based on 5.5% commission and monthly charges refunded.</t>
        </r>
      </text>
    </comment>
    <comment ref="PUN63" authorId="0" shapeId="0" xr:uid="{00000000-0006-0000-0700-000075030000}">
      <text>
        <r>
          <rPr>
            <sz val="10"/>
            <color rgb="FF000000"/>
            <rFont val="Arial"/>
            <family val="2"/>
            <scheme val="minor"/>
          </rPr>
          <t>======
ID#AAABwg91hck
Author    (2025-11-19 16:39:29)
Based on 5.5% commission and monthly charges refunded.</t>
        </r>
      </text>
    </comment>
    <comment ref="PUV63" authorId="0" shapeId="0" xr:uid="{00000000-0006-0000-0700-000040020000}">
      <text>
        <r>
          <rPr>
            <sz val="10"/>
            <color rgb="FF000000"/>
            <rFont val="Arial"/>
            <family val="2"/>
            <scheme val="minor"/>
          </rPr>
          <t>======
ID#AAABwg91hv8
Author    (2025-11-19 16:39:29)
Based on 5.5% commission and monthly charges refunded.</t>
        </r>
      </text>
    </comment>
    <comment ref="PVD63" authorId="0" shapeId="0" xr:uid="{00000000-0006-0000-0700-000061010000}">
      <text>
        <r>
          <rPr>
            <sz val="10"/>
            <color rgb="FF000000"/>
            <rFont val="Arial"/>
            <family val="2"/>
            <scheme val="minor"/>
          </rPr>
          <t>======
ID#AAABwg91h-E
Author    (2025-11-19 16:39:29)
Based on 5.5% commission and monthly charges refunded.</t>
        </r>
      </text>
    </comment>
    <comment ref="PVL63" authorId="0" shapeId="0" xr:uid="{00000000-0006-0000-0700-00009E020000}">
      <text>
        <r>
          <rPr>
            <sz val="10"/>
            <color rgb="FF000000"/>
            <rFont val="Arial"/>
            <family val="2"/>
            <scheme val="minor"/>
          </rPr>
          <t>======
ID#AAABwg91hqM
Author    (2025-11-19 16:39:29)
Based on 5.5% commission and monthly charges refunded.</t>
        </r>
      </text>
    </comment>
    <comment ref="PVT63" authorId="0" shapeId="0" xr:uid="{00000000-0006-0000-0700-000048050000}">
      <text>
        <r>
          <rPr>
            <sz val="10"/>
            <color rgb="FF000000"/>
            <rFont val="Arial"/>
            <family val="2"/>
            <scheme val="minor"/>
          </rPr>
          <t>======
ID#AAABwg91g_A
Author    (2025-11-19 16:39:29)
Based on 5.5% commission and monthly charges refunded.</t>
        </r>
      </text>
    </comment>
    <comment ref="PWB63" authorId="0" shapeId="0" xr:uid="{00000000-0006-0000-0700-0000AA050000}">
      <text>
        <r>
          <rPr>
            <sz val="10"/>
            <color rgb="FF000000"/>
            <rFont val="Arial"/>
            <family val="2"/>
            <scheme val="minor"/>
          </rPr>
          <t>======
ID#AAABwfdWVLo
Author    (2025-11-19 16:39:29)
Based on 5.5% commission and monthly charges refunded.</t>
        </r>
      </text>
    </comment>
    <comment ref="PWJ63" authorId="0" shapeId="0" xr:uid="{00000000-0006-0000-0700-00002D020000}">
      <text>
        <r>
          <rPr>
            <sz val="10"/>
            <color rgb="FF000000"/>
            <rFont val="Arial"/>
            <family val="2"/>
            <scheme val="minor"/>
          </rPr>
          <t>======
ID#AAABwg91hxY
Author    (2025-11-19 16:39:29)
Based on 5.5% commission and monthly charges refunded.</t>
        </r>
      </text>
    </comment>
    <comment ref="PWR63" authorId="0" shapeId="0" xr:uid="{00000000-0006-0000-0700-0000ED010000}">
      <text>
        <r>
          <rPr>
            <sz val="10"/>
            <color rgb="FF000000"/>
            <rFont val="Arial"/>
            <family val="2"/>
            <scheme val="minor"/>
          </rPr>
          <t>======
ID#AAABwg91h1M
Author    (2025-11-19 16:39:29)
Based on 5.5% commission and monthly charges refunded.</t>
        </r>
      </text>
    </comment>
    <comment ref="PWZ63" authorId="0" shapeId="0" xr:uid="{00000000-0006-0000-0700-000031020000}">
      <text>
        <r>
          <rPr>
            <sz val="10"/>
            <color rgb="FF000000"/>
            <rFont val="Arial"/>
            <family val="2"/>
            <scheme val="minor"/>
          </rPr>
          <t>======
ID#AAABwg91hxA
Author    (2025-11-19 16:39:29)
Based on 5.5% commission and monthly charges refunded.</t>
        </r>
      </text>
    </comment>
    <comment ref="PXH63" authorId="0" shapeId="0" xr:uid="{00000000-0006-0000-0700-0000E0040000}">
      <text>
        <r>
          <rPr>
            <sz val="10"/>
            <color rgb="FF000000"/>
            <rFont val="Arial"/>
            <family val="2"/>
            <scheme val="minor"/>
          </rPr>
          <t>======
ID#AAABwg91hFo
Author    (2025-11-19 16:39:29)
Based on 5.5% commission and monthly charges refunded.</t>
        </r>
      </text>
    </comment>
    <comment ref="PXP63" authorId="0" shapeId="0" xr:uid="{00000000-0006-0000-0700-00000B000000}">
      <text>
        <r>
          <rPr>
            <sz val="10"/>
            <color rgb="FF000000"/>
            <rFont val="Arial"/>
            <family val="2"/>
            <scheme val="minor"/>
          </rPr>
          <t>======
ID#AAABwg91iTk
Author    (2025-11-19 16:39:29)
Based on 5.5% commission and monthly charges refunded.</t>
        </r>
      </text>
    </comment>
    <comment ref="PXX63" authorId="0" shapeId="0" xr:uid="{00000000-0006-0000-0700-0000C0030000}">
      <text>
        <r>
          <rPr>
            <sz val="10"/>
            <color rgb="FF000000"/>
            <rFont val="Arial"/>
            <family val="2"/>
            <scheme val="minor"/>
          </rPr>
          <t>======
ID#AAABwg91hX0
Author    (2025-11-19 16:39:29)
Based on 5.5% commission and monthly charges refunded.</t>
        </r>
      </text>
    </comment>
    <comment ref="PYF63" authorId="0" shapeId="0" xr:uid="{00000000-0006-0000-0700-0000DB050000}">
      <text>
        <r>
          <rPr>
            <sz val="10"/>
            <color rgb="FF000000"/>
            <rFont val="Arial"/>
            <family val="2"/>
            <scheme val="minor"/>
          </rPr>
          <t>======
ID#AAABwfdWVIo
Author    (2025-11-19 16:39:29)
Based on 5.5% commission and monthly charges refunded.</t>
        </r>
      </text>
    </comment>
    <comment ref="PYN63" authorId="0" shapeId="0" xr:uid="{00000000-0006-0000-0700-00005E060000}">
      <text>
        <r>
          <rPr>
            <sz val="10"/>
            <color rgb="FF000000"/>
            <rFont val="Arial"/>
            <family val="2"/>
            <scheme val="minor"/>
          </rPr>
          <t>======
ID#AAABwfdWVAc
Author    (2025-11-19 16:39:29)
Based on 5.5% commission and monthly charges refunded.</t>
        </r>
      </text>
    </comment>
    <comment ref="PYV63" authorId="0" shapeId="0" xr:uid="{00000000-0006-0000-0700-0000B7040000}">
      <text>
        <r>
          <rPr>
            <sz val="10"/>
            <color rgb="FF000000"/>
            <rFont val="Arial"/>
            <family val="2"/>
            <scheme val="minor"/>
          </rPr>
          <t>======
ID#AAABwg91hIE
Author    (2025-11-19 16:39:29)
Based on 5.5% commission and monthly charges refunded.</t>
        </r>
      </text>
    </comment>
    <comment ref="PZD63" authorId="0" shapeId="0" xr:uid="{00000000-0006-0000-0700-0000C7040000}">
      <text>
        <r>
          <rPr>
            <sz val="10"/>
            <color rgb="FF000000"/>
            <rFont val="Arial"/>
            <family val="2"/>
            <scheme val="minor"/>
          </rPr>
          <t>======
ID#AAABwg91hHI
Author    (2025-11-19 16:39:29)
Based on 5.5% commission and monthly charges refunded.</t>
        </r>
      </text>
    </comment>
    <comment ref="PZL63" authorId="0" shapeId="0" xr:uid="{00000000-0006-0000-0700-0000B3030000}">
      <text>
        <r>
          <rPr>
            <sz val="10"/>
            <color rgb="FF000000"/>
            <rFont val="Arial"/>
            <family val="2"/>
            <scheme val="minor"/>
          </rPr>
          <t>======
ID#AAABwg91hYc
Author    (2025-11-19 16:39:29)
Based on 5.5% commission and monthly charges refunded.</t>
        </r>
      </text>
    </comment>
    <comment ref="PZT63" authorId="0" shapeId="0" xr:uid="{00000000-0006-0000-0700-0000BA010000}">
      <text>
        <r>
          <rPr>
            <sz val="10"/>
            <color rgb="FF000000"/>
            <rFont val="Arial"/>
            <family val="2"/>
            <scheme val="minor"/>
          </rPr>
          <t>======
ID#AAABwg91h4k
Author    (2025-11-19 16:39:29)
Based on 5.5% commission and monthly charges refunded.</t>
        </r>
      </text>
    </comment>
    <comment ref="QAB63" authorId="0" shapeId="0" xr:uid="{00000000-0006-0000-0700-000021060000}">
      <text>
        <r>
          <rPr>
            <sz val="10"/>
            <color rgb="FF000000"/>
            <rFont val="Arial"/>
            <family val="2"/>
            <scheme val="minor"/>
          </rPr>
          <t>======
ID#AAABwfdWVEQ
Author    (2025-11-19 16:39:29)
Based on 5.5% commission and monthly charges refunded.</t>
        </r>
      </text>
    </comment>
    <comment ref="QAJ63" authorId="0" shapeId="0" xr:uid="{00000000-0006-0000-0700-0000CC030000}">
      <text>
        <r>
          <rPr>
            <sz val="10"/>
            <color rgb="FF000000"/>
            <rFont val="Arial"/>
            <family val="2"/>
            <scheme val="minor"/>
          </rPr>
          <t>======
ID#AAABwg91hXA
Author    (2025-11-19 16:39:29)
Based on 5.5% commission and monthly charges refunded.</t>
        </r>
      </text>
    </comment>
    <comment ref="QAR63" authorId="0" shapeId="0" xr:uid="{00000000-0006-0000-0700-000085050000}">
      <text>
        <r>
          <rPr>
            <sz val="10"/>
            <color rgb="FF000000"/>
            <rFont val="Arial"/>
            <family val="2"/>
            <scheme val="minor"/>
          </rPr>
          <t>======
ID#AAABwfdWVOA
Author    (2025-11-19 16:39:29)
Based on 5.5% commission and monthly charges refunded.</t>
        </r>
      </text>
    </comment>
    <comment ref="QAZ63" authorId="0" shapeId="0" xr:uid="{00000000-0006-0000-0700-00000A000000}">
      <text>
        <r>
          <rPr>
            <sz val="10"/>
            <color rgb="FF000000"/>
            <rFont val="Arial"/>
            <family val="2"/>
            <scheme val="minor"/>
          </rPr>
          <t>======
ID#AAABwg91iTs
Author    (2025-11-19 16:39:29)
Based on 5.5% commission and monthly charges refunded.</t>
        </r>
      </text>
    </comment>
    <comment ref="QBH63" authorId="0" shapeId="0" xr:uid="{00000000-0006-0000-0700-000050030000}">
      <text>
        <r>
          <rPr>
            <sz val="10"/>
            <color rgb="FF000000"/>
            <rFont val="Arial"/>
            <family val="2"/>
            <scheme val="minor"/>
          </rPr>
          <t>======
ID#AAABwg91he4
Author    (2025-11-19 16:39:29)
Based on 5.5% commission and monthly charges refunded.</t>
        </r>
      </text>
    </comment>
    <comment ref="QBP63" authorId="0" shapeId="0" xr:uid="{00000000-0006-0000-0700-000082000000}">
      <text>
        <r>
          <rPr>
            <sz val="10"/>
            <color rgb="FF000000"/>
            <rFont val="Arial"/>
            <family val="2"/>
            <scheme val="minor"/>
          </rPr>
          <t>======
ID#AAABwg91iMI
Author    (2025-11-19 16:39:29)
Based on 5.5% commission and monthly charges refunded.</t>
        </r>
      </text>
    </comment>
    <comment ref="QBX63" authorId="0" shapeId="0" xr:uid="{00000000-0006-0000-0700-0000CD020000}">
      <text>
        <r>
          <rPr>
            <sz val="10"/>
            <color rgb="FF000000"/>
            <rFont val="Arial"/>
            <family val="2"/>
            <scheme val="minor"/>
          </rPr>
          <t>======
ID#AAABwg91hnM
Author    (2025-11-19 16:39:29)
Based on 5.5% commission and monthly charges refunded.</t>
        </r>
      </text>
    </comment>
    <comment ref="QCF63" authorId="0" shapeId="0" xr:uid="{00000000-0006-0000-0700-0000C6030000}">
      <text>
        <r>
          <rPr>
            <sz val="10"/>
            <color rgb="FF000000"/>
            <rFont val="Arial"/>
            <family val="2"/>
            <scheme val="minor"/>
          </rPr>
          <t>======
ID#AAABwg91hXY
Author    (2025-11-19 16:39:29)
Based on 5.5% commission and monthly charges refunded.</t>
        </r>
      </text>
    </comment>
    <comment ref="QCN63" authorId="0" shapeId="0" xr:uid="{00000000-0006-0000-0700-0000DD040000}">
      <text>
        <r>
          <rPr>
            <sz val="10"/>
            <color rgb="FF000000"/>
            <rFont val="Arial"/>
            <family val="2"/>
            <scheme val="minor"/>
          </rPr>
          <t>======
ID#AAABwg91hF4
Author    (2025-11-19 16:39:29)
Based on 5.5% commission and monthly charges refunded.</t>
        </r>
      </text>
    </comment>
    <comment ref="QCV63" authorId="0" shapeId="0" xr:uid="{00000000-0006-0000-0700-000037010000}">
      <text>
        <r>
          <rPr>
            <sz val="10"/>
            <color rgb="FF000000"/>
            <rFont val="Arial"/>
            <family val="2"/>
            <scheme val="minor"/>
          </rPr>
          <t>======
ID#AAABwg91iA0
Author    (2025-11-19 16:39:29)
Based on 5.5% commission and monthly charges refunded.</t>
        </r>
      </text>
    </comment>
    <comment ref="QDD63" authorId="0" shapeId="0" xr:uid="{00000000-0006-0000-0700-000013000000}">
      <text>
        <r>
          <rPr>
            <sz val="10"/>
            <color rgb="FF000000"/>
            <rFont val="Arial"/>
            <family val="2"/>
            <scheme val="minor"/>
          </rPr>
          <t>======
ID#AAABwg91iTE
Author    (2025-11-19 16:39:29)
Based on 5.5% commission and monthly charges refunded.</t>
        </r>
      </text>
    </comment>
    <comment ref="QDL63" authorId="0" shapeId="0" xr:uid="{00000000-0006-0000-0700-0000AE020000}">
      <text>
        <r>
          <rPr>
            <sz val="10"/>
            <color rgb="FF000000"/>
            <rFont val="Arial"/>
            <family val="2"/>
            <scheme val="minor"/>
          </rPr>
          <t>======
ID#AAABwg91hpI
Author    (2025-11-19 16:39:29)
Based on 5.5% commission and monthly charges refunded.</t>
        </r>
      </text>
    </comment>
    <comment ref="QDT63" authorId="0" shapeId="0" xr:uid="{00000000-0006-0000-0700-0000F3010000}">
      <text>
        <r>
          <rPr>
            <sz val="10"/>
            <color rgb="FF000000"/>
            <rFont val="Arial"/>
            <family val="2"/>
            <scheme val="minor"/>
          </rPr>
          <t>======
ID#AAABwg91h1A
Author    (2025-11-19 16:39:29)
Based on 5.5% commission and monthly charges refunded.</t>
        </r>
      </text>
    </comment>
    <comment ref="QEB63" authorId="0" shapeId="0" xr:uid="{00000000-0006-0000-0700-000095030000}">
      <text>
        <r>
          <rPr>
            <sz val="10"/>
            <color rgb="FF000000"/>
            <rFont val="Arial"/>
            <family val="2"/>
            <scheme val="minor"/>
          </rPr>
          <t>======
ID#AAABwg91hak
Author    (2025-11-19 16:39:29)
Based on 5.5% commission and monthly charges refunded.</t>
        </r>
      </text>
    </comment>
    <comment ref="QEJ63" authorId="0" shapeId="0" xr:uid="{00000000-0006-0000-0700-0000EF050000}">
      <text>
        <r>
          <rPr>
            <sz val="10"/>
            <color rgb="FF000000"/>
            <rFont val="Arial"/>
            <family val="2"/>
            <scheme val="minor"/>
          </rPr>
          <t>======
ID#AAABwfdWVHU
Author    (2025-11-19 16:39:29)
Based on 5.5% commission and monthly charges refunded.</t>
        </r>
      </text>
    </comment>
    <comment ref="QER63" authorId="0" shapeId="0" xr:uid="{00000000-0006-0000-0700-000078000000}">
      <text>
        <r>
          <rPr>
            <sz val="10"/>
            <color rgb="FF000000"/>
            <rFont val="Arial"/>
            <family val="2"/>
            <scheme val="minor"/>
          </rPr>
          <t>======
ID#AAABwg91iMs
Author    (2025-11-19 16:39:29)
Based on 5.5% commission and monthly charges refunded.</t>
        </r>
      </text>
    </comment>
    <comment ref="QEZ63" authorId="0" shapeId="0" xr:uid="{00000000-0006-0000-0700-000012000000}">
      <text>
        <r>
          <rPr>
            <sz val="10"/>
            <color rgb="FF000000"/>
            <rFont val="Arial"/>
            <family val="2"/>
            <scheme val="minor"/>
          </rPr>
          <t>======
ID#AAABwg91iTA
Author    (2025-11-19 16:39:29)
Based on 5.5% commission and monthly charges refunded.</t>
        </r>
      </text>
    </comment>
    <comment ref="QFH63" authorId="0" shapeId="0" xr:uid="{00000000-0006-0000-0700-0000EF000000}">
      <text>
        <r>
          <rPr>
            <sz val="10"/>
            <color rgb="FF000000"/>
            <rFont val="Arial"/>
            <family val="2"/>
            <scheme val="minor"/>
          </rPr>
          <t>======
ID#AAABwg91iFU
Author    (2025-11-19 16:39:29)
Based on 5.5% commission and monthly charges refunded.</t>
        </r>
      </text>
    </comment>
    <comment ref="QFP63" authorId="0" shapeId="0" xr:uid="{00000000-0006-0000-0700-0000A3010000}">
      <text>
        <r>
          <rPr>
            <sz val="10"/>
            <color rgb="FF000000"/>
            <rFont val="Arial"/>
            <family val="2"/>
            <scheme val="minor"/>
          </rPr>
          <t>======
ID#AAABwg91h58
Author    (2025-11-19 16:39:29)
Based on 5.5% commission and monthly charges refunded.</t>
        </r>
      </text>
    </comment>
    <comment ref="QFX63" authorId="0" shapeId="0" xr:uid="{00000000-0006-0000-0700-000055050000}">
      <text>
        <r>
          <rPr>
            <sz val="10"/>
            <color rgb="FF000000"/>
            <rFont val="Arial"/>
            <family val="2"/>
            <scheme val="minor"/>
          </rPr>
          <t>======
ID#AAABwfdWVRA
Author    (2025-11-19 16:39:29)
Based on 5.5% commission and monthly charges refunded.</t>
        </r>
      </text>
    </comment>
    <comment ref="QGF63" authorId="0" shapeId="0" xr:uid="{00000000-0006-0000-0700-00004A020000}">
      <text>
        <r>
          <rPr>
            <sz val="10"/>
            <color rgb="FF000000"/>
            <rFont val="Arial"/>
            <family val="2"/>
            <scheme val="minor"/>
          </rPr>
          <t>======
ID#AAABwg91hvk
Author    (2025-11-19 16:39:29)
Based on 5.5% commission and monthly charges refunded.</t>
        </r>
      </text>
    </comment>
    <comment ref="QGN63" authorId="0" shapeId="0" xr:uid="{00000000-0006-0000-0700-000043040000}">
      <text>
        <r>
          <rPr>
            <sz val="10"/>
            <color rgb="FF000000"/>
            <rFont val="Arial"/>
            <family val="2"/>
            <scheme val="minor"/>
          </rPr>
          <t>======
ID#AAABwg91hPo
Author    (2025-11-19 16:39:29)
Based on 5.5% commission and monthly charges refunded.</t>
        </r>
      </text>
    </comment>
    <comment ref="QGV63" authorId="0" shapeId="0" xr:uid="{00000000-0006-0000-0700-0000E8050000}">
      <text>
        <r>
          <rPr>
            <sz val="10"/>
            <color rgb="FF000000"/>
            <rFont val="Arial"/>
            <family val="2"/>
            <scheme val="minor"/>
          </rPr>
          <t>======
ID#AAABwfdWVHw
Author    (2025-11-19 16:39:29)
Based on 5.5% commission and monthly charges refunded.</t>
        </r>
      </text>
    </comment>
    <comment ref="QHD63" authorId="0" shapeId="0" xr:uid="{00000000-0006-0000-0700-0000A1050000}">
      <text>
        <r>
          <rPr>
            <sz val="10"/>
            <color rgb="FF000000"/>
            <rFont val="Arial"/>
            <family val="2"/>
            <scheme val="minor"/>
          </rPr>
          <t>======
ID#AAABwfdWVMM
Author    (2025-11-19 16:39:29)
Based on 5.5% commission and monthly charges refunded.</t>
        </r>
      </text>
    </comment>
    <comment ref="QHL63" authorId="0" shapeId="0" xr:uid="{00000000-0006-0000-0700-00009D030000}">
      <text>
        <r>
          <rPr>
            <sz val="10"/>
            <color rgb="FF000000"/>
            <rFont val="Arial"/>
            <family val="2"/>
            <scheme val="minor"/>
          </rPr>
          <t>======
ID#AAABwg91haA
Author    (2025-11-19 16:39:29)
Based on 5.5% commission and monthly charges refunded.</t>
        </r>
      </text>
    </comment>
    <comment ref="QHT63" authorId="0" shapeId="0" xr:uid="{00000000-0006-0000-0700-0000D9020000}">
      <text>
        <r>
          <rPr>
            <sz val="10"/>
            <color rgb="FF000000"/>
            <rFont val="Arial"/>
            <family val="2"/>
            <scheme val="minor"/>
          </rPr>
          <t>======
ID#AAABwg91hmg
Author    (2025-11-19 16:39:29)
Based on 5.5% commission and monthly charges refunded.</t>
        </r>
      </text>
    </comment>
    <comment ref="QIB63" authorId="0" shapeId="0" xr:uid="{00000000-0006-0000-0700-0000A2000000}">
      <text>
        <r>
          <rPr>
            <sz val="10"/>
            <color rgb="FF000000"/>
            <rFont val="Arial"/>
            <family val="2"/>
            <scheme val="minor"/>
          </rPr>
          <t>======
ID#AAABwg91iKI
Author    (2025-11-19 16:39:29)
Based on 5.5% commission and monthly charges refunded.</t>
        </r>
      </text>
    </comment>
    <comment ref="QIJ63" authorId="0" shapeId="0" xr:uid="{00000000-0006-0000-0700-00006B030000}">
      <text>
        <r>
          <rPr>
            <sz val="10"/>
            <color rgb="FF000000"/>
            <rFont val="Arial"/>
            <family val="2"/>
            <scheme val="minor"/>
          </rPr>
          <t>======
ID#AAABwg91hdQ
Author    (2025-11-19 16:39:29)
Based on 5.5% commission and monthly charges refunded.</t>
        </r>
      </text>
    </comment>
    <comment ref="QIR63" authorId="0" shapeId="0" xr:uid="{00000000-0006-0000-0700-000009060000}">
      <text>
        <r>
          <rPr>
            <sz val="10"/>
            <color rgb="FF000000"/>
            <rFont val="Arial"/>
            <family val="2"/>
            <scheme val="minor"/>
          </rPr>
          <t>======
ID#AAABwfdWVFs
Author    (2025-11-19 16:39:29)
Based on 5.5% commission and monthly charges refunded.</t>
        </r>
      </text>
    </comment>
    <comment ref="QIZ63" authorId="0" shapeId="0" xr:uid="{00000000-0006-0000-0700-0000DA000000}">
      <text>
        <r>
          <rPr>
            <sz val="10"/>
            <color rgb="FF000000"/>
            <rFont val="Arial"/>
            <family val="2"/>
            <scheme val="minor"/>
          </rPr>
          <t>======
ID#AAABwg91iGk
Author    (2025-11-19 16:39:29)
Based on 5.5% commission and monthly charges refunded.</t>
        </r>
      </text>
    </comment>
    <comment ref="QJH63" authorId="0" shapeId="0" xr:uid="{00000000-0006-0000-0700-0000F8010000}">
      <text>
        <r>
          <rPr>
            <sz val="10"/>
            <color rgb="FF000000"/>
            <rFont val="Arial"/>
            <family val="2"/>
            <scheme val="minor"/>
          </rPr>
          <t>======
ID#AAABwg91h0o
Author    (2025-11-19 16:39:29)
Based on 5.5% commission and monthly charges refunded.</t>
        </r>
      </text>
    </comment>
    <comment ref="QJP63" authorId="0" shapeId="0" xr:uid="{00000000-0006-0000-0700-0000ED040000}">
      <text>
        <r>
          <rPr>
            <sz val="10"/>
            <color rgb="FF000000"/>
            <rFont val="Arial"/>
            <family val="2"/>
            <scheme val="minor"/>
          </rPr>
          <t>======
ID#AAABwg91hE8
Author    (2025-11-19 16:39:29)
Based on 5.5% commission and monthly charges refunded.</t>
        </r>
      </text>
    </comment>
    <comment ref="QJX63" authorId="0" shapeId="0" xr:uid="{00000000-0006-0000-0700-0000EE010000}">
      <text>
        <r>
          <rPr>
            <sz val="10"/>
            <color rgb="FF000000"/>
            <rFont val="Arial"/>
            <family val="2"/>
            <scheme val="minor"/>
          </rPr>
          <t>======
ID#AAABwg91h1Q
Author    (2025-11-19 16:39:29)
Based on 5.5% commission and monthly charges refunded.</t>
        </r>
      </text>
    </comment>
    <comment ref="QKF63" authorId="0" shapeId="0" xr:uid="{00000000-0006-0000-0700-00003F020000}">
      <text>
        <r>
          <rPr>
            <sz val="10"/>
            <color rgb="FF000000"/>
            <rFont val="Arial"/>
            <family val="2"/>
            <scheme val="minor"/>
          </rPr>
          <t>======
ID#AAABwg91hwM
Author    (2025-11-19 16:39:29)
Based on 5.5% commission and monthly charges refunded.</t>
        </r>
      </text>
    </comment>
    <comment ref="QKN63" authorId="0" shapeId="0" xr:uid="{00000000-0006-0000-0700-000093000000}">
      <text>
        <r>
          <rPr>
            <sz val="10"/>
            <color rgb="FF000000"/>
            <rFont val="Arial"/>
            <family val="2"/>
            <scheme val="minor"/>
          </rPr>
          <t>======
ID#AAABwg91iK4
Author    (2025-11-19 16:39:29)
Based on 5.5% commission and monthly charges refunded.</t>
        </r>
      </text>
    </comment>
    <comment ref="QKV63" authorId="0" shapeId="0" xr:uid="{00000000-0006-0000-0700-00003D040000}">
      <text>
        <r>
          <rPr>
            <sz val="10"/>
            <color rgb="FF000000"/>
            <rFont val="Arial"/>
            <family val="2"/>
            <scheme val="minor"/>
          </rPr>
          <t>======
ID#AAABwg91hP4
Author    (2025-11-19 16:39:29)
Based on 5.5% commission and monthly charges refunded.</t>
        </r>
      </text>
    </comment>
    <comment ref="QLD63" authorId="0" shapeId="0" xr:uid="{00000000-0006-0000-0700-00008A030000}">
      <text>
        <r>
          <rPr>
            <sz val="10"/>
            <color rgb="FF000000"/>
            <rFont val="Arial"/>
            <family val="2"/>
            <scheme val="minor"/>
          </rPr>
          <t>======
ID#AAABwg91hbQ
Author    (2025-11-19 16:39:29)
Based on 5.5% commission and monthly charges refunded.</t>
        </r>
      </text>
    </comment>
    <comment ref="QLL63" authorId="0" shapeId="0" xr:uid="{00000000-0006-0000-0700-00009A000000}">
      <text>
        <r>
          <rPr>
            <sz val="10"/>
            <color rgb="FF000000"/>
            <rFont val="Arial"/>
            <family val="2"/>
            <scheme val="minor"/>
          </rPr>
          <t>======
ID#AAABwg91iKo
Author    (2025-11-19 16:39:29)
Based on 5.5% commission and monthly charges refunded.</t>
        </r>
      </text>
    </comment>
    <comment ref="QLT63" authorId="0" shapeId="0" xr:uid="{00000000-0006-0000-0700-0000DF000000}">
      <text>
        <r>
          <rPr>
            <sz val="10"/>
            <color rgb="FF000000"/>
            <rFont val="Arial"/>
            <family val="2"/>
            <scheme val="minor"/>
          </rPr>
          <t>======
ID#AAABwg91iGU
Author    (2025-11-19 16:39:29)
Based on 5.5% commission and monthly charges refunded.</t>
        </r>
      </text>
    </comment>
    <comment ref="QMB63" authorId="0" shapeId="0" xr:uid="{00000000-0006-0000-0700-0000F3000000}">
      <text>
        <r>
          <rPr>
            <sz val="10"/>
            <color rgb="FF000000"/>
            <rFont val="Arial"/>
            <family val="2"/>
            <scheme val="minor"/>
          </rPr>
          <t>======
ID#AAABwg91iFE
Author    (2025-11-19 16:39:29)
Based on 5.5% commission and monthly charges refunded.</t>
        </r>
      </text>
    </comment>
    <comment ref="QMJ63" authorId="0" shapeId="0" xr:uid="{00000000-0006-0000-0700-0000D4000000}">
      <text>
        <r>
          <rPr>
            <sz val="10"/>
            <color rgb="FF000000"/>
            <rFont val="Arial"/>
            <family val="2"/>
            <scheme val="minor"/>
          </rPr>
          <t>======
ID#AAABwg91iG8
Author    (2025-11-19 16:39:29)
Based on 5.5% commission and monthly charges refunded.</t>
        </r>
      </text>
    </comment>
    <comment ref="QMR63" authorId="0" shapeId="0" xr:uid="{00000000-0006-0000-0700-00004B020000}">
      <text>
        <r>
          <rPr>
            <sz val="10"/>
            <color rgb="FF000000"/>
            <rFont val="Arial"/>
            <family val="2"/>
            <scheme val="minor"/>
          </rPr>
          <t>======
ID#AAABwg91hvQ
Author    (2025-11-19 16:39:29)
Based on 5.5% commission and monthly charges refunded.</t>
        </r>
      </text>
    </comment>
    <comment ref="QMZ63" authorId="0" shapeId="0" xr:uid="{00000000-0006-0000-0700-000064010000}">
      <text>
        <r>
          <rPr>
            <sz val="10"/>
            <color rgb="FF000000"/>
            <rFont val="Arial"/>
            <family val="2"/>
            <scheme val="minor"/>
          </rPr>
          <t>======
ID#AAABwg91h90
Author    (2025-11-19 16:39:29)
Based on 5.5% commission and monthly charges refunded.</t>
        </r>
      </text>
    </comment>
    <comment ref="QNH63" authorId="0" shapeId="0" xr:uid="{00000000-0006-0000-0700-00004B060000}">
      <text>
        <r>
          <rPr>
            <sz val="10"/>
            <color rgb="FF000000"/>
            <rFont val="Arial"/>
            <family val="2"/>
            <scheme val="minor"/>
          </rPr>
          <t>======
ID#AAABwfdWVBo
Author    (2025-11-19 16:39:29)
Based on 5.5% commission and monthly charges refunded.</t>
        </r>
      </text>
    </comment>
    <comment ref="QNP63" authorId="0" shapeId="0" xr:uid="{00000000-0006-0000-0700-000097020000}">
      <text>
        <r>
          <rPr>
            <sz val="10"/>
            <color rgb="FF000000"/>
            <rFont val="Arial"/>
            <family val="2"/>
            <scheme val="minor"/>
          </rPr>
          <t>======
ID#AAABwg91hqw
Author    (2025-11-19 16:39:29)
Based on 5.5% commission and monthly charges refunded.</t>
        </r>
      </text>
    </comment>
    <comment ref="QNX63" authorId="0" shapeId="0" xr:uid="{00000000-0006-0000-0700-00006B010000}">
      <text>
        <r>
          <rPr>
            <sz val="10"/>
            <color rgb="FF000000"/>
            <rFont val="Arial"/>
            <family val="2"/>
            <scheme val="minor"/>
          </rPr>
          <t>======
ID#AAABwg91h9U
Author    (2025-11-19 16:39:29)
Based on 5.5% commission and monthly charges refunded.</t>
        </r>
      </text>
    </comment>
    <comment ref="QOF63" authorId="0" shapeId="0" xr:uid="{00000000-0006-0000-0700-00005D060000}">
      <text>
        <r>
          <rPr>
            <sz val="10"/>
            <color rgb="FF000000"/>
            <rFont val="Arial"/>
            <family val="2"/>
            <scheme val="minor"/>
          </rPr>
          <t>======
ID#AAABwfdWVAY
Author    (2025-11-19 16:39:29)
Based on 5.5% commission and monthly charges refunded.</t>
        </r>
      </text>
    </comment>
    <comment ref="QON63" authorId="0" shapeId="0" xr:uid="{00000000-0006-0000-0700-0000DC000000}">
      <text>
        <r>
          <rPr>
            <sz val="10"/>
            <color rgb="FF000000"/>
            <rFont val="Arial"/>
            <family val="2"/>
            <scheme val="minor"/>
          </rPr>
          <t>======
ID#AAABwg91iGc
Author    (2025-11-19 16:39:29)
Based on 5.5% commission and monthly charges refunded.</t>
        </r>
      </text>
    </comment>
    <comment ref="QOV63" authorId="0" shapeId="0" xr:uid="{00000000-0006-0000-0700-00006C020000}">
      <text>
        <r>
          <rPr>
            <sz val="10"/>
            <color rgb="FF000000"/>
            <rFont val="Arial"/>
            <family val="2"/>
            <scheme val="minor"/>
          </rPr>
          <t>======
ID#AAABwg91htU
Author    (2025-11-19 16:39:29)
Based on 5.5% commission and monthly charges refunded.</t>
        </r>
      </text>
    </comment>
    <comment ref="QPD63" authorId="0" shapeId="0" xr:uid="{00000000-0006-0000-0700-000008020000}">
      <text>
        <r>
          <rPr>
            <sz val="10"/>
            <color rgb="FF000000"/>
            <rFont val="Arial"/>
            <family val="2"/>
            <scheme val="minor"/>
          </rPr>
          <t>======
ID#AAABwg91hzY
Author    (2025-11-19 16:39:29)
Based on 5.5% commission and monthly charges refunded.</t>
        </r>
      </text>
    </comment>
    <comment ref="QPL63" authorId="0" shapeId="0" xr:uid="{00000000-0006-0000-0700-0000E9010000}">
      <text>
        <r>
          <rPr>
            <sz val="10"/>
            <color rgb="FF000000"/>
            <rFont val="Arial"/>
            <family val="2"/>
            <scheme val="minor"/>
          </rPr>
          <t>======
ID#AAABwg91h1c
Author    (2025-11-19 16:39:29)
Based on 5.5% commission and monthly charges refunded.</t>
        </r>
      </text>
    </comment>
    <comment ref="QPT63" authorId="0" shapeId="0" xr:uid="{00000000-0006-0000-0700-0000D9050000}">
      <text>
        <r>
          <rPr>
            <sz val="10"/>
            <color rgb="FF000000"/>
            <rFont val="Arial"/>
            <family val="2"/>
            <scheme val="minor"/>
          </rPr>
          <t>======
ID#AAABwfdWVIw
Author    (2025-11-19 16:39:29)
Based on 5.5% commission and monthly charges refunded.</t>
        </r>
      </text>
    </comment>
    <comment ref="QQB63" authorId="0" shapeId="0" xr:uid="{00000000-0006-0000-0700-00008F000000}">
      <text>
        <r>
          <rPr>
            <sz val="10"/>
            <color rgb="FF000000"/>
            <rFont val="Arial"/>
            <family val="2"/>
            <scheme val="minor"/>
          </rPr>
          <t>======
ID#AAABwg91iLQ
Author    (2025-11-19 16:39:29)
Based on 5.5% commission and monthly charges refunded.</t>
        </r>
      </text>
    </comment>
    <comment ref="QQJ63" authorId="0" shapeId="0" xr:uid="{00000000-0006-0000-0700-000004020000}">
      <text>
        <r>
          <rPr>
            <sz val="10"/>
            <color rgb="FF000000"/>
            <rFont val="Arial"/>
            <family val="2"/>
            <scheme val="minor"/>
          </rPr>
          <t>======
ID#AAABwg91hz0
Author    (2025-11-19 16:39:29)
Based on 5.5% commission and monthly charges refunded.</t>
        </r>
      </text>
    </comment>
    <comment ref="QQR63" authorId="0" shapeId="0" xr:uid="{00000000-0006-0000-0700-000083010000}">
      <text>
        <r>
          <rPr>
            <sz val="10"/>
            <color rgb="FF000000"/>
            <rFont val="Arial"/>
            <family val="2"/>
            <scheme val="minor"/>
          </rPr>
          <t>======
ID#AAABwg91h70
Author    (2025-11-19 16:39:29)
Based on 5.5% commission and monthly charges refunded.</t>
        </r>
      </text>
    </comment>
    <comment ref="QQZ63" authorId="0" shapeId="0" xr:uid="{00000000-0006-0000-0700-000077050000}">
      <text>
        <r>
          <rPr>
            <sz val="10"/>
            <color rgb="FF000000"/>
            <rFont val="Arial"/>
            <family val="2"/>
            <scheme val="minor"/>
          </rPr>
          <t>======
ID#AAABwfdWVO8
Author    (2025-11-19 16:39:29)
Based on 5.5% commission and monthly charges refunded.</t>
        </r>
      </text>
    </comment>
    <comment ref="QRH63" authorId="0" shapeId="0" xr:uid="{00000000-0006-0000-0700-000017020000}">
      <text>
        <r>
          <rPr>
            <sz val="10"/>
            <color rgb="FF000000"/>
            <rFont val="Arial"/>
            <family val="2"/>
            <scheme val="minor"/>
          </rPr>
          <t>======
ID#AAABwg91hyo
Author    (2025-11-19 16:39:29)
Based on 5.5% commission and monthly charges refunded.</t>
        </r>
      </text>
    </comment>
    <comment ref="QRP63" authorId="0" shapeId="0" xr:uid="{00000000-0006-0000-0700-000033010000}">
      <text>
        <r>
          <rPr>
            <sz val="10"/>
            <color rgb="FF000000"/>
            <rFont val="Arial"/>
            <family val="2"/>
            <scheme val="minor"/>
          </rPr>
          <t>======
ID#AAABwg91iA4
Author    (2025-11-19 16:39:29)
Based on 5.5% commission and monthly charges refunded.</t>
        </r>
      </text>
    </comment>
    <comment ref="QRX63" authorId="0" shapeId="0" xr:uid="{00000000-0006-0000-0700-00004C050000}">
      <text>
        <r>
          <rPr>
            <sz val="10"/>
            <color rgb="FF000000"/>
            <rFont val="Arial"/>
            <family val="2"/>
            <scheme val="minor"/>
          </rPr>
          <t>======
ID#AAABwfdWVRc
Author    (2025-11-19 16:39:29)
Based on 5.5% commission and monthly charges refunded.</t>
        </r>
      </text>
    </comment>
    <comment ref="QSF63" authorId="0" shapeId="0" xr:uid="{00000000-0006-0000-0700-00000B020000}">
      <text>
        <r>
          <rPr>
            <sz val="10"/>
            <color rgb="FF000000"/>
            <rFont val="Arial"/>
            <family val="2"/>
            <scheme val="minor"/>
          </rPr>
          <t>======
ID#AAABwg91hzk
Author    (2025-11-19 16:39:29)
Based on 5.5% commission and monthly charges refunded.</t>
        </r>
      </text>
    </comment>
    <comment ref="QSN63" authorId="0" shapeId="0" xr:uid="{00000000-0006-0000-0700-00006F040000}">
      <text>
        <r>
          <rPr>
            <sz val="10"/>
            <color rgb="FF000000"/>
            <rFont val="Arial"/>
            <family val="2"/>
            <scheme val="minor"/>
          </rPr>
          <t>======
ID#AAABwg91hM4
Author    (2025-11-19 16:39:29)
Based on 5.5% commission and monthly charges refunded.</t>
        </r>
      </text>
    </comment>
    <comment ref="QSV63" authorId="0" shapeId="0" xr:uid="{00000000-0006-0000-0700-000010010000}">
      <text>
        <r>
          <rPr>
            <sz val="10"/>
            <color rgb="FF000000"/>
            <rFont val="Arial"/>
            <family val="2"/>
            <scheme val="minor"/>
          </rPr>
          <t>======
ID#AAABwg91iDQ
Author    (2025-11-19 16:39:29)
Based on 5.5% commission and monthly charges refunded.</t>
        </r>
      </text>
    </comment>
    <comment ref="QTD63" authorId="0" shapeId="0" xr:uid="{00000000-0006-0000-0700-000098030000}">
      <text>
        <r>
          <rPr>
            <sz val="10"/>
            <color rgb="FF000000"/>
            <rFont val="Arial"/>
            <family val="2"/>
            <scheme val="minor"/>
          </rPr>
          <t>======
ID#AAABwg91haM
Author    (2025-11-19 16:39:29)
Based on 5.5% commission and monthly charges refunded.</t>
        </r>
      </text>
    </comment>
    <comment ref="QTL63" authorId="0" shapeId="0" xr:uid="{00000000-0006-0000-0700-0000AD050000}">
      <text>
        <r>
          <rPr>
            <sz val="10"/>
            <color rgb="FF000000"/>
            <rFont val="Arial"/>
            <family val="2"/>
            <scheme val="minor"/>
          </rPr>
          <t>======
ID#AAABwfdWVLg
Author    (2025-11-19 16:39:29)
Based on 5.5% commission and monthly charges refunded.</t>
        </r>
      </text>
    </comment>
    <comment ref="QTT63" authorId="0" shapeId="0" xr:uid="{00000000-0006-0000-0700-00001E040000}">
      <text>
        <r>
          <rPr>
            <sz val="10"/>
            <color rgb="FF000000"/>
            <rFont val="Arial"/>
            <family val="2"/>
            <scheme val="minor"/>
          </rPr>
          <t>======
ID#AAABwg91hR8
Author    (2025-11-19 16:39:29)
Based on 5.5% commission and monthly charges refunded.</t>
        </r>
      </text>
    </comment>
    <comment ref="QUB63" authorId="0" shapeId="0" xr:uid="{00000000-0006-0000-0700-00007D040000}">
      <text>
        <r>
          <rPr>
            <sz val="10"/>
            <color rgb="FF000000"/>
            <rFont val="Arial"/>
            <family val="2"/>
            <scheme val="minor"/>
          </rPr>
          <t>======
ID#AAABwg91hL8
Author    (2025-11-19 16:39:29)
Based on 5.5% commission and monthly charges refunded.</t>
        </r>
      </text>
    </comment>
    <comment ref="QUJ63" authorId="0" shapeId="0" xr:uid="{00000000-0006-0000-0700-00004F060000}">
      <text>
        <r>
          <rPr>
            <sz val="10"/>
            <color rgb="FF000000"/>
            <rFont val="Arial"/>
            <family val="2"/>
            <scheme val="minor"/>
          </rPr>
          <t>======
ID#AAABwfdWVBQ
Author    (2025-11-19 16:39:29)
Based on 5.5% commission and monthly charges refunded.</t>
        </r>
      </text>
    </comment>
    <comment ref="QUR63" authorId="0" shapeId="0" xr:uid="{00000000-0006-0000-0700-0000DD020000}">
      <text>
        <r>
          <rPr>
            <sz val="10"/>
            <color rgb="FF000000"/>
            <rFont val="Arial"/>
            <family val="2"/>
            <scheme val="minor"/>
          </rPr>
          <t>======
ID#AAABwg91hmI
Author    (2025-11-19 16:39:29)
Based on 5.5% commission and monthly charges refunded.</t>
        </r>
      </text>
    </comment>
    <comment ref="QUZ63" authorId="0" shapeId="0" xr:uid="{00000000-0006-0000-0700-0000A6040000}">
      <text>
        <r>
          <rPr>
            <sz val="10"/>
            <color rgb="FF000000"/>
            <rFont val="Arial"/>
            <family val="2"/>
            <scheme val="minor"/>
          </rPr>
          <t>======
ID#AAABwg91hJQ
Author    (2025-11-19 16:39:29)
Based on 5.5% commission and monthly charges refunded.</t>
        </r>
      </text>
    </comment>
    <comment ref="QVH63" authorId="0" shapeId="0" xr:uid="{00000000-0006-0000-0700-00006C000000}">
      <text>
        <r>
          <rPr>
            <sz val="10"/>
            <color rgb="FF000000"/>
            <rFont val="Arial"/>
            <family val="2"/>
            <scheme val="minor"/>
          </rPr>
          <t>======
ID#AAABwg91iNY
Author    (2025-11-19 16:39:29)
Based on 5.5% commission and monthly charges refunded.</t>
        </r>
      </text>
    </comment>
    <comment ref="QVP63" authorId="0" shapeId="0" xr:uid="{00000000-0006-0000-0700-000094020000}">
      <text>
        <r>
          <rPr>
            <sz val="10"/>
            <color rgb="FF000000"/>
            <rFont val="Arial"/>
            <family val="2"/>
            <scheme val="minor"/>
          </rPr>
          <t>======
ID#AAABwg91hq8
Author    (2025-11-19 16:39:29)
Based on 5.5% commission and monthly charges refunded.</t>
        </r>
      </text>
    </comment>
    <comment ref="QVX63" authorId="0" shapeId="0" xr:uid="{00000000-0006-0000-0700-0000E4040000}">
      <text>
        <r>
          <rPr>
            <sz val="10"/>
            <color rgb="FF000000"/>
            <rFont val="Arial"/>
            <family val="2"/>
            <scheme val="minor"/>
          </rPr>
          <t>======
ID#AAABwg91hFg
Author    (2025-11-19 16:39:29)
Based on 5.5% commission and monthly charges refunded.</t>
        </r>
      </text>
    </comment>
    <comment ref="QWF63" authorId="0" shapeId="0" xr:uid="{00000000-0006-0000-0700-000083000000}">
      <text>
        <r>
          <rPr>
            <sz val="10"/>
            <color rgb="FF000000"/>
            <rFont val="Arial"/>
            <family val="2"/>
            <scheme val="minor"/>
          </rPr>
          <t>======
ID#AAABwg91iMA
Author    (2025-11-19 16:39:29)
Based on 5.5% commission and monthly charges refunded.</t>
        </r>
      </text>
    </comment>
    <comment ref="QWN63" authorId="0" shapeId="0" xr:uid="{00000000-0006-0000-0700-000037040000}">
      <text>
        <r>
          <rPr>
            <sz val="10"/>
            <color rgb="FF000000"/>
            <rFont val="Arial"/>
            <family val="2"/>
            <scheme val="minor"/>
          </rPr>
          <t>======
ID#AAABwg91hQU
Author    (2025-11-19 16:39:29)
Based on 5.5% commission and monthly charges refunded.</t>
        </r>
      </text>
    </comment>
    <comment ref="QWV63" authorId="0" shapeId="0" xr:uid="{00000000-0006-0000-0700-00000D000000}">
      <text>
        <r>
          <rPr>
            <sz val="10"/>
            <color rgb="FF000000"/>
            <rFont val="Arial"/>
            <family val="2"/>
            <scheme val="minor"/>
          </rPr>
          <t>======
ID#AAABwg91iTY
Author    (2025-11-19 16:39:29)
Based on 5.5% commission and monthly charges refunded.</t>
        </r>
      </text>
    </comment>
    <comment ref="QXD63" authorId="0" shapeId="0" xr:uid="{00000000-0006-0000-0700-0000B2030000}">
      <text>
        <r>
          <rPr>
            <sz val="10"/>
            <color rgb="FF000000"/>
            <rFont val="Arial"/>
            <family val="2"/>
            <scheme val="minor"/>
          </rPr>
          <t>======
ID#AAABwg91hYw
Author    (2025-11-19 16:39:29)
Based on 5.5% commission and monthly charges refunded.</t>
        </r>
      </text>
    </comment>
    <comment ref="QXL63" authorId="0" shapeId="0" xr:uid="{00000000-0006-0000-0700-00005F000000}">
      <text>
        <r>
          <rPr>
            <sz val="10"/>
            <color rgb="FF000000"/>
            <rFont val="Arial"/>
            <family val="2"/>
            <scheme val="minor"/>
          </rPr>
          <t>======
ID#AAABwg91iOQ
Author    (2025-11-19 16:39:29)
Based on 5.5% commission and monthly charges refunded.</t>
        </r>
      </text>
    </comment>
    <comment ref="QXT63" authorId="0" shapeId="0" xr:uid="{00000000-0006-0000-0700-000000040000}">
      <text>
        <r>
          <rPr>
            <sz val="10"/>
            <color rgb="FF000000"/>
            <rFont val="Arial"/>
            <family val="2"/>
            <scheme val="minor"/>
          </rPr>
          <t>======
ID#AAABwg91hTw
Author    (2025-11-19 16:39:29)
Based on 5.5% commission and monthly charges refunded.</t>
        </r>
      </text>
    </comment>
    <comment ref="QYB63" authorId="0" shapeId="0" xr:uid="{00000000-0006-0000-0700-00001C010000}">
      <text>
        <r>
          <rPr>
            <sz val="10"/>
            <color rgb="FF000000"/>
            <rFont val="Arial"/>
            <family val="2"/>
            <scheme val="minor"/>
          </rPr>
          <t>======
ID#AAABwg91iCM
Author    (2025-11-19 16:39:29)
Based on 5.5% commission and monthly charges refunded.</t>
        </r>
      </text>
    </comment>
    <comment ref="QYJ63" authorId="0" shapeId="0" xr:uid="{00000000-0006-0000-0700-00001C000000}">
      <text>
        <r>
          <rPr>
            <sz val="10"/>
            <color rgb="FF000000"/>
            <rFont val="Arial"/>
            <family val="2"/>
            <scheme val="minor"/>
          </rPr>
          <t>======
ID#AAABwg91iSg
Author    (2025-11-19 16:39:29)
Based on 5.5% commission and monthly charges refunded.</t>
        </r>
      </text>
    </comment>
    <comment ref="QYR63" authorId="0" shapeId="0" xr:uid="{00000000-0006-0000-0700-000042040000}">
      <text>
        <r>
          <rPr>
            <sz val="10"/>
            <color rgb="FF000000"/>
            <rFont val="Arial"/>
            <family val="2"/>
            <scheme val="minor"/>
          </rPr>
          <t>======
ID#AAABwg91hPk
Author    (2025-11-19 16:39:29)
Based on 5.5% commission and monthly charges refunded.</t>
        </r>
      </text>
    </comment>
    <comment ref="QYZ63" authorId="0" shapeId="0" xr:uid="{00000000-0006-0000-0700-000076050000}">
      <text>
        <r>
          <rPr>
            <sz val="10"/>
            <color rgb="FF000000"/>
            <rFont val="Arial"/>
            <family val="2"/>
            <scheme val="minor"/>
          </rPr>
          <t>======
ID#AAABwfdWVO4
Author    (2025-11-19 16:39:29)
Based on 5.5% commission and monthly charges refunded.</t>
        </r>
      </text>
    </comment>
    <comment ref="QZH63" authorId="0" shapeId="0" xr:uid="{00000000-0006-0000-0700-00005A060000}">
      <text>
        <r>
          <rPr>
            <sz val="10"/>
            <color rgb="FF000000"/>
            <rFont val="Arial"/>
            <family val="2"/>
            <scheme val="minor"/>
          </rPr>
          <t>======
ID#AAABwfdWVAw
Author    (2025-11-19 16:39:29)
Based on 5.5% commission and monthly charges refunded.</t>
        </r>
      </text>
    </comment>
    <comment ref="QZP63" authorId="0" shapeId="0" xr:uid="{00000000-0006-0000-0700-00003A040000}">
      <text>
        <r>
          <rPr>
            <sz val="10"/>
            <color rgb="FF000000"/>
            <rFont val="Arial"/>
            <family val="2"/>
            <scheme val="minor"/>
          </rPr>
          <t>======
ID#AAABwg91hQI
Author    (2025-11-19 16:39:29)
Based on 5.5% commission and monthly charges refunded.</t>
        </r>
      </text>
    </comment>
    <comment ref="QZX63" authorId="0" shapeId="0" xr:uid="{00000000-0006-0000-0700-000075040000}">
      <text>
        <r>
          <rPr>
            <sz val="10"/>
            <color rgb="FF000000"/>
            <rFont val="Arial"/>
            <family val="2"/>
            <scheme val="minor"/>
          </rPr>
          <t>======
ID#AAABwg91hMc
Author    (2025-11-19 16:39:29)
Based on 5.5% commission and monthly charges refunded.</t>
        </r>
      </text>
    </comment>
    <comment ref="RAF63" authorId="0" shapeId="0" xr:uid="{00000000-0006-0000-0700-000001000000}">
      <text>
        <r>
          <rPr>
            <sz val="10"/>
            <color rgb="FF000000"/>
            <rFont val="Arial"/>
            <family val="2"/>
            <scheme val="minor"/>
          </rPr>
          <t>======
ID#AAABwg91iUM
Author    (2025-11-19 16:39:29)
Based on 5.5% commission and monthly charges refunded.</t>
        </r>
      </text>
    </comment>
    <comment ref="RAN63" authorId="0" shapeId="0" xr:uid="{00000000-0006-0000-0700-00001F050000}">
      <text>
        <r>
          <rPr>
            <sz val="10"/>
            <color rgb="FF000000"/>
            <rFont val="Arial"/>
            <family val="2"/>
            <scheme val="minor"/>
          </rPr>
          <t>======
ID#AAABwg91hBk
Author    (2025-11-19 16:39:29)
Based on 5.5% commission and monthly charges refunded.</t>
        </r>
      </text>
    </comment>
    <comment ref="RAV63" authorId="0" shapeId="0" xr:uid="{00000000-0006-0000-0700-00004E020000}">
      <text>
        <r>
          <rPr>
            <sz val="10"/>
            <color rgb="FF000000"/>
            <rFont val="Arial"/>
            <family val="2"/>
            <scheme val="minor"/>
          </rPr>
          <t>======
ID#AAABwg91hvI
Author    (2025-11-19 16:39:29)
Based on 5.5% commission and monthly charges refunded.</t>
        </r>
      </text>
    </comment>
    <comment ref="RBD63" authorId="0" shapeId="0" xr:uid="{00000000-0006-0000-0700-0000DB010000}">
      <text>
        <r>
          <rPr>
            <sz val="10"/>
            <color rgb="FF000000"/>
            <rFont val="Arial"/>
            <family val="2"/>
            <scheme val="minor"/>
          </rPr>
          <t>======
ID#AAABwg91h2c
Author    (2025-11-19 16:39:29)
Based on 5.5% commission and monthly charges refunded.</t>
        </r>
      </text>
    </comment>
    <comment ref="RBL63" authorId="0" shapeId="0" xr:uid="{00000000-0006-0000-0700-000016010000}">
      <text>
        <r>
          <rPr>
            <sz val="10"/>
            <color rgb="FF000000"/>
            <rFont val="Arial"/>
            <family val="2"/>
            <scheme val="minor"/>
          </rPr>
          <t>======
ID#AAABwg91iCo
Author    (2025-11-19 16:39:29)
Based on 5.5% commission and monthly charges refunded.</t>
        </r>
      </text>
    </comment>
    <comment ref="RBT63" authorId="0" shapeId="0" xr:uid="{00000000-0006-0000-0700-000037000000}">
      <text>
        <r>
          <rPr>
            <sz val="10"/>
            <color rgb="FF000000"/>
            <rFont val="Arial"/>
            <family val="2"/>
            <scheme val="minor"/>
          </rPr>
          <t>======
ID#AAABwg91iQs
Author    (2025-11-19 16:39:29)
Based on 5.5% commission and monthly charges refunded.</t>
        </r>
      </text>
    </comment>
    <comment ref="RCB63" authorId="0" shapeId="0" xr:uid="{00000000-0006-0000-0700-0000BC040000}">
      <text>
        <r>
          <rPr>
            <sz val="10"/>
            <color rgb="FF000000"/>
            <rFont val="Arial"/>
            <family val="2"/>
            <scheme val="minor"/>
          </rPr>
          <t>======
ID#AAABwg91hH8
Author    (2025-11-19 16:39:29)
Based on 5.5% commission and monthly charges refunded.</t>
        </r>
      </text>
    </comment>
    <comment ref="RCJ63" authorId="0" shapeId="0" xr:uid="{00000000-0006-0000-0700-0000FA050000}">
      <text>
        <r>
          <rPr>
            <sz val="10"/>
            <color rgb="FF000000"/>
            <rFont val="Arial"/>
            <family val="2"/>
            <scheme val="minor"/>
          </rPr>
          <t>======
ID#AAABwfdWVG0
Author    (2025-11-19 16:39:29)
Based on 5.5% commission and monthly charges refunded.</t>
        </r>
      </text>
    </comment>
    <comment ref="RCR63" authorId="0" shapeId="0" xr:uid="{00000000-0006-0000-0700-00003D010000}">
      <text>
        <r>
          <rPr>
            <sz val="10"/>
            <color rgb="FF000000"/>
            <rFont val="Arial"/>
            <family val="2"/>
            <scheme val="minor"/>
          </rPr>
          <t>======
ID#AAABwg91iAM
Author    (2025-11-19 16:39:29)
Based on 5.5% commission and monthly charges refunded.</t>
        </r>
      </text>
    </comment>
    <comment ref="RCZ63" authorId="0" shapeId="0" xr:uid="{00000000-0006-0000-0700-0000D5050000}">
      <text>
        <r>
          <rPr>
            <sz val="10"/>
            <color rgb="FF000000"/>
            <rFont val="Arial"/>
            <family val="2"/>
            <scheme val="minor"/>
          </rPr>
          <t>======
ID#AAABwfdWVJE
Author    (2025-11-19 16:39:29)
Based on 5.5% commission and monthly charges refunded.</t>
        </r>
      </text>
    </comment>
    <comment ref="RDH63" authorId="0" shapeId="0" xr:uid="{00000000-0006-0000-0700-000004010000}">
      <text>
        <r>
          <rPr>
            <sz val="10"/>
            <color rgb="FF000000"/>
            <rFont val="Arial"/>
            <family val="2"/>
            <scheme val="minor"/>
          </rPr>
          <t>======
ID#AAABwg91iD0
Author    (2025-11-19 16:39:29)
Based on 5.5% commission and monthly charges refunded.</t>
        </r>
      </text>
    </comment>
    <comment ref="RDP63" authorId="0" shapeId="0" xr:uid="{00000000-0006-0000-0700-0000CB000000}">
      <text>
        <r>
          <rPr>
            <sz val="10"/>
            <color rgb="FF000000"/>
            <rFont val="Arial"/>
            <family val="2"/>
            <scheme val="minor"/>
          </rPr>
          <t>======
ID#AAABwg91iHg
Author    (2025-11-19 16:39:29)
Based on 5.5% commission and monthly charges refunded.</t>
        </r>
      </text>
    </comment>
    <comment ref="RDX63" authorId="0" shapeId="0" xr:uid="{00000000-0006-0000-0700-0000B3040000}">
      <text>
        <r>
          <rPr>
            <sz val="10"/>
            <color rgb="FF000000"/>
            <rFont val="Arial"/>
            <family val="2"/>
            <scheme val="minor"/>
          </rPr>
          <t>======
ID#AAABwg91hIU
Author    (2025-11-19 16:39:29)
Based on 5.5% commission and monthly charges refunded.</t>
        </r>
      </text>
    </comment>
    <comment ref="REF63" authorId="0" shapeId="0" xr:uid="{00000000-0006-0000-0700-00006A040000}">
      <text>
        <r>
          <rPr>
            <sz val="10"/>
            <color rgb="FF000000"/>
            <rFont val="Arial"/>
            <family val="2"/>
            <scheme val="minor"/>
          </rPr>
          <t>======
ID#AAABwg91hNM
Author    (2025-11-19 16:39:29)
Based on 5.5% commission and monthly charges refunded.</t>
        </r>
      </text>
    </comment>
    <comment ref="REN63" authorId="0" shapeId="0" xr:uid="{00000000-0006-0000-0700-000091020000}">
      <text>
        <r>
          <rPr>
            <sz val="10"/>
            <color rgb="FF000000"/>
            <rFont val="Arial"/>
            <family val="2"/>
            <scheme val="minor"/>
          </rPr>
          <t>======
ID#AAABwg91hq0
Author    (2025-11-19 16:39:29)
Based on 5.5% commission and monthly charges refunded.</t>
        </r>
      </text>
    </comment>
    <comment ref="REV63" authorId="0" shapeId="0" xr:uid="{00000000-0006-0000-0700-00003A010000}">
      <text>
        <r>
          <rPr>
            <sz val="10"/>
            <color rgb="FF000000"/>
            <rFont val="Arial"/>
            <family val="2"/>
            <scheme val="minor"/>
          </rPr>
          <t>======
ID#AAABwg91iAg
Author    (2025-11-19 16:39:29)
Based on 5.5% commission and monthly charges refunded.</t>
        </r>
      </text>
    </comment>
    <comment ref="RFD63" authorId="0" shapeId="0" xr:uid="{00000000-0006-0000-0700-000022020000}">
      <text>
        <r>
          <rPr>
            <sz val="10"/>
            <color rgb="FF000000"/>
            <rFont val="Arial"/>
            <family val="2"/>
            <scheme val="minor"/>
          </rPr>
          <t>======
ID#AAABwg91hx4
Author    (2025-11-19 16:39:29)
Based on 5.5% commission and monthly charges refunded.</t>
        </r>
      </text>
    </comment>
    <comment ref="RFL63" authorId="0" shapeId="0" xr:uid="{00000000-0006-0000-0700-000048040000}">
      <text>
        <r>
          <rPr>
            <sz val="10"/>
            <color rgb="FF000000"/>
            <rFont val="Arial"/>
            <family val="2"/>
            <scheme val="minor"/>
          </rPr>
          <t>======
ID#AAABwg91hPQ
Author    (2025-11-19 16:39:29)
Based on 5.5% commission and monthly charges refunded.</t>
        </r>
      </text>
    </comment>
    <comment ref="RFT63" authorId="0" shapeId="0" xr:uid="{00000000-0006-0000-0700-0000C3040000}">
      <text>
        <r>
          <rPr>
            <sz val="10"/>
            <color rgb="FF000000"/>
            <rFont val="Arial"/>
            <family val="2"/>
            <scheme val="minor"/>
          </rPr>
          <t>======
ID#AAABwg91hHU
Author    (2025-11-19 16:39:29)
Based on 5.5% commission and monthly charges refunded.</t>
        </r>
      </text>
    </comment>
    <comment ref="RGB63" authorId="0" shapeId="0" xr:uid="{00000000-0006-0000-0700-0000B9030000}">
      <text>
        <r>
          <rPr>
            <sz val="10"/>
            <color rgb="FF000000"/>
            <rFont val="Arial"/>
            <family val="2"/>
            <scheme val="minor"/>
          </rPr>
          <t>======
ID#AAABwg91hYQ
Author    (2025-11-19 16:39:29)
Based on 5.5% commission and monthly charges refunded.</t>
        </r>
      </text>
    </comment>
    <comment ref="RGJ63" authorId="0" shapeId="0" xr:uid="{00000000-0006-0000-0700-00001C020000}">
      <text>
        <r>
          <rPr>
            <sz val="10"/>
            <color rgb="FF000000"/>
            <rFont val="Arial"/>
            <family val="2"/>
            <scheme val="minor"/>
          </rPr>
          <t>======
ID#AAABwg91hyY
Author    (2025-11-19 16:39:29)
Based on 5.5% commission and monthly charges refunded.</t>
        </r>
      </text>
    </comment>
    <comment ref="RGR63" authorId="0" shapeId="0" xr:uid="{00000000-0006-0000-0700-000051020000}">
      <text>
        <r>
          <rPr>
            <sz val="10"/>
            <color rgb="FF000000"/>
            <rFont val="Arial"/>
            <family val="2"/>
            <scheme val="minor"/>
          </rPr>
          <t>======
ID#AAABwg91hvE
Author    (2025-11-19 16:39:29)
Based on 5.5% commission and monthly charges refunded.</t>
        </r>
      </text>
    </comment>
    <comment ref="RGZ63" authorId="0" shapeId="0" xr:uid="{00000000-0006-0000-0700-000013030000}">
      <text>
        <r>
          <rPr>
            <sz val="10"/>
            <color rgb="FF000000"/>
            <rFont val="Arial"/>
            <family val="2"/>
            <scheme val="minor"/>
          </rPr>
          <t>======
ID#AAABwg91hiw
Author    (2025-11-19 16:39:29)
Based on 5.5% commission and monthly charges refunded.</t>
        </r>
      </text>
    </comment>
    <comment ref="RHH63" authorId="0" shapeId="0" xr:uid="{00000000-0006-0000-0700-000059050000}">
      <text>
        <r>
          <rPr>
            <sz val="10"/>
            <color rgb="FF000000"/>
            <rFont val="Arial"/>
            <family val="2"/>
            <scheme val="minor"/>
          </rPr>
          <t>======
ID#AAABwfdWVQw
Author    (2025-11-19 16:39:29)
Based on 5.5% commission and monthly charges refunded.</t>
        </r>
      </text>
    </comment>
    <comment ref="RHP63" authorId="0" shapeId="0" xr:uid="{00000000-0006-0000-0700-000019040000}">
      <text>
        <r>
          <rPr>
            <sz val="10"/>
            <color rgb="FF000000"/>
            <rFont val="Arial"/>
            <family val="2"/>
            <scheme val="minor"/>
          </rPr>
          <t>======
ID#AAABwg91hSQ
Author    (2025-11-19 16:39:29)
Based on 5.5% commission and monthly charges refunded.</t>
        </r>
      </text>
    </comment>
    <comment ref="RHX63" authorId="0" shapeId="0" xr:uid="{00000000-0006-0000-0700-00006F010000}">
      <text>
        <r>
          <rPr>
            <sz val="10"/>
            <color rgb="FF000000"/>
            <rFont val="Arial"/>
            <family val="2"/>
            <scheme val="minor"/>
          </rPr>
          <t>======
ID#AAABwg91h9I
Author    (2025-11-19 16:39:29)
Based on 5.5% commission and monthly charges refunded.</t>
        </r>
      </text>
    </comment>
    <comment ref="RIF63" authorId="0" shapeId="0" xr:uid="{00000000-0006-0000-0700-00008E020000}">
      <text>
        <r>
          <rPr>
            <sz val="10"/>
            <color rgb="FF000000"/>
            <rFont val="Arial"/>
            <family val="2"/>
            <scheme val="minor"/>
          </rPr>
          <t>======
ID#AAABwg91hrM
Author    (2025-11-19 16:39:29)
Based on 5.5% commission and monthly charges refunded.</t>
        </r>
      </text>
    </comment>
    <comment ref="RIN63" authorId="0" shapeId="0" xr:uid="{00000000-0006-0000-0700-0000F0010000}">
      <text>
        <r>
          <rPr>
            <sz val="10"/>
            <color rgb="FF000000"/>
            <rFont val="Arial"/>
            <family val="2"/>
            <scheme val="minor"/>
          </rPr>
          <t>======
ID#AAABwg91h1I
Author    (2025-11-19 16:39:29)
Based on 5.5% commission and monthly charges refunded.</t>
        </r>
      </text>
    </comment>
    <comment ref="RIV63" authorId="0" shapeId="0" xr:uid="{00000000-0006-0000-0700-00001F030000}">
      <text>
        <r>
          <rPr>
            <sz val="10"/>
            <color rgb="FF000000"/>
            <rFont val="Arial"/>
            <family val="2"/>
            <scheme val="minor"/>
          </rPr>
          <t>======
ID#AAABwg91hh4
Author    (2025-11-19 16:39:29)
Based on 5.5% commission and monthly charges refunded.</t>
        </r>
      </text>
    </comment>
    <comment ref="RJD63" authorId="0" shapeId="0" xr:uid="{00000000-0006-0000-0700-00003E040000}">
      <text>
        <r>
          <rPr>
            <sz val="10"/>
            <color rgb="FF000000"/>
            <rFont val="Arial"/>
            <family val="2"/>
            <scheme val="minor"/>
          </rPr>
          <t>======
ID#AAABwg91hP8
Author    (2025-11-19 16:39:29)
Based on 5.5% commission and monthly charges refunded.</t>
        </r>
      </text>
    </comment>
    <comment ref="RJL63" authorId="0" shapeId="0" xr:uid="{00000000-0006-0000-0700-0000B0010000}">
      <text>
        <r>
          <rPr>
            <sz val="10"/>
            <color rgb="FF000000"/>
            <rFont val="Arial"/>
            <family val="2"/>
            <scheme val="minor"/>
          </rPr>
          <t>======
ID#AAABwg91h5A
Author    (2025-11-19 16:39:29)
Based on 5.5% commission and monthly charges refunded.</t>
        </r>
      </text>
    </comment>
    <comment ref="RJT63" authorId="0" shapeId="0" xr:uid="{00000000-0006-0000-0700-0000E2030000}">
      <text>
        <r>
          <rPr>
            <sz val="10"/>
            <color rgb="FF000000"/>
            <rFont val="Arial"/>
            <family val="2"/>
            <scheme val="minor"/>
          </rPr>
          <t>======
ID#AAABwg91hVs
Author    (2025-11-19 16:39:29)
Based on 5.5% commission and monthly charges refunded.</t>
        </r>
      </text>
    </comment>
    <comment ref="RKB63" authorId="0" shapeId="0" xr:uid="{00000000-0006-0000-0700-00006A030000}">
      <text>
        <r>
          <rPr>
            <sz val="10"/>
            <color rgb="FF000000"/>
            <rFont val="Arial"/>
            <family val="2"/>
            <scheme val="minor"/>
          </rPr>
          <t>======
ID#AAABwg91hdM
Author    (2025-11-19 16:39:29)
Based on 5.5% commission and monthly charges refunded.</t>
        </r>
      </text>
    </comment>
    <comment ref="RKJ63" authorId="0" shapeId="0" xr:uid="{00000000-0006-0000-0700-000097040000}">
      <text>
        <r>
          <rPr>
            <sz val="10"/>
            <color rgb="FF000000"/>
            <rFont val="Arial"/>
            <family val="2"/>
            <scheme val="minor"/>
          </rPr>
          <t>======
ID#AAABwg91hKE
Author    (2025-11-19 16:39:29)
Based on 5.5% commission and monthly charges refunded.</t>
        </r>
      </text>
    </comment>
    <comment ref="RKR63" authorId="0" shapeId="0" xr:uid="{00000000-0006-0000-0700-00009D000000}">
      <text>
        <r>
          <rPr>
            <sz val="10"/>
            <color rgb="FF000000"/>
            <rFont val="Arial"/>
            <family val="2"/>
            <scheme val="minor"/>
          </rPr>
          <t>======
ID#AAABwg91iKg
Author    (2025-11-19 16:39:29)
Based on 5.5% commission and monthly charges refunded.</t>
        </r>
      </text>
    </comment>
    <comment ref="RKZ63" authorId="0" shapeId="0" xr:uid="{00000000-0006-0000-0700-000092000000}">
      <text>
        <r>
          <rPr>
            <sz val="10"/>
            <color rgb="FF000000"/>
            <rFont val="Arial"/>
            <family val="2"/>
            <scheme val="minor"/>
          </rPr>
          <t>======
ID#AAABwg91iLI
Author    (2025-11-19 16:39:29)
Based on 5.5% commission and monthly charges refunded.</t>
        </r>
      </text>
    </comment>
    <comment ref="RLH63" authorId="0" shapeId="0" xr:uid="{00000000-0006-0000-0700-000057060000}">
      <text>
        <r>
          <rPr>
            <sz val="10"/>
            <color rgb="FF000000"/>
            <rFont val="Arial"/>
            <family val="2"/>
            <scheme val="minor"/>
          </rPr>
          <t>======
ID#AAABwfdWVA8
Author    (2025-11-19 16:39:29)
Based on 5.5% commission and monthly charges refunded.</t>
        </r>
      </text>
    </comment>
    <comment ref="RLP63" authorId="0" shapeId="0" xr:uid="{00000000-0006-0000-0700-00007F000000}">
      <text>
        <r>
          <rPr>
            <sz val="10"/>
            <color rgb="FF000000"/>
            <rFont val="Arial"/>
            <family val="2"/>
            <scheme val="minor"/>
          </rPr>
          <t>======
ID#AAABwg91iMM
Author    (2025-11-19 16:39:29)
Based on 5.5% commission and monthly charges refunded.</t>
        </r>
      </text>
    </comment>
    <comment ref="RLX63" authorId="0" shapeId="0" xr:uid="{00000000-0006-0000-0700-00003B040000}">
      <text>
        <r>
          <rPr>
            <sz val="10"/>
            <color rgb="FF000000"/>
            <rFont val="Arial"/>
            <family val="2"/>
            <scheme val="minor"/>
          </rPr>
          <t>======
ID#AAABwg91hQA
Author    (2025-11-19 16:39:29)
Based on 5.5% commission and monthly charges refunded.</t>
        </r>
      </text>
    </comment>
    <comment ref="RMF63" authorId="0" shapeId="0" xr:uid="{00000000-0006-0000-0700-0000F5030000}">
      <text>
        <r>
          <rPr>
            <sz val="10"/>
            <color rgb="FF000000"/>
            <rFont val="Arial"/>
            <family val="2"/>
            <scheme val="minor"/>
          </rPr>
          <t>======
ID#AAABwg91hUU
Author    (2025-11-19 16:39:29)
Based on 5.5% commission and monthly charges refunded.</t>
        </r>
      </text>
    </comment>
    <comment ref="RMN63" authorId="0" shapeId="0" xr:uid="{00000000-0006-0000-0700-0000B4040000}">
      <text>
        <r>
          <rPr>
            <sz val="10"/>
            <color rgb="FF000000"/>
            <rFont val="Arial"/>
            <family val="2"/>
            <scheme val="minor"/>
          </rPr>
          <t>======
ID#AAABwg91hIY
Author    (2025-11-19 16:39:29)
Based on 5.5% commission and monthly charges refunded.</t>
        </r>
      </text>
    </comment>
    <comment ref="RMV63" authorId="0" shapeId="0" xr:uid="{00000000-0006-0000-0700-00001F010000}">
      <text>
        <r>
          <rPr>
            <sz val="10"/>
            <color rgb="FF000000"/>
            <rFont val="Arial"/>
            <family val="2"/>
            <scheme val="minor"/>
          </rPr>
          <t>======
ID#AAABwg91iCY
Author    (2025-11-19 16:39:29)
Based on 5.5% commission and monthly charges refunded.</t>
        </r>
      </text>
    </comment>
    <comment ref="RND63" authorId="0" shapeId="0" xr:uid="{00000000-0006-0000-0700-000046040000}">
      <text>
        <r>
          <rPr>
            <sz val="10"/>
            <color rgb="FF000000"/>
            <rFont val="Arial"/>
            <family val="2"/>
            <scheme val="minor"/>
          </rPr>
          <t>======
ID#AAABwg91hPU
Author    (2025-11-19 16:39:29)
Based on 5.5% commission and monthly charges refunded.</t>
        </r>
      </text>
    </comment>
    <comment ref="RNL63" authorId="0" shapeId="0" xr:uid="{00000000-0006-0000-0700-000064030000}">
      <text>
        <r>
          <rPr>
            <sz val="10"/>
            <color rgb="FF000000"/>
            <rFont val="Arial"/>
            <family val="2"/>
            <scheme val="minor"/>
          </rPr>
          <t>======
ID#AAABwg91hdw
Author    (2025-11-19 16:39:29)
Based on 5.5% commission and monthly charges refunded.</t>
        </r>
      </text>
    </comment>
    <comment ref="RNT63" authorId="0" shapeId="0" xr:uid="{00000000-0006-0000-0700-000003050000}">
      <text>
        <r>
          <rPr>
            <sz val="10"/>
            <color rgb="FF000000"/>
            <rFont val="Arial"/>
            <family val="2"/>
            <scheme val="minor"/>
          </rPr>
          <t>======
ID#AAABwg91hDk
Author    (2025-11-19 16:39:29)
Based on 5.5% commission and monthly charges refunded.</t>
        </r>
      </text>
    </comment>
    <comment ref="ROB63" authorId="0" shapeId="0" xr:uid="{00000000-0006-0000-0700-0000BA040000}">
      <text>
        <r>
          <rPr>
            <sz val="10"/>
            <color rgb="FF000000"/>
            <rFont val="Arial"/>
            <family val="2"/>
            <scheme val="minor"/>
          </rPr>
          <t>======
ID#AAABwg91hIA
Author    (2025-11-19 16:39:29)
Based on 5.5% commission and monthly charges refunded.</t>
        </r>
      </text>
    </comment>
    <comment ref="ROJ63" authorId="0" shapeId="0" xr:uid="{00000000-0006-0000-0700-000028040000}">
      <text>
        <r>
          <rPr>
            <sz val="10"/>
            <color rgb="FF000000"/>
            <rFont val="Arial"/>
            <family val="2"/>
            <scheme val="minor"/>
          </rPr>
          <t>======
ID#AAABwg91hRM
Author    (2025-11-19 16:39:29)
Based on 5.5% commission and monthly charges refunded.</t>
        </r>
      </text>
    </comment>
    <comment ref="ROR63" authorId="0" shapeId="0" xr:uid="{00000000-0006-0000-0700-000050000000}">
      <text>
        <r>
          <rPr>
            <sz val="10"/>
            <color rgb="FF000000"/>
            <rFont val="Arial"/>
            <family val="2"/>
            <scheme val="minor"/>
          </rPr>
          <t>======
ID#AAABwg91iPI
Author    (2025-11-19 16:39:29)
Based on 5.5% commission and monthly charges refunded.</t>
        </r>
      </text>
    </comment>
    <comment ref="ROZ63" authorId="0" shapeId="0" xr:uid="{00000000-0006-0000-0700-0000DE000000}">
      <text>
        <r>
          <rPr>
            <sz val="10"/>
            <color rgb="FF000000"/>
            <rFont val="Arial"/>
            <family val="2"/>
            <scheme val="minor"/>
          </rPr>
          <t>======
ID#AAABwg91iGQ
Author    (2025-11-19 16:39:29)
Based on 5.5% commission and monthly charges refunded.</t>
        </r>
      </text>
    </comment>
    <comment ref="RPH63" authorId="0" shapeId="0" xr:uid="{00000000-0006-0000-0700-000044000000}">
      <text>
        <r>
          <rPr>
            <sz val="10"/>
            <color rgb="FF000000"/>
            <rFont val="Arial"/>
            <family val="2"/>
            <scheme val="minor"/>
          </rPr>
          <t>======
ID#AAABwg91iP8
Author    (2025-11-19 16:39:29)
Based on 5.5% commission and monthly charges refunded.</t>
        </r>
      </text>
    </comment>
    <comment ref="RPP63" authorId="0" shapeId="0" xr:uid="{00000000-0006-0000-0700-000090030000}">
      <text>
        <r>
          <rPr>
            <sz val="10"/>
            <color rgb="FF000000"/>
            <rFont val="Arial"/>
            <family val="2"/>
            <scheme val="minor"/>
          </rPr>
          <t>======
ID#AAABwg91ha8
Author    (2025-11-19 16:39:29)
Based on 5.5% commission and monthly charges refunded.</t>
        </r>
      </text>
    </comment>
    <comment ref="RPX63" authorId="0" shapeId="0" xr:uid="{00000000-0006-0000-0700-0000F1040000}">
      <text>
        <r>
          <rPr>
            <sz val="10"/>
            <color rgb="FF000000"/>
            <rFont val="Arial"/>
            <family val="2"/>
            <scheme val="minor"/>
          </rPr>
          <t>======
ID#AAABwg91hEg
Author    (2025-11-19 16:39:29)
Based on 5.5% commission and monthly charges refunded.</t>
        </r>
      </text>
    </comment>
    <comment ref="RQF63" authorId="0" shapeId="0" xr:uid="{00000000-0006-0000-0700-000028060000}">
      <text>
        <r>
          <rPr>
            <sz val="10"/>
            <color rgb="FF000000"/>
            <rFont val="Arial"/>
            <family val="2"/>
            <scheme val="minor"/>
          </rPr>
          <t>======
ID#AAABwfdWVD0
Author    (2025-11-19 16:39:29)
Based on 5.5% commission and monthly charges refunded.</t>
        </r>
      </text>
    </comment>
    <comment ref="RQN63" authorId="0" shapeId="0" xr:uid="{00000000-0006-0000-0700-0000AD010000}">
      <text>
        <r>
          <rPr>
            <sz val="10"/>
            <color rgb="FF000000"/>
            <rFont val="Arial"/>
            <family val="2"/>
            <scheme val="minor"/>
          </rPr>
          <t>======
ID#AAABwg91h5Q
Author    (2025-11-19 16:39:29)
Based on 5.5% commission and monthly charges refunded.</t>
        </r>
      </text>
    </comment>
    <comment ref="RQV63" authorId="0" shapeId="0" xr:uid="{00000000-0006-0000-0700-0000F1050000}">
      <text>
        <r>
          <rPr>
            <sz val="10"/>
            <color rgb="FF000000"/>
            <rFont val="Arial"/>
            <family val="2"/>
            <scheme val="minor"/>
          </rPr>
          <t>======
ID#AAABwfdWVHQ
Author    (2025-11-19 16:39:29)
Based on 5.5% commission and monthly charges refunded.</t>
        </r>
      </text>
    </comment>
    <comment ref="RRD63" authorId="0" shapeId="0" xr:uid="{00000000-0006-0000-0700-0000C1030000}">
      <text>
        <r>
          <rPr>
            <sz val="10"/>
            <color rgb="FF000000"/>
            <rFont val="Arial"/>
            <family val="2"/>
            <scheme val="minor"/>
          </rPr>
          <t>======
ID#AAABwg91hXs
Author    (2025-11-19 16:39:29)
Based on 5.5% commission and monthly charges refunded.</t>
        </r>
      </text>
    </comment>
    <comment ref="RRL63" authorId="0" shapeId="0" xr:uid="{00000000-0006-0000-0700-0000EB010000}">
      <text>
        <r>
          <rPr>
            <sz val="10"/>
            <color rgb="FF000000"/>
            <rFont val="Arial"/>
            <family val="2"/>
            <scheme val="minor"/>
          </rPr>
          <t>======
ID#AAABwg91h1U
Author    (2025-11-19 16:39:29)
Based on 5.5% commission and monthly charges refunded.</t>
        </r>
      </text>
    </comment>
    <comment ref="RRT63" authorId="0" shapeId="0" xr:uid="{00000000-0006-0000-0700-000055020000}">
      <text>
        <r>
          <rPr>
            <sz val="10"/>
            <color rgb="FF000000"/>
            <rFont val="Arial"/>
            <family val="2"/>
            <scheme val="minor"/>
          </rPr>
          <t>======
ID#AAABwg91huw
Author    (2025-11-19 16:39:29)
Based on 5.5% commission and monthly charges refunded.</t>
        </r>
      </text>
    </comment>
    <comment ref="RSB63" authorId="0" shapeId="0" xr:uid="{00000000-0006-0000-0700-000097030000}">
      <text>
        <r>
          <rPr>
            <sz val="10"/>
            <color rgb="FF000000"/>
            <rFont val="Arial"/>
            <family val="2"/>
            <scheme val="minor"/>
          </rPr>
          <t>======
ID#AAABwg91hag
Author    (2025-11-19 16:39:29)
Based on 5.5% commission and monthly charges refunded.</t>
        </r>
      </text>
    </comment>
    <comment ref="RSJ63" authorId="0" shapeId="0" xr:uid="{00000000-0006-0000-0700-000053060000}">
      <text>
        <r>
          <rPr>
            <sz val="10"/>
            <color rgb="FF000000"/>
            <rFont val="Arial"/>
            <family val="2"/>
            <scheme val="minor"/>
          </rPr>
          <t>======
ID#AAABwfdWVBI
Author    (2025-11-19 16:39:29)
Based on 5.5% commission and monthly charges refunded.</t>
        </r>
      </text>
    </comment>
    <comment ref="RSR63" authorId="0" shapeId="0" xr:uid="{00000000-0006-0000-0700-000000020000}">
      <text>
        <r>
          <rPr>
            <sz val="10"/>
            <color rgb="FF000000"/>
            <rFont val="Arial"/>
            <family val="2"/>
            <scheme val="minor"/>
          </rPr>
          <t>======
ID#AAABwg91h0A
Author    (2025-11-19 16:39:29)
Based on 5.5% commission and monthly charges refunded.</t>
        </r>
      </text>
    </comment>
    <comment ref="RSZ63" authorId="0" shapeId="0" xr:uid="{00000000-0006-0000-0700-00000E010000}">
      <text>
        <r>
          <rPr>
            <sz val="10"/>
            <color rgb="FF000000"/>
            <rFont val="Arial"/>
            <family val="2"/>
            <scheme val="minor"/>
          </rPr>
          <t>======
ID#AAABwg91iDY
Author    (2025-11-19 16:39:29)
Based on 5.5% commission and monthly charges refunded.</t>
        </r>
      </text>
    </comment>
    <comment ref="RTH63" authorId="0" shapeId="0" xr:uid="{00000000-0006-0000-0700-0000F5040000}">
      <text>
        <r>
          <rPr>
            <sz val="10"/>
            <color rgb="FF000000"/>
            <rFont val="Arial"/>
            <family val="2"/>
            <scheme val="minor"/>
          </rPr>
          <t>======
ID#AAABwg91hEY
Author    (2025-11-19 16:39:29)
Based on 5.5% commission and monthly charges refunded.</t>
        </r>
      </text>
    </comment>
    <comment ref="RTP63" authorId="0" shapeId="0" xr:uid="{00000000-0006-0000-0700-0000E1020000}">
      <text>
        <r>
          <rPr>
            <sz val="10"/>
            <color rgb="FF000000"/>
            <rFont val="Arial"/>
            <family val="2"/>
            <scheme val="minor"/>
          </rPr>
          <t>======
ID#AAABwg91hmE
Author    (2025-11-19 16:39:29)
Based on 5.5% commission and monthly charges refunded.</t>
        </r>
      </text>
    </comment>
    <comment ref="RTX63" authorId="0" shapeId="0" xr:uid="{00000000-0006-0000-0700-0000C3050000}">
      <text>
        <r>
          <rPr>
            <sz val="10"/>
            <color rgb="FF000000"/>
            <rFont val="Arial"/>
            <family val="2"/>
            <scheme val="minor"/>
          </rPr>
          <t>======
ID#AAABwfdWVKI
Author    (2025-11-19 16:39:29)
Based on 5.5% commission and monthly charges refunded.</t>
        </r>
      </text>
    </comment>
    <comment ref="RUF63" authorId="0" shapeId="0" xr:uid="{00000000-0006-0000-0700-000052020000}">
      <text>
        <r>
          <rPr>
            <sz val="10"/>
            <color rgb="FF000000"/>
            <rFont val="Arial"/>
            <family val="2"/>
            <scheme val="minor"/>
          </rPr>
          <t>======
ID#AAABwg91hu8
Author    (2025-11-19 16:39:29)
Based on 5.5% commission and monthly charges refunded.</t>
        </r>
      </text>
    </comment>
    <comment ref="RUN63" authorId="0" shapeId="0" xr:uid="{00000000-0006-0000-0700-0000F2010000}">
      <text>
        <r>
          <rPr>
            <sz val="10"/>
            <color rgb="FF000000"/>
            <rFont val="Arial"/>
            <family val="2"/>
            <scheme val="minor"/>
          </rPr>
          <t>======
ID#AAABwg91h08
Author    (2025-11-19 16:39:29)
Based on 5.5% commission and monthly charges refunded.</t>
        </r>
      </text>
    </comment>
    <comment ref="RUV63" authorId="0" shapeId="0" xr:uid="{00000000-0006-0000-0700-000080040000}">
      <text>
        <r>
          <rPr>
            <sz val="10"/>
            <color rgb="FF000000"/>
            <rFont val="Arial"/>
            <family val="2"/>
            <scheme val="minor"/>
          </rPr>
          <t>======
ID#AAABwg91hLw
Author    (2025-11-19 16:39:29)
Based on 5.5% commission and monthly charges refunded.</t>
        </r>
      </text>
    </comment>
    <comment ref="RVD63" authorId="0" shapeId="0" xr:uid="{00000000-0006-0000-0700-000054060000}">
      <text>
        <r>
          <rPr>
            <sz val="10"/>
            <color rgb="FF000000"/>
            <rFont val="Arial"/>
            <family val="2"/>
            <scheme val="minor"/>
          </rPr>
          <t>======
ID#AAABwfdWVBM
Author    (2025-11-19 16:39:29)
Based on 5.5% commission and monthly charges refunded.</t>
        </r>
      </text>
    </comment>
    <comment ref="RVL63" authorId="0" shapeId="0" xr:uid="{00000000-0006-0000-0700-00007A040000}">
      <text>
        <r>
          <rPr>
            <sz val="10"/>
            <color rgb="FF000000"/>
            <rFont val="Arial"/>
            <family val="2"/>
            <scheme val="minor"/>
          </rPr>
          <t>======
ID#AAABwg91hMQ
Author    (2025-11-19 16:39:29)
Based on 5.5% commission and monthly charges refunded.</t>
        </r>
      </text>
    </comment>
    <comment ref="RVT63" authorId="0" shapeId="0" xr:uid="{00000000-0006-0000-0700-00007F020000}">
      <text>
        <r>
          <rPr>
            <sz val="10"/>
            <color rgb="FF000000"/>
            <rFont val="Arial"/>
            <family val="2"/>
            <scheme val="minor"/>
          </rPr>
          <t>======
ID#AAABwg91hsA
Author    (2025-11-19 16:39:29)
Based on 5.5% commission and monthly charges refunded.</t>
        </r>
      </text>
    </comment>
    <comment ref="RWB63" authorId="0" shapeId="0" xr:uid="{00000000-0006-0000-0700-000065020000}">
      <text>
        <r>
          <rPr>
            <sz val="10"/>
            <color rgb="FF000000"/>
            <rFont val="Arial"/>
            <family val="2"/>
            <scheme val="minor"/>
          </rPr>
          <t>======
ID#AAABwg91htw
Author    (2025-11-19 16:39:29)
Based on 5.5% commission and monthly charges refunded.</t>
        </r>
      </text>
    </comment>
    <comment ref="RWJ63" authorId="0" shapeId="0" xr:uid="{00000000-0006-0000-0700-000089000000}">
      <text>
        <r>
          <rPr>
            <sz val="10"/>
            <color rgb="FF000000"/>
            <rFont val="Arial"/>
            <family val="2"/>
            <scheme val="minor"/>
          </rPr>
          <t>======
ID#AAABwg91iLs
Author    (2025-11-19 16:39:29)
Based on 5.5% commission and monthly charges refunded.</t>
        </r>
      </text>
    </comment>
    <comment ref="RWR63" authorId="0" shapeId="0" xr:uid="{00000000-0006-0000-0700-00002D000000}">
      <text>
        <r>
          <rPr>
            <sz val="10"/>
            <color rgb="FF000000"/>
            <rFont val="Arial"/>
            <family val="2"/>
            <scheme val="minor"/>
          </rPr>
          <t>======
ID#AAABwg91iRU
Author    (2025-11-19 16:39:29)
Based on 5.5% commission and monthly charges refunded.</t>
        </r>
      </text>
    </comment>
    <comment ref="RWZ63" authorId="0" shapeId="0" xr:uid="{00000000-0006-0000-0700-000033030000}">
      <text>
        <r>
          <rPr>
            <sz val="10"/>
            <color rgb="FF000000"/>
            <rFont val="Arial"/>
            <family val="2"/>
            <scheme val="minor"/>
          </rPr>
          <t>======
ID#AAABwg91hgw
Author    (2025-11-19 16:39:29)
Based on 5.5% commission and monthly charges refunded.</t>
        </r>
      </text>
    </comment>
    <comment ref="RXH63" authorId="0" shapeId="0" xr:uid="{00000000-0006-0000-0700-0000FD010000}">
      <text>
        <r>
          <rPr>
            <sz val="10"/>
            <color rgb="FF000000"/>
            <rFont val="Arial"/>
            <family val="2"/>
            <scheme val="minor"/>
          </rPr>
          <t>======
ID#AAABwg91h0Q
Author    (2025-11-19 16:39:29)
Based on 5.5% commission and monthly charges refunded.</t>
        </r>
      </text>
    </comment>
    <comment ref="RXP63" authorId="0" shapeId="0" xr:uid="{00000000-0006-0000-0700-0000A1030000}">
      <text>
        <r>
          <rPr>
            <sz val="10"/>
            <color rgb="FF000000"/>
            <rFont val="Arial"/>
            <family val="2"/>
            <scheme val="minor"/>
          </rPr>
          <t>======
ID#AAABwg91hZs
Author    (2025-11-19 16:39:29)
Based on 5.5% commission and monthly charges refunded.</t>
        </r>
      </text>
    </comment>
    <comment ref="RXX63" authorId="0" shapeId="0" xr:uid="{00000000-0006-0000-0700-0000D1020000}">
      <text>
        <r>
          <rPr>
            <sz val="10"/>
            <color rgb="FF000000"/>
            <rFont val="Arial"/>
            <family val="2"/>
            <scheme val="minor"/>
          </rPr>
          <t>======
ID#AAABwg91hm8
Author    (2025-11-19 16:39:29)
Based on 5.5% commission and monthly charges refunded.</t>
        </r>
      </text>
    </comment>
    <comment ref="RYF63" authorId="0" shapeId="0" xr:uid="{00000000-0006-0000-0700-000051060000}">
      <text>
        <r>
          <rPr>
            <sz val="10"/>
            <color rgb="FF000000"/>
            <rFont val="Arial"/>
            <family val="2"/>
            <scheme val="minor"/>
          </rPr>
          <t>======
ID#AAABwfdWVBY
Author    (2025-11-19 16:39:29)
Based on 5.5% commission and monthly charges refunded.</t>
        </r>
      </text>
    </comment>
    <comment ref="RYN63" authorId="0" shapeId="0" xr:uid="{00000000-0006-0000-0700-0000FB010000}">
      <text>
        <r>
          <rPr>
            <sz val="10"/>
            <color rgb="FF000000"/>
            <rFont val="Arial"/>
            <family val="2"/>
            <scheme val="minor"/>
          </rPr>
          <t>======
ID#AAABwg91h0c
Author    (2025-11-19 16:39:29)
Based on 5.5% commission and monthly charges refunded.</t>
        </r>
      </text>
    </comment>
    <comment ref="RYV63" authorId="0" shapeId="0" xr:uid="{00000000-0006-0000-0700-0000C5040000}">
      <text>
        <r>
          <rPr>
            <sz val="10"/>
            <color rgb="FF000000"/>
            <rFont val="Arial"/>
            <family val="2"/>
            <scheme val="minor"/>
          </rPr>
          <t>======
ID#AAABwg91hHY
Author    (2025-11-19 16:39:29)
Based on 5.5% commission and monthly charges refunded.</t>
        </r>
      </text>
    </comment>
    <comment ref="RZD63" authorId="0" shapeId="0" xr:uid="{00000000-0006-0000-0700-0000CB030000}">
      <text>
        <r>
          <rPr>
            <sz val="10"/>
            <color rgb="FF000000"/>
            <rFont val="Arial"/>
            <family val="2"/>
            <scheme val="minor"/>
          </rPr>
          <t>======
ID#AAABwg91hW8
Author    (2025-11-19 16:39:29)
Based on 5.5% commission and monthly charges refunded.</t>
        </r>
      </text>
    </comment>
    <comment ref="RZL63" authorId="0" shapeId="0" xr:uid="{00000000-0006-0000-0700-0000F0020000}">
      <text>
        <r>
          <rPr>
            <sz val="10"/>
            <color rgb="FF000000"/>
            <rFont val="Arial"/>
            <family val="2"/>
            <scheme val="minor"/>
          </rPr>
          <t>======
ID#AAABwg91hlA
Author    (2025-11-19 16:39:29)
Based on 5.5% commission and monthly charges refunded.</t>
        </r>
      </text>
    </comment>
    <comment ref="RZT63" authorId="0" shapeId="0" xr:uid="{00000000-0006-0000-0700-000007060000}">
      <text>
        <r>
          <rPr>
            <sz val="10"/>
            <color rgb="FF000000"/>
            <rFont val="Arial"/>
            <family val="2"/>
            <scheme val="minor"/>
          </rPr>
          <t>======
ID#AAABwfdWVF8
Author    (2025-11-19 16:39:29)
Based on 5.5% commission and monthly charges refunded.</t>
        </r>
      </text>
    </comment>
    <comment ref="SAB63" authorId="0" shapeId="0" xr:uid="{00000000-0006-0000-0700-00002E050000}">
      <text>
        <r>
          <rPr>
            <sz val="10"/>
            <color rgb="FF000000"/>
            <rFont val="Arial"/>
            <family val="2"/>
            <scheme val="minor"/>
          </rPr>
          <t>======
ID#AAABwg91hAs
Author    (2025-11-19 16:39:29)
Based on 5.5% commission and monthly charges refunded.</t>
        </r>
      </text>
    </comment>
    <comment ref="SAJ63" authorId="0" shapeId="0" xr:uid="{00000000-0006-0000-0700-00007A010000}">
      <text>
        <r>
          <rPr>
            <sz val="10"/>
            <color rgb="FF000000"/>
            <rFont val="Arial"/>
            <family val="2"/>
            <scheme val="minor"/>
          </rPr>
          <t>======
ID#AAABwg91h8U
Author    (2025-11-19 16:39:29)
Based on 5.5% commission and monthly charges refunded.</t>
        </r>
      </text>
    </comment>
    <comment ref="SAR63" authorId="0" shapeId="0" xr:uid="{00000000-0006-0000-0700-000001030000}">
      <text>
        <r>
          <rPr>
            <sz val="10"/>
            <color rgb="FF000000"/>
            <rFont val="Arial"/>
            <family val="2"/>
            <scheme val="minor"/>
          </rPr>
          <t>======
ID#AAABwg91hj4
Author    (2025-11-19 16:39:29)
Based on 5.5% commission and monthly charges refunded.</t>
        </r>
      </text>
    </comment>
    <comment ref="SAZ63" authorId="0" shapeId="0" xr:uid="{00000000-0006-0000-0700-000050020000}">
      <text>
        <r>
          <rPr>
            <sz val="10"/>
            <color rgb="FF000000"/>
            <rFont val="Arial"/>
            <family val="2"/>
            <scheme val="minor"/>
          </rPr>
          <t>======
ID#AAABwg91hvA
Author    (2025-11-19 16:39:29)
Based on 5.5% commission and monthly charges refunded.</t>
        </r>
      </text>
    </comment>
    <comment ref="SBH63" authorId="0" shapeId="0" xr:uid="{00000000-0006-0000-0700-00005F010000}">
      <text>
        <r>
          <rPr>
            <sz val="10"/>
            <color rgb="FF000000"/>
            <rFont val="Arial"/>
            <family val="2"/>
            <scheme val="minor"/>
          </rPr>
          <t>======
ID#AAABwg91h-M
Author    (2025-11-19 16:39:29)
Based on 5.5% commission and monthly charges refunded.</t>
        </r>
      </text>
    </comment>
    <comment ref="SBP63" authorId="0" shapeId="0" xr:uid="{00000000-0006-0000-0700-000027010000}">
      <text>
        <r>
          <rPr>
            <sz val="10"/>
            <color rgb="FF000000"/>
            <rFont val="Arial"/>
            <family val="2"/>
            <scheme val="minor"/>
          </rPr>
          <t>======
ID#AAABwg91iBs
Author    (2025-11-19 16:39:29)
Based on 5.5% commission and monthly charges refunded.</t>
        </r>
      </text>
    </comment>
    <comment ref="SBX63" authorId="0" shapeId="0" xr:uid="{00000000-0006-0000-0700-000038000000}">
      <text>
        <r>
          <rPr>
            <sz val="10"/>
            <color rgb="FF000000"/>
            <rFont val="Arial"/>
            <family val="2"/>
            <scheme val="minor"/>
          </rPr>
          <t>======
ID#AAABwg91iQw
Author    (2025-11-19 16:39:29)
Based on 5.5% commission and monthly charges refunded.</t>
        </r>
      </text>
    </comment>
    <comment ref="SCF63" authorId="0" shapeId="0" xr:uid="{00000000-0006-0000-0700-000059040000}">
      <text>
        <r>
          <rPr>
            <sz val="10"/>
            <color rgb="FF000000"/>
            <rFont val="Arial"/>
            <family val="2"/>
            <scheme val="minor"/>
          </rPr>
          <t>======
ID#AAABwg91hOI
Author    (2025-11-19 16:39:29)
Based on 5.5% commission and monthly charges refunded.</t>
        </r>
      </text>
    </comment>
    <comment ref="SCN63" authorId="0" shapeId="0" xr:uid="{00000000-0006-0000-0700-000010020000}">
      <text>
        <r>
          <rPr>
            <sz val="10"/>
            <color rgb="FF000000"/>
            <rFont val="Arial"/>
            <family val="2"/>
            <scheme val="minor"/>
          </rPr>
          <t>======
ID#AAABwg91hzI
Author    (2025-11-19 16:39:29)
Based on 5.5% commission and monthly charges refunded.</t>
        </r>
      </text>
    </comment>
    <comment ref="SCV63" authorId="0" shapeId="0" xr:uid="{00000000-0006-0000-0700-0000FE040000}">
      <text>
        <r>
          <rPr>
            <sz val="10"/>
            <color rgb="FF000000"/>
            <rFont val="Arial"/>
            <family val="2"/>
            <scheme val="minor"/>
          </rPr>
          <t>======
ID#AAABwg91hDo
Author    (2025-11-19 16:39:29)
Based on 5.5% commission and monthly charges refunded.</t>
        </r>
      </text>
    </comment>
    <comment ref="SDD63" authorId="0" shapeId="0" xr:uid="{00000000-0006-0000-0700-000066010000}">
      <text>
        <r>
          <rPr>
            <sz val="10"/>
            <color rgb="FF000000"/>
            <rFont val="Arial"/>
            <family val="2"/>
            <scheme val="minor"/>
          </rPr>
          <t>======
ID#AAABwg91h9w
Author    (2025-11-19 16:39:29)
Based on 5.5% commission and monthly charges refunded.</t>
        </r>
      </text>
    </comment>
    <comment ref="SDL63" authorId="0" shapeId="0" xr:uid="{00000000-0006-0000-0700-0000A6010000}">
      <text>
        <r>
          <rPr>
            <sz val="10"/>
            <color rgb="FF000000"/>
            <rFont val="Arial"/>
            <family val="2"/>
            <scheme val="minor"/>
          </rPr>
          <t>======
ID#AAABwg91h5w
Author    (2025-11-19 16:39:29)
Based on 5.5% commission and monthly charges refunded.</t>
        </r>
      </text>
    </comment>
    <comment ref="SDT63" authorId="0" shapeId="0" xr:uid="{00000000-0006-0000-0700-000021040000}">
      <text>
        <r>
          <rPr>
            <sz val="10"/>
            <color rgb="FF000000"/>
            <rFont val="Arial"/>
            <family val="2"/>
            <scheme val="minor"/>
          </rPr>
          <t>======
ID#AAABwg91hRw
Author    (2025-11-19 16:39:29)
Based on 5.5% commission and monthly charges refunded.</t>
        </r>
      </text>
    </comment>
    <comment ref="SEB63" authorId="0" shapeId="0" xr:uid="{00000000-0006-0000-0700-0000E4050000}">
      <text>
        <r>
          <rPr>
            <sz val="10"/>
            <color rgb="FF000000"/>
            <rFont val="Arial"/>
            <family val="2"/>
            <scheme val="minor"/>
          </rPr>
          <t>======
ID#AAABwfdWVIM
Author    (2025-11-19 16:39:29)
Based on 5.5% commission and monthly charges refunded.</t>
        </r>
      </text>
    </comment>
    <comment ref="SEJ63" authorId="0" shapeId="0" xr:uid="{00000000-0006-0000-0700-0000F2040000}">
      <text>
        <r>
          <rPr>
            <sz val="10"/>
            <color rgb="FF000000"/>
            <rFont val="Arial"/>
            <family val="2"/>
            <scheme val="minor"/>
          </rPr>
          <t>======
ID#AAABwg91hEk
Author    (2025-11-19 16:39:29)
Based on 5.5% commission and monthly charges refunded.</t>
        </r>
      </text>
    </comment>
    <comment ref="SER63" authorId="0" shapeId="0" xr:uid="{00000000-0006-0000-0700-0000E6010000}">
      <text>
        <r>
          <rPr>
            <sz val="10"/>
            <color rgb="FF000000"/>
            <rFont val="Arial"/>
            <family val="2"/>
            <scheme val="minor"/>
          </rPr>
          <t>======
ID#AAABwg91h1w
Author    (2025-11-19 16:39:29)
Based on 5.5% commission and monthly charges refunded.</t>
        </r>
      </text>
    </comment>
    <comment ref="SEZ63" authorId="0" shapeId="0" xr:uid="{00000000-0006-0000-0700-000055060000}">
      <text>
        <r>
          <rPr>
            <sz val="10"/>
            <color rgb="FF000000"/>
            <rFont val="Arial"/>
            <family val="2"/>
            <scheme val="minor"/>
          </rPr>
          <t>======
ID#AAABwfdWVBA
Author    (2025-11-19 16:39:29)
Based on 5.5% commission and monthly charges refunded.</t>
        </r>
      </text>
    </comment>
    <comment ref="SFH63" authorId="0" shapeId="0" xr:uid="{00000000-0006-0000-0700-000037020000}">
      <text>
        <r>
          <rPr>
            <sz val="10"/>
            <color rgb="FF000000"/>
            <rFont val="Arial"/>
            <family val="2"/>
            <scheme val="minor"/>
          </rPr>
          <t>======
ID#AAABwg91hwg
Author    (2025-11-19 16:39:29)
Based on 5.5% commission and monthly charges refunded.</t>
        </r>
      </text>
    </comment>
    <comment ref="SFP63" authorId="0" shapeId="0" xr:uid="{00000000-0006-0000-0700-000008010000}">
      <text>
        <r>
          <rPr>
            <sz val="10"/>
            <color rgb="FF000000"/>
            <rFont val="Arial"/>
            <family val="2"/>
            <scheme val="minor"/>
          </rPr>
          <t>======
ID#AAABwg91iDs
Author    (2025-11-19 16:39:29)
Based on 5.5% commission and monthly charges refunded.</t>
        </r>
      </text>
    </comment>
    <comment ref="SFX63" authorId="0" shapeId="0" xr:uid="{00000000-0006-0000-0700-00002E040000}">
      <text>
        <r>
          <rPr>
            <sz val="10"/>
            <color rgb="FF000000"/>
            <rFont val="Arial"/>
            <family val="2"/>
            <scheme val="minor"/>
          </rPr>
          <t>======
ID#AAABwg91hQ4
Author    (2025-11-19 16:39:29)
Based on 5.5% commission and monthly charges refunded.</t>
        </r>
      </text>
    </comment>
    <comment ref="SGF63" authorId="0" shapeId="0" xr:uid="{00000000-0006-0000-0700-00000D020000}">
      <text>
        <r>
          <rPr>
            <sz val="10"/>
            <color rgb="FF000000"/>
            <rFont val="Arial"/>
            <family val="2"/>
            <scheme val="minor"/>
          </rPr>
          <t>======
ID#AAABwg91hzM
Author    (2025-11-19 16:39:29)
Based on 5.5% commission and monthly charges refunded.</t>
        </r>
      </text>
    </comment>
    <comment ref="SGN63" authorId="0" shapeId="0" xr:uid="{00000000-0006-0000-0700-000036020000}">
      <text>
        <r>
          <rPr>
            <sz val="10"/>
            <color rgb="FF000000"/>
            <rFont val="Arial"/>
            <family val="2"/>
            <scheme val="minor"/>
          </rPr>
          <t>======
ID#AAABwg91hww
Author    (2025-11-19 16:39:29)
Based on 5.5% commission and monthly charges refunded.</t>
        </r>
      </text>
    </comment>
    <comment ref="SGV63" authorId="0" shapeId="0" xr:uid="{00000000-0006-0000-0700-000039000000}">
      <text>
        <r>
          <rPr>
            <sz val="10"/>
            <color rgb="FF000000"/>
            <rFont val="Arial"/>
            <family val="2"/>
            <scheme val="minor"/>
          </rPr>
          <t>======
ID#AAABwg91iQk
Author    (2025-11-19 16:39:29)
Based on 5.5% commission and monthly charges refunded.</t>
        </r>
      </text>
    </comment>
    <comment ref="SHD63" authorId="0" shapeId="0" xr:uid="{00000000-0006-0000-0700-0000C4010000}">
      <text>
        <r>
          <rPr>
            <sz val="10"/>
            <color rgb="FF000000"/>
            <rFont val="Arial"/>
            <family val="2"/>
            <scheme val="minor"/>
          </rPr>
          <t>======
ID#AAABwg91h30
Author    (2025-11-19 16:39:29)
Based on 5.5% commission and monthly charges refunded.</t>
        </r>
      </text>
    </comment>
    <comment ref="SHL63" authorId="0" shapeId="0" xr:uid="{00000000-0006-0000-0700-00006A050000}">
      <text>
        <r>
          <rPr>
            <sz val="10"/>
            <color rgb="FF000000"/>
            <rFont val="Arial"/>
            <family val="2"/>
            <scheme val="minor"/>
          </rPr>
          <t>======
ID#AAABwfdWVPk
Author    (2025-11-19 16:39:29)
Based on 5.5% commission and monthly charges refunded.</t>
        </r>
      </text>
    </comment>
    <comment ref="SHT63" authorId="0" shapeId="0" xr:uid="{00000000-0006-0000-0700-000033020000}">
      <text>
        <r>
          <rPr>
            <sz val="10"/>
            <color rgb="FF000000"/>
            <rFont val="Arial"/>
            <family val="2"/>
            <scheme val="minor"/>
          </rPr>
          <t>======
ID#AAABwg91hw0
Author    (2025-11-19 16:39:29)
Based on 5.5% commission and monthly charges refunded.</t>
        </r>
      </text>
    </comment>
    <comment ref="SIB63" authorId="0" shapeId="0" xr:uid="{00000000-0006-0000-0700-0000ED000000}">
      <text>
        <r>
          <rPr>
            <sz val="10"/>
            <color rgb="FF000000"/>
            <rFont val="Arial"/>
            <family val="2"/>
            <scheme val="minor"/>
          </rPr>
          <t>======
ID#AAABwg91iFg
Author    (2025-11-19 16:39:29)
Based on 5.5% commission and monthly charges refunded.</t>
        </r>
      </text>
    </comment>
    <comment ref="SIJ63" authorId="0" shapeId="0" xr:uid="{00000000-0006-0000-0700-0000E2050000}">
      <text>
        <r>
          <rPr>
            <sz val="10"/>
            <color rgb="FF000000"/>
            <rFont val="Arial"/>
            <family val="2"/>
            <scheme val="minor"/>
          </rPr>
          <t>======
ID#AAABwfdWVIE
Author    (2025-11-19 16:39:29)
Based on 5.5% commission and monthly charges refunded.</t>
        </r>
      </text>
    </comment>
    <comment ref="SIR63" authorId="0" shapeId="0" xr:uid="{00000000-0006-0000-0700-000034000000}">
      <text>
        <r>
          <rPr>
            <sz val="10"/>
            <color rgb="FF000000"/>
            <rFont val="Arial"/>
            <family val="2"/>
            <scheme val="minor"/>
          </rPr>
          <t>======
ID#AAABwg91iQ8
Author    (2025-11-19 16:39:29)
Based on 5.5% commission and monthly charges refunded.</t>
        </r>
      </text>
    </comment>
    <comment ref="SIZ63" authorId="0" shapeId="0" xr:uid="{00000000-0006-0000-0700-000018000000}">
      <text>
        <r>
          <rPr>
            <sz val="10"/>
            <color rgb="FF000000"/>
            <rFont val="Arial"/>
            <family val="2"/>
            <scheme val="minor"/>
          </rPr>
          <t>======
ID#AAABwg91iSw
Author    (2025-11-19 16:39:29)
Based on 5.5% commission and monthly charges refunded.</t>
        </r>
      </text>
    </comment>
    <comment ref="SJH63" authorId="0" shapeId="0" xr:uid="{00000000-0006-0000-0700-0000C5050000}">
      <text>
        <r>
          <rPr>
            <sz val="10"/>
            <color rgb="FF000000"/>
            <rFont val="Arial"/>
            <family val="2"/>
            <scheme val="minor"/>
          </rPr>
          <t>======
ID#AAABwfdWVJ8
Author    (2025-11-19 16:39:29)
Based on 5.5% commission and monthly charges refunded.</t>
        </r>
      </text>
    </comment>
    <comment ref="SJP63" authorId="0" shapeId="0" xr:uid="{00000000-0006-0000-0700-000021020000}">
      <text>
        <r>
          <rPr>
            <sz val="10"/>
            <color rgb="FF000000"/>
            <rFont val="Arial"/>
            <family val="2"/>
            <scheme val="minor"/>
          </rPr>
          <t>======
ID#AAABwg91hyA
Author    (2025-11-19 16:39:29)
Based on 5.5% commission and monthly charges refunded.</t>
        </r>
      </text>
    </comment>
    <comment ref="SJX63" authorId="0" shapeId="0" xr:uid="{00000000-0006-0000-0700-0000DA050000}">
      <text>
        <r>
          <rPr>
            <sz val="10"/>
            <color rgb="FF000000"/>
            <rFont val="Arial"/>
            <family val="2"/>
            <scheme val="minor"/>
          </rPr>
          <t>======
ID#AAABwfdWVIk
Author    (2025-11-19 16:39:29)
Based on 5.5% commission and monthly charges refunded.</t>
        </r>
      </text>
    </comment>
    <comment ref="SKF63" authorId="0" shapeId="0" xr:uid="{00000000-0006-0000-0700-000083030000}">
      <text>
        <r>
          <rPr>
            <sz val="10"/>
            <color rgb="FF000000"/>
            <rFont val="Arial"/>
            <family val="2"/>
            <scheme val="minor"/>
          </rPr>
          <t>======
ID#AAABwg91hbo
Author    (2025-11-19 16:39:29)
Based on 5.5% commission and monthly charges refunded.</t>
        </r>
      </text>
    </comment>
    <comment ref="SKN63" authorId="0" shapeId="0" xr:uid="{00000000-0006-0000-0700-0000EB040000}">
      <text>
        <r>
          <rPr>
            <sz val="10"/>
            <color rgb="FF000000"/>
            <rFont val="Arial"/>
            <family val="2"/>
            <scheme val="minor"/>
          </rPr>
          <t>======
ID#AAABwg91hE0
Author    (2025-11-19 16:39:29)
Based on 5.5% commission and monthly charges refunded.</t>
        </r>
      </text>
    </comment>
    <comment ref="SKV63" authorId="0" shapeId="0" xr:uid="{00000000-0006-0000-0700-000042060000}">
      <text>
        <r>
          <rPr>
            <sz val="10"/>
            <color rgb="FF000000"/>
            <rFont val="Arial"/>
            <family val="2"/>
            <scheme val="minor"/>
          </rPr>
          <t>======
ID#AAABwfdWVCI
Author    (2025-11-19 16:39:29)
Based on 5.5% commission and monthly charges refunded.</t>
        </r>
      </text>
    </comment>
    <comment ref="SLD63" authorId="0" shapeId="0" xr:uid="{00000000-0006-0000-0700-000064040000}">
      <text>
        <r>
          <rPr>
            <sz val="10"/>
            <color rgb="FF000000"/>
            <rFont val="Arial"/>
            <family val="2"/>
            <scheme val="minor"/>
          </rPr>
          <t>======
ID#AAABwg91hNo
Author    (2025-11-19 16:39:29)
Based on 5.5% commission and monthly charges refunded.</t>
        </r>
      </text>
    </comment>
    <comment ref="SLL63" authorId="0" shapeId="0" xr:uid="{00000000-0006-0000-0700-00006D030000}">
      <text>
        <r>
          <rPr>
            <sz val="10"/>
            <color rgb="FF000000"/>
            <rFont val="Arial"/>
            <family val="2"/>
            <scheme val="minor"/>
          </rPr>
          <t>======
ID#AAABwg91hdA
Author    (2025-11-19 16:39:29)
Based on 5.5% commission and monthly charges refunded.</t>
        </r>
      </text>
    </comment>
    <comment ref="SLT63" authorId="0" shapeId="0" xr:uid="{00000000-0006-0000-0700-00002A020000}">
      <text>
        <r>
          <rPr>
            <sz val="10"/>
            <color rgb="FF000000"/>
            <rFont val="Arial"/>
            <family val="2"/>
            <scheme val="minor"/>
          </rPr>
          <t>======
ID#AAABwg91hxk
Author    (2025-11-19 16:39:29)
Based on 5.5% commission and monthly charges refunded.</t>
        </r>
      </text>
    </comment>
    <comment ref="SMB63" authorId="0" shapeId="0" xr:uid="{00000000-0006-0000-0700-0000EA040000}">
      <text>
        <r>
          <rPr>
            <sz val="10"/>
            <color rgb="FF000000"/>
            <rFont val="Arial"/>
            <family val="2"/>
            <scheme val="minor"/>
          </rPr>
          <t>======
ID#AAABwg91hFE
Author    (2025-11-19 16:39:29)
Based on 5.5% commission and monthly charges refunded.</t>
        </r>
      </text>
    </comment>
    <comment ref="SMJ63" authorId="0" shapeId="0" xr:uid="{00000000-0006-0000-0700-0000FD020000}">
      <text>
        <r>
          <rPr>
            <sz val="10"/>
            <color rgb="FF000000"/>
            <rFont val="Arial"/>
            <family val="2"/>
            <scheme val="minor"/>
          </rPr>
          <t>======
ID#AAABwg91hkM
Author    (2025-11-19 16:39:29)
Based on 5.5% commission and monthly charges refunded.</t>
        </r>
      </text>
    </comment>
    <comment ref="SMR63" authorId="0" shapeId="0" xr:uid="{00000000-0006-0000-0700-000078010000}">
      <text>
        <r>
          <rPr>
            <sz val="10"/>
            <color rgb="FF000000"/>
            <rFont val="Arial"/>
            <family val="2"/>
            <scheme val="minor"/>
          </rPr>
          <t>======
ID#AAABwg91h8k
Author    (2025-11-19 16:39:29)
Based on 5.5% commission and monthly charges refunded.</t>
        </r>
      </text>
    </comment>
    <comment ref="SMZ63" authorId="0" shapeId="0" xr:uid="{00000000-0006-0000-0700-0000DA010000}">
      <text>
        <r>
          <rPr>
            <sz val="10"/>
            <color rgb="FF000000"/>
            <rFont val="Arial"/>
            <family val="2"/>
            <scheme val="minor"/>
          </rPr>
          <t>======
ID#AAABwg91h2Y
Author    (2025-11-19 16:39:29)
Based on 5.5% commission and monthly charges refunded.</t>
        </r>
      </text>
    </comment>
    <comment ref="SNH63" authorId="0" shapeId="0" xr:uid="{00000000-0006-0000-0700-0000C1050000}">
      <text>
        <r>
          <rPr>
            <sz val="10"/>
            <color rgb="FF000000"/>
            <rFont val="Arial"/>
            <family val="2"/>
            <scheme val="minor"/>
          </rPr>
          <t>======
ID#AAABwfdWVKU
Author    (2025-11-19 16:39:29)
Based on 5.5% commission and monthly charges refunded.</t>
        </r>
      </text>
    </comment>
    <comment ref="SNP63" authorId="0" shapeId="0" xr:uid="{00000000-0006-0000-0700-000040000000}">
      <text>
        <r>
          <rPr>
            <sz val="10"/>
            <color rgb="FF000000"/>
            <rFont val="Arial"/>
            <family val="2"/>
            <scheme val="minor"/>
          </rPr>
          <t>======
ID#AAABwg91iQI
Author    (2025-11-19 16:39:29)
Based on 5.5% commission and monthly charges refunded.</t>
        </r>
      </text>
    </comment>
    <comment ref="SNX63" authorId="0" shapeId="0" xr:uid="{00000000-0006-0000-0700-00004C010000}">
      <text>
        <r>
          <rPr>
            <sz val="10"/>
            <color rgb="FF000000"/>
            <rFont val="Arial"/>
            <family val="2"/>
            <scheme val="minor"/>
          </rPr>
          <t>======
ID#AAABwg91h_Y
Author    (2025-11-19 16:39:29)
Based on 5.5% commission and monthly charges refunded.</t>
        </r>
      </text>
    </comment>
    <comment ref="SOF63" authorId="0" shapeId="0" xr:uid="{00000000-0006-0000-0700-00008A000000}">
      <text>
        <r>
          <rPr>
            <sz val="10"/>
            <color rgb="FF000000"/>
            <rFont val="Arial"/>
            <family val="2"/>
            <scheme val="minor"/>
          </rPr>
          <t>======
ID#AAABwg91iLg
Author    (2025-11-19 16:39:29)
Based on 5.5% commission and monthly charges refunded.</t>
        </r>
      </text>
    </comment>
    <comment ref="SON63" authorId="0" shapeId="0" xr:uid="{00000000-0006-0000-0700-0000E7010000}">
      <text>
        <r>
          <rPr>
            <sz val="10"/>
            <color rgb="FF000000"/>
            <rFont val="Arial"/>
            <family val="2"/>
            <scheme val="minor"/>
          </rPr>
          <t>======
ID#AAABwg91h1k
Author    (2025-11-19 16:39:29)
Based on 5.5% commission and monthly charges refunded.</t>
        </r>
      </text>
    </comment>
    <comment ref="SOV63" authorId="0" shapeId="0" xr:uid="{00000000-0006-0000-0700-000049010000}">
      <text>
        <r>
          <rPr>
            <sz val="10"/>
            <color rgb="FF000000"/>
            <rFont val="Arial"/>
            <family val="2"/>
            <scheme val="minor"/>
          </rPr>
          <t>======
ID#AAABwg91h_k
Author    (2025-11-19 16:39:29)
Based on 5.5% commission and monthly charges refunded.</t>
        </r>
      </text>
    </comment>
    <comment ref="SPD63" authorId="0" shapeId="0" xr:uid="{00000000-0006-0000-0700-000077020000}">
      <text>
        <r>
          <rPr>
            <sz val="10"/>
            <color rgb="FF000000"/>
            <rFont val="Arial"/>
            <family val="2"/>
            <scheme val="minor"/>
          </rPr>
          <t>======
ID#AAABwg91hss
Author    (2025-11-19 16:39:29)
Based on 5.5% commission and monthly charges refunded.</t>
        </r>
      </text>
    </comment>
    <comment ref="SPL63" authorId="0" shapeId="0" xr:uid="{00000000-0006-0000-0700-000004050000}">
      <text>
        <r>
          <rPr>
            <sz val="10"/>
            <color rgb="FF000000"/>
            <rFont val="Arial"/>
            <family val="2"/>
            <scheme val="minor"/>
          </rPr>
          <t>======
ID#AAABwg91hDQ
Author    (2025-11-19 16:39:29)
Based on 5.5% commission and monthly charges refunded.</t>
        </r>
      </text>
    </comment>
    <comment ref="SPT63" authorId="0" shapeId="0" xr:uid="{00000000-0006-0000-0700-0000AA010000}">
      <text>
        <r>
          <rPr>
            <sz val="10"/>
            <color rgb="FF000000"/>
            <rFont val="Arial"/>
            <family val="2"/>
            <scheme val="minor"/>
          </rPr>
          <t>======
ID#AAABwg91h5c
Author    (2025-11-19 16:39:29)
Based on 5.5% commission and monthly charges refunded.</t>
        </r>
      </text>
    </comment>
    <comment ref="SQB63" authorId="0" shapeId="0" xr:uid="{00000000-0006-0000-0700-000073020000}">
      <text>
        <r>
          <rPr>
            <sz val="10"/>
            <color rgb="FF000000"/>
            <rFont val="Arial"/>
            <family val="2"/>
            <scheme val="minor"/>
          </rPr>
          <t>======
ID#AAABwg91hs8
Author    (2025-11-19 16:39:29)
Based on 5.5% commission and monthly charges refunded.</t>
        </r>
      </text>
    </comment>
    <comment ref="SQJ63" authorId="0" shapeId="0" xr:uid="{00000000-0006-0000-0700-000054030000}">
      <text>
        <r>
          <rPr>
            <sz val="10"/>
            <color rgb="FF000000"/>
            <rFont val="Arial"/>
            <family val="2"/>
            <scheme val="minor"/>
          </rPr>
          <t>======
ID#AAABwg91hew
Author    (2025-11-19 16:39:29)
Based on 5.5% commission and monthly charges refunded.</t>
        </r>
      </text>
    </comment>
    <comment ref="SQR63" authorId="0" shapeId="0" xr:uid="{00000000-0006-0000-0700-000086010000}">
      <text>
        <r>
          <rPr>
            <sz val="10"/>
            <color rgb="FF000000"/>
            <rFont val="Arial"/>
            <family val="2"/>
            <scheme val="minor"/>
          </rPr>
          <t>======
ID#AAABwg91h7s
Author    (2025-11-19 16:39:29)
Based on 5.5% commission and monthly charges refunded.</t>
        </r>
      </text>
    </comment>
    <comment ref="SQZ63" authorId="0" shapeId="0" xr:uid="{00000000-0006-0000-0700-00002E020000}">
      <text>
        <r>
          <rPr>
            <sz val="10"/>
            <color rgb="FF000000"/>
            <rFont val="Arial"/>
            <family val="2"/>
            <scheme val="minor"/>
          </rPr>
          <t>======
ID#AAABwg91hxE
Author    (2025-11-19 16:39:29)
Based on 5.5% commission and monthly charges refunded.</t>
        </r>
      </text>
    </comment>
    <comment ref="SRH63" authorId="0" shapeId="0" xr:uid="{00000000-0006-0000-0700-000034040000}">
      <text>
        <r>
          <rPr>
            <sz val="10"/>
            <color rgb="FF000000"/>
            <rFont val="Arial"/>
            <family val="2"/>
            <scheme val="minor"/>
          </rPr>
          <t>======
ID#AAABwg91hQc
Author    (2025-11-19 16:39:29)
Based on 5.5% commission and monthly charges refunded.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z0sUqjLgWWw02mZbDyFchg/xQKQ=="/>
    </ext>
  </extL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tc={8ABAC5E8-4B38-3142-8A95-0B5D07FB1461}</author>
  </authors>
  <commentList>
    <comment ref="I10" authorId="0" shapeId="0" xr:uid="{8ABAC5E8-4B38-3142-8A95-0B5D07FB146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Not sure what this column is for - doesn't really make sense to me what it is calculating
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tc={3E29BD4F-5AD0-457B-BCD5-AF55893A9F21}</author>
  </authors>
  <commentList>
    <comment ref="C43" authorId="0" shapeId="0" xr:uid="{3E29BD4F-5AD0-457B-BCD5-AF55893A9F21}">
      <text>
        <t>[Threaded comment]
Your version of Excel allows you to read this threaded comment; however, any edits to it will get removed if the file is opened in a newer version of Excel. Learn more: https://go.microsoft.com/fwlink/?linkid=870924
Comment:
    60% FTE or Full time Finance Director rather than CFO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0" authorId="0" shapeId="0" xr:uid="{00000000-0006-0000-0D00-000001000000}">
      <text>
        <r>
          <rPr>
            <sz val="10"/>
            <color rgb="FF000000"/>
            <rFont val="Arial"/>
            <family val="2"/>
            <scheme val="minor"/>
          </rPr>
          <t>======
ID#AAABwg91hLY
tc={2E92CE83-59A7-4EA9-8BBC-73483140160A}    (2025-11-19 16:39:29)
[Threaded comment]
Your version of Excel allows you to read this threaded comment; however, any edits to it will get removed if the file is opened in a newer version of Excel. Learn more: https://go.microsoft.com/fwlink/?linkid=870924
Comment:
    Need rolling 12 months of sales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MbE/s7NcLj7jVDN/YuNmZumZsug=="/>
    </ext>
  </extL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5" authorId="0" shapeId="0" xr:uid="{00000000-0006-0000-0E00-000001000000}">
      <text>
        <r>
          <rPr>
            <sz val="10"/>
            <color rgb="FF000000"/>
            <rFont val="Arial"/>
            <family val="2"/>
            <scheme val="minor"/>
          </rPr>
          <t>======
ID#AAABwg91h-A
tc={CB819EE2-5E6B-4A80-8229-BF169AC1F0E5}    (2025-11-19 16:39:29)
[Threaded comment]
Your version of Excel allows you to read this threaded comment; however, any edits to it will get removed if the file is opened in a newer version of Excel. Learn more: https://go.microsoft.com/fwlink/?linkid=870924
Comment:
    Customer services is a direct cost</t>
        </r>
      </text>
    </comment>
    <comment ref="A11" authorId="0" shapeId="0" xr:uid="{00000000-0006-0000-0E00-000002000000}">
      <text>
        <r>
          <rPr>
            <sz val="10"/>
            <color rgb="FF000000"/>
            <rFont val="Arial"/>
            <family val="2"/>
            <scheme val="minor"/>
          </rPr>
          <t>======
ID#AAABwg91hi8
Author    (2025-11-19 16:39:29)
75% sales forecast via partners</t>
        </r>
      </text>
    </comment>
    <comment ref="A27" authorId="0" shapeId="0" xr:uid="{00000000-0006-0000-0E00-000005000000}">
      <text>
        <r>
          <rPr>
            <sz val="10"/>
            <color rgb="FF000000"/>
            <rFont val="Arial"/>
            <family val="2"/>
            <scheme val="minor"/>
          </rPr>
          <t>======
ID#AAABwg91hCw
tc={48420542-166D-4256-AA41-B1320D2A92B1}    (2025-11-19 16:39:29)
[Threaded comment]
Your version of Excel allows you to read this threaded comment; however, any edits to it will get removed if the file is opened in a newer version of Excel. Learn more: https://go.microsoft.com/fwlink/?linkid=870924
Comment:
    Customer services is a direct cost</t>
        </r>
      </text>
    </comment>
    <comment ref="A31" authorId="0" shapeId="0" xr:uid="{00000000-0006-0000-0E00-000003000000}">
      <text>
        <r>
          <rPr>
            <sz val="10"/>
            <color rgb="FF000000"/>
            <rFont val="Arial"/>
            <family val="2"/>
            <scheme val="minor"/>
          </rPr>
          <t>======
ID#AAABwg91hXo
Author    (2025-11-19 16:39:29)
Based on unit sales with each sale costing £150 per month in Cloud fees, changes shown as comments during budget period</t>
        </r>
      </text>
    </comment>
    <comment ref="A33" authorId="0" shapeId="0" xr:uid="{00000000-0006-0000-0E00-000004000000}">
      <text>
        <r>
          <rPr>
            <sz val="10"/>
            <color rgb="FF000000"/>
            <rFont val="Arial"/>
            <family val="2"/>
            <scheme val="minor"/>
          </rPr>
          <t>======
ID#AAABwg91hLc
Author    (2025-11-19 16:39:29)
75% sales forecast via partners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QKnD3DUYKiIH4ZZVviiRvAfYjoA=="/>
    </ext>
  </extL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7" authorId="0" shapeId="0" xr:uid="{00000000-0006-0000-1000-000001000000}">
      <text>
        <r>
          <rPr>
            <sz val="10"/>
            <color rgb="FF000000"/>
            <rFont val="Arial"/>
            <family val="2"/>
            <scheme val="minor"/>
          </rPr>
          <t>======
ID#AAABwg91iDI
tc={CFC66F0E-9447-4ECA-B7EE-8D59CA00EE44}    (2025-11-19 16:39:29)
[Threaded comment]
Your version of Excel allows you to read this threaded comment; however, any edits to it will get removed if the file is opened in a newer version of Excel. Learn more: https://go.microsoft.com/fwlink/?linkid=870924
Comment:
    Includes BUPA and other staff benefits</t>
        </r>
      </text>
    </comment>
    <comment ref="A26" authorId="0" shapeId="0" xr:uid="{00000000-0006-0000-1000-000002000000}">
      <text>
        <r>
          <rPr>
            <sz val="10"/>
            <color rgb="FF000000"/>
            <rFont val="Arial"/>
            <family val="2"/>
            <scheme val="minor"/>
          </rPr>
          <t>======
ID#AAABwg91hdY
tc={754F1823-445A-4DFC-B144-57F9451A86E2}    (2025-11-19 16:39:29)
[Threaded comment]
Your version of Excel allows you to read this threaded comment; however, any edits to it will get removed if the file is opened in a newer version of Excel. Learn more: https://go.microsoft.com/fwlink/?linkid=870924
Comment:
    £12,500 per month for Edwin until August - then no consultancy for Edwin and 14 days per month for KBQ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ZaYd8qyuL48FwjQ2BqN4AJuivbg=="/>
    </ext>
  </extL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<sst xmlns="http://schemas.openxmlformats.org/spreadsheetml/2006/main" count="2208" uniqueCount="833">
  <si>
    <t>Trial Balance</t>
  </si>
  <si>
    <t xml:space="preserve">TB1 </t>
  </si>
  <si>
    <t>TB2</t>
  </si>
  <si>
    <t>Adj</t>
  </si>
  <si>
    <t>Mgt Accs</t>
  </si>
  <si>
    <t>Account</t>
  </si>
  <si>
    <t>Balance</t>
  </si>
  <si>
    <t>Debit</t>
  </si>
  <si>
    <t>Credit</t>
  </si>
  <si>
    <t>October</t>
  </si>
  <si>
    <t>Movement</t>
  </si>
  <si>
    <t>Category</t>
  </si>
  <si>
    <t>Fixed assets</t>
  </si>
  <si>
    <t>Intangible assets</t>
  </si>
  <si>
    <t>Stock</t>
  </si>
  <si>
    <t>Trade debtors</t>
  </si>
  <si>
    <t>Other debtors</t>
  </si>
  <si>
    <t>Bank and cash</t>
  </si>
  <si>
    <t>Intercompany</t>
  </si>
  <si>
    <t>VAT</t>
  </si>
  <si>
    <t>Trade creditors</t>
  </si>
  <si>
    <t>Accruals</t>
  </si>
  <si>
    <t>Other creditors</t>
  </si>
  <si>
    <t>Loans</t>
  </si>
  <si>
    <t>Tax</t>
  </si>
  <si>
    <t>Share capital</t>
  </si>
  <si>
    <t>Share premium</t>
  </si>
  <si>
    <t>Reserves</t>
  </si>
  <si>
    <t>P&amp;L</t>
  </si>
  <si>
    <t>Sales</t>
  </si>
  <si>
    <t>Direct</t>
  </si>
  <si>
    <t>Prod Indirect</t>
  </si>
  <si>
    <t>R&amp;D</t>
  </si>
  <si>
    <t>S&amp;M</t>
  </si>
  <si>
    <t>G&amp;A</t>
  </si>
  <si>
    <t>Depreciation</t>
  </si>
  <si>
    <t>Interest</t>
  </si>
  <si>
    <t>Rent income</t>
  </si>
  <si>
    <t>Building costs</t>
  </si>
  <si>
    <t>Exceptional</t>
  </si>
  <si>
    <t>Investments</t>
  </si>
  <si>
    <t>Other Creditors</t>
  </si>
  <si>
    <t>USD conversion</t>
  </si>
  <si>
    <t>GBP</t>
  </si>
  <si>
    <t>Actual</t>
  </si>
  <si>
    <t>Budget</t>
  </si>
  <si>
    <t>Variance</t>
  </si>
  <si>
    <t>£'000</t>
  </si>
  <si>
    <t>Intangible Assets</t>
  </si>
  <si>
    <t>Tangible Assets</t>
  </si>
  <si>
    <t>Total Fixed Assets</t>
  </si>
  <si>
    <t>Trade Debtors</t>
  </si>
  <si>
    <t>Cash</t>
  </si>
  <si>
    <t>Total Current Assets</t>
  </si>
  <si>
    <t>Trade Creditors</t>
  </si>
  <si>
    <t>Deferred Tax</t>
  </si>
  <si>
    <t>Total Current Liabilities</t>
  </si>
  <si>
    <t>Net Assets</t>
  </si>
  <si>
    <t>Share Cap</t>
  </si>
  <si>
    <t>Other reserve</t>
  </si>
  <si>
    <t>BFWD retained earnings</t>
  </si>
  <si>
    <t>2025 P&amp;L</t>
  </si>
  <si>
    <t>Difference</t>
  </si>
  <si>
    <t>Opening Balance Sheet</t>
  </si>
  <si>
    <t>Deferred Revenue</t>
  </si>
  <si>
    <t>2022 retained earnings</t>
  </si>
  <si>
    <t>Equity</t>
  </si>
  <si>
    <t>Revenue</t>
  </si>
  <si>
    <t>Ui/Europe</t>
  </si>
  <si>
    <t>USA</t>
  </si>
  <si>
    <t>RoW</t>
  </si>
  <si>
    <t>Total Revenue</t>
  </si>
  <si>
    <t>Cost of Sales</t>
  </si>
  <si>
    <t>Direct costs</t>
  </si>
  <si>
    <t>Total Cost of Sales</t>
  </si>
  <si>
    <t>GROSS PROFIT</t>
  </si>
  <si>
    <t>Operating Expenses</t>
  </si>
  <si>
    <t xml:space="preserve">    Sales &amp; Marieting</t>
  </si>
  <si>
    <t>Product development</t>
  </si>
  <si>
    <t xml:space="preserve">    G&amp;A</t>
  </si>
  <si>
    <t>Product Support</t>
  </si>
  <si>
    <t>Total Opex</t>
  </si>
  <si>
    <t>EBITDA</t>
  </si>
  <si>
    <t>Other Income</t>
  </si>
  <si>
    <t>Grant income</t>
  </si>
  <si>
    <t>Total Other income</t>
  </si>
  <si>
    <t>Amortisaion</t>
  </si>
  <si>
    <t>Operating Profit / (Loss)</t>
  </si>
  <si>
    <t>Financing Costs</t>
  </si>
  <si>
    <t>Tax (R&amp;D credit -Cr)</t>
  </si>
  <si>
    <t>Corporation Tax</t>
  </si>
  <si>
    <t>Profit / (Loss) after Tax</t>
  </si>
  <si>
    <t>Checi</t>
  </si>
  <si>
    <t>PROFIT AND LOSS ACCOUNT</t>
  </si>
  <si>
    <t>DC Drive Business</t>
  </si>
  <si>
    <t>MC Drive Business</t>
  </si>
  <si>
    <t>SaaS product</t>
  </si>
  <si>
    <t>Sales &amp; Marketing</t>
  </si>
  <si>
    <t>SPRINT ELECTRIC LIMITED MANAGEMENT ACCOUNTS</t>
  </si>
  <si>
    <t>Year End 31 OCT</t>
  </si>
  <si>
    <t>Summary Profit and Loss November 2022</t>
  </si>
  <si>
    <t>Month</t>
  </si>
  <si>
    <t>Year to Date</t>
  </si>
  <si>
    <t>Reforecast</t>
  </si>
  <si>
    <t>UK/Europe</t>
  </si>
  <si>
    <t>Peregrine House (net position)</t>
  </si>
  <si>
    <t xml:space="preserve">    Sales &amp; Marketing</t>
  </si>
  <si>
    <t>Other Income / expenditure</t>
  </si>
  <si>
    <t>Miscellaneous Costs</t>
  </si>
  <si>
    <t>Total Other income / expenditure</t>
  </si>
  <si>
    <t>Exceptional costs</t>
  </si>
  <si>
    <t>Average Head Count</t>
  </si>
  <si>
    <t>Capitalised Dev Costs</t>
  </si>
  <si>
    <t>Staff costs</t>
  </si>
  <si>
    <t>Other</t>
  </si>
  <si>
    <t>Total P&amp;L</t>
  </si>
  <si>
    <t>P&amp;L check</t>
  </si>
  <si>
    <t>difference reported in Feb</t>
  </si>
  <si>
    <t>FHL Cashflow</t>
  </si>
  <si>
    <t>Year End 31 Dec 2022</t>
  </si>
  <si>
    <t>Cashflow Forecast - Monthly</t>
  </si>
  <si>
    <t>Cash Flow from Operations</t>
  </si>
  <si>
    <t xml:space="preserve">   Operating Profit/(Loss)</t>
  </si>
  <si>
    <t xml:space="preserve">   add back Depreciation &amp; Amortisation</t>
  </si>
  <si>
    <t xml:space="preserve">   add back interest</t>
  </si>
  <si>
    <t xml:space="preserve">   Dec/(inc) in Trade Debtors</t>
  </si>
  <si>
    <t xml:space="preserve">   Dec/(inc) in Other Debtors</t>
  </si>
  <si>
    <t xml:space="preserve">   Dec/(inc) in VAT debtor</t>
  </si>
  <si>
    <t xml:space="preserve">   Inc/(Dec) in Trade Creditors</t>
  </si>
  <si>
    <t xml:space="preserve">   Inc/(Dec) in Deferred income</t>
  </si>
  <si>
    <t xml:space="preserve">   Inc/(Dec) in Other creditors</t>
  </si>
  <si>
    <t>Net Cash Flow from Operations</t>
  </si>
  <si>
    <t>Cash flows from investing activities</t>
  </si>
  <si>
    <t xml:space="preserve">   Purchase of Intangible assets</t>
  </si>
  <si>
    <t xml:space="preserve">   Purchase of Tangible assets</t>
  </si>
  <si>
    <t>Net Cash Flow from Investing</t>
  </si>
  <si>
    <t>Cash flows from financing activities</t>
  </si>
  <si>
    <t xml:space="preserve">   Issue of ordinary share capital</t>
  </si>
  <si>
    <t xml:space="preserve">   New loans</t>
  </si>
  <si>
    <t>Cost of fundraising</t>
  </si>
  <si>
    <t xml:space="preserve">   Repayment of borrowings</t>
  </si>
  <si>
    <t>Net Cash Flow from Financing</t>
  </si>
  <si>
    <t>Net Cash Inflow/(Outflow) in period</t>
  </si>
  <si>
    <t>Opening Cash Balance</t>
  </si>
  <si>
    <t>Closing Cash Balance</t>
  </si>
  <si>
    <t xml:space="preserve">   Dec/(inc) in Prepayment</t>
  </si>
  <si>
    <t xml:space="preserve">   Inc/(Dec) in Accruals</t>
  </si>
  <si>
    <t xml:space="preserve">   Inc/(Dec) in Deferred Income</t>
  </si>
  <si>
    <t xml:space="preserve">   Inc/(Dec) in PAYE Creditors</t>
  </si>
  <si>
    <t xml:space="preserve">   Inc/(Dec) in Other Creditors</t>
  </si>
  <si>
    <t xml:space="preserve">   Dec/(inc) in R&amp;D Tax receivable</t>
  </si>
  <si>
    <t>Simple cashflow</t>
  </si>
  <si>
    <t>Opening cash SEL</t>
  </si>
  <si>
    <t>Sales (+60 days)</t>
  </si>
  <si>
    <t>COGS (+30 days)</t>
  </si>
  <si>
    <t>Salaries and other costs (in month)</t>
  </si>
  <si>
    <t>Closing cash in SEL</t>
  </si>
  <si>
    <t>Opening cash in SR</t>
  </si>
  <si>
    <t>Investment monies</t>
  </si>
  <si>
    <t>R&amp;D Activities</t>
  </si>
  <si>
    <t>Chair and CFO costs</t>
  </si>
  <si>
    <t>Closing cash in SR</t>
  </si>
  <si>
    <t>Total cashflow</t>
  </si>
  <si>
    <t>Working capital movement</t>
  </si>
  <si>
    <t>Other costs</t>
  </si>
  <si>
    <t>Cash balance</t>
  </si>
  <si>
    <t>META Forecast cash balance</t>
  </si>
  <si>
    <t>Profit and Loss Account</t>
  </si>
  <si>
    <t>USD / GBP Conversion rate</t>
  </si>
  <si>
    <t>10 months</t>
  </si>
  <si>
    <t>Notes</t>
  </si>
  <si>
    <t>Opthamology</t>
  </si>
  <si>
    <t>Take from pivot on Revenue tab - ensure data is refreshed before pulling through</t>
  </si>
  <si>
    <t>Neurology</t>
  </si>
  <si>
    <t>Therapeutic 3</t>
  </si>
  <si>
    <t>Therapeutic 4</t>
  </si>
  <si>
    <t>Therapeutic 5</t>
  </si>
  <si>
    <t>Modeller Commission</t>
  </si>
  <si>
    <t>80% of invoiced revenue</t>
  </si>
  <si>
    <t xml:space="preserve">Computer </t>
  </si>
  <si>
    <t xml:space="preserve"> 15 sites in existence.  Taget = 400 sites.  </t>
  </si>
  <si>
    <t>Engineering</t>
  </si>
  <si>
    <t>Other Income / costs</t>
  </si>
  <si>
    <t>Total Other income / costs</t>
  </si>
  <si>
    <t>Balance Sheet</t>
  </si>
  <si>
    <t>Deferred Costs</t>
  </si>
  <si>
    <t>Current earnings</t>
  </si>
  <si>
    <t>Debtors</t>
  </si>
  <si>
    <t>Opening debtors</t>
  </si>
  <si>
    <t>New sales</t>
  </si>
  <si>
    <t>Cash receipt on debtors</t>
  </si>
  <si>
    <t>Closing debtors</t>
  </si>
  <si>
    <t>Vat on purchases</t>
  </si>
  <si>
    <t>BFWD</t>
  </si>
  <si>
    <t>Vat return</t>
  </si>
  <si>
    <t>Purchases:</t>
  </si>
  <si>
    <t>Prod dev</t>
  </si>
  <si>
    <t>UK sales</t>
  </si>
  <si>
    <t>AI Commission</t>
  </si>
  <si>
    <t>Payments (assume 30 days)</t>
  </si>
  <si>
    <t>AI Commission - assume 60 days</t>
  </si>
  <si>
    <t>CFWD</t>
  </si>
  <si>
    <t>Customer</t>
  </si>
  <si>
    <t>Therapeutic Area</t>
  </si>
  <si>
    <t>Project start date</t>
  </si>
  <si>
    <t>Project end date</t>
  </si>
  <si>
    <t>Revenue type</t>
  </si>
  <si>
    <t>Revenue recognition</t>
  </si>
  <si>
    <t>Unit Price</t>
  </si>
  <si>
    <t>Quantity</t>
  </si>
  <si>
    <t>hubspot opportunties weighted</t>
  </si>
  <si>
    <t>Ophthamology</t>
  </si>
  <si>
    <t>Altris Model License</t>
  </si>
  <si>
    <t>Annual</t>
  </si>
  <si>
    <t>Bitfount License</t>
  </si>
  <si>
    <t>Bitfount License - Data Transfer</t>
  </si>
  <si>
    <t>Bitfount License - InSite Insights</t>
  </si>
  <si>
    <t>Bitfount License - Model Development/Validation</t>
  </si>
  <si>
    <t>Bitfount License - Patient Pre-Screening</t>
  </si>
  <si>
    <t>Patient Identification - Site level fixed fee</t>
  </si>
  <si>
    <t>End</t>
  </si>
  <si>
    <t>Patient Identification - Site level per patient fee</t>
  </si>
  <si>
    <t>Patient Identification - Site level per patient fee (Copy)</t>
  </si>
  <si>
    <t>Project Configuration</t>
  </si>
  <si>
    <t>Uniform</t>
  </si>
  <si>
    <t>Project Management</t>
  </si>
  <si>
    <t>Screen Failure Reduction</t>
  </si>
  <si>
    <t>Start</t>
  </si>
  <si>
    <t>Ophthalmology – Platform Revenue (earned)</t>
  </si>
  <si>
    <t>Ophthalmology – Project Revenue (earned)</t>
  </si>
  <si>
    <t>Ophthalmology – Patient Revenue (earned)</t>
  </si>
  <si>
    <t>Neurology – Platform Revenue (earned)</t>
  </si>
  <si>
    <t>Neurology – Project Revenue (earned)</t>
  </si>
  <si>
    <t>Neurology – Patient Revenue (earned)</t>
  </si>
  <si>
    <t>Dermatology</t>
  </si>
  <si>
    <t>Dermatology – Platform Revenue (earned)</t>
  </si>
  <si>
    <t>Dermatology – Project Revenue (earned)</t>
  </si>
  <si>
    <t>Dermatology – Patient Revenue (earned)</t>
  </si>
  <si>
    <t>Oncology</t>
  </si>
  <si>
    <t>Oncology – Platform Revenue (earned)</t>
  </si>
  <si>
    <t>Oncology – Project Revenue (earned)</t>
  </si>
  <si>
    <t>Oncology – Patient Revenue (earned)</t>
  </si>
  <si>
    <t>Row Labels</t>
  </si>
  <si>
    <t>Sum of  Jan-2026</t>
  </si>
  <si>
    <t>Sum of  Feb-2026</t>
  </si>
  <si>
    <t>Sum of  Mar-2026</t>
  </si>
  <si>
    <t>Sum of  Apr-2026</t>
  </si>
  <si>
    <t>Sum of  May-2026</t>
  </si>
  <si>
    <t>Sum of  Jun-2026</t>
  </si>
  <si>
    <t>Sum of  Jul-2026</t>
  </si>
  <si>
    <t>Sum of  Aug-2026</t>
  </si>
  <si>
    <t>Sum of  Sep-2026</t>
  </si>
  <si>
    <t>Sum of  Oct-2026</t>
  </si>
  <si>
    <t>Sum of  Nov-2026</t>
  </si>
  <si>
    <t>Sum of  Dec-2026</t>
  </si>
  <si>
    <t>Sum of  Jan-2027</t>
  </si>
  <si>
    <t>Sum of  Feb-2027</t>
  </si>
  <si>
    <t>Sum of  Mar-2027</t>
  </si>
  <si>
    <t>Sum of  Apr-2027</t>
  </si>
  <si>
    <t>Sum of  May-2027</t>
  </si>
  <si>
    <t>Sum of  Jun-2027</t>
  </si>
  <si>
    <t>Sum of  Jul-2027</t>
  </si>
  <si>
    <t>Sum of  Aug-2027</t>
  </si>
  <si>
    <t>Sum of  Sep-2027</t>
  </si>
  <si>
    <t>Sum of  Oct-2027</t>
  </si>
  <si>
    <t>Sum of  Nov-2027</t>
  </si>
  <si>
    <t>Sum of  Dec-2027</t>
  </si>
  <si>
    <t>Sum of  Jan-2028</t>
  </si>
  <si>
    <t>Sum of  Feb-2028</t>
  </si>
  <si>
    <t>Sum of  Mar-2028</t>
  </si>
  <si>
    <t>Sum of  Apr-2028</t>
  </si>
  <si>
    <t>Sum of  May-2028</t>
  </si>
  <si>
    <t>Sum of  Jun-2028</t>
  </si>
  <si>
    <t>Sum of  Jul-2028</t>
  </si>
  <si>
    <t>Sum of  Aug-2028</t>
  </si>
  <si>
    <t>Sum of  Sep-2028</t>
  </si>
  <si>
    <t>Sum of  Oct-2028</t>
  </si>
  <si>
    <t>Sum of  Nov-2028</t>
  </si>
  <si>
    <t>Sum of  Dec-2028</t>
  </si>
  <si>
    <t>Sum of  Jan-2029</t>
  </si>
  <si>
    <t>Sum of  Feb-2029</t>
  </si>
  <si>
    <t>Sum of  Mar-2029</t>
  </si>
  <si>
    <t>Sum of  Apr-2029</t>
  </si>
  <si>
    <t>Sum of  May-2029</t>
  </si>
  <si>
    <t>Sum of  Jun-2029</t>
  </si>
  <si>
    <t>Sum of  Jul-2029</t>
  </si>
  <si>
    <t>Sum of  Aug-2029</t>
  </si>
  <si>
    <t>Sum of  Sep-2029</t>
  </si>
  <si>
    <t>Sum of  Oct-2029</t>
  </si>
  <si>
    <t>Sum of  Nov-2029</t>
  </si>
  <si>
    <t>Sum of  Dec-2029</t>
  </si>
  <si>
    <t>Sum of  Jan-2030</t>
  </si>
  <si>
    <t>Sum of  Feb-2030</t>
  </si>
  <si>
    <t>Sum of  Mar-2030</t>
  </si>
  <si>
    <t>Sum of  Apr-2030</t>
  </si>
  <si>
    <t>Sum of  May-2030</t>
  </si>
  <si>
    <t>Sum of  Jun-2030</t>
  </si>
  <si>
    <t>Sum of  Jul-2030</t>
  </si>
  <si>
    <t>Sum of  Aug-2030</t>
  </si>
  <si>
    <t>Sum of  Sep-2030</t>
  </si>
  <si>
    <t>Sum of  Oct-2030</t>
  </si>
  <si>
    <t>Sum of  Nov-2030</t>
  </si>
  <si>
    <t>Sum of  Dec-2030</t>
  </si>
  <si>
    <t>Grand Total</t>
  </si>
  <si>
    <t>Bitfount Revenue Build Model</t>
  </si>
  <si>
    <t>Ophthalmology</t>
  </si>
  <si>
    <t>Revenue Build Model – trials per year (Type A=Small, B=Medium, C=Large)</t>
  </si>
  <si>
    <t>Year</t>
  </si>
  <si>
    <t>Platform</t>
  </si>
  <si>
    <t>Project</t>
  </si>
  <si>
    <t>Monthly fee</t>
  </si>
  <si>
    <t>Ophthalmology – Type A trials per year</t>
  </si>
  <si>
    <t>Ophthalmology – Type B trials per year</t>
  </si>
  <si>
    <t>Ophthalmology – Type C trials per year</t>
  </si>
  <si>
    <t>Check</t>
  </si>
  <si>
    <t>Revenue per trial assumptions (USD, per Type, all TA)</t>
  </si>
  <si>
    <t>Small (Type A)</t>
  </si>
  <si>
    <t>Medium (Type B)</t>
  </si>
  <si>
    <t>Large (Type C)</t>
  </si>
  <si>
    <t>Number of Sites</t>
  </si>
  <si>
    <t>Bitfount Licence per site per year ($)</t>
  </si>
  <si>
    <t>Project configuration fee per trial ($)</t>
  </si>
  <si>
    <t>AI Model Licence per site per year ($)</t>
  </si>
  <si>
    <t>Monthly Project Management Fee ($ per trial)</t>
  </si>
  <si>
    <t>Platform licence per trial per year ($) = (Bitfount+AI)*Sites</t>
  </si>
  <si>
    <t>Note: Type A=Small, Type B=Medium, Type C=Large. All projects last 12 months. Cash = net 60</t>
  </si>
  <si>
    <t>Metric</t>
  </si>
  <si>
    <t>Ophthalmology – Type A client starts per month</t>
  </si>
  <si>
    <t>Ophthalmology – Type A active trials per month</t>
  </si>
  <si>
    <t>Ophthalmology – Type B client starts per month</t>
  </si>
  <si>
    <t>Ophthalmology – Type B active trials per month</t>
  </si>
  <si>
    <t>Ophthalmology – Type C client starts per month</t>
  </si>
  <si>
    <t>Ophthalmology – Type C active trials per month</t>
  </si>
  <si>
    <t>Ophthalmology –  Project Management Fee (earned)</t>
  </si>
  <si>
    <t>Ophthalmology – Total Revenue Earned</t>
  </si>
  <si>
    <t>Ophthalmology – Platform Invoices</t>
  </si>
  <si>
    <t>Ophthalmology – Project Invoices</t>
  </si>
  <si>
    <t>Ophthalmology – Project Management Fee Invoices</t>
  </si>
  <si>
    <t>Ophthalmology – Total Invoices</t>
  </si>
  <si>
    <t>AI Model Commission - cost recognition</t>
  </si>
  <si>
    <t>Cap = 100 sites per TA @ $3,500 per site per year)</t>
  </si>
  <si>
    <t>AI Model Commission - invoice</t>
  </si>
  <si>
    <t>AI Model Commission - cash outflow</t>
  </si>
  <si>
    <t>Cumulative recognition</t>
  </si>
  <si>
    <t>Cumulative invoices</t>
  </si>
  <si>
    <t>Deferred cost</t>
  </si>
  <si>
    <t>Deferred Income</t>
  </si>
  <si>
    <t>Deferred income</t>
  </si>
  <si>
    <t>Commission</t>
  </si>
  <si>
    <t>$6k per new client</t>
  </si>
  <si>
    <t>12% total commission per invoice</t>
  </si>
  <si>
    <t>Total Sales Salary x 1.5</t>
  </si>
  <si>
    <t>Invoicing</t>
  </si>
  <si>
    <t>Hubspot invoices</t>
  </si>
  <si>
    <t>Employee costs</t>
  </si>
  <si>
    <t>NI</t>
  </si>
  <si>
    <t>Inflation</t>
  </si>
  <si>
    <t>Pension</t>
  </si>
  <si>
    <t>Total on-costs</t>
  </si>
  <si>
    <t>First Name</t>
  </si>
  <si>
    <t>Surname</t>
  </si>
  <si>
    <t>Position</t>
  </si>
  <si>
    <t>Start date</t>
  </si>
  <si>
    <t>Department</t>
  </si>
  <si>
    <t>Location</t>
  </si>
  <si>
    <t>Salary</t>
  </si>
  <si>
    <t>Loaded salary</t>
  </si>
  <si>
    <t>David</t>
  </si>
  <si>
    <t>Friend</t>
  </si>
  <si>
    <t>Sales Director</t>
  </si>
  <si>
    <t>Current</t>
  </si>
  <si>
    <t>US</t>
  </si>
  <si>
    <t>Jonny</t>
  </si>
  <si>
    <t>Charles</t>
  </si>
  <si>
    <t>Sales Manager</t>
  </si>
  <si>
    <t>UK</t>
  </si>
  <si>
    <t>East Coast</t>
  </si>
  <si>
    <t>Enterprise Sales Manager</t>
  </si>
  <si>
    <t>West Coast</t>
  </si>
  <si>
    <t>Therapeutic 1</t>
  </si>
  <si>
    <t>Therapeutic 2</t>
  </si>
  <si>
    <t>Muhammad</t>
  </si>
  <si>
    <t>Baqir</t>
  </si>
  <si>
    <t>Marketing</t>
  </si>
  <si>
    <t>Product Marketeer</t>
  </si>
  <si>
    <t>Lead Gen</t>
  </si>
  <si>
    <t>Comms</t>
  </si>
  <si>
    <t>Daniella</t>
  </si>
  <si>
    <t>Currie</t>
  </si>
  <si>
    <t>HR</t>
  </si>
  <si>
    <t>Blaise</t>
  </si>
  <si>
    <t>Thomson</t>
  </si>
  <si>
    <t>CEO</t>
  </si>
  <si>
    <t>Emmanuel</t>
  </si>
  <si>
    <t>Mensah</t>
  </si>
  <si>
    <t>IT</t>
  </si>
  <si>
    <t>CFO</t>
  </si>
  <si>
    <t>Office Manager</t>
  </si>
  <si>
    <t>Ops Assistant</t>
  </si>
  <si>
    <t>Joao</t>
  </si>
  <si>
    <t>Ribeiro Goncalves</t>
  </si>
  <si>
    <t>CTO</t>
  </si>
  <si>
    <t>Cai</t>
  </si>
  <si>
    <t>Quek</t>
  </si>
  <si>
    <t>Tomike</t>
  </si>
  <si>
    <t>Mzhavia</t>
  </si>
  <si>
    <t>James</t>
  </si>
  <si>
    <t>Marchant</t>
  </si>
  <si>
    <t>Nikolas</t>
  </si>
  <si>
    <t>Ilia</t>
  </si>
  <si>
    <t>Christopher</t>
  </si>
  <si>
    <t>Clarke</t>
  </si>
  <si>
    <t>Oleksiy</t>
  </si>
  <si>
    <t>Chornobay</t>
  </si>
  <si>
    <t>Ali</t>
  </si>
  <si>
    <t>Amin-Nejad</t>
  </si>
  <si>
    <t>Maria-Bristena</t>
  </si>
  <si>
    <t>Oprisanu</t>
  </si>
  <si>
    <t>Naaman</t>
  </si>
  <si>
    <t>Tammuz</t>
  </si>
  <si>
    <t>Chief Product Officer</t>
  </si>
  <si>
    <t>Lily</t>
  </si>
  <si>
    <t>Martyn</t>
  </si>
  <si>
    <t>Regulatory</t>
  </si>
  <si>
    <t>Sharlyne</t>
  </si>
  <si>
    <t>Slassi</t>
  </si>
  <si>
    <t>Designer</t>
  </si>
  <si>
    <t>Product Manager</t>
  </si>
  <si>
    <t>Partnership Manager</t>
  </si>
  <si>
    <t>Therapeutic Team 2</t>
  </si>
  <si>
    <t>Therapeutic Team 3</t>
  </si>
  <si>
    <t>Yasmin</t>
  </si>
  <si>
    <t>McQuinlan</t>
  </si>
  <si>
    <t>Customer Success</t>
  </si>
  <si>
    <t>Site Acquisition</t>
  </si>
  <si>
    <t>Judit</t>
  </si>
  <si>
    <t>Greskovits</t>
  </si>
  <si>
    <t>Merlin</t>
  </si>
  <si>
    <t>Gough</t>
  </si>
  <si>
    <t>Airlangga</t>
  </si>
  <si>
    <t>Gunawan</t>
  </si>
  <si>
    <t>Ruaridh James</t>
  </si>
  <si>
    <t>Newman</t>
  </si>
  <si>
    <t>Dipti</t>
  </si>
  <si>
    <t>Rao</t>
  </si>
  <si>
    <t>Total</t>
  </si>
  <si>
    <t>Number of employees</t>
  </si>
  <si>
    <t>Total Headcount</t>
  </si>
  <si>
    <t>SEL</t>
  </si>
  <si>
    <t>Actual balance sheet balances</t>
  </si>
  <si>
    <t>12110</t>
  </si>
  <si>
    <t>Components</t>
  </si>
  <si>
    <t>12120</t>
  </si>
  <si>
    <t>WIP</t>
  </si>
  <si>
    <t>12130</t>
  </si>
  <si>
    <t>Fin Goods</t>
  </si>
  <si>
    <t>12140</t>
  </si>
  <si>
    <t>Packing Materials</t>
  </si>
  <si>
    <t>12180</t>
  </si>
  <si>
    <t>Scrap Inventory</t>
  </si>
  <si>
    <t>12190</t>
  </si>
  <si>
    <t>Provisions</t>
  </si>
  <si>
    <t>Nov</t>
  </si>
  <si>
    <t>Dec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</si>
  <si>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</si>
  <si>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</si>
  <si>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</si>
  <si>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</si>
  <si>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</si>
  <si>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</si>
  <si>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</si>
  <si>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</si>
  <si>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</si>
  <si>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</si>
  <si>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Debtor days</t>
  </si>
  <si>
    <t>Made up of:</t>
  </si>
  <si>
    <t>R&amp;D Tax Claim</t>
  </si>
  <si>
    <t>Prepayments</t>
  </si>
  <si>
    <t>Intercompany opening balance</t>
  </si>
  <si>
    <t>New costs</t>
  </si>
  <si>
    <t>Repayments</t>
  </si>
  <si>
    <t>Closing balance</t>
  </si>
  <si>
    <t>COGS purchases</t>
  </si>
  <si>
    <t>Creditor days</t>
  </si>
  <si>
    <t>BUDGET / REFORECAST</t>
  </si>
  <si>
    <t>Original Budget</t>
  </si>
  <si>
    <t>UK Costs</t>
  </si>
  <si>
    <t>Staff Costs</t>
  </si>
  <si>
    <t>Total Direct Costs</t>
  </si>
  <si>
    <t>Quarterly Direct Costs</t>
  </si>
  <si>
    <t>ACTUAL</t>
  </si>
  <si>
    <t xml:space="preserve">Actual </t>
  </si>
  <si>
    <t xml:space="preserve">Year </t>
  </si>
  <si>
    <t>Base Case</t>
  </si>
  <si>
    <t>Direct Costs</t>
  </si>
  <si>
    <t>to date</t>
  </si>
  <si>
    <t>To go</t>
  </si>
  <si>
    <t>Sales and Marketing</t>
  </si>
  <si>
    <t>Number of US employees</t>
  </si>
  <si>
    <t>US staff on-costs</t>
  </si>
  <si>
    <t>Events</t>
  </si>
  <si>
    <t>Web site</t>
  </si>
  <si>
    <t>Advertising</t>
  </si>
  <si>
    <t>Consultants</t>
  </si>
  <si>
    <t>Sales literature</t>
  </si>
  <si>
    <t xml:space="preserve">Entertainment </t>
  </si>
  <si>
    <t>Travel - National</t>
  </si>
  <si>
    <t>Travel - International</t>
  </si>
  <si>
    <t>Total Sales and Marketing UK</t>
  </si>
  <si>
    <t>Quarterly</t>
  </si>
  <si>
    <t>Total S&amp;M</t>
  </si>
  <si>
    <t>Quarterly S&amp;M</t>
  </si>
  <si>
    <t>Entertainment-100% business</t>
  </si>
  <si>
    <t>Entertainment - 0%</t>
  </si>
  <si>
    <t>Month to Date</t>
  </si>
  <si>
    <t xml:space="preserve">Original </t>
  </si>
  <si>
    <t>at year end</t>
  </si>
  <si>
    <t>US on costs</t>
  </si>
  <si>
    <t>US  on- costs</t>
  </si>
  <si>
    <t>Entertainment</t>
  </si>
  <si>
    <t>General and Administrative</t>
  </si>
  <si>
    <t>Salaries</t>
  </si>
  <si>
    <t>Bonus</t>
  </si>
  <si>
    <t>Per employee</t>
  </si>
  <si>
    <t>Staff Welfare</t>
  </si>
  <si>
    <t>Recruitment</t>
  </si>
  <si>
    <t>Insurance</t>
  </si>
  <si>
    <t>Rent</t>
  </si>
  <si>
    <t>Cleaning</t>
  </si>
  <si>
    <t>Telephone &amp; Internet</t>
  </si>
  <si>
    <t>IT costs</t>
  </si>
  <si>
    <t>Printing and stationery</t>
  </si>
  <si>
    <t>Postage, freight and courier services</t>
  </si>
  <si>
    <t>Accounting and Audit</t>
  </si>
  <si>
    <t>Professional Fees</t>
  </si>
  <si>
    <t>Legal Fees</t>
  </si>
  <si>
    <t>Subscriptions</t>
  </si>
  <si>
    <t>Per employee / per year</t>
  </si>
  <si>
    <t>Training</t>
  </si>
  <si>
    <t>Travel</t>
  </si>
  <si>
    <t>Entertaining</t>
  </si>
  <si>
    <t>Bank charges</t>
  </si>
  <si>
    <t>Management Expenses</t>
  </si>
  <si>
    <t>Total G&amp;A</t>
  </si>
  <si>
    <t>Quarterly G&amp;A</t>
  </si>
  <si>
    <t>Staff welfare</t>
  </si>
  <si>
    <t>Product Development</t>
  </si>
  <si>
    <t>No of employees</t>
  </si>
  <si>
    <t>Original budget</t>
  </si>
  <si>
    <t>Contractors</t>
  </si>
  <si>
    <t>Consumables</t>
  </si>
  <si>
    <t>Approvals</t>
  </si>
  <si>
    <t>Validation Data</t>
  </si>
  <si>
    <t>Expenses and Consumables</t>
  </si>
  <si>
    <t>IT Software and Consumables</t>
  </si>
  <si>
    <t>Total Prod Dev</t>
  </si>
  <si>
    <t>Quarterly Prod Dev</t>
  </si>
  <si>
    <t>University partnership costs</t>
  </si>
  <si>
    <t>Technical services</t>
  </si>
  <si>
    <t>IT Security</t>
  </si>
  <si>
    <t>Purchase schedule</t>
  </si>
  <si>
    <t>Item</t>
  </si>
  <si>
    <t>Cost</t>
  </si>
  <si>
    <t>Number</t>
  </si>
  <si>
    <t>Amortisation rate</t>
  </si>
  <si>
    <t>Opening Asset Register</t>
  </si>
  <si>
    <t>Computers</t>
  </si>
  <si>
    <t>Amortisation schedule</t>
  </si>
  <si>
    <t>FHL Limited</t>
  </si>
  <si>
    <t>Balance Per General Ledger</t>
  </si>
  <si>
    <t>Per Aged Debtors report</t>
  </si>
  <si>
    <t>Other Debtors</t>
  </si>
  <si>
    <t>Months</t>
  </si>
  <si>
    <t>Start Date</t>
  </si>
  <si>
    <t>Months remaining</t>
  </si>
  <si>
    <t>Invoice amount</t>
  </si>
  <si>
    <t>Difference to reconcile</t>
  </si>
  <si>
    <t>Bank</t>
  </si>
  <si>
    <t>£</t>
  </si>
  <si>
    <t>Statement balance</t>
  </si>
  <si>
    <t>Payroll control Accounts</t>
  </si>
  <si>
    <t>Wages Payable - Payroll</t>
  </si>
  <si>
    <t>PAYE Payable</t>
  </si>
  <si>
    <t>Pensions Payable</t>
  </si>
  <si>
    <t>Payables</t>
  </si>
  <si>
    <t>Total Payables</t>
  </si>
  <si>
    <t>TA 2 – Type A trials per year</t>
  </si>
  <si>
    <t>TA 2 – Type B trials per year</t>
  </si>
  <si>
    <t>TA 2 – Type C trials per year</t>
  </si>
  <si>
    <t>TA3 – Type A trials per year</t>
  </si>
  <si>
    <t>TA3 – Type B trials per year</t>
  </si>
  <si>
    <t>TA3 – Type C trials per year</t>
  </si>
  <si>
    <t>TA2 – Type A client starts per month</t>
  </si>
  <si>
    <t>TA4 – Type A trials per year</t>
  </si>
  <si>
    <t>TA4 – Type B trials per year</t>
  </si>
  <si>
    <t>TA4 – Type C trials per year</t>
  </si>
  <si>
    <t>Therapeutic Team 4</t>
  </si>
  <si>
    <t>Eng</t>
  </si>
  <si>
    <t>Therapeutic area start dates (i.e. date of first sale)</t>
  </si>
  <si>
    <t>Therapuetic 2</t>
  </si>
  <si>
    <t>TA 2</t>
  </si>
  <si>
    <t>TA 3</t>
  </si>
  <si>
    <t>TA2 – Type A active trials per month</t>
  </si>
  <si>
    <t>TA2 – Type B client starts per month</t>
  </si>
  <si>
    <t>TA2 – Type B active trials per month</t>
  </si>
  <si>
    <t>TA2 – Type C client starts per month</t>
  </si>
  <si>
    <t>TA2 – Type C active trials per month</t>
  </si>
  <si>
    <t>TA2 – Platform Revenue (earned)</t>
  </si>
  <si>
    <t>TA2 – Project Revenue (earned)</t>
  </si>
  <si>
    <t>TA2 – Project Management Fee Revenue (earned)</t>
  </si>
  <si>
    <t>TA2 – Total Revenue Earned</t>
  </si>
  <si>
    <t>TA2 – Platform Invoices</t>
  </si>
  <si>
    <t>TA2 – Project Invoices</t>
  </si>
  <si>
    <t>TA2 – Project Management Fee Invoices</t>
  </si>
  <si>
    <t>TA2 – Total Invoices</t>
  </si>
  <si>
    <t>TA3 – Type A client starts per month</t>
  </si>
  <si>
    <t>TA3 – Type A active trials per month</t>
  </si>
  <si>
    <t>TA3 – Type B client starts per month</t>
  </si>
  <si>
    <t>TA3 – Type B active trials per month</t>
  </si>
  <si>
    <t>TA3 – Type C client starts per month</t>
  </si>
  <si>
    <t>TA3 – Type C active trials per month</t>
  </si>
  <si>
    <t>TA3 – Platform Revenue (earned)</t>
  </si>
  <si>
    <t>TA3 – Project Revenue (earned)</t>
  </si>
  <si>
    <t>TA3 – Project Management Fee Revenue (earned)</t>
  </si>
  <si>
    <t>TA3 – Total Revenue Earned</t>
  </si>
  <si>
    <t>TA3 – Platform Invoices</t>
  </si>
  <si>
    <t>TA3 – Project Invoices</t>
  </si>
  <si>
    <t>TA3 – Project Management Fee Invoices</t>
  </si>
  <si>
    <t>TA3 – Total Invoices</t>
  </si>
  <si>
    <t>TA4 – Type A client starts per month</t>
  </si>
  <si>
    <t>TA4 – Type A active trials per month</t>
  </si>
  <si>
    <t>TA4 – Type B client starts per month</t>
  </si>
  <si>
    <t>TA4 – Type B active trials per month</t>
  </si>
  <si>
    <t>TA4 – Type C client starts per month</t>
  </si>
  <si>
    <t>TA4 – Type C active trials per month</t>
  </si>
  <si>
    <t>TA4 – Platform Revenue (earned)</t>
  </si>
  <si>
    <t>TA4 – Project Revenue (earned)</t>
  </si>
  <si>
    <t>TA4 – Project Management Fee Revenue (earned)</t>
  </si>
  <si>
    <t>TA4 – Total Revenue Earned</t>
  </si>
  <si>
    <t>TA4 – Platform Invoices</t>
  </si>
  <si>
    <t>TA4 – Project Invoices</t>
  </si>
  <si>
    <t>TA4 – Project Management Fee Invoices</t>
  </si>
  <si>
    <t>TA4 – Total Invoices</t>
  </si>
  <si>
    <t>TA2</t>
  </si>
  <si>
    <t>TA3</t>
  </si>
  <si>
    <t>TA4</t>
  </si>
  <si>
    <t>TA5 – Type A trials per year</t>
  </si>
  <si>
    <t>TA5 – Type B trials per year</t>
  </si>
  <si>
    <t>TA5 – Type C trials per year</t>
  </si>
  <si>
    <t>TA6 – Type A trials per year</t>
  </si>
  <si>
    <t>TA6 – Type B trials per year</t>
  </si>
  <si>
    <t>TA6 – Type C trials per year</t>
  </si>
  <si>
    <t>TA5</t>
  </si>
  <si>
    <t>TA6</t>
  </si>
  <si>
    <t xml:space="preserve">TA5 </t>
  </si>
  <si>
    <t>TA5 – Type A client starts per month</t>
  </si>
  <si>
    <t>TA5 – Type A active trials per month</t>
  </si>
  <si>
    <t>TA5 – Type B client starts per month</t>
  </si>
  <si>
    <t>TA5 – Type B active trials per month</t>
  </si>
  <si>
    <t>TA5 – Type C client starts per month</t>
  </si>
  <si>
    <t>TA5 – Type C active trials per month</t>
  </si>
  <si>
    <t>TA5 – Platform Revenue (earned)</t>
  </si>
  <si>
    <t>TA5 – Project Revenue (earned)</t>
  </si>
  <si>
    <t>TA5 – Project Management Fee Revenue (earned)</t>
  </si>
  <si>
    <t>TA5 – Total Revenue Earned</t>
  </si>
  <si>
    <t>TA5 – Platform Invoices</t>
  </si>
  <si>
    <t>TA5 – Project Invoices</t>
  </si>
  <si>
    <t>TA5 – Project Management Fee Invoices</t>
  </si>
  <si>
    <t>TA5 – Total Invoices</t>
  </si>
  <si>
    <t>TA6 – Type A client starts per month</t>
  </si>
  <si>
    <t>TA6 – Type A active trials per month</t>
  </si>
  <si>
    <t>TA6 – Type B client starts per month</t>
  </si>
  <si>
    <t>TA6 – Type B active trials per month</t>
  </si>
  <si>
    <t>TA6 – Type C client starts per month</t>
  </si>
  <si>
    <t>TA6 – Type C active trials per month</t>
  </si>
  <si>
    <t>TA6 – Platform Revenue (earned)</t>
  </si>
  <si>
    <t>TA6 – Project Revenue (earned)</t>
  </si>
  <si>
    <t>TA6 – Project Management Fee Revenue (earned)</t>
  </si>
  <si>
    <t>TA6 – Total Revenue Earned</t>
  </si>
  <si>
    <t>TA6 – Platform Invoices</t>
  </si>
  <si>
    <t>TA6 – Project Invoices</t>
  </si>
  <si>
    <t>TA6 – Project Management Fee Invoices</t>
  </si>
  <si>
    <t>TA6 – Total Invoices</t>
  </si>
  <si>
    <t>TA5 – Patient Revenue (earned)</t>
  </si>
  <si>
    <t>Therapeutic 6</t>
  </si>
  <si>
    <t>TA7 – Type A trials per year</t>
  </si>
  <si>
    <t>TA7 – Type B trials per year</t>
  </si>
  <si>
    <t>TA7 – Type C trials per year</t>
  </si>
  <si>
    <t>TA8 – Type B trials per year</t>
  </si>
  <si>
    <t>TA8 – Type A trials per year</t>
  </si>
  <si>
    <t>TA8 – Type C trials per year</t>
  </si>
  <si>
    <t>TA9 – Type A trials per year</t>
  </si>
  <si>
    <t>TA9 – Type B trials per year</t>
  </si>
  <si>
    <t>TA9 – Type C trials per year</t>
  </si>
  <si>
    <t>TA10 – Type A trials per year</t>
  </si>
  <si>
    <t>TA10 – Type B trials per year</t>
  </si>
  <si>
    <t>TA10 – Type C trials per year</t>
  </si>
  <si>
    <t>TA7 – Type A client starts per month</t>
  </si>
  <si>
    <t>TA7 – Type A active trials per month</t>
  </si>
  <si>
    <t>TA7 – Type B client starts per month</t>
  </si>
  <si>
    <t>TA7 – Type B active trials per month</t>
  </si>
  <si>
    <t>TA7 – Type C client starts per month</t>
  </si>
  <si>
    <t>TA7 – Type C active trials per month</t>
  </si>
  <si>
    <t>TA7 – Platform Revenue (earned)</t>
  </si>
  <si>
    <t>TA7 – Project Revenue (earned)</t>
  </si>
  <si>
    <t>TA7 – Project Management Fee Revenue (earned)</t>
  </si>
  <si>
    <t>TA7 – Total Revenue Earned</t>
  </si>
  <si>
    <t>TA7 – Platform Invoices</t>
  </si>
  <si>
    <t>TA7 – Project Invoices</t>
  </si>
  <si>
    <t>TA7 – Project Management Fee Invoices</t>
  </si>
  <si>
    <t>TA7 – Total Invoices</t>
  </si>
  <si>
    <t>TA8 – Type A client starts per month</t>
  </si>
  <si>
    <t>TA8 – Type A active trials per month</t>
  </si>
  <si>
    <t>TA8 – Type B client starts per month</t>
  </si>
  <si>
    <t>TA8 – Type B active trials per month</t>
  </si>
  <si>
    <t>TA8 – Type C client starts per month</t>
  </si>
  <si>
    <t>TA8 – Type C active trials per month</t>
  </si>
  <si>
    <t>TA8 – Platform Revenue (earned)</t>
  </si>
  <si>
    <t>TA8 – Project Revenue (earned)</t>
  </si>
  <si>
    <t>TA8 – Project Management Fee Revenue (earned)</t>
  </si>
  <si>
    <t>TA8 – Total Revenue Earned</t>
  </si>
  <si>
    <t>TA8 – Platform Invoices</t>
  </si>
  <si>
    <t>TA8 – Project Invoices</t>
  </si>
  <si>
    <t>TA8 – Project Management Fee Invoices</t>
  </si>
  <si>
    <t>TA8 – Total Invoices</t>
  </si>
  <si>
    <t>TA9 – Type A client starts per month</t>
  </si>
  <si>
    <t>TA9 – Type A active trials per month</t>
  </si>
  <si>
    <t>TA9 – Type B client starts per month</t>
  </si>
  <si>
    <t>TA9 – Type B active trials per month</t>
  </si>
  <si>
    <t>TA9 – Type C client starts per month</t>
  </si>
  <si>
    <t>TA9 – Type C active trials per month</t>
  </si>
  <si>
    <t>TA9 – Platform Revenue (earned)</t>
  </si>
  <si>
    <t>TA9 – Project Revenue (earned)</t>
  </si>
  <si>
    <t>TA9 – Project Management Fee Revenue (earned)</t>
  </si>
  <si>
    <t>TA9 – Total Revenue Earned</t>
  </si>
  <si>
    <t>TA9 – Platform Invoices</t>
  </si>
  <si>
    <t>TA9 – Project Invoices</t>
  </si>
  <si>
    <t>TA9 – Project Management Fee Invoices</t>
  </si>
  <si>
    <t>TA9 – Total Invoices</t>
  </si>
  <si>
    <t>TA10 – Type A client starts per month</t>
  </si>
  <si>
    <t>TA10 – Type A active trials per month</t>
  </si>
  <si>
    <t>TA10 – Type B client starts per month</t>
  </si>
  <si>
    <t>TA10 – Type B active trials per month</t>
  </si>
  <si>
    <t>TA10 – Type C client starts per month</t>
  </si>
  <si>
    <t>TA10 – Type C active trials per month</t>
  </si>
  <si>
    <t>TA10 – Platform Revenue (earned)</t>
  </si>
  <si>
    <t>TA10 – Project Revenue (earned)</t>
  </si>
  <si>
    <t>TA10 – Project Management Fee Revenue (earned)</t>
  </si>
  <si>
    <t>TA10 – Total Revenue Earned</t>
  </si>
  <si>
    <t>TA10 – Platform Invoices</t>
  </si>
  <si>
    <t>TA10 – Project Invoices</t>
  </si>
  <si>
    <t>TA10 – Project Management Fee Invoices</t>
  </si>
  <si>
    <t>TA10 – Total Invoices</t>
  </si>
  <si>
    <t>TA11 – Type A client starts per month</t>
  </si>
  <si>
    <t>TA11 – Type A active trials per month</t>
  </si>
  <si>
    <t>TA11 – Type B client starts per month</t>
  </si>
  <si>
    <t>TA11 – Type B active trials per month</t>
  </si>
  <si>
    <t>TA11 – Type C client starts per month</t>
  </si>
  <si>
    <t>TA11 – Type C active trials per month</t>
  </si>
  <si>
    <t>TA11 – Platform Revenue (earned)</t>
  </si>
  <si>
    <t>TA11 – Project Revenue (earned)</t>
  </si>
  <si>
    <t>TA11 – Project Management Fee Revenue (earned)</t>
  </si>
  <si>
    <t>TA11 – Total Revenue Earned</t>
  </si>
  <si>
    <t>TA11 – Platform Invoices</t>
  </si>
  <si>
    <t>TA11 – Project Invoices</t>
  </si>
  <si>
    <t>TA11 – Project Management Fee Invoices</t>
  </si>
  <si>
    <t>TA11 – Total Invoices</t>
  </si>
  <si>
    <t>TA12 – Type A client starts per month</t>
  </si>
  <si>
    <t>TA12 – Type A active trials per month</t>
  </si>
  <si>
    <t>TA12 – Type B client starts per month</t>
  </si>
  <si>
    <t>TA12 – Type B active trials per month</t>
  </si>
  <si>
    <t>TA12 – Type C client starts per month</t>
  </si>
  <si>
    <t>TA12 – Type C active trials per month</t>
  </si>
  <si>
    <t>TA12 – Platform Revenue (earned)</t>
  </si>
  <si>
    <t>TA12 – Project Revenue (earned)</t>
  </si>
  <si>
    <t>TA12 – Project Management Fee Revenue (earned)</t>
  </si>
  <si>
    <t>TA12 – Total Revenue Earned</t>
  </si>
  <si>
    <t>TA12 – Platform Invoices</t>
  </si>
  <si>
    <t>TA12 – Project Invoices</t>
  </si>
  <si>
    <t>TA12 – Project Management Fee Invoices</t>
  </si>
  <si>
    <t>TA12 – Total Invoices</t>
  </si>
  <si>
    <t>TA11 – Type A trials per year</t>
  </si>
  <si>
    <t>TA11 – Type B trials per year</t>
  </si>
  <si>
    <t>TA11 – Type C trials per year</t>
  </si>
  <si>
    <t>TA12 – Type A trials per year</t>
  </si>
  <si>
    <t>TA12 – Type B trials per year</t>
  </si>
  <si>
    <t>TA12 – Type C trials per year</t>
  </si>
  <si>
    <t>Therapeutic 7</t>
  </si>
  <si>
    <t>Therapeutic 8</t>
  </si>
  <si>
    <t>Therapeutic 9</t>
  </si>
  <si>
    <t>Therapeutic 10</t>
  </si>
  <si>
    <t>Therapeutic 11</t>
  </si>
  <si>
    <t>Therapeutic 12</t>
  </si>
  <si>
    <t>TA6 – Patient Revenue (earned)</t>
  </si>
  <si>
    <t>TA7 – Patient Revenue (earned)</t>
  </si>
  <si>
    <t>TA8 – Patient Revenue (earned)</t>
  </si>
  <si>
    <t>TA9 – Patient Revenue (earned)</t>
  </si>
  <si>
    <t>TA10 – Patient Revenue (earned)</t>
  </si>
  <si>
    <t>TA11 – Patient Revenue (earned)</t>
  </si>
  <si>
    <t>TA12 – Patient Revenue (earned)</t>
  </si>
  <si>
    <t>TA7</t>
  </si>
  <si>
    <t>TA8</t>
  </si>
  <si>
    <t>TA9</t>
  </si>
  <si>
    <t>TA10</t>
  </si>
  <si>
    <t>TA11</t>
  </si>
  <si>
    <t>TA12</t>
  </si>
  <si>
    <t>Number of sites</t>
  </si>
  <si>
    <t>monthly subscription per site</t>
  </si>
  <si>
    <t>total monthly income</t>
  </si>
  <si>
    <t>Site Subscription fees</t>
  </si>
  <si>
    <t>incremental number of sites</t>
  </si>
  <si>
    <t>GPM</t>
  </si>
  <si>
    <t>EBITDA %</t>
  </si>
  <si>
    <t>BF Trials in Area in 2031</t>
  </si>
  <si>
    <t>CRM</t>
  </si>
  <si>
    <t>CNS</t>
  </si>
  <si>
    <t>Trials in specialty in 2024 (Citeline)</t>
  </si>
  <si>
    <t>Extra</t>
  </si>
  <si>
    <t>Deferred Costs &amp; other debtors</t>
  </si>
  <si>
    <t>Scenario 11</t>
  </si>
  <si>
    <t>Scenario 10</t>
  </si>
  <si>
    <t>Operating costs scenario 10</t>
  </si>
  <si>
    <t>Operating costs scenario 11</t>
  </si>
  <si>
    <t>Delta</t>
  </si>
  <si>
    <t>Weekly cashflow</t>
  </si>
  <si>
    <t>Commissions</t>
  </si>
  <si>
    <t>Modeller commission</t>
  </si>
  <si>
    <t>Adjusted scenario 11 cash</t>
  </si>
  <si>
    <t>Cumulative</t>
  </si>
  <si>
    <t>Difference between Weekly cash and Scenario 11</t>
  </si>
  <si>
    <t>Computer purchases</t>
  </si>
  <si>
    <t>Sales manager</t>
  </si>
  <si>
    <t>Sales Ops / Lead 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</si>
</sst>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1" formatCode="_(* #,##0_);_(* \(#,##0\);_(* &quot;-&quot;_);_(@_)"/>
    <numFmt numFmtId="164" formatCode="_-* #,##0.00_-;\-* #,##0.00_-;_-* &quot;-&quot;??_-;_-@_-"/>
    <numFmt numFmtId="165" formatCode="_-* #,##0.00_-;\-* #,##0.00_-;_-* &quot;-&quot;??_-;_-@"/>
    <numFmt numFmtId="166" formatCode="#,##0.00;\(#,##0.00\)"/>
    <numFmt numFmtId="167" formatCode="#,##0;\(#,##0\)"/>
    <numFmt numFmtId="168" formatCode="[$-409]mmm\-yy"/>
    <numFmt numFmtId="169" formatCode="_-* #,##0_-;\-* #,##0_-;_-* &quot;-&quot;??_-;_-@"/>
    <numFmt numFmtId="170" formatCode="[$£-809]#,##0.00;\-[$£-809]#,##0.00"/>
    <numFmt numFmtId="171" formatCode="_-* #,##0_-;\-* #,##0_-;_-* &quot;-&quot;_-;_-@"/>
    <numFmt numFmtId="172" formatCode="\$#,##0"/>
    <numFmt numFmtId="173" formatCode="yyyy/mm"/>
    <numFmt numFmtId="174" formatCode="#,###_);\(#,###\)"/>
    <numFmt numFmtId="175" formatCode="d/m/yyyy"/>
    <numFmt numFmtId="176" formatCode="dd\ mmm\ yyyy"/>
    <numFmt numFmtId="177" formatCode="[$-409]d\-mmm\-yy;@"/>
    <numFmt numFmtId="178" formatCode="_-* #,##0_-;\-* #,##0_-;_-* &quot;-&quot;??_-;_-@_-"/>
    <numFmt numFmtId="179" formatCode="[$-409]mmm\-yy;@"/>
    <numFmt numFmtId="180" formatCode="[$$-409]#,##0.00"/>
  </numFmts>
  <fonts count="37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8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  <scheme val="minor"/>
    </font>
    <font>
      <b/>
      <sz val="20"/>
      <color theme="1"/>
      <name val="Arial"/>
      <family val="2"/>
    </font>
    <font>
      <sz val="14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Arial"/>
      <family val="2"/>
    </font>
    <font>
      <b/>
      <sz val="14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i/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i/>
      <sz val="11"/>
      <color theme="1"/>
      <name val="Calibri"/>
      <family val="2"/>
    </font>
    <font>
      <b/>
      <sz val="9"/>
      <color theme="1"/>
      <name val="Arial"/>
      <family val="2"/>
    </font>
    <font>
      <sz val="10"/>
      <color rgb="FF000000"/>
      <name val="Arial"/>
      <family val="2"/>
      <scheme val="minor"/>
    </font>
    <font>
      <i/>
      <sz val="10"/>
      <color theme="1"/>
      <name val="Arial"/>
      <family val="2"/>
    </font>
    <font>
      <i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1"/>
      <color theme="1"/>
      <name val="Arial"/>
      <family val="2"/>
      <scheme val="minor"/>
    </font>
    <font>
      <sz val="8"/>
      <name val="Arial"/>
      <family val="2"/>
      <scheme val="minor"/>
    </font>
    <font>
      <sz val="8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rgb="FFFF0000"/>
      <name val="Arial"/>
      <family val="2"/>
    </font>
    <font>
      <sz val="10"/>
      <color theme="3"/>
      <name val="Arial"/>
      <family val="2"/>
    </font>
    <font>
      <sz val="10"/>
      <color rgb="FFFF0000"/>
      <name val="Arial"/>
      <family val="2"/>
      <scheme val="minor"/>
    </font>
    <font>
      <sz val="11"/>
      <color rgb="FFFF000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DAEEF3"/>
        <bgColor rgb="FFDAEEF3"/>
      </patternFill>
    </fill>
    <fill>
      <patternFill patternType="solid">
        <fgColor rgb="FFFDE9D9"/>
        <bgColor rgb="FFFDE9D9"/>
      </patternFill>
    </fill>
    <fill>
      <patternFill patternType="solid">
        <fgColor rgb="FFCCCCFF"/>
        <bgColor rgb="FFCCCCFF"/>
      </patternFill>
    </fill>
    <fill>
      <patternFill patternType="solid">
        <fgColor rgb="FFEAF1DD"/>
        <bgColor rgb="FFEAF1DD"/>
      </patternFill>
    </fill>
    <fill>
      <patternFill patternType="solid">
        <fgColor theme="0"/>
        <bgColor theme="0"/>
      </patternFill>
    </fill>
    <fill>
      <patternFill patternType="solid">
        <fgColor rgb="FFFFFFCC"/>
        <bgColor rgb="FFFFFFCC"/>
      </patternFill>
    </fill>
    <fill>
      <patternFill patternType="solid">
        <fgColor rgb="FFD9E1F2"/>
        <bgColor rgb="FFD9E1F2"/>
      </patternFill>
    </fill>
    <fill>
      <patternFill patternType="solid">
        <fgColor rgb="FFE5DFEC"/>
        <bgColor rgb="FFE5DFEC"/>
      </patternFill>
    </fill>
    <fill>
      <patternFill patternType="solid">
        <fgColor rgb="FFDDD9C3"/>
        <bgColor rgb="FFDDD9C3"/>
      </patternFill>
    </fill>
    <fill>
      <patternFill patternType="solid">
        <fgColor rgb="FFC0E0E2"/>
        <bgColor rgb="FFC0E0E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EBEBEB"/>
      </top>
      <bottom/>
      <diagonal/>
    </border>
    <border>
      <left/>
      <right/>
      <top style="thin">
        <color rgb="FFEBEBEB"/>
      </top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thin">
        <color rgb="FFEBEBEB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164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1" fillId="0" borderId="11"/>
  </cellStyleXfs>
  <cellXfs count="372">
    <xf numFmtId="0" fontId="0" fillId="0" borderId="0" xfId="0"/>
    <xf numFmtId="0" fontId="2" fillId="0" borderId="0" xfId="0" applyFont="1" applyAlignment="1">
      <alignment vertical="center" wrapText="1"/>
    </xf>
    <xf numFmtId="165" fontId="3" fillId="0" borderId="0" xfId="0" applyNumberFormat="1" applyFont="1"/>
    <xf numFmtId="0" fontId="3" fillId="0" borderId="0" xfId="0" applyFont="1"/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7" fillId="0" borderId="3" xfId="0" applyFont="1" applyBorder="1" applyAlignment="1">
      <alignment horizontal="left" vertical="center"/>
    </xf>
    <xf numFmtId="165" fontId="2" fillId="2" borderId="4" xfId="0" applyNumberFormat="1" applyFont="1" applyFill="1" applyBorder="1" applyAlignment="1">
      <alignment horizontal="right" vertical="center"/>
    </xf>
    <xf numFmtId="165" fontId="2" fillId="3" borderId="4" xfId="0" applyNumberFormat="1" applyFont="1" applyFill="1" applyBorder="1" applyAlignment="1">
      <alignment horizontal="right" vertical="center"/>
    </xf>
    <xf numFmtId="165" fontId="2" fillId="0" borderId="3" xfId="0" applyNumberFormat="1" applyFont="1" applyBorder="1" applyAlignment="1">
      <alignment horizontal="right" vertical="center"/>
    </xf>
    <xf numFmtId="0" fontId="2" fillId="0" borderId="3" xfId="0" applyFont="1" applyBorder="1" applyAlignment="1">
      <alignment horizontal="right" vertical="center"/>
    </xf>
    <xf numFmtId="0" fontId="2" fillId="0" borderId="3" xfId="0" applyFont="1" applyBorder="1" applyAlignment="1">
      <alignment horizontal="right" vertical="center" wrapText="1"/>
    </xf>
    <xf numFmtId="0" fontId="7" fillId="0" borderId="0" xfId="0" applyFont="1" applyAlignment="1">
      <alignment horizontal="right" vertical="center" wrapText="1"/>
    </xf>
    <xf numFmtId="0" fontId="4" fillId="0" borderId="5" xfId="0" applyFont="1" applyBorder="1" applyAlignment="1">
      <alignment vertical="center"/>
    </xf>
    <xf numFmtId="165" fontId="4" fillId="2" borderId="6" xfId="0" applyNumberFormat="1" applyFont="1" applyFill="1" applyBorder="1" applyAlignment="1">
      <alignment vertical="center"/>
    </xf>
    <xf numFmtId="165" fontId="4" fillId="3" borderId="7" xfId="0" applyNumberFormat="1" applyFont="1" applyFill="1" applyBorder="1" applyAlignment="1">
      <alignment vertical="center"/>
    </xf>
    <xf numFmtId="4" fontId="3" fillId="4" borderId="7" xfId="0" applyNumberFormat="1" applyFont="1" applyFill="1" applyBorder="1"/>
    <xf numFmtId="166" fontId="4" fillId="4" borderId="7" xfId="0" applyNumberFormat="1" applyFont="1" applyFill="1" applyBorder="1" applyAlignment="1">
      <alignment horizontal="right" vertical="center"/>
    </xf>
    <xf numFmtId="166" fontId="4" fillId="5" borderId="7" xfId="0" applyNumberFormat="1" applyFont="1" applyFill="1" applyBorder="1" applyAlignment="1">
      <alignment horizontal="right" vertical="center"/>
    </xf>
    <xf numFmtId="4" fontId="6" fillId="0" borderId="0" xfId="0" applyNumberFormat="1" applyFont="1"/>
    <xf numFmtId="165" fontId="3" fillId="0" borderId="0" xfId="0" applyNumberFormat="1" applyFont="1" applyAlignment="1">
      <alignment vertical="center"/>
    </xf>
    <xf numFmtId="0" fontId="4" fillId="0" borderId="5" xfId="0" applyFont="1" applyBorder="1" applyAlignment="1">
      <alignment horizontal="right" vertical="center"/>
    </xf>
    <xf numFmtId="165" fontId="6" fillId="0" borderId="0" xfId="0" applyNumberFormat="1" applyFont="1"/>
    <xf numFmtId="0" fontId="4" fillId="0" borderId="0" xfId="0" applyFont="1"/>
    <xf numFmtId="0" fontId="4" fillId="0" borderId="0" xfId="0" applyFont="1" applyAlignment="1">
      <alignment vertical="center"/>
    </xf>
    <xf numFmtId="166" fontId="6" fillId="0" borderId="0" xfId="0" applyNumberFormat="1" applyFont="1"/>
    <xf numFmtId="0" fontId="8" fillId="0" borderId="0" xfId="0" applyFont="1"/>
    <xf numFmtId="165" fontId="2" fillId="0" borderId="0" xfId="0" applyNumberFormat="1" applyFont="1"/>
    <xf numFmtId="165" fontId="4" fillId="0" borderId="0" xfId="0" applyNumberFormat="1" applyFont="1"/>
    <xf numFmtId="165" fontId="4" fillId="2" borderId="7" xfId="0" applyNumberFormat="1" applyFont="1" applyFill="1" applyBorder="1" applyAlignment="1">
      <alignment vertical="center"/>
    </xf>
    <xf numFmtId="0" fontId="6" fillId="0" borderId="0" xfId="0" applyFont="1"/>
    <xf numFmtId="4" fontId="3" fillId="0" borderId="0" xfId="0" applyNumberFormat="1" applyFont="1"/>
    <xf numFmtId="166" fontId="4" fillId="0" borderId="0" xfId="0" applyNumberFormat="1" applyFont="1" applyAlignment="1">
      <alignment horizontal="right" vertical="center"/>
    </xf>
    <xf numFmtId="0" fontId="11" fillId="0" borderId="0" xfId="0" applyFont="1"/>
    <xf numFmtId="0" fontId="7" fillId="0" borderId="3" xfId="0" applyFont="1" applyBorder="1" applyAlignment="1">
      <alignment horizontal="right" vertical="center"/>
    </xf>
    <xf numFmtId="166" fontId="4" fillId="0" borderId="5" xfId="0" applyNumberFormat="1" applyFont="1" applyBorder="1" applyAlignment="1">
      <alignment horizontal="right" vertical="center"/>
    </xf>
    <xf numFmtId="0" fontId="7" fillId="0" borderId="5" xfId="0" applyFont="1" applyBorder="1" applyAlignment="1">
      <alignment vertical="center"/>
    </xf>
    <xf numFmtId="166" fontId="7" fillId="0" borderId="5" xfId="0" applyNumberFormat="1" applyFont="1" applyBorder="1" applyAlignment="1">
      <alignment horizontal="right" vertical="center"/>
    </xf>
    <xf numFmtId="0" fontId="4" fillId="2" borderId="6" xfId="0" applyFont="1" applyFill="1" applyBorder="1" applyAlignment="1">
      <alignment vertical="center"/>
    </xf>
    <xf numFmtId="166" fontId="4" fillId="2" borderId="6" xfId="0" applyNumberFormat="1" applyFont="1" applyFill="1" applyBorder="1" applyAlignment="1">
      <alignment horizontal="right" vertical="center"/>
    </xf>
    <xf numFmtId="167" fontId="6" fillId="0" borderId="0" xfId="0" applyNumberFormat="1" applyFont="1"/>
    <xf numFmtId="0" fontId="12" fillId="0" borderId="0" xfId="0" applyFont="1"/>
    <xf numFmtId="0" fontId="6" fillId="6" borderId="7" xfId="0" applyFont="1" applyFill="1" applyBorder="1"/>
    <xf numFmtId="0" fontId="12" fillId="6" borderId="7" xfId="0" applyFont="1" applyFill="1" applyBorder="1" applyAlignment="1">
      <alignment horizontal="center"/>
    </xf>
    <xf numFmtId="167" fontId="12" fillId="0" borderId="0" xfId="0" applyNumberFormat="1" applyFont="1" applyAlignment="1">
      <alignment horizontal="center"/>
    </xf>
    <xf numFmtId="0" fontId="12" fillId="6" borderId="7" xfId="0" applyFont="1" applyFill="1" applyBorder="1"/>
    <xf numFmtId="17" fontId="12" fillId="6" borderId="7" xfId="0" applyNumberFormat="1" applyFont="1" applyFill="1" applyBorder="1"/>
    <xf numFmtId="167" fontId="6" fillId="6" borderId="7" xfId="0" applyNumberFormat="1" applyFont="1" applyFill="1" applyBorder="1"/>
    <xf numFmtId="167" fontId="12" fillId="6" borderId="8" xfId="0" applyNumberFormat="1" applyFont="1" applyFill="1" applyBorder="1"/>
    <xf numFmtId="167" fontId="12" fillId="6" borderId="7" xfId="0" applyNumberFormat="1" applyFont="1" applyFill="1" applyBorder="1"/>
    <xf numFmtId="167" fontId="8" fillId="0" borderId="0" xfId="0" applyNumberFormat="1" applyFont="1"/>
    <xf numFmtId="0" fontId="13" fillId="6" borderId="7" xfId="0" applyFont="1" applyFill="1" applyBorder="1"/>
    <xf numFmtId="167" fontId="12" fillId="6" borderId="4" xfId="0" applyNumberFormat="1" applyFont="1" applyFill="1" applyBorder="1" applyAlignment="1">
      <alignment horizontal="center" wrapText="1"/>
    </xf>
    <xf numFmtId="167" fontId="12" fillId="6" borderId="4" xfId="0" applyNumberFormat="1" applyFont="1" applyFill="1" applyBorder="1" applyAlignment="1">
      <alignment horizontal="center"/>
    </xf>
    <xf numFmtId="168" fontId="12" fillId="6" borderId="4" xfId="0" applyNumberFormat="1" applyFont="1" applyFill="1" applyBorder="1" applyAlignment="1">
      <alignment horizontal="center"/>
    </xf>
    <xf numFmtId="167" fontId="12" fillId="6" borderId="4" xfId="0" applyNumberFormat="1" applyFont="1" applyFill="1" applyBorder="1"/>
    <xf numFmtId="168" fontId="12" fillId="6" borderId="4" xfId="0" applyNumberFormat="1" applyFont="1" applyFill="1" applyBorder="1"/>
    <xf numFmtId="0" fontId="14" fillId="6" borderId="7" xfId="0" applyFont="1" applyFill="1" applyBorder="1"/>
    <xf numFmtId="169" fontId="6" fillId="6" borderId="7" xfId="0" applyNumberFormat="1" applyFont="1" applyFill="1" applyBorder="1"/>
    <xf numFmtId="165" fontId="6" fillId="6" borderId="7" xfId="0" applyNumberFormat="1" applyFont="1" applyFill="1" applyBorder="1"/>
    <xf numFmtId="167" fontId="12" fillId="6" borderId="9" xfId="0" applyNumberFormat="1" applyFont="1" applyFill="1" applyBorder="1"/>
    <xf numFmtId="0" fontId="13" fillId="6" borderId="7" xfId="0" applyFont="1" applyFill="1" applyBorder="1" applyAlignment="1">
      <alignment horizontal="left"/>
    </xf>
    <xf numFmtId="0" fontId="13" fillId="0" borderId="0" xfId="0" applyFont="1"/>
    <xf numFmtId="169" fontId="6" fillId="0" borderId="0" xfId="0" applyNumberFormat="1" applyFont="1"/>
    <xf numFmtId="0" fontId="15" fillId="6" borderId="7" xfId="0" applyFont="1" applyFill="1" applyBorder="1"/>
    <xf numFmtId="0" fontId="12" fillId="6" borderId="4" xfId="0" applyFont="1" applyFill="1" applyBorder="1" applyAlignment="1">
      <alignment horizontal="center"/>
    </xf>
    <xf numFmtId="0" fontId="16" fillId="6" borderId="7" xfId="0" applyFont="1" applyFill="1" applyBorder="1"/>
    <xf numFmtId="0" fontId="17" fillId="6" borderId="7" xfId="0" applyFont="1" applyFill="1" applyBorder="1"/>
    <xf numFmtId="169" fontId="12" fillId="6" borderId="8" xfId="0" applyNumberFormat="1" applyFont="1" applyFill="1" applyBorder="1"/>
    <xf numFmtId="0" fontId="16" fillId="0" borderId="0" xfId="0" applyFont="1"/>
    <xf numFmtId="0" fontId="14" fillId="0" borderId="0" xfId="0" applyFont="1"/>
    <xf numFmtId="0" fontId="13" fillId="0" borderId="0" xfId="0" applyFont="1" applyAlignment="1">
      <alignment horizontal="center"/>
    </xf>
    <xf numFmtId="167" fontId="12" fillId="0" borderId="0" xfId="0" applyNumberFormat="1" applyFont="1"/>
    <xf numFmtId="0" fontId="13" fillId="0" borderId="0" xfId="0" applyFont="1" applyAlignment="1">
      <alignment horizontal="right"/>
    </xf>
    <xf numFmtId="0" fontId="12" fillId="0" borderId="0" xfId="0" applyFont="1" applyAlignment="1">
      <alignment horizontal="center"/>
    </xf>
    <xf numFmtId="168" fontId="12" fillId="6" borderId="7" xfId="0" applyNumberFormat="1" applyFont="1" applyFill="1" applyBorder="1" applyAlignment="1">
      <alignment horizontal="center"/>
    </xf>
    <xf numFmtId="168" fontId="12" fillId="6" borderId="7" xfId="0" applyNumberFormat="1" applyFont="1" applyFill="1" applyBorder="1"/>
    <xf numFmtId="169" fontId="12" fillId="6" borderId="4" xfId="0" applyNumberFormat="1" applyFont="1" applyFill="1" applyBorder="1"/>
    <xf numFmtId="0" fontId="18" fillId="6" borderId="7" xfId="0" applyFont="1" applyFill="1" applyBorder="1"/>
    <xf numFmtId="168" fontId="12" fillId="0" borderId="0" xfId="0" applyNumberFormat="1" applyFont="1" applyAlignment="1">
      <alignment horizontal="center"/>
    </xf>
    <xf numFmtId="167" fontId="12" fillId="0" borderId="3" xfId="0" applyNumberFormat="1" applyFont="1" applyBorder="1" applyAlignment="1">
      <alignment horizontal="center"/>
    </xf>
    <xf numFmtId="167" fontId="12" fillId="0" borderId="10" xfId="0" applyNumberFormat="1" applyFont="1" applyBorder="1"/>
    <xf numFmtId="0" fontId="6" fillId="7" borderId="7" xfId="0" applyFont="1" applyFill="1" applyBorder="1"/>
    <xf numFmtId="0" fontId="12" fillId="7" borderId="7" xfId="0" applyFont="1" applyFill="1" applyBorder="1"/>
    <xf numFmtId="17" fontId="12" fillId="7" borderId="7" xfId="0" applyNumberFormat="1" applyFont="1" applyFill="1" applyBorder="1"/>
    <xf numFmtId="17" fontId="14" fillId="7" borderId="7" xfId="0" applyNumberFormat="1" applyFont="1" applyFill="1" applyBorder="1"/>
    <xf numFmtId="3" fontId="6" fillId="7" borderId="7" xfId="0" applyNumberFormat="1" applyFont="1" applyFill="1" applyBorder="1"/>
    <xf numFmtId="167" fontId="6" fillId="7" borderId="7" xfId="0" applyNumberFormat="1" applyFont="1" applyFill="1" applyBorder="1"/>
    <xf numFmtId="170" fontId="6" fillId="0" borderId="0" xfId="0" applyNumberFormat="1" applyFont="1" applyAlignment="1">
      <alignment vertical="center"/>
    </xf>
    <xf numFmtId="167" fontId="12" fillId="7" borderId="7" xfId="0" applyNumberFormat="1" applyFont="1" applyFill="1" applyBorder="1"/>
    <xf numFmtId="17" fontId="14" fillId="0" borderId="0" xfId="0" applyNumberFormat="1" applyFont="1"/>
    <xf numFmtId="171" fontId="6" fillId="0" borderId="0" xfId="0" applyNumberFormat="1" applyFont="1" applyAlignment="1">
      <alignment vertical="center"/>
    </xf>
    <xf numFmtId="165" fontId="12" fillId="6" borderId="7" xfId="0" applyNumberFormat="1" applyFont="1" applyFill="1" applyBorder="1"/>
    <xf numFmtId="0" fontId="19" fillId="0" borderId="0" xfId="0" applyFont="1"/>
    <xf numFmtId="167" fontId="12" fillId="0" borderId="12" xfId="0" applyNumberFormat="1" applyFont="1" applyBorder="1"/>
    <xf numFmtId="167" fontId="6" fillId="5" borderId="7" xfId="0" applyNumberFormat="1" applyFont="1" applyFill="1" applyBorder="1"/>
    <xf numFmtId="0" fontId="14" fillId="0" borderId="0" xfId="0" applyFont="1" applyAlignment="1">
      <alignment wrapText="1"/>
    </xf>
    <xf numFmtId="0" fontId="13" fillId="0" borderId="0" xfId="0" applyFont="1" applyAlignment="1">
      <alignment wrapText="1"/>
    </xf>
    <xf numFmtId="3" fontId="13" fillId="0" borderId="0" xfId="0" applyNumberFormat="1" applyFont="1" applyAlignment="1">
      <alignment horizontal="right"/>
    </xf>
    <xf numFmtId="3" fontId="13" fillId="0" borderId="0" xfId="0" applyNumberFormat="1" applyFont="1" applyAlignment="1">
      <alignment vertical="top"/>
    </xf>
    <xf numFmtId="3" fontId="13" fillId="6" borderId="7" xfId="0" applyNumberFormat="1" applyFont="1" applyFill="1" applyBorder="1" applyAlignment="1">
      <alignment vertical="top"/>
    </xf>
    <xf numFmtId="0" fontId="17" fillId="0" borderId="0" xfId="0" applyFont="1"/>
    <xf numFmtId="0" fontId="13" fillId="0" borderId="0" xfId="0" applyFont="1" applyAlignment="1">
      <alignment horizontal="left"/>
    </xf>
    <xf numFmtId="0" fontId="13" fillId="0" borderId="0" xfId="0" applyFont="1" applyAlignment="1">
      <alignment horizontal="left" wrapText="1"/>
    </xf>
    <xf numFmtId="0" fontId="13" fillId="3" borderId="7" xfId="0" applyFont="1" applyFill="1" applyBorder="1" applyAlignment="1">
      <alignment horizontal="left" wrapText="1"/>
    </xf>
    <xf numFmtId="0" fontId="13" fillId="6" borderId="7" xfId="0" applyFont="1" applyFill="1" applyBorder="1" applyAlignment="1">
      <alignment horizontal="left" wrapText="1"/>
    </xf>
    <xf numFmtId="169" fontId="13" fillId="0" borderId="0" xfId="0" applyNumberFormat="1" applyFont="1"/>
    <xf numFmtId="41" fontId="6" fillId="0" borderId="0" xfId="0" applyNumberFormat="1" applyFont="1"/>
    <xf numFmtId="169" fontId="6" fillId="3" borderId="7" xfId="0" applyNumberFormat="1" applyFont="1" applyFill="1" applyBorder="1"/>
    <xf numFmtId="1" fontId="6" fillId="0" borderId="0" xfId="0" applyNumberFormat="1" applyFont="1"/>
    <xf numFmtId="168" fontId="14" fillId="0" borderId="3" xfId="0" applyNumberFormat="1" applyFont="1" applyBorder="1" applyAlignment="1">
      <alignment wrapText="1"/>
    </xf>
    <xf numFmtId="167" fontId="13" fillId="0" borderId="0" xfId="0" applyNumberFormat="1" applyFont="1" applyAlignment="1">
      <alignment wrapText="1"/>
    </xf>
    <xf numFmtId="167" fontId="14" fillId="0" borderId="12" xfId="0" applyNumberFormat="1" applyFont="1" applyBorder="1" applyAlignment="1">
      <alignment wrapText="1"/>
    </xf>
    <xf numFmtId="167" fontId="6" fillId="3" borderId="7" xfId="0" applyNumberFormat="1" applyFont="1" applyFill="1" applyBorder="1"/>
    <xf numFmtId="167" fontId="14" fillId="0" borderId="0" xfId="0" applyNumberFormat="1" applyFont="1" applyAlignment="1">
      <alignment wrapText="1"/>
    </xf>
    <xf numFmtId="167" fontId="13" fillId="0" borderId="0" xfId="0" applyNumberFormat="1" applyFont="1"/>
    <xf numFmtId="169" fontId="13" fillId="0" borderId="0" xfId="0" applyNumberFormat="1" applyFont="1" applyAlignment="1">
      <alignment wrapText="1"/>
    </xf>
    <xf numFmtId="169" fontId="12" fillId="0" borderId="0" xfId="0" applyNumberFormat="1" applyFont="1"/>
    <xf numFmtId="0" fontId="12" fillId="0" borderId="10" xfId="0" applyFont="1" applyBorder="1"/>
    <xf numFmtId="165" fontId="12" fillId="0" borderId="10" xfId="0" applyNumberFormat="1" applyFont="1" applyBorder="1"/>
    <xf numFmtId="0" fontId="12" fillId="0" borderId="3" xfId="0" applyFont="1" applyBorder="1"/>
    <xf numFmtId="17" fontId="14" fillId="0" borderId="3" xfId="0" applyNumberFormat="1" applyFont="1" applyBorder="1"/>
    <xf numFmtId="0" fontId="6" fillId="0" borderId="0" xfId="0" applyFont="1" applyAlignment="1">
      <alignment horizontal="left"/>
    </xf>
    <xf numFmtId="169" fontId="12" fillId="0" borderId="10" xfId="0" applyNumberFormat="1" applyFont="1" applyBorder="1"/>
    <xf numFmtId="0" fontId="14" fillId="8" borderId="13" xfId="0" applyFont="1" applyFill="1" applyBorder="1"/>
    <xf numFmtId="172" fontId="6" fillId="0" borderId="0" xfId="0" applyNumberFormat="1" applyFont="1"/>
    <xf numFmtId="172" fontId="8" fillId="0" borderId="0" xfId="0" applyNumberFormat="1" applyFont="1"/>
    <xf numFmtId="17" fontId="14" fillId="8" borderId="13" xfId="0" applyNumberFormat="1" applyFont="1" applyFill="1" applyBorder="1"/>
    <xf numFmtId="165" fontId="13" fillId="0" borderId="0" xfId="0" applyNumberFormat="1" applyFont="1"/>
    <xf numFmtId="0" fontId="14" fillId="3" borderId="7" xfId="0" applyFont="1" applyFill="1" applyBorder="1"/>
    <xf numFmtId="169" fontId="14" fillId="0" borderId="10" xfId="0" applyNumberFormat="1" applyFont="1" applyBorder="1"/>
    <xf numFmtId="41" fontId="14" fillId="0" borderId="10" xfId="0" applyNumberFormat="1" applyFont="1" applyBorder="1"/>
    <xf numFmtId="41" fontId="13" fillId="0" borderId="0" xfId="0" applyNumberFormat="1" applyFont="1"/>
    <xf numFmtId="165" fontId="12" fillId="0" borderId="0" xfId="0" applyNumberFormat="1" applyFont="1"/>
    <xf numFmtId="170" fontId="12" fillId="0" borderId="3" xfId="0" applyNumberFormat="1" applyFont="1" applyBorder="1" applyAlignment="1">
      <alignment vertical="center"/>
    </xf>
    <xf numFmtId="173" fontId="12" fillId="0" borderId="3" xfId="0" quotePrefix="1" applyNumberFormat="1" applyFont="1" applyBorder="1" applyAlignment="1">
      <alignment horizontal="center" vertical="center"/>
    </xf>
    <xf numFmtId="165" fontId="12" fillId="0" borderId="3" xfId="0" quotePrefix="1" applyNumberFormat="1" applyFont="1" applyBorder="1" applyAlignment="1">
      <alignment horizontal="center" vertical="center"/>
    </xf>
    <xf numFmtId="17" fontId="12" fillId="0" borderId="0" xfId="0" applyNumberFormat="1" applyFont="1"/>
    <xf numFmtId="17" fontId="14" fillId="6" borderId="7" xfId="0" applyNumberFormat="1" applyFont="1" applyFill="1" applyBorder="1"/>
    <xf numFmtId="0" fontId="20" fillId="0" borderId="0" xfId="0" applyFont="1"/>
    <xf numFmtId="165" fontId="20" fillId="0" borderId="0" xfId="0" applyNumberFormat="1" applyFont="1"/>
    <xf numFmtId="169" fontId="6" fillId="0" borderId="0" xfId="0" applyNumberFormat="1" applyFont="1" applyAlignment="1">
      <alignment vertical="center"/>
    </xf>
    <xf numFmtId="0" fontId="6" fillId="5" borderId="7" xfId="0" applyFont="1" applyFill="1" applyBorder="1"/>
    <xf numFmtId="0" fontId="20" fillId="5" borderId="7" xfId="0" applyFont="1" applyFill="1" applyBorder="1"/>
    <xf numFmtId="0" fontId="21" fillId="5" borderId="7" xfId="0" applyFont="1" applyFill="1" applyBorder="1"/>
    <xf numFmtId="165" fontId="20" fillId="5" borderId="7" xfId="0" applyNumberFormat="1" applyFont="1" applyFill="1" applyBorder="1"/>
    <xf numFmtId="165" fontId="6" fillId="5" borderId="7" xfId="0" applyNumberFormat="1" applyFont="1" applyFill="1" applyBorder="1"/>
    <xf numFmtId="169" fontId="12" fillId="5" borderId="9" xfId="0" applyNumberFormat="1" applyFont="1" applyFill="1" applyBorder="1" applyAlignment="1">
      <alignment vertical="center"/>
    </xf>
    <xf numFmtId="49" fontId="6" fillId="0" borderId="0" xfId="0" applyNumberFormat="1" applyFont="1"/>
    <xf numFmtId="17" fontId="20" fillId="0" borderId="0" xfId="0" applyNumberFormat="1" applyFont="1"/>
    <xf numFmtId="0" fontId="12" fillId="5" borderId="7" xfId="0" applyFont="1" applyFill="1" applyBorder="1"/>
    <xf numFmtId="49" fontId="6" fillId="6" borderId="7" xfId="0" applyNumberFormat="1" applyFont="1" applyFill="1" applyBorder="1"/>
    <xf numFmtId="0" fontId="21" fillId="0" borderId="0" xfId="0" applyFont="1"/>
    <xf numFmtId="165" fontId="12" fillId="5" borderId="7" xfId="0" applyNumberFormat="1" applyFont="1" applyFill="1" applyBorder="1"/>
    <xf numFmtId="169" fontId="12" fillId="0" borderId="10" xfId="0" applyNumberFormat="1" applyFont="1" applyBorder="1" applyAlignment="1">
      <alignment vertical="center"/>
    </xf>
    <xf numFmtId="165" fontId="12" fillId="0" borderId="0" xfId="0" applyNumberFormat="1" applyFont="1" applyAlignment="1">
      <alignment vertical="center"/>
    </xf>
    <xf numFmtId="171" fontId="12" fillId="0" borderId="0" xfId="0" applyNumberFormat="1" applyFont="1" applyAlignment="1">
      <alignment vertical="center"/>
    </xf>
    <xf numFmtId="171" fontId="14" fillId="0" borderId="0" xfId="0" applyNumberFormat="1" applyFont="1" applyAlignment="1">
      <alignment vertical="center"/>
    </xf>
    <xf numFmtId="0" fontId="6" fillId="0" borderId="0" xfId="0" applyFont="1" applyAlignment="1">
      <alignment vertical="top"/>
    </xf>
    <xf numFmtId="167" fontId="6" fillId="0" borderId="0" xfId="0" applyNumberFormat="1" applyFont="1" applyAlignment="1">
      <alignment vertical="top"/>
    </xf>
    <xf numFmtId="0" fontId="12" fillId="9" borderId="14" xfId="0" applyFont="1" applyFill="1" applyBorder="1" applyAlignment="1">
      <alignment vertical="top"/>
    </xf>
    <xf numFmtId="0" fontId="12" fillId="9" borderId="15" xfId="0" applyFont="1" applyFill="1" applyBorder="1" applyAlignment="1">
      <alignment vertical="top"/>
    </xf>
    <xf numFmtId="0" fontId="12" fillId="9" borderId="16" xfId="0" applyFont="1" applyFill="1" applyBorder="1" applyAlignment="1">
      <alignment vertical="top"/>
    </xf>
    <xf numFmtId="169" fontId="6" fillId="9" borderId="17" xfId="0" applyNumberFormat="1" applyFont="1" applyFill="1" applyBorder="1"/>
    <xf numFmtId="169" fontId="6" fillId="9" borderId="7" xfId="0" applyNumberFormat="1" applyFont="1" applyFill="1" applyBorder="1"/>
    <xf numFmtId="169" fontId="6" fillId="9" borderId="18" xfId="0" applyNumberFormat="1" applyFont="1" applyFill="1" applyBorder="1"/>
    <xf numFmtId="169" fontId="6" fillId="9" borderId="19" xfId="0" applyNumberFormat="1" applyFont="1" applyFill="1" applyBorder="1"/>
    <xf numFmtId="169" fontId="6" fillId="9" borderId="20" xfId="0" applyNumberFormat="1" applyFont="1" applyFill="1" applyBorder="1"/>
    <xf numFmtId="169" fontId="6" fillId="9" borderId="21" xfId="0" applyNumberFormat="1" applyFont="1" applyFill="1" applyBorder="1"/>
    <xf numFmtId="169" fontId="6" fillId="2" borderId="14" xfId="0" applyNumberFormat="1" applyFont="1" applyFill="1" applyBorder="1"/>
    <xf numFmtId="169" fontId="6" fillId="2" borderId="15" xfId="0" applyNumberFormat="1" applyFont="1" applyFill="1" applyBorder="1"/>
    <xf numFmtId="169" fontId="12" fillId="2" borderId="15" xfId="0" applyNumberFormat="1" applyFont="1" applyFill="1" applyBorder="1" applyAlignment="1">
      <alignment horizontal="center"/>
    </xf>
    <xf numFmtId="169" fontId="12" fillId="2" borderId="16" xfId="0" applyNumberFormat="1" applyFont="1" applyFill="1" applyBorder="1" applyAlignment="1">
      <alignment horizontal="center"/>
    </xf>
    <xf numFmtId="0" fontId="12" fillId="2" borderId="17" xfId="0" applyFont="1" applyFill="1" applyBorder="1"/>
    <xf numFmtId="0" fontId="6" fillId="2" borderId="7" xfId="0" applyFont="1" applyFill="1" applyBorder="1"/>
    <xf numFmtId="174" fontId="6" fillId="2" borderId="7" xfId="0" applyNumberFormat="1" applyFont="1" applyFill="1" applyBorder="1" applyAlignment="1">
      <alignment vertical="top"/>
    </xf>
    <xf numFmtId="0" fontId="6" fillId="2" borderId="18" xfId="0" applyFont="1" applyFill="1" applyBorder="1"/>
    <xf numFmtId="169" fontId="6" fillId="2" borderId="7" xfId="0" applyNumberFormat="1" applyFont="1" applyFill="1" applyBorder="1"/>
    <xf numFmtId="0" fontId="6" fillId="2" borderId="17" xfId="0" applyFont="1" applyFill="1" applyBorder="1"/>
    <xf numFmtId="0" fontId="12" fillId="2" borderId="19" xfId="0" applyFont="1" applyFill="1" applyBorder="1"/>
    <xf numFmtId="0" fontId="6" fillId="2" borderId="20" xfId="0" applyFont="1" applyFill="1" applyBorder="1"/>
    <xf numFmtId="165" fontId="6" fillId="2" borderId="20" xfId="0" applyNumberFormat="1" applyFont="1" applyFill="1" applyBorder="1"/>
    <xf numFmtId="0" fontId="6" fillId="2" borderId="21" xfId="0" applyFont="1" applyFill="1" applyBorder="1"/>
    <xf numFmtId="169" fontId="6" fillId="3" borderId="14" xfId="0" applyNumberFormat="1" applyFont="1" applyFill="1" applyBorder="1"/>
    <xf numFmtId="169" fontId="6" fillId="3" borderId="15" xfId="0" applyNumberFormat="1" applyFont="1" applyFill="1" applyBorder="1"/>
    <xf numFmtId="169" fontId="12" fillId="3" borderId="15" xfId="0" applyNumberFormat="1" applyFont="1" applyFill="1" applyBorder="1" applyAlignment="1">
      <alignment horizontal="center"/>
    </xf>
    <xf numFmtId="169" fontId="12" fillId="3" borderId="16" xfId="0" applyNumberFormat="1" applyFont="1" applyFill="1" applyBorder="1" applyAlignment="1">
      <alignment horizontal="center"/>
    </xf>
    <xf numFmtId="0" fontId="12" fillId="3" borderId="17" xfId="0" applyFont="1" applyFill="1" applyBorder="1"/>
    <xf numFmtId="0" fontId="6" fillId="3" borderId="7" xfId="0" applyFont="1" applyFill="1" applyBorder="1"/>
    <xf numFmtId="169" fontId="6" fillId="3" borderId="7" xfId="0" applyNumberFormat="1" applyFont="1" applyFill="1" applyBorder="1" applyAlignment="1">
      <alignment vertical="top"/>
    </xf>
    <xf numFmtId="169" fontId="6" fillId="3" borderId="18" xfId="0" applyNumberFormat="1" applyFont="1" applyFill="1" applyBorder="1"/>
    <xf numFmtId="169" fontId="6" fillId="10" borderId="14" xfId="0" applyNumberFormat="1" applyFont="1" applyFill="1" applyBorder="1"/>
    <xf numFmtId="169" fontId="6" fillId="10" borderId="15" xfId="0" applyNumberFormat="1" applyFont="1" applyFill="1" applyBorder="1"/>
    <xf numFmtId="169" fontId="12" fillId="10" borderId="15" xfId="0" applyNumberFormat="1" applyFont="1" applyFill="1" applyBorder="1" applyAlignment="1">
      <alignment horizontal="center"/>
    </xf>
    <xf numFmtId="169" fontId="12" fillId="10" borderId="16" xfId="0" applyNumberFormat="1" applyFont="1" applyFill="1" applyBorder="1" applyAlignment="1">
      <alignment horizontal="center"/>
    </xf>
    <xf numFmtId="0" fontId="12" fillId="10" borderId="17" xfId="0" applyFont="1" applyFill="1" applyBorder="1"/>
    <xf numFmtId="0" fontId="6" fillId="10" borderId="7" xfId="0" applyFont="1" applyFill="1" applyBorder="1"/>
    <xf numFmtId="167" fontId="6" fillId="10" borderId="7" xfId="0" applyNumberFormat="1" applyFont="1" applyFill="1" applyBorder="1" applyAlignment="1">
      <alignment vertical="top"/>
    </xf>
    <xf numFmtId="169" fontId="6" fillId="10" borderId="7" xfId="0" applyNumberFormat="1" applyFont="1" applyFill="1" applyBorder="1"/>
    <xf numFmtId="169" fontId="6" fillId="10" borderId="18" xfId="0" applyNumberFormat="1" applyFont="1" applyFill="1" applyBorder="1"/>
    <xf numFmtId="169" fontId="6" fillId="10" borderId="7" xfId="0" applyNumberFormat="1" applyFont="1" applyFill="1" applyBorder="1" applyAlignment="1">
      <alignment vertical="top"/>
    </xf>
    <xf numFmtId="167" fontId="6" fillId="10" borderId="7" xfId="0" applyNumberFormat="1" applyFont="1" applyFill="1" applyBorder="1"/>
    <xf numFmtId="0" fontId="6" fillId="10" borderId="17" xfId="0" applyFont="1" applyFill="1" applyBorder="1"/>
    <xf numFmtId="0" fontId="6" fillId="10" borderId="18" xfId="0" applyFont="1" applyFill="1" applyBorder="1"/>
    <xf numFmtId="0" fontId="12" fillId="10" borderId="19" xfId="0" applyFont="1" applyFill="1" applyBorder="1"/>
    <xf numFmtId="0" fontId="6" fillId="10" borderId="20" xfId="0" applyFont="1" applyFill="1" applyBorder="1"/>
    <xf numFmtId="165" fontId="6" fillId="10" borderId="20" xfId="0" applyNumberFormat="1" applyFont="1" applyFill="1" applyBorder="1"/>
    <xf numFmtId="0" fontId="6" fillId="10" borderId="21" xfId="0" applyFont="1" applyFill="1" applyBorder="1"/>
    <xf numFmtId="169" fontId="6" fillId="0" borderId="22" xfId="0" applyNumberFormat="1" applyFont="1" applyBorder="1"/>
    <xf numFmtId="169" fontId="6" fillId="11" borderId="14" xfId="0" applyNumberFormat="1" applyFont="1" applyFill="1" applyBorder="1"/>
    <xf numFmtId="169" fontId="6" fillId="11" borderId="15" xfId="0" applyNumberFormat="1" applyFont="1" applyFill="1" applyBorder="1"/>
    <xf numFmtId="169" fontId="12" fillId="11" borderId="15" xfId="0" applyNumberFormat="1" applyFont="1" applyFill="1" applyBorder="1" applyAlignment="1">
      <alignment horizontal="center"/>
    </xf>
    <xf numFmtId="169" fontId="12" fillId="11" borderId="16" xfId="0" applyNumberFormat="1" applyFont="1" applyFill="1" applyBorder="1" applyAlignment="1">
      <alignment horizontal="center"/>
    </xf>
    <xf numFmtId="0" fontId="12" fillId="11" borderId="17" xfId="0" applyFont="1" applyFill="1" applyBorder="1"/>
    <xf numFmtId="0" fontId="6" fillId="11" borderId="7" xfId="0" applyFont="1" applyFill="1" applyBorder="1"/>
    <xf numFmtId="167" fontId="6" fillId="11" borderId="7" xfId="0" applyNumberFormat="1" applyFont="1" applyFill="1" applyBorder="1" applyAlignment="1">
      <alignment vertical="top"/>
    </xf>
    <xf numFmtId="169" fontId="6" fillId="11" borderId="7" xfId="0" applyNumberFormat="1" applyFont="1" applyFill="1" applyBorder="1"/>
    <xf numFmtId="169" fontId="6" fillId="11" borderId="18" xfId="0" applyNumberFormat="1" applyFont="1" applyFill="1" applyBorder="1"/>
    <xf numFmtId="169" fontId="6" fillId="11" borderId="7" xfId="0" applyNumberFormat="1" applyFont="1" applyFill="1" applyBorder="1" applyAlignment="1">
      <alignment vertical="top"/>
    </xf>
    <xf numFmtId="167" fontId="13" fillId="0" borderId="0" xfId="0" applyNumberFormat="1" applyFont="1" applyAlignment="1">
      <alignment horizontal="right"/>
    </xf>
    <xf numFmtId="167" fontId="13" fillId="0" borderId="10" xfId="0" applyNumberFormat="1" applyFont="1" applyBorder="1"/>
    <xf numFmtId="0" fontId="14" fillId="2" borderId="7" xfId="0" applyFont="1" applyFill="1" applyBorder="1"/>
    <xf numFmtId="17" fontId="12" fillId="2" borderId="7" xfId="0" applyNumberFormat="1" applyFont="1" applyFill="1" applyBorder="1"/>
    <xf numFmtId="17" fontId="14" fillId="2" borderId="7" xfId="0" applyNumberFormat="1" applyFont="1" applyFill="1" applyBorder="1"/>
    <xf numFmtId="169" fontId="13" fillId="0" borderId="10" xfId="0" applyNumberFormat="1" applyFont="1" applyBorder="1"/>
    <xf numFmtId="169" fontId="12" fillId="6" borderId="9" xfId="0" applyNumberFormat="1" applyFont="1" applyFill="1" applyBorder="1"/>
    <xf numFmtId="167" fontId="14" fillId="0" borderId="0" xfId="0" applyNumberFormat="1" applyFont="1"/>
    <xf numFmtId="167" fontId="14" fillId="0" borderId="10" xfId="0" applyNumberFormat="1" applyFont="1" applyBorder="1"/>
    <xf numFmtId="0" fontId="22" fillId="0" borderId="0" xfId="0" applyFont="1"/>
    <xf numFmtId="169" fontId="22" fillId="0" borderId="0" xfId="0" applyNumberFormat="1" applyFont="1"/>
    <xf numFmtId="0" fontId="12" fillId="0" borderId="3" xfId="0" applyFont="1" applyBorder="1" applyAlignment="1">
      <alignment horizontal="center"/>
    </xf>
    <xf numFmtId="167" fontId="13" fillId="6" borderId="7" xfId="0" applyNumberFormat="1" applyFont="1" applyFill="1" applyBorder="1"/>
    <xf numFmtId="167" fontId="14" fillId="6" borderId="7" xfId="0" applyNumberFormat="1" applyFont="1" applyFill="1" applyBorder="1"/>
    <xf numFmtId="169" fontId="14" fillId="0" borderId="0" xfId="0" applyNumberFormat="1" applyFont="1"/>
    <xf numFmtId="0" fontId="6" fillId="0" borderId="0" xfId="0" applyFont="1" applyAlignment="1">
      <alignment wrapText="1"/>
    </xf>
    <xf numFmtId="1" fontId="12" fillId="0" borderId="0" xfId="0" applyNumberFormat="1" applyFont="1"/>
    <xf numFmtId="168" fontId="12" fillId="0" borderId="0" xfId="0" applyNumberFormat="1" applyFont="1"/>
    <xf numFmtId="168" fontId="6" fillId="0" borderId="0" xfId="0" applyNumberFormat="1" applyFont="1"/>
    <xf numFmtId="168" fontId="14" fillId="0" borderId="0" xfId="0" applyNumberFormat="1" applyFont="1"/>
    <xf numFmtId="169" fontId="13" fillId="3" borderId="7" xfId="0" applyNumberFormat="1" applyFont="1" applyFill="1" applyBorder="1"/>
    <xf numFmtId="3" fontId="6" fillId="0" borderId="0" xfId="0" applyNumberFormat="1" applyFont="1"/>
    <xf numFmtId="167" fontId="6" fillId="0" borderId="0" xfId="0" applyNumberFormat="1" applyFont="1" applyAlignment="1">
      <alignment horizontal="right"/>
    </xf>
    <xf numFmtId="169" fontId="14" fillId="2" borderId="7" xfId="0" applyNumberFormat="1" applyFont="1" applyFill="1" applyBorder="1"/>
    <xf numFmtId="17" fontId="14" fillId="2" borderId="4" xfId="0" applyNumberFormat="1" applyFont="1" applyFill="1" applyBorder="1"/>
    <xf numFmtId="167" fontId="6" fillId="2" borderId="7" xfId="0" applyNumberFormat="1" applyFont="1" applyFill="1" applyBorder="1"/>
    <xf numFmtId="169" fontId="12" fillId="0" borderId="12" xfId="0" applyNumberFormat="1" applyFont="1" applyBorder="1"/>
    <xf numFmtId="0" fontId="12" fillId="0" borderId="0" xfId="0" applyFont="1" applyAlignment="1">
      <alignment wrapText="1"/>
    </xf>
    <xf numFmtId="0" fontId="6" fillId="0" borderId="5" xfId="0" applyFont="1" applyBorder="1" applyAlignment="1">
      <alignment vertical="center" wrapText="1"/>
    </xf>
    <xf numFmtId="166" fontId="6" fillId="0" borderId="5" xfId="0" applyNumberFormat="1" applyFont="1" applyBorder="1" applyAlignment="1">
      <alignment horizontal="right" vertical="center"/>
    </xf>
    <xf numFmtId="0" fontId="6" fillId="0" borderId="0" xfId="0" applyFont="1" applyAlignment="1">
      <alignment vertical="center" wrapText="1"/>
    </xf>
    <xf numFmtId="166" fontId="6" fillId="0" borderId="0" xfId="0" applyNumberFormat="1" applyFont="1" applyAlignment="1">
      <alignment horizontal="right" vertical="center"/>
    </xf>
    <xf numFmtId="166" fontId="12" fillId="0" borderId="12" xfId="0" applyNumberFormat="1" applyFont="1" applyBorder="1"/>
    <xf numFmtId="0" fontId="12" fillId="0" borderId="0" xfId="0" applyFont="1" applyAlignment="1">
      <alignment horizontal="center" wrapText="1"/>
    </xf>
    <xf numFmtId="175" fontId="6" fillId="0" borderId="0" xfId="0" applyNumberFormat="1" applyFont="1"/>
    <xf numFmtId="0" fontId="6" fillId="0" borderId="0" xfId="0" applyFont="1" applyAlignment="1">
      <alignment horizontal="center"/>
    </xf>
    <xf numFmtId="165" fontId="7" fillId="0" borderId="10" xfId="0" applyNumberFormat="1" applyFont="1" applyBorder="1"/>
    <xf numFmtId="0" fontId="12" fillId="0" borderId="23" xfId="0" applyFont="1" applyBorder="1" applyAlignment="1">
      <alignment vertical="center"/>
    </xf>
    <xf numFmtId="165" fontId="6" fillId="0" borderId="24" xfId="0" applyNumberFormat="1" applyFont="1" applyBorder="1"/>
    <xf numFmtId="0" fontId="6" fillId="0" borderId="22" xfId="0" applyFont="1" applyBorder="1"/>
    <xf numFmtId="0" fontId="12" fillId="0" borderId="22" xfId="0" applyFont="1" applyBorder="1"/>
    <xf numFmtId="17" fontId="6" fillId="0" borderId="22" xfId="0" applyNumberFormat="1" applyFont="1" applyBorder="1"/>
    <xf numFmtId="0" fontId="12" fillId="0" borderId="25" xfId="0" applyFont="1" applyBorder="1"/>
    <xf numFmtId="165" fontId="6" fillId="0" borderId="26" xfId="0" applyNumberFormat="1" applyFont="1" applyBorder="1"/>
    <xf numFmtId="176" fontId="6" fillId="0" borderId="27" xfId="0" applyNumberFormat="1" applyFont="1" applyBorder="1" applyAlignment="1">
      <alignment horizontal="left" vertical="center"/>
    </xf>
    <xf numFmtId="165" fontId="12" fillId="0" borderId="12" xfId="0" applyNumberFormat="1" applyFont="1" applyBorder="1"/>
    <xf numFmtId="0" fontId="6" fillId="0" borderId="25" xfId="0" applyFont="1" applyBorder="1"/>
    <xf numFmtId="0" fontId="6" fillId="0" borderId="22" xfId="0" applyFont="1" applyBorder="1" applyAlignment="1">
      <alignment vertical="center"/>
    </xf>
    <xf numFmtId="0" fontId="12" fillId="0" borderId="22" xfId="0" applyFont="1" applyBorder="1" applyAlignment="1">
      <alignment vertical="center"/>
    </xf>
    <xf numFmtId="170" fontId="23" fillId="0" borderId="0" xfId="0" applyNumberFormat="1" applyFont="1" applyAlignment="1">
      <alignment vertical="center"/>
    </xf>
    <xf numFmtId="0" fontId="23" fillId="0" borderId="3" xfId="0" applyFont="1" applyBorder="1" applyAlignment="1">
      <alignment vertical="center"/>
    </xf>
    <xf numFmtId="170" fontId="23" fillId="0" borderId="3" xfId="0" applyNumberFormat="1" applyFont="1" applyBorder="1" applyAlignment="1">
      <alignment vertical="center"/>
    </xf>
    <xf numFmtId="170" fontId="12" fillId="0" borderId="0" xfId="0" applyNumberFormat="1" applyFont="1"/>
    <xf numFmtId="17" fontId="6" fillId="0" borderId="0" xfId="0" applyNumberFormat="1" applyFont="1"/>
    <xf numFmtId="0" fontId="25" fillId="0" borderId="0" xfId="0" applyFont="1"/>
    <xf numFmtId="0" fontId="26" fillId="0" borderId="0" xfId="0" applyFont="1"/>
    <xf numFmtId="37" fontId="8" fillId="0" borderId="0" xfId="0" applyNumberFormat="1" applyFont="1"/>
    <xf numFmtId="177" fontId="0" fillId="0" borderId="0" xfId="0" applyNumberFormat="1"/>
    <xf numFmtId="0" fontId="8" fillId="0" borderId="0" xfId="0" applyFont="1" applyAlignment="1">
      <alignment horizontal="right"/>
    </xf>
    <xf numFmtId="1" fontId="0" fillId="0" borderId="0" xfId="0" applyNumberFormat="1"/>
    <xf numFmtId="178" fontId="6" fillId="0" borderId="0" xfId="1" applyNumberFormat="1" applyFont="1"/>
    <xf numFmtId="178" fontId="12" fillId="0" borderId="10" xfId="1" applyNumberFormat="1" applyFont="1" applyBorder="1"/>
    <xf numFmtId="169" fontId="0" fillId="0" borderId="0" xfId="0" applyNumberFormat="1"/>
    <xf numFmtId="0" fontId="24" fillId="0" borderId="0" xfId="0" applyFont="1"/>
    <xf numFmtId="165" fontId="12" fillId="0" borderId="11" xfId="0" applyNumberFormat="1" applyFont="1" applyBorder="1"/>
    <xf numFmtId="178" fontId="13" fillId="0" borderId="0" xfId="1" applyNumberFormat="1" applyFont="1"/>
    <xf numFmtId="0" fontId="28" fillId="0" borderId="11" xfId="3" applyFont="1"/>
    <xf numFmtId="0" fontId="1" fillId="0" borderId="11" xfId="3"/>
    <xf numFmtId="169" fontId="31" fillId="0" borderId="0" xfId="0" applyNumberFormat="1" applyFont="1"/>
    <xf numFmtId="37" fontId="32" fillId="0" borderId="28" xfId="0" applyNumberFormat="1" applyFont="1" applyBorder="1"/>
    <xf numFmtId="0" fontId="14" fillId="0" borderId="28" xfId="0" applyFont="1" applyBorder="1"/>
    <xf numFmtId="178" fontId="14" fillId="0" borderId="0" xfId="1" applyNumberFormat="1" applyFont="1"/>
    <xf numFmtId="49" fontId="6" fillId="6" borderId="11" xfId="0" applyNumberFormat="1" applyFont="1" applyFill="1" applyBorder="1"/>
    <xf numFmtId="167" fontId="0" fillId="0" borderId="0" xfId="0" applyNumberFormat="1"/>
    <xf numFmtId="0" fontId="31" fillId="0" borderId="0" xfId="0" applyFont="1"/>
    <xf numFmtId="0" fontId="13" fillId="6" borderId="11" xfId="0" applyFont="1" applyFill="1" applyBorder="1"/>
    <xf numFmtId="0" fontId="6" fillId="6" borderId="11" xfId="0" applyFont="1" applyFill="1" applyBorder="1"/>
    <xf numFmtId="0" fontId="16" fillId="6" borderId="11" xfId="0" applyFont="1" applyFill="1" applyBorder="1"/>
    <xf numFmtId="9" fontId="12" fillId="6" borderId="11" xfId="2" applyFont="1" applyFill="1" applyBorder="1"/>
    <xf numFmtId="9" fontId="6" fillId="6" borderId="11" xfId="2" applyFont="1" applyFill="1" applyBorder="1"/>
    <xf numFmtId="9" fontId="6" fillId="6" borderId="7" xfId="2" applyFont="1" applyFill="1" applyBorder="1"/>
    <xf numFmtId="178" fontId="0" fillId="0" borderId="0" xfId="1" applyNumberFormat="1" applyFont="1"/>
    <xf numFmtId="178" fontId="8" fillId="0" borderId="0" xfId="1" applyNumberFormat="1" applyFont="1"/>
    <xf numFmtId="179" fontId="14" fillId="0" borderId="3" xfId="1" applyNumberFormat="1" applyFont="1" applyBorder="1"/>
    <xf numFmtId="0" fontId="12" fillId="6" borderId="11" xfId="0" applyFont="1" applyFill="1" applyBorder="1" applyAlignment="1">
      <alignment horizontal="center"/>
    </xf>
    <xf numFmtId="167" fontId="6" fillId="6" borderId="11" xfId="0" applyNumberFormat="1" applyFont="1" applyFill="1" applyBorder="1"/>
    <xf numFmtId="167" fontId="12" fillId="6" borderId="11" xfId="0" applyNumberFormat="1" applyFont="1" applyFill="1" applyBorder="1"/>
    <xf numFmtId="180" fontId="0" fillId="0" borderId="0" xfId="0" applyNumberFormat="1"/>
    <xf numFmtId="37" fontId="13" fillId="0" borderId="0" xfId="0" applyNumberFormat="1" applyFont="1"/>
    <xf numFmtId="9" fontId="0" fillId="0" borderId="0" xfId="0" applyNumberFormat="1"/>
    <xf numFmtId="3" fontId="13" fillId="6" borderId="11" xfId="0" applyNumberFormat="1" applyFont="1" applyFill="1" applyBorder="1" applyAlignment="1">
      <alignment vertical="top"/>
    </xf>
    <xf numFmtId="0" fontId="17" fillId="6" borderId="11" xfId="0" applyFont="1" applyFill="1" applyBorder="1"/>
    <xf numFmtId="0" fontId="13" fillId="6" borderId="11" xfId="0" applyFont="1" applyFill="1" applyBorder="1" applyAlignment="1">
      <alignment horizontal="left"/>
    </xf>
    <xf numFmtId="0" fontId="12" fillId="6" borderId="11" xfId="0" applyFont="1" applyFill="1" applyBorder="1"/>
    <xf numFmtId="178" fontId="13" fillId="6" borderId="11" xfId="1" applyNumberFormat="1" applyFont="1" applyFill="1" applyBorder="1"/>
    <xf numFmtId="167" fontId="6" fillId="13" borderId="0" xfId="0" applyNumberFormat="1" applyFont="1" applyFill="1"/>
    <xf numFmtId="178" fontId="8" fillId="13" borderId="0" xfId="1" applyNumberFormat="1" applyFont="1" applyFill="1"/>
    <xf numFmtId="169" fontId="13" fillId="13" borderId="0" xfId="0" applyNumberFormat="1" applyFont="1" applyFill="1"/>
    <xf numFmtId="178" fontId="6" fillId="13" borderId="0" xfId="1" applyNumberFormat="1" applyFont="1" applyFill="1"/>
    <xf numFmtId="169" fontId="6" fillId="13" borderId="0" xfId="0" applyNumberFormat="1" applyFont="1" applyFill="1"/>
    <xf numFmtId="3" fontId="13" fillId="13" borderId="0" xfId="0" applyNumberFormat="1" applyFont="1" applyFill="1" applyAlignment="1">
      <alignment horizontal="right"/>
    </xf>
    <xf numFmtId="167" fontId="13" fillId="6" borderId="11" xfId="1" applyNumberFormat="1" applyFont="1" applyFill="1" applyBorder="1"/>
    <xf numFmtId="167" fontId="6" fillId="6" borderId="29" xfId="0" applyNumberFormat="1" applyFont="1" applyFill="1" applyBorder="1"/>
    <xf numFmtId="0" fontId="0" fillId="0" borderId="11" xfId="0" applyBorder="1"/>
    <xf numFmtId="0" fontId="12" fillId="0" borderId="11" xfId="0" applyFont="1" applyBorder="1" applyAlignment="1">
      <alignment horizontal="center"/>
    </xf>
    <xf numFmtId="0" fontId="16" fillId="0" borderId="11" xfId="0" applyFont="1" applyBorder="1"/>
    <xf numFmtId="0" fontId="13" fillId="0" borderId="11" xfId="0" applyFont="1" applyBorder="1"/>
    <xf numFmtId="167" fontId="6" fillId="0" borderId="11" xfId="0" applyNumberFormat="1" applyFont="1" applyBorder="1"/>
    <xf numFmtId="3" fontId="13" fillId="0" borderId="11" xfId="0" applyNumberFormat="1" applyFont="1" applyBorder="1" applyAlignment="1">
      <alignment vertical="top"/>
    </xf>
    <xf numFmtId="0" fontId="17" fillId="0" borderId="11" xfId="0" applyFont="1" applyBorder="1"/>
    <xf numFmtId="167" fontId="12" fillId="0" borderId="11" xfId="0" applyNumberFormat="1" applyFont="1" applyBorder="1"/>
    <xf numFmtId="49" fontId="33" fillId="6" borderId="7" xfId="0" applyNumberFormat="1" applyFont="1" applyFill="1" applyBorder="1"/>
    <xf numFmtId="0" fontId="31" fillId="0" borderId="0" xfId="0" applyFont="1" applyAlignment="1">
      <alignment horizontal="center"/>
    </xf>
    <xf numFmtId="169" fontId="33" fillId="0" borderId="0" xfId="0" applyNumberFormat="1" applyFont="1" applyAlignment="1">
      <alignment vertical="center"/>
    </xf>
    <xf numFmtId="167" fontId="6" fillId="14" borderId="0" xfId="0" applyNumberFormat="1" applyFont="1" applyFill="1"/>
    <xf numFmtId="169" fontId="6" fillId="14" borderId="0" xfId="0" applyNumberFormat="1" applyFont="1" applyFill="1"/>
    <xf numFmtId="169" fontId="13" fillId="14" borderId="0" xfId="0" applyNumberFormat="1" applyFont="1" applyFill="1"/>
    <xf numFmtId="178" fontId="8" fillId="14" borderId="0" xfId="1" applyNumberFormat="1" applyFont="1" applyFill="1"/>
    <xf numFmtId="167" fontId="0" fillId="0" borderId="0" xfId="1" applyNumberFormat="1" applyFont="1"/>
    <xf numFmtId="178" fontId="31" fillId="0" borderId="30" xfId="0" applyNumberFormat="1" applyFont="1" applyBorder="1"/>
    <xf numFmtId="174" fontId="31" fillId="0" borderId="0" xfId="0" applyNumberFormat="1" applyFont="1"/>
    <xf numFmtId="0" fontId="24" fillId="14" borderId="0" xfId="0" applyFont="1" applyFill="1"/>
    <xf numFmtId="167" fontId="0" fillId="14" borderId="0" xfId="0" applyNumberFormat="1" applyFill="1"/>
    <xf numFmtId="0" fontId="0" fillId="14" borderId="0" xfId="0" applyFill="1"/>
    <xf numFmtId="174" fontId="0" fillId="14" borderId="0" xfId="0" applyNumberFormat="1" applyFill="1"/>
    <xf numFmtId="49" fontId="34" fillId="6" borderId="7" xfId="0" applyNumberFormat="1" applyFont="1" applyFill="1" applyBorder="1"/>
    <xf numFmtId="49" fontId="33" fillId="0" borderId="0" xfId="0" applyNumberFormat="1" applyFont="1"/>
    <xf numFmtId="0" fontId="33" fillId="0" borderId="0" xfId="0" applyFont="1"/>
    <xf numFmtId="165" fontId="33" fillId="0" borderId="0" xfId="0" applyNumberFormat="1" applyFont="1"/>
    <xf numFmtId="0" fontId="35" fillId="0" borderId="0" xfId="0" applyFont="1"/>
    <xf numFmtId="169" fontId="36" fillId="0" borderId="0" xfId="0" applyNumberFormat="1" applyFont="1"/>
    <xf numFmtId="49" fontId="5" fillId="6" borderId="7" xfId="0" applyNumberFormat="1" applyFont="1" applyFill="1" applyBorder="1"/>
    <xf numFmtId="17" fontId="20" fillId="15" borderId="0" xfId="0" applyNumberFormat="1" applyFont="1" applyFill="1"/>
    <xf numFmtId="167" fontId="6" fillId="12" borderId="7" xfId="0" applyNumberFormat="1" applyFont="1" applyFill="1" applyBorder="1"/>
    <xf numFmtId="0" fontId="13" fillId="0" borderId="0" xfId="0" applyFont="1" applyAlignment="1">
      <alignment horizontal="center" wrapText="1"/>
    </xf>
    <xf numFmtId="0" fontId="0" fillId="0" borderId="0" xfId="0"/>
    <xf numFmtId="165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165" fontId="2" fillId="2" borderId="1" xfId="0" applyNumberFormat="1" applyFont="1" applyFill="1" applyBorder="1" applyAlignment="1">
      <alignment horizontal="center" wrapText="1"/>
    </xf>
    <xf numFmtId="0" fontId="5" fillId="0" borderId="2" xfId="0" applyFont="1" applyBorder="1"/>
    <xf numFmtId="165" fontId="2" fillId="3" borderId="1" xfId="0" applyNumberFormat="1" applyFont="1" applyFill="1" applyBorder="1" applyAlignment="1">
      <alignment horizontal="center" wrapText="1"/>
    </xf>
    <xf numFmtId="0" fontId="9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167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0" fontId="12" fillId="7" borderId="1" xfId="0" applyFont="1" applyFill="1" applyBorder="1" applyAlignment="1">
      <alignment horizontal="center"/>
    </xf>
    <xf numFmtId="0" fontId="5" fillId="0" borderId="11" xfId="0" applyFont="1" applyBorder="1"/>
    <xf numFmtId="0" fontId="12" fillId="6" borderId="1" xfId="0" applyFont="1" applyFill="1" applyBorder="1" applyAlignment="1">
      <alignment horizontal="center"/>
    </xf>
    <xf numFmtId="167" fontId="12" fillId="6" borderId="1" xfId="0" applyNumberFormat="1" applyFont="1" applyFill="1" applyBorder="1" applyAlignment="1">
      <alignment horizontal="center"/>
    </xf>
    <xf numFmtId="169" fontId="12" fillId="0" borderId="0" xfId="0" applyNumberFormat="1" applyFont="1" applyAlignment="1">
      <alignment horizontal="center"/>
    </xf>
  </cellXfs>
  <cellStyles count="4">
    <cellStyle name="Comma" xfId="1" builtinId="3"/>
    <cellStyle name="Normal" xfId="0" builtinId="0"/>
    <cellStyle name="Normal 7" xfId="3" xr:uid="{01B0EFB7-A8D2-4383-9D71-0F7AA556E5C4}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comments5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comments6.xml.rels><?xml version="1.0" encoding="UTF-8" standalone="yes"?>
<Relationships xmlns="http://schemas.openxmlformats.org/package/2006/relationships"><Relationship Id="rId1" Type="http://customschemas.google.com/relationships/workbookmetadata" Target="commentsmeta3"/></Relationships>
</file>

<file path=xl/_rels/comments7.xml.rels><?xml version="1.0" encoding="UTF-8" standalone="yes"?>
<Relationships xmlns="http://schemas.openxmlformats.org/package/2006/relationships"><Relationship Id="rId1" Type="http://customschemas.google.com/relationships/workbookmetadata" Target="commentsmeta4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microsoft.com/office/2017/10/relationships/person" Target="persons/person.xml"/><Relationship Id="rId21" Type="http://schemas.openxmlformats.org/officeDocument/2006/relationships/worksheet" Target="worksheets/sheet21.xml"/><Relationship Id="rId34" Type="http://customschemas.google.com/relationships/workbookmetadata" Target="metadata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8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7" Type="http://schemas.openxmlformats.org/officeDocument/2006/relationships/sharedStrings" Target="sharedStrings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GB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Calibri"/>
              </a:defRPr>
            </a:pPr>
            <a:r>
              <a:rPr sz="1400" b="0" i="0">
                <a:solidFill>
                  <a:srgbClr val="757575"/>
                </a:solidFill>
                <a:latin typeface="Calibri"/>
              </a:rPr>
              <a:t>Cash balance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5266165"/>
        <c:axId val="454726724"/>
      </c:lineChart>
      <c:catAx>
        <c:axId val="14252661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54726724"/>
        <c:crosses val="autoZero"/>
        <c:auto val="1"/>
        <c:lblAlgn val="ctr"/>
        <c:lblOffset val="100"/>
        <c:noMultiLvlLbl val="1"/>
      </c:catAx>
      <c:valAx>
        <c:axId val="454726724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1425266165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v>Cash balance</c:v>
          </c:tx>
          <c:spPr>
            <a:ln w="28575" cmpd="sng">
              <a:solidFill>
                <a:schemeClr val="accent1"/>
              </a:solidFill>
            </a:ln>
          </c:spPr>
          <c:marker>
            <c:symbol val="none"/>
          </c:marker>
          <c:cat>
            <c:numRef>
              <c:f>Cashflow!$B$132:$AT$132</c:f>
              <c:numCache>
                <c:formatCode>mmm\-yy</c:formatCode>
                <c:ptCount val="45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  <c:pt idx="30">
                  <c:v>45839</c:v>
                </c:pt>
                <c:pt idx="31">
                  <c:v>45870</c:v>
                </c:pt>
                <c:pt idx="32">
                  <c:v>45901</c:v>
                </c:pt>
                <c:pt idx="33">
                  <c:v>45931</c:v>
                </c:pt>
                <c:pt idx="34">
                  <c:v>45962</c:v>
                </c:pt>
                <c:pt idx="35">
                  <c:v>45992</c:v>
                </c:pt>
                <c:pt idx="36">
                  <c:v>46023</c:v>
                </c:pt>
                <c:pt idx="37">
                  <c:v>46054</c:v>
                </c:pt>
                <c:pt idx="38">
                  <c:v>46082</c:v>
                </c:pt>
                <c:pt idx="39">
                  <c:v>46113</c:v>
                </c:pt>
                <c:pt idx="40">
                  <c:v>46143</c:v>
                </c:pt>
                <c:pt idx="41">
                  <c:v>46174</c:v>
                </c:pt>
                <c:pt idx="42">
                  <c:v>46204</c:v>
                </c:pt>
                <c:pt idx="43">
                  <c:v>46235</c:v>
                </c:pt>
                <c:pt idx="44">
                  <c:v>46266</c:v>
                </c:pt>
              </c:numCache>
            </c:numRef>
          </c:cat>
          <c:val>
            <c:numRef>
              <c:f>Cashflow!$B$133:$AT$133</c:f>
              <c:numCache>
                <c:formatCode>#,##0;\(#,##0\)</c:formatCode>
                <c:ptCount val="45"/>
                <c:pt idx="0">
                  <c:v>2156487.96</c:v>
                </c:pt>
                <c:pt idx="1">
                  <c:v>1379580.2253333316</c:v>
                </c:pt>
                <c:pt idx="2">
                  <c:v>1145722.2850666649</c:v>
                </c:pt>
                <c:pt idx="3">
                  <c:v>1114771.862346665</c:v>
                </c:pt>
                <c:pt idx="4">
                  <c:v>525369.06662999839</c:v>
                </c:pt>
                <c:pt idx="5">
                  <c:v>234504.51603333169</c:v>
                </c:pt>
                <c:pt idx="6">
                  <c:v>386849.96543666499</c:v>
                </c:pt>
                <c:pt idx="7">
                  <c:v>218691.11866999831</c:v>
                </c:pt>
                <c:pt idx="8">
                  <c:v>-113381.73326666839</c:v>
                </c:pt>
                <c:pt idx="9">
                  <c:v>-348684.36894333502</c:v>
                </c:pt>
                <c:pt idx="10">
                  <c:v>-615345.6712866684</c:v>
                </c:pt>
                <c:pt idx="11">
                  <c:v>-873574.97363000165</c:v>
                </c:pt>
                <c:pt idx="12">
                  <c:v>-1076995.2759733349</c:v>
                </c:pt>
                <c:pt idx="13">
                  <c:v>-1235968.1607337515</c:v>
                </c:pt>
                <c:pt idx="14">
                  <c:v>-1451911.0454941681</c:v>
                </c:pt>
                <c:pt idx="15">
                  <c:v>-1552403.9302545846</c:v>
                </c:pt>
                <c:pt idx="16">
                  <c:v>-1730071.2150150014</c:v>
                </c:pt>
                <c:pt idx="17">
                  <c:v>-1906464.2997754179</c:v>
                </c:pt>
                <c:pt idx="18">
                  <c:v>-2248839.0965358345</c:v>
                </c:pt>
                <c:pt idx="19">
                  <c:v>-2411916.8686138345</c:v>
                </c:pt>
                <c:pt idx="20">
                  <c:v>-2859590.1406918345</c:v>
                </c:pt>
                <c:pt idx="21">
                  <c:v>-3366634.3424365013</c:v>
                </c:pt>
                <c:pt idx="22">
                  <c:v>-3716325.0441811681</c:v>
                </c:pt>
                <c:pt idx="23">
                  <c:v>-4040136.2459258349</c:v>
                </c:pt>
                <c:pt idx="24">
                  <c:v>-4291009.4476705017</c:v>
                </c:pt>
                <c:pt idx="25">
                  <c:v>-4488851.399415168</c:v>
                </c:pt>
                <c:pt idx="26">
                  <c:v>-4696615.8511598352</c:v>
                </c:pt>
                <c:pt idx="27">
                  <c:v>-4881477.8029045016</c:v>
                </c:pt>
                <c:pt idx="28">
                  <c:v>-5078815.2746491684</c:v>
                </c:pt>
                <c:pt idx="29">
                  <c:v>-5127625.503060502</c:v>
                </c:pt>
                <c:pt idx="30">
                  <c:v>-5328038.8513018358</c:v>
                </c:pt>
                <c:pt idx="31">
                  <c:v>-5289154.9926386941</c:v>
                </c:pt>
                <c:pt idx="32">
                  <c:v>-5228321.307098357</c:v>
                </c:pt>
                <c:pt idx="33">
                  <c:v>-5416360.6975189652</c:v>
                </c:pt>
                <c:pt idx="34">
                  <c:v>-5499948.3558923779</c:v>
                </c:pt>
                <c:pt idx="35">
                  <c:v>-5503661.0142657906</c:v>
                </c:pt>
                <c:pt idx="36">
                  <c:v>-5417218.6726392033</c:v>
                </c:pt>
                <c:pt idx="37">
                  <c:v>-5427463.8310126159</c:v>
                </c:pt>
                <c:pt idx="38">
                  <c:v>-5364458.9893860286</c:v>
                </c:pt>
                <c:pt idx="39">
                  <c:v>-5216933.3144261083</c:v>
                </c:pt>
                <c:pt idx="40">
                  <c:v>-4689759.3732128544</c:v>
                </c:pt>
                <c:pt idx="41">
                  <c:v>-4220448.2848329339</c:v>
                </c:pt>
                <c:pt idx="42">
                  <c:v>-3827594.6714530131</c:v>
                </c:pt>
                <c:pt idx="43">
                  <c:v>-3349243.1244795336</c:v>
                </c:pt>
                <c:pt idx="44">
                  <c:v>-2647637.4108393881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9D-4D2E-8820-AD3D804239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311550"/>
        <c:axId val="417151954"/>
      </c:lineChart>
      <c:dateAx>
        <c:axId val="863115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mmm\-yy" sourceLinked="1"/>
        <c:majorTickMark val="out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7151954"/>
        <c:crosses val="autoZero"/>
        <c:auto val="1"/>
        <c:lblOffset val="100"/>
        <c:baseTimeUnit val="months"/>
      </c:dateAx>
      <c:valAx>
        <c:axId val="4171519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#,##0;\(#,##0\)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6311550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v>Cash balance</c:v>
          </c:tx>
          <c:spPr>
            <a:ln w="28575" cmpd="sng">
              <a:solidFill>
                <a:schemeClr val="accent1"/>
              </a:solidFill>
            </a:ln>
          </c:spPr>
          <c:marker>
            <c:symbol val="none"/>
          </c:marker>
          <c:cat>
            <c:numRef>
              <c:f>Cashflow!$B$132:$BG$132</c:f>
              <c:numCache>
                <c:formatCode>mmm\-yy</c:formatCode>
                <c:ptCount val="58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  <c:pt idx="30">
                  <c:v>45839</c:v>
                </c:pt>
                <c:pt idx="31">
                  <c:v>45870</c:v>
                </c:pt>
                <c:pt idx="32">
                  <c:v>45901</c:v>
                </c:pt>
                <c:pt idx="33">
                  <c:v>45931</c:v>
                </c:pt>
                <c:pt idx="34">
                  <c:v>45962</c:v>
                </c:pt>
                <c:pt idx="35">
                  <c:v>45992</c:v>
                </c:pt>
                <c:pt idx="36">
                  <c:v>46023</c:v>
                </c:pt>
                <c:pt idx="37">
                  <c:v>46054</c:v>
                </c:pt>
                <c:pt idx="38">
                  <c:v>46082</c:v>
                </c:pt>
                <c:pt idx="39">
                  <c:v>46113</c:v>
                </c:pt>
                <c:pt idx="40">
                  <c:v>46143</c:v>
                </c:pt>
                <c:pt idx="41">
                  <c:v>46174</c:v>
                </c:pt>
                <c:pt idx="42">
                  <c:v>46204</c:v>
                </c:pt>
                <c:pt idx="43">
                  <c:v>46235</c:v>
                </c:pt>
                <c:pt idx="44">
                  <c:v>46266</c:v>
                </c:pt>
                <c:pt idx="45">
                  <c:v>46296</c:v>
                </c:pt>
                <c:pt idx="46">
                  <c:v>46327</c:v>
                </c:pt>
                <c:pt idx="47">
                  <c:v>46357</c:v>
                </c:pt>
                <c:pt idx="48">
                  <c:v>46388</c:v>
                </c:pt>
                <c:pt idx="49">
                  <c:v>46419</c:v>
                </c:pt>
                <c:pt idx="50">
                  <c:v>46447</c:v>
                </c:pt>
                <c:pt idx="51">
                  <c:v>46478</c:v>
                </c:pt>
                <c:pt idx="52">
                  <c:v>46508</c:v>
                </c:pt>
                <c:pt idx="53">
                  <c:v>46539</c:v>
                </c:pt>
                <c:pt idx="54">
                  <c:v>46569</c:v>
                </c:pt>
                <c:pt idx="55">
                  <c:v>46600</c:v>
                </c:pt>
                <c:pt idx="56">
                  <c:v>46631</c:v>
                </c:pt>
                <c:pt idx="57">
                  <c:v>46661</c:v>
                </c:pt>
              </c:numCache>
            </c:numRef>
          </c:cat>
          <c:val>
            <c:numRef>
              <c:f>Cashflow!$B$133:$BG$133</c:f>
              <c:numCache>
                <c:formatCode>#,##0;\(#,##0\)</c:formatCode>
                <c:ptCount val="58"/>
                <c:pt idx="0">
                  <c:v>2156487.96</c:v>
                </c:pt>
                <c:pt idx="1">
                  <c:v>1379580.2253333316</c:v>
                </c:pt>
                <c:pt idx="2">
                  <c:v>1145722.2850666649</c:v>
                </c:pt>
                <c:pt idx="3">
                  <c:v>1114771.862346665</c:v>
                </c:pt>
                <c:pt idx="4">
                  <c:v>525369.06662999839</c:v>
                </c:pt>
                <c:pt idx="5">
                  <c:v>234504.51603333169</c:v>
                </c:pt>
                <c:pt idx="6">
                  <c:v>386849.96543666499</c:v>
                </c:pt>
                <c:pt idx="7">
                  <c:v>218691.11866999831</c:v>
                </c:pt>
                <c:pt idx="8">
                  <c:v>-113381.73326666839</c:v>
                </c:pt>
                <c:pt idx="9">
                  <c:v>-348684.36894333502</c:v>
                </c:pt>
                <c:pt idx="10">
                  <c:v>-615345.6712866684</c:v>
                </c:pt>
                <c:pt idx="11">
                  <c:v>-873574.97363000165</c:v>
                </c:pt>
                <c:pt idx="12">
                  <c:v>-1076995.2759733349</c:v>
                </c:pt>
                <c:pt idx="13">
                  <c:v>-1235968.1607337515</c:v>
                </c:pt>
                <c:pt idx="14">
                  <c:v>-1451911.0454941681</c:v>
                </c:pt>
                <c:pt idx="15">
                  <c:v>-1552403.9302545846</c:v>
                </c:pt>
                <c:pt idx="16">
                  <c:v>-1730071.2150150014</c:v>
                </c:pt>
                <c:pt idx="17">
                  <c:v>-1906464.2997754179</c:v>
                </c:pt>
                <c:pt idx="18">
                  <c:v>-2248839.0965358345</c:v>
                </c:pt>
                <c:pt idx="19">
                  <c:v>-2411916.8686138345</c:v>
                </c:pt>
                <c:pt idx="20">
                  <c:v>-2859590.1406918345</c:v>
                </c:pt>
                <c:pt idx="21">
                  <c:v>-3366634.3424365013</c:v>
                </c:pt>
                <c:pt idx="22">
                  <c:v>-3716325.0441811681</c:v>
                </c:pt>
                <c:pt idx="23">
                  <c:v>-4040136.2459258349</c:v>
                </c:pt>
                <c:pt idx="24">
                  <c:v>-4291009.4476705017</c:v>
                </c:pt>
                <c:pt idx="25">
                  <c:v>-4488851.399415168</c:v>
                </c:pt>
                <c:pt idx="26">
                  <c:v>-4696615.8511598352</c:v>
                </c:pt>
                <c:pt idx="27">
                  <c:v>-4881477.8029045016</c:v>
                </c:pt>
                <c:pt idx="28">
                  <c:v>-5078815.2746491684</c:v>
                </c:pt>
                <c:pt idx="29">
                  <c:v>-5127625.503060502</c:v>
                </c:pt>
                <c:pt idx="30">
                  <c:v>-5328038.8513018358</c:v>
                </c:pt>
                <c:pt idx="31">
                  <c:v>-5289154.9926386941</c:v>
                </c:pt>
                <c:pt idx="32">
                  <c:v>-5228321.307098357</c:v>
                </c:pt>
                <c:pt idx="33">
                  <c:v>-5416360.6975189652</c:v>
                </c:pt>
                <c:pt idx="34">
                  <c:v>-5499948.3558923779</c:v>
                </c:pt>
                <c:pt idx="35">
                  <c:v>-5503661.0142657906</c:v>
                </c:pt>
                <c:pt idx="36">
                  <c:v>-5417218.6726392033</c:v>
                </c:pt>
                <c:pt idx="37">
                  <c:v>-5427463.8310126159</c:v>
                </c:pt>
                <c:pt idx="38">
                  <c:v>-5364458.9893860286</c:v>
                </c:pt>
                <c:pt idx="39">
                  <c:v>-5216933.3144261083</c:v>
                </c:pt>
                <c:pt idx="40">
                  <c:v>-4689759.3732128544</c:v>
                </c:pt>
                <c:pt idx="41">
                  <c:v>-4220448.2848329339</c:v>
                </c:pt>
                <c:pt idx="42">
                  <c:v>-3827594.6714530131</c:v>
                </c:pt>
                <c:pt idx="43">
                  <c:v>-3349243.1244795336</c:v>
                </c:pt>
                <c:pt idx="44">
                  <c:v>-2647637.4108393881</c:v>
                </c:pt>
                <c:pt idx="45">
                  <c:v>-1638331.6971992424</c:v>
                </c:pt>
                <c:pt idx="46">
                  <c:v>-767316.79189242923</c:v>
                </c:pt>
                <c:pt idx="47">
                  <c:v>228583.94674771605</c:v>
                </c:pt>
                <c:pt idx="48">
                  <c:v>1347709.685387861</c:v>
                </c:pt>
                <c:pt idx="49">
                  <c:v>2709668.7573613399</c:v>
                </c:pt>
                <c:pt idx="50">
                  <c:v>3976815.3293348192</c:v>
                </c:pt>
                <c:pt idx="51">
                  <c:v>5474170.2346416302</c:v>
                </c:pt>
                <c:pt idx="52">
                  <c:v>7401074.8036692766</c:v>
                </c:pt>
                <c:pt idx="53">
                  <c:v>9685340.5438885912</c:v>
                </c:pt>
                <c:pt idx="54">
                  <c:v>12032522.950774569</c:v>
                </c:pt>
                <c:pt idx="55">
                  <c:v>14243764.104600452</c:v>
                </c:pt>
                <c:pt idx="56">
                  <c:v>16725176.091759667</c:v>
                </c:pt>
                <c:pt idx="57">
                  <c:v>19446058.912252214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C9-4582-A444-B950648DF1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6619166"/>
        <c:axId val="1879819672"/>
      </c:lineChart>
      <c:dateAx>
        <c:axId val="3866191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mmm\-yy" sourceLinked="1"/>
        <c:majorTickMark val="out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879819672"/>
        <c:crosses val="autoZero"/>
        <c:auto val="1"/>
        <c:lblOffset val="100"/>
        <c:baseTimeUnit val="months"/>
      </c:dateAx>
      <c:valAx>
        <c:axId val="18798196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#,##0;\(#,##0\)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86619166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Budgets!$C$156</c:f>
              <c:strCache>
                <c:ptCount val="1"/>
                <c:pt idx="0">
                  <c:v>Cash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Budgets!$D$155:$BN$155</c:f>
              <c:numCache>
                <c:formatCode>mmm\-yy</c:formatCode>
                <c:ptCount val="63"/>
                <c:pt idx="0">
                  <c:v>45931</c:v>
                </c:pt>
                <c:pt idx="1">
                  <c:v>45962</c:v>
                </c:pt>
                <c:pt idx="2">
                  <c:v>45993</c:v>
                </c:pt>
                <c:pt idx="3">
                  <c:v>46024</c:v>
                </c:pt>
                <c:pt idx="4">
                  <c:v>46055</c:v>
                </c:pt>
                <c:pt idx="5">
                  <c:v>46086</c:v>
                </c:pt>
                <c:pt idx="6">
                  <c:v>46117</c:v>
                </c:pt>
                <c:pt idx="7">
                  <c:v>46148</c:v>
                </c:pt>
                <c:pt idx="8">
                  <c:v>46179</c:v>
                </c:pt>
                <c:pt idx="9">
                  <c:v>46210</c:v>
                </c:pt>
                <c:pt idx="10">
                  <c:v>46241</c:v>
                </c:pt>
                <c:pt idx="11">
                  <c:v>46272</c:v>
                </c:pt>
                <c:pt idx="12">
                  <c:v>46303</c:v>
                </c:pt>
                <c:pt idx="13">
                  <c:v>46334</c:v>
                </c:pt>
                <c:pt idx="14">
                  <c:v>46365</c:v>
                </c:pt>
                <c:pt idx="15">
                  <c:v>46396</c:v>
                </c:pt>
                <c:pt idx="16">
                  <c:v>46427</c:v>
                </c:pt>
                <c:pt idx="17">
                  <c:v>46458</c:v>
                </c:pt>
                <c:pt idx="18">
                  <c:v>46489</c:v>
                </c:pt>
                <c:pt idx="19">
                  <c:v>46520</c:v>
                </c:pt>
                <c:pt idx="20">
                  <c:v>46551</c:v>
                </c:pt>
                <c:pt idx="21">
                  <c:v>46582</c:v>
                </c:pt>
                <c:pt idx="22">
                  <c:v>46613</c:v>
                </c:pt>
                <c:pt idx="23">
                  <c:v>46644</c:v>
                </c:pt>
                <c:pt idx="24">
                  <c:v>46675</c:v>
                </c:pt>
                <c:pt idx="25">
                  <c:v>46706</c:v>
                </c:pt>
                <c:pt idx="26">
                  <c:v>46737</c:v>
                </c:pt>
                <c:pt idx="27">
                  <c:v>46768</c:v>
                </c:pt>
                <c:pt idx="28">
                  <c:v>46799</c:v>
                </c:pt>
                <c:pt idx="29">
                  <c:v>46830</c:v>
                </c:pt>
                <c:pt idx="30">
                  <c:v>46861</c:v>
                </c:pt>
                <c:pt idx="31">
                  <c:v>46892</c:v>
                </c:pt>
                <c:pt idx="32">
                  <c:v>46923</c:v>
                </c:pt>
                <c:pt idx="33">
                  <c:v>46954</c:v>
                </c:pt>
                <c:pt idx="34">
                  <c:v>46985</c:v>
                </c:pt>
                <c:pt idx="35">
                  <c:v>47016</c:v>
                </c:pt>
                <c:pt idx="36">
                  <c:v>47047</c:v>
                </c:pt>
                <c:pt idx="37">
                  <c:v>47078</c:v>
                </c:pt>
                <c:pt idx="38">
                  <c:v>47109</c:v>
                </c:pt>
                <c:pt idx="39">
                  <c:v>47140</c:v>
                </c:pt>
                <c:pt idx="40">
                  <c:v>47171</c:v>
                </c:pt>
                <c:pt idx="41">
                  <c:v>47202</c:v>
                </c:pt>
                <c:pt idx="42">
                  <c:v>47233</c:v>
                </c:pt>
                <c:pt idx="43">
                  <c:v>47264</c:v>
                </c:pt>
                <c:pt idx="44">
                  <c:v>47295</c:v>
                </c:pt>
                <c:pt idx="45">
                  <c:v>47326</c:v>
                </c:pt>
                <c:pt idx="46">
                  <c:v>47357</c:v>
                </c:pt>
                <c:pt idx="47">
                  <c:v>47388</c:v>
                </c:pt>
                <c:pt idx="48">
                  <c:v>47419</c:v>
                </c:pt>
                <c:pt idx="49">
                  <c:v>47450</c:v>
                </c:pt>
                <c:pt idx="50">
                  <c:v>47481</c:v>
                </c:pt>
                <c:pt idx="51">
                  <c:v>47512</c:v>
                </c:pt>
                <c:pt idx="52">
                  <c:v>47522</c:v>
                </c:pt>
                <c:pt idx="53">
                  <c:v>47553</c:v>
                </c:pt>
                <c:pt idx="54">
                  <c:v>47584</c:v>
                </c:pt>
                <c:pt idx="55">
                  <c:v>47615</c:v>
                </c:pt>
                <c:pt idx="56">
                  <c:v>47646</c:v>
                </c:pt>
                <c:pt idx="57">
                  <c:v>47677</c:v>
                </c:pt>
                <c:pt idx="58">
                  <c:v>47708</c:v>
                </c:pt>
                <c:pt idx="59">
                  <c:v>47739</c:v>
                </c:pt>
                <c:pt idx="60">
                  <c:v>47770</c:v>
                </c:pt>
                <c:pt idx="61">
                  <c:v>47801</c:v>
                </c:pt>
                <c:pt idx="62">
                  <c:v>47832</c:v>
                </c:pt>
              </c:numCache>
            </c:numRef>
          </c:cat>
          <c:val>
            <c:numRef>
              <c:f>Budgets!$D$156:$BN$156</c:f>
              <c:numCache>
                <c:formatCode>#,##0;\(#,##0\)</c:formatCode>
                <c:ptCount val="63"/>
                <c:pt idx="0">
                  <c:v>1379580.2253333316</c:v>
                </c:pt>
                <c:pt idx="1">
                  <c:v>1145722.2850666649</c:v>
                </c:pt>
                <c:pt idx="2">
                  <c:v>1114771.862346665</c:v>
                </c:pt>
                <c:pt idx="3">
                  <c:v>525369.06662999839</c:v>
                </c:pt>
                <c:pt idx="4">
                  <c:v>234504.51603333169</c:v>
                </c:pt>
                <c:pt idx="5">
                  <c:v>386849.96543666499</c:v>
                </c:pt>
                <c:pt idx="6">
                  <c:v>218691.11866999831</c:v>
                </c:pt>
                <c:pt idx="7">
                  <c:v>-113381.73326666839</c:v>
                </c:pt>
                <c:pt idx="8">
                  <c:v>-348684.36894333502</c:v>
                </c:pt>
                <c:pt idx="9">
                  <c:v>-615345.6712866684</c:v>
                </c:pt>
                <c:pt idx="10">
                  <c:v>-873574.97363000165</c:v>
                </c:pt>
                <c:pt idx="11">
                  <c:v>-1076995.2759733349</c:v>
                </c:pt>
                <c:pt idx="12">
                  <c:v>-1235968.1607337515</c:v>
                </c:pt>
                <c:pt idx="13">
                  <c:v>-1451911.0454941681</c:v>
                </c:pt>
                <c:pt idx="14">
                  <c:v>-1552403.9302545846</c:v>
                </c:pt>
                <c:pt idx="15">
                  <c:v>-1730071.2150150014</c:v>
                </c:pt>
                <c:pt idx="16">
                  <c:v>-1906464.2997754179</c:v>
                </c:pt>
                <c:pt idx="17">
                  <c:v>-2248839.0965358345</c:v>
                </c:pt>
                <c:pt idx="18">
                  <c:v>-2411916.8686138345</c:v>
                </c:pt>
                <c:pt idx="19">
                  <c:v>-2859590.1406918345</c:v>
                </c:pt>
                <c:pt idx="20">
                  <c:v>-3366634.3424365013</c:v>
                </c:pt>
                <c:pt idx="21">
                  <c:v>-3716325.0441811681</c:v>
                </c:pt>
                <c:pt idx="22">
                  <c:v>-4040136.2459258349</c:v>
                </c:pt>
                <c:pt idx="23">
                  <c:v>-4291009.4476705017</c:v>
                </c:pt>
                <c:pt idx="24">
                  <c:v>-4488851.399415168</c:v>
                </c:pt>
                <c:pt idx="25">
                  <c:v>-4696615.8511598352</c:v>
                </c:pt>
                <c:pt idx="26">
                  <c:v>-4881477.8029045016</c:v>
                </c:pt>
                <c:pt idx="27">
                  <c:v>-5078815.2746491684</c:v>
                </c:pt>
                <c:pt idx="28">
                  <c:v>-5127625.503060502</c:v>
                </c:pt>
                <c:pt idx="29">
                  <c:v>-5328038.8513018358</c:v>
                </c:pt>
                <c:pt idx="30">
                  <c:v>-5289154.9926386941</c:v>
                </c:pt>
                <c:pt idx="31">
                  <c:v>-5228321.307098357</c:v>
                </c:pt>
                <c:pt idx="32">
                  <c:v>-5416360.6975189652</c:v>
                </c:pt>
                <c:pt idx="33">
                  <c:v>-5499948.3558923779</c:v>
                </c:pt>
                <c:pt idx="34">
                  <c:v>-5503661.0142657906</c:v>
                </c:pt>
                <c:pt idx="35">
                  <c:v>-5417218.6726392033</c:v>
                </c:pt>
                <c:pt idx="36">
                  <c:v>-5427463.8310126159</c:v>
                </c:pt>
                <c:pt idx="37">
                  <c:v>-5364458.9893860286</c:v>
                </c:pt>
                <c:pt idx="38">
                  <c:v>-5216933.3144261083</c:v>
                </c:pt>
                <c:pt idx="39">
                  <c:v>-4689759.3732128544</c:v>
                </c:pt>
                <c:pt idx="40">
                  <c:v>-4220448.2848329339</c:v>
                </c:pt>
                <c:pt idx="41">
                  <c:v>-3827594.6714530131</c:v>
                </c:pt>
                <c:pt idx="42">
                  <c:v>-3349243.1244795336</c:v>
                </c:pt>
                <c:pt idx="43">
                  <c:v>-2647637.4108393881</c:v>
                </c:pt>
                <c:pt idx="44">
                  <c:v>-1638331.6971992424</c:v>
                </c:pt>
                <c:pt idx="45">
                  <c:v>-767316.79189242923</c:v>
                </c:pt>
                <c:pt idx="46">
                  <c:v>228583.94674771605</c:v>
                </c:pt>
                <c:pt idx="47">
                  <c:v>1347709.685387861</c:v>
                </c:pt>
                <c:pt idx="48">
                  <c:v>2709668.7573613399</c:v>
                </c:pt>
                <c:pt idx="49">
                  <c:v>3976815.3293348192</c:v>
                </c:pt>
                <c:pt idx="50">
                  <c:v>5474170.2346416302</c:v>
                </c:pt>
                <c:pt idx="51">
                  <c:v>7401074.8036692766</c:v>
                </c:pt>
                <c:pt idx="52">
                  <c:v>9685340.5438885912</c:v>
                </c:pt>
                <c:pt idx="53">
                  <c:v>12032522.950774569</c:v>
                </c:pt>
                <c:pt idx="54">
                  <c:v>14243764.104600452</c:v>
                </c:pt>
                <c:pt idx="55">
                  <c:v>16725176.091759667</c:v>
                </c:pt>
                <c:pt idx="56">
                  <c:v>19446058.912252214</c:v>
                </c:pt>
                <c:pt idx="57">
                  <c:v>22254983.399411429</c:v>
                </c:pt>
                <c:pt idx="58">
                  <c:v>25240270.386570647</c:v>
                </c:pt>
                <c:pt idx="59">
                  <c:v>28607699.04039653</c:v>
                </c:pt>
                <c:pt idx="60">
                  <c:v>32359148.527555745</c:v>
                </c:pt>
                <c:pt idx="61">
                  <c:v>36159952.181381628</c:v>
                </c:pt>
                <c:pt idx="62">
                  <c:v>40284130.835207507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B5-41A7-BC44-25EBF56D2F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472959"/>
        <c:axId val="212463839"/>
      </c:lineChart>
      <c:dateAx>
        <c:axId val="21247295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463839"/>
        <c:crosses val="autoZero"/>
        <c:auto val="1"/>
        <c:lblOffset val="100"/>
        <c:baseTimeUnit val="days"/>
      </c:dateAx>
      <c:valAx>
        <c:axId val="212463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;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4729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81233595800513"/>
          <c:y val="6.0185185185185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6"/>
          <c:order val="6"/>
          <c:tx>
            <c:strRef>
              <c:f>Budgets!$A$11</c:f>
              <c:strCache>
                <c:ptCount val="1"/>
                <c:pt idx="0">
                  <c:v>Therapeutic 6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Budgets!$B$4:$BZ$4</c15:sqref>
                  </c15:fullRef>
                </c:ext>
              </c:extLst>
              <c:f>Budgets!$G$4:$BZ$4</c:f>
              <c:strCache>
                <c:ptCount val="72"/>
                <c:pt idx="0">
                  <c:v>Notes</c:v>
                </c:pt>
                <c:pt idx="1">
                  <c:v>Dec-24</c:v>
                </c:pt>
                <c:pt idx="2">
                  <c:v>Oct-25</c:v>
                </c:pt>
                <c:pt idx="3">
                  <c:v>Nov-25</c:v>
                </c:pt>
                <c:pt idx="4">
                  <c:v>Dec-25</c:v>
                </c:pt>
                <c:pt idx="5">
                  <c:v>Jan-26</c:v>
                </c:pt>
                <c:pt idx="6">
                  <c:v>Feb-26</c:v>
                </c:pt>
                <c:pt idx="7">
                  <c:v>Mar-26</c:v>
                </c:pt>
                <c:pt idx="8">
                  <c:v>Apr-26</c:v>
                </c:pt>
                <c:pt idx="9">
                  <c:v>May-26</c:v>
                </c:pt>
                <c:pt idx="10">
                  <c:v>Jun-26</c:v>
                </c:pt>
                <c:pt idx="11">
                  <c:v>Jul-26</c:v>
                </c:pt>
                <c:pt idx="12">
                  <c:v>Aug-26</c:v>
                </c:pt>
                <c:pt idx="13">
                  <c:v>Sep-26</c:v>
                </c:pt>
                <c:pt idx="14">
                  <c:v>Oct-26</c:v>
                </c:pt>
                <c:pt idx="15">
                  <c:v>Nov-26</c:v>
                </c:pt>
                <c:pt idx="16">
                  <c:v>Dec-26</c:v>
                </c:pt>
                <c:pt idx="17">
                  <c:v>Jan-27</c:v>
                </c:pt>
                <c:pt idx="18">
                  <c:v>Feb-27</c:v>
                </c:pt>
                <c:pt idx="19">
                  <c:v>Mar-27</c:v>
                </c:pt>
                <c:pt idx="20">
                  <c:v>Apr-27</c:v>
                </c:pt>
                <c:pt idx="21">
                  <c:v>May-27</c:v>
                </c:pt>
                <c:pt idx="22">
                  <c:v>Jun-27</c:v>
                </c:pt>
                <c:pt idx="23">
                  <c:v>Jul-27</c:v>
                </c:pt>
                <c:pt idx="24">
                  <c:v>Aug-27</c:v>
                </c:pt>
                <c:pt idx="25">
                  <c:v>Sep-27</c:v>
                </c:pt>
                <c:pt idx="26">
                  <c:v>Oct-27</c:v>
                </c:pt>
                <c:pt idx="27">
                  <c:v>Nov-27</c:v>
                </c:pt>
                <c:pt idx="28">
                  <c:v>Dec-27</c:v>
                </c:pt>
                <c:pt idx="29">
                  <c:v>Jan-28</c:v>
                </c:pt>
                <c:pt idx="30">
                  <c:v>Feb-28</c:v>
                </c:pt>
                <c:pt idx="31">
                  <c:v>Mar-28</c:v>
                </c:pt>
                <c:pt idx="32">
                  <c:v>Apr-28</c:v>
                </c:pt>
                <c:pt idx="33">
                  <c:v>May-28</c:v>
                </c:pt>
                <c:pt idx="34">
                  <c:v>Jun-28</c:v>
                </c:pt>
                <c:pt idx="35">
                  <c:v>Jul-28</c:v>
                </c:pt>
                <c:pt idx="36">
                  <c:v>Aug-28</c:v>
                </c:pt>
                <c:pt idx="37">
                  <c:v>Sep-28</c:v>
                </c:pt>
                <c:pt idx="38">
                  <c:v>Oct-28</c:v>
                </c:pt>
                <c:pt idx="39">
                  <c:v>Nov-28</c:v>
                </c:pt>
                <c:pt idx="40">
                  <c:v>Dec-28</c:v>
                </c:pt>
                <c:pt idx="41">
                  <c:v>Jan-29</c:v>
                </c:pt>
                <c:pt idx="42">
                  <c:v>Feb-29</c:v>
                </c:pt>
                <c:pt idx="43">
                  <c:v>Mar-29</c:v>
                </c:pt>
                <c:pt idx="44">
                  <c:v>Apr-29</c:v>
                </c:pt>
                <c:pt idx="45">
                  <c:v>May-29</c:v>
                </c:pt>
                <c:pt idx="46">
                  <c:v>Jun-29</c:v>
                </c:pt>
                <c:pt idx="47">
                  <c:v>Jul-29</c:v>
                </c:pt>
                <c:pt idx="48">
                  <c:v>Aug-29</c:v>
                </c:pt>
                <c:pt idx="49">
                  <c:v>Sep-29</c:v>
                </c:pt>
                <c:pt idx="50">
                  <c:v>Oct-29</c:v>
                </c:pt>
                <c:pt idx="51">
                  <c:v>Nov-29</c:v>
                </c:pt>
                <c:pt idx="52">
                  <c:v>Dec-29</c:v>
                </c:pt>
                <c:pt idx="53">
                  <c:v>Jan-30</c:v>
                </c:pt>
                <c:pt idx="54">
                  <c:v>Feb-30</c:v>
                </c:pt>
                <c:pt idx="55">
                  <c:v>Mar-30</c:v>
                </c:pt>
                <c:pt idx="56">
                  <c:v>Apr-30</c:v>
                </c:pt>
                <c:pt idx="57">
                  <c:v>May-30</c:v>
                </c:pt>
                <c:pt idx="58">
                  <c:v>Jun-30</c:v>
                </c:pt>
                <c:pt idx="59">
                  <c:v>Jul-30</c:v>
                </c:pt>
                <c:pt idx="60">
                  <c:v>Aug-30</c:v>
                </c:pt>
                <c:pt idx="61">
                  <c:v>Sep-30</c:v>
                </c:pt>
                <c:pt idx="62">
                  <c:v>Oct-30</c:v>
                </c:pt>
                <c:pt idx="63">
                  <c:v>Nov-30</c:v>
                </c:pt>
                <c:pt idx="64">
                  <c:v>Dec-30</c:v>
                </c:pt>
                <c:pt idx="65">
                  <c:v>Jan-31</c:v>
                </c:pt>
                <c:pt idx="66">
                  <c:v>Feb-31</c:v>
                </c:pt>
                <c:pt idx="67">
                  <c:v>Mar-31</c:v>
                </c:pt>
                <c:pt idx="68">
                  <c:v>Apr-31</c:v>
                </c:pt>
                <c:pt idx="69">
                  <c:v>May-31</c:v>
                </c:pt>
                <c:pt idx="70">
                  <c:v>Jun-31</c:v>
                </c:pt>
                <c:pt idx="71">
                  <c:v>Jul-31</c:v>
                </c:pt>
                <c:pt idx="72">
                  <c:v>Aug-31</c:v>
                </c:pt>
                <c:pt idx="73">
                  <c:v>Sep-31</c:v>
                </c:pt>
                <c:pt idx="74">
                  <c:v>Oct-31</c:v>
                </c:pt>
                <c:pt idx="75">
                  <c:v>Nov-31</c:v>
                </c:pt>
                <c:pt idx="76">
                  <c:v>Dec-31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Budgets!$B$11:$BZ$11</c15:sqref>
                  </c15:fullRef>
                </c:ext>
              </c:extLst>
              <c:f>Budgets!$G$11:$BZ$11</c:f>
            </c:numRef>
          </c:val>
          <c:smooth val="0"/>
          <c:extLst>
            <c:ext xmlns:c16="http://schemas.microsoft.com/office/drawing/2014/chart" uri="{C3380CC4-5D6E-409C-BE32-E72D297353CC}">
              <c16:uniqueId val="{00000006-5B21-41DC-847B-45DCEF3A6372}"/>
            </c:ext>
          </c:extLst>
        </c:ser>
        <c:ser>
          <c:idx val="7"/>
          <c:order val="7"/>
          <c:tx>
            <c:strRef>
              <c:f>Budgets!$A$12</c:f>
              <c:strCache>
                <c:ptCount val="1"/>
                <c:pt idx="0">
                  <c:v>Therapeutic 7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Budgets!$B$4:$BZ$4</c15:sqref>
                  </c15:fullRef>
                </c:ext>
              </c:extLst>
              <c:f>Budgets!$G$4:$BZ$4</c:f>
              <c:strCache>
                <c:ptCount val="72"/>
                <c:pt idx="0">
                  <c:v>Notes</c:v>
                </c:pt>
                <c:pt idx="1">
                  <c:v>Dec-24</c:v>
                </c:pt>
                <c:pt idx="2">
                  <c:v>Oct-25</c:v>
                </c:pt>
                <c:pt idx="3">
                  <c:v>Nov-25</c:v>
                </c:pt>
                <c:pt idx="4">
                  <c:v>Dec-25</c:v>
                </c:pt>
                <c:pt idx="5">
                  <c:v>Jan-26</c:v>
                </c:pt>
                <c:pt idx="6">
                  <c:v>Feb-26</c:v>
                </c:pt>
                <c:pt idx="7">
                  <c:v>Mar-26</c:v>
                </c:pt>
                <c:pt idx="8">
                  <c:v>Apr-26</c:v>
                </c:pt>
                <c:pt idx="9">
                  <c:v>May-26</c:v>
                </c:pt>
                <c:pt idx="10">
                  <c:v>Jun-26</c:v>
                </c:pt>
                <c:pt idx="11">
                  <c:v>Jul-26</c:v>
                </c:pt>
                <c:pt idx="12">
                  <c:v>Aug-26</c:v>
                </c:pt>
                <c:pt idx="13">
                  <c:v>Sep-26</c:v>
                </c:pt>
                <c:pt idx="14">
                  <c:v>Oct-26</c:v>
                </c:pt>
                <c:pt idx="15">
                  <c:v>Nov-26</c:v>
                </c:pt>
                <c:pt idx="16">
                  <c:v>Dec-26</c:v>
                </c:pt>
                <c:pt idx="17">
                  <c:v>Jan-27</c:v>
                </c:pt>
                <c:pt idx="18">
                  <c:v>Feb-27</c:v>
                </c:pt>
                <c:pt idx="19">
                  <c:v>Mar-27</c:v>
                </c:pt>
                <c:pt idx="20">
                  <c:v>Apr-27</c:v>
                </c:pt>
                <c:pt idx="21">
                  <c:v>May-27</c:v>
                </c:pt>
                <c:pt idx="22">
                  <c:v>Jun-27</c:v>
                </c:pt>
                <c:pt idx="23">
                  <c:v>Jul-27</c:v>
                </c:pt>
                <c:pt idx="24">
                  <c:v>Aug-27</c:v>
                </c:pt>
                <c:pt idx="25">
                  <c:v>Sep-27</c:v>
                </c:pt>
                <c:pt idx="26">
                  <c:v>Oct-27</c:v>
                </c:pt>
                <c:pt idx="27">
                  <c:v>Nov-27</c:v>
                </c:pt>
                <c:pt idx="28">
                  <c:v>Dec-27</c:v>
                </c:pt>
                <c:pt idx="29">
                  <c:v>Jan-28</c:v>
                </c:pt>
                <c:pt idx="30">
                  <c:v>Feb-28</c:v>
                </c:pt>
                <c:pt idx="31">
                  <c:v>Mar-28</c:v>
                </c:pt>
                <c:pt idx="32">
                  <c:v>Apr-28</c:v>
                </c:pt>
                <c:pt idx="33">
                  <c:v>May-28</c:v>
                </c:pt>
                <c:pt idx="34">
                  <c:v>Jun-28</c:v>
                </c:pt>
                <c:pt idx="35">
                  <c:v>Jul-28</c:v>
                </c:pt>
                <c:pt idx="36">
                  <c:v>Aug-28</c:v>
                </c:pt>
                <c:pt idx="37">
                  <c:v>Sep-28</c:v>
                </c:pt>
                <c:pt idx="38">
                  <c:v>Oct-28</c:v>
                </c:pt>
                <c:pt idx="39">
                  <c:v>Nov-28</c:v>
                </c:pt>
                <c:pt idx="40">
                  <c:v>Dec-28</c:v>
                </c:pt>
                <c:pt idx="41">
                  <c:v>Jan-29</c:v>
                </c:pt>
                <c:pt idx="42">
                  <c:v>Feb-29</c:v>
                </c:pt>
                <c:pt idx="43">
                  <c:v>Mar-29</c:v>
                </c:pt>
                <c:pt idx="44">
                  <c:v>Apr-29</c:v>
                </c:pt>
                <c:pt idx="45">
                  <c:v>May-29</c:v>
                </c:pt>
                <c:pt idx="46">
                  <c:v>Jun-29</c:v>
                </c:pt>
                <c:pt idx="47">
                  <c:v>Jul-29</c:v>
                </c:pt>
                <c:pt idx="48">
                  <c:v>Aug-29</c:v>
                </c:pt>
                <c:pt idx="49">
                  <c:v>Sep-29</c:v>
                </c:pt>
                <c:pt idx="50">
                  <c:v>Oct-29</c:v>
                </c:pt>
                <c:pt idx="51">
                  <c:v>Nov-29</c:v>
                </c:pt>
                <c:pt idx="52">
                  <c:v>Dec-29</c:v>
                </c:pt>
                <c:pt idx="53">
                  <c:v>Jan-30</c:v>
                </c:pt>
                <c:pt idx="54">
                  <c:v>Feb-30</c:v>
                </c:pt>
                <c:pt idx="55">
                  <c:v>Mar-30</c:v>
                </c:pt>
                <c:pt idx="56">
                  <c:v>Apr-30</c:v>
                </c:pt>
                <c:pt idx="57">
                  <c:v>May-30</c:v>
                </c:pt>
                <c:pt idx="58">
                  <c:v>Jun-30</c:v>
                </c:pt>
                <c:pt idx="59">
                  <c:v>Jul-30</c:v>
                </c:pt>
                <c:pt idx="60">
                  <c:v>Aug-30</c:v>
                </c:pt>
                <c:pt idx="61">
                  <c:v>Sep-30</c:v>
                </c:pt>
                <c:pt idx="62">
                  <c:v>Oct-30</c:v>
                </c:pt>
                <c:pt idx="63">
                  <c:v>Nov-30</c:v>
                </c:pt>
                <c:pt idx="64">
                  <c:v>Dec-30</c:v>
                </c:pt>
                <c:pt idx="65">
                  <c:v>Jan-31</c:v>
                </c:pt>
                <c:pt idx="66">
                  <c:v>Feb-31</c:v>
                </c:pt>
                <c:pt idx="67">
                  <c:v>Mar-31</c:v>
                </c:pt>
                <c:pt idx="68">
                  <c:v>Apr-31</c:v>
                </c:pt>
                <c:pt idx="69">
                  <c:v>May-31</c:v>
                </c:pt>
                <c:pt idx="70">
                  <c:v>Jun-31</c:v>
                </c:pt>
                <c:pt idx="71">
                  <c:v>Jul-31</c:v>
                </c:pt>
                <c:pt idx="72">
                  <c:v>Aug-31</c:v>
                </c:pt>
                <c:pt idx="73">
                  <c:v>Sep-31</c:v>
                </c:pt>
                <c:pt idx="74">
                  <c:v>Oct-31</c:v>
                </c:pt>
                <c:pt idx="75">
                  <c:v>Nov-31</c:v>
                </c:pt>
                <c:pt idx="76">
                  <c:v>Dec-31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Budgets!$B$12:$BZ$12</c15:sqref>
                  </c15:fullRef>
                </c:ext>
              </c:extLst>
              <c:f>Budgets!$G$12:$BZ$12</c:f>
            </c:numRef>
          </c:val>
          <c:smooth val="0"/>
          <c:extLst>
            <c:ext xmlns:c16="http://schemas.microsoft.com/office/drawing/2014/chart" uri="{C3380CC4-5D6E-409C-BE32-E72D297353CC}">
              <c16:uniqueId val="{00000007-5B21-41DC-847B-45DCEF3A6372}"/>
            </c:ext>
          </c:extLst>
        </c:ser>
        <c:ser>
          <c:idx val="8"/>
          <c:order val="8"/>
          <c:tx>
            <c:strRef>
              <c:f>Budgets!$A$13</c:f>
              <c:strCache>
                <c:ptCount val="1"/>
                <c:pt idx="0">
                  <c:v>Therapeutic 8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Budgets!$B$4:$BZ$4</c15:sqref>
                  </c15:fullRef>
                </c:ext>
              </c:extLst>
              <c:f>Budgets!$G$4:$BZ$4</c:f>
              <c:strCache>
                <c:ptCount val="72"/>
                <c:pt idx="0">
                  <c:v>Notes</c:v>
                </c:pt>
                <c:pt idx="1">
                  <c:v>Dec-24</c:v>
                </c:pt>
                <c:pt idx="2">
                  <c:v>Oct-25</c:v>
                </c:pt>
                <c:pt idx="3">
                  <c:v>Nov-25</c:v>
                </c:pt>
                <c:pt idx="4">
                  <c:v>Dec-25</c:v>
                </c:pt>
                <c:pt idx="5">
                  <c:v>Jan-26</c:v>
                </c:pt>
                <c:pt idx="6">
                  <c:v>Feb-26</c:v>
                </c:pt>
                <c:pt idx="7">
                  <c:v>Mar-26</c:v>
                </c:pt>
                <c:pt idx="8">
                  <c:v>Apr-26</c:v>
                </c:pt>
                <c:pt idx="9">
                  <c:v>May-26</c:v>
                </c:pt>
                <c:pt idx="10">
                  <c:v>Jun-26</c:v>
                </c:pt>
                <c:pt idx="11">
                  <c:v>Jul-26</c:v>
                </c:pt>
                <c:pt idx="12">
                  <c:v>Aug-26</c:v>
                </c:pt>
                <c:pt idx="13">
                  <c:v>Sep-26</c:v>
                </c:pt>
                <c:pt idx="14">
                  <c:v>Oct-26</c:v>
                </c:pt>
                <c:pt idx="15">
                  <c:v>Nov-26</c:v>
                </c:pt>
                <c:pt idx="16">
                  <c:v>Dec-26</c:v>
                </c:pt>
                <c:pt idx="17">
                  <c:v>Jan-27</c:v>
                </c:pt>
                <c:pt idx="18">
                  <c:v>Feb-27</c:v>
                </c:pt>
                <c:pt idx="19">
                  <c:v>Mar-27</c:v>
                </c:pt>
                <c:pt idx="20">
                  <c:v>Apr-27</c:v>
                </c:pt>
                <c:pt idx="21">
                  <c:v>May-27</c:v>
                </c:pt>
                <c:pt idx="22">
                  <c:v>Jun-27</c:v>
                </c:pt>
                <c:pt idx="23">
                  <c:v>Jul-27</c:v>
                </c:pt>
                <c:pt idx="24">
                  <c:v>Aug-27</c:v>
                </c:pt>
                <c:pt idx="25">
                  <c:v>Sep-27</c:v>
                </c:pt>
                <c:pt idx="26">
                  <c:v>Oct-27</c:v>
                </c:pt>
                <c:pt idx="27">
                  <c:v>Nov-27</c:v>
                </c:pt>
                <c:pt idx="28">
                  <c:v>Dec-27</c:v>
                </c:pt>
                <c:pt idx="29">
                  <c:v>Jan-28</c:v>
                </c:pt>
                <c:pt idx="30">
                  <c:v>Feb-28</c:v>
                </c:pt>
                <c:pt idx="31">
                  <c:v>Mar-28</c:v>
                </c:pt>
                <c:pt idx="32">
                  <c:v>Apr-28</c:v>
                </c:pt>
                <c:pt idx="33">
                  <c:v>May-28</c:v>
                </c:pt>
                <c:pt idx="34">
                  <c:v>Jun-28</c:v>
                </c:pt>
                <c:pt idx="35">
                  <c:v>Jul-28</c:v>
                </c:pt>
                <c:pt idx="36">
                  <c:v>Aug-28</c:v>
                </c:pt>
                <c:pt idx="37">
                  <c:v>Sep-28</c:v>
                </c:pt>
                <c:pt idx="38">
                  <c:v>Oct-28</c:v>
                </c:pt>
                <c:pt idx="39">
                  <c:v>Nov-28</c:v>
                </c:pt>
                <c:pt idx="40">
                  <c:v>Dec-28</c:v>
                </c:pt>
                <c:pt idx="41">
                  <c:v>Jan-29</c:v>
                </c:pt>
                <c:pt idx="42">
                  <c:v>Feb-29</c:v>
                </c:pt>
                <c:pt idx="43">
                  <c:v>Mar-29</c:v>
                </c:pt>
                <c:pt idx="44">
                  <c:v>Apr-29</c:v>
                </c:pt>
                <c:pt idx="45">
                  <c:v>May-29</c:v>
                </c:pt>
                <c:pt idx="46">
                  <c:v>Jun-29</c:v>
                </c:pt>
                <c:pt idx="47">
                  <c:v>Jul-29</c:v>
                </c:pt>
                <c:pt idx="48">
                  <c:v>Aug-29</c:v>
                </c:pt>
                <c:pt idx="49">
                  <c:v>Sep-29</c:v>
                </c:pt>
                <c:pt idx="50">
                  <c:v>Oct-29</c:v>
                </c:pt>
                <c:pt idx="51">
                  <c:v>Nov-29</c:v>
                </c:pt>
                <c:pt idx="52">
                  <c:v>Dec-29</c:v>
                </c:pt>
                <c:pt idx="53">
                  <c:v>Jan-30</c:v>
                </c:pt>
                <c:pt idx="54">
                  <c:v>Feb-30</c:v>
                </c:pt>
                <c:pt idx="55">
                  <c:v>Mar-30</c:v>
                </c:pt>
                <c:pt idx="56">
                  <c:v>Apr-30</c:v>
                </c:pt>
                <c:pt idx="57">
                  <c:v>May-30</c:v>
                </c:pt>
                <c:pt idx="58">
                  <c:v>Jun-30</c:v>
                </c:pt>
                <c:pt idx="59">
                  <c:v>Jul-30</c:v>
                </c:pt>
                <c:pt idx="60">
                  <c:v>Aug-30</c:v>
                </c:pt>
                <c:pt idx="61">
                  <c:v>Sep-30</c:v>
                </c:pt>
                <c:pt idx="62">
                  <c:v>Oct-30</c:v>
                </c:pt>
                <c:pt idx="63">
                  <c:v>Nov-30</c:v>
                </c:pt>
                <c:pt idx="64">
                  <c:v>Dec-30</c:v>
                </c:pt>
                <c:pt idx="65">
                  <c:v>Jan-31</c:v>
                </c:pt>
                <c:pt idx="66">
                  <c:v>Feb-31</c:v>
                </c:pt>
                <c:pt idx="67">
                  <c:v>Mar-31</c:v>
                </c:pt>
                <c:pt idx="68">
                  <c:v>Apr-31</c:v>
                </c:pt>
                <c:pt idx="69">
                  <c:v>May-31</c:v>
                </c:pt>
                <c:pt idx="70">
                  <c:v>Jun-31</c:v>
                </c:pt>
                <c:pt idx="71">
                  <c:v>Jul-31</c:v>
                </c:pt>
                <c:pt idx="72">
                  <c:v>Aug-31</c:v>
                </c:pt>
                <c:pt idx="73">
                  <c:v>Sep-31</c:v>
                </c:pt>
                <c:pt idx="74">
                  <c:v>Oct-31</c:v>
                </c:pt>
                <c:pt idx="75">
                  <c:v>Nov-31</c:v>
                </c:pt>
                <c:pt idx="76">
                  <c:v>Dec-31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Budgets!$B$13:$BZ$13</c15:sqref>
                  </c15:fullRef>
                </c:ext>
              </c:extLst>
              <c:f>Budgets!$G$13:$BZ$13</c:f>
            </c:numRef>
          </c:val>
          <c:smooth val="0"/>
          <c:extLst>
            <c:ext xmlns:c16="http://schemas.microsoft.com/office/drawing/2014/chart" uri="{C3380CC4-5D6E-409C-BE32-E72D297353CC}">
              <c16:uniqueId val="{00000008-5B21-41DC-847B-45DCEF3A6372}"/>
            </c:ext>
          </c:extLst>
        </c:ser>
        <c:ser>
          <c:idx val="9"/>
          <c:order val="9"/>
          <c:tx>
            <c:strRef>
              <c:f>Budgets!$A$14</c:f>
              <c:strCache>
                <c:ptCount val="1"/>
                <c:pt idx="0">
                  <c:v>Therapeutic 9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Budgets!$B$4:$BZ$4</c15:sqref>
                  </c15:fullRef>
                </c:ext>
              </c:extLst>
              <c:f>Budgets!$G$4:$BZ$4</c:f>
              <c:strCache>
                <c:ptCount val="72"/>
                <c:pt idx="0">
                  <c:v>Notes</c:v>
                </c:pt>
                <c:pt idx="1">
                  <c:v>Dec-24</c:v>
                </c:pt>
                <c:pt idx="2">
                  <c:v>Oct-25</c:v>
                </c:pt>
                <c:pt idx="3">
                  <c:v>Nov-25</c:v>
                </c:pt>
                <c:pt idx="4">
                  <c:v>Dec-25</c:v>
                </c:pt>
                <c:pt idx="5">
                  <c:v>Jan-26</c:v>
                </c:pt>
                <c:pt idx="6">
                  <c:v>Feb-26</c:v>
                </c:pt>
                <c:pt idx="7">
                  <c:v>Mar-26</c:v>
                </c:pt>
                <c:pt idx="8">
                  <c:v>Apr-26</c:v>
                </c:pt>
                <c:pt idx="9">
                  <c:v>May-26</c:v>
                </c:pt>
                <c:pt idx="10">
                  <c:v>Jun-26</c:v>
                </c:pt>
                <c:pt idx="11">
                  <c:v>Jul-26</c:v>
                </c:pt>
                <c:pt idx="12">
                  <c:v>Aug-26</c:v>
                </c:pt>
                <c:pt idx="13">
                  <c:v>Sep-26</c:v>
                </c:pt>
                <c:pt idx="14">
                  <c:v>Oct-26</c:v>
                </c:pt>
                <c:pt idx="15">
                  <c:v>Nov-26</c:v>
                </c:pt>
                <c:pt idx="16">
                  <c:v>Dec-26</c:v>
                </c:pt>
                <c:pt idx="17">
                  <c:v>Jan-27</c:v>
                </c:pt>
                <c:pt idx="18">
                  <c:v>Feb-27</c:v>
                </c:pt>
                <c:pt idx="19">
                  <c:v>Mar-27</c:v>
                </c:pt>
                <c:pt idx="20">
                  <c:v>Apr-27</c:v>
                </c:pt>
                <c:pt idx="21">
                  <c:v>May-27</c:v>
                </c:pt>
                <c:pt idx="22">
                  <c:v>Jun-27</c:v>
                </c:pt>
                <c:pt idx="23">
                  <c:v>Jul-27</c:v>
                </c:pt>
                <c:pt idx="24">
                  <c:v>Aug-27</c:v>
                </c:pt>
                <c:pt idx="25">
                  <c:v>Sep-27</c:v>
                </c:pt>
                <c:pt idx="26">
                  <c:v>Oct-27</c:v>
                </c:pt>
                <c:pt idx="27">
                  <c:v>Nov-27</c:v>
                </c:pt>
                <c:pt idx="28">
                  <c:v>Dec-27</c:v>
                </c:pt>
                <c:pt idx="29">
                  <c:v>Jan-28</c:v>
                </c:pt>
                <c:pt idx="30">
                  <c:v>Feb-28</c:v>
                </c:pt>
                <c:pt idx="31">
                  <c:v>Mar-28</c:v>
                </c:pt>
                <c:pt idx="32">
                  <c:v>Apr-28</c:v>
                </c:pt>
                <c:pt idx="33">
                  <c:v>May-28</c:v>
                </c:pt>
                <c:pt idx="34">
                  <c:v>Jun-28</c:v>
                </c:pt>
                <c:pt idx="35">
                  <c:v>Jul-28</c:v>
                </c:pt>
                <c:pt idx="36">
                  <c:v>Aug-28</c:v>
                </c:pt>
                <c:pt idx="37">
                  <c:v>Sep-28</c:v>
                </c:pt>
                <c:pt idx="38">
                  <c:v>Oct-28</c:v>
                </c:pt>
                <c:pt idx="39">
                  <c:v>Nov-28</c:v>
                </c:pt>
                <c:pt idx="40">
                  <c:v>Dec-28</c:v>
                </c:pt>
                <c:pt idx="41">
                  <c:v>Jan-29</c:v>
                </c:pt>
                <c:pt idx="42">
                  <c:v>Feb-29</c:v>
                </c:pt>
                <c:pt idx="43">
                  <c:v>Mar-29</c:v>
                </c:pt>
                <c:pt idx="44">
                  <c:v>Apr-29</c:v>
                </c:pt>
                <c:pt idx="45">
                  <c:v>May-29</c:v>
                </c:pt>
                <c:pt idx="46">
                  <c:v>Jun-29</c:v>
                </c:pt>
                <c:pt idx="47">
                  <c:v>Jul-29</c:v>
                </c:pt>
                <c:pt idx="48">
                  <c:v>Aug-29</c:v>
                </c:pt>
                <c:pt idx="49">
                  <c:v>Sep-29</c:v>
                </c:pt>
                <c:pt idx="50">
                  <c:v>Oct-29</c:v>
                </c:pt>
                <c:pt idx="51">
                  <c:v>Nov-29</c:v>
                </c:pt>
                <c:pt idx="52">
                  <c:v>Dec-29</c:v>
                </c:pt>
                <c:pt idx="53">
                  <c:v>Jan-30</c:v>
                </c:pt>
                <c:pt idx="54">
                  <c:v>Feb-30</c:v>
                </c:pt>
                <c:pt idx="55">
                  <c:v>Mar-30</c:v>
                </c:pt>
                <c:pt idx="56">
                  <c:v>Apr-30</c:v>
                </c:pt>
                <c:pt idx="57">
                  <c:v>May-30</c:v>
                </c:pt>
                <c:pt idx="58">
                  <c:v>Jun-30</c:v>
                </c:pt>
                <c:pt idx="59">
                  <c:v>Jul-30</c:v>
                </c:pt>
                <c:pt idx="60">
                  <c:v>Aug-30</c:v>
                </c:pt>
                <c:pt idx="61">
                  <c:v>Sep-30</c:v>
                </c:pt>
                <c:pt idx="62">
                  <c:v>Oct-30</c:v>
                </c:pt>
                <c:pt idx="63">
                  <c:v>Nov-30</c:v>
                </c:pt>
                <c:pt idx="64">
                  <c:v>Dec-30</c:v>
                </c:pt>
                <c:pt idx="65">
                  <c:v>Jan-31</c:v>
                </c:pt>
                <c:pt idx="66">
                  <c:v>Feb-31</c:v>
                </c:pt>
                <c:pt idx="67">
                  <c:v>Mar-31</c:v>
                </c:pt>
                <c:pt idx="68">
                  <c:v>Apr-31</c:v>
                </c:pt>
                <c:pt idx="69">
                  <c:v>May-31</c:v>
                </c:pt>
                <c:pt idx="70">
                  <c:v>Jun-31</c:v>
                </c:pt>
                <c:pt idx="71">
                  <c:v>Jul-31</c:v>
                </c:pt>
                <c:pt idx="72">
                  <c:v>Aug-31</c:v>
                </c:pt>
                <c:pt idx="73">
                  <c:v>Sep-31</c:v>
                </c:pt>
                <c:pt idx="74">
                  <c:v>Oct-31</c:v>
                </c:pt>
                <c:pt idx="75">
                  <c:v>Nov-31</c:v>
                </c:pt>
                <c:pt idx="76">
                  <c:v>Dec-31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Budgets!$B$14:$BZ$14</c15:sqref>
                  </c15:fullRef>
                </c:ext>
              </c:extLst>
              <c:f>Budgets!$G$14:$BZ$14</c:f>
            </c:numRef>
          </c:val>
          <c:smooth val="0"/>
          <c:extLst>
            <c:ext xmlns:c16="http://schemas.microsoft.com/office/drawing/2014/chart" uri="{C3380CC4-5D6E-409C-BE32-E72D297353CC}">
              <c16:uniqueId val="{00000009-5B21-41DC-847B-45DCEF3A6372}"/>
            </c:ext>
          </c:extLst>
        </c:ser>
        <c:ser>
          <c:idx val="10"/>
          <c:order val="10"/>
          <c:tx>
            <c:strRef>
              <c:f>Budgets!$A$15</c:f>
              <c:strCache>
                <c:ptCount val="1"/>
                <c:pt idx="0">
                  <c:v>Therapeutic 10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Budgets!$B$4:$BZ$4</c15:sqref>
                  </c15:fullRef>
                </c:ext>
              </c:extLst>
              <c:f>Budgets!$G$4:$BZ$4</c:f>
              <c:strCache>
                <c:ptCount val="72"/>
                <c:pt idx="0">
                  <c:v>Notes</c:v>
                </c:pt>
                <c:pt idx="1">
                  <c:v>Dec-24</c:v>
                </c:pt>
                <c:pt idx="2">
                  <c:v>Oct-25</c:v>
                </c:pt>
                <c:pt idx="3">
                  <c:v>Nov-25</c:v>
                </c:pt>
                <c:pt idx="4">
                  <c:v>Dec-25</c:v>
                </c:pt>
                <c:pt idx="5">
                  <c:v>Jan-26</c:v>
                </c:pt>
                <c:pt idx="6">
                  <c:v>Feb-26</c:v>
                </c:pt>
                <c:pt idx="7">
                  <c:v>Mar-26</c:v>
                </c:pt>
                <c:pt idx="8">
                  <c:v>Apr-26</c:v>
                </c:pt>
                <c:pt idx="9">
                  <c:v>May-26</c:v>
                </c:pt>
                <c:pt idx="10">
                  <c:v>Jun-26</c:v>
                </c:pt>
                <c:pt idx="11">
                  <c:v>Jul-26</c:v>
                </c:pt>
                <c:pt idx="12">
                  <c:v>Aug-26</c:v>
                </c:pt>
                <c:pt idx="13">
                  <c:v>Sep-26</c:v>
                </c:pt>
                <c:pt idx="14">
                  <c:v>Oct-26</c:v>
                </c:pt>
                <c:pt idx="15">
                  <c:v>Nov-26</c:v>
                </c:pt>
                <c:pt idx="16">
                  <c:v>Dec-26</c:v>
                </c:pt>
                <c:pt idx="17">
                  <c:v>Jan-27</c:v>
                </c:pt>
                <c:pt idx="18">
                  <c:v>Feb-27</c:v>
                </c:pt>
                <c:pt idx="19">
                  <c:v>Mar-27</c:v>
                </c:pt>
                <c:pt idx="20">
                  <c:v>Apr-27</c:v>
                </c:pt>
                <c:pt idx="21">
                  <c:v>May-27</c:v>
                </c:pt>
                <c:pt idx="22">
                  <c:v>Jun-27</c:v>
                </c:pt>
                <c:pt idx="23">
                  <c:v>Jul-27</c:v>
                </c:pt>
                <c:pt idx="24">
                  <c:v>Aug-27</c:v>
                </c:pt>
                <c:pt idx="25">
                  <c:v>Sep-27</c:v>
                </c:pt>
                <c:pt idx="26">
                  <c:v>Oct-27</c:v>
                </c:pt>
                <c:pt idx="27">
                  <c:v>Nov-27</c:v>
                </c:pt>
                <c:pt idx="28">
                  <c:v>Dec-27</c:v>
                </c:pt>
                <c:pt idx="29">
                  <c:v>Jan-28</c:v>
                </c:pt>
                <c:pt idx="30">
                  <c:v>Feb-28</c:v>
                </c:pt>
                <c:pt idx="31">
                  <c:v>Mar-28</c:v>
                </c:pt>
                <c:pt idx="32">
                  <c:v>Apr-28</c:v>
                </c:pt>
                <c:pt idx="33">
                  <c:v>May-28</c:v>
                </c:pt>
                <c:pt idx="34">
                  <c:v>Jun-28</c:v>
                </c:pt>
                <c:pt idx="35">
                  <c:v>Jul-28</c:v>
                </c:pt>
                <c:pt idx="36">
                  <c:v>Aug-28</c:v>
                </c:pt>
                <c:pt idx="37">
                  <c:v>Sep-28</c:v>
                </c:pt>
                <c:pt idx="38">
                  <c:v>Oct-28</c:v>
                </c:pt>
                <c:pt idx="39">
                  <c:v>Nov-28</c:v>
                </c:pt>
                <c:pt idx="40">
                  <c:v>Dec-28</c:v>
                </c:pt>
                <c:pt idx="41">
                  <c:v>Jan-29</c:v>
                </c:pt>
                <c:pt idx="42">
                  <c:v>Feb-29</c:v>
                </c:pt>
                <c:pt idx="43">
                  <c:v>Mar-29</c:v>
                </c:pt>
                <c:pt idx="44">
                  <c:v>Apr-29</c:v>
                </c:pt>
                <c:pt idx="45">
                  <c:v>May-29</c:v>
                </c:pt>
                <c:pt idx="46">
                  <c:v>Jun-29</c:v>
                </c:pt>
                <c:pt idx="47">
                  <c:v>Jul-29</c:v>
                </c:pt>
                <c:pt idx="48">
                  <c:v>Aug-29</c:v>
                </c:pt>
                <c:pt idx="49">
                  <c:v>Sep-29</c:v>
                </c:pt>
                <c:pt idx="50">
                  <c:v>Oct-29</c:v>
                </c:pt>
                <c:pt idx="51">
                  <c:v>Nov-29</c:v>
                </c:pt>
                <c:pt idx="52">
                  <c:v>Dec-29</c:v>
                </c:pt>
                <c:pt idx="53">
                  <c:v>Jan-30</c:v>
                </c:pt>
                <c:pt idx="54">
                  <c:v>Feb-30</c:v>
                </c:pt>
                <c:pt idx="55">
                  <c:v>Mar-30</c:v>
                </c:pt>
                <c:pt idx="56">
                  <c:v>Apr-30</c:v>
                </c:pt>
                <c:pt idx="57">
                  <c:v>May-30</c:v>
                </c:pt>
                <c:pt idx="58">
                  <c:v>Jun-30</c:v>
                </c:pt>
                <c:pt idx="59">
                  <c:v>Jul-30</c:v>
                </c:pt>
                <c:pt idx="60">
                  <c:v>Aug-30</c:v>
                </c:pt>
                <c:pt idx="61">
                  <c:v>Sep-30</c:v>
                </c:pt>
                <c:pt idx="62">
                  <c:v>Oct-30</c:v>
                </c:pt>
                <c:pt idx="63">
                  <c:v>Nov-30</c:v>
                </c:pt>
                <c:pt idx="64">
                  <c:v>Dec-30</c:v>
                </c:pt>
                <c:pt idx="65">
                  <c:v>Jan-31</c:v>
                </c:pt>
                <c:pt idx="66">
                  <c:v>Feb-31</c:v>
                </c:pt>
                <c:pt idx="67">
                  <c:v>Mar-31</c:v>
                </c:pt>
                <c:pt idx="68">
                  <c:v>Apr-31</c:v>
                </c:pt>
                <c:pt idx="69">
                  <c:v>May-31</c:v>
                </c:pt>
                <c:pt idx="70">
                  <c:v>Jun-31</c:v>
                </c:pt>
                <c:pt idx="71">
                  <c:v>Jul-31</c:v>
                </c:pt>
                <c:pt idx="72">
                  <c:v>Aug-31</c:v>
                </c:pt>
                <c:pt idx="73">
                  <c:v>Sep-31</c:v>
                </c:pt>
                <c:pt idx="74">
                  <c:v>Oct-31</c:v>
                </c:pt>
                <c:pt idx="75">
                  <c:v>Nov-31</c:v>
                </c:pt>
                <c:pt idx="76">
                  <c:v>Dec-31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Budgets!$B$15:$BZ$15</c15:sqref>
                  </c15:fullRef>
                </c:ext>
              </c:extLst>
              <c:f>Budgets!$G$15:$BZ$15</c:f>
            </c:numRef>
          </c:val>
          <c:smooth val="0"/>
          <c:extLst>
            <c:ext xmlns:c16="http://schemas.microsoft.com/office/drawing/2014/chart" uri="{C3380CC4-5D6E-409C-BE32-E72D297353CC}">
              <c16:uniqueId val="{0000000A-5B21-41DC-847B-45DCEF3A6372}"/>
            </c:ext>
          </c:extLst>
        </c:ser>
        <c:ser>
          <c:idx val="11"/>
          <c:order val="11"/>
          <c:tx>
            <c:strRef>
              <c:f>Budgets!$A$16</c:f>
              <c:strCache>
                <c:ptCount val="1"/>
                <c:pt idx="0">
                  <c:v>Therapeutic 11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Budgets!$B$4:$BZ$4</c15:sqref>
                  </c15:fullRef>
                </c:ext>
              </c:extLst>
              <c:f>Budgets!$G$4:$BZ$4</c:f>
              <c:strCache>
                <c:ptCount val="72"/>
                <c:pt idx="0">
                  <c:v>Notes</c:v>
                </c:pt>
                <c:pt idx="1">
                  <c:v>Dec-24</c:v>
                </c:pt>
                <c:pt idx="2">
                  <c:v>Oct-25</c:v>
                </c:pt>
                <c:pt idx="3">
                  <c:v>Nov-25</c:v>
                </c:pt>
                <c:pt idx="4">
                  <c:v>Dec-25</c:v>
                </c:pt>
                <c:pt idx="5">
                  <c:v>Jan-26</c:v>
                </c:pt>
                <c:pt idx="6">
                  <c:v>Feb-26</c:v>
                </c:pt>
                <c:pt idx="7">
                  <c:v>Mar-26</c:v>
                </c:pt>
                <c:pt idx="8">
                  <c:v>Apr-26</c:v>
                </c:pt>
                <c:pt idx="9">
                  <c:v>May-26</c:v>
                </c:pt>
                <c:pt idx="10">
                  <c:v>Jun-26</c:v>
                </c:pt>
                <c:pt idx="11">
                  <c:v>Jul-26</c:v>
                </c:pt>
                <c:pt idx="12">
                  <c:v>Aug-26</c:v>
                </c:pt>
                <c:pt idx="13">
                  <c:v>Sep-26</c:v>
                </c:pt>
                <c:pt idx="14">
                  <c:v>Oct-26</c:v>
                </c:pt>
                <c:pt idx="15">
                  <c:v>Nov-26</c:v>
                </c:pt>
                <c:pt idx="16">
                  <c:v>Dec-26</c:v>
                </c:pt>
                <c:pt idx="17">
                  <c:v>Jan-27</c:v>
                </c:pt>
                <c:pt idx="18">
                  <c:v>Feb-27</c:v>
                </c:pt>
                <c:pt idx="19">
                  <c:v>Mar-27</c:v>
                </c:pt>
                <c:pt idx="20">
                  <c:v>Apr-27</c:v>
                </c:pt>
                <c:pt idx="21">
                  <c:v>May-27</c:v>
                </c:pt>
                <c:pt idx="22">
                  <c:v>Jun-27</c:v>
                </c:pt>
                <c:pt idx="23">
                  <c:v>Jul-27</c:v>
                </c:pt>
                <c:pt idx="24">
                  <c:v>Aug-27</c:v>
                </c:pt>
                <c:pt idx="25">
                  <c:v>Sep-27</c:v>
                </c:pt>
                <c:pt idx="26">
                  <c:v>Oct-27</c:v>
                </c:pt>
                <c:pt idx="27">
                  <c:v>Nov-27</c:v>
                </c:pt>
                <c:pt idx="28">
                  <c:v>Dec-27</c:v>
                </c:pt>
                <c:pt idx="29">
                  <c:v>Jan-28</c:v>
                </c:pt>
                <c:pt idx="30">
                  <c:v>Feb-28</c:v>
                </c:pt>
                <c:pt idx="31">
                  <c:v>Mar-28</c:v>
                </c:pt>
                <c:pt idx="32">
                  <c:v>Apr-28</c:v>
                </c:pt>
                <c:pt idx="33">
                  <c:v>May-28</c:v>
                </c:pt>
                <c:pt idx="34">
                  <c:v>Jun-28</c:v>
                </c:pt>
                <c:pt idx="35">
                  <c:v>Jul-28</c:v>
                </c:pt>
                <c:pt idx="36">
                  <c:v>Aug-28</c:v>
                </c:pt>
                <c:pt idx="37">
                  <c:v>Sep-28</c:v>
                </c:pt>
                <c:pt idx="38">
                  <c:v>Oct-28</c:v>
                </c:pt>
                <c:pt idx="39">
                  <c:v>Nov-28</c:v>
                </c:pt>
                <c:pt idx="40">
                  <c:v>Dec-28</c:v>
                </c:pt>
                <c:pt idx="41">
                  <c:v>Jan-29</c:v>
                </c:pt>
                <c:pt idx="42">
                  <c:v>Feb-29</c:v>
                </c:pt>
                <c:pt idx="43">
                  <c:v>Mar-29</c:v>
                </c:pt>
                <c:pt idx="44">
                  <c:v>Apr-29</c:v>
                </c:pt>
                <c:pt idx="45">
                  <c:v>May-29</c:v>
                </c:pt>
                <c:pt idx="46">
                  <c:v>Jun-29</c:v>
                </c:pt>
                <c:pt idx="47">
                  <c:v>Jul-29</c:v>
                </c:pt>
                <c:pt idx="48">
                  <c:v>Aug-29</c:v>
                </c:pt>
                <c:pt idx="49">
                  <c:v>Sep-29</c:v>
                </c:pt>
                <c:pt idx="50">
                  <c:v>Oct-29</c:v>
                </c:pt>
                <c:pt idx="51">
                  <c:v>Nov-29</c:v>
                </c:pt>
                <c:pt idx="52">
                  <c:v>Dec-29</c:v>
                </c:pt>
                <c:pt idx="53">
                  <c:v>Jan-30</c:v>
                </c:pt>
                <c:pt idx="54">
                  <c:v>Feb-30</c:v>
                </c:pt>
                <c:pt idx="55">
                  <c:v>Mar-30</c:v>
                </c:pt>
                <c:pt idx="56">
                  <c:v>Apr-30</c:v>
                </c:pt>
                <c:pt idx="57">
                  <c:v>May-30</c:v>
                </c:pt>
                <c:pt idx="58">
                  <c:v>Jun-30</c:v>
                </c:pt>
                <c:pt idx="59">
                  <c:v>Jul-30</c:v>
                </c:pt>
                <c:pt idx="60">
                  <c:v>Aug-30</c:v>
                </c:pt>
                <c:pt idx="61">
                  <c:v>Sep-30</c:v>
                </c:pt>
                <c:pt idx="62">
                  <c:v>Oct-30</c:v>
                </c:pt>
                <c:pt idx="63">
                  <c:v>Nov-30</c:v>
                </c:pt>
                <c:pt idx="64">
                  <c:v>Dec-30</c:v>
                </c:pt>
                <c:pt idx="65">
                  <c:v>Jan-31</c:v>
                </c:pt>
                <c:pt idx="66">
                  <c:v>Feb-31</c:v>
                </c:pt>
                <c:pt idx="67">
                  <c:v>Mar-31</c:v>
                </c:pt>
                <c:pt idx="68">
                  <c:v>Apr-31</c:v>
                </c:pt>
                <c:pt idx="69">
                  <c:v>May-31</c:v>
                </c:pt>
                <c:pt idx="70">
                  <c:v>Jun-31</c:v>
                </c:pt>
                <c:pt idx="71">
                  <c:v>Jul-31</c:v>
                </c:pt>
                <c:pt idx="72">
                  <c:v>Aug-31</c:v>
                </c:pt>
                <c:pt idx="73">
                  <c:v>Sep-31</c:v>
                </c:pt>
                <c:pt idx="74">
                  <c:v>Oct-31</c:v>
                </c:pt>
                <c:pt idx="75">
                  <c:v>Nov-31</c:v>
                </c:pt>
                <c:pt idx="76">
                  <c:v>Dec-31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Budgets!$B$16:$BZ$16</c15:sqref>
                  </c15:fullRef>
                </c:ext>
              </c:extLst>
              <c:f>Budgets!$G$16:$BZ$16</c:f>
            </c:numRef>
          </c:val>
          <c:smooth val="0"/>
          <c:extLst>
            <c:ext xmlns:c16="http://schemas.microsoft.com/office/drawing/2014/chart" uri="{C3380CC4-5D6E-409C-BE32-E72D297353CC}">
              <c16:uniqueId val="{0000000B-5B21-41DC-847B-45DCEF3A6372}"/>
            </c:ext>
          </c:extLst>
        </c:ser>
        <c:ser>
          <c:idx val="12"/>
          <c:order val="12"/>
          <c:tx>
            <c:strRef>
              <c:f>Budgets!$A$17</c:f>
              <c:strCache>
                <c:ptCount val="1"/>
                <c:pt idx="0">
                  <c:v>Therapeutic 12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Budgets!$B$4:$BZ$4</c15:sqref>
                  </c15:fullRef>
                </c:ext>
              </c:extLst>
              <c:f>Budgets!$G$4:$BZ$4</c:f>
              <c:strCache>
                <c:ptCount val="72"/>
                <c:pt idx="0">
                  <c:v>Notes</c:v>
                </c:pt>
                <c:pt idx="1">
                  <c:v>Dec-24</c:v>
                </c:pt>
                <c:pt idx="2">
                  <c:v>Oct-25</c:v>
                </c:pt>
                <c:pt idx="3">
                  <c:v>Nov-25</c:v>
                </c:pt>
                <c:pt idx="4">
                  <c:v>Dec-25</c:v>
                </c:pt>
                <c:pt idx="5">
                  <c:v>Jan-26</c:v>
                </c:pt>
                <c:pt idx="6">
                  <c:v>Feb-26</c:v>
                </c:pt>
                <c:pt idx="7">
                  <c:v>Mar-26</c:v>
                </c:pt>
                <c:pt idx="8">
                  <c:v>Apr-26</c:v>
                </c:pt>
                <c:pt idx="9">
                  <c:v>May-26</c:v>
                </c:pt>
                <c:pt idx="10">
                  <c:v>Jun-26</c:v>
                </c:pt>
                <c:pt idx="11">
                  <c:v>Jul-26</c:v>
                </c:pt>
                <c:pt idx="12">
                  <c:v>Aug-26</c:v>
                </c:pt>
                <c:pt idx="13">
                  <c:v>Sep-26</c:v>
                </c:pt>
                <c:pt idx="14">
                  <c:v>Oct-26</c:v>
                </c:pt>
                <c:pt idx="15">
                  <c:v>Nov-26</c:v>
                </c:pt>
                <c:pt idx="16">
                  <c:v>Dec-26</c:v>
                </c:pt>
                <c:pt idx="17">
                  <c:v>Jan-27</c:v>
                </c:pt>
                <c:pt idx="18">
                  <c:v>Feb-27</c:v>
                </c:pt>
                <c:pt idx="19">
                  <c:v>Mar-27</c:v>
                </c:pt>
                <c:pt idx="20">
                  <c:v>Apr-27</c:v>
                </c:pt>
                <c:pt idx="21">
                  <c:v>May-27</c:v>
                </c:pt>
                <c:pt idx="22">
                  <c:v>Jun-27</c:v>
                </c:pt>
                <c:pt idx="23">
                  <c:v>Jul-27</c:v>
                </c:pt>
                <c:pt idx="24">
                  <c:v>Aug-27</c:v>
                </c:pt>
                <c:pt idx="25">
                  <c:v>Sep-27</c:v>
                </c:pt>
                <c:pt idx="26">
                  <c:v>Oct-27</c:v>
                </c:pt>
                <c:pt idx="27">
                  <c:v>Nov-27</c:v>
                </c:pt>
                <c:pt idx="28">
                  <c:v>Dec-27</c:v>
                </c:pt>
                <c:pt idx="29">
                  <c:v>Jan-28</c:v>
                </c:pt>
                <c:pt idx="30">
                  <c:v>Feb-28</c:v>
                </c:pt>
                <c:pt idx="31">
                  <c:v>Mar-28</c:v>
                </c:pt>
                <c:pt idx="32">
                  <c:v>Apr-28</c:v>
                </c:pt>
                <c:pt idx="33">
                  <c:v>May-28</c:v>
                </c:pt>
                <c:pt idx="34">
                  <c:v>Jun-28</c:v>
                </c:pt>
                <c:pt idx="35">
                  <c:v>Jul-28</c:v>
                </c:pt>
                <c:pt idx="36">
                  <c:v>Aug-28</c:v>
                </c:pt>
                <c:pt idx="37">
                  <c:v>Sep-28</c:v>
                </c:pt>
                <c:pt idx="38">
                  <c:v>Oct-28</c:v>
                </c:pt>
                <c:pt idx="39">
                  <c:v>Nov-28</c:v>
                </c:pt>
                <c:pt idx="40">
                  <c:v>Dec-28</c:v>
                </c:pt>
                <c:pt idx="41">
                  <c:v>Jan-29</c:v>
                </c:pt>
                <c:pt idx="42">
                  <c:v>Feb-29</c:v>
                </c:pt>
                <c:pt idx="43">
                  <c:v>Mar-29</c:v>
                </c:pt>
                <c:pt idx="44">
                  <c:v>Apr-29</c:v>
                </c:pt>
                <c:pt idx="45">
                  <c:v>May-29</c:v>
                </c:pt>
                <c:pt idx="46">
                  <c:v>Jun-29</c:v>
                </c:pt>
                <c:pt idx="47">
                  <c:v>Jul-29</c:v>
                </c:pt>
                <c:pt idx="48">
                  <c:v>Aug-29</c:v>
                </c:pt>
                <c:pt idx="49">
                  <c:v>Sep-29</c:v>
                </c:pt>
                <c:pt idx="50">
                  <c:v>Oct-29</c:v>
                </c:pt>
                <c:pt idx="51">
                  <c:v>Nov-29</c:v>
                </c:pt>
                <c:pt idx="52">
                  <c:v>Dec-29</c:v>
                </c:pt>
                <c:pt idx="53">
                  <c:v>Jan-30</c:v>
                </c:pt>
                <c:pt idx="54">
                  <c:v>Feb-30</c:v>
                </c:pt>
                <c:pt idx="55">
                  <c:v>Mar-30</c:v>
                </c:pt>
                <c:pt idx="56">
                  <c:v>Apr-30</c:v>
                </c:pt>
                <c:pt idx="57">
                  <c:v>May-30</c:v>
                </c:pt>
                <c:pt idx="58">
                  <c:v>Jun-30</c:v>
                </c:pt>
                <c:pt idx="59">
                  <c:v>Jul-30</c:v>
                </c:pt>
                <c:pt idx="60">
                  <c:v>Aug-30</c:v>
                </c:pt>
                <c:pt idx="61">
                  <c:v>Sep-30</c:v>
                </c:pt>
                <c:pt idx="62">
                  <c:v>Oct-30</c:v>
                </c:pt>
                <c:pt idx="63">
                  <c:v>Nov-30</c:v>
                </c:pt>
                <c:pt idx="64">
                  <c:v>Dec-30</c:v>
                </c:pt>
                <c:pt idx="65">
                  <c:v>Jan-31</c:v>
                </c:pt>
                <c:pt idx="66">
                  <c:v>Feb-31</c:v>
                </c:pt>
                <c:pt idx="67">
                  <c:v>Mar-31</c:v>
                </c:pt>
                <c:pt idx="68">
                  <c:v>Apr-31</c:v>
                </c:pt>
                <c:pt idx="69">
                  <c:v>May-31</c:v>
                </c:pt>
                <c:pt idx="70">
                  <c:v>Jun-31</c:v>
                </c:pt>
                <c:pt idx="71">
                  <c:v>Jul-31</c:v>
                </c:pt>
                <c:pt idx="72">
                  <c:v>Aug-31</c:v>
                </c:pt>
                <c:pt idx="73">
                  <c:v>Sep-31</c:v>
                </c:pt>
                <c:pt idx="74">
                  <c:v>Oct-31</c:v>
                </c:pt>
                <c:pt idx="75">
                  <c:v>Nov-31</c:v>
                </c:pt>
                <c:pt idx="76">
                  <c:v>Dec-31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Budgets!$B$17:$BZ$17</c15:sqref>
                  </c15:fullRef>
                </c:ext>
              </c:extLst>
              <c:f>Budgets!$G$17:$BZ$17</c:f>
            </c:numRef>
          </c:val>
          <c:smooth val="0"/>
          <c:extLst>
            <c:ext xmlns:c16="http://schemas.microsoft.com/office/drawing/2014/chart" uri="{C3380CC4-5D6E-409C-BE32-E72D297353CC}">
              <c16:uniqueId val="{0000000C-5B21-41DC-847B-45DCEF3A6372}"/>
            </c:ext>
          </c:extLst>
        </c:ser>
        <c:ser>
          <c:idx val="13"/>
          <c:order val="13"/>
          <c:tx>
            <c:strRef>
              <c:f>Budgets!$A$18</c:f>
              <c:strCache>
                <c:ptCount val="1"/>
                <c:pt idx="0">
                  <c:v>Site Subscription fees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Budgets!$B$4:$BZ$4</c15:sqref>
                  </c15:fullRef>
                </c:ext>
              </c:extLst>
              <c:f>Budgets!$G$4:$BZ$4</c:f>
              <c:strCache>
                <c:ptCount val="72"/>
                <c:pt idx="0">
                  <c:v>Notes</c:v>
                </c:pt>
                <c:pt idx="1">
                  <c:v>Dec-24</c:v>
                </c:pt>
                <c:pt idx="2">
                  <c:v>Oct-25</c:v>
                </c:pt>
                <c:pt idx="3">
                  <c:v>Nov-25</c:v>
                </c:pt>
                <c:pt idx="4">
                  <c:v>Dec-25</c:v>
                </c:pt>
                <c:pt idx="5">
                  <c:v>Jan-26</c:v>
                </c:pt>
                <c:pt idx="6">
                  <c:v>Feb-26</c:v>
                </c:pt>
                <c:pt idx="7">
                  <c:v>Mar-26</c:v>
                </c:pt>
                <c:pt idx="8">
                  <c:v>Apr-26</c:v>
                </c:pt>
                <c:pt idx="9">
                  <c:v>May-26</c:v>
                </c:pt>
                <c:pt idx="10">
                  <c:v>Jun-26</c:v>
                </c:pt>
                <c:pt idx="11">
                  <c:v>Jul-26</c:v>
                </c:pt>
                <c:pt idx="12">
                  <c:v>Aug-26</c:v>
                </c:pt>
                <c:pt idx="13">
                  <c:v>Sep-26</c:v>
                </c:pt>
                <c:pt idx="14">
                  <c:v>Oct-26</c:v>
                </c:pt>
                <c:pt idx="15">
                  <c:v>Nov-26</c:v>
                </c:pt>
                <c:pt idx="16">
                  <c:v>Dec-26</c:v>
                </c:pt>
                <c:pt idx="17">
                  <c:v>Jan-27</c:v>
                </c:pt>
                <c:pt idx="18">
                  <c:v>Feb-27</c:v>
                </c:pt>
                <c:pt idx="19">
                  <c:v>Mar-27</c:v>
                </c:pt>
                <c:pt idx="20">
                  <c:v>Apr-27</c:v>
                </c:pt>
                <c:pt idx="21">
                  <c:v>May-27</c:v>
                </c:pt>
                <c:pt idx="22">
                  <c:v>Jun-27</c:v>
                </c:pt>
                <c:pt idx="23">
                  <c:v>Jul-27</c:v>
                </c:pt>
                <c:pt idx="24">
                  <c:v>Aug-27</c:v>
                </c:pt>
                <c:pt idx="25">
                  <c:v>Sep-27</c:v>
                </c:pt>
                <c:pt idx="26">
                  <c:v>Oct-27</c:v>
                </c:pt>
                <c:pt idx="27">
                  <c:v>Nov-27</c:v>
                </c:pt>
                <c:pt idx="28">
                  <c:v>Dec-27</c:v>
                </c:pt>
                <c:pt idx="29">
                  <c:v>Jan-28</c:v>
                </c:pt>
                <c:pt idx="30">
                  <c:v>Feb-28</c:v>
                </c:pt>
                <c:pt idx="31">
                  <c:v>Mar-28</c:v>
                </c:pt>
                <c:pt idx="32">
                  <c:v>Apr-28</c:v>
                </c:pt>
                <c:pt idx="33">
                  <c:v>May-28</c:v>
                </c:pt>
                <c:pt idx="34">
                  <c:v>Jun-28</c:v>
                </c:pt>
                <c:pt idx="35">
                  <c:v>Jul-28</c:v>
                </c:pt>
                <c:pt idx="36">
                  <c:v>Aug-28</c:v>
                </c:pt>
                <c:pt idx="37">
                  <c:v>Sep-28</c:v>
                </c:pt>
                <c:pt idx="38">
                  <c:v>Oct-28</c:v>
                </c:pt>
                <c:pt idx="39">
                  <c:v>Nov-28</c:v>
                </c:pt>
                <c:pt idx="40">
                  <c:v>Dec-28</c:v>
                </c:pt>
                <c:pt idx="41">
                  <c:v>Jan-29</c:v>
                </c:pt>
                <c:pt idx="42">
                  <c:v>Feb-29</c:v>
                </c:pt>
                <c:pt idx="43">
                  <c:v>Mar-29</c:v>
                </c:pt>
                <c:pt idx="44">
                  <c:v>Apr-29</c:v>
                </c:pt>
                <c:pt idx="45">
                  <c:v>May-29</c:v>
                </c:pt>
                <c:pt idx="46">
                  <c:v>Jun-29</c:v>
                </c:pt>
                <c:pt idx="47">
                  <c:v>Jul-29</c:v>
                </c:pt>
                <c:pt idx="48">
                  <c:v>Aug-29</c:v>
                </c:pt>
                <c:pt idx="49">
                  <c:v>Sep-29</c:v>
                </c:pt>
                <c:pt idx="50">
                  <c:v>Oct-29</c:v>
                </c:pt>
                <c:pt idx="51">
                  <c:v>Nov-29</c:v>
                </c:pt>
                <c:pt idx="52">
                  <c:v>Dec-29</c:v>
                </c:pt>
                <c:pt idx="53">
                  <c:v>Jan-30</c:v>
                </c:pt>
                <c:pt idx="54">
                  <c:v>Feb-30</c:v>
                </c:pt>
                <c:pt idx="55">
                  <c:v>Mar-30</c:v>
                </c:pt>
                <c:pt idx="56">
                  <c:v>Apr-30</c:v>
                </c:pt>
                <c:pt idx="57">
                  <c:v>May-30</c:v>
                </c:pt>
                <c:pt idx="58">
                  <c:v>Jun-30</c:v>
                </c:pt>
                <c:pt idx="59">
                  <c:v>Jul-30</c:v>
                </c:pt>
                <c:pt idx="60">
                  <c:v>Aug-30</c:v>
                </c:pt>
                <c:pt idx="61">
                  <c:v>Sep-30</c:v>
                </c:pt>
                <c:pt idx="62">
                  <c:v>Oct-30</c:v>
                </c:pt>
                <c:pt idx="63">
                  <c:v>Nov-30</c:v>
                </c:pt>
                <c:pt idx="64">
                  <c:v>Dec-30</c:v>
                </c:pt>
                <c:pt idx="65">
                  <c:v>Jan-31</c:v>
                </c:pt>
                <c:pt idx="66">
                  <c:v>Feb-31</c:v>
                </c:pt>
                <c:pt idx="67">
                  <c:v>Mar-31</c:v>
                </c:pt>
                <c:pt idx="68">
                  <c:v>Apr-31</c:v>
                </c:pt>
                <c:pt idx="69">
                  <c:v>May-31</c:v>
                </c:pt>
                <c:pt idx="70">
                  <c:v>Jun-31</c:v>
                </c:pt>
                <c:pt idx="71">
                  <c:v>Jul-31</c:v>
                </c:pt>
                <c:pt idx="72">
                  <c:v>Aug-31</c:v>
                </c:pt>
                <c:pt idx="73">
                  <c:v>Sep-31</c:v>
                </c:pt>
                <c:pt idx="74">
                  <c:v>Oct-31</c:v>
                </c:pt>
                <c:pt idx="75">
                  <c:v>Nov-31</c:v>
                </c:pt>
                <c:pt idx="76">
                  <c:v>Dec-31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Budgets!$B$18:$BZ$18</c15:sqref>
                  </c15:fullRef>
                </c:ext>
              </c:extLst>
              <c:f>Budgets!$G$18:$BZ$18</c:f>
            </c:numRef>
          </c:val>
          <c:smooth val="0"/>
          <c:extLst>
            <c:ext xmlns:c16="http://schemas.microsoft.com/office/drawing/2014/chart" uri="{C3380CC4-5D6E-409C-BE32-E72D297353CC}">
              <c16:uniqueId val="{0000000D-5B21-41DC-847B-45DCEF3A6372}"/>
            </c:ext>
          </c:extLst>
        </c:ser>
        <c:ser>
          <c:idx val="14"/>
          <c:order val="14"/>
          <c:tx>
            <c:strRef>
              <c:f>Budgets!$A$19</c:f>
              <c:strCache>
                <c:ptCount val="1"/>
                <c:pt idx="0">
                  <c:v>Total Revenue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Budgets!$B$4:$BZ$4</c15:sqref>
                  </c15:fullRef>
                </c:ext>
              </c:extLst>
              <c:f>Budgets!$G$4:$BZ$4</c:f>
              <c:strCache>
                <c:ptCount val="72"/>
                <c:pt idx="0">
                  <c:v>Jan-26</c:v>
                </c:pt>
                <c:pt idx="1">
                  <c:v>Feb-26</c:v>
                </c:pt>
                <c:pt idx="2">
                  <c:v>Mar-26</c:v>
                </c:pt>
                <c:pt idx="3">
                  <c:v>Apr-26</c:v>
                </c:pt>
                <c:pt idx="4">
                  <c:v>May-26</c:v>
                </c:pt>
                <c:pt idx="5">
                  <c:v>Jun-26</c:v>
                </c:pt>
                <c:pt idx="6">
                  <c:v>Jul-26</c:v>
                </c:pt>
                <c:pt idx="7">
                  <c:v>Aug-26</c:v>
                </c:pt>
                <c:pt idx="8">
                  <c:v>Sep-26</c:v>
                </c:pt>
                <c:pt idx="9">
                  <c:v>Oct-26</c:v>
                </c:pt>
                <c:pt idx="10">
                  <c:v>Nov-26</c:v>
                </c:pt>
                <c:pt idx="11">
                  <c:v>Dec-26</c:v>
                </c:pt>
                <c:pt idx="12">
                  <c:v>Jan-27</c:v>
                </c:pt>
                <c:pt idx="13">
                  <c:v>Feb-27</c:v>
                </c:pt>
                <c:pt idx="14">
                  <c:v>Mar-27</c:v>
                </c:pt>
                <c:pt idx="15">
                  <c:v>Apr-27</c:v>
                </c:pt>
                <c:pt idx="16">
                  <c:v>May-27</c:v>
                </c:pt>
                <c:pt idx="17">
                  <c:v>Jun-27</c:v>
                </c:pt>
                <c:pt idx="18">
                  <c:v>Jul-27</c:v>
                </c:pt>
                <c:pt idx="19">
                  <c:v>Aug-27</c:v>
                </c:pt>
                <c:pt idx="20">
                  <c:v>Sep-27</c:v>
                </c:pt>
                <c:pt idx="21">
                  <c:v>Oct-27</c:v>
                </c:pt>
                <c:pt idx="22">
                  <c:v>Nov-27</c:v>
                </c:pt>
                <c:pt idx="23">
                  <c:v>Dec-27</c:v>
                </c:pt>
                <c:pt idx="24">
                  <c:v>Jan-28</c:v>
                </c:pt>
                <c:pt idx="25">
                  <c:v>Feb-28</c:v>
                </c:pt>
                <c:pt idx="26">
                  <c:v>Mar-28</c:v>
                </c:pt>
                <c:pt idx="27">
                  <c:v>Apr-28</c:v>
                </c:pt>
                <c:pt idx="28">
                  <c:v>May-28</c:v>
                </c:pt>
                <c:pt idx="29">
                  <c:v>Jun-28</c:v>
                </c:pt>
                <c:pt idx="30">
                  <c:v>Jul-28</c:v>
                </c:pt>
                <c:pt idx="31">
                  <c:v>Aug-28</c:v>
                </c:pt>
                <c:pt idx="32">
                  <c:v>Sep-28</c:v>
                </c:pt>
                <c:pt idx="33">
                  <c:v>Oct-28</c:v>
                </c:pt>
                <c:pt idx="34">
                  <c:v>Nov-28</c:v>
                </c:pt>
                <c:pt idx="35">
                  <c:v>Dec-28</c:v>
                </c:pt>
                <c:pt idx="36">
                  <c:v>Jan-29</c:v>
                </c:pt>
                <c:pt idx="37">
                  <c:v>Feb-29</c:v>
                </c:pt>
                <c:pt idx="38">
                  <c:v>Mar-29</c:v>
                </c:pt>
                <c:pt idx="39">
                  <c:v>Apr-29</c:v>
                </c:pt>
                <c:pt idx="40">
                  <c:v>May-29</c:v>
                </c:pt>
                <c:pt idx="41">
                  <c:v>Jun-29</c:v>
                </c:pt>
                <c:pt idx="42">
                  <c:v>Jul-29</c:v>
                </c:pt>
                <c:pt idx="43">
                  <c:v>Aug-29</c:v>
                </c:pt>
                <c:pt idx="44">
                  <c:v>Sep-29</c:v>
                </c:pt>
                <c:pt idx="45">
                  <c:v>Oct-29</c:v>
                </c:pt>
                <c:pt idx="46">
                  <c:v>Nov-29</c:v>
                </c:pt>
                <c:pt idx="47">
                  <c:v>Dec-29</c:v>
                </c:pt>
                <c:pt idx="48">
                  <c:v>Jan-30</c:v>
                </c:pt>
                <c:pt idx="49">
                  <c:v>Feb-30</c:v>
                </c:pt>
                <c:pt idx="50">
                  <c:v>Mar-30</c:v>
                </c:pt>
                <c:pt idx="51">
                  <c:v>Apr-30</c:v>
                </c:pt>
                <c:pt idx="52">
                  <c:v>May-30</c:v>
                </c:pt>
                <c:pt idx="53">
                  <c:v>Jun-30</c:v>
                </c:pt>
                <c:pt idx="54">
                  <c:v>Jul-30</c:v>
                </c:pt>
                <c:pt idx="55">
                  <c:v>Aug-30</c:v>
                </c:pt>
                <c:pt idx="56">
                  <c:v>Sep-30</c:v>
                </c:pt>
                <c:pt idx="57">
                  <c:v>Oct-30</c:v>
                </c:pt>
                <c:pt idx="58">
                  <c:v>Nov-30</c:v>
                </c:pt>
                <c:pt idx="59">
                  <c:v>Dec-30</c:v>
                </c:pt>
                <c:pt idx="60">
                  <c:v>Jan-31</c:v>
                </c:pt>
                <c:pt idx="61">
                  <c:v>Feb-31</c:v>
                </c:pt>
                <c:pt idx="62">
                  <c:v>Mar-31</c:v>
                </c:pt>
                <c:pt idx="63">
                  <c:v>Apr-31</c:v>
                </c:pt>
                <c:pt idx="64">
                  <c:v>May-31</c:v>
                </c:pt>
                <c:pt idx="65">
                  <c:v>Jun-31</c:v>
                </c:pt>
                <c:pt idx="66">
                  <c:v>Jul-31</c:v>
                </c:pt>
                <c:pt idx="67">
                  <c:v>Aug-31</c:v>
                </c:pt>
                <c:pt idx="68">
                  <c:v>Sep-31</c:v>
                </c:pt>
                <c:pt idx="69">
                  <c:v>Oct-31</c:v>
                </c:pt>
                <c:pt idx="70">
                  <c:v>Nov-31</c:v>
                </c:pt>
                <c:pt idx="71">
                  <c:v>Dec-31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Budgets!$B$19:$BZ$19</c15:sqref>
                  </c15:fullRef>
                </c:ext>
              </c:extLst>
              <c:f>Budgets!$G$19:$BZ$19</c:f>
              <c:numCache>
                <c:formatCode>#,##0;\(#,##0\)</c:formatCode>
                <c:ptCount val="72"/>
                <c:pt idx="0">
                  <c:v>8000</c:v>
                </c:pt>
                <c:pt idx="1">
                  <c:v>8000</c:v>
                </c:pt>
                <c:pt idx="2">
                  <c:v>34900</c:v>
                </c:pt>
                <c:pt idx="3">
                  <c:v>35500</c:v>
                </c:pt>
                <c:pt idx="4">
                  <c:v>74900</c:v>
                </c:pt>
                <c:pt idx="5">
                  <c:v>70000</c:v>
                </c:pt>
                <c:pt idx="6">
                  <c:v>155400</c:v>
                </c:pt>
                <c:pt idx="7">
                  <c:v>177330</c:v>
                </c:pt>
                <c:pt idx="8">
                  <c:v>133750</c:v>
                </c:pt>
                <c:pt idx="9">
                  <c:v>219000</c:v>
                </c:pt>
                <c:pt idx="10">
                  <c:v>190000</c:v>
                </c:pt>
                <c:pt idx="11">
                  <c:v>216000</c:v>
                </c:pt>
                <c:pt idx="12">
                  <c:v>111530.788</c:v>
                </c:pt>
                <c:pt idx="13">
                  <c:v>117941.288</c:v>
                </c:pt>
                <c:pt idx="14">
                  <c:v>84038.288</c:v>
                </c:pt>
                <c:pt idx="15">
                  <c:v>357254.83333333331</c:v>
                </c:pt>
                <c:pt idx="16">
                  <c:v>267358.33333333331</c:v>
                </c:pt>
                <c:pt idx="17">
                  <c:v>282067.83333333331</c:v>
                </c:pt>
                <c:pt idx="18">
                  <c:v>332270.83333333331</c:v>
                </c:pt>
                <c:pt idx="19">
                  <c:v>464854.16666666663</c:v>
                </c:pt>
                <c:pt idx="20">
                  <c:v>441729.16666666663</c:v>
                </c:pt>
                <c:pt idx="21">
                  <c:v>463541.66666666663</c:v>
                </c:pt>
                <c:pt idx="22">
                  <c:v>490854.16666666663</c:v>
                </c:pt>
                <c:pt idx="23">
                  <c:v>648437.5</c:v>
                </c:pt>
                <c:pt idx="24">
                  <c:v>604437.5</c:v>
                </c:pt>
                <c:pt idx="25">
                  <c:v>654250</c:v>
                </c:pt>
                <c:pt idx="26">
                  <c:v>877208.33333333326</c:v>
                </c:pt>
                <c:pt idx="27">
                  <c:v>774250</c:v>
                </c:pt>
                <c:pt idx="28">
                  <c:v>949708.33333333326</c:v>
                </c:pt>
                <c:pt idx="29">
                  <c:v>898583.33333333326</c:v>
                </c:pt>
                <c:pt idx="30">
                  <c:v>942458.33333333326</c:v>
                </c:pt>
                <c:pt idx="31">
                  <c:v>1014770.8333333333</c:v>
                </c:pt>
                <c:pt idx="32">
                  <c:v>1031020.8333333333</c:v>
                </c:pt>
                <c:pt idx="33">
                  <c:v>1198541.6666666665</c:v>
                </c:pt>
                <c:pt idx="34">
                  <c:v>1511687.5</c:v>
                </c:pt>
                <c:pt idx="35">
                  <c:v>1310104.1666666665</c:v>
                </c:pt>
                <c:pt idx="36">
                  <c:v>1389729.1666666665</c:v>
                </c:pt>
                <c:pt idx="37">
                  <c:v>1662020.8333333333</c:v>
                </c:pt>
                <c:pt idx="38">
                  <c:v>1633874.9999999998</c:v>
                </c:pt>
                <c:pt idx="39">
                  <c:v>2048375</c:v>
                </c:pt>
                <c:pt idx="40">
                  <c:v>1931166.6666666665</c:v>
                </c:pt>
                <c:pt idx="41">
                  <c:v>1940312.5</c:v>
                </c:pt>
                <c:pt idx="42">
                  <c:v>2063937.5</c:v>
                </c:pt>
                <c:pt idx="43">
                  <c:v>2330770.8333333335</c:v>
                </c:pt>
                <c:pt idx="44">
                  <c:v>2258958.3333333335</c:v>
                </c:pt>
                <c:pt idx="45">
                  <c:v>2612166.666666667</c:v>
                </c:pt>
                <c:pt idx="46">
                  <c:v>2823062.5</c:v>
                </c:pt>
                <c:pt idx="47">
                  <c:v>3122854.1666666665</c:v>
                </c:pt>
                <c:pt idx="48">
                  <c:v>3353770.833333333</c:v>
                </c:pt>
                <c:pt idx="49">
                  <c:v>3361250</c:v>
                </c:pt>
                <c:pt idx="50">
                  <c:v>3515020.833333333</c:v>
                </c:pt>
                <c:pt idx="51">
                  <c:v>3791291.6666666665</c:v>
                </c:pt>
                <c:pt idx="52">
                  <c:v>3980333.333333333</c:v>
                </c:pt>
                <c:pt idx="53">
                  <c:v>4096895.833333333</c:v>
                </c:pt>
                <c:pt idx="54">
                  <c:v>4333437.5</c:v>
                </c:pt>
                <c:pt idx="55">
                  <c:v>4696458.333333334</c:v>
                </c:pt>
                <c:pt idx="56">
                  <c:v>4883812.5</c:v>
                </c:pt>
                <c:pt idx="57">
                  <c:v>5290187.5</c:v>
                </c:pt>
                <c:pt idx="58">
                  <c:v>5621916.666666667</c:v>
                </c:pt>
                <c:pt idx="59">
                  <c:v>5931145.833333334</c:v>
                </c:pt>
                <c:pt idx="60">
                  <c:v>5995208.333333334</c:v>
                </c:pt>
                <c:pt idx="61">
                  <c:v>6234083.333333333</c:v>
                </c:pt>
                <c:pt idx="62">
                  <c:v>6646749.9999999991</c:v>
                </c:pt>
                <c:pt idx="63">
                  <c:v>6795374.9999999991</c:v>
                </c:pt>
                <c:pt idx="64">
                  <c:v>6843583.333333333</c:v>
                </c:pt>
                <c:pt idx="65">
                  <c:v>7146999.9999999991</c:v>
                </c:pt>
                <c:pt idx="66">
                  <c:v>7634000.0000000009</c:v>
                </c:pt>
                <c:pt idx="67">
                  <c:v>7481229.166666667</c:v>
                </c:pt>
                <c:pt idx="68">
                  <c:v>7810645.833333333</c:v>
                </c:pt>
                <c:pt idx="69">
                  <c:v>8220812.5</c:v>
                </c:pt>
                <c:pt idx="70">
                  <c:v>7871562.5</c:v>
                </c:pt>
                <c:pt idx="71">
                  <c:v>7903500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B21-41DC-847B-45DCEF3A63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5366032"/>
        <c:axId val="134537995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Budgets!$A$5</c15:sqref>
                        </c15:formulaRef>
                      </c:ext>
                    </c:extLst>
                    <c:strCache>
                      <c:ptCount val="1"/>
                      <c:pt idx="0">
                        <c:v>Revenue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Budgets!$B$4:$BZ$4</c15:sqref>
                        </c15:fullRef>
                        <c15:formulaRef>
                          <c15:sqref>Budgets!$G$4:$BZ$4</c15:sqref>
                        </c15:formulaRef>
                      </c:ext>
                    </c:extLst>
                    <c:strCache>
                      <c:ptCount val="72"/>
                      <c:pt idx="0">
                        <c:v>Jan-26</c:v>
                      </c:pt>
                      <c:pt idx="1">
                        <c:v>Feb-26</c:v>
                      </c:pt>
                      <c:pt idx="2">
                        <c:v>Mar-26</c:v>
                      </c:pt>
                      <c:pt idx="3">
                        <c:v>Apr-26</c:v>
                      </c:pt>
                      <c:pt idx="4">
                        <c:v>May-26</c:v>
                      </c:pt>
                      <c:pt idx="5">
                        <c:v>Jun-26</c:v>
                      </c:pt>
                      <c:pt idx="6">
                        <c:v>Jul-26</c:v>
                      </c:pt>
                      <c:pt idx="7">
                        <c:v>Aug-26</c:v>
                      </c:pt>
                      <c:pt idx="8">
                        <c:v>Sep-26</c:v>
                      </c:pt>
                      <c:pt idx="9">
                        <c:v>Oct-26</c:v>
                      </c:pt>
                      <c:pt idx="10">
                        <c:v>Nov-26</c:v>
                      </c:pt>
                      <c:pt idx="11">
                        <c:v>Dec-26</c:v>
                      </c:pt>
                      <c:pt idx="12">
                        <c:v>Jan-27</c:v>
                      </c:pt>
                      <c:pt idx="13">
                        <c:v>Feb-27</c:v>
                      </c:pt>
                      <c:pt idx="14">
                        <c:v>Mar-27</c:v>
                      </c:pt>
                      <c:pt idx="15">
                        <c:v>Apr-27</c:v>
                      </c:pt>
                      <c:pt idx="16">
                        <c:v>May-27</c:v>
                      </c:pt>
                      <c:pt idx="17">
                        <c:v>Jun-27</c:v>
                      </c:pt>
                      <c:pt idx="18">
                        <c:v>Jul-27</c:v>
                      </c:pt>
                      <c:pt idx="19">
                        <c:v>Aug-27</c:v>
                      </c:pt>
                      <c:pt idx="20">
                        <c:v>Sep-27</c:v>
                      </c:pt>
                      <c:pt idx="21">
                        <c:v>Oct-27</c:v>
                      </c:pt>
                      <c:pt idx="22">
                        <c:v>Nov-27</c:v>
                      </c:pt>
                      <c:pt idx="23">
                        <c:v>Dec-27</c:v>
                      </c:pt>
                      <c:pt idx="24">
                        <c:v>Jan-28</c:v>
                      </c:pt>
                      <c:pt idx="25">
                        <c:v>Feb-28</c:v>
                      </c:pt>
                      <c:pt idx="26">
                        <c:v>Mar-28</c:v>
                      </c:pt>
                      <c:pt idx="27">
                        <c:v>Apr-28</c:v>
                      </c:pt>
                      <c:pt idx="28">
                        <c:v>May-28</c:v>
                      </c:pt>
                      <c:pt idx="29">
                        <c:v>Jun-28</c:v>
                      </c:pt>
                      <c:pt idx="30">
                        <c:v>Jul-28</c:v>
                      </c:pt>
                      <c:pt idx="31">
                        <c:v>Aug-28</c:v>
                      </c:pt>
                      <c:pt idx="32">
                        <c:v>Sep-28</c:v>
                      </c:pt>
                      <c:pt idx="33">
                        <c:v>Oct-28</c:v>
                      </c:pt>
                      <c:pt idx="34">
                        <c:v>Nov-28</c:v>
                      </c:pt>
                      <c:pt idx="35">
                        <c:v>Dec-28</c:v>
                      </c:pt>
                      <c:pt idx="36">
                        <c:v>Jan-29</c:v>
                      </c:pt>
                      <c:pt idx="37">
                        <c:v>Feb-29</c:v>
                      </c:pt>
                      <c:pt idx="38">
                        <c:v>Mar-29</c:v>
                      </c:pt>
                      <c:pt idx="39">
                        <c:v>Apr-29</c:v>
                      </c:pt>
                      <c:pt idx="40">
                        <c:v>May-29</c:v>
                      </c:pt>
                      <c:pt idx="41">
                        <c:v>Jun-29</c:v>
                      </c:pt>
                      <c:pt idx="42">
                        <c:v>Jul-29</c:v>
                      </c:pt>
                      <c:pt idx="43">
                        <c:v>Aug-29</c:v>
                      </c:pt>
                      <c:pt idx="44">
                        <c:v>Sep-29</c:v>
                      </c:pt>
                      <c:pt idx="45">
                        <c:v>Oct-29</c:v>
                      </c:pt>
                      <c:pt idx="46">
                        <c:v>Nov-29</c:v>
                      </c:pt>
                      <c:pt idx="47">
                        <c:v>Dec-29</c:v>
                      </c:pt>
                      <c:pt idx="48">
                        <c:v>Jan-30</c:v>
                      </c:pt>
                      <c:pt idx="49">
                        <c:v>Feb-30</c:v>
                      </c:pt>
                      <c:pt idx="50">
                        <c:v>Mar-30</c:v>
                      </c:pt>
                      <c:pt idx="51">
                        <c:v>Apr-30</c:v>
                      </c:pt>
                      <c:pt idx="52">
                        <c:v>May-30</c:v>
                      </c:pt>
                      <c:pt idx="53">
                        <c:v>Jun-30</c:v>
                      </c:pt>
                      <c:pt idx="54">
                        <c:v>Jul-30</c:v>
                      </c:pt>
                      <c:pt idx="55">
                        <c:v>Aug-30</c:v>
                      </c:pt>
                      <c:pt idx="56">
                        <c:v>Sep-30</c:v>
                      </c:pt>
                      <c:pt idx="57">
                        <c:v>Oct-30</c:v>
                      </c:pt>
                      <c:pt idx="58">
                        <c:v>Nov-30</c:v>
                      </c:pt>
                      <c:pt idx="59">
                        <c:v>Dec-30</c:v>
                      </c:pt>
                      <c:pt idx="60">
                        <c:v>Jan-31</c:v>
                      </c:pt>
                      <c:pt idx="61">
                        <c:v>Feb-31</c:v>
                      </c:pt>
                      <c:pt idx="62">
                        <c:v>Mar-31</c:v>
                      </c:pt>
                      <c:pt idx="63">
                        <c:v>Apr-31</c:v>
                      </c:pt>
                      <c:pt idx="64">
                        <c:v>May-31</c:v>
                      </c:pt>
                      <c:pt idx="65">
                        <c:v>Jun-31</c:v>
                      </c:pt>
                      <c:pt idx="66">
                        <c:v>Jul-31</c:v>
                      </c:pt>
                      <c:pt idx="67">
                        <c:v>Aug-31</c:v>
                      </c:pt>
                      <c:pt idx="68">
                        <c:v>Sep-31</c:v>
                      </c:pt>
                      <c:pt idx="69">
                        <c:v>Oct-31</c:v>
                      </c:pt>
                      <c:pt idx="70">
                        <c:v>Nov-31</c:v>
                      </c:pt>
                      <c:pt idx="71">
                        <c:v>Dec-31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Budgets!$B$5:$BZ$5</c15:sqref>
                        </c15:fullRef>
                        <c15:formulaRef>
                          <c15:sqref>Budgets!$G$5:$BZ$5</c15:sqref>
                        </c15:formulaRef>
                      </c:ext>
                    </c:extLst>
                    <c:numCache>
                      <c:formatCode>General</c:formatCode>
                      <c:ptCount val="72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5B21-41DC-847B-45DCEF3A6372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Budgets!$A$6</c15:sqref>
                        </c15:formulaRef>
                      </c:ext>
                    </c:extLst>
                    <c:strCache>
                      <c:ptCount val="1"/>
                      <c:pt idx="0">
                        <c:v>Opthamology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Budgets!$B$4:$BZ$4</c15:sqref>
                        </c15:fullRef>
                        <c15:formulaRef>
                          <c15:sqref>Budgets!$G$4:$BZ$4</c15:sqref>
                        </c15:formulaRef>
                      </c:ext>
                    </c:extLst>
                    <c:strCache>
                      <c:ptCount val="72"/>
                      <c:pt idx="0">
                        <c:v>Jan-26</c:v>
                      </c:pt>
                      <c:pt idx="1">
                        <c:v>Feb-26</c:v>
                      </c:pt>
                      <c:pt idx="2">
                        <c:v>Mar-26</c:v>
                      </c:pt>
                      <c:pt idx="3">
                        <c:v>Apr-26</c:v>
                      </c:pt>
                      <c:pt idx="4">
                        <c:v>May-26</c:v>
                      </c:pt>
                      <c:pt idx="5">
                        <c:v>Jun-26</c:v>
                      </c:pt>
                      <c:pt idx="6">
                        <c:v>Jul-26</c:v>
                      </c:pt>
                      <c:pt idx="7">
                        <c:v>Aug-26</c:v>
                      </c:pt>
                      <c:pt idx="8">
                        <c:v>Sep-26</c:v>
                      </c:pt>
                      <c:pt idx="9">
                        <c:v>Oct-26</c:v>
                      </c:pt>
                      <c:pt idx="10">
                        <c:v>Nov-26</c:v>
                      </c:pt>
                      <c:pt idx="11">
                        <c:v>Dec-26</c:v>
                      </c:pt>
                      <c:pt idx="12">
                        <c:v>Jan-27</c:v>
                      </c:pt>
                      <c:pt idx="13">
                        <c:v>Feb-27</c:v>
                      </c:pt>
                      <c:pt idx="14">
                        <c:v>Mar-27</c:v>
                      </c:pt>
                      <c:pt idx="15">
                        <c:v>Apr-27</c:v>
                      </c:pt>
                      <c:pt idx="16">
                        <c:v>May-27</c:v>
                      </c:pt>
                      <c:pt idx="17">
                        <c:v>Jun-27</c:v>
                      </c:pt>
                      <c:pt idx="18">
                        <c:v>Jul-27</c:v>
                      </c:pt>
                      <c:pt idx="19">
                        <c:v>Aug-27</c:v>
                      </c:pt>
                      <c:pt idx="20">
                        <c:v>Sep-27</c:v>
                      </c:pt>
                      <c:pt idx="21">
                        <c:v>Oct-27</c:v>
                      </c:pt>
                      <c:pt idx="22">
                        <c:v>Nov-27</c:v>
                      </c:pt>
                      <c:pt idx="23">
                        <c:v>Dec-27</c:v>
                      </c:pt>
                      <c:pt idx="24">
                        <c:v>Jan-28</c:v>
                      </c:pt>
                      <c:pt idx="25">
                        <c:v>Feb-28</c:v>
                      </c:pt>
                      <c:pt idx="26">
                        <c:v>Mar-28</c:v>
                      </c:pt>
                      <c:pt idx="27">
                        <c:v>Apr-28</c:v>
                      </c:pt>
                      <c:pt idx="28">
                        <c:v>May-28</c:v>
                      </c:pt>
                      <c:pt idx="29">
                        <c:v>Jun-28</c:v>
                      </c:pt>
                      <c:pt idx="30">
                        <c:v>Jul-28</c:v>
                      </c:pt>
                      <c:pt idx="31">
                        <c:v>Aug-28</c:v>
                      </c:pt>
                      <c:pt idx="32">
                        <c:v>Sep-28</c:v>
                      </c:pt>
                      <c:pt idx="33">
                        <c:v>Oct-28</c:v>
                      </c:pt>
                      <c:pt idx="34">
                        <c:v>Nov-28</c:v>
                      </c:pt>
                      <c:pt idx="35">
                        <c:v>Dec-28</c:v>
                      </c:pt>
                      <c:pt idx="36">
                        <c:v>Jan-29</c:v>
                      </c:pt>
                      <c:pt idx="37">
                        <c:v>Feb-29</c:v>
                      </c:pt>
                      <c:pt idx="38">
                        <c:v>Mar-29</c:v>
                      </c:pt>
                      <c:pt idx="39">
                        <c:v>Apr-29</c:v>
                      </c:pt>
                      <c:pt idx="40">
                        <c:v>May-29</c:v>
                      </c:pt>
                      <c:pt idx="41">
                        <c:v>Jun-29</c:v>
                      </c:pt>
                      <c:pt idx="42">
                        <c:v>Jul-29</c:v>
                      </c:pt>
                      <c:pt idx="43">
                        <c:v>Aug-29</c:v>
                      </c:pt>
                      <c:pt idx="44">
                        <c:v>Sep-29</c:v>
                      </c:pt>
                      <c:pt idx="45">
                        <c:v>Oct-29</c:v>
                      </c:pt>
                      <c:pt idx="46">
                        <c:v>Nov-29</c:v>
                      </c:pt>
                      <c:pt idx="47">
                        <c:v>Dec-29</c:v>
                      </c:pt>
                      <c:pt idx="48">
                        <c:v>Jan-30</c:v>
                      </c:pt>
                      <c:pt idx="49">
                        <c:v>Feb-30</c:v>
                      </c:pt>
                      <c:pt idx="50">
                        <c:v>Mar-30</c:v>
                      </c:pt>
                      <c:pt idx="51">
                        <c:v>Apr-30</c:v>
                      </c:pt>
                      <c:pt idx="52">
                        <c:v>May-30</c:v>
                      </c:pt>
                      <c:pt idx="53">
                        <c:v>Jun-30</c:v>
                      </c:pt>
                      <c:pt idx="54">
                        <c:v>Jul-30</c:v>
                      </c:pt>
                      <c:pt idx="55">
                        <c:v>Aug-30</c:v>
                      </c:pt>
                      <c:pt idx="56">
                        <c:v>Sep-30</c:v>
                      </c:pt>
                      <c:pt idx="57">
                        <c:v>Oct-30</c:v>
                      </c:pt>
                      <c:pt idx="58">
                        <c:v>Nov-30</c:v>
                      </c:pt>
                      <c:pt idx="59">
                        <c:v>Dec-30</c:v>
                      </c:pt>
                      <c:pt idx="60">
                        <c:v>Jan-31</c:v>
                      </c:pt>
                      <c:pt idx="61">
                        <c:v>Feb-31</c:v>
                      </c:pt>
                      <c:pt idx="62">
                        <c:v>Mar-31</c:v>
                      </c:pt>
                      <c:pt idx="63">
                        <c:v>Apr-31</c:v>
                      </c:pt>
                      <c:pt idx="64">
                        <c:v>May-31</c:v>
                      </c:pt>
                      <c:pt idx="65">
                        <c:v>Jun-31</c:v>
                      </c:pt>
                      <c:pt idx="66">
                        <c:v>Jul-31</c:v>
                      </c:pt>
                      <c:pt idx="67">
                        <c:v>Aug-31</c:v>
                      </c:pt>
                      <c:pt idx="68">
                        <c:v>Sep-31</c:v>
                      </c:pt>
                      <c:pt idx="69">
                        <c:v>Oct-31</c:v>
                      </c:pt>
                      <c:pt idx="70">
                        <c:v>Nov-31</c:v>
                      </c:pt>
                      <c:pt idx="71">
                        <c:v>Dec-31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Budgets!$B$6:$BZ$6</c15:sqref>
                        </c15:fullRef>
                        <c15:formulaRef>
                          <c15:sqref>Budgets!$G$6:$BZ$6</c15:sqref>
                        </c15:formulaRef>
                      </c:ext>
                    </c:extLst>
                    <c:numCache>
                      <c:formatCode>_-* #,##0_-;\-* #,##0_-;_-* "-"??_-;_-@</c:formatCode>
                      <c:ptCount val="72"/>
                      <c:pt idx="0" formatCode="#,##0">
                        <c:v>8000</c:v>
                      </c:pt>
                      <c:pt idx="1" formatCode="#,##0">
                        <c:v>8000</c:v>
                      </c:pt>
                      <c:pt idx="2" formatCode="#,##0">
                        <c:v>34900</c:v>
                      </c:pt>
                      <c:pt idx="3" formatCode="#,##0">
                        <c:v>35500</c:v>
                      </c:pt>
                      <c:pt idx="4" formatCode="#,##0">
                        <c:v>74900</c:v>
                      </c:pt>
                      <c:pt idx="5" formatCode="#,##0">
                        <c:v>70000</c:v>
                      </c:pt>
                      <c:pt idx="6" formatCode="#,##0">
                        <c:v>155400</c:v>
                      </c:pt>
                      <c:pt idx="7" formatCode="#,##0">
                        <c:v>177330</c:v>
                      </c:pt>
                      <c:pt idx="8" formatCode="#,##0">
                        <c:v>133750</c:v>
                      </c:pt>
                      <c:pt idx="9" formatCode="#,##0">
                        <c:v>219000</c:v>
                      </c:pt>
                      <c:pt idx="10" formatCode="#,##0">
                        <c:v>190000</c:v>
                      </c:pt>
                      <c:pt idx="11" formatCode="#,##0">
                        <c:v>216000</c:v>
                      </c:pt>
                      <c:pt idx="12" formatCode="#,##0">
                        <c:v>111530.788</c:v>
                      </c:pt>
                      <c:pt idx="13" formatCode="#,##0">
                        <c:v>117941.288</c:v>
                      </c:pt>
                      <c:pt idx="14" formatCode="#,##0">
                        <c:v>49600.788</c:v>
                      </c:pt>
                      <c:pt idx="15" formatCode="#,##0">
                        <c:v>347817.33333333331</c:v>
                      </c:pt>
                      <c:pt idx="16" formatCode="#,##0">
                        <c:v>257920.83333333331</c:v>
                      </c:pt>
                      <c:pt idx="17" formatCode="#,##0">
                        <c:v>272630.33333333331</c:v>
                      </c:pt>
                      <c:pt idx="18" formatCode="#,##0">
                        <c:v>288395.83333333331</c:v>
                      </c:pt>
                      <c:pt idx="19" formatCode="#,##0">
                        <c:v>445979.16666666663</c:v>
                      </c:pt>
                      <c:pt idx="20" formatCode="#,##0">
                        <c:v>388416.66666666663</c:v>
                      </c:pt>
                      <c:pt idx="21" formatCode="#,##0">
                        <c:v>400791.66666666663</c:v>
                      </c:pt>
                      <c:pt idx="22" formatCode="#,##0">
                        <c:v>453104.16666666663</c:v>
                      </c:pt>
                      <c:pt idx="23" formatCode="#,##0">
                        <c:v>610687.5</c:v>
                      </c:pt>
                      <c:pt idx="24" formatCode="#,##0">
                        <c:v>497812.5</c:v>
                      </c:pt>
                      <c:pt idx="25" formatCode="#,##0">
                        <c:v>563187.5</c:v>
                      </c:pt>
                      <c:pt idx="26" formatCode="#,##0">
                        <c:v>755208.33333333326</c:v>
                      </c:pt>
                      <c:pt idx="27" formatCode="#,##0">
                        <c:v>634375</c:v>
                      </c:pt>
                      <c:pt idx="28" formatCode="#,##0">
                        <c:v>822895.83333333326</c:v>
                      </c:pt>
                      <c:pt idx="29" formatCode="#,##0">
                        <c:v>762333.33333333326</c:v>
                      </c:pt>
                      <c:pt idx="30" formatCode="#,##0">
                        <c:v>771770.83333333326</c:v>
                      </c:pt>
                      <c:pt idx="31" formatCode="#,##0">
                        <c:v>859645.83333333326</c:v>
                      </c:pt>
                      <c:pt idx="32" formatCode="#,##0">
                        <c:v>844958.33333333326</c:v>
                      </c:pt>
                      <c:pt idx="33" formatCode="#,##0">
                        <c:v>835833.33333333326</c:v>
                      </c:pt>
                      <c:pt idx="34" formatCode="#,##0">
                        <c:v>1006479.1666666667</c:v>
                      </c:pt>
                      <c:pt idx="35" formatCode="#,##0">
                        <c:v>863145.83333333326</c:v>
                      </c:pt>
                      <c:pt idx="36" formatCode="#,##0">
                        <c:v>890458.33333333326</c:v>
                      </c:pt>
                      <c:pt idx="37" formatCode="#,##0">
                        <c:v>995729.16666666674</c:v>
                      </c:pt>
                      <c:pt idx="38" formatCode="#,##0">
                        <c:v>890458.33333333326</c:v>
                      </c:pt>
                      <c:pt idx="39" formatCode="#,##0">
                        <c:v>1020729.1666666667</c:v>
                      </c:pt>
                      <c:pt idx="40" formatCode="#,##0">
                        <c:v>912958.33333333326</c:v>
                      </c:pt>
                      <c:pt idx="41" formatCode="#,##0">
                        <c:v>1020729.1666666667</c:v>
                      </c:pt>
                      <c:pt idx="42" formatCode="#,##0">
                        <c:v>973229.16666666674</c:v>
                      </c:pt>
                      <c:pt idx="43" formatCode="#,##0">
                        <c:v>1043229.1666666667</c:v>
                      </c:pt>
                      <c:pt idx="44" formatCode="#,##0">
                        <c:v>1001229.1666666667</c:v>
                      </c:pt>
                      <c:pt idx="45" formatCode="#,##0">
                        <c:v>1103500</c:v>
                      </c:pt>
                      <c:pt idx="46" formatCode="#,##0">
                        <c:v>1126000</c:v>
                      </c:pt>
                      <c:pt idx="47" formatCode="#,##0">
                        <c:v>1186270.8333333335</c:v>
                      </c:pt>
                      <c:pt idx="48" formatCode="#,##0">
                        <c:v>1138770.8333333335</c:v>
                      </c:pt>
                      <c:pt idx="49" formatCode="#,##0">
                        <c:v>1161270.8333333335</c:v>
                      </c:pt>
                      <c:pt idx="50" formatCode="#,##0">
                        <c:v>1138770.8333333335</c:v>
                      </c:pt>
                      <c:pt idx="51" formatCode="#,##0">
                        <c:v>1186270.8333333335</c:v>
                      </c:pt>
                      <c:pt idx="52" formatCode="#,##0">
                        <c:v>1291541.6666666665</c:v>
                      </c:pt>
                      <c:pt idx="53" formatCode="#,##0">
                        <c:v>1269041.6666666665</c:v>
                      </c:pt>
                      <c:pt idx="54" formatCode="#,##0">
                        <c:v>1351812.5</c:v>
                      </c:pt>
                      <c:pt idx="55" formatCode="#,##0">
                        <c:v>1374312.5</c:v>
                      </c:pt>
                      <c:pt idx="56" formatCode="#,##0">
                        <c:v>1344312.5</c:v>
                      </c:pt>
                      <c:pt idx="57" formatCode="#,##0">
                        <c:v>1346812.5</c:v>
                      </c:pt>
                      <c:pt idx="58" formatCode="#,##0">
                        <c:v>1369312.5</c:v>
                      </c:pt>
                      <c:pt idx="59" formatCode="#,##0">
                        <c:v>1346812.5</c:v>
                      </c:pt>
                      <c:pt idx="60" formatCode="#,##0">
                        <c:v>1299312.5</c:v>
                      </c:pt>
                      <c:pt idx="61" formatCode="#,##0">
                        <c:v>1321812.5</c:v>
                      </c:pt>
                      <c:pt idx="62" formatCode="#,##0">
                        <c:v>1364687.5</c:v>
                      </c:pt>
                      <c:pt idx="63" formatCode="#,##0">
                        <c:v>1364687.5</c:v>
                      </c:pt>
                      <c:pt idx="64" formatCode="#,##0">
                        <c:v>1191541.6666666665</c:v>
                      </c:pt>
                      <c:pt idx="65" formatCode="#,##0">
                        <c:v>1294979.1666666665</c:v>
                      </c:pt>
                      <c:pt idx="66" formatCode="#,##0">
                        <c:v>1272479.1666666665</c:v>
                      </c:pt>
                      <c:pt idx="67" formatCode="#,##0">
                        <c:v>1133770.8333333335</c:v>
                      </c:pt>
                      <c:pt idx="68" formatCode="#,##0">
                        <c:v>1229604.1666666665</c:v>
                      </c:pt>
                      <c:pt idx="69" formatCode="#,##0">
                        <c:v>1189708.3333333335</c:v>
                      </c:pt>
                      <c:pt idx="70" formatCode="#,##0">
                        <c:v>1181270.8333333335</c:v>
                      </c:pt>
                      <c:pt idx="71" formatCode="#,##0">
                        <c:v>1016562.5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5B21-41DC-847B-45DCEF3A6372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Budgets!$A$7</c15:sqref>
                        </c15:formulaRef>
                      </c:ext>
                    </c:extLst>
                    <c:strCache>
                      <c:ptCount val="1"/>
                      <c:pt idx="0">
                        <c:v>Therapuetic 2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Budgets!$B$4:$BZ$4</c15:sqref>
                        </c15:fullRef>
                        <c15:formulaRef>
                          <c15:sqref>Budgets!$G$4:$BZ$4</c15:sqref>
                        </c15:formulaRef>
                      </c:ext>
                    </c:extLst>
                    <c:strCache>
                      <c:ptCount val="72"/>
                      <c:pt idx="0">
                        <c:v>Jan-26</c:v>
                      </c:pt>
                      <c:pt idx="1">
                        <c:v>Feb-26</c:v>
                      </c:pt>
                      <c:pt idx="2">
                        <c:v>Mar-26</c:v>
                      </c:pt>
                      <c:pt idx="3">
                        <c:v>Apr-26</c:v>
                      </c:pt>
                      <c:pt idx="4">
                        <c:v>May-26</c:v>
                      </c:pt>
                      <c:pt idx="5">
                        <c:v>Jun-26</c:v>
                      </c:pt>
                      <c:pt idx="6">
                        <c:v>Jul-26</c:v>
                      </c:pt>
                      <c:pt idx="7">
                        <c:v>Aug-26</c:v>
                      </c:pt>
                      <c:pt idx="8">
                        <c:v>Sep-26</c:v>
                      </c:pt>
                      <c:pt idx="9">
                        <c:v>Oct-26</c:v>
                      </c:pt>
                      <c:pt idx="10">
                        <c:v>Nov-26</c:v>
                      </c:pt>
                      <c:pt idx="11">
                        <c:v>Dec-26</c:v>
                      </c:pt>
                      <c:pt idx="12">
                        <c:v>Jan-27</c:v>
                      </c:pt>
                      <c:pt idx="13">
                        <c:v>Feb-27</c:v>
                      </c:pt>
                      <c:pt idx="14">
                        <c:v>Mar-27</c:v>
                      </c:pt>
                      <c:pt idx="15">
                        <c:v>Apr-27</c:v>
                      </c:pt>
                      <c:pt idx="16">
                        <c:v>May-27</c:v>
                      </c:pt>
                      <c:pt idx="17">
                        <c:v>Jun-27</c:v>
                      </c:pt>
                      <c:pt idx="18">
                        <c:v>Jul-27</c:v>
                      </c:pt>
                      <c:pt idx="19">
                        <c:v>Aug-27</c:v>
                      </c:pt>
                      <c:pt idx="20">
                        <c:v>Sep-27</c:v>
                      </c:pt>
                      <c:pt idx="21">
                        <c:v>Oct-27</c:v>
                      </c:pt>
                      <c:pt idx="22">
                        <c:v>Nov-27</c:v>
                      </c:pt>
                      <c:pt idx="23">
                        <c:v>Dec-27</c:v>
                      </c:pt>
                      <c:pt idx="24">
                        <c:v>Jan-28</c:v>
                      </c:pt>
                      <c:pt idx="25">
                        <c:v>Feb-28</c:v>
                      </c:pt>
                      <c:pt idx="26">
                        <c:v>Mar-28</c:v>
                      </c:pt>
                      <c:pt idx="27">
                        <c:v>Apr-28</c:v>
                      </c:pt>
                      <c:pt idx="28">
                        <c:v>May-28</c:v>
                      </c:pt>
                      <c:pt idx="29">
                        <c:v>Jun-28</c:v>
                      </c:pt>
                      <c:pt idx="30">
                        <c:v>Jul-28</c:v>
                      </c:pt>
                      <c:pt idx="31">
                        <c:v>Aug-28</c:v>
                      </c:pt>
                      <c:pt idx="32">
                        <c:v>Sep-28</c:v>
                      </c:pt>
                      <c:pt idx="33">
                        <c:v>Oct-28</c:v>
                      </c:pt>
                      <c:pt idx="34">
                        <c:v>Nov-28</c:v>
                      </c:pt>
                      <c:pt idx="35">
                        <c:v>Dec-28</c:v>
                      </c:pt>
                      <c:pt idx="36">
                        <c:v>Jan-29</c:v>
                      </c:pt>
                      <c:pt idx="37">
                        <c:v>Feb-29</c:v>
                      </c:pt>
                      <c:pt idx="38">
                        <c:v>Mar-29</c:v>
                      </c:pt>
                      <c:pt idx="39">
                        <c:v>Apr-29</c:v>
                      </c:pt>
                      <c:pt idx="40">
                        <c:v>May-29</c:v>
                      </c:pt>
                      <c:pt idx="41">
                        <c:v>Jun-29</c:v>
                      </c:pt>
                      <c:pt idx="42">
                        <c:v>Jul-29</c:v>
                      </c:pt>
                      <c:pt idx="43">
                        <c:v>Aug-29</c:v>
                      </c:pt>
                      <c:pt idx="44">
                        <c:v>Sep-29</c:v>
                      </c:pt>
                      <c:pt idx="45">
                        <c:v>Oct-29</c:v>
                      </c:pt>
                      <c:pt idx="46">
                        <c:v>Nov-29</c:v>
                      </c:pt>
                      <c:pt idx="47">
                        <c:v>Dec-29</c:v>
                      </c:pt>
                      <c:pt idx="48">
                        <c:v>Jan-30</c:v>
                      </c:pt>
                      <c:pt idx="49">
                        <c:v>Feb-30</c:v>
                      </c:pt>
                      <c:pt idx="50">
                        <c:v>Mar-30</c:v>
                      </c:pt>
                      <c:pt idx="51">
                        <c:v>Apr-30</c:v>
                      </c:pt>
                      <c:pt idx="52">
                        <c:v>May-30</c:v>
                      </c:pt>
                      <c:pt idx="53">
                        <c:v>Jun-30</c:v>
                      </c:pt>
                      <c:pt idx="54">
                        <c:v>Jul-30</c:v>
                      </c:pt>
                      <c:pt idx="55">
                        <c:v>Aug-30</c:v>
                      </c:pt>
                      <c:pt idx="56">
                        <c:v>Sep-30</c:v>
                      </c:pt>
                      <c:pt idx="57">
                        <c:v>Oct-30</c:v>
                      </c:pt>
                      <c:pt idx="58">
                        <c:v>Nov-30</c:v>
                      </c:pt>
                      <c:pt idx="59">
                        <c:v>Dec-30</c:v>
                      </c:pt>
                      <c:pt idx="60">
                        <c:v>Jan-31</c:v>
                      </c:pt>
                      <c:pt idx="61">
                        <c:v>Feb-31</c:v>
                      </c:pt>
                      <c:pt idx="62">
                        <c:v>Mar-31</c:v>
                      </c:pt>
                      <c:pt idx="63">
                        <c:v>Apr-31</c:v>
                      </c:pt>
                      <c:pt idx="64">
                        <c:v>May-31</c:v>
                      </c:pt>
                      <c:pt idx="65">
                        <c:v>Jun-31</c:v>
                      </c:pt>
                      <c:pt idx="66">
                        <c:v>Jul-31</c:v>
                      </c:pt>
                      <c:pt idx="67">
                        <c:v>Aug-31</c:v>
                      </c:pt>
                      <c:pt idx="68">
                        <c:v>Sep-31</c:v>
                      </c:pt>
                      <c:pt idx="69">
                        <c:v>Oct-31</c:v>
                      </c:pt>
                      <c:pt idx="70">
                        <c:v>Nov-31</c:v>
                      </c:pt>
                      <c:pt idx="71">
                        <c:v>Dec-31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Budgets!$B$7:$BZ$7</c15:sqref>
                        </c15:fullRef>
                        <c15:formulaRef>
                          <c15:sqref>Budgets!$G$7:$BZ$7</c15:sqref>
                        </c15:formulaRef>
                      </c:ext>
                    </c:extLst>
                    <c:numCache>
                      <c:formatCode>_-* #,##0_-;\-* #,##0_-;_-* "-"??_-;_-@</c:formatCode>
                      <c:ptCount val="7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34437.5</c:v>
                      </c:pt>
                      <c:pt idx="15">
                        <c:v>9437.5</c:v>
                      </c:pt>
                      <c:pt idx="16">
                        <c:v>9437.5</c:v>
                      </c:pt>
                      <c:pt idx="17">
                        <c:v>9437.5</c:v>
                      </c:pt>
                      <c:pt idx="18">
                        <c:v>43875</c:v>
                      </c:pt>
                      <c:pt idx="19">
                        <c:v>18875</c:v>
                      </c:pt>
                      <c:pt idx="20">
                        <c:v>18875</c:v>
                      </c:pt>
                      <c:pt idx="21">
                        <c:v>53312.5</c:v>
                      </c:pt>
                      <c:pt idx="22">
                        <c:v>28312.5</c:v>
                      </c:pt>
                      <c:pt idx="23">
                        <c:v>28312.5</c:v>
                      </c:pt>
                      <c:pt idx="24">
                        <c:v>28312.5</c:v>
                      </c:pt>
                      <c:pt idx="25">
                        <c:v>62750</c:v>
                      </c:pt>
                      <c:pt idx="26">
                        <c:v>93687.5</c:v>
                      </c:pt>
                      <c:pt idx="27">
                        <c:v>46187.5</c:v>
                      </c:pt>
                      <c:pt idx="28">
                        <c:v>80625</c:v>
                      </c:pt>
                      <c:pt idx="29">
                        <c:v>55625</c:v>
                      </c:pt>
                      <c:pt idx="30">
                        <c:v>46187.5</c:v>
                      </c:pt>
                      <c:pt idx="31">
                        <c:v>80625</c:v>
                      </c:pt>
                      <c:pt idx="32">
                        <c:v>121000</c:v>
                      </c:pt>
                      <c:pt idx="33">
                        <c:v>228770.83333333331</c:v>
                      </c:pt>
                      <c:pt idx="34">
                        <c:v>256083.33333333331</c:v>
                      </c:pt>
                      <c:pt idx="35">
                        <c:v>283395.83333333331</c:v>
                      </c:pt>
                      <c:pt idx="36">
                        <c:v>310708.33333333331</c:v>
                      </c:pt>
                      <c:pt idx="37">
                        <c:v>263208.33333333331</c:v>
                      </c:pt>
                      <c:pt idx="38">
                        <c:v>320145.83333333331</c:v>
                      </c:pt>
                      <c:pt idx="39">
                        <c:v>477729.16666666663</c:v>
                      </c:pt>
                      <c:pt idx="40">
                        <c:v>448104.16666666663</c:v>
                      </c:pt>
                      <c:pt idx="41">
                        <c:v>410041.66666666663</c:v>
                      </c:pt>
                      <c:pt idx="42">
                        <c:v>484854.16666666663</c:v>
                      </c:pt>
                      <c:pt idx="43">
                        <c:v>502729.16666666663</c:v>
                      </c:pt>
                      <c:pt idx="44">
                        <c:v>512166.66666666663</c:v>
                      </c:pt>
                      <c:pt idx="45">
                        <c:v>642916.66666666663</c:v>
                      </c:pt>
                      <c:pt idx="46">
                        <c:v>682166.66666666663</c:v>
                      </c:pt>
                      <c:pt idx="47">
                        <c:v>684479.16666666663</c:v>
                      </c:pt>
                      <c:pt idx="48">
                        <c:v>842062.5</c:v>
                      </c:pt>
                      <c:pt idx="49">
                        <c:v>808812.5</c:v>
                      </c:pt>
                      <c:pt idx="50">
                        <c:v>923520.83333333326</c:v>
                      </c:pt>
                      <c:pt idx="51">
                        <c:v>998333.33333333326</c:v>
                      </c:pt>
                      <c:pt idx="52">
                        <c:v>912770.83333333326</c:v>
                      </c:pt>
                      <c:pt idx="53">
                        <c:v>1005458.3333333333</c:v>
                      </c:pt>
                      <c:pt idx="54">
                        <c:v>1163041.6666666667</c:v>
                      </c:pt>
                      <c:pt idx="55">
                        <c:v>1211729.1666666667</c:v>
                      </c:pt>
                      <c:pt idx="56">
                        <c:v>1388187.5</c:v>
                      </c:pt>
                      <c:pt idx="57">
                        <c:v>1382541.6666666667</c:v>
                      </c:pt>
                      <c:pt idx="58">
                        <c:v>1517625</c:v>
                      </c:pt>
                      <c:pt idx="59">
                        <c:v>1637145.8333333335</c:v>
                      </c:pt>
                      <c:pt idx="60">
                        <c:v>1704833.3333333335</c:v>
                      </c:pt>
                      <c:pt idx="61">
                        <c:v>1810291.6666666665</c:v>
                      </c:pt>
                      <c:pt idx="62">
                        <c:v>1864916.6666666665</c:v>
                      </c:pt>
                      <c:pt idx="63">
                        <c:v>1932604.1666666665</c:v>
                      </c:pt>
                      <c:pt idx="64">
                        <c:v>2047500</c:v>
                      </c:pt>
                      <c:pt idx="65">
                        <c:v>2167020.8333333335</c:v>
                      </c:pt>
                      <c:pt idx="66">
                        <c:v>2234708.3333333335</c:v>
                      </c:pt>
                      <c:pt idx="67">
                        <c:v>2312854.1666666665</c:v>
                      </c:pt>
                      <c:pt idx="68">
                        <c:v>2330729.1666666665</c:v>
                      </c:pt>
                      <c:pt idx="69">
                        <c:v>2470437.5</c:v>
                      </c:pt>
                      <c:pt idx="70">
                        <c:v>2292666.6666666665</c:v>
                      </c:pt>
                      <c:pt idx="71">
                        <c:v>2340166.6666666665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5B21-41DC-847B-45DCEF3A6372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Budgets!$A$8</c15:sqref>
                        </c15:formulaRef>
                      </c:ext>
                    </c:extLst>
                    <c:strCache>
                      <c:ptCount val="1"/>
                      <c:pt idx="0">
                        <c:v>Therapeutic 3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Budgets!$B$4:$BZ$4</c15:sqref>
                        </c15:fullRef>
                        <c15:formulaRef>
                          <c15:sqref>Budgets!$G$4:$BZ$4</c15:sqref>
                        </c15:formulaRef>
                      </c:ext>
                    </c:extLst>
                    <c:strCache>
                      <c:ptCount val="72"/>
                      <c:pt idx="0">
                        <c:v>Jan-26</c:v>
                      </c:pt>
                      <c:pt idx="1">
                        <c:v>Feb-26</c:v>
                      </c:pt>
                      <c:pt idx="2">
                        <c:v>Mar-26</c:v>
                      </c:pt>
                      <c:pt idx="3">
                        <c:v>Apr-26</c:v>
                      </c:pt>
                      <c:pt idx="4">
                        <c:v>May-26</c:v>
                      </c:pt>
                      <c:pt idx="5">
                        <c:v>Jun-26</c:v>
                      </c:pt>
                      <c:pt idx="6">
                        <c:v>Jul-26</c:v>
                      </c:pt>
                      <c:pt idx="7">
                        <c:v>Aug-26</c:v>
                      </c:pt>
                      <c:pt idx="8">
                        <c:v>Sep-26</c:v>
                      </c:pt>
                      <c:pt idx="9">
                        <c:v>Oct-26</c:v>
                      </c:pt>
                      <c:pt idx="10">
                        <c:v>Nov-26</c:v>
                      </c:pt>
                      <c:pt idx="11">
                        <c:v>Dec-26</c:v>
                      </c:pt>
                      <c:pt idx="12">
                        <c:v>Jan-27</c:v>
                      </c:pt>
                      <c:pt idx="13">
                        <c:v>Feb-27</c:v>
                      </c:pt>
                      <c:pt idx="14">
                        <c:v>Mar-27</c:v>
                      </c:pt>
                      <c:pt idx="15">
                        <c:v>Apr-27</c:v>
                      </c:pt>
                      <c:pt idx="16">
                        <c:v>May-27</c:v>
                      </c:pt>
                      <c:pt idx="17">
                        <c:v>Jun-27</c:v>
                      </c:pt>
                      <c:pt idx="18">
                        <c:v>Jul-27</c:v>
                      </c:pt>
                      <c:pt idx="19">
                        <c:v>Aug-27</c:v>
                      </c:pt>
                      <c:pt idx="20">
                        <c:v>Sep-27</c:v>
                      </c:pt>
                      <c:pt idx="21">
                        <c:v>Oct-27</c:v>
                      </c:pt>
                      <c:pt idx="22">
                        <c:v>Nov-27</c:v>
                      </c:pt>
                      <c:pt idx="23">
                        <c:v>Dec-27</c:v>
                      </c:pt>
                      <c:pt idx="24">
                        <c:v>Jan-28</c:v>
                      </c:pt>
                      <c:pt idx="25">
                        <c:v>Feb-28</c:v>
                      </c:pt>
                      <c:pt idx="26">
                        <c:v>Mar-28</c:v>
                      </c:pt>
                      <c:pt idx="27">
                        <c:v>Apr-28</c:v>
                      </c:pt>
                      <c:pt idx="28">
                        <c:v>May-28</c:v>
                      </c:pt>
                      <c:pt idx="29">
                        <c:v>Jun-28</c:v>
                      </c:pt>
                      <c:pt idx="30">
                        <c:v>Jul-28</c:v>
                      </c:pt>
                      <c:pt idx="31">
                        <c:v>Aug-28</c:v>
                      </c:pt>
                      <c:pt idx="32">
                        <c:v>Sep-28</c:v>
                      </c:pt>
                      <c:pt idx="33">
                        <c:v>Oct-28</c:v>
                      </c:pt>
                      <c:pt idx="34">
                        <c:v>Nov-28</c:v>
                      </c:pt>
                      <c:pt idx="35">
                        <c:v>Dec-28</c:v>
                      </c:pt>
                      <c:pt idx="36">
                        <c:v>Jan-29</c:v>
                      </c:pt>
                      <c:pt idx="37">
                        <c:v>Feb-29</c:v>
                      </c:pt>
                      <c:pt idx="38">
                        <c:v>Mar-29</c:v>
                      </c:pt>
                      <c:pt idx="39">
                        <c:v>Apr-29</c:v>
                      </c:pt>
                      <c:pt idx="40">
                        <c:v>May-29</c:v>
                      </c:pt>
                      <c:pt idx="41">
                        <c:v>Jun-29</c:v>
                      </c:pt>
                      <c:pt idx="42">
                        <c:v>Jul-29</c:v>
                      </c:pt>
                      <c:pt idx="43">
                        <c:v>Aug-29</c:v>
                      </c:pt>
                      <c:pt idx="44">
                        <c:v>Sep-29</c:v>
                      </c:pt>
                      <c:pt idx="45">
                        <c:v>Oct-29</c:v>
                      </c:pt>
                      <c:pt idx="46">
                        <c:v>Nov-29</c:v>
                      </c:pt>
                      <c:pt idx="47">
                        <c:v>Dec-29</c:v>
                      </c:pt>
                      <c:pt idx="48">
                        <c:v>Jan-30</c:v>
                      </c:pt>
                      <c:pt idx="49">
                        <c:v>Feb-30</c:v>
                      </c:pt>
                      <c:pt idx="50">
                        <c:v>Mar-30</c:v>
                      </c:pt>
                      <c:pt idx="51">
                        <c:v>Apr-30</c:v>
                      </c:pt>
                      <c:pt idx="52">
                        <c:v>May-30</c:v>
                      </c:pt>
                      <c:pt idx="53">
                        <c:v>Jun-30</c:v>
                      </c:pt>
                      <c:pt idx="54">
                        <c:v>Jul-30</c:v>
                      </c:pt>
                      <c:pt idx="55">
                        <c:v>Aug-30</c:v>
                      </c:pt>
                      <c:pt idx="56">
                        <c:v>Sep-30</c:v>
                      </c:pt>
                      <c:pt idx="57">
                        <c:v>Oct-30</c:v>
                      </c:pt>
                      <c:pt idx="58">
                        <c:v>Nov-30</c:v>
                      </c:pt>
                      <c:pt idx="59">
                        <c:v>Dec-30</c:v>
                      </c:pt>
                      <c:pt idx="60">
                        <c:v>Jan-31</c:v>
                      </c:pt>
                      <c:pt idx="61">
                        <c:v>Feb-31</c:v>
                      </c:pt>
                      <c:pt idx="62">
                        <c:v>Mar-31</c:v>
                      </c:pt>
                      <c:pt idx="63">
                        <c:v>Apr-31</c:v>
                      </c:pt>
                      <c:pt idx="64">
                        <c:v>May-31</c:v>
                      </c:pt>
                      <c:pt idx="65">
                        <c:v>Jun-31</c:v>
                      </c:pt>
                      <c:pt idx="66">
                        <c:v>Jul-31</c:v>
                      </c:pt>
                      <c:pt idx="67">
                        <c:v>Aug-31</c:v>
                      </c:pt>
                      <c:pt idx="68">
                        <c:v>Sep-31</c:v>
                      </c:pt>
                      <c:pt idx="69">
                        <c:v>Oct-31</c:v>
                      </c:pt>
                      <c:pt idx="70">
                        <c:v>Nov-31</c:v>
                      </c:pt>
                      <c:pt idx="71">
                        <c:v>Dec-31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Budgets!$B$8:$BZ$8</c15:sqref>
                        </c15:fullRef>
                        <c15:formulaRef>
                          <c15:sqref>Budgets!$G$8:$BZ$8</c15:sqref>
                        </c15:formulaRef>
                      </c:ext>
                    </c:extLst>
                    <c:numCache>
                      <c:formatCode>_-* #,##0_-;\-* #,##0_-;_-* "-"??_-;_-@</c:formatCode>
                      <c:ptCount val="7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34437.5</c:v>
                      </c:pt>
                      <c:pt idx="21">
                        <c:v>9437.5</c:v>
                      </c:pt>
                      <c:pt idx="22">
                        <c:v>9437.5</c:v>
                      </c:pt>
                      <c:pt idx="23">
                        <c:v>9437.5</c:v>
                      </c:pt>
                      <c:pt idx="24">
                        <c:v>43875</c:v>
                      </c:pt>
                      <c:pt idx="25">
                        <c:v>18875</c:v>
                      </c:pt>
                      <c:pt idx="26">
                        <c:v>18875</c:v>
                      </c:pt>
                      <c:pt idx="27">
                        <c:v>84250</c:v>
                      </c:pt>
                      <c:pt idx="28">
                        <c:v>36750</c:v>
                      </c:pt>
                      <c:pt idx="29">
                        <c:v>36750</c:v>
                      </c:pt>
                      <c:pt idx="30">
                        <c:v>71187.5</c:v>
                      </c:pt>
                      <c:pt idx="31">
                        <c:v>46187.5</c:v>
                      </c:pt>
                      <c:pt idx="32">
                        <c:v>36750</c:v>
                      </c:pt>
                      <c:pt idx="33">
                        <c:v>71187.5</c:v>
                      </c:pt>
                      <c:pt idx="34">
                        <c:v>111562.5</c:v>
                      </c:pt>
                      <c:pt idx="35">
                        <c:v>98500</c:v>
                      </c:pt>
                      <c:pt idx="36">
                        <c:v>98500</c:v>
                      </c:pt>
                      <c:pt idx="37">
                        <c:v>303583.33333333331</c:v>
                      </c:pt>
                      <c:pt idx="38">
                        <c:v>183583.33333333331</c:v>
                      </c:pt>
                      <c:pt idx="39">
                        <c:v>265520.83333333331</c:v>
                      </c:pt>
                      <c:pt idx="40">
                        <c:v>258395.83333333331</c:v>
                      </c:pt>
                      <c:pt idx="41">
                        <c:v>245333.33333333331</c:v>
                      </c:pt>
                      <c:pt idx="42">
                        <c:v>310708.33333333331</c:v>
                      </c:pt>
                      <c:pt idx="43">
                        <c:v>272645.83333333331</c:v>
                      </c:pt>
                      <c:pt idx="44">
                        <c:v>313020.83333333331</c:v>
                      </c:pt>
                      <c:pt idx="45">
                        <c:v>355895.83333333331</c:v>
                      </c:pt>
                      <c:pt idx="46">
                        <c:v>495604.16666666663</c:v>
                      </c:pt>
                      <c:pt idx="47">
                        <c:v>565791.66666666663</c:v>
                      </c:pt>
                      <c:pt idx="48">
                        <c:v>511166.66666666663</c:v>
                      </c:pt>
                      <c:pt idx="49">
                        <c:v>462833.33333333331</c:v>
                      </c:pt>
                      <c:pt idx="50">
                        <c:v>564958.33333333326</c:v>
                      </c:pt>
                      <c:pt idx="51">
                        <c:v>657166.66666666663</c:v>
                      </c:pt>
                      <c:pt idx="52">
                        <c:v>693916.66666666663</c:v>
                      </c:pt>
                      <c:pt idx="53">
                        <c:v>673729.16666666663</c:v>
                      </c:pt>
                      <c:pt idx="54">
                        <c:v>683166.66666666663</c:v>
                      </c:pt>
                      <c:pt idx="55">
                        <c:v>906125</c:v>
                      </c:pt>
                      <c:pt idx="56">
                        <c:v>830000</c:v>
                      </c:pt>
                      <c:pt idx="57">
                        <c:v>1004625</c:v>
                      </c:pt>
                      <c:pt idx="58">
                        <c:v>1041375</c:v>
                      </c:pt>
                      <c:pt idx="59">
                        <c:v>1198958.3333333333</c:v>
                      </c:pt>
                      <c:pt idx="60">
                        <c:v>1206083.3333333333</c:v>
                      </c:pt>
                      <c:pt idx="61">
                        <c:v>1316166.6666666667</c:v>
                      </c:pt>
                      <c:pt idx="62">
                        <c:v>1343479.1666666667</c:v>
                      </c:pt>
                      <c:pt idx="63">
                        <c:v>1436166.6666666667</c:v>
                      </c:pt>
                      <c:pt idx="64">
                        <c:v>1480875</c:v>
                      </c:pt>
                      <c:pt idx="65">
                        <c:v>1560500</c:v>
                      </c:pt>
                      <c:pt idx="66">
                        <c:v>1680020.8333333335</c:v>
                      </c:pt>
                      <c:pt idx="67">
                        <c:v>1599562.5</c:v>
                      </c:pt>
                      <c:pt idx="68">
                        <c:v>1744083.3333333335</c:v>
                      </c:pt>
                      <c:pt idx="69">
                        <c:v>1818416.6666666665</c:v>
                      </c:pt>
                      <c:pt idx="70">
                        <c:v>1828333.3333333335</c:v>
                      </c:pt>
                      <c:pt idx="71">
                        <c:v>1772395.8333333335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B21-41DC-847B-45DCEF3A6372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Budgets!$A$9</c15:sqref>
                        </c15:formulaRef>
                      </c:ext>
                    </c:extLst>
                    <c:strCache>
                      <c:ptCount val="1"/>
                      <c:pt idx="0">
                        <c:v>Therapeutic 4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Budgets!$B$4:$BZ$4</c15:sqref>
                        </c15:fullRef>
                        <c15:formulaRef>
                          <c15:sqref>Budgets!$G$4:$BZ$4</c15:sqref>
                        </c15:formulaRef>
                      </c:ext>
                    </c:extLst>
                    <c:strCache>
                      <c:ptCount val="72"/>
                      <c:pt idx="0">
                        <c:v>Jan-26</c:v>
                      </c:pt>
                      <c:pt idx="1">
                        <c:v>Feb-26</c:v>
                      </c:pt>
                      <c:pt idx="2">
                        <c:v>Mar-26</c:v>
                      </c:pt>
                      <c:pt idx="3">
                        <c:v>Apr-26</c:v>
                      </c:pt>
                      <c:pt idx="4">
                        <c:v>May-26</c:v>
                      </c:pt>
                      <c:pt idx="5">
                        <c:v>Jun-26</c:v>
                      </c:pt>
                      <c:pt idx="6">
                        <c:v>Jul-26</c:v>
                      </c:pt>
                      <c:pt idx="7">
                        <c:v>Aug-26</c:v>
                      </c:pt>
                      <c:pt idx="8">
                        <c:v>Sep-26</c:v>
                      </c:pt>
                      <c:pt idx="9">
                        <c:v>Oct-26</c:v>
                      </c:pt>
                      <c:pt idx="10">
                        <c:v>Nov-26</c:v>
                      </c:pt>
                      <c:pt idx="11">
                        <c:v>Dec-26</c:v>
                      </c:pt>
                      <c:pt idx="12">
                        <c:v>Jan-27</c:v>
                      </c:pt>
                      <c:pt idx="13">
                        <c:v>Feb-27</c:v>
                      </c:pt>
                      <c:pt idx="14">
                        <c:v>Mar-27</c:v>
                      </c:pt>
                      <c:pt idx="15">
                        <c:v>Apr-27</c:v>
                      </c:pt>
                      <c:pt idx="16">
                        <c:v>May-27</c:v>
                      </c:pt>
                      <c:pt idx="17">
                        <c:v>Jun-27</c:v>
                      </c:pt>
                      <c:pt idx="18">
                        <c:v>Jul-27</c:v>
                      </c:pt>
                      <c:pt idx="19">
                        <c:v>Aug-27</c:v>
                      </c:pt>
                      <c:pt idx="20">
                        <c:v>Sep-27</c:v>
                      </c:pt>
                      <c:pt idx="21">
                        <c:v>Oct-27</c:v>
                      </c:pt>
                      <c:pt idx="22">
                        <c:v>Nov-27</c:v>
                      </c:pt>
                      <c:pt idx="23">
                        <c:v>Dec-27</c:v>
                      </c:pt>
                      <c:pt idx="24">
                        <c:v>Jan-28</c:v>
                      </c:pt>
                      <c:pt idx="25">
                        <c:v>Feb-28</c:v>
                      </c:pt>
                      <c:pt idx="26">
                        <c:v>Mar-28</c:v>
                      </c:pt>
                      <c:pt idx="27">
                        <c:v>Apr-28</c:v>
                      </c:pt>
                      <c:pt idx="28">
                        <c:v>May-28</c:v>
                      </c:pt>
                      <c:pt idx="29">
                        <c:v>Jun-28</c:v>
                      </c:pt>
                      <c:pt idx="30">
                        <c:v>Jul-28</c:v>
                      </c:pt>
                      <c:pt idx="31">
                        <c:v>Aug-28</c:v>
                      </c:pt>
                      <c:pt idx="32">
                        <c:v>Sep-28</c:v>
                      </c:pt>
                      <c:pt idx="33">
                        <c:v>Oct-28</c:v>
                      </c:pt>
                      <c:pt idx="34">
                        <c:v>Nov-28</c:v>
                      </c:pt>
                      <c:pt idx="35">
                        <c:v>Dec-28</c:v>
                      </c:pt>
                      <c:pt idx="36">
                        <c:v>Jan-29</c:v>
                      </c:pt>
                      <c:pt idx="37">
                        <c:v>Feb-29</c:v>
                      </c:pt>
                      <c:pt idx="38">
                        <c:v>Mar-29</c:v>
                      </c:pt>
                      <c:pt idx="39">
                        <c:v>Apr-29</c:v>
                      </c:pt>
                      <c:pt idx="40">
                        <c:v>May-29</c:v>
                      </c:pt>
                      <c:pt idx="41">
                        <c:v>Jun-29</c:v>
                      </c:pt>
                      <c:pt idx="42">
                        <c:v>Jul-29</c:v>
                      </c:pt>
                      <c:pt idx="43">
                        <c:v>Aug-29</c:v>
                      </c:pt>
                      <c:pt idx="44">
                        <c:v>Sep-29</c:v>
                      </c:pt>
                      <c:pt idx="45">
                        <c:v>Oct-29</c:v>
                      </c:pt>
                      <c:pt idx="46">
                        <c:v>Nov-29</c:v>
                      </c:pt>
                      <c:pt idx="47">
                        <c:v>Dec-29</c:v>
                      </c:pt>
                      <c:pt idx="48">
                        <c:v>Jan-30</c:v>
                      </c:pt>
                      <c:pt idx="49">
                        <c:v>Feb-30</c:v>
                      </c:pt>
                      <c:pt idx="50">
                        <c:v>Mar-30</c:v>
                      </c:pt>
                      <c:pt idx="51">
                        <c:v>Apr-30</c:v>
                      </c:pt>
                      <c:pt idx="52">
                        <c:v>May-30</c:v>
                      </c:pt>
                      <c:pt idx="53">
                        <c:v>Jun-30</c:v>
                      </c:pt>
                      <c:pt idx="54">
                        <c:v>Jul-30</c:v>
                      </c:pt>
                      <c:pt idx="55">
                        <c:v>Aug-30</c:v>
                      </c:pt>
                      <c:pt idx="56">
                        <c:v>Sep-30</c:v>
                      </c:pt>
                      <c:pt idx="57">
                        <c:v>Oct-30</c:v>
                      </c:pt>
                      <c:pt idx="58">
                        <c:v>Nov-30</c:v>
                      </c:pt>
                      <c:pt idx="59">
                        <c:v>Dec-30</c:v>
                      </c:pt>
                      <c:pt idx="60">
                        <c:v>Jan-31</c:v>
                      </c:pt>
                      <c:pt idx="61">
                        <c:v>Feb-31</c:v>
                      </c:pt>
                      <c:pt idx="62">
                        <c:v>Mar-31</c:v>
                      </c:pt>
                      <c:pt idx="63">
                        <c:v>Apr-31</c:v>
                      </c:pt>
                      <c:pt idx="64">
                        <c:v>May-31</c:v>
                      </c:pt>
                      <c:pt idx="65">
                        <c:v>Jun-31</c:v>
                      </c:pt>
                      <c:pt idx="66">
                        <c:v>Jul-31</c:v>
                      </c:pt>
                      <c:pt idx="67">
                        <c:v>Aug-31</c:v>
                      </c:pt>
                      <c:pt idx="68">
                        <c:v>Sep-31</c:v>
                      </c:pt>
                      <c:pt idx="69">
                        <c:v>Oct-31</c:v>
                      </c:pt>
                      <c:pt idx="70">
                        <c:v>Nov-31</c:v>
                      </c:pt>
                      <c:pt idx="71">
                        <c:v>Dec-31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Budgets!$B$9:$BZ$9</c15:sqref>
                        </c15:fullRef>
                        <c15:formulaRef>
                          <c15:sqref>Budgets!$G$9:$BZ$9</c15:sqref>
                        </c15:formulaRef>
                      </c:ext>
                    </c:extLst>
                    <c:numCache>
                      <c:formatCode>_-* #,##0_-;\-* #,##0_-;_-* "-"??_-;_-@</c:formatCode>
                      <c:ptCount val="7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34437.5</c:v>
                      </c:pt>
                      <c:pt idx="25">
                        <c:v>9437.5</c:v>
                      </c:pt>
                      <c:pt idx="26">
                        <c:v>9437.5</c:v>
                      </c:pt>
                      <c:pt idx="27">
                        <c:v>9437.5</c:v>
                      </c:pt>
                      <c:pt idx="28">
                        <c:v>9437.5</c:v>
                      </c:pt>
                      <c:pt idx="29">
                        <c:v>43875</c:v>
                      </c:pt>
                      <c:pt idx="30">
                        <c:v>18875</c:v>
                      </c:pt>
                      <c:pt idx="31">
                        <c:v>18875</c:v>
                      </c:pt>
                      <c:pt idx="32">
                        <c:v>18875</c:v>
                      </c:pt>
                      <c:pt idx="33">
                        <c:v>53312.5</c:v>
                      </c:pt>
                      <c:pt idx="34">
                        <c:v>93687.5</c:v>
                      </c:pt>
                      <c:pt idx="35">
                        <c:v>46187.5</c:v>
                      </c:pt>
                      <c:pt idx="36">
                        <c:v>71187.5</c:v>
                      </c:pt>
                      <c:pt idx="37">
                        <c:v>46187.5</c:v>
                      </c:pt>
                      <c:pt idx="38">
                        <c:v>111562.5</c:v>
                      </c:pt>
                      <c:pt idx="39">
                        <c:v>228770.83333333331</c:v>
                      </c:pt>
                      <c:pt idx="40">
                        <c:v>221645.83333333331</c:v>
                      </c:pt>
                      <c:pt idx="41">
                        <c:v>199145.83333333331</c:v>
                      </c:pt>
                      <c:pt idx="42">
                        <c:v>174145.83333333331</c:v>
                      </c:pt>
                      <c:pt idx="43">
                        <c:v>273958.33333333331</c:v>
                      </c:pt>
                      <c:pt idx="44">
                        <c:v>201458.33333333331</c:v>
                      </c:pt>
                      <c:pt idx="45">
                        <c:v>291833.33333333331</c:v>
                      </c:pt>
                      <c:pt idx="46">
                        <c:v>335708.33333333331</c:v>
                      </c:pt>
                      <c:pt idx="47">
                        <c:v>468291.66666666663</c:v>
                      </c:pt>
                      <c:pt idx="48">
                        <c:v>438666.66666666663</c:v>
                      </c:pt>
                      <c:pt idx="49">
                        <c:v>500416.66666666663</c:v>
                      </c:pt>
                      <c:pt idx="50">
                        <c:v>484854.16666666663</c:v>
                      </c:pt>
                      <c:pt idx="51">
                        <c:v>550229.16666666663</c:v>
                      </c:pt>
                      <c:pt idx="52">
                        <c:v>512166.66666666663</c:v>
                      </c:pt>
                      <c:pt idx="53">
                        <c:v>564479.16666666663</c:v>
                      </c:pt>
                      <c:pt idx="54">
                        <c:v>566791.66666666663</c:v>
                      </c:pt>
                      <c:pt idx="55">
                        <c:v>731500</c:v>
                      </c:pt>
                      <c:pt idx="56">
                        <c:v>686312.5</c:v>
                      </c:pt>
                      <c:pt idx="57">
                        <c:v>916395.83333333326</c:v>
                      </c:pt>
                      <c:pt idx="58">
                        <c:v>1051479.1666666667</c:v>
                      </c:pt>
                      <c:pt idx="59">
                        <c:v>1053791.6666666667</c:v>
                      </c:pt>
                      <c:pt idx="60">
                        <c:v>1068041.6666666667</c:v>
                      </c:pt>
                      <c:pt idx="61">
                        <c:v>1191187.5</c:v>
                      </c:pt>
                      <c:pt idx="62">
                        <c:v>1335708.3333333335</c:v>
                      </c:pt>
                      <c:pt idx="63">
                        <c:v>1338020.8333333335</c:v>
                      </c:pt>
                      <c:pt idx="64">
                        <c:v>1352270.8333333335</c:v>
                      </c:pt>
                      <c:pt idx="65">
                        <c:v>1475416.6666666665</c:v>
                      </c:pt>
                      <c:pt idx="66">
                        <c:v>1619937.5</c:v>
                      </c:pt>
                      <c:pt idx="67">
                        <c:v>1612812.5</c:v>
                      </c:pt>
                      <c:pt idx="68">
                        <c:v>1627062.5</c:v>
                      </c:pt>
                      <c:pt idx="69">
                        <c:v>1749375</c:v>
                      </c:pt>
                      <c:pt idx="70">
                        <c:v>1636979.1666666665</c:v>
                      </c:pt>
                      <c:pt idx="71">
                        <c:v>1711791.6666666665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5B21-41DC-847B-45DCEF3A6372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Budgets!$A$10</c15:sqref>
                        </c15:formulaRef>
                      </c:ext>
                    </c:extLst>
                    <c:strCache>
                      <c:ptCount val="1"/>
                      <c:pt idx="0">
                        <c:v>Therapeutic 5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Budgets!$B$4:$BZ$4</c15:sqref>
                        </c15:fullRef>
                        <c15:formulaRef>
                          <c15:sqref>Budgets!$G$4:$BZ$4</c15:sqref>
                        </c15:formulaRef>
                      </c:ext>
                    </c:extLst>
                    <c:strCache>
                      <c:ptCount val="72"/>
                      <c:pt idx="0">
                        <c:v>Jan-26</c:v>
                      </c:pt>
                      <c:pt idx="1">
                        <c:v>Feb-26</c:v>
                      </c:pt>
                      <c:pt idx="2">
                        <c:v>Mar-26</c:v>
                      </c:pt>
                      <c:pt idx="3">
                        <c:v>Apr-26</c:v>
                      </c:pt>
                      <c:pt idx="4">
                        <c:v>May-26</c:v>
                      </c:pt>
                      <c:pt idx="5">
                        <c:v>Jun-26</c:v>
                      </c:pt>
                      <c:pt idx="6">
                        <c:v>Jul-26</c:v>
                      </c:pt>
                      <c:pt idx="7">
                        <c:v>Aug-26</c:v>
                      </c:pt>
                      <c:pt idx="8">
                        <c:v>Sep-26</c:v>
                      </c:pt>
                      <c:pt idx="9">
                        <c:v>Oct-26</c:v>
                      </c:pt>
                      <c:pt idx="10">
                        <c:v>Nov-26</c:v>
                      </c:pt>
                      <c:pt idx="11">
                        <c:v>Dec-26</c:v>
                      </c:pt>
                      <c:pt idx="12">
                        <c:v>Jan-27</c:v>
                      </c:pt>
                      <c:pt idx="13">
                        <c:v>Feb-27</c:v>
                      </c:pt>
                      <c:pt idx="14">
                        <c:v>Mar-27</c:v>
                      </c:pt>
                      <c:pt idx="15">
                        <c:v>Apr-27</c:v>
                      </c:pt>
                      <c:pt idx="16">
                        <c:v>May-27</c:v>
                      </c:pt>
                      <c:pt idx="17">
                        <c:v>Jun-27</c:v>
                      </c:pt>
                      <c:pt idx="18">
                        <c:v>Jul-27</c:v>
                      </c:pt>
                      <c:pt idx="19">
                        <c:v>Aug-27</c:v>
                      </c:pt>
                      <c:pt idx="20">
                        <c:v>Sep-27</c:v>
                      </c:pt>
                      <c:pt idx="21">
                        <c:v>Oct-27</c:v>
                      </c:pt>
                      <c:pt idx="22">
                        <c:v>Nov-27</c:v>
                      </c:pt>
                      <c:pt idx="23">
                        <c:v>Dec-27</c:v>
                      </c:pt>
                      <c:pt idx="24">
                        <c:v>Jan-28</c:v>
                      </c:pt>
                      <c:pt idx="25">
                        <c:v>Feb-28</c:v>
                      </c:pt>
                      <c:pt idx="26">
                        <c:v>Mar-28</c:v>
                      </c:pt>
                      <c:pt idx="27">
                        <c:v>Apr-28</c:v>
                      </c:pt>
                      <c:pt idx="28">
                        <c:v>May-28</c:v>
                      </c:pt>
                      <c:pt idx="29">
                        <c:v>Jun-28</c:v>
                      </c:pt>
                      <c:pt idx="30">
                        <c:v>Jul-28</c:v>
                      </c:pt>
                      <c:pt idx="31">
                        <c:v>Aug-28</c:v>
                      </c:pt>
                      <c:pt idx="32">
                        <c:v>Sep-28</c:v>
                      </c:pt>
                      <c:pt idx="33">
                        <c:v>Oct-28</c:v>
                      </c:pt>
                      <c:pt idx="34">
                        <c:v>Nov-28</c:v>
                      </c:pt>
                      <c:pt idx="35">
                        <c:v>Dec-28</c:v>
                      </c:pt>
                      <c:pt idx="36">
                        <c:v>Jan-29</c:v>
                      </c:pt>
                      <c:pt idx="37">
                        <c:v>Feb-29</c:v>
                      </c:pt>
                      <c:pt idx="38">
                        <c:v>Mar-29</c:v>
                      </c:pt>
                      <c:pt idx="39">
                        <c:v>Apr-29</c:v>
                      </c:pt>
                      <c:pt idx="40">
                        <c:v>May-29</c:v>
                      </c:pt>
                      <c:pt idx="41">
                        <c:v>Jun-29</c:v>
                      </c:pt>
                      <c:pt idx="42">
                        <c:v>Jul-29</c:v>
                      </c:pt>
                      <c:pt idx="43">
                        <c:v>Aug-29</c:v>
                      </c:pt>
                      <c:pt idx="44">
                        <c:v>Sep-29</c:v>
                      </c:pt>
                      <c:pt idx="45">
                        <c:v>Oct-29</c:v>
                      </c:pt>
                      <c:pt idx="46">
                        <c:v>Nov-29</c:v>
                      </c:pt>
                      <c:pt idx="47">
                        <c:v>Dec-29</c:v>
                      </c:pt>
                      <c:pt idx="48">
                        <c:v>Jan-30</c:v>
                      </c:pt>
                      <c:pt idx="49">
                        <c:v>Feb-30</c:v>
                      </c:pt>
                      <c:pt idx="50">
                        <c:v>Mar-30</c:v>
                      </c:pt>
                      <c:pt idx="51">
                        <c:v>Apr-30</c:v>
                      </c:pt>
                      <c:pt idx="52">
                        <c:v>May-30</c:v>
                      </c:pt>
                      <c:pt idx="53">
                        <c:v>Jun-30</c:v>
                      </c:pt>
                      <c:pt idx="54">
                        <c:v>Jul-30</c:v>
                      </c:pt>
                      <c:pt idx="55">
                        <c:v>Aug-30</c:v>
                      </c:pt>
                      <c:pt idx="56">
                        <c:v>Sep-30</c:v>
                      </c:pt>
                      <c:pt idx="57">
                        <c:v>Oct-30</c:v>
                      </c:pt>
                      <c:pt idx="58">
                        <c:v>Nov-30</c:v>
                      </c:pt>
                      <c:pt idx="59">
                        <c:v>Dec-30</c:v>
                      </c:pt>
                      <c:pt idx="60">
                        <c:v>Jan-31</c:v>
                      </c:pt>
                      <c:pt idx="61">
                        <c:v>Feb-31</c:v>
                      </c:pt>
                      <c:pt idx="62">
                        <c:v>Mar-31</c:v>
                      </c:pt>
                      <c:pt idx="63">
                        <c:v>Apr-31</c:v>
                      </c:pt>
                      <c:pt idx="64">
                        <c:v>May-31</c:v>
                      </c:pt>
                      <c:pt idx="65">
                        <c:v>Jun-31</c:v>
                      </c:pt>
                      <c:pt idx="66">
                        <c:v>Jul-31</c:v>
                      </c:pt>
                      <c:pt idx="67">
                        <c:v>Aug-31</c:v>
                      </c:pt>
                      <c:pt idx="68">
                        <c:v>Sep-31</c:v>
                      </c:pt>
                      <c:pt idx="69">
                        <c:v>Oct-31</c:v>
                      </c:pt>
                      <c:pt idx="70">
                        <c:v>Nov-31</c:v>
                      </c:pt>
                      <c:pt idx="71">
                        <c:v>Dec-31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Budgets!$B$10:$BZ$10</c15:sqref>
                        </c15:fullRef>
                        <c15:formulaRef>
                          <c15:sqref>Budgets!$G$10:$BZ$10</c15:sqref>
                        </c15:formulaRef>
                      </c:ext>
                    </c:extLst>
                    <c:numCache>
                      <c:formatCode>_-* #,##0_-;\-* #,##0_-;_-* "-"??_-;_-@</c:formatCode>
                      <c:ptCount val="7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34437.5</c:v>
                      </c:pt>
                      <c:pt idx="31">
                        <c:v>9437.5</c:v>
                      </c:pt>
                      <c:pt idx="32">
                        <c:v>9437.5</c:v>
                      </c:pt>
                      <c:pt idx="33">
                        <c:v>9437.5</c:v>
                      </c:pt>
                      <c:pt idx="34">
                        <c:v>43875</c:v>
                      </c:pt>
                      <c:pt idx="35">
                        <c:v>18875</c:v>
                      </c:pt>
                      <c:pt idx="36">
                        <c:v>18875</c:v>
                      </c:pt>
                      <c:pt idx="37">
                        <c:v>53312.5</c:v>
                      </c:pt>
                      <c:pt idx="38">
                        <c:v>128125</c:v>
                      </c:pt>
                      <c:pt idx="39">
                        <c:v>55625</c:v>
                      </c:pt>
                      <c:pt idx="40">
                        <c:v>90062.5</c:v>
                      </c:pt>
                      <c:pt idx="41">
                        <c:v>65062.5</c:v>
                      </c:pt>
                      <c:pt idx="42">
                        <c:v>121000</c:v>
                      </c:pt>
                      <c:pt idx="43">
                        <c:v>238208.33333333331</c:v>
                      </c:pt>
                      <c:pt idx="44">
                        <c:v>231083.33333333331</c:v>
                      </c:pt>
                      <c:pt idx="45">
                        <c:v>218020.83333333331</c:v>
                      </c:pt>
                      <c:pt idx="46">
                        <c:v>183583.33333333331</c:v>
                      </c:pt>
                      <c:pt idx="47">
                        <c:v>218020.83333333331</c:v>
                      </c:pt>
                      <c:pt idx="48">
                        <c:v>423104.16666666663</c:v>
                      </c:pt>
                      <c:pt idx="49">
                        <c:v>427916.66666666663</c:v>
                      </c:pt>
                      <c:pt idx="50">
                        <c:v>402916.66666666663</c:v>
                      </c:pt>
                      <c:pt idx="51">
                        <c:v>399291.66666666663</c:v>
                      </c:pt>
                      <c:pt idx="52">
                        <c:v>569937.5</c:v>
                      </c:pt>
                      <c:pt idx="53">
                        <c:v>584187.5</c:v>
                      </c:pt>
                      <c:pt idx="54">
                        <c:v>568625</c:v>
                      </c:pt>
                      <c:pt idx="55">
                        <c:v>472791.66666666663</c:v>
                      </c:pt>
                      <c:pt idx="56">
                        <c:v>635000</c:v>
                      </c:pt>
                      <c:pt idx="57">
                        <c:v>639812.5</c:v>
                      </c:pt>
                      <c:pt idx="58">
                        <c:v>642125</c:v>
                      </c:pt>
                      <c:pt idx="59">
                        <c:v>694437.5</c:v>
                      </c:pt>
                      <c:pt idx="60">
                        <c:v>716937.5</c:v>
                      </c:pt>
                      <c:pt idx="61">
                        <c:v>594625</c:v>
                      </c:pt>
                      <c:pt idx="62">
                        <c:v>737958.33333333326</c:v>
                      </c:pt>
                      <c:pt idx="63">
                        <c:v>723895.83333333326</c:v>
                      </c:pt>
                      <c:pt idx="64">
                        <c:v>771395.83333333326</c:v>
                      </c:pt>
                      <c:pt idx="65">
                        <c:v>649083.33333333326</c:v>
                      </c:pt>
                      <c:pt idx="66">
                        <c:v>826854.16666666674</c:v>
                      </c:pt>
                      <c:pt idx="67">
                        <c:v>822229.16666666674</c:v>
                      </c:pt>
                      <c:pt idx="68">
                        <c:v>879166.66666666674</c:v>
                      </c:pt>
                      <c:pt idx="69">
                        <c:v>992875</c:v>
                      </c:pt>
                      <c:pt idx="70">
                        <c:v>932312.5</c:v>
                      </c:pt>
                      <c:pt idx="71">
                        <c:v>1062583.3333333335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5B21-41DC-847B-45DCEF3A6372}"/>
                  </c:ext>
                </c:extLst>
              </c15:ser>
            </c15:filteredLineSeries>
          </c:ext>
        </c:extLst>
      </c:lineChart>
      <c:dateAx>
        <c:axId val="1345366032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379952"/>
        <c:crosses val="autoZero"/>
        <c:auto val="1"/>
        <c:lblOffset val="100"/>
        <c:baseTimeUnit val="days"/>
      </c:dateAx>
      <c:valAx>
        <c:axId val="134537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366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771525</xdr:colOff>
      <xdr:row>41</xdr:row>
      <xdr:rowOff>142875</xdr:rowOff>
    </xdr:from>
    <xdr:ext cx="7115175" cy="37242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285750</xdr:colOff>
      <xdr:row>106</xdr:row>
      <xdr:rowOff>66675</xdr:rowOff>
    </xdr:from>
    <xdr:ext cx="5705475" cy="2695575"/>
    <xdr:graphicFrame macro="">
      <xdr:nvGraphicFramePr>
        <xdr:cNvPr id="2123683266" name="Chart 1">
          <a:extLst>
            <a:ext uri="{FF2B5EF4-FFF2-40B4-BE49-F238E27FC236}">
              <a16:creationId xmlns:a16="http://schemas.microsoft.com/office/drawing/2014/main" id="{00000000-0008-0000-0700-0000C2D594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22</xdr:col>
      <xdr:colOff>304800</xdr:colOff>
      <xdr:row>138</xdr:row>
      <xdr:rowOff>152400</xdr:rowOff>
    </xdr:from>
    <xdr:ext cx="5353050" cy="2743200"/>
    <xdr:graphicFrame macro="">
      <xdr:nvGraphicFramePr>
        <xdr:cNvPr id="696401942" name="Chart 2">
          <a:extLst>
            <a:ext uri="{FF2B5EF4-FFF2-40B4-BE49-F238E27FC236}">
              <a16:creationId xmlns:a16="http://schemas.microsoft.com/office/drawing/2014/main" id="{00000000-0008-0000-0700-0000164082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43</xdr:col>
      <xdr:colOff>219075</xdr:colOff>
      <xdr:row>139</xdr:row>
      <xdr:rowOff>28575</xdr:rowOff>
    </xdr:from>
    <xdr:ext cx="5210175" cy="2743200"/>
    <xdr:graphicFrame macro="">
      <xdr:nvGraphicFramePr>
        <xdr:cNvPr id="579527760" name="Chart 3">
          <a:extLst>
            <a:ext uri="{FF2B5EF4-FFF2-40B4-BE49-F238E27FC236}">
              <a16:creationId xmlns:a16="http://schemas.microsoft.com/office/drawing/2014/main" id="{00000000-0008-0000-0700-000050E48A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82</xdr:col>
      <xdr:colOff>504825</xdr:colOff>
      <xdr:row>146</xdr:row>
      <xdr:rowOff>42862</xdr:rowOff>
    </xdr:from>
    <xdr:to>
      <xdr:col>86</xdr:col>
      <xdr:colOff>847725</xdr:colOff>
      <xdr:row>159</xdr:row>
      <xdr:rowOff>185737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C4C3A6-A145-DA02-9AEE-446D2E92BE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64</xdr:col>
      <xdr:colOff>133350</xdr:colOff>
      <xdr:row>21</xdr:row>
      <xdr:rowOff>361950</xdr:rowOff>
    </xdr:from>
    <xdr:to>
      <xdr:col>69</xdr:col>
      <xdr:colOff>571500</xdr:colOff>
      <xdr:row>34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23D86DB-7869-F54A-6A36-F99A255496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kate/OneDrive/Documents/Previsico/08%20August%202021/08%20August%202021%20Month%20En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ial Balance"/>
      <sheetName val="UK TB"/>
      <sheetName val="HK Trial Bal"/>
      <sheetName val="Balance Sheet"/>
      <sheetName val="P&amp;L"/>
      <sheetName val="All In One"/>
      <sheetName val="Cashflow"/>
      <sheetName val="Budgets"/>
      <sheetName val="Sales and Marketing"/>
      <sheetName val="G&amp;A"/>
      <sheetName val="Prod Dev"/>
      <sheetName val="Capitalised Prod Dev"/>
      <sheetName val="Fixed Asset Register"/>
      <sheetName val="Accounts Receivable "/>
      <sheetName val="Other debtors"/>
      <sheetName val="Intercompany "/>
      <sheetName val="Prepayment"/>
      <sheetName val="Bank rec"/>
      <sheetName val="Accruals"/>
      <sheetName val="Payroll Control "/>
      <sheetName val="VAT"/>
      <sheetName val="Accounts payab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Kate Barnes-Quinn" id="{A0D197C8-F311-4D80-B007-13CCBB6DC01B}" userId="d9d031e1887901a1" providerId="Windows Live"/>
  <person displayName="Blaise Thomson" id="{A7E2AB26-77B9-2F4C-B19D-47E84B6EBAC6}" userId="S::blaise@Bitfount.onmicrosoft.com::4c37312d-2027-4599-8741-16973836d207" providerId="AD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10" dT="2025-11-25T14:55:42.84" personId="{A7E2AB26-77B9-2F4C-B19D-47E84B6EBAC6}" id="{8ABAC5E8-4B38-3142-8A95-0B5D07FB1461}">
    <text xml:space="preserve">Not sure what this column is for - doesn't really make sense to me what it is calculating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43" dT="2025-11-25T10:22:49.83" personId="{A0D197C8-F311-4D80-B007-13CCBB6DC01B}" id="{3E29BD4F-5AD0-457B-BCD5-AF55893A9F21}">
    <text>60% FTE or Full time Finance Director rather than CFO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DE9D9"/>
  </sheetPr>
  <dimension ref="A1:Z1000"/>
  <sheetViews>
    <sheetView showGridLines="0" workbookViewId="0">
      <pane xSplit="13" ySplit="5" topLeftCell="N6" activePane="bottomRight" state="frozen"/>
      <selection pane="topRight" activeCell="N1" sqref="N1"/>
      <selection pane="bottomLeft" activeCell="A6" sqref="A6"/>
      <selection pane="bottomRight" activeCell="N6" sqref="N6"/>
    </sheetView>
  </sheetViews>
  <sheetFormatPr baseColWidth="10" defaultColWidth="12.5" defaultRowHeight="15" customHeight="1" x14ac:dyDescent="0.15"/>
  <cols>
    <col min="1" max="1" width="12" customWidth="1"/>
    <col min="2" max="2" width="22.6640625" customWidth="1"/>
    <col min="3" max="7" width="13.5" customWidth="1"/>
    <col min="8" max="8" width="13.1640625" customWidth="1"/>
    <col min="9" max="10" width="15" customWidth="1"/>
    <col min="11" max="11" width="11.33203125" customWidth="1"/>
    <col min="12" max="12" width="13.83203125" customWidth="1"/>
    <col min="13" max="13" width="15.33203125" customWidth="1"/>
    <col min="14" max="26" width="8.5" customWidth="1"/>
  </cols>
  <sheetData>
    <row r="1" spans="1:26" ht="12.75" customHeight="1" x14ac:dyDescent="0.2">
      <c r="A1" s="358" t="s">
        <v>0</v>
      </c>
      <c r="B1" s="355"/>
      <c r="C1" s="355"/>
      <c r="D1" s="355"/>
      <c r="E1" s="1"/>
      <c r="F1" s="1"/>
      <c r="G1" s="2"/>
      <c r="H1" s="2"/>
      <c r="I1" s="3"/>
      <c r="J1" s="3"/>
    </row>
    <row r="2" spans="1:26" ht="12.75" customHeight="1" x14ac:dyDescent="0.2">
      <c r="A2" s="359"/>
      <c r="B2" s="355"/>
      <c r="C2" s="355"/>
      <c r="D2" s="355"/>
      <c r="E2" s="4"/>
      <c r="F2" s="4"/>
      <c r="G2" s="2"/>
      <c r="H2" s="2"/>
      <c r="I2" s="3"/>
      <c r="J2" s="3"/>
    </row>
    <row r="3" spans="1:26" ht="12.75" customHeight="1" x14ac:dyDescent="0.2">
      <c r="A3" s="359"/>
      <c r="B3" s="355"/>
      <c r="C3" s="355"/>
      <c r="D3" s="355"/>
      <c r="E3" s="4"/>
      <c r="F3" s="4"/>
      <c r="G3" s="2"/>
      <c r="H3" s="2"/>
      <c r="I3" s="3"/>
      <c r="J3" s="3"/>
    </row>
    <row r="4" spans="1:26" ht="12.75" customHeight="1" x14ac:dyDescent="0.2">
      <c r="A4" s="5"/>
      <c r="B4" s="5"/>
      <c r="C4" s="360" t="s">
        <v>1</v>
      </c>
      <c r="D4" s="361"/>
      <c r="E4" s="362" t="s">
        <v>2</v>
      </c>
      <c r="F4" s="361"/>
      <c r="G4" s="356" t="s">
        <v>3</v>
      </c>
      <c r="H4" s="355"/>
      <c r="I4" s="357" t="s">
        <v>4</v>
      </c>
      <c r="J4" s="355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2.75" customHeight="1" x14ac:dyDescent="0.15">
      <c r="A5" s="7" t="s">
        <v>5</v>
      </c>
      <c r="B5" s="7" t="s">
        <v>6</v>
      </c>
      <c r="C5" s="8" t="s">
        <v>7</v>
      </c>
      <c r="D5" s="8" t="s">
        <v>8</v>
      </c>
      <c r="E5" s="9" t="s">
        <v>7</v>
      </c>
      <c r="F5" s="9" t="s">
        <v>8</v>
      </c>
      <c r="G5" s="10" t="s">
        <v>7</v>
      </c>
      <c r="H5" s="10" t="s">
        <v>8</v>
      </c>
      <c r="I5" s="11" t="s">
        <v>7</v>
      </c>
      <c r="J5" s="11" t="s">
        <v>8</v>
      </c>
      <c r="K5" s="11" t="s">
        <v>9</v>
      </c>
      <c r="L5" s="12" t="s">
        <v>10</v>
      </c>
      <c r="M5" s="13" t="s">
        <v>11</v>
      </c>
    </row>
    <row r="6" spans="1:26" ht="12.75" customHeight="1" x14ac:dyDescent="0.2">
      <c r="A6" s="14"/>
      <c r="B6" s="14"/>
      <c r="C6" s="15"/>
      <c r="D6" s="15"/>
      <c r="E6" s="16"/>
      <c r="F6" s="16"/>
      <c r="G6" s="2"/>
      <c r="H6" s="2"/>
      <c r="I6" s="17">
        <f t="shared" ref="I6:J6" si="0">G6+C6+E6</f>
        <v>0</v>
      </c>
      <c r="J6" s="17">
        <f t="shared" si="0"/>
        <v>0</v>
      </c>
      <c r="K6" s="18"/>
      <c r="L6" s="19">
        <f t="shared" ref="L6:L53" si="1">I6-J6</f>
        <v>0</v>
      </c>
      <c r="M6" s="20" t="s">
        <v>12</v>
      </c>
    </row>
    <row r="7" spans="1:26" ht="12.75" customHeight="1" x14ac:dyDescent="0.2">
      <c r="A7" s="14"/>
      <c r="B7" s="14"/>
      <c r="C7" s="15"/>
      <c r="D7" s="15"/>
      <c r="E7" s="16"/>
      <c r="F7" s="16"/>
      <c r="G7" s="2"/>
      <c r="H7" s="2"/>
      <c r="I7" s="17">
        <f t="shared" ref="I7:J7" si="2">G7+C7+E7</f>
        <v>0</v>
      </c>
      <c r="J7" s="17">
        <f t="shared" si="2"/>
        <v>0</v>
      </c>
      <c r="K7" s="18"/>
      <c r="L7" s="19">
        <f t="shared" si="1"/>
        <v>0</v>
      </c>
      <c r="M7" s="20" t="s">
        <v>12</v>
      </c>
    </row>
    <row r="8" spans="1:26" ht="12.75" customHeight="1" x14ac:dyDescent="0.2">
      <c r="A8" s="14"/>
      <c r="B8" s="14"/>
      <c r="C8" s="15"/>
      <c r="D8" s="15"/>
      <c r="E8" s="16"/>
      <c r="F8" s="16"/>
      <c r="G8" s="21"/>
      <c r="H8" s="2"/>
      <c r="I8" s="17">
        <f t="shared" ref="I8:J8" si="3">G8+C8+E8</f>
        <v>0</v>
      </c>
      <c r="J8" s="17">
        <f t="shared" si="3"/>
        <v>0</v>
      </c>
      <c r="K8" s="18"/>
      <c r="L8" s="19">
        <f t="shared" si="1"/>
        <v>0</v>
      </c>
      <c r="M8" s="20" t="s">
        <v>12</v>
      </c>
    </row>
    <row r="9" spans="1:26" ht="12.75" customHeight="1" x14ac:dyDescent="0.2">
      <c r="A9" s="14"/>
      <c r="B9" s="14"/>
      <c r="C9" s="15"/>
      <c r="D9" s="15"/>
      <c r="E9" s="16"/>
      <c r="F9" s="16"/>
      <c r="G9" s="21"/>
      <c r="H9" s="2"/>
      <c r="I9" s="17">
        <f t="shared" ref="I9:J9" si="4">G9+C9+E9</f>
        <v>0</v>
      </c>
      <c r="J9" s="17">
        <f t="shared" si="4"/>
        <v>0</v>
      </c>
      <c r="K9" s="18"/>
      <c r="L9" s="19">
        <f t="shared" si="1"/>
        <v>0</v>
      </c>
      <c r="M9" s="20" t="s">
        <v>12</v>
      </c>
    </row>
    <row r="10" spans="1:26" ht="12.75" customHeight="1" x14ac:dyDescent="0.2">
      <c r="A10" s="14"/>
      <c r="B10" s="14"/>
      <c r="C10" s="15"/>
      <c r="D10" s="15"/>
      <c r="E10" s="16"/>
      <c r="F10" s="16"/>
      <c r="G10" s="21"/>
      <c r="H10" s="2"/>
      <c r="I10" s="17">
        <f t="shared" ref="I10:J10" si="5">G10+C10+E10</f>
        <v>0</v>
      </c>
      <c r="J10" s="17">
        <f t="shared" si="5"/>
        <v>0</v>
      </c>
      <c r="K10" s="18"/>
      <c r="L10" s="19">
        <f t="shared" si="1"/>
        <v>0</v>
      </c>
      <c r="M10" s="20" t="s">
        <v>12</v>
      </c>
    </row>
    <row r="11" spans="1:26" ht="12.75" customHeight="1" x14ac:dyDescent="0.2">
      <c r="A11" s="14"/>
      <c r="B11" s="14"/>
      <c r="C11" s="15"/>
      <c r="D11" s="15"/>
      <c r="E11" s="16"/>
      <c r="F11" s="16"/>
      <c r="G11" s="2"/>
      <c r="H11" s="2"/>
      <c r="I11" s="17">
        <f t="shared" ref="I11:J11" si="6">G11+C11+E11</f>
        <v>0</v>
      </c>
      <c r="J11" s="17">
        <f t="shared" si="6"/>
        <v>0</v>
      </c>
      <c r="K11" s="18"/>
      <c r="L11" s="19">
        <f t="shared" si="1"/>
        <v>0</v>
      </c>
      <c r="M11" s="20" t="s">
        <v>12</v>
      </c>
    </row>
    <row r="12" spans="1:26" ht="12.75" customHeight="1" x14ac:dyDescent="0.2">
      <c r="A12" s="14"/>
      <c r="B12" s="14"/>
      <c r="C12" s="15"/>
      <c r="D12" s="15"/>
      <c r="E12" s="16"/>
      <c r="F12" s="16"/>
      <c r="G12" s="2"/>
      <c r="H12" s="2"/>
      <c r="I12" s="17">
        <f t="shared" ref="I12:J12" si="7">G12+C12+E12</f>
        <v>0</v>
      </c>
      <c r="J12" s="17">
        <f t="shared" si="7"/>
        <v>0</v>
      </c>
      <c r="K12" s="18"/>
      <c r="L12" s="19">
        <f t="shared" si="1"/>
        <v>0</v>
      </c>
      <c r="M12" s="20" t="s">
        <v>12</v>
      </c>
    </row>
    <row r="13" spans="1:26" ht="12.75" customHeight="1" x14ac:dyDescent="0.2">
      <c r="A13" s="14"/>
      <c r="B13" s="14"/>
      <c r="C13" s="15"/>
      <c r="D13" s="15"/>
      <c r="E13" s="16"/>
      <c r="F13" s="16"/>
      <c r="G13" s="21"/>
      <c r="H13" s="2"/>
      <c r="I13" s="17">
        <f t="shared" ref="I13:J13" si="8">G13+C13+E13</f>
        <v>0</v>
      </c>
      <c r="J13" s="17">
        <f t="shared" si="8"/>
        <v>0</v>
      </c>
      <c r="K13" s="18"/>
      <c r="L13" s="19">
        <f t="shared" si="1"/>
        <v>0</v>
      </c>
      <c r="M13" s="20" t="s">
        <v>12</v>
      </c>
    </row>
    <row r="14" spans="1:26" ht="12.75" customHeight="1" x14ac:dyDescent="0.2">
      <c r="A14" s="14"/>
      <c r="B14" s="14"/>
      <c r="C14" s="15"/>
      <c r="D14" s="15"/>
      <c r="E14" s="16"/>
      <c r="F14" s="16"/>
      <c r="G14" s="21"/>
      <c r="H14" s="2"/>
      <c r="I14" s="17">
        <f t="shared" ref="I14:J14" si="9">G14+C14+E14</f>
        <v>0</v>
      </c>
      <c r="J14" s="17">
        <f t="shared" si="9"/>
        <v>0</v>
      </c>
      <c r="K14" s="18"/>
      <c r="L14" s="19">
        <f t="shared" si="1"/>
        <v>0</v>
      </c>
      <c r="M14" s="20" t="s">
        <v>12</v>
      </c>
    </row>
    <row r="15" spans="1:26" ht="12.75" customHeight="1" x14ac:dyDescent="0.2">
      <c r="A15" s="14"/>
      <c r="B15" s="14"/>
      <c r="C15" s="15"/>
      <c r="D15" s="15"/>
      <c r="E15" s="16"/>
      <c r="F15" s="16"/>
      <c r="G15" s="2"/>
      <c r="H15" s="2"/>
      <c r="I15" s="17">
        <f t="shared" ref="I15:J15" si="10">G15+C15+E15</f>
        <v>0</v>
      </c>
      <c r="J15" s="17">
        <f t="shared" si="10"/>
        <v>0</v>
      </c>
      <c r="K15" s="18"/>
      <c r="L15" s="19">
        <f t="shared" si="1"/>
        <v>0</v>
      </c>
      <c r="M15" s="20" t="s">
        <v>13</v>
      </c>
    </row>
    <row r="16" spans="1:26" ht="12.75" customHeight="1" x14ac:dyDescent="0.2">
      <c r="A16" s="14"/>
      <c r="B16" s="14"/>
      <c r="C16" s="15"/>
      <c r="D16" s="15"/>
      <c r="E16" s="16"/>
      <c r="F16" s="16"/>
      <c r="G16" s="2"/>
      <c r="H16" s="2"/>
      <c r="I16" s="17">
        <f t="shared" ref="I16:J16" si="11">G16+C16+E16</f>
        <v>0</v>
      </c>
      <c r="J16" s="17">
        <f t="shared" si="11"/>
        <v>0</v>
      </c>
      <c r="K16" s="18"/>
      <c r="L16" s="19">
        <f t="shared" si="1"/>
        <v>0</v>
      </c>
      <c r="M16" s="20" t="s">
        <v>13</v>
      </c>
    </row>
    <row r="17" spans="1:13" ht="12.75" customHeight="1" x14ac:dyDescent="0.2">
      <c r="A17" s="14"/>
      <c r="B17" s="14"/>
      <c r="C17" s="15"/>
      <c r="D17" s="15"/>
      <c r="E17" s="16"/>
      <c r="F17" s="16"/>
      <c r="G17" s="2"/>
      <c r="H17" s="2"/>
      <c r="I17" s="17">
        <f t="shared" ref="I17:J17" si="12">G17+C17+E17</f>
        <v>0</v>
      </c>
      <c r="J17" s="17">
        <f t="shared" si="12"/>
        <v>0</v>
      </c>
      <c r="K17" s="18"/>
      <c r="L17" s="19">
        <f t="shared" si="1"/>
        <v>0</v>
      </c>
      <c r="M17" s="20" t="s">
        <v>14</v>
      </c>
    </row>
    <row r="18" spans="1:13" ht="12.75" customHeight="1" x14ac:dyDescent="0.2">
      <c r="A18" s="14"/>
      <c r="B18" s="14"/>
      <c r="C18" s="15"/>
      <c r="D18" s="15"/>
      <c r="E18" s="16"/>
      <c r="F18" s="16"/>
      <c r="G18" s="2"/>
      <c r="H18" s="2"/>
      <c r="I18" s="17">
        <f t="shared" ref="I18:J18" si="13">G18+C18+E18</f>
        <v>0</v>
      </c>
      <c r="J18" s="17">
        <f t="shared" si="13"/>
        <v>0</v>
      </c>
      <c r="K18" s="18"/>
      <c r="L18" s="19">
        <f t="shared" si="1"/>
        <v>0</v>
      </c>
      <c r="M18" s="20" t="s">
        <v>14</v>
      </c>
    </row>
    <row r="19" spans="1:13" ht="12.75" customHeight="1" x14ac:dyDescent="0.2">
      <c r="A19" s="14"/>
      <c r="B19" s="14"/>
      <c r="C19" s="15"/>
      <c r="D19" s="15"/>
      <c r="E19" s="16"/>
      <c r="F19" s="16"/>
      <c r="G19" s="2"/>
      <c r="H19" s="2"/>
      <c r="I19" s="17">
        <f t="shared" ref="I19:J19" si="14">G19+C19+E19</f>
        <v>0</v>
      </c>
      <c r="J19" s="17">
        <f t="shared" si="14"/>
        <v>0</v>
      </c>
      <c r="K19" s="18"/>
      <c r="L19" s="19">
        <f t="shared" si="1"/>
        <v>0</v>
      </c>
      <c r="M19" s="20" t="s">
        <v>14</v>
      </c>
    </row>
    <row r="20" spans="1:13" ht="12.75" customHeight="1" x14ac:dyDescent="0.2">
      <c r="A20" s="14"/>
      <c r="B20" s="14"/>
      <c r="C20" s="15"/>
      <c r="D20" s="15"/>
      <c r="E20" s="16"/>
      <c r="F20" s="16"/>
      <c r="G20" s="2"/>
      <c r="H20" s="2"/>
      <c r="I20" s="17">
        <f t="shared" ref="I20:J20" si="15">G20+C20+E20</f>
        <v>0</v>
      </c>
      <c r="J20" s="17">
        <f t="shared" si="15"/>
        <v>0</v>
      </c>
      <c r="K20" s="18"/>
      <c r="L20" s="19">
        <f t="shared" si="1"/>
        <v>0</v>
      </c>
      <c r="M20" s="20" t="s">
        <v>14</v>
      </c>
    </row>
    <row r="21" spans="1:13" ht="12.75" customHeight="1" x14ac:dyDescent="0.2">
      <c r="A21" s="14"/>
      <c r="B21" s="14"/>
      <c r="C21" s="15"/>
      <c r="D21" s="15"/>
      <c r="E21" s="16"/>
      <c r="F21" s="16"/>
      <c r="G21" s="21"/>
      <c r="H21" s="2"/>
      <c r="I21" s="17">
        <f t="shared" ref="I21:J21" si="16">G21+C21+E21</f>
        <v>0</v>
      </c>
      <c r="J21" s="17">
        <f t="shared" si="16"/>
        <v>0</v>
      </c>
      <c r="K21" s="18"/>
      <c r="L21" s="19">
        <f t="shared" si="1"/>
        <v>0</v>
      </c>
      <c r="M21" s="20" t="s">
        <v>14</v>
      </c>
    </row>
    <row r="22" spans="1:13" ht="12.75" customHeight="1" x14ac:dyDescent="0.2">
      <c r="A22" s="14"/>
      <c r="B22" s="14"/>
      <c r="C22" s="15"/>
      <c r="D22" s="15"/>
      <c r="E22" s="16"/>
      <c r="F22" s="16"/>
      <c r="G22" s="21"/>
      <c r="H22" s="2"/>
      <c r="I22" s="17">
        <f t="shared" ref="I22:J22" si="17">G22+C22+E22</f>
        <v>0</v>
      </c>
      <c r="J22" s="17">
        <f t="shared" si="17"/>
        <v>0</v>
      </c>
      <c r="K22" s="18"/>
      <c r="L22" s="19">
        <f t="shared" si="1"/>
        <v>0</v>
      </c>
      <c r="M22" s="20" t="s">
        <v>14</v>
      </c>
    </row>
    <row r="23" spans="1:13" ht="12.75" customHeight="1" x14ac:dyDescent="0.2">
      <c r="A23" s="14"/>
      <c r="B23" s="14"/>
      <c r="C23" s="15"/>
      <c r="D23" s="15"/>
      <c r="E23" s="16"/>
      <c r="F23" s="16"/>
      <c r="G23" s="2"/>
      <c r="H23" s="2"/>
      <c r="I23" s="17">
        <f t="shared" ref="I23:J23" si="18">G23+C23+E23</f>
        <v>0</v>
      </c>
      <c r="J23" s="17">
        <f t="shared" si="18"/>
        <v>0</v>
      </c>
      <c r="K23" s="18"/>
      <c r="L23" s="19">
        <f t="shared" si="1"/>
        <v>0</v>
      </c>
      <c r="M23" s="20" t="s">
        <v>15</v>
      </c>
    </row>
    <row r="24" spans="1:13" ht="12.75" customHeight="1" x14ac:dyDescent="0.2">
      <c r="A24" s="14"/>
      <c r="B24" s="14"/>
      <c r="C24" s="15"/>
      <c r="D24" s="15"/>
      <c r="E24" s="16"/>
      <c r="F24" s="16"/>
      <c r="G24" s="2"/>
      <c r="H24" s="2"/>
      <c r="I24" s="17">
        <f t="shared" ref="I24:J24" si="19">G24+C24+E24</f>
        <v>0</v>
      </c>
      <c r="J24" s="17">
        <f t="shared" si="19"/>
        <v>0</v>
      </c>
      <c r="K24" s="18"/>
      <c r="L24" s="19">
        <f t="shared" si="1"/>
        <v>0</v>
      </c>
      <c r="M24" s="20" t="s">
        <v>16</v>
      </c>
    </row>
    <row r="25" spans="1:13" ht="12.75" customHeight="1" x14ac:dyDescent="0.2">
      <c r="A25" s="14"/>
      <c r="B25" s="14"/>
      <c r="C25" s="15"/>
      <c r="D25" s="15"/>
      <c r="E25" s="16"/>
      <c r="F25" s="16"/>
      <c r="G25" s="2"/>
      <c r="H25" s="2"/>
      <c r="I25" s="17">
        <f t="shared" ref="I25:J25" si="20">G25+C25+E25</f>
        <v>0</v>
      </c>
      <c r="J25" s="17">
        <f t="shared" si="20"/>
        <v>0</v>
      </c>
      <c r="K25" s="18"/>
      <c r="L25" s="19">
        <f t="shared" si="1"/>
        <v>0</v>
      </c>
      <c r="M25" s="20" t="s">
        <v>16</v>
      </c>
    </row>
    <row r="26" spans="1:13" ht="12.75" customHeight="1" x14ac:dyDescent="0.2">
      <c r="A26" s="14"/>
      <c r="B26" s="14"/>
      <c r="C26" s="15"/>
      <c r="D26" s="15"/>
      <c r="E26" s="16"/>
      <c r="F26" s="16"/>
      <c r="G26" s="2"/>
      <c r="H26" s="2"/>
      <c r="I26" s="17">
        <f t="shared" ref="I26:J26" si="21">G26+C26+E26</f>
        <v>0</v>
      </c>
      <c r="J26" s="17">
        <f t="shared" si="21"/>
        <v>0</v>
      </c>
      <c r="K26" s="18"/>
      <c r="L26" s="19">
        <f t="shared" si="1"/>
        <v>0</v>
      </c>
      <c r="M26" s="20" t="s">
        <v>17</v>
      </c>
    </row>
    <row r="27" spans="1:13" ht="12.75" customHeight="1" x14ac:dyDescent="0.2">
      <c r="A27" s="14"/>
      <c r="B27" s="14"/>
      <c r="C27" s="15"/>
      <c r="D27" s="15"/>
      <c r="E27" s="16"/>
      <c r="F27" s="16"/>
      <c r="G27" s="21"/>
      <c r="H27" s="21"/>
      <c r="I27" s="17">
        <f t="shared" ref="I27:J27" si="22">G27+C27+E27</f>
        <v>0</v>
      </c>
      <c r="J27" s="17">
        <f t="shared" si="22"/>
        <v>0</v>
      </c>
      <c r="K27" s="18"/>
      <c r="L27" s="19">
        <f t="shared" si="1"/>
        <v>0</v>
      </c>
      <c r="M27" s="20" t="s">
        <v>18</v>
      </c>
    </row>
    <row r="28" spans="1:13" ht="12.75" customHeight="1" x14ac:dyDescent="0.2">
      <c r="A28" s="14"/>
      <c r="B28" s="14"/>
      <c r="C28" s="15"/>
      <c r="D28" s="15"/>
      <c r="E28" s="16"/>
      <c r="F28" s="16"/>
      <c r="G28" s="21"/>
      <c r="H28" s="2"/>
      <c r="I28" s="17">
        <f t="shared" ref="I28:J28" si="23">G28+C28+E28</f>
        <v>0</v>
      </c>
      <c r="J28" s="17">
        <f t="shared" si="23"/>
        <v>0</v>
      </c>
      <c r="K28" s="18"/>
      <c r="L28" s="19">
        <f t="shared" si="1"/>
        <v>0</v>
      </c>
      <c r="M28" s="20" t="s">
        <v>19</v>
      </c>
    </row>
    <row r="29" spans="1:13" ht="12.75" customHeight="1" x14ac:dyDescent="0.2">
      <c r="A29" s="14"/>
      <c r="B29" s="14"/>
      <c r="C29" s="15"/>
      <c r="D29" s="15"/>
      <c r="E29" s="16"/>
      <c r="F29" s="16"/>
      <c r="G29" s="21"/>
      <c r="H29" s="2"/>
      <c r="I29" s="17">
        <f t="shared" ref="I29:J29" si="24">G29+C29+E29</f>
        <v>0</v>
      </c>
      <c r="J29" s="17">
        <f t="shared" si="24"/>
        <v>0</v>
      </c>
      <c r="K29" s="18"/>
      <c r="L29" s="19">
        <f t="shared" si="1"/>
        <v>0</v>
      </c>
      <c r="M29" s="20" t="s">
        <v>19</v>
      </c>
    </row>
    <row r="30" spans="1:13" ht="12.75" customHeight="1" x14ac:dyDescent="0.2">
      <c r="A30" s="14"/>
      <c r="B30" s="14"/>
      <c r="C30" s="15"/>
      <c r="D30" s="15"/>
      <c r="E30" s="16"/>
      <c r="F30" s="16"/>
      <c r="G30" s="21"/>
      <c r="H30" s="2"/>
      <c r="I30" s="17">
        <f t="shared" ref="I30:J30" si="25">G30+C30+E30</f>
        <v>0</v>
      </c>
      <c r="J30" s="17">
        <f t="shared" si="25"/>
        <v>0</v>
      </c>
      <c r="K30" s="18"/>
      <c r="L30" s="19">
        <f t="shared" si="1"/>
        <v>0</v>
      </c>
      <c r="M30" s="20" t="s">
        <v>19</v>
      </c>
    </row>
    <row r="31" spans="1:13" ht="12.75" customHeight="1" x14ac:dyDescent="0.2">
      <c r="A31" s="14"/>
      <c r="B31" s="14"/>
      <c r="C31" s="15"/>
      <c r="D31" s="15"/>
      <c r="E31" s="16"/>
      <c r="F31" s="16"/>
      <c r="G31" s="2"/>
      <c r="H31" s="2"/>
      <c r="I31" s="17">
        <f t="shared" ref="I31:J31" si="26">G31+C31+E31</f>
        <v>0</v>
      </c>
      <c r="J31" s="17">
        <f t="shared" si="26"/>
        <v>0</v>
      </c>
      <c r="K31" s="18"/>
      <c r="L31" s="19">
        <f t="shared" si="1"/>
        <v>0</v>
      </c>
      <c r="M31" s="20" t="s">
        <v>17</v>
      </c>
    </row>
    <row r="32" spans="1:13" ht="12.75" customHeight="1" x14ac:dyDescent="0.2">
      <c r="A32" s="14"/>
      <c r="B32" s="14"/>
      <c r="C32" s="15"/>
      <c r="D32" s="15"/>
      <c r="E32" s="16"/>
      <c r="F32" s="16"/>
      <c r="G32" s="2"/>
      <c r="H32" s="2"/>
      <c r="I32" s="17">
        <f t="shared" ref="I32:J32" si="27">G32+C32+E32</f>
        <v>0</v>
      </c>
      <c r="J32" s="17">
        <f t="shared" si="27"/>
        <v>0</v>
      </c>
      <c r="K32" s="18"/>
      <c r="L32" s="19">
        <f t="shared" si="1"/>
        <v>0</v>
      </c>
      <c r="M32" s="20" t="s">
        <v>17</v>
      </c>
    </row>
    <row r="33" spans="1:13" ht="12.75" customHeight="1" x14ac:dyDescent="0.2">
      <c r="A33" s="14"/>
      <c r="B33" s="14"/>
      <c r="C33" s="15"/>
      <c r="D33" s="15"/>
      <c r="E33" s="16"/>
      <c r="F33" s="16"/>
      <c r="G33" s="2"/>
      <c r="H33" s="2"/>
      <c r="I33" s="17">
        <f t="shared" ref="I33:J33" si="28">G33+C33+E33</f>
        <v>0</v>
      </c>
      <c r="J33" s="17">
        <f t="shared" si="28"/>
        <v>0</v>
      </c>
      <c r="K33" s="18"/>
      <c r="L33" s="19">
        <f t="shared" si="1"/>
        <v>0</v>
      </c>
      <c r="M33" s="20" t="s">
        <v>17</v>
      </c>
    </row>
    <row r="34" spans="1:13" ht="12.75" customHeight="1" x14ac:dyDescent="0.2">
      <c r="A34" s="14"/>
      <c r="B34" s="14"/>
      <c r="C34" s="15"/>
      <c r="D34" s="15"/>
      <c r="E34" s="16"/>
      <c r="F34" s="16"/>
      <c r="G34" s="2"/>
      <c r="H34" s="2"/>
      <c r="I34" s="17">
        <f t="shared" ref="I34:J34" si="29">G34+C34+E34</f>
        <v>0</v>
      </c>
      <c r="J34" s="17">
        <f t="shared" si="29"/>
        <v>0</v>
      </c>
      <c r="K34" s="18"/>
      <c r="L34" s="19">
        <f t="shared" si="1"/>
        <v>0</v>
      </c>
      <c r="M34" s="20" t="s">
        <v>17</v>
      </c>
    </row>
    <row r="35" spans="1:13" ht="12.75" customHeight="1" x14ac:dyDescent="0.2">
      <c r="A35" s="14"/>
      <c r="B35" s="14"/>
      <c r="C35" s="15"/>
      <c r="D35" s="15"/>
      <c r="E35" s="16"/>
      <c r="F35" s="16"/>
      <c r="G35" s="2"/>
      <c r="H35" s="2"/>
      <c r="I35" s="17">
        <f t="shared" ref="I35:J35" si="30">G35+C35+E35</f>
        <v>0</v>
      </c>
      <c r="J35" s="17">
        <f t="shared" si="30"/>
        <v>0</v>
      </c>
      <c r="K35" s="18"/>
      <c r="L35" s="19">
        <f t="shared" si="1"/>
        <v>0</v>
      </c>
      <c r="M35" s="20" t="s">
        <v>17</v>
      </c>
    </row>
    <row r="36" spans="1:13" ht="12.75" customHeight="1" x14ac:dyDescent="0.2">
      <c r="A36" s="22"/>
      <c r="B36" s="14"/>
      <c r="C36" s="15"/>
      <c r="D36" s="15"/>
      <c r="E36" s="16"/>
      <c r="F36" s="16"/>
      <c r="G36" s="2"/>
      <c r="H36" s="2"/>
      <c r="I36" s="17">
        <f t="shared" ref="I36:J36" si="31">G36+C36+E36</f>
        <v>0</v>
      </c>
      <c r="J36" s="17">
        <f t="shared" si="31"/>
        <v>0</v>
      </c>
      <c r="K36" s="18"/>
      <c r="L36" s="19">
        <f t="shared" si="1"/>
        <v>0</v>
      </c>
      <c r="M36" s="20" t="s">
        <v>17</v>
      </c>
    </row>
    <row r="37" spans="1:13" ht="12.75" customHeight="1" x14ac:dyDescent="0.2">
      <c r="A37" s="14"/>
      <c r="B37" s="14"/>
      <c r="C37" s="15"/>
      <c r="D37" s="15"/>
      <c r="E37" s="16"/>
      <c r="F37" s="16"/>
      <c r="G37" s="2"/>
      <c r="H37" s="2"/>
      <c r="I37" s="17">
        <f t="shared" ref="I37:J37" si="32">G37+C37+E37</f>
        <v>0</v>
      </c>
      <c r="J37" s="17">
        <f t="shared" si="32"/>
        <v>0</v>
      </c>
      <c r="K37" s="18"/>
      <c r="L37" s="19">
        <f t="shared" si="1"/>
        <v>0</v>
      </c>
      <c r="M37" s="20" t="s">
        <v>17</v>
      </c>
    </row>
    <row r="38" spans="1:13" ht="12.75" customHeight="1" x14ac:dyDescent="0.2">
      <c r="A38" s="14"/>
      <c r="B38" s="14"/>
      <c r="C38" s="15"/>
      <c r="D38" s="15"/>
      <c r="E38" s="16"/>
      <c r="F38" s="16"/>
      <c r="G38" s="2"/>
      <c r="H38" s="2"/>
      <c r="I38" s="17">
        <f t="shared" ref="I38:J38" si="33">G38+C38+E38</f>
        <v>0</v>
      </c>
      <c r="J38" s="17">
        <f t="shared" si="33"/>
        <v>0</v>
      </c>
      <c r="K38" s="18"/>
      <c r="L38" s="19">
        <f t="shared" si="1"/>
        <v>0</v>
      </c>
      <c r="M38" s="20" t="s">
        <v>17</v>
      </c>
    </row>
    <row r="39" spans="1:13" ht="12.75" customHeight="1" x14ac:dyDescent="0.2">
      <c r="A39" s="14"/>
      <c r="B39" s="14"/>
      <c r="C39" s="15"/>
      <c r="D39" s="15"/>
      <c r="E39" s="16"/>
      <c r="F39" s="16"/>
      <c r="G39" s="2"/>
      <c r="H39" s="2"/>
      <c r="I39" s="17">
        <f t="shared" ref="I39:J39" si="34">G39+C39+E39</f>
        <v>0</v>
      </c>
      <c r="J39" s="17">
        <f t="shared" si="34"/>
        <v>0</v>
      </c>
      <c r="K39" s="18"/>
      <c r="L39" s="19">
        <f t="shared" si="1"/>
        <v>0</v>
      </c>
      <c r="M39" s="20" t="s">
        <v>17</v>
      </c>
    </row>
    <row r="40" spans="1:13" ht="12.75" customHeight="1" x14ac:dyDescent="0.2">
      <c r="A40" s="14"/>
      <c r="B40" s="14"/>
      <c r="C40" s="15"/>
      <c r="D40" s="15"/>
      <c r="E40" s="16"/>
      <c r="F40" s="16"/>
      <c r="G40" s="2"/>
      <c r="H40" s="2"/>
      <c r="I40" s="17">
        <f t="shared" ref="I40:J40" si="35">G40+C40+E40</f>
        <v>0</v>
      </c>
      <c r="J40" s="17">
        <f t="shared" si="35"/>
        <v>0</v>
      </c>
      <c r="K40" s="18"/>
      <c r="L40" s="19">
        <f t="shared" si="1"/>
        <v>0</v>
      </c>
      <c r="M40" s="20" t="s">
        <v>17</v>
      </c>
    </row>
    <row r="41" spans="1:13" ht="12.75" customHeight="1" x14ac:dyDescent="0.2">
      <c r="A41" s="14"/>
      <c r="B41" s="14"/>
      <c r="C41" s="15"/>
      <c r="D41" s="15"/>
      <c r="E41" s="16"/>
      <c r="F41" s="16"/>
      <c r="G41" s="23"/>
      <c r="H41" s="2"/>
      <c r="I41" s="17">
        <f t="shared" ref="I41:J41" si="36">G41+C41+E41</f>
        <v>0</v>
      </c>
      <c r="J41" s="17">
        <f t="shared" si="36"/>
        <v>0</v>
      </c>
      <c r="K41" s="18"/>
      <c r="L41" s="19">
        <f t="shared" si="1"/>
        <v>0</v>
      </c>
      <c r="M41" s="20" t="s">
        <v>20</v>
      </c>
    </row>
    <row r="42" spans="1:13" ht="12.75" customHeight="1" x14ac:dyDescent="0.2">
      <c r="A42" s="14"/>
      <c r="B42" s="14"/>
      <c r="C42" s="15"/>
      <c r="D42" s="15"/>
      <c r="E42" s="16"/>
      <c r="F42" s="16"/>
      <c r="G42" s="2"/>
      <c r="H42" s="2"/>
      <c r="I42" s="17">
        <f t="shared" ref="I42:J42" si="37">G42+C42+E42</f>
        <v>0</v>
      </c>
      <c r="J42" s="17">
        <f t="shared" si="37"/>
        <v>0</v>
      </c>
      <c r="K42" s="18"/>
      <c r="L42" s="19">
        <f t="shared" si="1"/>
        <v>0</v>
      </c>
      <c r="M42" s="20" t="s">
        <v>20</v>
      </c>
    </row>
    <row r="43" spans="1:13" ht="12.75" customHeight="1" x14ac:dyDescent="0.2">
      <c r="A43" s="14"/>
      <c r="B43" s="14"/>
      <c r="C43" s="15"/>
      <c r="D43" s="15"/>
      <c r="E43" s="16"/>
      <c r="F43" s="16"/>
      <c r="G43" s="2"/>
      <c r="H43" s="2"/>
      <c r="I43" s="17">
        <f t="shared" ref="I43:J43" si="38">G43+C43+E43</f>
        <v>0</v>
      </c>
      <c r="J43" s="17">
        <f t="shared" si="38"/>
        <v>0</v>
      </c>
      <c r="K43" s="18"/>
      <c r="L43" s="19">
        <f t="shared" si="1"/>
        <v>0</v>
      </c>
      <c r="M43" s="20" t="s">
        <v>21</v>
      </c>
    </row>
    <row r="44" spans="1:13" ht="12.75" customHeight="1" x14ac:dyDescent="0.2">
      <c r="A44" s="14"/>
      <c r="B44" s="14"/>
      <c r="C44" s="15"/>
      <c r="D44" s="15"/>
      <c r="E44" s="16"/>
      <c r="F44" s="16"/>
      <c r="G44" s="2"/>
      <c r="H44" s="2"/>
      <c r="I44" s="17">
        <f t="shared" ref="I44:J44" si="39">G44+C44+E44</f>
        <v>0</v>
      </c>
      <c r="J44" s="17">
        <f t="shared" si="39"/>
        <v>0</v>
      </c>
      <c r="K44" s="18"/>
      <c r="L44" s="19">
        <f t="shared" si="1"/>
        <v>0</v>
      </c>
      <c r="M44" s="20" t="s">
        <v>22</v>
      </c>
    </row>
    <row r="45" spans="1:13" ht="12.75" customHeight="1" x14ac:dyDescent="0.2">
      <c r="A45" s="14"/>
      <c r="B45" s="14"/>
      <c r="C45" s="15"/>
      <c r="D45" s="15"/>
      <c r="E45" s="16"/>
      <c r="F45" s="16"/>
      <c r="G45" s="2"/>
      <c r="H45" s="2"/>
      <c r="I45" s="17">
        <f t="shared" ref="I45:J45" si="40">G45+C45+E45</f>
        <v>0</v>
      </c>
      <c r="J45" s="17">
        <f t="shared" si="40"/>
        <v>0</v>
      </c>
      <c r="K45" s="18"/>
      <c r="L45" s="19">
        <f t="shared" si="1"/>
        <v>0</v>
      </c>
      <c r="M45" s="20" t="s">
        <v>22</v>
      </c>
    </row>
    <row r="46" spans="1:13" ht="12.75" customHeight="1" x14ac:dyDescent="0.2">
      <c r="A46" s="14"/>
      <c r="B46" s="14"/>
      <c r="C46" s="15"/>
      <c r="D46" s="15"/>
      <c r="E46" s="16"/>
      <c r="F46" s="16"/>
      <c r="G46" s="2"/>
      <c r="H46" s="2"/>
      <c r="I46" s="17">
        <f t="shared" ref="I46:J46" si="41">G46+C46+E46</f>
        <v>0</v>
      </c>
      <c r="J46" s="17">
        <f t="shared" si="41"/>
        <v>0</v>
      </c>
      <c r="K46" s="18"/>
      <c r="L46" s="19">
        <f t="shared" si="1"/>
        <v>0</v>
      </c>
      <c r="M46" s="20" t="s">
        <v>22</v>
      </c>
    </row>
    <row r="47" spans="1:13" ht="12.75" customHeight="1" x14ac:dyDescent="0.2">
      <c r="A47" s="14"/>
      <c r="B47" s="14"/>
      <c r="C47" s="15"/>
      <c r="D47" s="15"/>
      <c r="E47" s="16"/>
      <c r="F47" s="16"/>
      <c r="G47" s="2"/>
      <c r="H47" s="2"/>
      <c r="I47" s="17">
        <f t="shared" ref="I47:J47" si="42">G47+C47+E47</f>
        <v>0</v>
      </c>
      <c r="J47" s="17">
        <f t="shared" si="42"/>
        <v>0</v>
      </c>
      <c r="K47" s="18"/>
      <c r="L47" s="19">
        <f t="shared" si="1"/>
        <v>0</v>
      </c>
      <c r="M47" s="20" t="s">
        <v>23</v>
      </c>
    </row>
    <row r="48" spans="1:13" ht="12.75" customHeight="1" x14ac:dyDescent="0.2">
      <c r="A48" s="14"/>
      <c r="B48" s="14"/>
      <c r="C48" s="15"/>
      <c r="D48" s="15"/>
      <c r="E48" s="16"/>
      <c r="F48" s="16"/>
      <c r="G48" s="2"/>
      <c r="H48" s="2"/>
      <c r="I48" s="17">
        <f t="shared" ref="I48:J48" si="43">G48+C48+E48</f>
        <v>0</v>
      </c>
      <c r="J48" s="17">
        <f t="shared" si="43"/>
        <v>0</v>
      </c>
      <c r="K48" s="18"/>
      <c r="L48" s="19">
        <f t="shared" si="1"/>
        <v>0</v>
      </c>
      <c r="M48" s="20" t="s">
        <v>24</v>
      </c>
    </row>
    <row r="49" spans="1:13" ht="12.75" customHeight="1" x14ac:dyDescent="0.2">
      <c r="A49" s="14"/>
      <c r="B49" s="14"/>
      <c r="C49" s="15"/>
      <c r="D49" s="15"/>
      <c r="E49" s="16"/>
      <c r="F49" s="16"/>
      <c r="G49" s="2"/>
      <c r="H49" s="2"/>
      <c r="I49" s="17">
        <f t="shared" ref="I49:J49" si="44">G49+C49+E49</f>
        <v>0</v>
      </c>
      <c r="J49" s="17">
        <f t="shared" si="44"/>
        <v>0</v>
      </c>
      <c r="K49" s="18"/>
      <c r="L49" s="19">
        <f t="shared" si="1"/>
        <v>0</v>
      </c>
      <c r="M49" s="20" t="s">
        <v>25</v>
      </c>
    </row>
    <row r="50" spans="1:13" ht="12.75" customHeight="1" x14ac:dyDescent="0.2">
      <c r="A50" s="14"/>
      <c r="B50" s="14"/>
      <c r="C50" s="15"/>
      <c r="D50" s="15"/>
      <c r="E50" s="16"/>
      <c r="F50" s="16"/>
      <c r="G50" s="2"/>
      <c r="H50" s="2"/>
      <c r="I50" s="17">
        <f t="shared" ref="I50:J50" si="45">G50+C50+E50</f>
        <v>0</v>
      </c>
      <c r="J50" s="17">
        <f t="shared" si="45"/>
        <v>0</v>
      </c>
      <c r="K50" s="18"/>
      <c r="L50" s="19">
        <f t="shared" si="1"/>
        <v>0</v>
      </c>
      <c r="M50" s="20" t="s">
        <v>26</v>
      </c>
    </row>
    <row r="51" spans="1:13" ht="12.75" customHeight="1" x14ac:dyDescent="0.2">
      <c r="A51" s="14"/>
      <c r="B51" s="14"/>
      <c r="C51" s="15"/>
      <c r="D51" s="15"/>
      <c r="E51" s="16"/>
      <c r="F51" s="16"/>
      <c r="G51" s="2"/>
      <c r="H51" s="2"/>
      <c r="I51" s="17">
        <f t="shared" ref="I51:J51" si="46">G51+C51+E51</f>
        <v>0</v>
      </c>
      <c r="J51" s="17">
        <f t="shared" si="46"/>
        <v>0</v>
      </c>
      <c r="K51" s="18"/>
      <c r="L51" s="19">
        <f t="shared" si="1"/>
        <v>0</v>
      </c>
      <c r="M51" s="20" t="s">
        <v>27</v>
      </c>
    </row>
    <row r="52" spans="1:13" ht="12.75" customHeight="1" x14ac:dyDescent="0.2">
      <c r="A52" s="14"/>
      <c r="B52" s="14"/>
      <c r="C52" s="15"/>
      <c r="D52" s="15"/>
      <c r="E52" s="16"/>
      <c r="F52" s="16"/>
      <c r="G52" s="2"/>
      <c r="H52" s="2"/>
      <c r="I52" s="17">
        <f t="shared" ref="I52:J52" si="47">G52+C52+E52</f>
        <v>0</v>
      </c>
      <c r="J52" s="17">
        <f t="shared" si="47"/>
        <v>0</v>
      </c>
      <c r="K52" s="18"/>
      <c r="L52" s="19">
        <f t="shared" si="1"/>
        <v>0</v>
      </c>
      <c r="M52" s="20" t="s">
        <v>28</v>
      </c>
    </row>
    <row r="53" spans="1:13" ht="12.75" customHeight="1" x14ac:dyDescent="0.2">
      <c r="A53" s="14"/>
      <c r="B53" s="14"/>
      <c r="C53" s="15"/>
      <c r="D53" s="15"/>
      <c r="E53" s="16"/>
      <c r="F53" s="16"/>
      <c r="G53" s="2"/>
      <c r="H53" s="2"/>
      <c r="I53" s="17">
        <f t="shared" ref="I53:J53" si="48">G53+C53+E53</f>
        <v>0</v>
      </c>
      <c r="J53" s="17">
        <f t="shared" si="48"/>
        <v>0</v>
      </c>
      <c r="K53" s="18"/>
      <c r="L53" s="19">
        <f t="shared" si="1"/>
        <v>0</v>
      </c>
      <c r="M53" s="20" t="s">
        <v>28</v>
      </c>
    </row>
    <row r="54" spans="1:13" ht="12.75" customHeight="1" x14ac:dyDescent="0.2">
      <c r="A54" s="14"/>
      <c r="B54" s="14"/>
      <c r="C54" s="15"/>
      <c r="D54" s="15"/>
      <c r="E54" s="16"/>
      <c r="F54" s="16"/>
      <c r="G54" s="2"/>
      <c r="H54" s="2"/>
      <c r="I54" s="17">
        <f t="shared" ref="I54:J54" si="49">G54+C54+E54</f>
        <v>0</v>
      </c>
      <c r="J54" s="17">
        <f t="shared" si="49"/>
        <v>0</v>
      </c>
      <c r="K54" s="18"/>
      <c r="L54" s="18">
        <f t="shared" ref="L54:L174" si="50">J54-I54-K54</f>
        <v>0</v>
      </c>
      <c r="M54" s="20" t="s">
        <v>29</v>
      </c>
    </row>
    <row r="55" spans="1:13" ht="12.75" customHeight="1" x14ac:dyDescent="0.2">
      <c r="A55" s="14"/>
      <c r="B55" s="14"/>
      <c r="C55" s="15"/>
      <c r="D55" s="15"/>
      <c r="E55" s="16"/>
      <c r="F55" s="16"/>
      <c r="G55" s="2"/>
      <c r="H55" s="2"/>
      <c r="I55" s="17">
        <f t="shared" ref="I55:J55" si="51">G55+C55+E55</f>
        <v>0</v>
      </c>
      <c r="J55" s="17">
        <f t="shared" si="51"/>
        <v>0</v>
      </c>
      <c r="K55" s="18"/>
      <c r="L55" s="18">
        <f t="shared" si="50"/>
        <v>0</v>
      </c>
      <c r="M55" s="20" t="s">
        <v>29</v>
      </c>
    </row>
    <row r="56" spans="1:13" ht="12.75" customHeight="1" x14ac:dyDescent="0.2">
      <c r="A56" s="14"/>
      <c r="B56" s="14"/>
      <c r="C56" s="15"/>
      <c r="D56" s="15"/>
      <c r="E56" s="16"/>
      <c r="F56" s="16"/>
      <c r="G56" s="2"/>
      <c r="H56" s="2"/>
      <c r="I56" s="17">
        <f t="shared" ref="I56:J56" si="52">G56+C56+E56</f>
        <v>0</v>
      </c>
      <c r="J56" s="17">
        <f t="shared" si="52"/>
        <v>0</v>
      </c>
      <c r="K56" s="18"/>
      <c r="L56" s="18">
        <f t="shared" si="50"/>
        <v>0</v>
      </c>
      <c r="M56" s="20" t="s">
        <v>29</v>
      </c>
    </row>
    <row r="57" spans="1:13" ht="12.75" customHeight="1" x14ac:dyDescent="0.2">
      <c r="A57" s="14"/>
      <c r="B57" s="14"/>
      <c r="C57" s="15"/>
      <c r="D57" s="15"/>
      <c r="E57" s="16"/>
      <c r="F57" s="16"/>
      <c r="G57" s="2"/>
      <c r="H57" s="2"/>
      <c r="I57" s="17">
        <f t="shared" ref="I57:J57" si="53">G57+C57+E57</f>
        <v>0</v>
      </c>
      <c r="J57" s="17">
        <f t="shared" si="53"/>
        <v>0</v>
      </c>
      <c r="K57" s="18"/>
      <c r="L57" s="18">
        <f t="shared" si="50"/>
        <v>0</v>
      </c>
      <c r="M57" s="20" t="s">
        <v>29</v>
      </c>
    </row>
    <row r="58" spans="1:13" ht="12.75" customHeight="1" x14ac:dyDescent="0.2">
      <c r="A58" s="14"/>
      <c r="B58" s="14"/>
      <c r="C58" s="15"/>
      <c r="D58" s="15"/>
      <c r="E58" s="16"/>
      <c r="F58" s="16"/>
      <c r="G58" s="2"/>
      <c r="H58" s="2"/>
      <c r="I58" s="17">
        <f t="shared" ref="I58:J58" si="54">G58+C58+E58</f>
        <v>0</v>
      </c>
      <c r="J58" s="17">
        <f t="shared" si="54"/>
        <v>0</v>
      </c>
      <c r="K58" s="18"/>
      <c r="L58" s="18">
        <f t="shared" si="50"/>
        <v>0</v>
      </c>
      <c r="M58" s="20" t="s">
        <v>29</v>
      </c>
    </row>
    <row r="59" spans="1:13" ht="12.75" customHeight="1" x14ac:dyDescent="0.2">
      <c r="A59" s="14"/>
      <c r="B59" s="14"/>
      <c r="C59" s="15"/>
      <c r="D59" s="15"/>
      <c r="E59" s="16"/>
      <c r="F59" s="16"/>
      <c r="G59" s="2"/>
      <c r="H59" s="2"/>
      <c r="I59" s="17">
        <f t="shared" ref="I59:J59" si="55">G59+C59+E59</f>
        <v>0</v>
      </c>
      <c r="J59" s="17">
        <f t="shared" si="55"/>
        <v>0</v>
      </c>
      <c r="K59" s="18"/>
      <c r="L59" s="18">
        <f t="shared" si="50"/>
        <v>0</v>
      </c>
      <c r="M59" s="20" t="s">
        <v>29</v>
      </c>
    </row>
    <row r="60" spans="1:13" ht="12.75" customHeight="1" x14ac:dyDescent="0.2">
      <c r="A60" s="14"/>
      <c r="B60" s="14"/>
      <c r="C60" s="15"/>
      <c r="D60" s="15"/>
      <c r="E60" s="16"/>
      <c r="F60" s="16"/>
      <c r="G60" s="2"/>
      <c r="H60" s="2"/>
      <c r="I60" s="17">
        <f t="shared" ref="I60:J60" si="56">G60+C60+E60</f>
        <v>0</v>
      </c>
      <c r="J60" s="17">
        <f t="shared" si="56"/>
        <v>0</v>
      </c>
      <c r="K60" s="18"/>
      <c r="L60" s="18">
        <f t="shared" si="50"/>
        <v>0</v>
      </c>
      <c r="M60" s="20" t="s">
        <v>29</v>
      </c>
    </row>
    <row r="61" spans="1:13" ht="12.75" customHeight="1" x14ac:dyDescent="0.2">
      <c r="A61" s="14"/>
      <c r="B61" s="14"/>
      <c r="C61" s="15"/>
      <c r="D61" s="15"/>
      <c r="E61" s="16"/>
      <c r="F61" s="16"/>
      <c r="G61" s="2"/>
      <c r="H61" s="2"/>
      <c r="I61" s="17">
        <f t="shared" ref="I61:J61" si="57">G61+C61+E61</f>
        <v>0</v>
      </c>
      <c r="J61" s="17">
        <f t="shared" si="57"/>
        <v>0</v>
      </c>
      <c r="K61" s="18"/>
      <c r="L61" s="18">
        <f t="shared" si="50"/>
        <v>0</v>
      </c>
      <c r="M61" s="20" t="s">
        <v>29</v>
      </c>
    </row>
    <row r="62" spans="1:13" ht="12.75" customHeight="1" x14ac:dyDescent="0.2">
      <c r="A62" s="14"/>
      <c r="B62" s="14"/>
      <c r="C62" s="15"/>
      <c r="D62" s="15"/>
      <c r="E62" s="16"/>
      <c r="F62" s="16"/>
      <c r="G62" s="2"/>
      <c r="H62" s="2"/>
      <c r="I62" s="17">
        <f t="shared" ref="I62:J62" si="58">G62+C62+E62</f>
        <v>0</v>
      </c>
      <c r="J62" s="17">
        <f t="shared" si="58"/>
        <v>0</v>
      </c>
      <c r="K62" s="18"/>
      <c r="L62" s="18">
        <f t="shared" si="50"/>
        <v>0</v>
      </c>
      <c r="M62" s="20" t="s">
        <v>29</v>
      </c>
    </row>
    <row r="63" spans="1:13" ht="12.75" customHeight="1" x14ac:dyDescent="0.2">
      <c r="A63" s="14"/>
      <c r="B63" s="14"/>
      <c r="C63" s="15"/>
      <c r="D63" s="15"/>
      <c r="E63" s="16"/>
      <c r="F63" s="16"/>
      <c r="G63" s="2"/>
      <c r="H63" s="2"/>
      <c r="I63" s="17">
        <f t="shared" ref="I63:J63" si="59">G63+C63+E63</f>
        <v>0</v>
      </c>
      <c r="J63" s="17">
        <f t="shared" si="59"/>
        <v>0</v>
      </c>
      <c r="K63" s="18"/>
      <c r="L63" s="18">
        <f t="shared" si="50"/>
        <v>0</v>
      </c>
      <c r="M63" s="20" t="s">
        <v>29</v>
      </c>
    </row>
    <row r="64" spans="1:13" ht="12.75" customHeight="1" x14ac:dyDescent="0.2">
      <c r="A64" s="14"/>
      <c r="B64" s="14"/>
      <c r="C64" s="15"/>
      <c r="D64" s="15"/>
      <c r="E64" s="16"/>
      <c r="F64" s="16"/>
      <c r="G64" s="2"/>
      <c r="H64" s="2"/>
      <c r="I64" s="17">
        <f t="shared" ref="I64:J64" si="60">G64+C64+E64</f>
        <v>0</v>
      </c>
      <c r="J64" s="17">
        <f t="shared" si="60"/>
        <v>0</v>
      </c>
      <c r="K64" s="18"/>
      <c r="L64" s="18">
        <f t="shared" si="50"/>
        <v>0</v>
      </c>
      <c r="M64" s="20" t="s">
        <v>30</v>
      </c>
    </row>
    <row r="65" spans="1:13" ht="12.75" customHeight="1" x14ac:dyDescent="0.2">
      <c r="A65" s="14"/>
      <c r="B65" s="14"/>
      <c r="C65" s="15"/>
      <c r="D65" s="15"/>
      <c r="E65" s="16"/>
      <c r="F65" s="16"/>
      <c r="G65" s="2"/>
      <c r="H65" s="2"/>
      <c r="I65" s="17">
        <f t="shared" ref="I65:J65" si="61">G65+C65+E65</f>
        <v>0</v>
      </c>
      <c r="J65" s="17">
        <f t="shared" si="61"/>
        <v>0</v>
      </c>
      <c r="K65" s="18"/>
      <c r="L65" s="18">
        <f t="shared" si="50"/>
        <v>0</v>
      </c>
      <c r="M65" s="20" t="s">
        <v>30</v>
      </c>
    </row>
    <row r="66" spans="1:13" ht="12.75" customHeight="1" x14ac:dyDescent="0.2">
      <c r="A66" s="14"/>
      <c r="B66" s="14"/>
      <c r="C66" s="15"/>
      <c r="D66" s="15"/>
      <c r="E66" s="16"/>
      <c r="F66" s="16"/>
      <c r="G66" s="2"/>
      <c r="H66" s="2"/>
      <c r="I66" s="17">
        <f t="shared" ref="I66:J66" si="62">G66+C66+E66</f>
        <v>0</v>
      </c>
      <c r="J66" s="17">
        <f t="shared" si="62"/>
        <v>0</v>
      </c>
      <c r="K66" s="18"/>
      <c r="L66" s="18">
        <f t="shared" si="50"/>
        <v>0</v>
      </c>
      <c r="M66" s="20" t="s">
        <v>30</v>
      </c>
    </row>
    <row r="67" spans="1:13" ht="12.75" customHeight="1" x14ac:dyDescent="0.2">
      <c r="A67" s="14"/>
      <c r="B67" s="14"/>
      <c r="C67" s="15"/>
      <c r="D67" s="15"/>
      <c r="E67" s="16"/>
      <c r="F67" s="16"/>
      <c r="G67" s="2"/>
      <c r="H67" s="2"/>
      <c r="I67" s="17">
        <f t="shared" ref="I67:J67" si="63">G67+C67+E67</f>
        <v>0</v>
      </c>
      <c r="J67" s="17">
        <f t="shared" si="63"/>
        <v>0</v>
      </c>
      <c r="K67" s="18"/>
      <c r="L67" s="18">
        <f t="shared" si="50"/>
        <v>0</v>
      </c>
      <c r="M67" s="20" t="s">
        <v>30</v>
      </c>
    </row>
    <row r="68" spans="1:13" ht="12.75" customHeight="1" x14ac:dyDescent="0.2">
      <c r="A68" s="24"/>
      <c r="B68" s="24"/>
      <c r="C68" s="15"/>
      <c r="D68" s="15"/>
      <c r="E68" s="16"/>
      <c r="F68" s="16"/>
      <c r="G68" s="2"/>
      <c r="H68" s="2"/>
      <c r="I68" s="17">
        <f t="shared" ref="I68:J68" si="64">G68+C68+E68</f>
        <v>0</v>
      </c>
      <c r="J68" s="17">
        <f t="shared" si="64"/>
        <v>0</v>
      </c>
      <c r="K68" s="18"/>
      <c r="L68" s="18">
        <f t="shared" si="50"/>
        <v>0</v>
      </c>
      <c r="M68" s="20" t="s">
        <v>30</v>
      </c>
    </row>
    <row r="69" spans="1:13" ht="12.75" customHeight="1" x14ac:dyDescent="0.2">
      <c r="A69" s="14"/>
      <c r="B69" s="14"/>
      <c r="C69" s="15"/>
      <c r="D69" s="15"/>
      <c r="E69" s="16"/>
      <c r="F69" s="16"/>
      <c r="G69" s="2"/>
      <c r="H69" s="2"/>
      <c r="I69" s="17">
        <f t="shared" ref="I69:J69" si="65">G69+C69+E69</f>
        <v>0</v>
      </c>
      <c r="J69" s="17">
        <f t="shared" si="65"/>
        <v>0</v>
      </c>
      <c r="K69" s="18"/>
      <c r="L69" s="18">
        <f t="shared" si="50"/>
        <v>0</v>
      </c>
      <c r="M69" s="20" t="s">
        <v>30</v>
      </c>
    </row>
    <row r="70" spans="1:13" ht="12.75" customHeight="1" x14ac:dyDescent="0.2">
      <c r="A70" s="14"/>
      <c r="B70" s="14"/>
      <c r="C70" s="15"/>
      <c r="D70" s="15"/>
      <c r="E70" s="16"/>
      <c r="F70" s="16"/>
      <c r="G70" s="2"/>
      <c r="H70" s="2"/>
      <c r="I70" s="17">
        <f t="shared" ref="I70:J70" si="66">G70+C70+E70</f>
        <v>0</v>
      </c>
      <c r="J70" s="17">
        <f t="shared" si="66"/>
        <v>0</v>
      </c>
      <c r="K70" s="18"/>
      <c r="L70" s="18">
        <f t="shared" si="50"/>
        <v>0</v>
      </c>
      <c r="M70" s="20" t="s">
        <v>30</v>
      </c>
    </row>
    <row r="71" spans="1:13" ht="12.75" customHeight="1" x14ac:dyDescent="0.2">
      <c r="A71" s="14"/>
      <c r="B71" s="14"/>
      <c r="C71" s="15"/>
      <c r="D71" s="15"/>
      <c r="E71" s="16"/>
      <c r="F71" s="16"/>
      <c r="G71" s="2"/>
      <c r="H71" s="2"/>
      <c r="I71" s="17">
        <f t="shared" ref="I71:J71" si="67">G71+C71+E71</f>
        <v>0</v>
      </c>
      <c r="J71" s="17">
        <f t="shared" si="67"/>
        <v>0</v>
      </c>
      <c r="K71" s="18"/>
      <c r="L71" s="18">
        <f t="shared" si="50"/>
        <v>0</v>
      </c>
      <c r="M71" s="20" t="s">
        <v>30</v>
      </c>
    </row>
    <row r="72" spans="1:13" ht="12.75" customHeight="1" x14ac:dyDescent="0.2">
      <c r="A72" s="14"/>
      <c r="B72" s="14"/>
      <c r="C72" s="15"/>
      <c r="D72" s="15"/>
      <c r="E72" s="16"/>
      <c r="F72" s="16"/>
      <c r="G72" s="2"/>
      <c r="H72" s="2"/>
      <c r="I72" s="17">
        <f t="shared" ref="I72:J72" si="68">G72+C72+E72</f>
        <v>0</v>
      </c>
      <c r="J72" s="17">
        <f t="shared" si="68"/>
        <v>0</v>
      </c>
      <c r="K72" s="18"/>
      <c r="L72" s="18">
        <f t="shared" si="50"/>
        <v>0</v>
      </c>
      <c r="M72" s="20" t="s">
        <v>30</v>
      </c>
    </row>
    <row r="73" spans="1:13" ht="12.75" customHeight="1" x14ac:dyDescent="0.2">
      <c r="A73" s="25"/>
      <c r="B73" s="25"/>
      <c r="C73" s="15"/>
      <c r="D73" s="15"/>
      <c r="E73" s="16"/>
      <c r="F73" s="16"/>
      <c r="G73" s="2"/>
      <c r="H73" s="2"/>
      <c r="I73" s="17">
        <f t="shared" ref="I73:J73" si="69">G73+C73+E73</f>
        <v>0</v>
      </c>
      <c r="J73" s="17">
        <f t="shared" si="69"/>
        <v>0</v>
      </c>
      <c r="K73" s="18"/>
      <c r="L73" s="18">
        <f t="shared" si="50"/>
        <v>0</v>
      </c>
      <c r="M73" s="20" t="s">
        <v>30</v>
      </c>
    </row>
    <row r="74" spans="1:13" ht="12.75" customHeight="1" x14ac:dyDescent="0.2">
      <c r="A74" s="25"/>
      <c r="B74" s="25"/>
      <c r="C74" s="15"/>
      <c r="D74" s="15"/>
      <c r="E74" s="16"/>
      <c r="F74" s="16"/>
      <c r="G74" s="2"/>
      <c r="H74" s="2"/>
      <c r="I74" s="17">
        <f t="shared" ref="I74:J74" si="70">G74+C74+E74</f>
        <v>0</v>
      </c>
      <c r="J74" s="17">
        <f t="shared" si="70"/>
        <v>0</v>
      </c>
      <c r="K74" s="18"/>
      <c r="L74" s="18">
        <f t="shared" si="50"/>
        <v>0</v>
      </c>
      <c r="M74" s="20" t="s">
        <v>30</v>
      </c>
    </row>
    <row r="75" spans="1:13" ht="12.75" customHeight="1" x14ac:dyDescent="0.2">
      <c r="A75" s="25"/>
      <c r="B75" s="25"/>
      <c r="C75" s="15"/>
      <c r="D75" s="15"/>
      <c r="E75" s="16"/>
      <c r="F75" s="16"/>
      <c r="G75" s="2"/>
      <c r="H75" s="2"/>
      <c r="I75" s="17">
        <f t="shared" ref="I75:J75" si="71">G75+C75+E75</f>
        <v>0</v>
      </c>
      <c r="J75" s="17">
        <f t="shared" si="71"/>
        <v>0</v>
      </c>
      <c r="K75" s="18"/>
      <c r="L75" s="18">
        <f t="shared" si="50"/>
        <v>0</v>
      </c>
      <c r="M75" s="20" t="s">
        <v>30</v>
      </c>
    </row>
    <row r="76" spans="1:13" ht="12.75" customHeight="1" x14ac:dyDescent="0.2">
      <c r="A76" s="25"/>
      <c r="B76" s="25"/>
      <c r="C76" s="15"/>
      <c r="D76" s="15"/>
      <c r="E76" s="16"/>
      <c r="F76" s="16"/>
      <c r="G76" s="2"/>
      <c r="H76" s="2"/>
      <c r="I76" s="17">
        <f t="shared" ref="I76:J76" si="72">G76+C76+E76</f>
        <v>0</v>
      </c>
      <c r="J76" s="17">
        <f t="shared" si="72"/>
        <v>0</v>
      </c>
      <c r="K76" s="18"/>
      <c r="L76" s="18">
        <f t="shared" si="50"/>
        <v>0</v>
      </c>
      <c r="M76" s="26" t="s">
        <v>30</v>
      </c>
    </row>
    <row r="77" spans="1:13" ht="12.75" customHeight="1" x14ac:dyDescent="0.2">
      <c r="A77" s="24"/>
      <c r="B77" s="24"/>
      <c r="C77" s="15"/>
      <c r="D77" s="15"/>
      <c r="E77" s="16"/>
      <c r="F77" s="16"/>
      <c r="G77" s="2"/>
      <c r="H77" s="2"/>
      <c r="I77" s="17">
        <f t="shared" ref="I77:J77" si="73">G77+C77+E77</f>
        <v>0</v>
      </c>
      <c r="J77" s="17">
        <f t="shared" si="73"/>
        <v>0</v>
      </c>
      <c r="K77" s="18"/>
      <c r="L77" s="18">
        <f t="shared" si="50"/>
        <v>0</v>
      </c>
      <c r="M77" s="27" t="s">
        <v>30</v>
      </c>
    </row>
    <row r="78" spans="1:13" ht="12.75" customHeight="1" x14ac:dyDescent="0.2">
      <c r="A78" s="24"/>
      <c r="B78" s="24"/>
      <c r="C78" s="15"/>
      <c r="D78" s="15"/>
      <c r="E78" s="16"/>
      <c r="F78" s="16"/>
      <c r="G78" s="28"/>
      <c r="H78" s="28"/>
      <c r="I78" s="17">
        <f t="shared" ref="I78:J78" si="74">G78+C78+E78</f>
        <v>0</v>
      </c>
      <c r="J78" s="17">
        <f t="shared" si="74"/>
        <v>0</v>
      </c>
      <c r="K78" s="18"/>
      <c r="L78" s="18">
        <f t="shared" si="50"/>
        <v>0</v>
      </c>
      <c r="M78" s="27" t="s">
        <v>30</v>
      </c>
    </row>
    <row r="79" spans="1:13" ht="12.75" customHeight="1" x14ac:dyDescent="0.2">
      <c r="A79" s="24"/>
      <c r="B79" s="24"/>
      <c r="C79" s="15"/>
      <c r="D79" s="15"/>
      <c r="E79" s="16"/>
      <c r="F79" s="16"/>
      <c r="G79" s="23"/>
      <c r="H79" s="23"/>
      <c r="I79" s="17">
        <f t="shared" ref="I79:J79" si="75">G79+C79+E79</f>
        <v>0</v>
      </c>
      <c r="J79" s="17">
        <f t="shared" si="75"/>
        <v>0</v>
      </c>
      <c r="K79" s="18"/>
      <c r="L79" s="18">
        <f t="shared" si="50"/>
        <v>0</v>
      </c>
      <c r="M79" s="27" t="s">
        <v>30</v>
      </c>
    </row>
    <row r="80" spans="1:13" ht="12.75" customHeight="1" x14ac:dyDescent="0.2">
      <c r="A80" s="24"/>
      <c r="B80" s="24"/>
      <c r="C80" s="15"/>
      <c r="D80" s="15"/>
      <c r="E80" s="16"/>
      <c r="F80" s="16"/>
      <c r="G80" s="23"/>
      <c r="H80" s="23"/>
      <c r="I80" s="17">
        <f t="shared" ref="I80:J80" si="76">G80+C80+E80</f>
        <v>0</v>
      </c>
      <c r="J80" s="17">
        <f t="shared" si="76"/>
        <v>0</v>
      </c>
      <c r="K80" s="18"/>
      <c r="L80" s="18">
        <f t="shared" si="50"/>
        <v>0</v>
      </c>
      <c r="M80" s="27" t="s">
        <v>30</v>
      </c>
    </row>
    <row r="81" spans="1:13" ht="12.75" customHeight="1" x14ac:dyDescent="0.2">
      <c r="A81" s="24"/>
      <c r="B81" s="24"/>
      <c r="C81" s="15"/>
      <c r="D81" s="15"/>
      <c r="E81" s="16"/>
      <c r="F81" s="16"/>
      <c r="G81" s="23"/>
      <c r="H81" s="23"/>
      <c r="I81" s="17">
        <f t="shared" ref="I81:J81" si="77">G81+C81+E81</f>
        <v>0</v>
      </c>
      <c r="J81" s="17">
        <f t="shared" si="77"/>
        <v>0</v>
      </c>
      <c r="K81" s="18"/>
      <c r="L81" s="18">
        <f t="shared" si="50"/>
        <v>0</v>
      </c>
      <c r="M81" s="27" t="s">
        <v>30</v>
      </c>
    </row>
    <row r="82" spans="1:13" ht="12.75" customHeight="1" x14ac:dyDescent="0.2">
      <c r="A82" s="24"/>
      <c r="B82" s="24"/>
      <c r="C82" s="15"/>
      <c r="D82" s="15"/>
      <c r="E82" s="16"/>
      <c r="F82" s="16"/>
      <c r="G82" s="23"/>
      <c r="H82" s="23"/>
      <c r="I82" s="17">
        <f t="shared" ref="I82:J82" si="78">G82+C82+E82</f>
        <v>0</v>
      </c>
      <c r="J82" s="17">
        <f t="shared" si="78"/>
        <v>0</v>
      </c>
      <c r="K82" s="18"/>
      <c r="L82" s="18">
        <f t="shared" si="50"/>
        <v>0</v>
      </c>
      <c r="M82" s="27" t="s">
        <v>30</v>
      </c>
    </row>
    <row r="83" spans="1:13" ht="12.75" customHeight="1" x14ac:dyDescent="0.2">
      <c r="A83" s="24"/>
      <c r="B83" s="14"/>
      <c r="C83" s="15"/>
      <c r="D83" s="15"/>
      <c r="E83" s="16"/>
      <c r="F83" s="16"/>
      <c r="G83" s="23"/>
      <c r="H83" s="23"/>
      <c r="I83" s="17">
        <f t="shared" ref="I83:J83" si="79">G83+C83+E83</f>
        <v>0</v>
      </c>
      <c r="J83" s="17">
        <f t="shared" si="79"/>
        <v>0</v>
      </c>
      <c r="K83" s="18"/>
      <c r="L83" s="18">
        <f t="shared" si="50"/>
        <v>0</v>
      </c>
      <c r="M83" s="27" t="s">
        <v>31</v>
      </c>
    </row>
    <row r="84" spans="1:13" ht="12.75" customHeight="1" x14ac:dyDescent="0.2">
      <c r="A84" s="24"/>
      <c r="B84" s="24"/>
      <c r="C84" s="15"/>
      <c r="D84" s="15"/>
      <c r="E84" s="16"/>
      <c r="F84" s="16"/>
      <c r="G84" s="23"/>
      <c r="H84" s="23"/>
      <c r="I84" s="17">
        <f t="shared" ref="I84:J84" si="80">G84+C84+E84</f>
        <v>0</v>
      </c>
      <c r="J84" s="17">
        <f t="shared" si="80"/>
        <v>0</v>
      </c>
      <c r="K84" s="18"/>
      <c r="L84" s="18">
        <f t="shared" si="50"/>
        <v>0</v>
      </c>
      <c r="M84" s="27" t="s">
        <v>32</v>
      </c>
    </row>
    <row r="85" spans="1:13" ht="12.75" customHeight="1" x14ac:dyDescent="0.2">
      <c r="A85" s="24"/>
      <c r="B85" s="24"/>
      <c r="C85" s="15"/>
      <c r="D85" s="15"/>
      <c r="E85" s="16"/>
      <c r="F85" s="16"/>
      <c r="G85" s="23"/>
      <c r="H85" s="23"/>
      <c r="I85" s="17">
        <f t="shared" ref="I85:J85" si="81">G85+C85+E85</f>
        <v>0</v>
      </c>
      <c r="J85" s="17">
        <f t="shared" si="81"/>
        <v>0</v>
      </c>
      <c r="K85" s="18"/>
      <c r="L85" s="18">
        <f t="shared" si="50"/>
        <v>0</v>
      </c>
      <c r="M85" s="27" t="s">
        <v>33</v>
      </c>
    </row>
    <row r="86" spans="1:13" ht="12.75" customHeight="1" x14ac:dyDescent="0.2">
      <c r="A86" s="24"/>
      <c r="B86" s="24"/>
      <c r="C86" s="15"/>
      <c r="D86" s="15"/>
      <c r="E86" s="16"/>
      <c r="F86" s="16"/>
      <c r="G86" s="23"/>
      <c r="H86" s="23"/>
      <c r="I86" s="17">
        <f t="shared" ref="I86:J86" si="82">G86+C86+E86</f>
        <v>0</v>
      </c>
      <c r="J86" s="17">
        <f t="shared" si="82"/>
        <v>0</v>
      </c>
      <c r="K86" s="18"/>
      <c r="L86" s="18">
        <f t="shared" si="50"/>
        <v>0</v>
      </c>
      <c r="M86" s="27" t="s">
        <v>34</v>
      </c>
    </row>
    <row r="87" spans="1:13" ht="12.75" customHeight="1" x14ac:dyDescent="0.2">
      <c r="A87" s="24"/>
      <c r="B87" s="24"/>
      <c r="C87" s="15"/>
      <c r="D87" s="15"/>
      <c r="E87" s="16"/>
      <c r="F87" s="16"/>
      <c r="G87" s="23"/>
      <c r="H87" s="23"/>
      <c r="I87" s="17">
        <f t="shared" ref="I87:J87" si="83">G87+C87+E87</f>
        <v>0</v>
      </c>
      <c r="J87" s="17">
        <f t="shared" si="83"/>
        <v>0</v>
      </c>
      <c r="K87" s="18"/>
      <c r="L87" s="18">
        <f t="shared" si="50"/>
        <v>0</v>
      </c>
    </row>
    <row r="88" spans="1:13" ht="12.75" customHeight="1" x14ac:dyDescent="0.2">
      <c r="A88" s="24"/>
      <c r="B88" s="24"/>
      <c r="C88" s="15"/>
      <c r="D88" s="15"/>
      <c r="E88" s="16"/>
      <c r="F88" s="16"/>
      <c r="G88" s="23"/>
      <c r="H88" s="23"/>
      <c r="I88" s="17">
        <f t="shared" ref="I88:J88" si="84">G88+C88+E88</f>
        <v>0</v>
      </c>
      <c r="J88" s="17">
        <f t="shared" si="84"/>
        <v>0</v>
      </c>
      <c r="K88" s="18"/>
      <c r="L88" s="18">
        <f t="shared" si="50"/>
        <v>0</v>
      </c>
      <c r="M88" s="27" t="s">
        <v>30</v>
      </c>
    </row>
    <row r="89" spans="1:13" ht="12.75" customHeight="1" x14ac:dyDescent="0.2">
      <c r="A89" s="24"/>
      <c r="B89" s="24"/>
      <c r="C89" s="15"/>
      <c r="D89" s="15"/>
      <c r="E89" s="16"/>
      <c r="F89" s="16"/>
      <c r="G89" s="23"/>
      <c r="H89" s="23"/>
      <c r="I89" s="17">
        <f t="shared" ref="I89:J89" si="85">G89+C89+E89</f>
        <v>0</v>
      </c>
      <c r="J89" s="17">
        <f t="shared" si="85"/>
        <v>0</v>
      </c>
      <c r="K89" s="18"/>
      <c r="L89" s="18">
        <f t="shared" si="50"/>
        <v>0</v>
      </c>
      <c r="M89" s="27" t="s">
        <v>31</v>
      </c>
    </row>
    <row r="90" spans="1:13" ht="12.75" customHeight="1" x14ac:dyDescent="0.2">
      <c r="A90" s="24"/>
      <c r="B90" s="24"/>
      <c r="C90" s="15"/>
      <c r="D90" s="15"/>
      <c r="E90" s="16"/>
      <c r="F90" s="16"/>
      <c r="G90" s="23"/>
      <c r="H90" s="23"/>
      <c r="I90" s="17">
        <f t="shared" ref="I90:J90" si="86">G90+C90+E90</f>
        <v>0</v>
      </c>
      <c r="J90" s="17">
        <f t="shared" si="86"/>
        <v>0</v>
      </c>
      <c r="K90" s="18"/>
      <c r="L90" s="18">
        <f t="shared" si="50"/>
        <v>0</v>
      </c>
      <c r="M90" s="27" t="s">
        <v>32</v>
      </c>
    </row>
    <row r="91" spans="1:13" ht="12.75" customHeight="1" x14ac:dyDescent="0.2">
      <c r="A91" s="24"/>
      <c r="B91" s="24"/>
      <c r="C91" s="15"/>
      <c r="D91" s="15"/>
      <c r="E91" s="16"/>
      <c r="F91" s="16"/>
      <c r="G91" s="23"/>
      <c r="H91" s="23"/>
      <c r="I91" s="17">
        <f t="shared" ref="I91:J91" si="87">G91+C91+E91</f>
        <v>0</v>
      </c>
      <c r="J91" s="17">
        <f t="shared" si="87"/>
        <v>0</v>
      </c>
      <c r="K91" s="18"/>
      <c r="L91" s="18">
        <f t="shared" si="50"/>
        <v>0</v>
      </c>
      <c r="M91" s="27" t="s">
        <v>33</v>
      </c>
    </row>
    <row r="92" spans="1:13" ht="12.75" customHeight="1" x14ac:dyDescent="0.2">
      <c r="A92" s="24"/>
      <c r="B92" s="24"/>
      <c r="C92" s="15"/>
      <c r="D92" s="15"/>
      <c r="E92" s="16"/>
      <c r="F92" s="16"/>
      <c r="G92" s="23"/>
      <c r="H92" s="23"/>
      <c r="I92" s="17">
        <f t="shared" ref="I92:J92" si="88">G92+C92+E92</f>
        <v>0</v>
      </c>
      <c r="J92" s="17">
        <f t="shared" si="88"/>
        <v>0</v>
      </c>
      <c r="K92" s="18"/>
      <c r="L92" s="18">
        <f t="shared" si="50"/>
        <v>0</v>
      </c>
      <c r="M92" s="27" t="s">
        <v>34</v>
      </c>
    </row>
    <row r="93" spans="1:13" ht="12.75" customHeight="1" x14ac:dyDescent="0.2">
      <c r="A93" s="24"/>
      <c r="B93" s="24"/>
      <c r="C93" s="15"/>
      <c r="D93" s="15"/>
      <c r="E93" s="16"/>
      <c r="F93" s="16"/>
      <c r="G93" s="23"/>
      <c r="H93" s="23"/>
      <c r="I93" s="17">
        <f t="shared" ref="I93:J93" si="89">G93+C93+E93</f>
        <v>0</v>
      </c>
      <c r="J93" s="17">
        <f t="shared" si="89"/>
        <v>0</v>
      </c>
      <c r="K93" s="18"/>
      <c r="L93" s="18">
        <f t="shared" si="50"/>
        <v>0</v>
      </c>
    </row>
    <row r="94" spans="1:13" ht="12.75" customHeight="1" x14ac:dyDescent="0.2">
      <c r="A94" s="24"/>
      <c r="B94" s="24"/>
      <c r="C94" s="15"/>
      <c r="D94" s="15"/>
      <c r="E94" s="16"/>
      <c r="F94" s="16"/>
      <c r="G94" s="23"/>
      <c r="H94" s="23"/>
      <c r="I94" s="17">
        <f t="shared" ref="I94:J94" si="90">G94+C94+E94</f>
        <v>0</v>
      </c>
      <c r="J94" s="17">
        <f t="shared" si="90"/>
        <v>0</v>
      </c>
      <c r="K94" s="18"/>
      <c r="L94" s="18">
        <f t="shared" si="50"/>
        <v>0</v>
      </c>
      <c r="M94" s="27" t="s">
        <v>30</v>
      </c>
    </row>
    <row r="95" spans="1:13" ht="12.75" customHeight="1" x14ac:dyDescent="0.2">
      <c r="A95" s="24"/>
      <c r="B95" s="24"/>
      <c r="C95" s="15"/>
      <c r="D95" s="15"/>
      <c r="E95" s="16"/>
      <c r="F95" s="16"/>
      <c r="G95" s="23"/>
      <c r="H95" s="23"/>
      <c r="I95" s="17">
        <f t="shared" ref="I95:J95" si="91">G95+C95+E95</f>
        <v>0</v>
      </c>
      <c r="J95" s="17">
        <f t="shared" si="91"/>
        <v>0</v>
      </c>
      <c r="K95" s="18"/>
      <c r="L95" s="18">
        <f t="shared" si="50"/>
        <v>0</v>
      </c>
      <c r="M95" s="27" t="s">
        <v>31</v>
      </c>
    </row>
    <row r="96" spans="1:13" ht="12.75" customHeight="1" x14ac:dyDescent="0.2">
      <c r="A96" s="24"/>
      <c r="B96" s="24"/>
      <c r="C96" s="15"/>
      <c r="D96" s="15"/>
      <c r="E96" s="16"/>
      <c r="F96" s="16"/>
      <c r="G96" s="23"/>
      <c r="H96" s="23"/>
      <c r="I96" s="17">
        <f t="shared" ref="I96:J96" si="92">G96+C96+E96</f>
        <v>0</v>
      </c>
      <c r="J96" s="17">
        <f t="shared" si="92"/>
        <v>0</v>
      </c>
      <c r="K96" s="18"/>
      <c r="L96" s="18">
        <f t="shared" si="50"/>
        <v>0</v>
      </c>
      <c r="M96" s="27" t="s">
        <v>32</v>
      </c>
    </row>
    <row r="97" spans="1:13" ht="12.75" customHeight="1" x14ac:dyDescent="0.2">
      <c r="A97" s="24"/>
      <c r="B97" s="24"/>
      <c r="C97" s="15"/>
      <c r="D97" s="15"/>
      <c r="E97" s="16"/>
      <c r="F97" s="16"/>
      <c r="G97" s="23"/>
      <c r="H97" s="23"/>
      <c r="I97" s="17">
        <f t="shared" ref="I97:J97" si="93">G97+C97+E97</f>
        <v>0</v>
      </c>
      <c r="J97" s="17">
        <f t="shared" si="93"/>
        <v>0</v>
      </c>
      <c r="K97" s="18"/>
      <c r="L97" s="18">
        <f t="shared" si="50"/>
        <v>0</v>
      </c>
      <c r="M97" s="27" t="s">
        <v>33</v>
      </c>
    </row>
    <row r="98" spans="1:13" ht="12.75" customHeight="1" x14ac:dyDescent="0.2">
      <c r="A98" s="24"/>
      <c r="B98" s="24"/>
      <c r="C98" s="15"/>
      <c r="D98" s="15"/>
      <c r="E98" s="16"/>
      <c r="F98" s="16"/>
      <c r="G98" s="23"/>
      <c r="H98" s="23"/>
      <c r="I98" s="17">
        <f t="shared" ref="I98:J98" si="94">G98+C98+E98</f>
        <v>0</v>
      </c>
      <c r="J98" s="17">
        <f t="shared" si="94"/>
        <v>0</v>
      </c>
      <c r="K98" s="18"/>
      <c r="L98" s="18">
        <f t="shared" si="50"/>
        <v>0</v>
      </c>
      <c r="M98" s="27" t="s">
        <v>34</v>
      </c>
    </row>
    <row r="99" spans="1:13" ht="12.75" customHeight="1" x14ac:dyDescent="0.2">
      <c r="A99" s="24"/>
      <c r="B99" s="24"/>
      <c r="C99" s="15"/>
      <c r="D99" s="15"/>
      <c r="E99" s="16"/>
      <c r="F99" s="16"/>
      <c r="G99" s="23"/>
      <c r="H99" s="23"/>
      <c r="I99" s="17">
        <f t="shared" ref="I99:J99" si="95">G99+C99+E99</f>
        <v>0</v>
      </c>
      <c r="J99" s="17">
        <f t="shared" si="95"/>
        <v>0</v>
      </c>
      <c r="K99" s="18"/>
      <c r="L99" s="18">
        <f t="shared" si="50"/>
        <v>0</v>
      </c>
    </row>
    <row r="100" spans="1:13" ht="12.75" customHeight="1" x14ac:dyDescent="0.2">
      <c r="A100" s="24"/>
      <c r="B100" s="24"/>
      <c r="C100" s="15"/>
      <c r="D100" s="15"/>
      <c r="E100" s="16"/>
      <c r="F100" s="16"/>
      <c r="G100" s="23"/>
      <c r="H100" s="23"/>
      <c r="I100" s="17">
        <f t="shared" ref="I100:J100" si="96">G100+C100+E100</f>
        <v>0</v>
      </c>
      <c r="J100" s="17">
        <f t="shared" si="96"/>
        <v>0</v>
      </c>
      <c r="K100" s="18"/>
      <c r="L100" s="18">
        <f t="shared" si="50"/>
        <v>0</v>
      </c>
      <c r="M100" s="27" t="s">
        <v>34</v>
      </c>
    </row>
    <row r="101" spans="1:13" ht="12.75" customHeight="1" x14ac:dyDescent="0.2">
      <c r="A101" s="24"/>
      <c r="B101" s="24"/>
      <c r="C101" s="15"/>
      <c r="D101" s="15"/>
      <c r="E101" s="16"/>
      <c r="F101" s="16"/>
      <c r="G101" s="23"/>
      <c r="H101" s="23"/>
      <c r="I101" s="17">
        <f t="shared" ref="I101:J101" si="97">G101+C101+E101</f>
        <v>0</v>
      </c>
      <c r="J101" s="17">
        <f t="shared" si="97"/>
        <v>0</v>
      </c>
      <c r="K101" s="18"/>
      <c r="L101" s="18">
        <f t="shared" si="50"/>
        <v>0</v>
      </c>
      <c r="M101" s="27" t="s">
        <v>34</v>
      </c>
    </row>
    <row r="102" spans="1:13" ht="12.75" customHeight="1" x14ac:dyDescent="0.2">
      <c r="A102" s="24"/>
      <c r="B102" s="24"/>
      <c r="C102" s="15"/>
      <c r="D102" s="15"/>
      <c r="E102" s="16"/>
      <c r="F102" s="16"/>
      <c r="G102" s="23"/>
      <c r="H102" s="23"/>
      <c r="I102" s="17">
        <f t="shared" ref="I102:J102" si="98">G102+C102+E102</f>
        <v>0</v>
      </c>
      <c r="J102" s="17">
        <f t="shared" si="98"/>
        <v>0</v>
      </c>
      <c r="K102" s="18"/>
      <c r="L102" s="18">
        <f t="shared" si="50"/>
        <v>0</v>
      </c>
      <c r="M102" s="27" t="s">
        <v>34</v>
      </c>
    </row>
    <row r="103" spans="1:13" ht="12.75" customHeight="1" x14ac:dyDescent="0.2">
      <c r="A103" s="24"/>
      <c r="B103" s="24"/>
      <c r="C103" s="15"/>
      <c r="D103" s="15"/>
      <c r="E103" s="16"/>
      <c r="F103" s="16"/>
      <c r="G103" s="23"/>
      <c r="H103" s="23"/>
      <c r="I103" s="17">
        <f t="shared" ref="I103:J103" si="99">G103+C103+E103</f>
        <v>0</v>
      </c>
      <c r="J103" s="17">
        <f t="shared" si="99"/>
        <v>0</v>
      </c>
      <c r="K103" s="18"/>
      <c r="L103" s="18">
        <f t="shared" si="50"/>
        <v>0</v>
      </c>
      <c r="M103" s="27" t="s">
        <v>34</v>
      </c>
    </row>
    <row r="104" spans="1:13" ht="12.75" customHeight="1" x14ac:dyDescent="0.2">
      <c r="A104" s="24"/>
      <c r="B104" s="24"/>
      <c r="C104" s="15"/>
      <c r="D104" s="15"/>
      <c r="E104" s="16"/>
      <c r="F104" s="16"/>
      <c r="G104" s="23"/>
      <c r="H104" s="23"/>
      <c r="I104" s="17">
        <f t="shared" ref="I104:J104" si="100">G104+C104+E104</f>
        <v>0</v>
      </c>
      <c r="J104" s="17">
        <f t="shared" si="100"/>
        <v>0</v>
      </c>
      <c r="K104" s="18"/>
      <c r="L104" s="18">
        <f t="shared" si="50"/>
        <v>0</v>
      </c>
      <c r="M104" s="27" t="s">
        <v>34</v>
      </c>
    </row>
    <row r="105" spans="1:13" ht="12.75" customHeight="1" x14ac:dyDescent="0.2">
      <c r="A105" s="24"/>
      <c r="B105" s="24"/>
      <c r="C105" s="15"/>
      <c r="D105" s="15"/>
      <c r="E105" s="16"/>
      <c r="F105" s="16"/>
      <c r="G105" s="23"/>
      <c r="H105" s="23"/>
      <c r="I105" s="17">
        <f t="shared" ref="I105:J105" si="101">G105+C105+E105</f>
        <v>0</v>
      </c>
      <c r="J105" s="17">
        <f t="shared" si="101"/>
        <v>0</v>
      </c>
      <c r="K105" s="18"/>
      <c r="L105" s="18">
        <f t="shared" si="50"/>
        <v>0</v>
      </c>
      <c r="M105" s="27" t="s">
        <v>34</v>
      </c>
    </row>
    <row r="106" spans="1:13" ht="12.75" customHeight="1" x14ac:dyDescent="0.2">
      <c r="A106" s="24"/>
      <c r="B106" s="24"/>
      <c r="C106" s="15"/>
      <c r="D106" s="15"/>
      <c r="E106" s="16"/>
      <c r="F106" s="16"/>
      <c r="G106" s="23"/>
      <c r="H106" s="23"/>
      <c r="I106" s="17">
        <f t="shared" ref="I106:J106" si="102">G106+C106+E106</f>
        <v>0</v>
      </c>
      <c r="J106" s="17">
        <f t="shared" si="102"/>
        <v>0</v>
      </c>
      <c r="K106" s="18"/>
      <c r="L106" s="18">
        <f t="shared" si="50"/>
        <v>0</v>
      </c>
      <c r="M106" s="27" t="s">
        <v>34</v>
      </c>
    </row>
    <row r="107" spans="1:13" ht="12.75" customHeight="1" x14ac:dyDescent="0.2">
      <c r="A107" s="24"/>
      <c r="B107" s="24"/>
      <c r="C107" s="15"/>
      <c r="D107" s="15"/>
      <c r="E107" s="16"/>
      <c r="F107" s="16"/>
      <c r="G107" s="23"/>
      <c r="H107" s="23"/>
      <c r="I107" s="17">
        <f t="shared" ref="I107:J107" si="103">G107+C107+E107</f>
        <v>0</v>
      </c>
      <c r="J107" s="17">
        <f t="shared" si="103"/>
        <v>0</v>
      </c>
      <c r="K107" s="18"/>
      <c r="L107" s="18">
        <f t="shared" si="50"/>
        <v>0</v>
      </c>
      <c r="M107" s="27" t="s">
        <v>34</v>
      </c>
    </row>
    <row r="108" spans="1:13" ht="12.75" customHeight="1" x14ac:dyDescent="0.2">
      <c r="A108" s="24"/>
      <c r="B108" s="24"/>
      <c r="C108" s="15"/>
      <c r="D108" s="15"/>
      <c r="E108" s="16"/>
      <c r="F108" s="16"/>
      <c r="G108" s="23"/>
      <c r="H108" s="23"/>
      <c r="I108" s="17">
        <f t="shared" ref="I108:J108" si="104">G108+C108+E108</f>
        <v>0</v>
      </c>
      <c r="J108" s="17">
        <f t="shared" si="104"/>
        <v>0</v>
      </c>
      <c r="K108" s="18"/>
      <c r="L108" s="18">
        <f t="shared" si="50"/>
        <v>0</v>
      </c>
      <c r="M108" s="27" t="s">
        <v>34</v>
      </c>
    </row>
    <row r="109" spans="1:13" ht="12.75" customHeight="1" x14ac:dyDescent="0.2">
      <c r="A109" s="24"/>
      <c r="B109" s="24"/>
      <c r="C109" s="15"/>
      <c r="D109" s="15"/>
      <c r="E109" s="16"/>
      <c r="F109" s="16"/>
      <c r="G109" s="23"/>
      <c r="H109" s="23"/>
      <c r="I109" s="17">
        <f t="shared" ref="I109:J109" si="105">G109+C109+E109</f>
        <v>0</v>
      </c>
      <c r="J109" s="17">
        <f t="shared" si="105"/>
        <v>0</v>
      </c>
      <c r="K109" s="18"/>
      <c r="L109" s="18">
        <f t="shared" si="50"/>
        <v>0</v>
      </c>
      <c r="M109" s="27" t="s">
        <v>34</v>
      </c>
    </row>
    <row r="110" spans="1:13" ht="12.75" customHeight="1" x14ac:dyDescent="0.2">
      <c r="A110" s="24"/>
      <c r="B110" s="24"/>
      <c r="C110" s="15"/>
      <c r="D110" s="15"/>
      <c r="E110" s="16"/>
      <c r="F110" s="16"/>
      <c r="G110" s="23"/>
      <c r="H110" s="23"/>
      <c r="I110" s="17">
        <f t="shared" ref="I110:J110" si="106">G110+C110+E110</f>
        <v>0</v>
      </c>
      <c r="J110" s="17">
        <f t="shared" si="106"/>
        <v>0</v>
      </c>
      <c r="K110" s="18"/>
      <c r="L110" s="18">
        <f t="shared" si="50"/>
        <v>0</v>
      </c>
      <c r="M110" s="27" t="s">
        <v>34</v>
      </c>
    </row>
    <row r="111" spans="1:13" ht="12.75" customHeight="1" x14ac:dyDescent="0.2">
      <c r="A111" s="24"/>
      <c r="B111" s="24"/>
      <c r="C111" s="15"/>
      <c r="D111" s="15"/>
      <c r="E111" s="16"/>
      <c r="F111" s="16"/>
      <c r="G111" s="23"/>
      <c r="H111" s="23"/>
      <c r="I111" s="17">
        <f t="shared" ref="I111:J111" si="107">G111+C111+E111</f>
        <v>0</v>
      </c>
      <c r="J111" s="17">
        <f t="shared" si="107"/>
        <v>0</v>
      </c>
      <c r="K111" s="18"/>
      <c r="L111" s="18">
        <f t="shared" si="50"/>
        <v>0</v>
      </c>
      <c r="M111" s="27" t="s">
        <v>34</v>
      </c>
    </row>
    <row r="112" spans="1:13" ht="12.75" customHeight="1" x14ac:dyDescent="0.2">
      <c r="A112" s="24"/>
      <c r="B112" s="24"/>
      <c r="C112" s="15"/>
      <c r="D112" s="15"/>
      <c r="E112" s="16"/>
      <c r="F112" s="16"/>
      <c r="G112" s="23"/>
      <c r="H112" s="23"/>
      <c r="I112" s="17">
        <f t="shared" ref="I112:J112" si="108">G112+C112+E112</f>
        <v>0</v>
      </c>
      <c r="J112" s="17">
        <f t="shared" si="108"/>
        <v>0</v>
      </c>
      <c r="K112" s="18"/>
      <c r="L112" s="18">
        <f t="shared" si="50"/>
        <v>0</v>
      </c>
      <c r="M112" s="27" t="s">
        <v>34</v>
      </c>
    </row>
    <row r="113" spans="1:26" ht="12.75" customHeight="1" x14ac:dyDescent="0.2">
      <c r="A113" s="24"/>
      <c r="B113" s="24"/>
      <c r="C113" s="15"/>
      <c r="D113" s="15"/>
      <c r="E113" s="16"/>
      <c r="F113" s="16"/>
      <c r="G113" s="23"/>
      <c r="H113" s="23"/>
      <c r="I113" s="17">
        <f t="shared" ref="I113:J113" si="109">G113+C113+E113</f>
        <v>0</v>
      </c>
      <c r="J113" s="17">
        <f t="shared" si="109"/>
        <v>0</v>
      </c>
      <c r="K113" s="18"/>
      <c r="L113" s="18">
        <f t="shared" si="50"/>
        <v>0</v>
      </c>
      <c r="M113" s="27" t="s">
        <v>34</v>
      </c>
    </row>
    <row r="114" spans="1:26" ht="12.75" customHeight="1" x14ac:dyDescent="0.2">
      <c r="A114" s="24"/>
      <c r="B114" s="24"/>
      <c r="C114" s="15"/>
      <c r="D114" s="15"/>
      <c r="E114" s="16"/>
      <c r="F114" s="16"/>
      <c r="G114" s="23"/>
      <c r="H114" s="23"/>
      <c r="I114" s="17">
        <f t="shared" ref="I114:J114" si="110">G114+C114+E114</f>
        <v>0</v>
      </c>
      <c r="J114" s="17">
        <f t="shared" si="110"/>
        <v>0</v>
      </c>
      <c r="K114" s="18"/>
      <c r="L114" s="18">
        <f t="shared" si="50"/>
        <v>0</v>
      </c>
      <c r="M114" s="27" t="s">
        <v>34</v>
      </c>
    </row>
    <row r="115" spans="1:26" ht="12.75" customHeight="1" x14ac:dyDescent="0.2">
      <c r="A115" s="24"/>
      <c r="B115" s="24"/>
      <c r="C115" s="15"/>
      <c r="D115" s="15"/>
      <c r="E115" s="16"/>
      <c r="F115" s="16"/>
      <c r="G115" s="23"/>
      <c r="H115" s="23"/>
      <c r="I115" s="17">
        <f t="shared" ref="I115:J115" si="111">G115+C115+E115</f>
        <v>0</v>
      </c>
      <c r="J115" s="17">
        <f t="shared" si="111"/>
        <v>0</v>
      </c>
      <c r="K115" s="18"/>
      <c r="L115" s="18">
        <f t="shared" si="50"/>
        <v>0</v>
      </c>
      <c r="M115" s="27" t="s">
        <v>34</v>
      </c>
    </row>
    <row r="116" spans="1:26" ht="12.75" customHeight="1" x14ac:dyDescent="0.2">
      <c r="A116" s="24"/>
      <c r="B116" s="24"/>
      <c r="C116" s="15"/>
      <c r="D116" s="15"/>
      <c r="E116" s="16"/>
      <c r="F116" s="16"/>
      <c r="G116" s="23"/>
      <c r="H116" s="23"/>
      <c r="I116" s="17">
        <f t="shared" ref="I116:J116" si="112">G116+C116+E116</f>
        <v>0</v>
      </c>
      <c r="J116" s="17">
        <f t="shared" si="112"/>
        <v>0</v>
      </c>
      <c r="K116" s="18"/>
      <c r="L116" s="18">
        <f t="shared" si="50"/>
        <v>0</v>
      </c>
      <c r="M116" s="27" t="s">
        <v>34</v>
      </c>
    </row>
    <row r="117" spans="1:26" ht="12.75" customHeight="1" x14ac:dyDescent="0.2">
      <c r="A117" s="24"/>
      <c r="B117" s="24"/>
      <c r="C117" s="15"/>
      <c r="D117" s="15"/>
      <c r="E117" s="16"/>
      <c r="F117" s="16"/>
      <c r="G117" s="23"/>
      <c r="H117" s="23"/>
      <c r="I117" s="17">
        <f t="shared" ref="I117:J117" si="113">G117+C117+E117</f>
        <v>0</v>
      </c>
      <c r="J117" s="17">
        <f t="shared" si="113"/>
        <v>0</v>
      </c>
      <c r="K117" s="18"/>
      <c r="L117" s="18">
        <f t="shared" si="50"/>
        <v>0</v>
      </c>
      <c r="M117" s="27" t="s">
        <v>34</v>
      </c>
    </row>
    <row r="118" spans="1:26" ht="12.75" customHeight="1" x14ac:dyDescent="0.2">
      <c r="A118" s="24"/>
      <c r="B118" s="24"/>
      <c r="C118" s="15"/>
      <c r="D118" s="15"/>
      <c r="E118" s="16"/>
      <c r="F118" s="16"/>
      <c r="G118" s="23"/>
      <c r="H118" s="23"/>
      <c r="I118" s="17">
        <f t="shared" ref="I118:J118" si="114">G118+C118+E118</f>
        <v>0</v>
      </c>
      <c r="J118" s="17">
        <f t="shared" si="114"/>
        <v>0</v>
      </c>
      <c r="K118" s="18"/>
      <c r="L118" s="18">
        <f t="shared" si="50"/>
        <v>0</v>
      </c>
      <c r="M118" s="27" t="s">
        <v>32</v>
      </c>
    </row>
    <row r="119" spans="1:26" ht="12.75" customHeight="1" x14ac:dyDescent="0.2">
      <c r="A119" s="24"/>
      <c r="B119" s="24"/>
      <c r="C119" s="15"/>
      <c r="D119" s="15"/>
      <c r="E119" s="16"/>
      <c r="F119" s="16"/>
      <c r="G119" s="23"/>
      <c r="H119" s="23"/>
      <c r="I119" s="17">
        <f t="shared" ref="I119:J119" si="115">G119+C119+E119</f>
        <v>0</v>
      </c>
      <c r="J119" s="17">
        <f t="shared" si="115"/>
        <v>0</v>
      </c>
      <c r="K119" s="18"/>
      <c r="L119" s="18">
        <f t="shared" si="50"/>
        <v>0</v>
      </c>
      <c r="M119" s="27" t="s">
        <v>31</v>
      </c>
    </row>
    <row r="120" spans="1:26" ht="12.75" customHeight="1" x14ac:dyDescent="0.2">
      <c r="A120" s="24"/>
      <c r="B120" s="24"/>
      <c r="C120" s="15"/>
      <c r="D120" s="15"/>
      <c r="E120" s="16"/>
      <c r="F120" s="16"/>
      <c r="G120" s="23"/>
      <c r="H120" s="23"/>
      <c r="I120" s="17">
        <f t="shared" ref="I120:J120" si="116">G120+C120+E120</f>
        <v>0</v>
      </c>
      <c r="J120" s="17">
        <f t="shared" si="116"/>
        <v>0</v>
      </c>
      <c r="K120" s="18"/>
      <c r="L120" s="18">
        <f t="shared" si="50"/>
        <v>0</v>
      </c>
      <c r="M120" s="27" t="s">
        <v>32</v>
      </c>
    </row>
    <row r="121" spans="1:26" ht="12.75" customHeight="1" x14ac:dyDescent="0.2">
      <c r="A121" s="24"/>
      <c r="B121" s="24"/>
      <c r="C121" s="15"/>
      <c r="D121" s="15"/>
      <c r="E121" s="16"/>
      <c r="F121" s="16"/>
      <c r="G121" s="23"/>
      <c r="H121" s="23"/>
      <c r="I121" s="17">
        <f t="shared" ref="I121:J121" si="117">G121+C121+E121</f>
        <v>0</v>
      </c>
      <c r="J121" s="17">
        <f t="shared" si="117"/>
        <v>0</v>
      </c>
      <c r="K121" s="18"/>
      <c r="L121" s="18">
        <f t="shared" si="50"/>
        <v>0</v>
      </c>
      <c r="M121" s="27" t="s">
        <v>32</v>
      </c>
    </row>
    <row r="122" spans="1:26" ht="12.75" customHeight="1" x14ac:dyDescent="0.2">
      <c r="A122" s="24"/>
      <c r="B122" s="24"/>
      <c r="C122" s="15"/>
      <c r="D122" s="15"/>
      <c r="E122" s="16"/>
      <c r="F122" s="16"/>
      <c r="G122" s="23"/>
      <c r="H122" s="23"/>
      <c r="I122" s="17">
        <f t="shared" ref="I122:J122" si="118">G122+C122+E122</f>
        <v>0</v>
      </c>
      <c r="J122" s="17">
        <f t="shared" si="118"/>
        <v>0</v>
      </c>
      <c r="K122" s="18"/>
      <c r="L122" s="18">
        <f t="shared" si="50"/>
        <v>0</v>
      </c>
      <c r="M122" s="27" t="s">
        <v>32</v>
      </c>
    </row>
    <row r="123" spans="1:26" ht="12.75" customHeight="1" x14ac:dyDescent="0.2">
      <c r="A123" s="24"/>
      <c r="B123" s="24"/>
      <c r="C123" s="15"/>
      <c r="D123" s="15"/>
      <c r="E123" s="16"/>
      <c r="F123" s="16"/>
      <c r="G123" s="23"/>
      <c r="H123" s="23"/>
      <c r="I123" s="17">
        <f t="shared" ref="I123:J123" si="119">G123+C123+E123</f>
        <v>0</v>
      </c>
      <c r="J123" s="17">
        <f t="shared" si="119"/>
        <v>0</v>
      </c>
      <c r="K123" s="18"/>
      <c r="L123" s="18">
        <f t="shared" si="50"/>
        <v>0</v>
      </c>
      <c r="M123" s="27" t="s">
        <v>32</v>
      </c>
    </row>
    <row r="124" spans="1:26" ht="12.75" customHeight="1" x14ac:dyDescent="0.2">
      <c r="A124" s="24"/>
      <c r="B124" s="24"/>
      <c r="C124" s="15"/>
      <c r="D124" s="15"/>
      <c r="E124" s="16"/>
      <c r="F124" s="16"/>
      <c r="G124" s="23"/>
      <c r="H124" s="23"/>
      <c r="I124" s="17">
        <f t="shared" ref="I124:J124" si="120">G124+C124+E124</f>
        <v>0</v>
      </c>
      <c r="J124" s="17">
        <f t="shared" si="120"/>
        <v>0</v>
      </c>
      <c r="K124" s="18"/>
      <c r="L124" s="18">
        <f t="shared" si="50"/>
        <v>0</v>
      </c>
      <c r="M124" s="27" t="s">
        <v>32</v>
      </c>
    </row>
    <row r="125" spans="1:26" ht="12.75" customHeight="1" x14ac:dyDescent="0.2">
      <c r="A125" s="24"/>
      <c r="B125" s="24"/>
      <c r="C125" s="15"/>
      <c r="D125" s="15"/>
      <c r="E125" s="16"/>
      <c r="F125" s="16"/>
      <c r="G125" s="23"/>
      <c r="H125" s="23"/>
      <c r="I125" s="17">
        <f t="shared" ref="I125:J125" si="121">G125+C125+E125</f>
        <v>0</v>
      </c>
      <c r="J125" s="17">
        <f t="shared" si="121"/>
        <v>0</v>
      </c>
      <c r="K125" s="18"/>
      <c r="L125" s="18">
        <f t="shared" si="50"/>
        <v>0</v>
      </c>
      <c r="M125" s="27" t="s">
        <v>32</v>
      </c>
    </row>
    <row r="126" spans="1:26" ht="12.75" customHeight="1" x14ac:dyDescent="0.2">
      <c r="A126" s="24"/>
      <c r="B126" s="24"/>
      <c r="C126" s="15"/>
      <c r="D126" s="15"/>
      <c r="E126" s="16"/>
      <c r="F126" s="16"/>
      <c r="G126" s="23"/>
      <c r="H126" s="23"/>
      <c r="I126" s="17">
        <f t="shared" ref="I126:J126" si="122">G126+C126+E126</f>
        <v>0</v>
      </c>
      <c r="J126" s="17">
        <f t="shared" si="122"/>
        <v>0</v>
      </c>
      <c r="K126" s="18"/>
      <c r="L126" s="18">
        <f t="shared" si="50"/>
        <v>0</v>
      </c>
      <c r="M126" s="27" t="s">
        <v>33</v>
      </c>
    </row>
    <row r="127" spans="1:26" ht="12.75" customHeight="1" x14ac:dyDescent="0.2">
      <c r="A127" s="24"/>
      <c r="B127" s="24"/>
      <c r="C127" s="15"/>
      <c r="D127" s="15"/>
      <c r="E127" s="16"/>
      <c r="F127" s="16"/>
      <c r="G127" s="23"/>
      <c r="H127" s="23"/>
      <c r="I127" s="17">
        <f t="shared" ref="I127:J127" si="123">G127+C127+E127</f>
        <v>0</v>
      </c>
      <c r="J127" s="17">
        <f t="shared" si="123"/>
        <v>0</v>
      </c>
      <c r="K127" s="18"/>
      <c r="L127" s="18">
        <f t="shared" si="50"/>
        <v>0</v>
      </c>
      <c r="M127" s="27" t="s">
        <v>33</v>
      </c>
    </row>
    <row r="128" spans="1:26" ht="12.75" customHeight="1" x14ac:dyDescent="0.2">
      <c r="A128" s="24"/>
      <c r="B128" s="24"/>
      <c r="C128" s="15"/>
      <c r="D128" s="15"/>
      <c r="E128" s="16"/>
      <c r="F128" s="16"/>
      <c r="G128" s="29"/>
      <c r="H128" s="29"/>
      <c r="I128" s="17">
        <f t="shared" ref="I128:J128" si="124">G128+C128+E128</f>
        <v>0</v>
      </c>
      <c r="J128" s="17">
        <f t="shared" si="124"/>
        <v>0</v>
      </c>
      <c r="K128" s="18"/>
      <c r="L128" s="18">
        <f t="shared" si="50"/>
        <v>0</v>
      </c>
      <c r="M128" s="27" t="s">
        <v>34</v>
      </c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 spans="1:13" ht="12.75" customHeight="1" x14ac:dyDescent="0.2">
      <c r="A129" s="24"/>
      <c r="B129" s="24"/>
      <c r="C129" s="15"/>
      <c r="D129" s="15"/>
      <c r="E129" s="16"/>
      <c r="F129" s="16"/>
      <c r="G129" s="23"/>
      <c r="H129" s="23"/>
      <c r="I129" s="17">
        <f t="shared" ref="I129:J129" si="125">G129+C129+E129</f>
        <v>0</v>
      </c>
      <c r="J129" s="17">
        <f t="shared" si="125"/>
        <v>0</v>
      </c>
      <c r="K129" s="18"/>
      <c r="L129" s="18">
        <f t="shared" si="50"/>
        <v>0</v>
      </c>
      <c r="M129" s="27" t="s">
        <v>34</v>
      </c>
    </row>
    <row r="130" spans="1:13" ht="12.75" customHeight="1" x14ac:dyDescent="0.2">
      <c r="A130" s="24"/>
      <c r="B130" s="24"/>
      <c r="C130" s="15"/>
      <c r="D130" s="15"/>
      <c r="E130" s="16"/>
      <c r="F130" s="16"/>
      <c r="G130" s="23"/>
      <c r="H130" s="23"/>
      <c r="I130" s="17">
        <f t="shared" ref="I130:J130" si="126">G130+C130+E130</f>
        <v>0</v>
      </c>
      <c r="J130" s="17">
        <f t="shared" si="126"/>
        <v>0</v>
      </c>
      <c r="K130" s="18"/>
      <c r="L130" s="18">
        <f t="shared" si="50"/>
        <v>0</v>
      </c>
      <c r="M130" s="27" t="s">
        <v>32</v>
      </c>
    </row>
    <row r="131" spans="1:13" ht="12.75" customHeight="1" x14ac:dyDescent="0.2">
      <c r="A131" s="24"/>
      <c r="B131" s="24"/>
      <c r="C131" s="15"/>
      <c r="D131" s="15"/>
      <c r="E131" s="16"/>
      <c r="F131" s="16"/>
      <c r="G131" s="23"/>
      <c r="H131" s="23"/>
      <c r="I131" s="17">
        <f t="shared" ref="I131:J131" si="127">G131+C131+E131</f>
        <v>0</v>
      </c>
      <c r="J131" s="17">
        <f t="shared" si="127"/>
        <v>0</v>
      </c>
      <c r="K131" s="18"/>
      <c r="L131" s="18">
        <f t="shared" si="50"/>
        <v>0</v>
      </c>
      <c r="M131" s="27" t="s">
        <v>32</v>
      </c>
    </row>
    <row r="132" spans="1:13" ht="12.75" customHeight="1" x14ac:dyDescent="0.2">
      <c r="A132" s="24"/>
      <c r="B132" s="24"/>
      <c r="C132" s="15"/>
      <c r="D132" s="15"/>
      <c r="E132" s="16"/>
      <c r="F132" s="16"/>
      <c r="G132" s="23"/>
      <c r="H132" s="23"/>
      <c r="I132" s="17">
        <f t="shared" ref="I132:J132" si="128">G132+C132+E132</f>
        <v>0</v>
      </c>
      <c r="J132" s="17">
        <f t="shared" si="128"/>
        <v>0</v>
      </c>
      <c r="K132" s="18"/>
      <c r="L132" s="18">
        <f t="shared" si="50"/>
        <v>0</v>
      </c>
      <c r="M132" s="27" t="s">
        <v>32</v>
      </c>
    </row>
    <row r="133" spans="1:13" ht="12.75" customHeight="1" x14ac:dyDescent="0.2">
      <c r="A133" s="24"/>
      <c r="B133" s="24"/>
      <c r="C133" s="15"/>
      <c r="D133" s="15"/>
      <c r="E133" s="16"/>
      <c r="F133" s="16"/>
      <c r="G133" s="23"/>
      <c r="H133" s="23"/>
      <c r="I133" s="17">
        <f t="shared" ref="I133:J133" si="129">G133+C133+E133</f>
        <v>0</v>
      </c>
      <c r="J133" s="17">
        <f t="shared" si="129"/>
        <v>0</v>
      </c>
      <c r="K133" s="18"/>
      <c r="L133" s="18">
        <f t="shared" si="50"/>
        <v>0</v>
      </c>
      <c r="M133" s="27" t="s">
        <v>32</v>
      </c>
    </row>
    <row r="134" spans="1:13" ht="12.75" customHeight="1" x14ac:dyDescent="0.2">
      <c r="A134" s="24"/>
      <c r="B134" s="24"/>
      <c r="C134" s="15"/>
      <c r="D134" s="15"/>
      <c r="E134" s="16"/>
      <c r="F134" s="16"/>
      <c r="G134" s="23"/>
      <c r="H134" s="23"/>
      <c r="I134" s="17">
        <f t="shared" ref="I134:J134" si="130">G134+C134+E134</f>
        <v>0</v>
      </c>
      <c r="J134" s="17">
        <f t="shared" si="130"/>
        <v>0</v>
      </c>
      <c r="K134" s="18"/>
      <c r="L134" s="18">
        <f t="shared" si="50"/>
        <v>0</v>
      </c>
      <c r="M134" s="27" t="s">
        <v>32</v>
      </c>
    </row>
    <row r="135" spans="1:13" ht="12.75" customHeight="1" x14ac:dyDescent="0.2">
      <c r="A135" s="24"/>
      <c r="B135" s="24"/>
      <c r="C135" s="15"/>
      <c r="D135" s="15"/>
      <c r="E135" s="16"/>
      <c r="F135" s="16"/>
      <c r="G135" s="23"/>
      <c r="H135" s="23"/>
      <c r="I135" s="17">
        <f t="shared" ref="I135:J135" si="131">G135+C135+E135</f>
        <v>0</v>
      </c>
      <c r="J135" s="17">
        <f t="shared" si="131"/>
        <v>0</v>
      </c>
      <c r="K135" s="18"/>
      <c r="L135" s="18">
        <f t="shared" si="50"/>
        <v>0</v>
      </c>
      <c r="M135" s="27" t="s">
        <v>34</v>
      </c>
    </row>
    <row r="136" spans="1:13" ht="12.75" customHeight="1" x14ac:dyDescent="0.2">
      <c r="A136" s="24"/>
      <c r="B136" s="24"/>
      <c r="C136" s="15"/>
      <c r="D136" s="15"/>
      <c r="E136" s="16"/>
      <c r="F136" s="16"/>
      <c r="G136" s="23"/>
      <c r="H136" s="23"/>
      <c r="I136" s="17">
        <f t="shared" ref="I136:J136" si="132">G136+C136+E136</f>
        <v>0</v>
      </c>
      <c r="J136" s="17">
        <f t="shared" si="132"/>
        <v>0</v>
      </c>
      <c r="K136" s="18"/>
      <c r="L136" s="18">
        <f t="shared" si="50"/>
        <v>0</v>
      </c>
      <c r="M136" s="27" t="s">
        <v>35</v>
      </c>
    </row>
    <row r="137" spans="1:13" ht="12.75" customHeight="1" x14ac:dyDescent="0.2">
      <c r="A137" s="24"/>
      <c r="B137" s="24"/>
      <c r="C137" s="15"/>
      <c r="D137" s="15"/>
      <c r="E137" s="16"/>
      <c r="F137" s="16"/>
      <c r="G137" s="23"/>
      <c r="H137" s="23"/>
      <c r="I137" s="17">
        <f t="shared" ref="I137:J137" si="133">G137+C137+E137</f>
        <v>0</v>
      </c>
      <c r="J137" s="17">
        <f t="shared" si="133"/>
        <v>0</v>
      </c>
      <c r="K137" s="18"/>
      <c r="L137" s="18">
        <f t="shared" si="50"/>
        <v>0</v>
      </c>
      <c r="M137" s="27" t="s">
        <v>35</v>
      </c>
    </row>
    <row r="138" spans="1:13" ht="12.75" customHeight="1" x14ac:dyDescent="0.2">
      <c r="A138" s="24"/>
      <c r="B138" s="24"/>
      <c r="C138" s="15"/>
      <c r="D138" s="15"/>
      <c r="E138" s="16"/>
      <c r="F138" s="16"/>
      <c r="G138" s="23"/>
      <c r="H138" s="23"/>
      <c r="I138" s="17">
        <f t="shared" ref="I138:J138" si="134">G138+C138+E138</f>
        <v>0</v>
      </c>
      <c r="J138" s="17">
        <f t="shared" si="134"/>
        <v>0</v>
      </c>
      <c r="K138" s="18"/>
      <c r="L138" s="18">
        <f t="shared" si="50"/>
        <v>0</v>
      </c>
      <c r="M138" s="27" t="s">
        <v>35</v>
      </c>
    </row>
    <row r="139" spans="1:13" ht="12.75" customHeight="1" x14ac:dyDescent="0.2">
      <c r="A139" s="24"/>
      <c r="B139" s="24"/>
      <c r="C139" s="15"/>
      <c r="D139" s="15"/>
      <c r="E139" s="16"/>
      <c r="F139" s="16"/>
      <c r="G139" s="23"/>
      <c r="H139" s="23"/>
      <c r="I139" s="17">
        <f t="shared" ref="I139:J139" si="135">G139+C139+E139</f>
        <v>0</v>
      </c>
      <c r="J139" s="17">
        <f t="shared" si="135"/>
        <v>0</v>
      </c>
      <c r="K139" s="18"/>
      <c r="L139" s="18">
        <f t="shared" si="50"/>
        <v>0</v>
      </c>
      <c r="M139" s="27" t="s">
        <v>34</v>
      </c>
    </row>
    <row r="140" spans="1:13" ht="12.75" customHeight="1" x14ac:dyDescent="0.2">
      <c r="A140" s="24"/>
      <c r="B140" s="24"/>
      <c r="C140" s="15"/>
      <c r="D140" s="15"/>
      <c r="E140" s="16"/>
      <c r="F140" s="16"/>
      <c r="G140" s="23"/>
      <c r="H140" s="23"/>
      <c r="I140" s="17">
        <f t="shared" ref="I140:J140" si="136">G140+C140+E140</f>
        <v>0</v>
      </c>
      <c r="J140" s="17">
        <f t="shared" si="136"/>
        <v>0</v>
      </c>
      <c r="K140" s="18"/>
      <c r="L140" s="18">
        <f t="shared" si="50"/>
        <v>0</v>
      </c>
      <c r="M140" s="27" t="s">
        <v>34</v>
      </c>
    </row>
    <row r="141" spans="1:13" ht="12.75" customHeight="1" x14ac:dyDescent="0.2">
      <c r="A141" s="24"/>
      <c r="B141" s="24"/>
      <c r="C141" s="15"/>
      <c r="D141" s="15"/>
      <c r="E141" s="16"/>
      <c r="F141" s="16"/>
      <c r="G141" s="23"/>
      <c r="H141" s="23"/>
      <c r="I141" s="17">
        <f t="shared" ref="I141:J141" si="137">G141+C141+E141</f>
        <v>0</v>
      </c>
      <c r="J141" s="17">
        <f t="shared" si="137"/>
        <v>0</v>
      </c>
      <c r="K141" s="18"/>
      <c r="L141" s="18">
        <f t="shared" si="50"/>
        <v>0</v>
      </c>
      <c r="M141" s="27" t="s">
        <v>34</v>
      </c>
    </row>
    <row r="142" spans="1:13" ht="12.75" customHeight="1" x14ac:dyDescent="0.2">
      <c r="A142" s="24"/>
      <c r="B142" s="24"/>
      <c r="C142" s="15"/>
      <c r="D142" s="15"/>
      <c r="E142" s="16"/>
      <c r="F142" s="16"/>
      <c r="G142" s="23"/>
      <c r="H142" s="23"/>
      <c r="I142" s="17">
        <f t="shared" ref="I142:J142" si="138">G142+C142+E142</f>
        <v>0</v>
      </c>
      <c r="J142" s="17">
        <f t="shared" si="138"/>
        <v>0</v>
      </c>
      <c r="K142" s="18"/>
      <c r="L142" s="18">
        <f t="shared" si="50"/>
        <v>0</v>
      </c>
      <c r="M142" s="27" t="s">
        <v>34</v>
      </c>
    </row>
    <row r="143" spans="1:13" ht="12.75" customHeight="1" x14ac:dyDescent="0.2">
      <c r="A143" s="24"/>
      <c r="B143" s="24"/>
      <c r="C143" s="15"/>
      <c r="D143" s="15"/>
      <c r="E143" s="16"/>
      <c r="F143" s="16"/>
      <c r="G143" s="23"/>
      <c r="H143" s="23"/>
      <c r="I143" s="17">
        <f t="shared" ref="I143:J143" si="139">G143+C143+E143</f>
        <v>0</v>
      </c>
      <c r="J143" s="17">
        <f t="shared" si="139"/>
        <v>0</v>
      </c>
      <c r="K143" s="18"/>
      <c r="L143" s="18">
        <f t="shared" si="50"/>
        <v>0</v>
      </c>
      <c r="M143" s="27" t="s">
        <v>34</v>
      </c>
    </row>
    <row r="144" spans="1:13" ht="12.75" customHeight="1" x14ac:dyDescent="0.2">
      <c r="A144" s="24"/>
      <c r="B144" s="24"/>
      <c r="C144" s="15"/>
      <c r="D144" s="15"/>
      <c r="E144" s="16"/>
      <c r="F144" s="16"/>
      <c r="G144" s="23"/>
      <c r="H144" s="23"/>
      <c r="I144" s="17">
        <f t="shared" ref="I144:J144" si="140">G144+C144+E144</f>
        <v>0</v>
      </c>
      <c r="J144" s="17">
        <f t="shared" si="140"/>
        <v>0</v>
      </c>
      <c r="K144" s="18"/>
      <c r="L144" s="18">
        <f t="shared" si="50"/>
        <v>0</v>
      </c>
      <c r="M144" s="27" t="s">
        <v>36</v>
      </c>
    </row>
    <row r="145" spans="1:13" ht="12.75" customHeight="1" x14ac:dyDescent="0.2">
      <c r="A145" s="24"/>
      <c r="B145" s="24"/>
      <c r="C145" s="15"/>
      <c r="D145" s="15"/>
      <c r="E145" s="16"/>
      <c r="F145" s="16"/>
      <c r="G145" s="23"/>
      <c r="H145" s="23"/>
      <c r="I145" s="17">
        <f t="shared" ref="I145:J145" si="141">G145+C145+E145</f>
        <v>0</v>
      </c>
      <c r="J145" s="17">
        <f t="shared" si="141"/>
        <v>0</v>
      </c>
      <c r="K145" s="18"/>
      <c r="L145" s="18">
        <f t="shared" si="50"/>
        <v>0</v>
      </c>
      <c r="M145" s="27" t="s">
        <v>34</v>
      </c>
    </row>
    <row r="146" spans="1:13" ht="12.75" customHeight="1" x14ac:dyDescent="0.2">
      <c r="A146" s="25"/>
      <c r="B146" s="25"/>
      <c r="C146" s="30"/>
      <c r="D146" s="30"/>
      <c r="E146" s="16"/>
      <c r="F146" s="16"/>
      <c r="G146" s="23"/>
      <c r="H146" s="23"/>
      <c r="I146" s="17">
        <f t="shared" ref="I146:J146" si="142">G146+C146+E146</f>
        <v>0</v>
      </c>
      <c r="J146" s="17">
        <f t="shared" si="142"/>
        <v>0</v>
      </c>
      <c r="K146" s="18"/>
      <c r="L146" s="18">
        <f t="shared" si="50"/>
        <v>0</v>
      </c>
      <c r="M146" s="31" t="s">
        <v>37</v>
      </c>
    </row>
    <row r="147" spans="1:13" ht="12.75" customHeight="1" x14ac:dyDescent="0.2">
      <c r="A147" s="14"/>
      <c r="B147" s="14"/>
      <c r="C147" s="30"/>
      <c r="D147" s="30"/>
      <c r="E147" s="16"/>
      <c r="F147" s="16"/>
      <c r="G147" s="23"/>
      <c r="H147" s="23"/>
      <c r="I147" s="17">
        <f t="shared" ref="I147:J147" si="143">G147+C147+E147</f>
        <v>0</v>
      </c>
      <c r="J147" s="17">
        <f t="shared" si="143"/>
        <v>0</v>
      </c>
      <c r="K147" s="18"/>
      <c r="L147" s="18">
        <f t="shared" si="50"/>
        <v>0</v>
      </c>
      <c r="M147" s="31" t="s">
        <v>37</v>
      </c>
    </row>
    <row r="148" spans="1:13" ht="12.75" customHeight="1" x14ac:dyDescent="0.2">
      <c r="A148" s="14"/>
      <c r="B148" s="14"/>
      <c r="C148" s="30"/>
      <c r="D148" s="30"/>
      <c r="E148" s="16"/>
      <c r="F148" s="16"/>
      <c r="G148" s="23"/>
      <c r="H148" s="23"/>
      <c r="I148" s="17">
        <f t="shared" ref="I148:J148" si="144">G148+C148+E148</f>
        <v>0</v>
      </c>
      <c r="J148" s="17">
        <f t="shared" si="144"/>
        <v>0</v>
      </c>
      <c r="K148" s="18"/>
      <c r="L148" s="18">
        <f t="shared" si="50"/>
        <v>0</v>
      </c>
      <c r="M148" s="31" t="s">
        <v>37</v>
      </c>
    </row>
    <row r="149" spans="1:13" ht="12.75" customHeight="1" x14ac:dyDescent="0.2">
      <c r="A149" s="14"/>
      <c r="B149" s="14"/>
      <c r="C149" s="30"/>
      <c r="D149" s="30"/>
      <c r="E149" s="16"/>
      <c r="F149" s="16"/>
      <c r="G149" s="23"/>
      <c r="H149" s="23"/>
      <c r="I149" s="17">
        <f t="shared" ref="I149:J149" si="145">G149+C149+E149</f>
        <v>0</v>
      </c>
      <c r="J149" s="17">
        <f t="shared" si="145"/>
        <v>0</v>
      </c>
      <c r="K149" s="18"/>
      <c r="L149" s="18">
        <f t="shared" si="50"/>
        <v>0</v>
      </c>
      <c r="M149" s="31" t="s">
        <v>37</v>
      </c>
    </row>
    <row r="150" spans="1:13" ht="12.75" customHeight="1" x14ac:dyDescent="0.2">
      <c r="A150" s="14"/>
      <c r="B150" s="14"/>
      <c r="C150" s="30"/>
      <c r="D150" s="30"/>
      <c r="E150" s="16"/>
      <c r="F150" s="16"/>
      <c r="G150" s="23"/>
      <c r="H150" s="23"/>
      <c r="I150" s="17">
        <f t="shared" ref="I150:J150" si="146">G150+C150+E150</f>
        <v>0</v>
      </c>
      <c r="J150" s="17">
        <f t="shared" si="146"/>
        <v>0</v>
      </c>
      <c r="K150" s="18"/>
      <c r="L150" s="18">
        <f t="shared" si="50"/>
        <v>0</v>
      </c>
      <c r="M150" s="31" t="s">
        <v>37</v>
      </c>
    </row>
    <row r="151" spans="1:13" ht="12.75" customHeight="1" x14ac:dyDescent="0.2">
      <c r="A151" s="14"/>
      <c r="B151" s="14"/>
      <c r="C151" s="30"/>
      <c r="D151" s="30"/>
      <c r="E151" s="16"/>
      <c r="F151" s="16"/>
      <c r="G151" s="23"/>
      <c r="H151" s="23"/>
      <c r="I151" s="17">
        <f t="shared" ref="I151:J151" si="147">G151+C151+E151</f>
        <v>0</v>
      </c>
      <c r="J151" s="17">
        <f t="shared" si="147"/>
        <v>0</v>
      </c>
      <c r="K151" s="18"/>
      <c r="L151" s="18">
        <f t="shared" si="50"/>
        <v>0</v>
      </c>
      <c r="M151" s="31" t="s">
        <v>37</v>
      </c>
    </row>
    <row r="152" spans="1:13" ht="12.75" customHeight="1" x14ac:dyDescent="0.2">
      <c r="A152" s="14"/>
      <c r="B152" s="14"/>
      <c r="C152" s="30"/>
      <c r="D152" s="30"/>
      <c r="E152" s="16"/>
      <c r="F152" s="16"/>
      <c r="G152" s="23"/>
      <c r="H152" s="23"/>
      <c r="I152" s="17">
        <f t="shared" ref="I152:J152" si="148">G152+C152+E152</f>
        <v>0</v>
      </c>
      <c r="J152" s="17">
        <f t="shared" si="148"/>
        <v>0</v>
      </c>
      <c r="K152" s="18"/>
      <c r="L152" s="18">
        <f t="shared" si="50"/>
        <v>0</v>
      </c>
    </row>
    <row r="153" spans="1:13" ht="12.75" customHeight="1" x14ac:dyDescent="0.2">
      <c r="A153" s="14"/>
      <c r="B153" s="14"/>
      <c r="C153" s="30"/>
      <c r="D153" s="30"/>
      <c r="E153" s="16"/>
      <c r="F153" s="16"/>
      <c r="G153" s="23"/>
      <c r="H153" s="23"/>
      <c r="I153" s="17">
        <f t="shared" ref="I153:J153" si="149">G153+C153+E153</f>
        <v>0</v>
      </c>
      <c r="J153" s="17">
        <f t="shared" si="149"/>
        <v>0</v>
      </c>
      <c r="K153" s="18"/>
      <c r="L153" s="18">
        <f t="shared" si="50"/>
        <v>0</v>
      </c>
      <c r="M153" s="31" t="s">
        <v>38</v>
      </c>
    </row>
    <row r="154" spans="1:13" ht="12.75" customHeight="1" x14ac:dyDescent="0.2">
      <c r="A154" s="14"/>
      <c r="B154" s="14"/>
      <c r="C154" s="30"/>
      <c r="D154" s="30"/>
      <c r="E154" s="16"/>
      <c r="F154" s="16"/>
      <c r="G154" s="23"/>
      <c r="H154" s="23"/>
      <c r="I154" s="17">
        <f t="shared" ref="I154:J154" si="150">G154+C154+E154</f>
        <v>0</v>
      </c>
      <c r="J154" s="17">
        <f t="shared" si="150"/>
        <v>0</v>
      </c>
      <c r="K154" s="18"/>
      <c r="L154" s="18">
        <f t="shared" si="50"/>
        <v>0</v>
      </c>
      <c r="M154" s="31" t="s">
        <v>38</v>
      </c>
    </row>
    <row r="155" spans="1:13" ht="12.75" customHeight="1" x14ac:dyDescent="0.2">
      <c r="A155" s="14"/>
      <c r="B155" s="14"/>
      <c r="C155" s="30"/>
      <c r="D155" s="30"/>
      <c r="E155" s="16"/>
      <c r="F155" s="16"/>
      <c r="G155" s="23"/>
      <c r="H155" s="23"/>
      <c r="I155" s="17">
        <f t="shared" ref="I155:J155" si="151">G155+C155+E155</f>
        <v>0</v>
      </c>
      <c r="J155" s="17">
        <f t="shared" si="151"/>
        <v>0</v>
      </c>
      <c r="K155" s="18"/>
      <c r="L155" s="18">
        <f t="shared" si="50"/>
        <v>0</v>
      </c>
      <c r="M155" s="31" t="s">
        <v>38</v>
      </c>
    </row>
    <row r="156" spans="1:13" ht="12.75" customHeight="1" x14ac:dyDescent="0.2">
      <c r="A156" s="14"/>
      <c r="B156" s="14"/>
      <c r="C156" s="30"/>
      <c r="D156" s="30"/>
      <c r="E156" s="16"/>
      <c r="F156" s="16"/>
      <c r="G156" s="23"/>
      <c r="H156" s="23"/>
      <c r="I156" s="17">
        <f t="shared" ref="I156:J156" si="152">G156+C156+E156</f>
        <v>0</v>
      </c>
      <c r="J156" s="17">
        <f t="shared" si="152"/>
        <v>0</v>
      </c>
      <c r="K156" s="18"/>
      <c r="L156" s="18">
        <f t="shared" si="50"/>
        <v>0</v>
      </c>
      <c r="M156" s="31" t="s">
        <v>38</v>
      </c>
    </row>
    <row r="157" spans="1:13" ht="12.75" customHeight="1" x14ac:dyDescent="0.2">
      <c r="A157" s="14"/>
      <c r="B157" s="14"/>
      <c r="C157" s="30"/>
      <c r="D157" s="30"/>
      <c r="E157" s="16"/>
      <c r="F157" s="16"/>
      <c r="G157" s="23"/>
      <c r="H157" s="23"/>
      <c r="I157" s="17">
        <f t="shared" ref="I157:J157" si="153">G157+C157+E157</f>
        <v>0</v>
      </c>
      <c r="J157" s="17">
        <f t="shared" si="153"/>
        <v>0</v>
      </c>
      <c r="K157" s="18"/>
      <c r="L157" s="18">
        <f t="shared" si="50"/>
        <v>0</v>
      </c>
      <c r="M157" s="31" t="s">
        <v>38</v>
      </c>
    </row>
    <row r="158" spans="1:13" ht="12.75" customHeight="1" x14ac:dyDescent="0.2">
      <c r="A158" s="14"/>
      <c r="B158" s="14"/>
      <c r="C158" s="30"/>
      <c r="D158" s="30"/>
      <c r="E158" s="16"/>
      <c r="F158" s="16"/>
      <c r="G158" s="23"/>
      <c r="H158" s="23"/>
      <c r="I158" s="17">
        <f t="shared" ref="I158:J158" si="154">G158+C158+E158</f>
        <v>0</v>
      </c>
      <c r="J158" s="17">
        <f t="shared" si="154"/>
        <v>0</v>
      </c>
      <c r="K158" s="18"/>
      <c r="L158" s="18">
        <f t="shared" si="50"/>
        <v>0</v>
      </c>
      <c r="M158" s="31" t="s">
        <v>38</v>
      </c>
    </row>
    <row r="159" spans="1:13" ht="12.75" customHeight="1" x14ac:dyDescent="0.2">
      <c r="A159" s="14"/>
      <c r="B159" s="14"/>
      <c r="C159" s="30"/>
      <c r="D159" s="30"/>
      <c r="E159" s="16"/>
      <c r="F159" s="16"/>
      <c r="G159" s="23"/>
      <c r="H159" s="23"/>
      <c r="I159" s="17">
        <f t="shared" ref="I159:J159" si="155">G159+C159+E159</f>
        <v>0</v>
      </c>
      <c r="J159" s="17">
        <f t="shared" si="155"/>
        <v>0</v>
      </c>
      <c r="K159" s="18"/>
      <c r="L159" s="18">
        <f t="shared" si="50"/>
        <v>0</v>
      </c>
      <c r="M159" s="31" t="s">
        <v>38</v>
      </c>
    </row>
    <row r="160" spans="1:13" ht="12.75" customHeight="1" x14ac:dyDescent="0.2">
      <c r="A160" s="14"/>
      <c r="B160" s="14"/>
      <c r="C160" s="30"/>
      <c r="D160" s="30"/>
      <c r="E160" s="16"/>
      <c r="F160" s="16"/>
      <c r="G160" s="23"/>
      <c r="H160" s="23"/>
      <c r="I160" s="17">
        <f t="shared" ref="I160:J160" si="156">G160+C160+E160</f>
        <v>0</v>
      </c>
      <c r="J160" s="17">
        <f t="shared" si="156"/>
        <v>0</v>
      </c>
      <c r="K160" s="18"/>
      <c r="L160" s="18">
        <f t="shared" si="50"/>
        <v>0</v>
      </c>
      <c r="M160" s="31" t="s">
        <v>38</v>
      </c>
    </row>
    <row r="161" spans="1:13" ht="12.75" customHeight="1" x14ac:dyDescent="0.2">
      <c r="A161" s="14"/>
      <c r="B161" s="14"/>
      <c r="C161" s="30"/>
      <c r="D161" s="30"/>
      <c r="E161" s="16"/>
      <c r="F161" s="16"/>
      <c r="G161" s="23"/>
      <c r="H161" s="23"/>
      <c r="I161" s="17">
        <f t="shared" ref="I161:J161" si="157">G161+C161+E161</f>
        <v>0</v>
      </c>
      <c r="J161" s="17">
        <f t="shared" si="157"/>
        <v>0</v>
      </c>
      <c r="K161" s="18"/>
      <c r="L161" s="18">
        <f t="shared" si="50"/>
        <v>0</v>
      </c>
      <c r="M161" s="31" t="s">
        <v>38</v>
      </c>
    </row>
    <row r="162" spans="1:13" ht="12.75" customHeight="1" x14ac:dyDescent="0.2">
      <c r="A162" s="14"/>
      <c r="B162" s="14"/>
      <c r="C162" s="30"/>
      <c r="D162" s="30"/>
      <c r="E162" s="16"/>
      <c r="F162" s="16"/>
      <c r="G162" s="23"/>
      <c r="H162" s="23"/>
      <c r="I162" s="17">
        <f t="shared" ref="I162:J162" si="158">G162+C162+E162</f>
        <v>0</v>
      </c>
      <c r="J162" s="17">
        <f t="shared" si="158"/>
        <v>0</v>
      </c>
      <c r="K162" s="18"/>
      <c r="L162" s="18">
        <f t="shared" si="50"/>
        <v>0</v>
      </c>
      <c r="M162" s="31" t="s">
        <v>38</v>
      </c>
    </row>
    <row r="163" spans="1:13" ht="12.75" customHeight="1" x14ac:dyDescent="0.2">
      <c r="A163" s="14"/>
      <c r="B163" s="14"/>
      <c r="C163" s="30"/>
      <c r="D163" s="30"/>
      <c r="E163" s="16"/>
      <c r="F163" s="16"/>
      <c r="G163" s="23"/>
      <c r="H163" s="23"/>
      <c r="I163" s="17">
        <f t="shared" ref="I163:J163" si="159">G163+C163+E163</f>
        <v>0</v>
      </c>
      <c r="J163" s="17">
        <f t="shared" si="159"/>
        <v>0</v>
      </c>
      <c r="K163" s="18"/>
      <c r="L163" s="18">
        <f t="shared" si="50"/>
        <v>0</v>
      </c>
      <c r="M163" s="31" t="s">
        <v>38</v>
      </c>
    </row>
    <row r="164" spans="1:13" ht="12.75" customHeight="1" x14ac:dyDescent="0.2">
      <c r="A164" s="14"/>
      <c r="B164" s="14"/>
      <c r="C164" s="30"/>
      <c r="D164" s="30"/>
      <c r="E164" s="16"/>
      <c r="F164" s="16"/>
      <c r="G164" s="23"/>
      <c r="H164" s="23"/>
      <c r="I164" s="17">
        <f t="shared" ref="I164:J164" si="160">G164+C164+E164</f>
        <v>0</v>
      </c>
      <c r="J164" s="17">
        <f t="shared" si="160"/>
        <v>0</v>
      </c>
      <c r="K164" s="18"/>
      <c r="L164" s="18">
        <f t="shared" si="50"/>
        <v>0</v>
      </c>
      <c r="M164" s="31" t="s">
        <v>38</v>
      </c>
    </row>
    <row r="165" spans="1:13" ht="12.75" customHeight="1" x14ac:dyDescent="0.2">
      <c r="A165" s="14"/>
      <c r="B165" s="14"/>
      <c r="C165" s="30"/>
      <c r="D165" s="30"/>
      <c r="E165" s="16"/>
      <c r="F165" s="16"/>
      <c r="G165" s="23"/>
      <c r="H165" s="23"/>
      <c r="I165" s="17">
        <f t="shared" ref="I165:J165" si="161">G165+C165+E165</f>
        <v>0</v>
      </c>
      <c r="J165" s="17">
        <f t="shared" si="161"/>
        <v>0</v>
      </c>
      <c r="K165" s="18"/>
      <c r="L165" s="18">
        <f t="shared" si="50"/>
        <v>0</v>
      </c>
      <c r="M165" s="31" t="s">
        <v>38</v>
      </c>
    </row>
    <row r="166" spans="1:13" ht="12.75" customHeight="1" x14ac:dyDescent="0.2">
      <c r="A166" s="14"/>
      <c r="B166" s="14"/>
      <c r="C166" s="30"/>
      <c r="D166" s="30"/>
      <c r="E166" s="16"/>
      <c r="F166" s="16"/>
      <c r="G166" s="23"/>
      <c r="H166" s="23"/>
      <c r="I166" s="17">
        <f t="shared" ref="I166:J166" si="162">G166+C166+E166</f>
        <v>0</v>
      </c>
      <c r="J166" s="17">
        <f t="shared" si="162"/>
        <v>0</v>
      </c>
      <c r="K166" s="18"/>
      <c r="L166" s="18">
        <f t="shared" si="50"/>
        <v>0</v>
      </c>
      <c r="M166" s="31" t="s">
        <v>38</v>
      </c>
    </row>
    <row r="167" spans="1:13" ht="12.75" customHeight="1" x14ac:dyDescent="0.2">
      <c r="A167" s="14"/>
      <c r="B167" s="14"/>
      <c r="C167" s="30"/>
      <c r="D167" s="30"/>
      <c r="E167" s="16"/>
      <c r="F167" s="16"/>
      <c r="G167" s="23"/>
      <c r="H167" s="23"/>
      <c r="I167" s="17">
        <f t="shared" ref="I167:J167" si="163">G167+C167+E167</f>
        <v>0</v>
      </c>
      <c r="J167" s="17">
        <f t="shared" si="163"/>
        <v>0</v>
      </c>
      <c r="K167" s="18"/>
      <c r="L167" s="18">
        <f t="shared" si="50"/>
        <v>0</v>
      </c>
      <c r="M167" s="31" t="s">
        <v>38</v>
      </c>
    </row>
    <row r="168" spans="1:13" ht="12.75" customHeight="1" x14ac:dyDescent="0.2">
      <c r="A168" s="14"/>
      <c r="B168" s="14"/>
      <c r="C168" s="30"/>
      <c r="D168" s="30"/>
      <c r="E168" s="16"/>
      <c r="F168" s="16"/>
      <c r="G168" s="23"/>
      <c r="H168" s="23"/>
      <c r="I168" s="17">
        <f t="shared" ref="I168:J168" si="164">G168+C168+E168</f>
        <v>0</v>
      </c>
      <c r="J168" s="17">
        <f t="shared" si="164"/>
        <v>0</v>
      </c>
      <c r="K168" s="18"/>
      <c r="L168" s="18">
        <f t="shared" si="50"/>
        <v>0</v>
      </c>
      <c r="M168" s="31" t="s">
        <v>38</v>
      </c>
    </row>
    <row r="169" spans="1:13" ht="12.75" customHeight="1" x14ac:dyDescent="0.2">
      <c r="A169" s="14"/>
      <c r="B169" s="14"/>
      <c r="C169" s="30"/>
      <c r="D169" s="30"/>
      <c r="E169" s="16"/>
      <c r="F169" s="16"/>
      <c r="G169" s="23"/>
      <c r="H169" s="23"/>
      <c r="I169" s="17">
        <f t="shared" ref="I169:J169" si="165">G169+C169+E169</f>
        <v>0</v>
      </c>
      <c r="J169" s="17">
        <f t="shared" si="165"/>
        <v>0</v>
      </c>
      <c r="K169" s="18"/>
      <c r="L169" s="18">
        <f t="shared" si="50"/>
        <v>0</v>
      </c>
      <c r="M169" s="31" t="s">
        <v>38</v>
      </c>
    </row>
    <row r="170" spans="1:13" ht="12.75" customHeight="1" x14ac:dyDescent="0.2">
      <c r="A170" s="14"/>
      <c r="B170" s="14"/>
      <c r="C170" s="30"/>
      <c r="D170" s="30"/>
      <c r="E170" s="16"/>
      <c r="F170" s="16"/>
      <c r="G170" s="23"/>
      <c r="H170" s="23"/>
      <c r="I170" s="17">
        <f t="shared" ref="I170:J170" si="166">G170+C170+E170</f>
        <v>0</v>
      </c>
      <c r="J170" s="17">
        <f t="shared" si="166"/>
        <v>0</v>
      </c>
      <c r="K170" s="18"/>
      <c r="L170" s="18">
        <f t="shared" si="50"/>
        <v>0</v>
      </c>
      <c r="M170" s="31" t="s">
        <v>38</v>
      </c>
    </row>
    <row r="171" spans="1:13" ht="12.75" customHeight="1" x14ac:dyDescent="0.2">
      <c r="A171" s="14"/>
      <c r="B171" s="14"/>
      <c r="C171" s="30"/>
      <c r="D171" s="30"/>
      <c r="E171" s="16"/>
      <c r="F171" s="16"/>
      <c r="G171" s="23"/>
      <c r="H171" s="23"/>
      <c r="I171" s="17">
        <f t="shared" ref="I171:J171" si="167">G171+C171+E171</f>
        <v>0</v>
      </c>
      <c r="J171" s="17">
        <f t="shared" si="167"/>
        <v>0</v>
      </c>
      <c r="K171" s="18"/>
      <c r="L171" s="18">
        <f t="shared" si="50"/>
        <v>0</v>
      </c>
      <c r="M171" s="31" t="s">
        <v>38</v>
      </c>
    </row>
    <row r="172" spans="1:13" ht="12.75" customHeight="1" x14ac:dyDescent="0.2">
      <c r="A172" s="14"/>
      <c r="B172" s="14"/>
      <c r="C172" s="30"/>
      <c r="D172" s="30"/>
      <c r="E172" s="16"/>
      <c r="F172" s="16"/>
      <c r="G172" s="23"/>
      <c r="H172" s="23"/>
      <c r="I172" s="17">
        <f t="shared" ref="I172:J172" si="168">G172+C172+E172</f>
        <v>0</v>
      </c>
      <c r="J172" s="17">
        <f t="shared" si="168"/>
        <v>0</v>
      </c>
      <c r="K172" s="18"/>
      <c r="L172" s="18">
        <f t="shared" si="50"/>
        <v>0</v>
      </c>
      <c r="M172" s="31" t="s">
        <v>38</v>
      </c>
    </row>
    <row r="173" spans="1:13" ht="12.75" customHeight="1" x14ac:dyDescent="0.2">
      <c r="A173" s="14"/>
      <c r="B173" s="14"/>
      <c r="C173" s="30"/>
      <c r="D173" s="30"/>
      <c r="E173" s="16"/>
      <c r="F173" s="16"/>
      <c r="G173" s="23"/>
      <c r="H173" s="23"/>
      <c r="I173" s="17">
        <f t="shared" ref="I173:J173" si="169">G173+C173+E173</f>
        <v>0</v>
      </c>
      <c r="J173" s="17">
        <f t="shared" si="169"/>
        <v>0</v>
      </c>
      <c r="K173" s="18"/>
      <c r="L173" s="18">
        <f t="shared" si="50"/>
        <v>0</v>
      </c>
      <c r="M173" s="31" t="s">
        <v>34</v>
      </c>
    </row>
    <row r="174" spans="1:13" ht="12.75" customHeight="1" x14ac:dyDescent="0.2">
      <c r="A174" s="14"/>
      <c r="B174" s="14"/>
      <c r="C174" s="30"/>
      <c r="D174" s="30"/>
      <c r="E174" s="16"/>
      <c r="F174" s="16"/>
      <c r="G174" s="23"/>
      <c r="H174" s="23"/>
      <c r="I174" s="17">
        <f t="shared" ref="I174:J174" si="170">G174+C174+E174</f>
        <v>0</v>
      </c>
      <c r="J174" s="17">
        <f t="shared" si="170"/>
        <v>0</v>
      </c>
      <c r="K174" s="18"/>
      <c r="L174" s="18">
        <f t="shared" si="50"/>
        <v>0</v>
      </c>
      <c r="M174" s="31" t="s">
        <v>34</v>
      </c>
    </row>
    <row r="175" spans="1:13" ht="12.75" customHeight="1" x14ac:dyDescent="0.2">
      <c r="A175" s="14"/>
      <c r="B175" s="14"/>
      <c r="C175" s="30"/>
      <c r="D175" s="30"/>
      <c r="E175" s="16"/>
      <c r="F175" s="16"/>
      <c r="G175" s="23"/>
      <c r="H175" s="23"/>
      <c r="I175" s="17"/>
      <c r="J175" s="17"/>
      <c r="K175" s="18"/>
      <c r="L175" s="18"/>
      <c r="M175" s="31"/>
    </row>
    <row r="176" spans="1:13" ht="12.75" customHeight="1" x14ac:dyDescent="0.2">
      <c r="A176" s="14"/>
      <c r="B176" s="14"/>
      <c r="C176" s="30"/>
      <c r="D176" s="30"/>
      <c r="E176" s="16"/>
      <c r="F176" s="16"/>
      <c r="G176" s="23"/>
      <c r="H176" s="23"/>
      <c r="I176" s="17">
        <f t="shared" ref="I176:J176" si="171">G176+C176+E176</f>
        <v>0</v>
      </c>
      <c r="J176" s="17">
        <f t="shared" si="171"/>
        <v>0</v>
      </c>
      <c r="K176" s="18"/>
      <c r="L176" s="18">
        <f t="shared" ref="L176:L181" si="172">J176-I176-K176</f>
        <v>0</v>
      </c>
      <c r="M176" s="31" t="s">
        <v>34</v>
      </c>
    </row>
    <row r="177" spans="1:13" ht="12.75" customHeight="1" x14ac:dyDescent="0.2">
      <c r="A177" s="14"/>
      <c r="B177" s="14"/>
      <c r="C177" s="30"/>
      <c r="D177" s="30"/>
      <c r="E177" s="16"/>
      <c r="F177" s="16"/>
      <c r="G177" s="23"/>
      <c r="H177" s="23"/>
      <c r="I177" s="17">
        <f t="shared" ref="I177:J177" si="173">G177+C177+E177</f>
        <v>0</v>
      </c>
      <c r="J177" s="17">
        <f t="shared" si="173"/>
        <v>0</v>
      </c>
      <c r="K177" s="18"/>
      <c r="L177" s="18">
        <f t="shared" si="172"/>
        <v>0</v>
      </c>
      <c r="M177" s="31" t="s">
        <v>34</v>
      </c>
    </row>
    <row r="178" spans="1:13" ht="12.75" customHeight="1" x14ac:dyDescent="0.2">
      <c r="A178" s="14"/>
      <c r="B178" s="14"/>
      <c r="C178" s="30"/>
      <c r="D178" s="30"/>
      <c r="E178" s="16"/>
      <c r="F178" s="16"/>
      <c r="G178" s="23"/>
      <c r="H178" s="23"/>
      <c r="I178" s="17">
        <f t="shared" ref="I178:J178" si="174">G178+C178+E178</f>
        <v>0</v>
      </c>
      <c r="J178" s="17">
        <f t="shared" si="174"/>
        <v>0</v>
      </c>
      <c r="K178" s="18"/>
      <c r="L178" s="18">
        <f t="shared" si="172"/>
        <v>0</v>
      </c>
      <c r="M178" s="31" t="s">
        <v>34</v>
      </c>
    </row>
    <row r="179" spans="1:13" ht="12.75" customHeight="1" x14ac:dyDescent="0.2">
      <c r="A179" s="14"/>
      <c r="B179" s="14"/>
      <c r="C179" s="30"/>
      <c r="D179" s="30"/>
      <c r="E179" s="16"/>
      <c r="F179" s="16"/>
      <c r="G179" s="23"/>
      <c r="H179" s="23"/>
      <c r="I179" s="17">
        <f t="shared" ref="I179:J179" si="175">G179+C179+E179</f>
        <v>0</v>
      </c>
      <c r="J179" s="17">
        <f t="shared" si="175"/>
        <v>0</v>
      </c>
      <c r="K179" s="18"/>
      <c r="L179" s="18">
        <f t="shared" si="172"/>
        <v>0</v>
      </c>
      <c r="M179" s="31" t="s">
        <v>34</v>
      </c>
    </row>
    <row r="180" spans="1:13" ht="12.75" customHeight="1" x14ac:dyDescent="0.2">
      <c r="A180" s="14"/>
      <c r="B180" s="14"/>
      <c r="C180" s="30"/>
      <c r="D180" s="30"/>
      <c r="E180" s="16"/>
      <c r="F180" s="16"/>
      <c r="G180" s="23"/>
      <c r="H180" s="23"/>
      <c r="I180" s="17">
        <f t="shared" ref="I180:J180" si="176">G180+C180+E180</f>
        <v>0</v>
      </c>
      <c r="J180" s="17">
        <f t="shared" si="176"/>
        <v>0</v>
      </c>
      <c r="K180" s="18"/>
      <c r="L180" s="18">
        <f t="shared" si="172"/>
        <v>0</v>
      </c>
      <c r="M180" s="31" t="s">
        <v>34</v>
      </c>
    </row>
    <row r="181" spans="1:13" ht="12.75" customHeight="1" x14ac:dyDescent="0.2">
      <c r="A181" s="14"/>
      <c r="B181" s="14"/>
      <c r="C181" s="30"/>
      <c r="D181" s="30"/>
      <c r="E181" s="16"/>
      <c r="F181" s="16"/>
      <c r="G181" s="23"/>
      <c r="H181" s="23"/>
      <c r="I181" s="32">
        <f t="shared" ref="I181:J181" si="177">G181+C181+E181</f>
        <v>0</v>
      </c>
      <c r="J181" s="32">
        <f t="shared" si="177"/>
        <v>0</v>
      </c>
      <c r="K181" s="33"/>
      <c r="L181" s="33">
        <f t="shared" si="172"/>
        <v>0</v>
      </c>
      <c r="M181" s="31" t="s">
        <v>39</v>
      </c>
    </row>
    <row r="182" spans="1:13" ht="12.75" customHeight="1" x14ac:dyDescent="0.2">
      <c r="A182" s="14"/>
      <c r="B182" s="14"/>
      <c r="C182" s="30"/>
      <c r="D182" s="30"/>
      <c r="E182" s="16"/>
      <c r="F182" s="16"/>
      <c r="G182" s="23"/>
      <c r="H182" s="23"/>
      <c r="I182" s="17">
        <f t="shared" ref="I182:J182" si="178">G182+C182+E182</f>
        <v>0</v>
      </c>
      <c r="J182" s="17">
        <f t="shared" si="178"/>
        <v>0</v>
      </c>
      <c r="K182" s="18"/>
      <c r="L182" s="19">
        <f t="shared" ref="L182:L193" si="179">I182-J182</f>
        <v>0</v>
      </c>
      <c r="M182" s="31" t="s">
        <v>12</v>
      </c>
    </row>
    <row r="183" spans="1:13" ht="12.75" customHeight="1" x14ac:dyDescent="0.2">
      <c r="A183" s="14"/>
      <c r="B183" s="14"/>
      <c r="C183" s="30"/>
      <c r="D183" s="30"/>
      <c r="E183" s="16"/>
      <c r="F183" s="16"/>
      <c r="G183" s="23"/>
      <c r="H183" s="23"/>
      <c r="I183" s="17">
        <f t="shared" ref="I183:J183" si="180">G183+C183+E183</f>
        <v>0</v>
      </c>
      <c r="J183" s="17">
        <f t="shared" si="180"/>
        <v>0</v>
      </c>
      <c r="K183" s="18"/>
      <c r="L183" s="19">
        <f t="shared" si="179"/>
        <v>0</v>
      </c>
      <c r="M183" s="31" t="s">
        <v>12</v>
      </c>
    </row>
    <row r="184" spans="1:13" ht="12.75" customHeight="1" x14ac:dyDescent="0.2">
      <c r="A184" s="14"/>
      <c r="B184" s="14"/>
      <c r="C184" s="30"/>
      <c r="D184" s="30"/>
      <c r="E184" s="16"/>
      <c r="F184" s="16"/>
      <c r="G184" s="23"/>
      <c r="H184" s="23"/>
      <c r="I184" s="17">
        <f t="shared" ref="I184:J184" si="181">G184+C184+E184</f>
        <v>0</v>
      </c>
      <c r="J184" s="17">
        <f t="shared" si="181"/>
        <v>0</v>
      </c>
      <c r="K184" s="18"/>
      <c r="L184" s="19">
        <f t="shared" si="179"/>
        <v>0</v>
      </c>
      <c r="M184" s="31" t="s">
        <v>12</v>
      </c>
    </row>
    <row r="185" spans="1:13" ht="12.75" customHeight="1" x14ac:dyDescent="0.2">
      <c r="A185" s="14"/>
      <c r="B185" s="14"/>
      <c r="C185" s="30"/>
      <c r="D185" s="30"/>
      <c r="E185" s="16"/>
      <c r="F185" s="16"/>
      <c r="G185" s="23"/>
      <c r="H185" s="23"/>
      <c r="I185" s="17">
        <f t="shared" ref="I185:J185" si="182">G185+C185+E185</f>
        <v>0</v>
      </c>
      <c r="J185" s="17">
        <f t="shared" si="182"/>
        <v>0</v>
      </c>
      <c r="K185" s="18"/>
      <c r="L185" s="19">
        <f t="shared" si="179"/>
        <v>0</v>
      </c>
      <c r="M185" s="31" t="s">
        <v>12</v>
      </c>
    </row>
    <row r="186" spans="1:13" ht="12.75" customHeight="1" x14ac:dyDescent="0.2">
      <c r="A186" s="14"/>
      <c r="B186" s="14"/>
      <c r="C186" s="30"/>
      <c r="D186" s="30"/>
      <c r="E186" s="16"/>
      <c r="F186" s="16"/>
      <c r="G186" s="23"/>
      <c r="H186" s="23"/>
      <c r="I186" s="17">
        <f t="shared" ref="I186:J186" si="183">G186+C186+E186</f>
        <v>0</v>
      </c>
      <c r="J186" s="17">
        <f t="shared" si="183"/>
        <v>0</v>
      </c>
      <c r="K186" s="18"/>
      <c r="L186" s="19">
        <f t="shared" si="179"/>
        <v>0</v>
      </c>
      <c r="M186" s="31" t="s">
        <v>12</v>
      </c>
    </row>
    <row r="187" spans="1:13" ht="12.75" customHeight="1" x14ac:dyDescent="0.2">
      <c r="A187" s="14"/>
      <c r="B187" s="14"/>
      <c r="C187" s="30"/>
      <c r="D187" s="30"/>
      <c r="E187" s="16"/>
      <c r="F187" s="16"/>
      <c r="G187" s="23"/>
      <c r="H187" s="23"/>
      <c r="I187" s="17">
        <f t="shared" ref="I187:J187" si="184">G187+C187+E187</f>
        <v>0</v>
      </c>
      <c r="J187" s="17">
        <f t="shared" si="184"/>
        <v>0</v>
      </c>
      <c r="K187" s="18"/>
      <c r="L187" s="19">
        <f t="shared" si="179"/>
        <v>0</v>
      </c>
      <c r="M187" s="31" t="s">
        <v>12</v>
      </c>
    </row>
    <row r="188" spans="1:13" ht="12.75" customHeight="1" x14ac:dyDescent="0.2">
      <c r="A188" s="14"/>
      <c r="B188" s="14"/>
      <c r="C188" s="30"/>
      <c r="D188" s="30"/>
      <c r="E188" s="16"/>
      <c r="F188" s="16"/>
      <c r="G188" s="23"/>
      <c r="H188" s="23"/>
      <c r="I188" s="17">
        <f t="shared" ref="I188:J188" si="185">G188+C188+E188</f>
        <v>0</v>
      </c>
      <c r="J188" s="17">
        <f t="shared" si="185"/>
        <v>0</v>
      </c>
      <c r="K188" s="18"/>
      <c r="L188" s="19">
        <f t="shared" si="179"/>
        <v>0</v>
      </c>
      <c r="M188" s="31" t="s">
        <v>12</v>
      </c>
    </row>
    <row r="189" spans="1:13" ht="12.75" customHeight="1" x14ac:dyDescent="0.2">
      <c r="A189" s="14"/>
      <c r="B189" s="14"/>
      <c r="C189" s="30"/>
      <c r="D189" s="30"/>
      <c r="E189" s="16"/>
      <c r="F189" s="16"/>
      <c r="G189" s="23"/>
      <c r="H189" s="23"/>
      <c r="I189" s="17">
        <f t="shared" ref="I189:J189" si="186">G189+C189+E189</f>
        <v>0</v>
      </c>
      <c r="J189" s="17">
        <f t="shared" si="186"/>
        <v>0</v>
      </c>
      <c r="K189" s="18"/>
      <c r="L189" s="19">
        <f t="shared" si="179"/>
        <v>0</v>
      </c>
      <c r="M189" s="31" t="s">
        <v>12</v>
      </c>
    </row>
    <row r="190" spans="1:13" ht="12.75" customHeight="1" x14ac:dyDescent="0.2">
      <c r="A190" s="14"/>
      <c r="B190" s="14"/>
      <c r="C190" s="30"/>
      <c r="D190" s="30"/>
      <c r="E190" s="16"/>
      <c r="F190" s="16"/>
      <c r="G190" s="23"/>
      <c r="H190" s="23"/>
      <c r="I190" s="17">
        <f t="shared" ref="I190:J190" si="187">G190+C190+E190</f>
        <v>0</v>
      </c>
      <c r="J190" s="17">
        <f t="shared" si="187"/>
        <v>0</v>
      </c>
      <c r="K190" s="18"/>
      <c r="L190" s="19">
        <f t="shared" si="179"/>
        <v>0</v>
      </c>
      <c r="M190" s="31" t="s">
        <v>40</v>
      </c>
    </row>
    <row r="191" spans="1:13" ht="12.75" customHeight="1" x14ac:dyDescent="0.2">
      <c r="A191" s="14"/>
      <c r="B191" s="14"/>
      <c r="C191" s="30"/>
      <c r="D191" s="30"/>
      <c r="E191" s="16"/>
      <c r="F191" s="16"/>
      <c r="G191" s="23"/>
      <c r="H191" s="23"/>
      <c r="I191" s="17">
        <f t="shared" ref="I191:J191" si="188">G191+C191+E191</f>
        <v>0</v>
      </c>
      <c r="J191" s="17">
        <f t="shared" si="188"/>
        <v>0</v>
      </c>
      <c r="K191" s="18"/>
      <c r="L191" s="19">
        <f t="shared" si="179"/>
        <v>0</v>
      </c>
      <c r="M191" s="31" t="s">
        <v>15</v>
      </c>
    </row>
    <row r="192" spans="1:13" ht="12.75" customHeight="1" x14ac:dyDescent="0.2">
      <c r="A192" s="14"/>
      <c r="B192" s="14"/>
      <c r="C192" s="30"/>
      <c r="D192" s="30"/>
      <c r="E192" s="16"/>
      <c r="F192" s="16"/>
      <c r="G192" s="23"/>
      <c r="H192" s="23"/>
      <c r="I192" s="17">
        <f t="shared" ref="I192:J192" si="189">G192+C192+E192</f>
        <v>0</v>
      </c>
      <c r="J192" s="17">
        <f t="shared" si="189"/>
        <v>0</v>
      </c>
      <c r="K192" s="18"/>
      <c r="L192" s="19">
        <f t="shared" si="179"/>
        <v>0</v>
      </c>
      <c r="M192" s="31" t="s">
        <v>41</v>
      </c>
    </row>
    <row r="193" spans="1:13" ht="12.75" customHeight="1" x14ac:dyDescent="0.2">
      <c r="A193" s="14"/>
      <c r="B193" s="14"/>
      <c r="C193" s="30"/>
      <c r="D193" s="30"/>
      <c r="E193" s="16"/>
      <c r="F193" s="16"/>
      <c r="G193" s="23"/>
      <c r="H193" s="23"/>
      <c r="I193" s="17">
        <f t="shared" ref="I193:J193" si="190">G193+C193+E193</f>
        <v>0</v>
      </c>
      <c r="J193" s="17">
        <f t="shared" si="190"/>
        <v>0</v>
      </c>
      <c r="K193" s="18"/>
      <c r="L193" s="19">
        <f t="shared" si="179"/>
        <v>0</v>
      </c>
      <c r="M193" s="31" t="s">
        <v>16</v>
      </c>
    </row>
    <row r="194" spans="1:13" ht="12.75" customHeight="1" x14ac:dyDescent="0.2">
      <c r="A194" s="14"/>
      <c r="B194" s="14"/>
      <c r="C194" s="30"/>
      <c r="D194" s="30"/>
      <c r="E194" s="16"/>
      <c r="F194" s="16"/>
      <c r="G194" s="23"/>
      <c r="H194" s="23"/>
      <c r="I194" s="17"/>
      <c r="J194" s="17"/>
      <c r="K194" s="18"/>
      <c r="L194" s="19"/>
      <c r="M194" s="31"/>
    </row>
    <row r="195" spans="1:13" ht="12.75" customHeight="1" x14ac:dyDescent="0.2">
      <c r="A195" s="14"/>
      <c r="B195" s="14"/>
      <c r="C195" s="30"/>
      <c r="D195" s="30"/>
      <c r="E195" s="16"/>
      <c r="F195" s="16"/>
      <c r="G195" s="23"/>
      <c r="H195" s="23"/>
      <c r="I195" s="17"/>
      <c r="J195" s="17"/>
      <c r="K195" s="18"/>
      <c r="L195" s="19"/>
      <c r="M195" s="31"/>
    </row>
    <row r="196" spans="1:13" ht="12.75" customHeight="1" x14ac:dyDescent="0.2">
      <c r="A196" s="14"/>
      <c r="B196" s="14"/>
      <c r="C196" s="30"/>
      <c r="D196" s="30"/>
      <c r="E196" s="16"/>
      <c r="F196" s="16"/>
      <c r="G196" s="23"/>
      <c r="H196" s="23"/>
      <c r="I196" s="17">
        <f t="shared" ref="I196:J196" si="191">G196+C196+E196</f>
        <v>0</v>
      </c>
      <c r="J196" s="17">
        <f t="shared" si="191"/>
        <v>0</v>
      </c>
      <c r="K196" s="18"/>
      <c r="L196" s="19">
        <f t="shared" ref="L196:L211" si="192">I196-J196</f>
        <v>0</v>
      </c>
      <c r="M196" s="31" t="s">
        <v>16</v>
      </c>
    </row>
    <row r="197" spans="1:13" ht="12.75" customHeight="1" x14ac:dyDescent="0.2">
      <c r="A197" s="14"/>
      <c r="B197" s="14"/>
      <c r="C197" s="30"/>
      <c r="D197" s="30"/>
      <c r="E197" s="16"/>
      <c r="F197" s="16"/>
      <c r="G197" s="23"/>
      <c r="H197" s="23"/>
      <c r="I197" s="17">
        <f t="shared" ref="I197:J197" si="193">G197+C197+E197</f>
        <v>0</v>
      </c>
      <c r="J197" s="17">
        <f t="shared" si="193"/>
        <v>0</v>
      </c>
      <c r="K197" s="18"/>
      <c r="L197" s="19">
        <f t="shared" si="192"/>
        <v>0</v>
      </c>
      <c r="M197" s="31" t="s">
        <v>17</v>
      </c>
    </row>
    <row r="198" spans="1:13" ht="12.75" customHeight="1" x14ac:dyDescent="0.2">
      <c r="A198" s="14"/>
      <c r="B198" s="14"/>
      <c r="C198" s="30"/>
      <c r="D198" s="30"/>
      <c r="E198" s="16"/>
      <c r="F198" s="16"/>
      <c r="G198" s="23"/>
      <c r="H198" s="23"/>
      <c r="I198" s="17">
        <f t="shared" ref="I198:J198" si="194">G198+C198+E198</f>
        <v>0</v>
      </c>
      <c r="J198" s="17">
        <f t="shared" si="194"/>
        <v>0</v>
      </c>
      <c r="K198" s="18"/>
      <c r="L198" s="19">
        <f t="shared" si="192"/>
        <v>0</v>
      </c>
      <c r="M198" s="31" t="s">
        <v>17</v>
      </c>
    </row>
    <row r="199" spans="1:13" ht="12.75" customHeight="1" x14ac:dyDescent="0.2">
      <c r="A199" s="14"/>
      <c r="B199" s="14"/>
      <c r="C199" s="30"/>
      <c r="D199" s="30"/>
      <c r="E199" s="16"/>
      <c r="F199" s="16"/>
      <c r="G199" s="23"/>
      <c r="H199" s="23"/>
      <c r="I199" s="17">
        <f t="shared" ref="I199:J199" si="195">G199+C199+E199</f>
        <v>0</v>
      </c>
      <c r="J199" s="17">
        <f t="shared" si="195"/>
        <v>0</v>
      </c>
      <c r="K199" s="18"/>
      <c r="L199" s="19">
        <f t="shared" si="192"/>
        <v>0</v>
      </c>
      <c r="M199" s="31" t="s">
        <v>17</v>
      </c>
    </row>
    <row r="200" spans="1:13" ht="12.75" customHeight="1" x14ac:dyDescent="0.2">
      <c r="A200" s="14"/>
      <c r="B200" s="14"/>
      <c r="C200" s="30"/>
      <c r="D200" s="30"/>
      <c r="E200" s="16"/>
      <c r="F200" s="16"/>
      <c r="G200" s="23"/>
      <c r="H200" s="23"/>
      <c r="I200" s="17">
        <f t="shared" ref="I200:J200" si="196">G200+C200+E200</f>
        <v>0</v>
      </c>
      <c r="J200" s="17">
        <f t="shared" si="196"/>
        <v>0</v>
      </c>
      <c r="K200" s="18"/>
      <c r="L200" s="19">
        <f t="shared" si="192"/>
        <v>0</v>
      </c>
      <c r="M200" s="31" t="s">
        <v>18</v>
      </c>
    </row>
    <row r="201" spans="1:13" ht="12.75" customHeight="1" x14ac:dyDescent="0.2">
      <c r="A201" s="14"/>
      <c r="B201" s="14"/>
      <c r="C201" s="30"/>
      <c r="D201" s="30"/>
      <c r="E201" s="16"/>
      <c r="F201" s="16"/>
      <c r="G201" s="23"/>
      <c r="H201" s="23"/>
      <c r="I201" s="17">
        <f t="shared" ref="I201:J201" si="197">G201+C201+E201</f>
        <v>0</v>
      </c>
      <c r="J201" s="17">
        <f t="shared" si="197"/>
        <v>0</v>
      </c>
      <c r="K201" s="18"/>
      <c r="L201" s="19">
        <f t="shared" si="192"/>
        <v>0</v>
      </c>
      <c r="M201" s="31" t="s">
        <v>16</v>
      </c>
    </row>
    <row r="202" spans="1:13" ht="12.75" customHeight="1" x14ac:dyDescent="0.2">
      <c r="A202" s="14"/>
      <c r="B202" s="14"/>
      <c r="C202" s="30"/>
      <c r="D202" s="30"/>
      <c r="E202" s="16"/>
      <c r="F202" s="16"/>
      <c r="G202" s="23"/>
      <c r="H202" s="23"/>
      <c r="I202" s="17">
        <f t="shared" ref="I202:J202" si="198">G202+C202+E202</f>
        <v>0</v>
      </c>
      <c r="J202" s="17">
        <f t="shared" si="198"/>
        <v>0</v>
      </c>
      <c r="K202" s="18"/>
      <c r="L202" s="19">
        <f t="shared" si="192"/>
        <v>0</v>
      </c>
      <c r="M202" s="31" t="s">
        <v>18</v>
      </c>
    </row>
    <row r="203" spans="1:13" ht="12.75" customHeight="1" x14ac:dyDescent="0.2">
      <c r="A203" s="14"/>
      <c r="B203" s="14"/>
      <c r="C203" s="30"/>
      <c r="D203" s="30"/>
      <c r="E203" s="16"/>
      <c r="F203" s="16"/>
      <c r="G203" s="23"/>
      <c r="H203" s="23"/>
      <c r="I203" s="17">
        <f t="shared" ref="I203:J203" si="199">G203+C203+E203</f>
        <v>0</v>
      </c>
      <c r="J203" s="17">
        <f t="shared" si="199"/>
        <v>0</v>
      </c>
      <c r="K203" s="18"/>
      <c r="L203" s="19">
        <f t="shared" si="192"/>
        <v>0</v>
      </c>
      <c r="M203" s="31" t="s">
        <v>19</v>
      </c>
    </row>
    <row r="204" spans="1:13" ht="12.75" customHeight="1" x14ac:dyDescent="0.2">
      <c r="A204" s="14"/>
      <c r="B204" s="14"/>
      <c r="C204" s="30"/>
      <c r="D204" s="30"/>
      <c r="E204" s="16"/>
      <c r="F204" s="16"/>
      <c r="G204" s="23"/>
      <c r="H204" s="23"/>
      <c r="I204" s="17">
        <f t="shared" ref="I204:J204" si="200">G204+C204+E204</f>
        <v>0</v>
      </c>
      <c r="J204" s="17">
        <f t="shared" si="200"/>
        <v>0</v>
      </c>
      <c r="K204" s="18"/>
      <c r="L204" s="19">
        <f t="shared" si="192"/>
        <v>0</v>
      </c>
      <c r="M204" s="31" t="s">
        <v>20</v>
      </c>
    </row>
    <row r="205" spans="1:13" ht="12.75" customHeight="1" x14ac:dyDescent="0.2">
      <c r="A205" s="14"/>
      <c r="B205" s="14"/>
      <c r="C205" s="30"/>
      <c r="D205" s="30"/>
      <c r="E205" s="16"/>
      <c r="F205" s="16"/>
      <c r="G205" s="23"/>
      <c r="H205" s="23"/>
      <c r="I205" s="17">
        <f t="shared" ref="I205:J205" si="201">G205+C205+E205</f>
        <v>0</v>
      </c>
      <c r="J205" s="17">
        <f t="shared" si="201"/>
        <v>0</v>
      </c>
      <c r="K205" s="18"/>
      <c r="L205" s="19">
        <f t="shared" si="192"/>
        <v>0</v>
      </c>
      <c r="M205" s="31" t="s">
        <v>22</v>
      </c>
    </row>
    <row r="206" spans="1:13" ht="12.75" customHeight="1" x14ac:dyDescent="0.2">
      <c r="A206" s="14"/>
      <c r="B206" s="14"/>
      <c r="C206" s="30"/>
      <c r="D206" s="30"/>
      <c r="E206" s="16"/>
      <c r="F206" s="16"/>
      <c r="G206" s="23"/>
      <c r="H206" s="23"/>
      <c r="I206" s="17">
        <f t="shared" ref="I206:J206" si="202">G206+C206+E206</f>
        <v>0</v>
      </c>
      <c r="J206" s="17">
        <f t="shared" si="202"/>
        <v>0</v>
      </c>
      <c r="K206" s="18"/>
      <c r="L206" s="19">
        <f t="shared" si="192"/>
        <v>0</v>
      </c>
      <c r="M206" s="31" t="s">
        <v>21</v>
      </c>
    </row>
    <row r="207" spans="1:13" ht="12.75" customHeight="1" x14ac:dyDescent="0.2">
      <c r="A207" s="14"/>
      <c r="B207" s="14"/>
      <c r="C207" s="30"/>
      <c r="D207" s="30"/>
      <c r="E207" s="16"/>
      <c r="F207" s="16"/>
      <c r="G207" s="23"/>
      <c r="H207" s="23"/>
      <c r="I207" s="17">
        <f t="shared" ref="I207:J207" si="203">G207+C207+E207</f>
        <v>0</v>
      </c>
      <c r="J207" s="17">
        <f t="shared" si="203"/>
        <v>0</v>
      </c>
      <c r="K207" s="18"/>
      <c r="L207" s="19">
        <f t="shared" si="192"/>
        <v>0</v>
      </c>
      <c r="M207" s="31" t="s">
        <v>23</v>
      </c>
    </row>
    <row r="208" spans="1:13" ht="12.75" customHeight="1" x14ac:dyDescent="0.2">
      <c r="A208" s="14"/>
      <c r="B208" s="14"/>
      <c r="C208" s="30"/>
      <c r="D208" s="30"/>
      <c r="E208" s="16"/>
      <c r="F208" s="16"/>
      <c r="G208" s="23"/>
      <c r="H208" s="23"/>
      <c r="I208" s="17">
        <f t="shared" ref="I208:J208" si="204">G208+C208+E208</f>
        <v>0</v>
      </c>
      <c r="J208" s="17">
        <f t="shared" si="204"/>
        <v>0</v>
      </c>
      <c r="K208" s="18"/>
      <c r="L208" s="19">
        <f t="shared" si="192"/>
        <v>0</v>
      </c>
      <c r="M208" s="31" t="s">
        <v>23</v>
      </c>
    </row>
    <row r="209" spans="1:13" ht="12.75" customHeight="1" x14ac:dyDescent="0.2">
      <c r="A209" s="14"/>
      <c r="B209" s="14"/>
      <c r="C209" s="30"/>
      <c r="D209" s="30"/>
      <c r="E209" s="16"/>
      <c r="F209" s="16"/>
      <c r="G209" s="23"/>
      <c r="H209" s="23"/>
      <c r="I209" s="17">
        <f t="shared" ref="I209:J209" si="205">G209+C209+E209</f>
        <v>0</v>
      </c>
      <c r="J209" s="17">
        <f t="shared" si="205"/>
        <v>0</v>
      </c>
      <c r="K209" s="18"/>
      <c r="L209" s="19">
        <f t="shared" si="192"/>
        <v>0</v>
      </c>
      <c r="M209" s="31" t="s">
        <v>23</v>
      </c>
    </row>
    <row r="210" spans="1:13" ht="12.75" customHeight="1" x14ac:dyDescent="0.2">
      <c r="A210" s="14"/>
      <c r="B210" s="14"/>
      <c r="C210" s="30"/>
      <c r="D210" s="30"/>
      <c r="E210" s="16"/>
      <c r="F210" s="16"/>
      <c r="G210" s="23"/>
      <c r="H210" s="23"/>
      <c r="I210" s="17">
        <f t="shared" ref="I210:J210" si="206">G210+C210+E210</f>
        <v>0</v>
      </c>
      <c r="J210" s="17">
        <f t="shared" si="206"/>
        <v>0</v>
      </c>
      <c r="K210" s="18"/>
      <c r="L210" s="19">
        <f t="shared" si="192"/>
        <v>0</v>
      </c>
      <c r="M210" s="31" t="s">
        <v>23</v>
      </c>
    </row>
    <row r="211" spans="1:13" ht="12.75" customHeight="1" x14ac:dyDescent="0.2">
      <c r="A211" s="14"/>
      <c r="B211" s="14"/>
      <c r="C211" s="30"/>
      <c r="D211" s="30"/>
      <c r="E211" s="16"/>
      <c r="F211" s="16"/>
      <c r="G211" s="23"/>
      <c r="H211" s="23"/>
      <c r="I211" s="17">
        <f t="shared" ref="I211:J211" si="207">G211+C211+E211</f>
        <v>0</v>
      </c>
      <c r="J211" s="17">
        <f t="shared" si="207"/>
        <v>0</v>
      </c>
      <c r="K211" s="18"/>
      <c r="L211" s="19">
        <f t="shared" si="192"/>
        <v>0</v>
      </c>
      <c r="M211" s="31" t="s">
        <v>23</v>
      </c>
    </row>
    <row r="212" spans="1:13" ht="12.75" customHeight="1" x14ac:dyDescent="0.2">
      <c r="A212" s="14"/>
      <c r="B212" s="14"/>
      <c r="C212" s="30"/>
      <c r="D212" s="30"/>
      <c r="E212" s="16"/>
      <c r="F212" s="16"/>
      <c r="G212" s="23"/>
      <c r="H212" s="23"/>
      <c r="I212" s="17"/>
      <c r="J212" s="17"/>
      <c r="K212" s="18"/>
      <c r="L212" s="19"/>
      <c r="M212" s="31"/>
    </row>
    <row r="213" spans="1:13" ht="12.75" customHeight="1" x14ac:dyDescent="0.2">
      <c r="A213" s="14"/>
      <c r="B213" s="14"/>
      <c r="C213" s="30"/>
      <c r="D213" s="30"/>
      <c r="E213" s="16"/>
      <c r="F213" s="16"/>
      <c r="G213" s="23"/>
      <c r="H213" s="23"/>
      <c r="I213" s="17">
        <f t="shared" ref="I213:J213" si="208">G213+C213+E213</f>
        <v>0</v>
      </c>
      <c r="J213" s="17">
        <f t="shared" si="208"/>
        <v>0</v>
      </c>
      <c r="K213" s="18"/>
      <c r="L213" s="19">
        <f t="shared" ref="L213:L214" si="209">I213-J213</f>
        <v>0</v>
      </c>
      <c r="M213" s="31" t="s">
        <v>24</v>
      </c>
    </row>
    <row r="214" spans="1:13" ht="12.75" customHeight="1" x14ac:dyDescent="0.2">
      <c r="A214" s="14"/>
      <c r="B214" s="14"/>
      <c r="C214" s="30"/>
      <c r="D214" s="30"/>
      <c r="E214" s="16"/>
      <c r="F214" s="16"/>
      <c r="G214" s="23"/>
      <c r="H214" s="23"/>
      <c r="I214" s="17">
        <f t="shared" ref="I214:J214" si="210">G214+C214+E214</f>
        <v>0</v>
      </c>
      <c r="J214" s="17">
        <f t="shared" si="210"/>
        <v>0</v>
      </c>
      <c r="K214" s="18"/>
      <c r="L214" s="19">
        <f t="shared" si="209"/>
        <v>0</v>
      </c>
      <c r="M214" s="31" t="s">
        <v>25</v>
      </c>
    </row>
    <row r="215" spans="1:13" ht="12.75" customHeight="1" x14ac:dyDescent="0.2">
      <c r="A215" s="14"/>
      <c r="B215" s="14"/>
      <c r="C215" s="30"/>
      <c r="D215" s="30"/>
      <c r="E215" s="16"/>
      <c r="F215" s="16"/>
      <c r="G215" s="23"/>
      <c r="H215" s="23"/>
      <c r="I215" s="17"/>
      <c r="J215" s="17"/>
      <c r="K215" s="18"/>
      <c r="L215" s="19"/>
      <c r="M215" s="31"/>
    </row>
    <row r="216" spans="1:13" ht="12.75" customHeight="1" x14ac:dyDescent="0.2">
      <c r="A216" s="14"/>
      <c r="B216" s="14"/>
      <c r="C216" s="30"/>
      <c r="D216" s="30"/>
      <c r="E216" s="16"/>
      <c r="F216" s="16"/>
      <c r="G216" s="23"/>
      <c r="H216" s="23"/>
      <c r="I216" s="17"/>
      <c r="J216" s="17"/>
      <c r="K216" s="18"/>
      <c r="L216" s="19"/>
      <c r="M216" s="31"/>
    </row>
    <row r="217" spans="1:13" ht="12.75" customHeight="1" x14ac:dyDescent="0.2">
      <c r="A217" s="14"/>
      <c r="B217" s="14"/>
      <c r="C217" s="30"/>
      <c r="D217" s="30"/>
      <c r="E217" s="16"/>
      <c r="F217" s="16"/>
      <c r="G217" s="23"/>
      <c r="H217" s="23"/>
      <c r="I217" s="17">
        <f t="shared" ref="I217:J217" si="211">G217+C217+E217</f>
        <v>0</v>
      </c>
      <c r="J217" s="17">
        <f t="shared" si="211"/>
        <v>0</v>
      </c>
      <c r="K217" s="18"/>
      <c r="L217" s="19">
        <f>I217-J217</f>
        <v>0</v>
      </c>
      <c r="M217" s="31" t="s">
        <v>28</v>
      </c>
    </row>
    <row r="218" spans="1:13" ht="12.75" customHeight="1" x14ac:dyDescent="0.2">
      <c r="A218" s="14"/>
      <c r="B218" s="14"/>
      <c r="C218" s="30"/>
      <c r="D218" s="30"/>
      <c r="E218" s="16"/>
      <c r="F218" s="16"/>
      <c r="G218" s="23"/>
      <c r="H218" s="23"/>
      <c r="I218" s="17"/>
      <c r="J218" s="17"/>
      <c r="K218" s="18"/>
      <c r="L218" s="19"/>
      <c r="M218" s="31"/>
    </row>
    <row r="219" spans="1:13" ht="12.75" customHeight="1" x14ac:dyDescent="0.2">
      <c r="A219" s="14"/>
      <c r="B219" s="14"/>
      <c r="C219" s="30"/>
      <c r="D219" s="30"/>
      <c r="E219" s="16"/>
      <c r="F219" s="16"/>
      <c r="G219" s="23"/>
      <c r="H219" s="23"/>
      <c r="I219" s="17">
        <f t="shared" ref="I219:J219" si="212">G219+C219+E219</f>
        <v>0</v>
      </c>
      <c r="J219" s="17">
        <f t="shared" si="212"/>
        <v>0</v>
      </c>
      <c r="K219" s="18"/>
      <c r="L219" s="19">
        <f t="shared" ref="L219:L220" si="213">I219-J219</f>
        <v>0</v>
      </c>
      <c r="M219" s="31" t="s">
        <v>27</v>
      </c>
    </row>
    <row r="220" spans="1:13" ht="12.75" customHeight="1" x14ac:dyDescent="0.2">
      <c r="A220" s="14"/>
      <c r="B220" s="14"/>
      <c r="C220" s="30"/>
      <c r="D220" s="30"/>
      <c r="E220" s="16"/>
      <c r="F220" s="16"/>
      <c r="G220" s="23"/>
      <c r="H220" s="23"/>
      <c r="I220" s="17">
        <f t="shared" ref="I220:J220" si="214">G220+C220+E220</f>
        <v>0</v>
      </c>
      <c r="J220" s="17">
        <f t="shared" si="214"/>
        <v>0</v>
      </c>
      <c r="K220" s="18"/>
      <c r="L220" s="19">
        <f t="shared" si="213"/>
        <v>0</v>
      </c>
      <c r="M220" s="31" t="s">
        <v>27</v>
      </c>
    </row>
    <row r="221" spans="1:13" ht="12.75" customHeight="1" x14ac:dyDescent="0.15">
      <c r="A221" s="24"/>
      <c r="B221" s="24"/>
      <c r="C221" s="23">
        <f t="shared" ref="C221:D221" si="215">SUM(C6:C145)</f>
        <v>0</v>
      </c>
      <c r="D221" s="23">
        <f t="shared" si="215"/>
        <v>0</v>
      </c>
      <c r="E221" s="23">
        <f t="shared" ref="E221:K221" si="216">SUM(E6:E220)</f>
        <v>0</v>
      </c>
      <c r="F221" s="23">
        <f t="shared" si="216"/>
        <v>0</v>
      </c>
      <c r="G221" s="23">
        <f t="shared" si="216"/>
        <v>0</v>
      </c>
      <c r="H221" s="23">
        <f t="shared" si="216"/>
        <v>0</v>
      </c>
      <c r="I221" s="23">
        <f t="shared" si="216"/>
        <v>0</v>
      </c>
      <c r="J221" s="23">
        <f t="shared" si="216"/>
        <v>0</v>
      </c>
      <c r="K221" s="23">
        <f t="shared" si="216"/>
        <v>0</v>
      </c>
      <c r="L221" s="23">
        <f>SUM(L54:L181)-SUM(L182:L220)-SUM(L6:L53)</f>
        <v>0</v>
      </c>
    </row>
    <row r="222" spans="1:13" ht="12.75" customHeight="1" x14ac:dyDescent="0.15">
      <c r="A222" s="24"/>
      <c r="B222" s="24"/>
      <c r="C222" s="23"/>
      <c r="D222" s="23"/>
      <c r="E222" s="23"/>
      <c r="F222" s="23">
        <f>E221-F221</f>
        <v>0</v>
      </c>
      <c r="G222" s="23"/>
      <c r="H222" s="23">
        <f>G221-H221</f>
        <v>0</v>
      </c>
      <c r="I222" s="24"/>
      <c r="J222" s="24"/>
    </row>
    <row r="223" spans="1:13" ht="12.75" customHeight="1" x14ac:dyDescent="0.15">
      <c r="A223" s="24"/>
      <c r="B223" s="24"/>
      <c r="C223" s="23"/>
      <c r="D223" s="23"/>
      <c r="E223" s="23"/>
      <c r="F223" s="23"/>
      <c r="G223" s="23"/>
      <c r="H223" s="23"/>
      <c r="I223" s="24"/>
      <c r="J223" s="24"/>
    </row>
    <row r="224" spans="1:13" ht="12.75" customHeight="1" x14ac:dyDescent="0.15">
      <c r="A224" s="24"/>
      <c r="B224" s="24"/>
      <c r="C224" s="23"/>
      <c r="D224" s="23"/>
      <c r="E224" s="23"/>
      <c r="F224" s="23"/>
      <c r="G224" s="23"/>
      <c r="H224" s="23"/>
      <c r="I224" s="24"/>
      <c r="J224" s="24"/>
    </row>
    <row r="225" spans="1:10" ht="12.75" customHeight="1" x14ac:dyDescent="0.15">
      <c r="A225" s="24"/>
      <c r="B225" s="24"/>
      <c r="C225" s="23"/>
      <c r="D225" s="23"/>
      <c r="E225" s="23"/>
      <c r="F225" s="23"/>
      <c r="G225" s="23"/>
      <c r="H225" s="23"/>
      <c r="I225" s="24"/>
      <c r="J225" s="24"/>
    </row>
    <row r="226" spans="1:10" ht="12.75" customHeight="1" x14ac:dyDescent="0.15">
      <c r="A226" s="24"/>
      <c r="B226" s="24"/>
      <c r="C226" s="23"/>
      <c r="D226" s="23"/>
      <c r="E226" s="23"/>
      <c r="F226" s="23"/>
      <c r="G226" s="23"/>
      <c r="H226" s="23"/>
      <c r="I226" s="24"/>
      <c r="J226" s="24"/>
    </row>
    <row r="227" spans="1:10" ht="12.75" customHeight="1" x14ac:dyDescent="0.15">
      <c r="A227" s="24"/>
      <c r="B227" s="24"/>
      <c r="C227" s="23"/>
      <c r="D227" s="23"/>
      <c r="E227" s="23"/>
      <c r="F227" s="23"/>
      <c r="G227" s="23"/>
      <c r="H227" s="23"/>
      <c r="I227" s="24"/>
      <c r="J227" s="24"/>
    </row>
    <row r="228" spans="1:10" ht="12.75" customHeight="1" x14ac:dyDescent="0.15">
      <c r="A228" s="24"/>
      <c r="B228" s="24"/>
      <c r="C228" s="23"/>
      <c r="D228" s="23"/>
      <c r="E228" s="23"/>
      <c r="F228" s="23"/>
      <c r="G228" s="23"/>
      <c r="H228" s="23"/>
      <c r="I228" s="24"/>
      <c r="J228" s="24"/>
    </row>
    <row r="229" spans="1:10" ht="12.75" customHeight="1" x14ac:dyDescent="0.15">
      <c r="A229" s="24"/>
      <c r="B229" s="24"/>
      <c r="C229" s="23"/>
      <c r="D229" s="23"/>
      <c r="E229" s="23"/>
      <c r="F229" s="23"/>
      <c r="G229" s="23"/>
      <c r="H229" s="23"/>
      <c r="I229" s="24"/>
      <c r="J229" s="24"/>
    </row>
    <row r="230" spans="1:10" ht="12.75" customHeight="1" x14ac:dyDescent="0.15">
      <c r="A230" s="24"/>
      <c r="B230" s="24"/>
      <c r="C230" s="23"/>
      <c r="D230" s="23"/>
      <c r="E230" s="23"/>
      <c r="F230" s="23"/>
      <c r="G230" s="23"/>
      <c r="H230" s="23"/>
      <c r="I230" s="24"/>
      <c r="J230" s="24"/>
    </row>
    <row r="231" spans="1:10" ht="12.75" customHeight="1" x14ac:dyDescent="0.15">
      <c r="A231" s="24"/>
      <c r="B231" s="24"/>
      <c r="C231" s="23"/>
      <c r="D231" s="23"/>
      <c r="E231" s="23"/>
      <c r="F231" s="23"/>
      <c r="G231" s="23"/>
      <c r="H231" s="23"/>
      <c r="I231" s="24"/>
      <c r="J231" s="24"/>
    </row>
    <row r="232" spans="1:10" ht="12.75" customHeight="1" x14ac:dyDescent="0.15">
      <c r="A232" s="24"/>
      <c r="B232" s="24"/>
      <c r="C232" s="23"/>
      <c r="D232" s="23"/>
      <c r="E232" s="23"/>
      <c r="F232" s="23"/>
      <c r="G232" s="23"/>
      <c r="H232" s="23"/>
      <c r="I232" s="24"/>
      <c r="J232" s="24"/>
    </row>
    <row r="233" spans="1:10" ht="12.75" customHeight="1" x14ac:dyDescent="0.15">
      <c r="A233" s="24"/>
      <c r="B233" s="24"/>
      <c r="C233" s="23"/>
      <c r="D233" s="23"/>
      <c r="E233" s="23"/>
      <c r="F233" s="23"/>
      <c r="G233" s="23"/>
      <c r="H233" s="23"/>
      <c r="I233" s="24"/>
      <c r="J233" s="24"/>
    </row>
    <row r="234" spans="1:10" ht="12.75" customHeight="1" x14ac:dyDescent="0.15">
      <c r="A234" s="24"/>
      <c r="B234" s="24"/>
      <c r="C234" s="23"/>
      <c r="D234" s="23"/>
      <c r="E234" s="23"/>
      <c r="F234" s="23"/>
      <c r="G234" s="23"/>
      <c r="H234" s="23"/>
      <c r="I234" s="24"/>
      <c r="J234" s="24"/>
    </row>
    <row r="235" spans="1:10" ht="12.75" customHeight="1" x14ac:dyDescent="0.15">
      <c r="A235" s="24"/>
      <c r="B235" s="24"/>
      <c r="C235" s="23"/>
      <c r="D235" s="23"/>
      <c r="E235" s="23"/>
      <c r="F235" s="23"/>
      <c r="G235" s="23"/>
      <c r="H235" s="23"/>
      <c r="I235" s="24"/>
      <c r="J235" s="24"/>
    </row>
    <row r="236" spans="1:10" ht="12.75" customHeight="1" x14ac:dyDescent="0.15">
      <c r="A236" s="24"/>
      <c r="B236" s="24"/>
      <c r="C236" s="23"/>
      <c r="D236" s="23"/>
      <c r="E236" s="23"/>
      <c r="F236" s="23"/>
      <c r="G236" s="23"/>
      <c r="H236" s="23"/>
      <c r="I236" s="24"/>
      <c r="J236" s="24"/>
    </row>
    <row r="237" spans="1:10" ht="12.75" customHeight="1" x14ac:dyDescent="0.15">
      <c r="A237" s="24"/>
      <c r="B237" s="24"/>
      <c r="C237" s="23"/>
      <c r="D237" s="23"/>
      <c r="E237" s="23"/>
      <c r="F237" s="23"/>
      <c r="G237" s="23"/>
      <c r="H237" s="23"/>
      <c r="I237" s="24"/>
      <c r="J237" s="24"/>
    </row>
    <row r="238" spans="1:10" ht="12.75" customHeight="1" x14ac:dyDescent="0.15">
      <c r="A238" s="24"/>
      <c r="B238" s="24"/>
      <c r="C238" s="23"/>
      <c r="D238" s="23"/>
      <c r="E238" s="23"/>
      <c r="F238" s="23"/>
      <c r="G238" s="23"/>
      <c r="H238" s="23"/>
      <c r="I238" s="24"/>
      <c r="J238" s="24"/>
    </row>
    <row r="239" spans="1:10" ht="12.75" customHeight="1" x14ac:dyDescent="0.15">
      <c r="A239" s="24"/>
      <c r="B239" s="24"/>
      <c r="C239" s="23"/>
      <c r="D239" s="23"/>
      <c r="E239" s="23"/>
      <c r="F239" s="23"/>
      <c r="G239" s="23"/>
      <c r="H239" s="23"/>
      <c r="I239" s="24"/>
      <c r="J239" s="24"/>
    </row>
    <row r="240" spans="1:10" ht="12.75" customHeight="1" x14ac:dyDescent="0.15">
      <c r="A240" s="24"/>
      <c r="B240" s="24"/>
      <c r="C240" s="23"/>
      <c r="D240" s="23"/>
      <c r="E240" s="23"/>
      <c r="F240" s="23"/>
      <c r="G240" s="23"/>
      <c r="H240" s="23"/>
      <c r="I240" s="24"/>
      <c r="J240" s="24"/>
    </row>
    <row r="241" spans="1:10" ht="12.75" customHeight="1" x14ac:dyDescent="0.15">
      <c r="A241" s="24"/>
      <c r="B241" s="24"/>
      <c r="C241" s="23"/>
      <c r="D241" s="23"/>
      <c r="E241" s="23"/>
      <c r="F241" s="23"/>
      <c r="G241" s="23"/>
      <c r="H241" s="23"/>
      <c r="I241" s="24"/>
      <c r="J241" s="24"/>
    </row>
    <row r="242" spans="1:10" ht="12.75" customHeight="1" x14ac:dyDescent="0.15">
      <c r="A242" s="24"/>
      <c r="B242" s="24"/>
      <c r="C242" s="23"/>
      <c r="D242" s="23"/>
      <c r="E242" s="23"/>
      <c r="F242" s="23"/>
      <c r="G242" s="23"/>
      <c r="H242" s="23"/>
      <c r="I242" s="24"/>
      <c r="J242" s="24"/>
    </row>
    <row r="243" spans="1:10" ht="12.75" customHeight="1" x14ac:dyDescent="0.15">
      <c r="A243" s="24"/>
      <c r="B243" s="24"/>
      <c r="C243" s="23"/>
      <c r="D243" s="23"/>
      <c r="E243" s="23"/>
      <c r="F243" s="23"/>
      <c r="G243" s="23"/>
      <c r="H243" s="23"/>
      <c r="I243" s="24"/>
      <c r="J243" s="24"/>
    </row>
    <row r="244" spans="1:10" ht="12.75" customHeight="1" x14ac:dyDescent="0.15">
      <c r="A244" s="24"/>
      <c r="B244" s="24"/>
      <c r="C244" s="23"/>
      <c r="D244" s="23"/>
      <c r="E244" s="23"/>
      <c r="F244" s="23"/>
      <c r="G244" s="23"/>
      <c r="H244" s="23"/>
      <c r="I244" s="24"/>
      <c r="J244" s="24"/>
    </row>
    <row r="245" spans="1:10" ht="12.75" customHeight="1" x14ac:dyDescent="0.15">
      <c r="A245" s="24"/>
      <c r="B245" s="24"/>
      <c r="C245" s="23"/>
      <c r="D245" s="23"/>
      <c r="E245" s="23"/>
      <c r="F245" s="23"/>
      <c r="G245" s="23"/>
      <c r="H245" s="23"/>
      <c r="I245" s="24"/>
      <c r="J245" s="24"/>
    </row>
    <row r="246" spans="1:10" ht="12.75" customHeight="1" x14ac:dyDescent="0.15">
      <c r="A246" s="24"/>
      <c r="B246" s="24"/>
      <c r="C246" s="23"/>
      <c r="D246" s="23"/>
      <c r="E246" s="23"/>
      <c r="F246" s="23"/>
      <c r="G246" s="23"/>
      <c r="H246" s="23"/>
      <c r="I246" s="24"/>
      <c r="J246" s="24"/>
    </row>
    <row r="247" spans="1:10" ht="12.75" customHeight="1" x14ac:dyDescent="0.15">
      <c r="A247" s="24"/>
      <c r="B247" s="24"/>
      <c r="C247" s="23"/>
      <c r="D247" s="23"/>
      <c r="E247" s="23"/>
      <c r="F247" s="23"/>
      <c r="G247" s="23"/>
      <c r="H247" s="23"/>
      <c r="I247" s="24"/>
      <c r="J247" s="24"/>
    </row>
    <row r="248" spans="1:10" ht="12.75" customHeight="1" x14ac:dyDescent="0.15">
      <c r="A248" s="24"/>
      <c r="B248" s="24"/>
      <c r="C248" s="23"/>
      <c r="D248" s="23"/>
      <c r="E248" s="23"/>
      <c r="F248" s="23"/>
      <c r="G248" s="23"/>
      <c r="H248" s="23"/>
      <c r="I248" s="24"/>
      <c r="J248" s="24"/>
    </row>
    <row r="249" spans="1:10" ht="12.75" customHeight="1" x14ac:dyDescent="0.15">
      <c r="A249" s="24"/>
      <c r="B249" s="24"/>
      <c r="C249" s="23"/>
      <c r="D249" s="23"/>
      <c r="E249" s="23"/>
      <c r="F249" s="23"/>
      <c r="G249" s="23"/>
      <c r="H249" s="23"/>
      <c r="I249" s="24"/>
      <c r="J249" s="24"/>
    </row>
    <row r="250" spans="1:10" ht="12.75" customHeight="1" x14ac:dyDescent="0.15">
      <c r="A250" s="24"/>
      <c r="B250" s="24"/>
      <c r="C250" s="23"/>
      <c r="D250" s="23"/>
      <c r="E250" s="23"/>
      <c r="F250" s="23"/>
      <c r="G250" s="23"/>
      <c r="H250" s="23"/>
      <c r="I250" s="24"/>
      <c r="J250" s="24"/>
    </row>
    <row r="251" spans="1:10" ht="12.75" customHeight="1" x14ac:dyDescent="0.15">
      <c r="A251" s="24"/>
      <c r="B251" s="24"/>
      <c r="C251" s="23"/>
      <c r="D251" s="23"/>
      <c r="E251" s="23"/>
      <c r="F251" s="23"/>
      <c r="G251" s="23"/>
      <c r="H251" s="23"/>
      <c r="I251" s="24"/>
      <c r="J251" s="24"/>
    </row>
    <row r="252" spans="1:10" ht="12.75" customHeight="1" x14ac:dyDescent="0.15">
      <c r="A252" s="24"/>
      <c r="B252" s="24"/>
      <c r="C252" s="23"/>
      <c r="D252" s="23"/>
      <c r="E252" s="23"/>
      <c r="F252" s="23"/>
      <c r="G252" s="23"/>
      <c r="H252" s="23"/>
      <c r="I252" s="24"/>
      <c r="J252" s="24"/>
    </row>
    <row r="253" spans="1:10" ht="12.75" customHeight="1" x14ac:dyDescent="0.15">
      <c r="A253" s="24"/>
      <c r="B253" s="24"/>
      <c r="C253" s="23"/>
      <c r="D253" s="23"/>
      <c r="E253" s="23"/>
      <c r="F253" s="23"/>
      <c r="G253" s="23"/>
      <c r="H253" s="23"/>
      <c r="I253" s="24"/>
      <c r="J253" s="24"/>
    </row>
    <row r="254" spans="1:10" ht="12.75" customHeight="1" x14ac:dyDescent="0.15">
      <c r="A254" s="24"/>
      <c r="B254" s="24"/>
      <c r="C254" s="23"/>
      <c r="D254" s="23"/>
      <c r="E254" s="23"/>
      <c r="F254" s="23"/>
      <c r="G254" s="23"/>
      <c r="H254" s="23"/>
      <c r="I254" s="24"/>
      <c r="J254" s="24"/>
    </row>
    <row r="255" spans="1:10" ht="12.75" customHeight="1" x14ac:dyDescent="0.15">
      <c r="A255" s="24"/>
      <c r="B255" s="24"/>
      <c r="C255" s="23"/>
      <c r="D255" s="23"/>
      <c r="E255" s="23"/>
      <c r="F255" s="23"/>
      <c r="G255" s="23"/>
      <c r="H255" s="23"/>
      <c r="I255" s="24"/>
      <c r="J255" s="24"/>
    </row>
    <row r="256" spans="1:10" ht="12.75" customHeight="1" x14ac:dyDescent="0.15">
      <c r="A256" s="24"/>
      <c r="B256" s="24"/>
      <c r="C256" s="23"/>
      <c r="D256" s="23"/>
      <c r="E256" s="23"/>
      <c r="F256" s="23"/>
      <c r="G256" s="23"/>
      <c r="H256" s="23"/>
      <c r="I256" s="24"/>
      <c r="J256" s="24"/>
    </row>
    <row r="257" spans="1:10" ht="12.75" customHeight="1" x14ac:dyDescent="0.15">
      <c r="A257" s="24"/>
      <c r="B257" s="24"/>
      <c r="C257" s="23"/>
      <c r="D257" s="23"/>
      <c r="E257" s="23"/>
      <c r="F257" s="23"/>
      <c r="G257" s="23"/>
      <c r="H257" s="23"/>
      <c r="I257" s="24"/>
      <c r="J257" s="24"/>
    </row>
    <row r="258" spans="1:10" ht="12.75" customHeight="1" x14ac:dyDescent="0.15">
      <c r="A258" s="24"/>
      <c r="B258" s="24"/>
      <c r="C258" s="23"/>
      <c r="D258" s="23"/>
      <c r="E258" s="23"/>
      <c r="F258" s="23"/>
      <c r="G258" s="23"/>
      <c r="H258" s="23"/>
      <c r="I258" s="24"/>
      <c r="J258" s="24"/>
    </row>
    <row r="259" spans="1:10" ht="12.75" customHeight="1" x14ac:dyDescent="0.15">
      <c r="A259" s="24"/>
      <c r="B259" s="24"/>
      <c r="C259" s="23"/>
      <c r="D259" s="23"/>
      <c r="E259" s="23"/>
      <c r="F259" s="23"/>
      <c r="G259" s="23"/>
      <c r="H259" s="23"/>
      <c r="I259" s="24"/>
      <c r="J259" s="24"/>
    </row>
    <row r="260" spans="1:10" ht="12.75" customHeight="1" x14ac:dyDescent="0.15">
      <c r="A260" s="24"/>
      <c r="B260" s="24"/>
      <c r="C260" s="23"/>
      <c r="D260" s="23"/>
      <c r="E260" s="23"/>
      <c r="F260" s="23"/>
      <c r="G260" s="23"/>
      <c r="H260" s="23"/>
      <c r="I260" s="24"/>
      <c r="J260" s="24"/>
    </row>
    <row r="261" spans="1:10" ht="12.75" customHeight="1" x14ac:dyDescent="0.15">
      <c r="A261" s="24"/>
      <c r="B261" s="24"/>
      <c r="C261" s="23"/>
      <c r="D261" s="23"/>
      <c r="E261" s="23"/>
      <c r="F261" s="23"/>
      <c r="G261" s="23"/>
      <c r="H261" s="23"/>
      <c r="I261" s="24"/>
      <c r="J261" s="24"/>
    </row>
    <row r="262" spans="1:10" ht="12.75" customHeight="1" x14ac:dyDescent="0.15">
      <c r="A262" s="24"/>
      <c r="B262" s="24"/>
      <c r="C262" s="23"/>
      <c r="D262" s="23"/>
      <c r="E262" s="23"/>
      <c r="F262" s="23"/>
      <c r="G262" s="23"/>
      <c r="H262" s="23"/>
      <c r="I262" s="24"/>
      <c r="J262" s="24"/>
    </row>
    <row r="263" spans="1:10" ht="12.75" customHeight="1" x14ac:dyDescent="0.15">
      <c r="A263" s="24"/>
      <c r="B263" s="24"/>
      <c r="C263" s="23"/>
      <c r="D263" s="23"/>
      <c r="E263" s="23"/>
      <c r="F263" s="23"/>
      <c r="G263" s="23"/>
      <c r="H263" s="23"/>
      <c r="I263" s="24"/>
      <c r="J263" s="24"/>
    </row>
    <row r="264" spans="1:10" ht="12.75" customHeight="1" x14ac:dyDescent="0.15">
      <c r="A264" s="24"/>
      <c r="B264" s="24"/>
      <c r="C264" s="23"/>
      <c r="D264" s="23"/>
      <c r="E264" s="23"/>
      <c r="F264" s="23"/>
      <c r="G264" s="23"/>
      <c r="H264" s="23"/>
      <c r="I264" s="24"/>
      <c r="J264" s="24"/>
    </row>
    <row r="265" spans="1:10" ht="12.75" customHeight="1" x14ac:dyDescent="0.15">
      <c r="A265" s="24"/>
      <c r="B265" s="24"/>
      <c r="C265" s="23"/>
      <c r="D265" s="23"/>
      <c r="E265" s="23"/>
      <c r="F265" s="23"/>
      <c r="G265" s="23"/>
      <c r="H265" s="23"/>
      <c r="I265" s="24"/>
      <c r="J265" s="24"/>
    </row>
    <row r="266" spans="1:10" ht="12.75" customHeight="1" x14ac:dyDescent="0.15">
      <c r="A266" s="24"/>
      <c r="B266" s="24"/>
      <c r="C266" s="23"/>
      <c r="D266" s="23"/>
      <c r="E266" s="23"/>
      <c r="F266" s="23"/>
      <c r="G266" s="23"/>
      <c r="H266" s="23"/>
      <c r="I266" s="24"/>
      <c r="J266" s="24"/>
    </row>
    <row r="267" spans="1:10" ht="12.75" customHeight="1" x14ac:dyDescent="0.15">
      <c r="A267" s="24"/>
      <c r="B267" s="24"/>
      <c r="C267" s="23"/>
      <c r="D267" s="23"/>
      <c r="E267" s="23"/>
      <c r="F267" s="23"/>
      <c r="G267" s="23"/>
      <c r="H267" s="23"/>
      <c r="I267" s="24"/>
      <c r="J267" s="24"/>
    </row>
    <row r="268" spans="1:10" ht="12.75" customHeight="1" x14ac:dyDescent="0.15">
      <c r="A268" s="24"/>
      <c r="B268" s="24"/>
      <c r="C268" s="23"/>
      <c r="D268" s="23"/>
      <c r="E268" s="23"/>
      <c r="F268" s="23"/>
      <c r="G268" s="23"/>
      <c r="H268" s="23"/>
      <c r="I268" s="24"/>
      <c r="J268" s="24"/>
    </row>
    <row r="269" spans="1:10" ht="12.75" customHeight="1" x14ac:dyDescent="0.15">
      <c r="A269" s="24"/>
      <c r="B269" s="24"/>
      <c r="C269" s="23"/>
      <c r="D269" s="23"/>
      <c r="E269" s="23"/>
      <c r="F269" s="23"/>
      <c r="G269" s="23"/>
      <c r="H269" s="23"/>
      <c r="I269" s="24"/>
      <c r="J269" s="24"/>
    </row>
    <row r="270" spans="1:10" ht="12.75" customHeight="1" x14ac:dyDescent="0.15">
      <c r="A270" s="24"/>
      <c r="B270" s="24"/>
      <c r="C270" s="23"/>
      <c r="D270" s="23"/>
      <c r="E270" s="23"/>
      <c r="F270" s="23"/>
      <c r="G270" s="23"/>
      <c r="H270" s="23"/>
      <c r="I270" s="24"/>
      <c r="J270" s="24"/>
    </row>
    <row r="271" spans="1:10" ht="12.75" customHeight="1" x14ac:dyDescent="0.15">
      <c r="A271" s="24"/>
      <c r="B271" s="24"/>
      <c r="C271" s="23"/>
      <c r="D271" s="23"/>
      <c r="E271" s="23"/>
      <c r="F271" s="23"/>
      <c r="G271" s="23"/>
      <c r="H271" s="23"/>
      <c r="I271" s="24"/>
      <c r="J271" s="24"/>
    </row>
    <row r="272" spans="1:10" ht="12.75" customHeight="1" x14ac:dyDescent="0.15">
      <c r="A272" s="24"/>
      <c r="B272" s="24"/>
      <c r="C272" s="23"/>
      <c r="D272" s="23"/>
      <c r="E272" s="23"/>
      <c r="F272" s="23"/>
      <c r="G272" s="23"/>
      <c r="H272" s="23"/>
      <c r="I272" s="24"/>
      <c r="J272" s="24"/>
    </row>
    <row r="273" spans="1:10" ht="12.75" customHeight="1" x14ac:dyDescent="0.15">
      <c r="A273" s="24"/>
      <c r="B273" s="24"/>
      <c r="C273" s="23"/>
      <c r="D273" s="23"/>
      <c r="E273" s="23"/>
      <c r="F273" s="23"/>
      <c r="G273" s="23"/>
      <c r="H273" s="23"/>
      <c r="I273" s="24"/>
      <c r="J273" s="24"/>
    </row>
    <row r="274" spans="1:10" ht="12.75" customHeight="1" x14ac:dyDescent="0.15">
      <c r="A274" s="24"/>
      <c r="B274" s="24"/>
      <c r="C274" s="23"/>
      <c r="D274" s="23"/>
      <c r="E274" s="23"/>
      <c r="F274" s="23"/>
      <c r="G274" s="23"/>
      <c r="H274" s="23"/>
      <c r="I274" s="24"/>
      <c r="J274" s="24"/>
    </row>
    <row r="275" spans="1:10" ht="12.75" customHeight="1" x14ac:dyDescent="0.15">
      <c r="A275" s="24"/>
      <c r="B275" s="24"/>
      <c r="C275" s="23"/>
      <c r="D275" s="23"/>
      <c r="E275" s="23"/>
      <c r="F275" s="23"/>
      <c r="G275" s="23"/>
      <c r="H275" s="23"/>
      <c r="I275" s="24"/>
      <c r="J275" s="24"/>
    </row>
    <row r="276" spans="1:10" ht="12.75" customHeight="1" x14ac:dyDescent="0.15">
      <c r="A276" s="24"/>
      <c r="B276" s="24"/>
      <c r="C276" s="23"/>
      <c r="D276" s="23"/>
      <c r="E276" s="23"/>
      <c r="F276" s="23"/>
      <c r="G276" s="23"/>
      <c r="H276" s="23"/>
      <c r="I276" s="24"/>
      <c r="J276" s="24"/>
    </row>
    <row r="277" spans="1:10" ht="12.75" customHeight="1" x14ac:dyDescent="0.15">
      <c r="A277" s="24"/>
      <c r="B277" s="24"/>
      <c r="C277" s="23"/>
      <c r="D277" s="23"/>
      <c r="E277" s="23"/>
      <c r="F277" s="23"/>
      <c r="G277" s="23"/>
      <c r="H277" s="23"/>
      <c r="I277" s="24"/>
      <c r="J277" s="24"/>
    </row>
    <row r="278" spans="1:10" ht="12.75" customHeight="1" x14ac:dyDescent="0.15">
      <c r="A278" s="24"/>
      <c r="B278" s="24"/>
      <c r="C278" s="23"/>
      <c r="D278" s="23"/>
      <c r="E278" s="23"/>
      <c r="F278" s="23"/>
      <c r="G278" s="23"/>
      <c r="H278" s="23"/>
      <c r="I278" s="24"/>
      <c r="J278" s="24"/>
    </row>
    <row r="279" spans="1:10" ht="12.75" customHeight="1" x14ac:dyDescent="0.15">
      <c r="A279" s="24"/>
      <c r="B279" s="24"/>
      <c r="C279" s="23"/>
      <c r="D279" s="23"/>
      <c r="E279" s="23"/>
      <c r="F279" s="23"/>
      <c r="G279" s="23"/>
      <c r="H279" s="23"/>
      <c r="I279" s="24"/>
      <c r="J279" s="24"/>
    </row>
    <row r="280" spans="1:10" ht="12.75" customHeight="1" x14ac:dyDescent="0.15">
      <c r="A280" s="24"/>
      <c r="B280" s="24"/>
      <c r="C280" s="23"/>
      <c r="D280" s="23"/>
      <c r="E280" s="23"/>
      <c r="F280" s="23"/>
      <c r="G280" s="23"/>
      <c r="H280" s="23"/>
      <c r="I280" s="24"/>
      <c r="J280" s="24"/>
    </row>
    <row r="281" spans="1:10" ht="12.75" customHeight="1" x14ac:dyDescent="0.15">
      <c r="A281" s="24"/>
      <c r="B281" s="24"/>
      <c r="C281" s="23"/>
      <c r="D281" s="23"/>
      <c r="E281" s="23"/>
      <c r="F281" s="23"/>
      <c r="G281" s="23"/>
      <c r="H281" s="23"/>
      <c r="I281" s="24"/>
      <c r="J281" s="24"/>
    </row>
    <row r="282" spans="1:10" ht="12.75" customHeight="1" x14ac:dyDescent="0.15">
      <c r="A282" s="24"/>
      <c r="B282" s="24"/>
      <c r="C282" s="23"/>
      <c r="D282" s="23"/>
      <c r="E282" s="23"/>
      <c r="F282" s="23"/>
      <c r="G282" s="23"/>
      <c r="H282" s="23"/>
      <c r="I282" s="24"/>
      <c r="J282" s="24"/>
    </row>
    <row r="283" spans="1:10" ht="12.75" customHeight="1" x14ac:dyDescent="0.15">
      <c r="A283" s="24"/>
      <c r="B283" s="24"/>
      <c r="C283" s="23"/>
      <c r="D283" s="23"/>
      <c r="E283" s="23"/>
      <c r="F283" s="23"/>
      <c r="G283" s="23"/>
      <c r="H283" s="23"/>
      <c r="I283" s="24"/>
      <c r="J283" s="24"/>
    </row>
    <row r="284" spans="1:10" ht="12.75" customHeight="1" x14ac:dyDescent="0.15">
      <c r="A284" s="24"/>
      <c r="B284" s="24"/>
      <c r="C284" s="23"/>
      <c r="D284" s="23"/>
      <c r="E284" s="23"/>
      <c r="F284" s="23"/>
      <c r="G284" s="23"/>
      <c r="H284" s="23"/>
      <c r="I284" s="24"/>
      <c r="J284" s="24"/>
    </row>
    <row r="285" spans="1:10" ht="12.75" customHeight="1" x14ac:dyDescent="0.15">
      <c r="A285" s="24"/>
      <c r="B285" s="24"/>
      <c r="C285" s="23"/>
      <c r="D285" s="23"/>
      <c r="E285" s="23"/>
      <c r="F285" s="23"/>
      <c r="G285" s="23"/>
      <c r="H285" s="23"/>
      <c r="I285" s="24"/>
      <c r="J285" s="24"/>
    </row>
    <row r="286" spans="1:10" ht="12.75" customHeight="1" x14ac:dyDescent="0.15">
      <c r="A286" s="24"/>
      <c r="B286" s="24"/>
      <c r="C286" s="23"/>
      <c r="D286" s="23"/>
      <c r="E286" s="23"/>
      <c r="F286" s="23"/>
      <c r="G286" s="23"/>
      <c r="H286" s="23"/>
      <c r="I286" s="24"/>
      <c r="J286" s="24"/>
    </row>
    <row r="287" spans="1:10" ht="12.75" customHeight="1" x14ac:dyDescent="0.15">
      <c r="A287" s="24"/>
      <c r="B287" s="24"/>
      <c r="C287" s="23"/>
      <c r="D287" s="23"/>
      <c r="E287" s="23"/>
      <c r="F287" s="23"/>
      <c r="G287" s="23"/>
      <c r="H287" s="23"/>
      <c r="I287" s="24"/>
      <c r="J287" s="24"/>
    </row>
    <row r="288" spans="1:10" ht="12.75" customHeight="1" x14ac:dyDescent="0.15">
      <c r="A288" s="24"/>
      <c r="B288" s="24"/>
      <c r="C288" s="23"/>
      <c r="D288" s="23"/>
      <c r="E288" s="23"/>
      <c r="F288" s="23"/>
      <c r="G288" s="23"/>
      <c r="H288" s="23"/>
      <c r="I288" s="24"/>
      <c r="J288" s="24"/>
    </row>
    <row r="289" spans="1:10" ht="12.75" customHeight="1" x14ac:dyDescent="0.15">
      <c r="A289" s="24"/>
      <c r="B289" s="24"/>
      <c r="C289" s="23"/>
      <c r="D289" s="23"/>
      <c r="E289" s="23"/>
      <c r="F289" s="23"/>
      <c r="G289" s="23"/>
      <c r="H289" s="23"/>
      <c r="I289" s="24"/>
      <c r="J289" s="24"/>
    </row>
    <row r="290" spans="1:10" ht="12.75" customHeight="1" x14ac:dyDescent="0.15">
      <c r="A290" s="24"/>
      <c r="B290" s="24"/>
      <c r="C290" s="23"/>
      <c r="D290" s="23"/>
      <c r="E290" s="23"/>
      <c r="F290" s="23"/>
      <c r="G290" s="23"/>
      <c r="H290" s="23"/>
      <c r="I290" s="24"/>
      <c r="J290" s="24"/>
    </row>
    <row r="291" spans="1:10" ht="12.75" customHeight="1" x14ac:dyDescent="0.15">
      <c r="A291" s="24"/>
      <c r="B291" s="24"/>
      <c r="C291" s="23"/>
      <c r="D291" s="23"/>
      <c r="E291" s="23"/>
      <c r="F291" s="23"/>
      <c r="G291" s="23"/>
      <c r="H291" s="23"/>
      <c r="I291" s="24"/>
      <c r="J291" s="24"/>
    </row>
    <row r="292" spans="1:10" ht="12.75" customHeight="1" x14ac:dyDescent="0.15">
      <c r="A292" s="24"/>
      <c r="B292" s="24"/>
      <c r="C292" s="23"/>
      <c r="D292" s="23"/>
      <c r="E292" s="23"/>
      <c r="F292" s="23"/>
      <c r="G292" s="23"/>
      <c r="H292" s="23"/>
      <c r="I292" s="24"/>
      <c r="J292" s="24"/>
    </row>
    <row r="293" spans="1:10" ht="12.75" customHeight="1" x14ac:dyDescent="0.15">
      <c r="A293" s="24"/>
      <c r="B293" s="24"/>
      <c r="C293" s="23"/>
      <c r="D293" s="23"/>
      <c r="E293" s="23"/>
      <c r="F293" s="23"/>
      <c r="G293" s="23"/>
      <c r="H293" s="23"/>
      <c r="I293" s="24"/>
      <c r="J293" s="24"/>
    </row>
    <row r="294" spans="1:10" ht="12.75" customHeight="1" x14ac:dyDescent="0.15">
      <c r="A294" s="24"/>
      <c r="B294" s="24"/>
      <c r="C294" s="23"/>
      <c r="D294" s="23"/>
      <c r="E294" s="23"/>
      <c r="F294" s="23"/>
      <c r="G294" s="23"/>
      <c r="H294" s="23"/>
      <c r="I294" s="24"/>
      <c r="J294" s="24"/>
    </row>
    <row r="295" spans="1:10" ht="12.75" customHeight="1" x14ac:dyDescent="0.15">
      <c r="A295" s="24"/>
      <c r="B295" s="24"/>
      <c r="C295" s="23"/>
      <c r="D295" s="23"/>
      <c r="E295" s="23"/>
      <c r="F295" s="23"/>
      <c r="G295" s="23"/>
      <c r="H295" s="23"/>
      <c r="I295" s="24"/>
      <c r="J295" s="24"/>
    </row>
    <row r="296" spans="1:10" ht="12.75" customHeight="1" x14ac:dyDescent="0.15">
      <c r="A296" s="24"/>
      <c r="B296" s="24"/>
      <c r="C296" s="23"/>
      <c r="D296" s="23"/>
      <c r="E296" s="23"/>
      <c r="F296" s="23"/>
      <c r="G296" s="23"/>
      <c r="H296" s="23"/>
      <c r="I296" s="24"/>
      <c r="J296" s="24"/>
    </row>
    <row r="297" spans="1:10" ht="12.75" customHeight="1" x14ac:dyDescent="0.15">
      <c r="A297" s="24"/>
      <c r="B297" s="24"/>
      <c r="C297" s="23"/>
      <c r="D297" s="23"/>
      <c r="E297" s="23"/>
      <c r="F297" s="23"/>
      <c r="G297" s="23"/>
      <c r="H297" s="23"/>
      <c r="I297" s="24"/>
      <c r="J297" s="24"/>
    </row>
    <row r="298" spans="1:10" ht="12.75" customHeight="1" x14ac:dyDescent="0.15">
      <c r="A298" s="24"/>
      <c r="B298" s="24"/>
      <c r="C298" s="23"/>
      <c r="D298" s="23"/>
      <c r="E298" s="23"/>
      <c r="F298" s="23"/>
      <c r="G298" s="23"/>
      <c r="H298" s="23"/>
      <c r="I298" s="24"/>
      <c r="J298" s="24"/>
    </row>
    <row r="299" spans="1:10" ht="12.75" customHeight="1" x14ac:dyDescent="0.15">
      <c r="A299" s="24"/>
      <c r="B299" s="24"/>
      <c r="C299" s="23"/>
      <c r="D299" s="23"/>
      <c r="E299" s="23"/>
      <c r="F299" s="23"/>
      <c r="G299" s="23"/>
      <c r="H299" s="23"/>
      <c r="I299" s="24"/>
      <c r="J299" s="24"/>
    </row>
    <row r="300" spans="1:10" ht="12.75" customHeight="1" x14ac:dyDescent="0.15">
      <c r="A300" s="24"/>
      <c r="B300" s="24"/>
      <c r="C300" s="23"/>
      <c r="D300" s="23"/>
      <c r="E300" s="23"/>
      <c r="F300" s="23"/>
      <c r="G300" s="23"/>
      <c r="H300" s="23"/>
      <c r="I300" s="24"/>
      <c r="J300" s="24"/>
    </row>
    <row r="301" spans="1:10" ht="12.75" customHeight="1" x14ac:dyDescent="0.15">
      <c r="A301" s="24"/>
      <c r="B301" s="24"/>
      <c r="C301" s="23"/>
      <c r="D301" s="23"/>
      <c r="E301" s="23"/>
      <c r="F301" s="23"/>
      <c r="G301" s="23"/>
      <c r="H301" s="23"/>
      <c r="I301" s="24"/>
      <c r="J301" s="24"/>
    </row>
    <row r="302" spans="1:10" ht="12.75" customHeight="1" x14ac:dyDescent="0.15">
      <c r="A302" s="24"/>
      <c r="B302" s="24"/>
      <c r="C302" s="23"/>
      <c r="D302" s="23"/>
      <c r="E302" s="23"/>
      <c r="F302" s="23"/>
      <c r="G302" s="23"/>
      <c r="H302" s="23"/>
      <c r="I302" s="24"/>
      <c r="J302" s="24"/>
    </row>
    <row r="303" spans="1:10" ht="12.75" customHeight="1" x14ac:dyDescent="0.15">
      <c r="A303" s="24"/>
      <c r="B303" s="24"/>
      <c r="C303" s="23"/>
      <c r="D303" s="23"/>
      <c r="E303" s="23"/>
      <c r="F303" s="23"/>
      <c r="G303" s="23"/>
      <c r="H303" s="23"/>
      <c r="I303" s="24"/>
      <c r="J303" s="24"/>
    </row>
    <row r="304" spans="1:10" ht="12.75" customHeight="1" x14ac:dyDescent="0.15">
      <c r="A304" s="24"/>
      <c r="B304" s="24"/>
      <c r="C304" s="23"/>
      <c r="D304" s="23"/>
      <c r="E304" s="23"/>
      <c r="F304" s="23"/>
      <c r="G304" s="23"/>
      <c r="H304" s="23"/>
      <c r="I304" s="24"/>
      <c r="J304" s="24"/>
    </row>
    <row r="305" spans="1:10" ht="12.75" customHeight="1" x14ac:dyDescent="0.15">
      <c r="A305" s="24"/>
      <c r="B305" s="24"/>
      <c r="C305" s="23"/>
      <c r="D305" s="23"/>
      <c r="E305" s="23"/>
      <c r="F305" s="23"/>
      <c r="G305" s="23"/>
      <c r="H305" s="23"/>
      <c r="I305" s="24"/>
      <c r="J305" s="24"/>
    </row>
    <row r="306" spans="1:10" ht="12.75" customHeight="1" x14ac:dyDescent="0.15">
      <c r="A306" s="24"/>
      <c r="B306" s="24"/>
      <c r="C306" s="23"/>
      <c r="D306" s="23"/>
      <c r="E306" s="23"/>
      <c r="F306" s="23"/>
      <c r="G306" s="23"/>
      <c r="H306" s="23"/>
      <c r="I306" s="24"/>
      <c r="J306" s="24"/>
    </row>
    <row r="307" spans="1:10" ht="12.75" customHeight="1" x14ac:dyDescent="0.15">
      <c r="A307" s="24"/>
      <c r="B307" s="24"/>
      <c r="C307" s="23"/>
      <c r="D307" s="23"/>
      <c r="E307" s="23"/>
      <c r="F307" s="23"/>
      <c r="G307" s="23"/>
      <c r="H307" s="23"/>
      <c r="I307" s="24"/>
      <c r="J307" s="24"/>
    </row>
    <row r="308" spans="1:10" ht="12.75" customHeight="1" x14ac:dyDescent="0.15">
      <c r="A308" s="24"/>
      <c r="B308" s="24"/>
      <c r="C308" s="23"/>
      <c r="D308" s="23"/>
      <c r="E308" s="23"/>
      <c r="F308" s="23"/>
      <c r="G308" s="23"/>
      <c r="H308" s="23"/>
      <c r="I308" s="24"/>
      <c r="J308" s="24"/>
    </row>
    <row r="309" spans="1:10" ht="12.75" customHeight="1" x14ac:dyDescent="0.15">
      <c r="A309" s="24"/>
      <c r="B309" s="24"/>
      <c r="C309" s="23"/>
      <c r="D309" s="23"/>
      <c r="E309" s="23"/>
      <c r="F309" s="23"/>
      <c r="G309" s="23"/>
      <c r="H309" s="23"/>
      <c r="I309" s="24"/>
      <c r="J309" s="24"/>
    </row>
    <row r="310" spans="1:10" ht="12.75" customHeight="1" x14ac:dyDescent="0.15">
      <c r="A310" s="24"/>
      <c r="B310" s="24"/>
      <c r="C310" s="23"/>
      <c r="D310" s="23"/>
      <c r="E310" s="23"/>
      <c r="F310" s="23"/>
      <c r="G310" s="23"/>
      <c r="H310" s="23"/>
      <c r="I310" s="24"/>
      <c r="J310" s="24"/>
    </row>
    <row r="311" spans="1:10" ht="12.75" customHeight="1" x14ac:dyDescent="0.15">
      <c r="A311" s="24"/>
      <c r="B311" s="24"/>
      <c r="C311" s="23"/>
      <c r="D311" s="23"/>
      <c r="E311" s="23"/>
      <c r="F311" s="23"/>
      <c r="G311" s="23"/>
      <c r="H311" s="23"/>
      <c r="I311" s="24"/>
      <c r="J311" s="24"/>
    </row>
    <row r="312" spans="1:10" ht="12.75" customHeight="1" x14ac:dyDescent="0.15">
      <c r="A312" s="24"/>
      <c r="B312" s="24"/>
      <c r="C312" s="23"/>
      <c r="D312" s="23"/>
      <c r="E312" s="23"/>
      <c r="F312" s="23"/>
      <c r="G312" s="23"/>
      <c r="H312" s="23"/>
      <c r="I312" s="24"/>
      <c r="J312" s="24"/>
    </row>
    <row r="313" spans="1:10" ht="12.75" customHeight="1" x14ac:dyDescent="0.15">
      <c r="A313" s="24"/>
      <c r="B313" s="24"/>
      <c r="C313" s="23"/>
      <c r="D313" s="23"/>
      <c r="E313" s="23"/>
      <c r="F313" s="23"/>
      <c r="G313" s="23"/>
      <c r="H313" s="23"/>
      <c r="I313" s="24"/>
      <c r="J313" s="24"/>
    </row>
    <row r="314" spans="1:10" ht="12.75" customHeight="1" x14ac:dyDescent="0.15">
      <c r="A314" s="24"/>
      <c r="B314" s="24"/>
      <c r="C314" s="23"/>
      <c r="D314" s="23"/>
      <c r="E314" s="23"/>
      <c r="F314" s="23"/>
      <c r="G314" s="23"/>
      <c r="H314" s="23"/>
      <c r="I314" s="24"/>
      <c r="J314" s="24"/>
    </row>
    <row r="315" spans="1:10" ht="12.75" customHeight="1" x14ac:dyDescent="0.15">
      <c r="A315" s="24"/>
      <c r="B315" s="24"/>
      <c r="C315" s="23"/>
      <c r="D315" s="23"/>
      <c r="E315" s="23"/>
      <c r="F315" s="23"/>
      <c r="G315" s="23"/>
      <c r="H315" s="23"/>
      <c r="I315" s="24"/>
      <c r="J315" s="24"/>
    </row>
    <row r="316" spans="1:10" ht="12.75" customHeight="1" x14ac:dyDescent="0.15">
      <c r="A316" s="24"/>
      <c r="B316" s="24"/>
      <c r="C316" s="23"/>
      <c r="D316" s="23"/>
      <c r="E316" s="23"/>
      <c r="F316" s="23"/>
      <c r="G316" s="23"/>
      <c r="H316" s="23"/>
      <c r="I316" s="24"/>
      <c r="J316" s="24"/>
    </row>
    <row r="317" spans="1:10" ht="12.75" customHeight="1" x14ac:dyDescent="0.15">
      <c r="A317" s="24"/>
      <c r="B317" s="24"/>
      <c r="C317" s="23"/>
      <c r="D317" s="23"/>
      <c r="E317" s="23"/>
      <c r="F317" s="23"/>
      <c r="G317" s="23"/>
      <c r="H317" s="23"/>
      <c r="I317" s="24"/>
      <c r="J317" s="24"/>
    </row>
    <row r="318" spans="1:10" ht="12.75" customHeight="1" x14ac:dyDescent="0.15">
      <c r="A318" s="24"/>
      <c r="B318" s="24"/>
      <c r="C318" s="23"/>
      <c r="D318" s="23"/>
      <c r="E318" s="23"/>
      <c r="F318" s="23"/>
      <c r="G318" s="23"/>
      <c r="H318" s="23"/>
      <c r="I318" s="24"/>
      <c r="J318" s="24"/>
    </row>
    <row r="319" spans="1:10" ht="12.75" customHeight="1" x14ac:dyDescent="0.15">
      <c r="A319" s="24"/>
      <c r="B319" s="24"/>
      <c r="C319" s="23"/>
      <c r="D319" s="23"/>
      <c r="E319" s="23"/>
      <c r="F319" s="23"/>
      <c r="G319" s="23"/>
      <c r="H319" s="23"/>
      <c r="I319" s="24"/>
      <c r="J319" s="24"/>
    </row>
    <row r="320" spans="1:10" ht="12.75" customHeight="1" x14ac:dyDescent="0.15">
      <c r="A320" s="24"/>
      <c r="B320" s="24"/>
      <c r="C320" s="23"/>
      <c r="D320" s="23"/>
      <c r="E320" s="23"/>
      <c r="F320" s="23"/>
      <c r="G320" s="23"/>
      <c r="H320" s="23"/>
      <c r="I320" s="24"/>
      <c r="J320" s="24"/>
    </row>
    <row r="321" spans="1:10" ht="12.75" customHeight="1" x14ac:dyDescent="0.15">
      <c r="A321" s="24"/>
      <c r="B321" s="24"/>
      <c r="C321" s="23"/>
      <c r="D321" s="23"/>
      <c r="E321" s="23"/>
      <c r="F321" s="23"/>
      <c r="G321" s="23"/>
      <c r="H321" s="23"/>
      <c r="I321" s="24"/>
      <c r="J321" s="24"/>
    </row>
    <row r="322" spans="1:10" ht="12.75" customHeight="1" x14ac:dyDescent="0.15">
      <c r="A322" s="24"/>
      <c r="B322" s="24"/>
      <c r="C322" s="23"/>
      <c r="D322" s="23"/>
      <c r="E322" s="23"/>
      <c r="F322" s="23"/>
      <c r="G322" s="23"/>
      <c r="H322" s="23"/>
      <c r="I322" s="24"/>
      <c r="J322" s="24"/>
    </row>
    <row r="323" spans="1:10" ht="12.75" customHeight="1" x14ac:dyDescent="0.15">
      <c r="A323" s="24"/>
      <c r="B323" s="24"/>
      <c r="C323" s="23"/>
      <c r="D323" s="23"/>
      <c r="E323" s="23"/>
      <c r="F323" s="23"/>
      <c r="G323" s="23"/>
      <c r="H323" s="23"/>
      <c r="I323" s="24"/>
      <c r="J323" s="24"/>
    </row>
    <row r="324" spans="1:10" ht="12.75" customHeight="1" x14ac:dyDescent="0.15">
      <c r="A324" s="24"/>
      <c r="B324" s="24"/>
      <c r="C324" s="23"/>
      <c r="D324" s="23"/>
      <c r="E324" s="23"/>
      <c r="F324" s="23"/>
      <c r="G324" s="23"/>
      <c r="H324" s="23"/>
      <c r="I324" s="24"/>
      <c r="J324" s="24"/>
    </row>
    <row r="325" spans="1:10" ht="12.75" customHeight="1" x14ac:dyDescent="0.15">
      <c r="A325" s="24"/>
      <c r="B325" s="24"/>
      <c r="C325" s="23"/>
      <c r="D325" s="23"/>
      <c r="E325" s="23"/>
      <c r="F325" s="23"/>
      <c r="G325" s="23"/>
      <c r="H325" s="23"/>
      <c r="I325" s="24"/>
      <c r="J325" s="24"/>
    </row>
    <row r="326" spans="1:10" ht="12.75" customHeight="1" x14ac:dyDescent="0.15">
      <c r="A326" s="24"/>
      <c r="B326" s="24"/>
      <c r="C326" s="23"/>
      <c r="D326" s="23"/>
      <c r="E326" s="23"/>
      <c r="F326" s="23"/>
      <c r="G326" s="23"/>
      <c r="H326" s="23"/>
      <c r="I326" s="24"/>
      <c r="J326" s="24"/>
    </row>
    <row r="327" spans="1:10" ht="12.75" customHeight="1" x14ac:dyDescent="0.15">
      <c r="A327" s="24"/>
      <c r="B327" s="24"/>
      <c r="C327" s="23"/>
      <c r="D327" s="23"/>
      <c r="E327" s="23"/>
      <c r="F327" s="23"/>
      <c r="G327" s="23"/>
      <c r="H327" s="23"/>
      <c r="I327" s="24"/>
      <c r="J327" s="24"/>
    </row>
    <row r="328" spans="1:10" ht="12.75" customHeight="1" x14ac:dyDescent="0.15">
      <c r="A328" s="24"/>
      <c r="B328" s="24"/>
      <c r="C328" s="23"/>
      <c r="D328" s="23"/>
      <c r="E328" s="23"/>
      <c r="F328" s="23"/>
      <c r="G328" s="23"/>
      <c r="H328" s="23"/>
      <c r="I328" s="24"/>
      <c r="J328" s="24"/>
    </row>
    <row r="329" spans="1:10" ht="12.75" customHeight="1" x14ac:dyDescent="0.15">
      <c r="A329" s="24"/>
      <c r="B329" s="24"/>
      <c r="C329" s="23"/>
      <c r="D329" s="23"/>
      <c r="E329" s="23"/>
      <c r="F329" s="23"/>
      <c r="G329" s="23"/>
      <c r="H329" s="23"/>
      <c r="I329" s="24"/>
      <c r="J329" s="24"/>
    </row>
    <row r="330" spans="1:10" ht="12.75" customHeight="1" x14ac:dyDescent="0.15">
      <c r="A330" s="24"/>
      <c r="B330" s="24"/>
      <c r="C330" s="23"/>
      <c r="D330" s="23"/>
      <c r="E330" s="23"/>
      <c r="F330" s="23"/>
      <c r="G330" s="23"/>
      <c r="H330" s="23"/>
      <c r="I330" s="24"/>
      <c r="J330" s="24"/>
    </row>
    <row r="331" spans="1:10" ht="12.75" customHeight="1" x14ac:dyDescent="0.15">
      <c r="A331" s="24"/>
      <c r="B331" s="24"/>
      <c r="C331" s="23"/>
      <c r="D331" s="23"/>
      <c r="E331" s="23"/>
      <c r="F331" s="23"/>
      <c r="G331" s="23"/>
      <c r="H331" s="23"/>
      <c r="I331" s="24"/>
      <c r="J331" s="24"/>
    </row>
    <row r="332" spans="1:10" ht="12.75" customHeight="1" x14ac:dyDescent="0.15">
      <c r="A332" s="24"/>
      <c r="B332" s="24"/>
      <c r="C332" s="23"/>
      <c r="D332" s="23"/>
      <c r="E332" s="23"/>
      <c r="F332" s="23"/>
      <c r="G332" s="23"/>
      <c r="H332" s="23"/>
      <c r="I332" s="24"/>
      <c r="J332" s="24"/>
    </row>
    <row r="333" spans="1:10" ht="12.75" customHeight="1" x14ac:dyDescent="0.15">
      <c r="A333" s="24"/>
      <c r="B333" s="24"/>
      <c r="C333" s="23"/>
      <c r="D333" s="23"/>
      <c r="E333" s="23"/>
      <c r="F333" s="23"/>
      <c r="G333" s="23"/>
      <c r="H333" s="23"/>
      <c r="I333" s="24"/>
      <c r="J333" s="24"/>
    </row>
    <row r="334" spans="1:10" ht="12.75" customHeight="1" x14ac:dyDescent="0.15">
      <c r="A334" s="24"/>
      <c r="B334" s="24"/>
      <c r="C334" s="23"/>
      <c r="D334" s="23"/>
      <c r="E334" s="23"/>
      <c r="F334" s="23"/>
      <c r="G334" s="23"/>
      <c r="H334" s="23"/>
      <c r="I334" s="24"/>
      <c r="J334" s="24"/>
    </row>
    <row r="335" spans="1:10" ht="12.75" customHeight="1" x14ac:dyDescent="0.15">
      <c r="A335" s="24"/>
      <c r="B335" s="24"/>
      <c r="C335" s="23"/>
      <c r="D335" s="23"/>
      <c r="E335" s="23"/>
      <c r="F335" s="23"/>
      <c r="G335" s="23"/>
      <c r="H335" s="23"/>
      <c r="I335" s="24"/>
      <c r="J335" s="24"/>
    </row>
    <row r="336" spans="1:10" ht="12.75" customHeight="1" x14ac:dyDescent="0.15">
      <c r="A336" s="24"/>
      <c r="B336" s="24"/>
      <c r="C336" s="23"/>
      <c r="D336" s="23"/>
      <c r="E336" s="23"/>
      <c r="F336" s="23"/>
      <c r="G336" s="23"/>
      <c r="H336" s="23"/>
      <c r="I336" s="24"/>
      <c r="J336" s="24"/>
    </row>
    <row r="337" spans="1:10" ht="12.75" customHeight="1" x14ac:dyDescent="0.15">
      <c r="A337" s="24"/>
      <c r="B337" s="24"/>
      <c r="C337" s="23"/>
      <c r="D337" s="23"/>
      <c r="E337" s="23"/>
      <c r="F337" s="23"/>
      <c r="G337" s="23"/>
      <c r="H337" s="23"/>
      <c r="I337" s="24"/>
      <c r="J337" s="24"/>
    </row>
    <row r="338" spans="1:10" ht="12.75" customHeight="1" x14ac:dyDescent="0.15">
      <c r="A338" s="24"/>
      <c r="B338" s="24"/>
      <c r="C338" s="23"/>
      <c r="D338" s="23"/>
      <c r="E338" s="23"/>
      <c r="F338" s="23"/>
      <c r="G338" s="23"/>
      <c r="H338" s="23"/>
      <c r="I338" s="24"/>
      <c r="J338" s="24"/>
    </row>
    <row r="339" spans="1:10" ht="12.75" customHeight="1" x14ac:dyDescent="0.15">
      <c r="A339" s="24"/>
      <c r="B339" s="24"/>
      <c r="C339" s="23"/>
      <c r="D339" s="23"/>
      <c r="E339" s="23"/>
      <c r="F339" s="23"/>
      <c r="G339" s="23"/>
      <c r="H339" s="23"/>
      <c r="I339" s="24"/>
      <c r="J339" s="24"/>
    </row>
    <row r="340" spans="1:10" ht="12.75" customHeight="1" x14ac:dyDescent="0.15">
      <c r="A340" s="24"/>
      <c r="B340" s="24"/>
      <c r="C340" s="23"/>
      <c r="D340" s="23"/>
      <c r="E340" s="23"/>
      <c r="F340" s="23"/>
      <c r="G340" s="23"/>
      <c r="H340" s="23"/>
      <c r="I340" s="24"/>
      <c r="J340" s="24"/>
    </row>
    <row r="341" spans="1:10" ht="12.75" customHeight="1" x14ac:dyDescent="0.15">
      <c r="A341" s="24"/>
      <c r="B341" s="24"/>
      <c r="C341" s="23"/>
      <c r="D341" s="23"/>
      <c r="E341" s="23"/>
      <c r="F341" s="23"/>
      <c r="G341" s="23"/>
      <c r="H341" s="23"/>
      <c r="I341" s="24"/>
      <c r="J341" s="24"/>
    </row>
    <row r="342" spans="1:10" ht="12.75" customHeight="1" x14ac:dyDescent="0.15">
      <c r="A342" s="24"/>
      <c r="B342" s="24"/>
      <c r="C342" s="23"/>
      <c r="D342" s="23"/>
      <c r="E342" s="23"/>
      <c r="F342" s="23"/>
      <c r="G342" s="23"/>
      <c r="H342" s="23"/>
      <c r="I342" s="24"/>
      <c r="J342" s="24"/>
    </row>
    <row r="343" spans="1:10" ht="12.75" customHeight="1" x14ac:dyDescent="0.15">
      <c r="A343" s="24"/>
      <c r="B343" s="24"/>
      <c r="C343" s="23"/>
      <c r="D343" s="23"/>
      <c r="E343" s="23"/>
      <c r="F343" s="23"/>
      <c r="G343" s="23"/>
      <c r="H343" s="23"/>
      <c r="I343" s="24"/>
      <c r="J343" s="24"/>
    </row>
    <row r="344" spans="1:10" ht="12.75" customHeight="1" x14ac:dyDescent="0.15">
      <c r="A344" s="24"/>
      <c r="B344" s="24"/>
      <c r="C344" s="23"/>
      <c r="D344" s="23"/>
      <c r="E344" s="23"/>
      <c r="F344" s="23"/>
      <c r="G344" s="23"/>
      <c r="H344" s="23"/>
      <c r="I344" s="24"/>
      <c r="J344" s="24"/>
    </row>
    <row r="345" spans="1:10" ht="12.75" customHeight="1" x14ac:dyDescent="0.15">
      <c r="A345" s="24"/>
      <c r="B345" s="24"/>
      <c r="C345" s="23"/>
      <c r="D345" s="23"/>
      <c r="E345" s="23"/>
      <c r="F345" s="23"/>
      <c r="G345" s="23"/>
      <c r="H345" s="23"/>
      <c r="I345" s="24"/>
      <c r="J345" s="24"/>
    </row>
    <row r="346" spans="1:10" ht="12.75" customHeight="1" x14ac:dyDescent="0.15">
      <c r="A346" s="24"/>
      <c r="B346" s="24"/>
      <c r="C346" s="23"/>
      <c r="D346" s="23"/>
      <c r="E346" s="23"/>
      <c r="F346" s="23"/>
      <c r="G346" s="23"/>
      <c r="H346" s="23"/>
      <c r="I346" s="24"/>
      <c r="J346" s="24"/>
    </row>
    <row r="347" spans="1:10" ht="12.75" customHeight="1" x14ac:dyDescent="0.15">
      <c r="A347" s="24"/>
      <c r="B347" s="24"/>
      <c r="C347" s="23"/>
      <c r="D347" s="23"/>
      <c r="E347" s="23"/>
      <c r="F347" s="23"/>
      <c r="G347" s="23"/>
      <c r="H347" s="23"/>
      <c r="I347" s="24"/>
      <c r="J347" s="24"/>
    </row>
    <row r="348" spans="1:10" ht="12.75" customHeight="1" x14ac:dyDescent="0.15">
      <c r="A348" s="24"/>
      <c r="B348" s="24"/>
      <c r="C348" s="23"/>
      <c r="D348" s="23"/>
      <c r="E348" s="23"/>
      <c r="F348" s="23"/>
      <c r="G348" s="23"/>
      <c r="H348" s="23"/>
      <c r="I348" s="24"/>
      <c r="J348" s="24"/>
    </row>
    <row r="349" spans="1:10" ht="12.75" customHeight="1" x14ac:dyDescent="0.15">
      <c r="A349" s="24"/>
      <c r="B349" s="24"/>
      <c r="C349" s="23"/>
      <c r="D349" s="23"/>
      <c r="E349" s="23"/>
      <c r="F349" s="23"/>
      <c r="G349" s="23"/>
      <c r="H349" s="23"/>
      <c r="I349" s="24"/>
      <c r="J349" s="24"/>
    </row>
    <row r="350" spans="1:10" ht="12.75" customHeight="1" x14ac:dyDescent="0.15">
      <c r="A350" s="24"/>
      <c r="B350" s="24"/>
      <c r="C350" s="23"/>
      <c r="D350" s="23"/>
      <c r="E350" s="23"/>
      <c r="F350" s="23"/>
      <c r="G350" s="23"/>
      <c r="H350" s="23"/>
      <c r="I350" s="24"/>
      <c r="J350" s="24"/>
    </row>
    <row r="351" spans="1:10" ht="12.75" customHeight="1" x14ac:dyDescent="0.15">
      <c r="A351" s="24"/>
      <c r="B351" s="24"/>
      <c r="C351" s="23"/>
      <c r="D351" s="23"/>
      <c r="E351" s="23"/>
      <c r="F351" s="23"/>
      <c r="G351" s="23"/>
      <c r="H351" s="23"/>
      <c r="I351" s="24"/>
      <c r="J351" s="24"/>
    </row>
    <row r="352" spans="1:10" ht="12.75" customHeight="1" x14ac:dyDescent="0.15">
      <c r="A352" s="24"/>
      <c r="B352" s="24"/>
      <c r="C352" s="23"/>
      <c r="D352" s="23"/>
      <c r="E352" s="23"/>
      <c r="F352" s="23"/>
      <c r="G352" s="23"/>
      <c r="H352" s="23"/>
      <c r="I352" s="24"/>
      <c r="J352" s="24"/>
    </row>
    <row r="353" spans="1:10" ht="12.75" customHeight="1" x14ac:dyDescent="0.15">
      <c r="A353" s="24"/>
      <c r="B353" s="24"/>
      <c r="C353" s="23"/>
      <c r="D353" s="23"/>
      <c r="E353" s="23"/>
      <c r="F353" s="23"/>
      <c r="G353" s="23"/>
      <c r="H353" s="23"/>
      <c r="I353" s="24"/>
      <c r="J353" s="24"/>
    </row>
    <row r="354" spans="1:10" ht="12.75" customHeight="1" x14ac:dyDescent="0.15">
      <c r="A354" s="24"/>
      <c r="B354" s="24"/>
      <c r="C354" s="23"/>
      <c r="D354" s="23"/>
      <c r="E354" s="23"/>
      <c r="F354" s="23"/>
      <c r="G354" s="23"/>
      <c r="H354" s="23"/>
      <c r="I354" s="24"/>
      <c r="J354" s="24"/>
    </row>
    <row r="355" spans="1:10" ht="12.75" customHeight="1" x14ac:dyDescent="0.15">
      <c r="A355" s="24"/>
      <c r="B355" s="24"/>
      <c r="C355" s="23"/>
      <c r="D355" s="23"/>
      <c r="E355" s="23"/>
      <c r="F355" s="23"/>
      <c r="G355" s="23"/>
      <c r="H355" s="23"/>
      <c r="I355" s="24"/>
      <c r="J355" s="24"/>
    </row>
    <row r="356" spans="1:10" ht="12.75" customHeight="1" x14ac:dyDescent="0.15">
      <c r="A356" s="24"/>
      <c r="B356" s="24"/>
      <c r="C356" s="23"/>
      <c r="D356" s="23"/>
      <c r="E356" s="23"/>
      <c r="F356" s="23"/>
      <c r="G356" s="23"/>
      <c r="H356" s="23"/>
      <c r="I356" s="24"/>
      <c r="J356" s="24"/>
    </row>
    <row r="357" spans="1:10" ht="12.75" customHeight="1" x14ac:dyDescent="0.15">
      <c r="A357" s="24"/>
      <c r="B357" s="24"/>
      <c r="C357" s="23"/>
      <c r="D357" s="23"/>
      <c r="E357" s="23"/>
      <c r="F357" s="23"/>
      <c r="G357" s="23"/>
      <c r="H357" s="23"/>
      <c r="I357" s="24"/>
      <c r="J357" s="24"/>
    </row>
    <row r="358" spans="1:10" ht="12.75" customHeight="1" x14ac:dyDescent="0.15">
      <c r="A358" s="24"/>
      <c r="B358" s="24"/>
      <c r="C358" s="23"/>
      <c r="D358" s="23"/>
      <c r="E358" s="23"/>
      <c r="F358" s="23"/>
      <c r="G358" s="23"/>
      <c r="H358" s="23"/>
      <c r="I358" s="24"/>
      <c r="J358" s="24"/>
    </row>
    <row r="359" spans="1:10" ht="12.75" customHeight="1" x14ac:dyDescent="0.15">
      <c r="A359" s="24"/>
      <c r="B359" s="24"/>
      <c r="C359" s="23"/>
      <c r="D359" s="23"/>
      <c r="E359" s="23"/>
      <c r="F359" s="23"/>
      <c r="G359" s="23"/>
      <c r="H359" s="23"/>
      <c r="I359" s="24"/>
      <c r="J359" s="24"/>
    </row>
    <row r="360" spans="1:10" ht="12.75" customHeight="1" x14ac:dyDescent="0.15">
      <c r="A360" s="24"/>
      <c r="B360" s="24"/>
      <c r="C360" s="23"/>
      <c r="D360" s="23"/>
      <c r="E360" s="23"/>
      <c r="F360" s="23"/>
      <c r="G360" s="23"/>
      <c r="H360" s="23"/>
      <c r="I360" s="24"/>
      <c r="J360" s="24"/>
    </row>
    <row r="361" spans="1:10" ht="12.75" customHeight="1" x14ac:dyDescent="0.15">
      <c r="A361" s="24"/>
      <c r="B361" s="24"/>
      <c r="C361" s="23"/>
      <c r="D361" s="23"/>
      <c r="E361" s="23"/>
      <c r="F361" s="23"/>
      <c r="G361" s="23"/>
      <c r="H361" s="23"/>
      <c r="I361" s="24"/>
      <c r="J361" s="24"/>
    </row>
    <row r="362" spans="1:10" ht="12.75" customHeight="1" x14ac:dyDescent="0.15">
      <c r="A362" s="24"/>
      <c r="B362" s="24"/>
      <c r="C362" s="23"/>
      <c r="D362" s="23"/>
      <c r="E362" s="23"/>
      <c r="F362" s="23"/>
      <c r="G362" s="23"/>
      <c r="H362" s="23"/>
      <c r="I362" s="24"/>
      <c r="J362" s="24"/>
    </row>
    <row r="363" spans="1:10" ht="12.75" customHeight="1" x14ac:dyDescent="0.15">
      <c r="A363" s="24"/>
      <c r="B363" s="24"/>
      <c r="C363" s="23"/>
      <c r="D363" s="23"/>
      <c r="E363" s="23"/>
      <c r="F363" s="23"/>
      <c r="G363" s="23"/>
      <c r="H363" s="23"/>
      <c r="I363" s="24"/>
      <c r="J363" s="24"/>
    </row>
    <row r="364" spans="1:10" ht="12.75" customHeight="1" x14ac:dyDescent="0.15">
      <c r="A364" s="24"/>
      <c r="B364" s="24"/>
      <c r="C364" s="23"/>
      <c r="D364" s="23"/>
      <c r="E364" s="23"/>
      <c r="F364" s="23"/>
      <c r="G364" s="23"/>
      <c r="H364" s="23"/>
      <c r="I364" s="24"/>
      <c r="J364" s="24"/>
    </row>
    <row r="365" spans="1:10" ht="12.75" customHeight="1" x14ac:dyDescent="0.15">
      <c r="A365" s="24"/>
      <c r="B365" s="24"/>
      <c r="C365" s="23"/>
      <c r="D365" s="23"/>
      <c r="E365" s="23"/>
      <c r="F365" s="23"/>
      <c r="G365" s="23"/>
      <c r="H365" s="23"/>
      <c r="I365" s="24"/>
      <c r="J365" s="24"/>
    </row>
    <row r="366" spans="1:10" ht="12.75" customHeight="1" x14ac:dyDescent="0.15">
      <c r="A366" s="24"/>
      <c r="B366" s="24"/>
      <c r="C366" s="23"/>
      <c r="D366" s="23"/>
      <c r="E366" s="23"/>
      <c r="F366" s="23"/>
      <c r="G366" s="23"/>
      <c r="H366" s="23"/>
      <c r="I366" s="24"/>
      <c r="J366" s="24"/>
    </row>
    <row r="367" spans="1:10" ht="12.75" customHeight="1" x14ac:dyDescent="0.15">
      <c r="A367" s="24"/>
      <c r="B367" s="24"/>
      <c r="C367" s="23"/>
      <c r="D367" s="23"/>
      <c r="E367" s="23"/>
      <c r="F367" s="23"/>
      <c r="G367" s="23"/>
      <c r="H367" s="23"/>
      <c r="I367" s="24"/>
      <c r="J367" s="24"/>
    </row>
    <row r="368" spans="1:10" ht="12.75" customHeight="1" x14ac:dyDescent="0.15">
      <c r="A368" s="24"/>
      <c r="B368" s="24"/>
      <c r="C368" s="23"/>
      <c r="D368" s="23"/>
      <c r="E368" s="23"/>
      <c r="F368" s="23"/>
      <c r="G368" s="23"/>
      <c r="H368" s="23"/>
      <c r="I368" s="24"/>
      <c r="J368" s="24"/>
    </row>
    <row r="369" spans="1:10" ht="12.75" customHeight="1" x14ac:dyDescent="0.15">
      <c r="A369" s="24"/>
      <c r="B369" s="24"/>
      <c r="C369" s="23"/>
      <c r="D369" s="23"/>
      <c r="E369" s="23"/>
      <c r="F369" s="23"/>
      <c r="G369" s="23"/>
      <c r="H369" s="23"/>
      <c r="I369" s="24"/>
      <c r="J369" s="24"/>
    </row>
    <row r="370" spans="1:10" ht="12.75" customHeight="1" x14ac:dyDescent="0.15">
      <c r="A370" s="24"/>
      <c r="B370" s="24"/>
      <c r="C370" s="23"/>
      <c r="D370" s="23"/>
      <c r="E370" s="23"/>
      <c r="F370" s="23"/>
      <c r="G370" s="23"/>
      <c r="H370" s="23"/>
      <c r="I370" s="24"/>
      <c r="J370" s="24"/>
    </row>
    <row r="371" spans="1:10" ht="12.75" customHeight="1" x14ac:dyDescent="0.15">
      <c r="A371" s="24"/>
      <c r="B371" s="24"/>
      <c r="C371" s="23"/>
      <c r="D371" s="23"/>
      <c r="E371" s="23"/>
      <c r="F371" s="23"/>
      <c r="G371" s="23"/>
      <c r="H371" s="23"/>
      <c r="I371" s="24"/>
      <c r="J371" s="24"/>
    </row>
    <row r="372" spans="1:10" ht="12.75" customHeight="1" x14ac:dyDescent="0.15">
      <c r="A372" s="24"/>
      <c r="B372" s="24"/>
      <c r="C372" s="23"/>
      <c r="D372" s="23"/>
      <c r="E372" s="23"/>
      <c r="F372" s="23"/>
      <c r="G372" s="23"/>
      <c r="H372" s="23"/>
      <c r="I372" s="24"/>
      <c r="J372" s="24"/>
    </row>
    <row r="373" spans="1:10" ht="12.75" customHeight="1" x14ac:dyDescent="0.15">
      <c r="A373" s="24"/>
      <c r="B373" s="24"/>
      <c r="C373" s="23"/>
      <c r="D373" s="23"/>
      <c r="E373" s="23"/>
      <c r="F373" s="23"/>
      <c r="G373" s="23"/>
      <c r="H373" s="23"/>
      <c r="I373" s="24"/>
      <c r="J373" s="24"/>
    </row>
    <row r="374" spans="1:10" ht="12.75" customHeight="1" x14ac:dyDescent="0.15">
      <c r="A374" s="24"/>
      <c r="B374" s="24"/>
      <c r="C374" s="23"/>
      <c r="D374" s="23"/>
      <c r="E374" s="23"/>
      <c r="F374" s="23"/>
      <c r="G374" s="23"/>
      <c r="H374" s="23"/>
      <c r="I374" s="24"/>
      <c r="J374" s="24"/>
    </row>
    <row r="375" spans="1:10" ht="12.75" customHeight="1" x14ac:dyDescent="0.15">
      <c r="A375" s="24"/>
      <c r="B375" s="24"/>
      <c r="C375" s="23"/>
      <c r="D375" s="23"/>
      <c r="E375" s="23"/>
      <c r="F375" s="23"/>
      <c r="G375" s="23"/>
      <c r="H375" s="23"/>
      <c r="I375" s="24"/>
      <c r="J375" s="24"/>
    </row>
    <row r="376" spans="1:10" ht="12.75" customHeight="1" x14ac:dyDescent="0.15">
      <c r="A376" s="24"/>
      <c r="B376" s="24"/>
      <c r="C376" s="23"/>
      <c r="D376" s="23"/>
      <c r="E376" s="23"/>
      <c r="F376" s="23"/>
      <c r="G376" s="23"/>
      <c r="H376" s="23"/>
      <c r="I376" s="24"/>
      <c r="J376" s="24"/>
    </row>
    <row r="377" spans="1:10" ht="12.75" customHeight="1" x14ac:dyDescent="0.15">
      <c r="A377" s="24"/>
      <c r="B377" s="24"/>
      <c r="C377" s="23"/>
      <c r="D377" s="23"/>
      <c r="E377" s="23"/>
      <c r="F377" s="23"/>
      <c r="G377" s="23"/>
      <c r="H377" s="23"/>
      <c r="I377" s="24"/>
      <c r="J377" s="24"/>
    </row>
    <row r="378" spans="1:10" ht="12.75" customHeight="1" x14ac:dyDescent="0.15">
      <c r="A378" s="24"/>
      <c r="B378" s="24"/>
      <c r="C378" s="23"/>
      <c r="D378" s="23"/>
      <c r="E378" s="23"/>
      <c r="F378" s="23"/>
      <c r="G378" s="23"/>
      <c r="H378" s="23"/>
      <c r="I378" s="24"/>
      <c r="J378" s="24"/>
    </row>
    <row r="379" spans="1:10" ht="12.75" customHeight="1" x14ac:dyDescent="0.15">
      <c r="A379" s="24"/>
      <c r="B379" s="24"/>
      <c r="C379" s="23"/>
      <c r="D379" s="23"/>
      <c r="E379" s="23"/>
      <c r="F379" s="23"/>
      <c r="G379" s="23"/>
      <c r="H379" s="23"/>
      <c r="I379" s="24"/>
      <c r="J379" s="24"/>
    </row>
    <row r="380" spans="1:10" ht="12.75" customHeight="1" x14ac:dyDescent="0.15">
      <c r="A380" s="24"/>
      <c r="B380" s="24"/>
      <c r="C380" s="23"/>
      <c r="D380" s="23"/>
      <c r="E380" s="23"/>
      <c r="F380" s="23"/>
      <c r="G380" s="23"/>
      <c r="H380" s="23"/>
      <c r="I380" s="24"/>
      <c r="J380" s="24"/>
    </row>
    <row r="381" spans="1:10" ht="12.75" customHeight="1" x14ac:dyDescent="0.15">
      <c r="A381" s="24"/>
      <c r="B381" s="24"/>
      <c r="C381" s="23"/>
      <c r="D381" s="23"/>
      <c r="E381" s="23"/>
      <c r="F381" s="23"/>
      <c r="G381" s="23"/>
      <c r="H381" s="23"/>
      <c r="I381" s="24"/>
      <c r="J381" s="24"/>
    </row>
    <row r="382" spans="1:10" ht="12.75" customHeight="1" x14ac:dyDescent="0.15">
      <c r="A382" s="24"/>
      <c r="B382" s="24"/>
      <c r="C382" s="23"/>
      <c r="D382" s="23"/>
      <c r="E382" s="23"/>
      <c r="F382" s="23"/>
      <c r="G382" s="23"/>
      <c r="H382" s="23"/>
      <c r="I382" s="24"/>
      <c r="J382" s="24"/>
    </row>
    <row r="383" spans="1:10" ht="12.75" customHeight="1" x14ac:dyDescent="0.15">
      <c r="A383" s="24"/>
      <c r="B383" s="24"/>
      <c r="C383" s="23"/>
      <c r="D383" s="23"/>
      <c r="E383" s="23"/>
      <c r="F383" s="23"/>
      <c r="G383" s="23"/>
      <c r="H383" s="23"/>
      <c r="I383" s="24"/>
      <c r="J383" s="24"/>
    </row>
    <row r="384" spans="1:10" ht="12.75" customHeight="1" x14ac:dyDescent="0.15">
      <c r="A384" s="24"/>
      <c r="B384" s="24"/>
      <c r="C384" s="23"/>
      <c r="D384" s="23"/>
      <c r="E384" s="23"/>
      <c r="F384" s="23"/>
      <c r="G384" s="23"/>
      <c r="H384" s="23"/>
      <c r="I384" s="24"/>
      <c r="J384" s="24"/>
    </row>
    <row r="385" spans="1:10" ht="12.75" customHeight="1" x14ac:dyDescent="0.15">
      <c r="A385" s="24"/>
      <c r="B385" s="24"/>
      <c r="C385" s="23"/>
      <c r="D385" s="23"/>
      <c r="E385" s="23"/>
      <c r="F385" s="23"/>
      <c r="G385" s="23"/>
      <c r="H385" s="23"/>
      <c r="I385" s="24"/>
      <c r="J385" s="24"/>
    </row>
    <row r="386" spans="1:10" ht="12.75" customHeight="1" x14ac:dyDescent="0.15">
      <c r="A386" s="24"/>
      <c r="B386" s="24"/>
      <c r="C386" s="23"/>
      <c r="D386" s="23"/>
      <c r="E386" s="23"/>
      <c r="F386" s="23"/>
      <c r="G386" s="23"/>
      <c r="H386" s="23"/>
      <c r="I386" s="24"/>
      <c r="J386" s="24"/>
    </row>
    <row r="387" spans="1:10" ht="12.75" customHeight="1" x14ac:dyDescent="0.15">
      <c r="A387" s="24"/>
      <c r="B387" s="24"/>
      <c r="C387" s="23"/>
      <c r="D387" s="23"/>
      <c r="E387" s="23"/>
      <c r="F387" s="23"/>
      <c r="G387" s="23"/>
      <c r="H387" s="23"/>
      <c r="I387" s="24"/>
      <c r="J387" s="24"/>
    </row>
    <row r="388" spans="1:10" ht="12.75" customHeight="1" x14ac:dyDescent="0.15">
      <c r="A388" s="24"/>
      <c r="B388" s="24"/>
      <c r="C388" s="23"/>
      <c r="D388" s="23"/>
      <c r="E388" s="23"/>
      <c r="F388" s="23"/>
      <c r="G388" s="23"/>
      <c r="H388" s="23"/>
      <c r="I388" s="24"/>
      <c r="J388" s="24"/>
    </row>
    <row r="389" spans="1:10" ht="12.75" customHeight="1" x14ac:dyDescent="0.15">
      <c r="A389" s="24"/>
      <c r="B389" s="24"/>
      <c r="C389" s="23"/>
      <c r="D389" s="23"/>
      <c r="E389" s="23"/>
      <c r="F389" s="23"/>
      <c r="G389" s="23"/>
      <c r="H389" s="23"/>
      <c r="I389" s="24"/>
      <c r="J389" s="24"/>
    </row>
    <row r="390" spans="1:10" ht="12.75" customHeight="1" x14ac:dyDescent="0.15">
      <c r="A390" s="24"/>
      <c r="B390" s="24"/>
      <c r="C390" s="23"/>
      <c r="D390" s="23"/>
      <c r="E390" s="23"/>
      <c r="F390" s="23"/>
      <c r="G390" s="23"/>
      <c r="H390" s="23"/>
      <c r="I390" s="24"/>
      <c r="J390" s="24"/>
    </row>
    <row r="391" spans="1:10" ht="12.75" customHeight="1" x14ac:dyDescent="0.15">
      <c r="A391" s="24"/>
      <c r="B391" s="24"/>
      <c r="C391" s="23"/>
      <c r="D391" s="23"/>
      <c r="E391" s="23"/>
      <c r="F391" s="23"/>
      <c r="G391" s="23"/>
      <c r="H391" s="23"/>
      <c r="I391" s="24"/>
      <c r="J391" s="24"/>
    </row>
    <row r="392" spans="1:10" ht="12.75" customHeight="1" x14ac:dyDescent="0.15">
      <c r="A392" s="24"/>
      <c r="B392" s="24"/>
      <c r="C392" s="23"/>
      <c r="D392" s="23"/>
      <c r="E392" s="23"/>
      <c r="F392" s="23"/>
      <c r="G392" s="23"/>
      <c r="H392" s="23"/>
      <c r="I392" s="24"/>
      <c r="J392" s="24"/>
    </row>
    <row r="393" spans="1:10" ht="12.75" customHeight="1" x14ac:dyDescent="0.15">
      <c r="A393" s="24"/>
      <c r="B393" s="24"/>
      <c r="C393" s="23"/>
      <c r="D393" s="23"/>
      <c r="E393" s="23"/>
      <c r="F393" s="23"/>
      <c r="G393" s="23"/>
      <c r="H393" s="23"/>
      <c r="I393" s="24"/>
      <c r="J393" s="24"/>
    </row>
    <row r="394" spans="1:10" ht="12.75" customHeight="1" x14ac:dyDescent="0.15">
      <c r="A394" s="24"/>
      <c r="B394" s="24"/>
      <c r="C394" s="23"/>
      <c r="D394" s="23"/>
      <c r="E394" s="23"/>
      <c r="F394" s="23"/>
      <c r="G394" s="23"/>
      <c r="H394" s="23"/>
      <c r="I394" s="24"/>
      <c r="J394" s="24"/>
    </row>
    <row r="395" spans="1:10" ht="12.75" customHeight="1" x14ac:dyDescent="0.15">
      <c r="A395" s="24"/>
      <c r="B395" s="24"/>
      <c r="C395" s="23"/>
      <c r="D395" s="23"/>
      <c r="E395" s="23"/>
      <c r="F395" s="23"/>
      <c r="G395" s="23"/>
      <c r="H395" s="23"/>
      <c r="I395" s="24"/>
      <c r="J395" s="24"/>
    </row>
    <row r="396" spans="1:10" ht="12.75" customHeight="1" x14ac:dyDescent="0.15">
      <c r="A396" s="24"/>
      <c r="B396" s="24"/>
      <c r="C396" s="23"/>
      <c r="D396" s="23"/>
      <c r="E396" s="23"/>
      <c r="F396" s="23"/>
      <c r="G396" s="23"/>
      <c r="H396" s="23"/>
      <c r="I396" s="24"/>
      <c r="J396" s="24"/>
    </row>
    <row r="397" spans="1:10" ht="12.75" customHeight="1" x14ac:dyDescent="0.15">
      <c r="A397" s="24"/>
      <c r="B397" s="24"/>
      <c r="C397" s="23"/>
      <c r="D397" s="23"/>
      <c r="E397" s="23"/>
      <c r="F397" s="23"/>
      <c r="G397" s="23"/>
      <c r="H397" s="23"/>
      <c r="I397" s="24"/>
      <c r="J397" s="24"/>
    </row>
    <row r="398" spans="1:10" ht="12.75" customHeight="1" x14ac:dyDescent="0.15">
      <c r="A398" s="24"/>
      <c r="B398" s="24"/>
      <c r="C398" s="23"/>
      <c r="D398" s="23"/>
      <c r="E398" s="23"/>
      <c r="F398" s="23"/>
      <c r="G398" s="23"/>
      <c r="H398" s="23"/>
      <c r="I398" s="24"/>
      <c r="J398" s="24"/>
    </row>
    <row r="399" spans="1:10" ht="12.75" customHeight="1" x14ac:dyDescent="0.15">
      <c r="A399" s="24"/>
      <c r="B399" s="24"/>
      <c r="C399" s="23"/>
      <c r="D399" s="23"/>
      <c r="E399" s="23"/>
      <c r="F399" s="23"/>
      <c r="G399" s="23"/>
      <c r="H399" s="23"/>
      <c r="I399" s="24"/>
      <c r="J399" s="24"/>
    </row>
    <row r="400" spans="1:10" ht="12.75" customHeight="1" x14ac:dyDescent="0.15">
      <c r="A400" s="24"/>
      <c r="B400" s="24"/>
      <c r="C400" s="23"/>
      <c r="D400" s="23"/>
      <c r="E400" s="23"/>
      <c r="F400" s="23"/>
      <c r="G400" s="23"/>
      <c r="H400" s="23"/>
      <c r="I400" s="24"/>
      <c r="J400" s="24"/>
    </row>
    <row r="401" spans="1:10" ht="12.75" customHeight="1" x14ac:dyDescent="0.15">
      <c r="A401" s="24"/>
      <c r="B401" s="24"/>
      <c r="C401" s="23"/>
      <c r="D401" s="23"/>
      <c r="E401" s="23"/>
      <c r="F401" s="23"/>
      <c r="G401" s="23"/>
      <c r="H401" s="23"/>
      <c r="I401" s="24"/>
      <c r="J401" s="24"/>
    </row>
    <row r="402" spans="1:10" ht="12.75" customHeight="1" x14ac:dyDescent="0.15">
      <c r="A402" s="24"/>
      <c r="B402" s="24"/>
      <c r="C402" s="23"/>
      <c r="D402" s="23"/>
      <c r="E402" s="23"/>
      <c r="F402" s="23"/>
      <c r="G402" s="23"/>
      <c r="H402" s="23"/>
      <c r="I402" s="24"/>
      <c r="J402" s="24"/>
    </row>
    <row r="403" spans="1:10" ht="12.75" customHeight="1" x14ac:dyDescent="0.15">
      <c r="A403" s="24"/>
      <c r="B403" s="24"/>
      <c r="C403" s="23"/>
      <c r="D403" s="23"/>
      <c r="E403" s="23"/>
      <c r="F403" s="23"/>
      <c r="G403" s="23"/>
      <c r="H403" s="23"/>
      <c r="I403" s="24"/>
      <c r="J403" s="24"/>
    </row>
    <row r="404" spans="1:10" ht="12.75" customHeight="1" x14ac:dyDescent="0.15">
      <c r="A404" s="24"/>
      <c r="B404" s="24"/>
      <c r="C404" s="23"/>
      <c r="D404" s="23"/>
      <c r="E404" s="23"/>
      <c r="F404" s="23"/>
      <c r="G404" s="23"/>
      <c r="H404" s="23"/>
      <c r="I404" s="24"/>
      <c r="J404" s="24"/>
    </row>
    <row r="405" spans="1:10" ht="12.75" customHeight="1" x14ac:dyDescent="0.15">
      <c r="A405" s="24"/>
      <c r="B405" s="24"/>
      <c r="C405" s="23"/>
      <c r="D405" s="23"/>
      <c r="E405" s="23"/>
      <c r="F405" s="23"/>
      <c r="G405" s="23"/>
      <c r="H405" s="23"/>
      <c r="I405" s="24"/>
      <c r="J405" s="24"/>
    </row>
    <row r="406" spans="1:10" ht="12.75" customHeight="1" x14ac:dyDescent="0.15">
      <c r="A406" s="24"/>
      <c r="B406" s="24"/>
      <c r="C406" s="23"/>
      <c r="D406" s="23"/>
      <c r="E406" s="23"/>
      <c r="F406" s="23"/>
      <c r="G406" s="23"/>
      <c r="H406" s="23"/>
      <c r="I406" s="24"/>
      <c r="J406" s="24"/>
    </row>
    <row r="407" spans="1:10" ht="12.75" customHeight="1" x14ac:dyDescent="0.15">
      <c r="A407" s="24"/>
      <c r="B407" s="24"/>
      <c r="C407" s="23"/>
      <c r="D407" s="23"/>
      <c r="E407" s="23"/>
      <c r="F407" s="23"/>
      <c r="G407" s="23"/>
      <c r="H407" s="23"/>
      <c r="I407" s="24"/>
      <c r="J407" s="24"/>
    </row>
    <row r="408" spans="1:10" ht="12.75" customHeight="1" x14ac:dyDescent="0.15">
      <c r="A408" s="24"/>
      <c r="B408" s="24"/>
      <c r="C408" s="23"/>
      <c r="D408" s="23"/>
      <c r="E408" s="23"/>
      <c r="F408" s="23"/>
      <c r="G408" s="23"/>
      <c r="H408" s="23"/>
      <c r="I408" s="24"/>
      <c r="J408" s="24"/>
    </row>
    <row r="409" spans="1:10" ht="12.75" customHeight="1" x14ac:dyDescent="0.15">
      <c r="A409" s="24"/>
      <c r="B409" s="24"/>
      <c r="C409" s="23"/>
      <c r="D409" s="23"/>
      <c r="E409" s="23"/>
      <c r="F409" s="23"/>
      <c r="G409" s="23"/>
      <c r="H409" s="23"/>
      <c r="I409" s="24"/>
      <c r="J409" s="24"/>
    </row>
    <row r="410" spans="1:10" ht="12.75" customHeight="1" x14ac:dyDescent="0.15">
      <c r="A410" s="24"/>
      <c r="B410" s="24"/>
      <c r="C410" s="23"/>
      <c r="D410" s="23"/>
      <c r="E410" s="23"/>
      <c r="F410" s="23"/>
      <c r="G410" s="23"/>
      <c r="H410" s="23"/>
      <c r="I410" s="24"/>
      <c r="J410" s="24"/>
    </row>
    <row r="411" spans="1:10" ht="12.75" customHeight="1" x14ac:dyDescent="0.15">
      <c r="A411" s="24"/>
      <c r="B411" s="24"/>
      <c r="C411" s="23"/>
      <c r="D411" s="23"/>
      <c r="E411" s="23"/>
      <c r="F411" s="23"/>
      <c r="G411" s="23"/>
      <c r="H411" s="23"/>
      <c r="I411" s="24"/>
      <c r="J411" s="24"/>
    </row>
    <row r="412" spans="1:10" ht="12.75" customHeight="1" x14ac:dyDescent="0.15">
      <c r="A412" s="24"/>
      <c r="B412" s="24"/>
      <c r="C412" s="23"/>
      <c r="D412" s="23"/>
      <c r="E412" s="23"/>
      <c r="F412" s="23"/>
      <c r="G412" s="23"/>
      <c r="H412" s="23"/>
      <c r="I412" s="24"/>
      <c r="J412" s="24"/>
    </row>
    <row r="413" spans="1:10" ht="12.75" customHeight="1" x14ac:dyDescent="0.15">
      <c r="A413" s="24"/>
      <c r="B413" s="24"/>
      <c r="C413" s="23"/>
      <c r="D413" s="23"/>
      <c r="E413" s="23"/>
      <c r="F413" s="23"/>
      <c r="G413" s="23"/>
      <c r="H413" s="23"/>
      <c r="I413" s="24"/>
      <c r="J413" s="24"/>
    </row>
    <row r="414" spans="1:10" ht="12.75" customHeight="1" x14ac:dyDescent="0.15">
      <c r="A414" s="24"/>
      <c r="B414" s="24"/>
      <c r="C414" s="23"/>
      <c r="D414" s="23"/>
      <c r="E414" s="23"/>
      <c r="F414" s="23"/>
      <c r="G414" s="23"/>
      <c r="H414" s="23"/>
      <c r="I414" s="24"/>
      <c r="J414" s="24"/>
    </row>
    <row r="415" spans="1:10" ht="12.75" customHeight="1" x14ac:dyDescent="0.15">
      <c r="A415" s="24"/>
      <c r="B415" s="24"/>
      <c r="C415" s="23"/>
      <c r="D415" s="23"/>
      <c r="E415" s="23"/>
      <c r="F415" s="23"/>
      <c r="G415" s="23"/>
      <c r="H415" s="23"/>
      <c r="I415" s="24"/>
      <c r="J415" s="24"/>
    </row>
    <row r="416" spans="1:10" ht="12.75" customHeight="1" x14ac:dyDescent="0.15">
      <c r="A416" s="24"/>
      <c r="B416" s="24"/>
      <c r="C416" s="23"/>
      <c r="D416" s="23"/>
      <c r="E416" s="23"/>
      <c r="F416" s="23"/>
      <c r="G416" s="23"/>
      <c r="H416" s="23"/>
      <c r="I416" s="24"/>
      <c r="J416" s="24"/>
    </row>
    <row r="417" spans="1:10" ht="12.75" customHeight="1" x14ac:dyDescent="0.15">
      <c r="A417" s="24"/>
      <c r="B417" s="24"/>
      <c r="C417" s="23"/>
      <c r="D417" s="23"/>
      <c r="E417" s="23"/>
      <c r="F417" s="23"/>
      <c r="G417" s="23"/>
      <c r="H417" s="23"/>
      <c r="I417" s="24"/>
      <c r="J417" s="24"/>
    </row>
    <row r="418" spans="1:10" ht="12.75" customHeight="1" x14ac:dyDescent="0.15">
      <c r="A418" s="24"/>
      <c r="B418" s="24"/>
      <c r="C418" s="23"/>
      <c r="D418" s="23"/>
      <c r="E418" s="23"/>
      <c r="F418" s="23"/>
      <c r="G418" s="23"/>
      <c r="H418" s="23"/>
      <c r="I418" s="24"/>
      <c r="J418" s="24"/>
    </row>
    <row r="419" spans="1:10" ht="12.75" customHeight="1" x14ac:dyDescent="0.15">
      <c r="A419" s="24"/>
      <c r="B419" s="24"/>
      <c r="C419" s="23"/>
      <c r="D419" s="23"/>
      <c r="E419" s="23"/>
      <c r="F419" s="23"/>
      <c r="G419" s="23"/>
      <c r="H419" s="23"/>
      <c r="I419" s="24"/>
      <c r="J419" s="24"/>
    </row>
    <row r="420" spans="1:10" ht="12.75" customHeight="1" x14ac:dyDescent="0.15">
      <c r="A420" s="24"/>
      <c r="B420" s="24"/>
      <c r="C420" s="23"/>
      <c r="D420" s="23"/>
      <c r="E420" s="23"/>
      <c r="F420" s="23"/>
      <c r="G420" s="23"/>
      <c r="H420" s="23"/>
      <c r="I420" s="24"/>
      <c r="J420" s="24"/>
    </row>
    <row r="421" spans="1:10" ht="12.75" customHeight="1" x14ac:dyDescent="0.15">
      <c r="A421" s="24"/>
      <c r="B421" s="24"/>
      <c r="C421" s="23"/>
      <c r="D421" s="23"/>
      <c r="E421" s="23"/>
      <c r="F421" s="23"/>
      <c r="G421" s="23"/>
      <c r="H421" s="23"/>
      <c r="I421" s="24"/>
      <c r="J421" s="24"/>
    </row>
    <row r="422" spans="1:10" ht="12.75" customHeight="1" x14ac:dyDescent="0.15">
      <c r="A422" s="24"/>
      <c r="B422" s="24"/>
      <c r="C422" s="23"/>
      <c r="D422" s="23"/>
      <c r="E422" s="23"/>
      <c r="F422" s="23"/>
      <c r="G422" s="23"/>
      <c r="H422" s="23"/>
      <c r="I422" s="24"/>
      <c r="J422" s="24"/>
    </row>
    <row r="423" spans="1:10" ht="12.75" customHeight="1" x14ac:dyDescent="0.15">
      <c r="A423" s="24"/>
      <c r="B423" s="24"/>
      <c r="C423" s="23"/>
      <c r="D423" s="23"/>
      <c r="E423" s="23"/>
      <c r="F423" s="23"/>
      <c r="G423" s="23"/>
      <c r="H423" s="23"/>
      <c r="I423" s="24"/>
      <c r="J423" s="24"/>
    </row>
    <row r="424" spans="1:10" ht="12.75" customHeight="1" x14ac:dyDescent="0.15">
      <c r="A424" s="24"/>
      <c r="B424" s="24"/>
      <c r="C424" s="23"/>
      <c r="D424" s="23"/>
      <c r="E424" s="23"/>
      <c r="F424" s="23"/>
      <c r="G424" s="23"/>
      <c r="H424" s="23"/>
      <c r="I424" s="24"/>
      <c r="J424" s="24"/>
    </row>
    <row r="425" spans="1:10" ht="12.75" customHeight="1" x14ac:dyDescent="0.15">
      <c r="A425" s="24"/>
      <c r="B425" s="24"/>
      <c r="C425" s="23"/>
      <c r="D425" s="23"/>
      <c r="E425" s="23"/>
      <c r="F425" s="23"/>
      <c r="G425" s="23"/>
      <c r="H425" s="23"/>
      <c r="I425" s="24"/>
      <c r="J425" s="24"/>
    </row>
    <row r="426" spans="1:10" ht="12.75" customHeight="1" x14ac:dyDescent="0.15">
      <c r="A426" s="24"/>
      <c r="B426" s="24"/>
      <c r="C426" s="23"/>
      <c r="D426" s="23"/>
      <c r="E426" s="23"/>
      <c r="F426" s="23"/>
      <c r="G426" s="23"/>
      <c r="H426" s="23"/>
      <c r="I426" s="24"/>
      <c r="J426" s="24"/>
    </row>
    <row r="427" spans="1:10" ht="12.75" customHeight="1" x14ac:dyDescent="0.15">
      <c r="A427" s="24"/>
      <c r="B427" s="24"/>
      <c r="C427" s="23"/>
      <c r="D427" s="23"/>
      <c r="E427" s="23"/>
      <c r="F427" s="23"/>
      <c r="G427" s="23"/>
      <c r="H427" s="23"/>
      <c r="I427" s="24"/>
      <c r="J427" s="24"/>
    </row>
    <row r="428" spans="1:10" ht="12.75" customHeight="1" x14ac:dyDescent="0.15">
      <c r="A428" s="24"/>
      <c r="B428" s="24"/>
      <c r="C428" s="23"/>
      <c r="D428" s="23"/>
      <c r="E428" s="23"/>
      <c r="F428" s="23"/>
      <c r="G428" s="23"/>
      <c r="H428" s="23"/>
      <c r="I428" s="24"/>
      <c r="J428" s="24"/>
    </row>
    <row r="429" spans="1:10" ht="12.75" customHeight="1" x14ac:dyDescent="0.15">
      <c r="A429" s="24"/>
      <c r="B429" s="24"/>
      <c r="C429" s="23"/>
      <c r="D429" s="23"/>
      <c r="E429" s="23"/>
      <c r="F429" s="23"/>
      <c r="G429" s="23"/>
      <c r="H429" s="23"/>
      <c r="I429" s="24"/>
      <c r="J429" s="24"/>
    </row>
    <row r="430" spans="1:10" ht="12.75" customHeight="1" x14ac:dyDescent="0.15">
      <c r="A430" s="24"/>
      <c r="B430" s="24"/>
      <c r="C430" s="23"/>
      <c r="D430" s="23"/>
      <c r="E430" s="23"/>
      <c r="F430" s="23"/>
      <c r="G430" s="23"/>
      <c r="H430" s="23"/>
      <c r="I430" s="24"/>
      <c r="J430" s="24"/>
    </row>
    <row r="431" spans="1:10" ht="12.75" customHeight="1" x14ac:dyDescent="0.15">
      <c r="A431" s="24"/>
      <c r="B431" s="24"/>
      <c r="C431" s="23"/>
      <c r="D431" s="23"/>
      <c r="E431" s="23"/>
      <c r="F431" s="23"/>
      <c r="G431" s="23"/>
      <c r="H431" s="23"/>
      <c r="I431" s="24"/>
      <c r="J431" s="24"/>
    </row>
    <row r="432" spans="1:10" ht="12.75" customHeight="1" x14ac:dyDescent="0.15">
      <c r="A432" s="24"/>
      <c r="B432" s="24"/>
      <c r="C432" s="23"/>
      <c r="D432" s="23"/>
      <c r="E432" s="23"/>
      <c r="F432" s="23"/>
      <c r="G432" s="23"/>
      <c r="H432" s="23"/>
      <c r="I432" s="24"/>
      <c r="J432" s="24"/>
    </row>
    <row r="433" spans="1:10" ht="12.75" customHeight="1" x14ac:dyDescent="0.15">
      <c r="A433" s="24"/>
      <c r="B433" s="24"/>
      <c r="C433" s="23"/>
      <c r="D433" s="23"/>
      <c r="E433" s="23"/>
      <c r="F433" s="23"/>
      <c r="G433" s="23"/>
      <c r="H433" s="23"/>
      <c r="I433" s="24"/>
      <c r="J433" s="24"/>
    </row>
    <row r="434" spans="1:10" ht="12.75" customHeight="1" x14ac:dyDescent="0.15">
      <c r="A434" s="24"/>
      <c r="B434" s="24"/>
      <c r="C434" s="23"/>
      <c r="D434" s="23"/>
      <c r="E434" s="23"/>
      <c r="F434" s="23"/>
      <c r="G434" s="23"/>
      <c r="H434" s="23"/>
      <c r="I434" s="24"/>
      <c r="J434" s="24"/>
    </row>
    <row r="435" spans="1:10" ht="12.75" customHeight="1" x14ac:dyDescent="0.15">
      <c r="A435" s="24"/>
      <c r="B435" s="24"/>
      <c r="C435" s="23"/>
      <c r="D435" s="23"/>
      <c r="E435" s="23"/>
      <c r="F435" s="23"/>
      <c r="G435" s="23"/>
      <c r="H435" s="23"/>
      <c r="I435" s="24"/>
      <c r="J435" s="24"/>
    </row>
    <row r="436" spans="1:10" ht="12.75" customHeight="1" x14ac:dyDescent="0.15">
      <c r="A436" s="24"/>
      <c r="B436" s="24"/>
      <c r="C436" s="23"/>
      <c r="D436" s="23"/>
      <c r="E436" s="23"/>
      <c r="F436" s="23"/>
      <c r="G436" s="23"/>
      <c r="H436" s="23"/>
      <c r="I436" s="24"/>
      <c r="J436" s="24"/>
    </row>
    <row r="437" spans="1:10" ht="12.75" customHeight="1" x14ac:dyDescent="0.15">
      <c r="A437" s="24"/>
      <c r="B437" s="24"/>
      <c r="C437" s="23"/>
      <c r="D437" s="23"/>
      <c r="E437" s="23"/>
      <c r="F437" s="23"/>
      <c r="G437" s="23"/>
      <c r="H437" s="23"/>
      <c r="I437" s="24"/>
      <c r="J437" s="24"/>
    </row>
    <row r="438" spans="1:10" ht="12.75" customHeight="1" x14ac:dyDescent="0.15">
      <c r="A438" s="24"/>
      <c r="B438" s="24"/>
      <c r="C438" s="23"/>
      <c r="D438" s="23"/>
      <c r="E438" s="23"/>
      <c r="F438" s="23"/>
      <c r="G438" s="23"/>
      <c r="H438" s="23"/>
      <c r="I438" s="24"/>
      <c r="J438" s="24"/>
    </row>
    <row r="439" spans="1:10" ht="12.75" customHeight="1" x14ac:dyDescent="0.15">
      <c r="A439" s="24"/>
      <c r="B439" s="24"/>
      <c r="C439" s="23"/>
      <c r="D439" s="23"/>
      <c r="E439" s="23"/>
      <c r="F439" s="23"/>
      <c r="G439" s="23"/>
      <c r="H439" s="23"/>
      <c r="I439" s="24"/>
      <c r="J439" s="24"/>
    </row>
    <row r="440" spans="1:10" ht="12.75" customHeight="1" x14ac:dyDescent="0.15">
      <c r="A440" s="24"/>
      <c r="B440" s="24"/>
      <c r="C440" s="23"/>
      <c r="D440" s="23"/>
      <c r="E440" s="23"/>
      <c r="F440" s="23"/>
      <c r="G440" s="23"/>
      <c r="H440" s="23"/>
      <c r="I440" s="24"/>
      <c r="J440" s="24"/>
    </row>
    <row r="441" spans="1:10" ht="12.75" customHeight="1" x14ac:dyDescent="0.15">
      <c r="A441" s="24"/>
      <c r="B441" s="24"/>
      <c r="C441" s="23"/>
      <c r="D441" s="23"/>
      <c r="E441" s="23"/>
      <c r="F441" s="23"/>
      <c r="G441" s="23"/>
      <c r="H441" s="23"/>
      <c r="I441" s="24"/>
      <c r="J441" s="24"/>
    </row>
    <row r="442" spans="1:10" ht="12.75" customHeight="1" x14ac:dyDescent="0.15">
      <c r="A442" s="24"/>
      <c r="B442" s="24"/>
      <c r="C442" s="23"/>
      <c r="D442" s="23"/>
      <c r="E442" s="23"/>
      <c r="F442" s="23"/>
      <c r="G442" s="23"/>
      <c r="H442" s="23"/>
      <c r="I442" s="24"/>
      <c r="J442" s="24"/>
    </row>
    <row r="443" spans="1:10" ht="12.75" customHeight="1" x14ac:dyDescent="0.15">
      <c r="A443" s="24"/>
      <c r="B443" s="24"/>
      <c r="C443" s="23"/>
      <c r="D443" s="23"/>
      <c r="E443" s="23"/>
      <c r="F443" s="23"/>
      <c r="G443" s="23"/>
      <c r="H443" s="23"/>
      <c r="I443" s="24"/>
      <c r="J443" s="24"/>
    </row>
    <row r="444" spans="1:10" ht="12.75" customHeight="1" x14ac:dyDescent="0.15">
      <c r="A444" s="24"/>
      <c r="B444" s="24"/>
      <c r="C444" s="23"/>
      <c r="D444" s="23"/>
      <c r="E444" s="23"/>
      <c r="F444" s="23"/>
      <c r="G444" s="23"/>
      <c r="H444" s="23"/>
      <c r="I444" s="24"/>
      <c r="J444" s="24"/>
    </row>
    <row r="445" spans="1:10" ht="12.75" customHeight="1" x14ac:dyDescent="0.15">
      <c r="A445" s="24"/>
      <c r="B445" s="24"/>
      <c r="C445" s="23"/>
      <c r="D445" s="23"/>
      <c r="E445" s="23"/>
      <c r="F445" s="23"/>
      <c r="G445" s="23"/>
      <c r="H445" s="23"/>
      <c r="I445" s="24"/>
      <c r="J445" s="24"/>
    </row>
    <row r="446" spans="1:10" ht="12.75" customHeight="1" x14ac:dyDescent="0.15">
      <c r="A446" s="24"/>
      <c r="B446" s="24"/>
      <c r="C446" s="23"/>
      <c r="D446" s="23"/>
      <c r="E446" s="23"/>
      <c r="F446" s="23"/>
      <c r="G446" s="23"/>
      <c r="H446" s="23"/>
      <c r="I446" s="24"/>
      <c r="J446" s="24"/>
    </row>
    <row r="447" spans="1:10" ht="12.75" customHeight="1" x14ac:dyDescent="0.15">
      <c r="A447" s="24"/>
      <c r="B447" s="24"/>
      <c r="C447" s="23"/>
      <c r="D447" s="23"/>
      <c r="E447" s="23"/>
      <c r="F447" s="23"/>
      <c r="G447" s="23"/>
      <c r="H447" s="23"/>
      <c r="I447" s="24"/>
      <c r="J447" s="24"/>
    </row>
    <row r="448" spans="1:10" ht="12.75" customHeight="1" x14ac:dyDescent="0.15">
      <c r="A448" s="24"/>
      <c r="B448" s="24"/>
      <c r="C448" s="23"/>
      <c r="D448" s="23"/>
      <c r="E448" s="23"/>
      <c r="F448" s="23"/>
      <c r="G448" s="23"/>
      <c r="H448" s="23"/>
      <c r="I448" s="24"/>
      <c r="J448" s="24"/>
    </row>
    <row r="449" spans="1:10" ht="12.75" customHeight="1" x14ac:dyDescent="0.15">
      <c r="A449" s="24"/>
      <c r="B449" s="24"/>
      <c r="C449" s="23"/>
      <c r="D449" s="23"/>
      <c r="E449" s="23"/>
      <c r="F449" s="23"/>
      <c r="G449" s="23"/>
      <c r="H449" s="23"/>
      <c r="I449" s="24"/>
      <c r="J449" s="24"/>
    </row>
    <row r="450" spans="1:10" ht="12.75" customHeight="1" x14ac:dyDescent="0.15">
      <c r="A450" s="24"/>
      <c r="B450" s="24"/>
      <c r="C450" s="23"/>
      <c r="D450" s="23"/>
      <c r="E450" s="23"/>
      <c r="F450" s="23"/>
      <c r="G450" s="23"/>
      <c r="H450" s="23"/>
      <c r="I450" s="24"/>
      <c r="J450" s="24"/>
    </row>
    <row r="451" spans="1:10" ht="12.75" customHeight="1" x14ac:dyDescent="0.15">
      <c r="A451" s="24"/>
      <c r="B451" s="24"/>
      <c r="C451" s="23"/>
      <c r="D451" s="23"/>
      <c r="E451" s="23"/>
      <c r="F451" s="23"/>
      <c r="G451" s="23"/>
      <c r="H451" s="23"/>
      <c r="I451" s="24"/>
      <c r="J451" s="24"/>
    </row>
    <row r="452" spans="1:10" ht="12.75" customHeight="1" x14ac:dyDescent="0.15">
      <c r="A452" s="24"/>
      <c r="B452" s="24"/>
      <c r="C452" s="23"/>
      <c r="D452" s="23"/>
      <c r="E452" s="23"/>
      <c r="F452" s="23"/>
      <c r="G452" s="23"/>
      <c r="H452" s="23"/>
      <c r="I452" s="24"/>
      <c r="J452" s="24"/>
    </row>
    <row r="453" spans="1:10" ht="12.75" customHeight="1" x14ac:dyDescent="0.15">
      <c r="A453" s="24"/>
      <c r="B453" s="24"/>
      <c r="C453" s="23"/>
      <c r="D453" s="23"/>
      <c r="E453" s="23"/>
      <c r="F453" s="23"/>
      <c r="G453" s="23"/>
      <c r="H453" s="23"/>
      <c r="I453" s="24"/>
      <c r="J453" s="24"/>
    </row>
    <row r="454" spans="1:10" ht="12.75" customHeight="1" x14ac:dyDescent="0.15">
      <c r="A454" s="24"/>
      <c r="B454" s="24"/>
      <c r="C454" s="23"/>
      <c r="D454" s="23"/>
      <c r="E454" s="23"/>
      <c r="F454" s="23"/>
      <c r="G454" s="23"/>
      <c r="H454" s="23"/>
      <c r="I454" s="24"/>
      <c r="J454" s="24"/>
    </row>
    <row r="455" spans="1:10" ht="12.75" customHeight="1" x14ac:dyDescent="0.15">
      <c r="A455" s="24"/>
      <c r="B455" s="24"/>
      <c r="C455" s="23"/>
      <c r="D455" s="23"/>
      <c r="E455" s="23"/>
      <c r="F455" s="23"/>
      <c r="G455" s="23"/>
      <c r="H455" s="23"/>
      <c r="I455" s="24"/>
      <c r="J455" s="24"/>
    </row>
    <row r="456" spans="1:10" ht="12.75" customHeight="1" x14ac:dyDescent="0.15">
      <c r="A456" s="24"/>
      <c r="B456" s="24"/>
      <c r="C456" s="23"/>
      <c r="D456" s="23"/>
      <c r="E456" s="23"/>
      <c r="F456" s="23"/>
      <c r="G456" s="23"/>
      <c r="H456" s="23"/>
      <c r="I456" s="24"/>
      <c r="J456" s="24"/>
    </row>
    <row r="457" spans="1:10" ht="12.75" customHeight="1" x14ac:dyDescent="0.15">
      <c r="A457" s="24"/>
      <c r="B457" s="24"/>
      <c r="C457" s="23"/>
      <c r="D457" s="23"/>
      <c r="E457" s="23"/>
      <c r="F457" s="23"/>
      <c r="G457" s="23"/>
      <c r="H457" s="23"/>
      <c r="I457" s="24"/>
      <c r="J457" s="24"/>
    </row>
    <row r="458" spans="1:10" ht="12.75" customHeight="1" x14ac:dyDescent="0.15">
      <c r="A458" s="24"/>
      <c r="B458" s="24"/>
      <c r="C458" s="23"/>
      <c r="D458" s="23"/>
      <c r="E458" s="23"/>
      <c r="F458" s="23"/>
      <c r="G458" s="23"/>
      <c r="H458" s="23"/>
      <c r="I458" s="24"/>
      <c r="J458" s="24"/>
    </row>
    <row r="459" spans="1:10" ht="12.75" customHeight="1" x14ac:dyDescent="0.15">
      <c r="A459" s="24"/>
      <c r="B459" s="24"/>
      <c r="C459" s="23"/>
      <c r="D459" s="23"/>
      <c r="E459" s="23"/>
      <c r="F459" s="23"/>
      <c r="G459" s="23"/>
      <c r="H459" s="23"/>
      <c r="I459" s="24"/>
      <c r="J459" s="24"/>
    </row>
    <row r="460" spans="1:10" ht="12.75" customHeight="1" x14ac:dyDescent="0.15">
      <c r="A460" s="24"/>
      <c r="B460" s="24"/>
      <c r="C460" s="23"/>
      <c r="D460" s="23"/>
      <c r="E460" s="23"/>
      <c r="F460" s="23"/>
      <c r="G460" s="23"/>
      <c r="H460" s="23"/>
      <c r="I460" s="24"/>
      <c r="J460" s="24"/>
    </row>
    <row r="461" spans="1:10" ht="12.75" customHeight="1" x14ac:dyDescent="0.15">
      <c r="A461" s="24"/>
      <c r="B461" s="24"/>
      <c r="C461" s="23"/>
      <c r="D461" s="23"/>
      <c r="E461" s="23"/>
      <c r="F461" s="23"/>
      <c r="G461" s="23"/>
      <c r="H461" s="23"/>
      <c r="I461" s="24"/>
      <c r="J461" s="24"/>
    </row>
    <row r="462" spans="1:10" ht="12.75" customHeight="1" x14ac:dyDescent="0.15">
      <c r="A462" s="24"/>
      <c r="B462" s="24"/>
      <c r="C462" s="23"/>
      <c r="D462" s="23"/>
      <c r="E462" s="23"/>
      <c r="F462" s="23"/>
      <c r="G462" s="23"/>
      <c r="H462" s="23"/>
      <c r="I462" s="24"/>
      <c r="J462" s="24"/>
    </row>
    <row r="463" spans="1:10" ht="12.75" customHeight="1" x14ac:dyDescent="0.15">
      <c r="A463" s="24"/>
      <c r="B463" s="24"/>
      <c r="C463" s="23"/>
      <c r="D463" s="23"/>
      <c r="E463" s="23"/>
      <c r="F463" s="23"/>
      <c r="G463" s="23"/>
      <c r="H463" s="23"/>
      <c r="I463" s="24"/>
      <c r="J463" s="24"/>
    </row>
    <row r="464" spans="1:10" ht="12.75" customHeight="1" x14ac:dyDescent="0.15">
      <c r="A464" s="24"/>
      <c r="B464" s="24"/>
      <c r="C464" s="23"/>
      <c r="D464" s="23"/>
      <c r="E464" s="23"/>
      <c r="F464" s="23"/>
      <c r="G464" s="23"/>
      <c r="H464" s="23"/>
      <c r="I464" s="24"/>
      <c r="J464" s="24"/>
    </row>
    <row r="465" spans="1:10" ht="12.75" customHeight="1" x14ac:dyDescent="0.15">
      <c r="A465" s="24"/>
      <c r="B465" s="24"/>
      <c r="C465" s="23"/>
      <c r="D465" s="23"/>
      <c r="E465" s="23"/>
      <c r="F465" s="23"/>
      <c r="G465" s="23"/>
      <c r="H465" s="23"/>
      <c r="I465" s="24"/>
      <c r="J465" s="24"/>
    </row>
    <row r="466" spans="1:10" ht="12.75" customHeight="1" x14ac:dyDescent="0.15">
      <c r="A466" s="24"/>
      <c r="B466" s="24"/>
      <c r="C466" s="23"/>
      <c r="D466" s="23"/>
      <c r="E466" s="23"/>
      <c r="F466" s="23"/>
      <c r="G466" s="23"/>
      <c r="H466" s="23"/>
      <c r="I466" s="24"/>
      <c r="J466" s="24"/>
    </row>
    <row r="467" spans="1:10" ht="12.75" customHeight="1" x14ac:dyDescent="0.15">
      <c r="A467" s="24"/>
      <c r="B467" s="24"/>
      <c r="C467" s="23"/>
      <c r="D467" s="23"/>
      <c r="E467" s="23"/>
      <c r="F467" s="23"/>
      <c r="G467" s="23"/>
      <c r="H467" s="23"/>
      <c r="I467" s="24"/>
      <c r="J467" s="24"/>
    </row>
    <row r="468" spans="1:10" ht="12.75" customHeight="1" x14ac:dyDescent="0.15">
      <c r="A468" s="24"/>
      <c r="B468" s="24"/>
      <c r="C468" s="23"/>
      <c r="D468" s="23"/>
      <c r="E468" s="23"/>
      <c r="F468" s="23"/>
      <c r="G468" s="23"/>
      <c r="H468" s="23"/>
      <c r="I468" s="24"/>
      <c r="J468" s="24"/>
    </row>
    <row r="469" spans="1:10" ht="12.75" customHeight="1" x14ac:dyDescent="0.15">
      <c r="A469" s="24"/>
      <c r="B469" s="24"/>
      <c r="C469" s="23"/>
      <c r="D469" s="23"/>
      <c r="E469" s="23"/>
      <c r="F469" s="23"/>
      <c r="G469" s="23"/>
      <c r="H469" s="23"/>
      <c r="I469" s="24"/>
      <c r="J469" s="24"/>
    </row>
    <row r="470" spans="1:10" ht="12.75" customHeight="1" x14ac:dyDescent="0.15">
      <c r="A470" s="24"/>
      <c r="B470" s="24"/>
      <c r="C470" s="23"/>
      <c r="D470" s="23"/>
      <c r="E470" s="23"/>
      <c r="F470" s="23"/>
      <c r="G470" s="23"/>
      <c r="H470" s="23"/>
      <c r="I470" s="24"/>
      <c r="J470" s="24"/>
    </row>
    <row r="471" spans="1:10" ht="12.75" customHeight="1" x14ac:dyDescent="0.15">
      <c r="A471" s="24"/>
      <c r="B471" s="24"/>
      <c r="C471" s="23"/>
      <c r="D471" s="23"/>
      <c r="E471" s="23"/>
      <c r="F471" s="23"/>
      <c r="G471" s="23"/>
      <c r="H471" s="23"/>
      <c r="I471" s="24"/>
      <c r="J471" s="24"/>
    </row>
    <row r="472" spans="1:10" ht="12.75" customHeight="1" x14ac:dyDescent="0.15">
      <c r="A472" s="24"/>
      <c r="B472" s="24"/>
      <c r="C472" s="23"/>
      <c r="D472" s="23"/>
      <c r="E472" s="23"/>
      <c r="F472" s="23"/>
      <c r="G472" s="23"/>
      <c r="H472" s="23"/>
      <c r="I472" s="24"/>
      <c r="J472" s="24"/>
    </row>
    <row r="473" spans="1:10" ht="12.75" customHeight="1" x14ac:dyDescent="0.15">
      <c r="A473" s="24"/>
      <c r="B473" s="24"/>
      <c r="C473" s="23"/>
      <c r="D473" s="23"/>
      <c r="E473" s="23"/>
      <c r="F473" s="23"/>
      <c r="G473" s="23"/>
      <c r="H473" s="23"/>
      <c r="I473" s="24"/>
      <c r="J473" s="24"/>
    </row>
    <row r="474" spans="1:10" ht="12.75" customHeight="1" x14ac:dyDescent="0.15">
      <c r="A474" s="24"/>
      <c r="B474" s="24"/>
      <c r="C474" s="23"/>
      <c r="D474" s="23"/>
      <c r="E474" s="23"/>
      <c r="F474" s="23"/>
      <c r="G474" s="23"/>
      <c r="H474" s="23"/>
      <c r="I474" s="24"/>
      <c r="J474" s="24"/>
    </row>
    <row r="475" spans="1:10" ht="12.75" customHeight="1" x14ac:dyDescent="0.15">
      <c r="A475" s="24"/>
      <c r="B475" s="24"/>
      <c r="C475" s="23"/>
      <c r="D475" s="23"/>
      <c r="E475" s="23"/>
      <c r="F475" s="23"/>
      <c r="G475" s="23"/>
      <c r="H475" s="23"/>
      <c r="I475" s="24"/>
      <c r="J475" s="24"/>
    </row>
    <row r="476" spans="1:10" ht="12.75" customHeight="1" x14ac:dyDescent="0.15">
      <c r="A476" s="24"/>
      <c r="B476" s="24"/>
      <c r="C476" s="23"/>
      <c r="D476" s="23"/>
      <c r="E476" s="23"/>
      <c r="F476" s="23"/>
      <c r="G476" s="23"/>
      <c r="H476" s="23"/>
      <c r="I476" s="24"/>
      <c r="J476" s="24"/>
    </row>
    <row r="477" spans="1:10" ht="12.75" customHeight="1" x14ac:dyDescent="0.15">
      <c r="A477" s="24"/>
      <c r="B477" s="24"/>
      <c r="C477" s="23"/>
      <c r="D477" s="23"/>
      <c r="E477" s="23"/>
      <c r="F477" s="23"/>
      <c r="G477" s="23"/>
      <c r="H477" s="23"/>
      <c r="I477" s="24"/>
      <c r="J477" s="24"/>
    </row>
    <row r="478" spans="1:10" ht="12.75" customHeight="1" x14ac:dyDescent="0.15">
      <c r="A478" s="24"/>
      <c r="B478" s="24"/>
      <c r="C478" s="23"/>
      <c r="D478" s="23"/>
      <c r="E478" s="23"/>
      <c r="F478" s="23"/>
      <c r="G478" s="23"/>
      <c r="H478" s="23"/>
      <c r="I478" s="24"/>
      <c r="J478" s="24"/>
    </row>
    <row r="479" spans="1:10" ht="12.75" customHeight="1" x14ac:dyDescent="0.15">
      <c r="A479" s="24"/>
      <c r="B479" s="24"/>
      <c r="C479" s="23"/>
      <c r="D479" s="23"/>
      <c r="E479" s="23"/>
      <c r="F479" s="23"/>
      <c r="G479" s="23"/>
      <c r="H479" s="23"/>
      <c r="I479" s="24"/>
      <c r="J479" s="24"/>
    </row>
    <row r="480" spans="1:10" ht="12.75" customHeight="1" x14ac:dyDescent="0.15">
      <c r="A480" s="24"/>
      <c r="B480" s="24"/>
      <c r="C480" s="23"/>
      <c r="D480" s="23"/>
      <c r="E480" s="23"/>
      <c r="F480" s="23"/>
      <c r="G480" s="23"/>
      <c r="H480" s="23"/>
      <c r="I480" s="24"/>
      <c r="J480" s="24"/>
    </row>
    <row r="481" spans="1:10" ht="12.75" customHeight="1" x14ac:dyDescent="0.15">
      <c r="A481" s="24"/>
      <c r="B481" s="24"/>
      <c r="C481" s="23"/>
      <c r="D481" s="23"/>
      <c r="E481" s="23"/>
      <c r="F481" s="23"/>
      <c r="G481" s="23"/>
      <c r="H481" s="23"/>
      <c r="I481" s="24"/>
      <c r="J481" s="24"/>
    </row>
    <row r="482" spans="1:10" ht="12.75" customHeight="1" x14ac:dyDescent="0.15">
      <c r="A482" s="24"/>
      <c r="B482" s="24"/>
      <c r="C482" s="23"/>
      <c r="D482" s="23"/>
      <c r="E482" s="23"/>
      <c r="F482" s="23"/>
      <c r="G482" s="23"/>
      <c r="H482" s="23"/>
      <c r="I482" s="24"/>
      <c r="J482" s="24"/>
    </row>
    <row r="483" spans="1:10" ht="12.75" customHeight="1" x14ac:dyDescent="0.15">
      <c r="A483" s="24"/>
      <c r="B483" s="24"/>
      <c r="C483" s="23"/>
      <c r="D483" s="23"/>
      <c r="E483" s="23"/>
      <c r="F483" s="23"/>
      <c r="G483" s="23"/>
      <c r="H483" s="23"/>
      <c r="I483" s="24"/>
      <c r="J483" s="24"/>
    </row>
    <row r="484" spans="1:10" ht="12.75" customHeight="1" x14ac:dyDescent="0.15">
      <c r="A484" s="24"/>
      <c r="B484" s="24"/>
      <c r="C484" s="23"/>
      <c r="D484" s="23"/>
      <c r="E484" s="23"/>
      <c r="F484" s="23"/>
      <c r="G484" s="23"/>
      <c r="H484" s="23"/>
      <c r="I484" s="24"/>
      <c r="J484" s="24"/>
    </row>
    <row r="485" spans="1:10" ht="12.75" customHeight="1" x14ac:dyDescent="0.15">
      <c r="A485" s="24"/>
      <c r="B485" s="24"/>
      <c r="C485" s="23"/>
      <c r="D485" s="23"/>
      <c r="E485" s="23"/>
      <c r="F485" s="23"/>
      <c r="G485" s="23"/>
      <c r="H485" s="23"/>
      <c r="I485" s="24"/>
      <c r="J485" s="24"/>
    </row>
    <row r="486" spans="1:10" ht="12.75" customHeight="1" x14ac:dyDescent="0.15">
      <c r="A486" s="24"/>
      <c r="B486" s="24"/>
      <c r="C486" s="23"/>
      <c r="D486" s="23"/>
      <c r="E486" s="23"/>
      <c r="F486" s="23"/>
      <c r="G486" s="23"/>
      <c r="H486" s="23"/>
      <c r="I486" s="24"/>
      <c r="J486" s="24"/>
    </row>
    <row r="487" spans="1:10" ht="12.75" customHeight="1" x14ac:dyDescent="0.15">
      <c r="A487" s="24"/>
      <c r="B487" s="24"/>
      <c r="C487" s="23"/>
      <c r="D487" s="23"/>
      <c r="E487" s="23"/>
      <c r="F487" s="23"/>
      <c r="G487" s="23"/>
      <c r="H487" s="23"/>
      <c r="I487" s="24"/>
      <c r="J487" s="24"/>
    </row>
    <row r="488" spans="1:10" ht="12.75" customHeight="1" x14ac:dyDescent="0.15">
      <c r="A488" s="24"/>
      <c r="B488" s="24"/>
      <c r="C488" s="23"/>
      <c r="D488" s="23"/>
      <c r="E488" s="23"/>
      <c r="F488" s="23"/>
      <c r="G488" s="23"/>
      <c r="H488" s="23"/>
      <c r="I488" s="24"/>
      <c r="J488" s="24"/>
    </row>
    <row r="489" spans="1:10" ht="12.75" customHeight="1" x14ac:dyDescent="0.15">
      <c r="A489" s="24"/>
      <c r="B489" s="24"/>
      <c r="C489" s="23"/>
      <c r="D489" s="23"/>
      <c r="E489" s="23"/>
      <c r="F489" s="23"/>
      <c r="G489" s="23"/>
      <c r="H489" s="23"/>
      <c r="I489" s="24"/>
      <c r="J489" s="24"/>
    </row>
    <row r="490" spans="1:10" ht="12.75" customHeight="1" x14ac:dyDescent="0.15">
      <c r="A490" s="24"/>
      <c r="B490" s="24"/>
      <c r="C490" s="23"/>
      <c r="D490" s="23"/>
      <c r="E490" s="23"/>
      <c r="F490" s="23"/>
      <c r="G490" s="23"/>
      <c r="H490" s="23"/>
      <c r="I490" s="24"/>
      <c r="J490" s="24"/>
    </row>
    <row r="491" spans="1:10" ht="12.75" customHeight="1" x14ac:dyDescent="0.15">
      <c r="A491" s="24"/>
      <c r="B491" s="24"/>
      <c r="C491" s="23"/>
      <c r="D491" s="23"/>
      <c r="E491" s="23"/>
      <c r="F491" s="23"/>
      <c r="G491" s="23"/>
      <c r="H491" s="23"/>
      <c r="I491" s="24"/>
      <c r="J491" s="24"/>
    </row>
    <row r="492" spans="1:10" ht="12.75" customHeight="1" x14ac:dyDescent="0.15">
      <c r="A492" s="24"/>
      <c r="B492" s="24"/>
      <c r="C492" s="23"/>
      <c r="D492" s="23"/>
      <c r="E492" s="23"/>
      <c r="F492" s="23"/>
      <c r="G492" s="23"/>
      <c r="H492" s="23"/>
      <c r="I492" s="24"/>
      <c r="J492" s="24"/>
    </row>
    <row r="493" spans="1:10" ht="12.75" customHeight="1" x14ac:dyDescent="0.15">
      <c r="A493" s="24"/>
      <c r="B493" s="24"/>
      <c r="C493" s="23"/>
      <c r="D493" s="23"/>
      <c r="E493" s="23"/>
      <c r="F493" s="23"/>
      <c r="G493" s="23"/>
      <c r="H493" s="23"/>
      <c r="I493" s="24"/>
      <c r="J493" s="24"/>
    </row>
    <row r="494" spans="1:10" ht="12.75" customHeight="1" x14ac:dyDescent="0.15">
      <c r="A494" s="24"/>
      <c r="B494" s="24"/>
      <c r="C494" s="23"/>
      <c r="D494" s="23"/>
      <c r="E494" s="23"/>
      <c r="F494" s="23"/>
      <c r="G494" s="23"/>
      <c r="H494" s="23"/>
      <c r="I494" s="24"/>
      <c r="J494" s="24"/>
    </row>
    <row r="495" spans="1:10" ht="12.75" customHeight="1" x14ac:dyDescent="0.15">
      <c r="A495" s="24"/>
      <c r="B495" s="24"/>
      <c r="C495" s="23"/>
      <c r="D495" s="23"/>
      <c r="E495" s="23"/>
      <c r="F495" s="23"/>
      <c r="G495" s="23"/>
      <c r="H495" s="23"/>
      <c r="I495" s="24"/>
      <c r="J495" s="24"/>
    </row>
    <row r="496" spans="1:10" ht="12.75" customHeight="1" x14ac:dyDescent="0.15">
      <c r="A496" s="24"/>
      <c r="B496" s="24"/>
      <c r="C496" s="23"/>
      <c r="D496" s="23"/>
      <c r="E496" s="23"/>
      <c r="F496" s="23"/>
      <c r="G496" s="23"/>
      <c r="H496" s="23"/>
      <c r="I496" s="24"/>
      <c r="J496" s="24"/>
    </row>
    <row r="497" spans="1:10" ht="12.75" customHeight="1" x14ac:dyDescent="0.15">
      <c r="A497" s="24"/>
      <c r="B497" s="24"/>
      <c r="C497" s="23"/>
      <c r="D497" s="23"/>
      <c r="E497" s="23"/>
      <c r="F497" s="23"/>
      <c r="G497" s="23"/>
      <c r="H497" s="23"/>
      <c r="I497" s="24"/>
      <c r="J497" s="24"/>
    </row>
    <row r="498" spans="1:10" ht="12.75" customHeight="1" x14ac:dyDescent="0.15">
      <c r="A498" s="24"/>
      <c r="B498" s="24"/>
      <c r="C498" s="23"/>
      <c r="D498" s="23"/>
      <c r="E498" s="23"/>
      <c r="F498" s="23"/>
      <c r="G498" s="23"/>
      <c r="H498" s="23"/>
      <c r="I498" s="24"/>
      <c r="J498" s="24"/>
    </row>
    <row r="499" spans="1:10" ht="12.75" customHeight="1" x14ac:dyDescent="0.15">
      <c r="A499" s="24"/>
      <c r="B499" s="24"/>
      <c r="C499" s="23"/>
      <c r="D499" s="23"/>
      <c r="E499" s="23"/>
      <c r="F499" s="23"/>
      <c r="G499" s="23"/>
      <c r="H499" s="23"/>
      <c r="I499" s="24"/>
      <c r="J499" s="24"/>
    </row>
    <row r="500" spans="1:10" ht="12.75" customHeight="1" x14ac:dyDescent="0.15">
      <c r="A500" s="24"/>
      <c r="B500" s="24"/>
      <c r="C500" s="23"/>
      <c r="D500" s="23"/>
      <c r="E500" s="23"/>
      <c r="F500" s="23"/>
      <c r="G500" s="23"/>
      <c r="H500" s="23"/>
      <c r="I500" s="24"/>
      <c r="J500" s="24"/>
    </row>
    <row r="501" spans="1:10" ht="12.75" customHeight="1" x14ac:dyDescent="0.15">
      <c r="A501" s="24"/>
      <c r="B501" s="24"/>
      <c r="C501" s="23"/>
      <c r="D501" s="23"/>
      <c r="E501" s="23"/>
      <c r="F501" s="23"/>
      <c r="G501" s="23"/>
      <c r="H501" s="23"/>
      <c r="I501" s="24"/>
      <c r="J501" s="24"/>
    </row>
    <row r="502" spans="1:10" ht="12.75" customHeight="1" x14ac:dyDescent="0.15">
      <c r="A502" s="24"/>
      <c r="B502" s="24"/>
      <c r="C502" s="23"/>
      <c r="D502" s="23"/>
      <c r="E502" s="23"/>
      <c r="F502" s="23"/>
      <c r="G502" s="23"/>
      <c r="H502" s="23"/>
      <c r="I502" s="24"/>
      <c r="J502" s="24"/>
    </row>
    <row r="503" spans="1:10" ht="12.75" customHeight="1" x14ac:dyDescent="0.15">
      <c r="A503" s="24"/>
      <c r="B503" s="24"/>
      <c r="C503" s="23"/>
      <c r="D503" s="23"/>
      <c r="E503" s="23"/>
      <c r="F503" s="23"/>
      <c r="G503" s="23"/>
      <c r="H503" s="23"/>
      <c r="I503" s="24"/>
      <c r="J503" s="24"/>
    </row>
    <row r="504" spans="1:10" ht="12.75" customHeight="1" x14ac:dyDescent="0.15">
      <c r="A504" s="24"/>
      <c r="B504" s="24"/>
      <c r="C504" s="23"/>
      <c r="D504" s="23"/>
      <c r="E504" s="23"/>
      <c r="F504" s="23"/>
      <c r="G504" s="23"/>
      <c r="H504" s="23"/>
      <c r="I504" s="24"/>
      <c r="J504" s="24"/>
    </row>
    <row r="505" spans="1:10" ht="12.75" customHeight="1" x14ac:dyDescent="0.15">
      <c r="A505" s="24"/>
      <c r="B505" s="24"/>
      <c r="C505" s="23"/>
      <c r="D505" s="23"/>
      <c r="E505" s="23"/>
      <c r="F505" s="23"/>
      <c r="G505" s="23"/>
      <c r="H505" s="23"/>
      <c r="I505" s="24"/>
      <c r="J505" s="24"/>
    </row>
    <row r="506" spans="1:10" ht="12.75" customHeight="1" x14ac:dyDescent="0.15">
      <c r="A506" s="24"/>
      <c r="B506" s="24"/>
      <c r="C506" s="23"/>
      <c r="D506" s="23"/>
      <c r="E506" s="23"/>
      <c r="F506" s="23"/>
      <c r="G506" s="23"/>
      <c r="H506" s="23"/>
      <c r="I506" s="24"/>
      <c r="J506" s="24"/>
    </row>
    <row r="507" spans="1:10" ht="12.75" customHeight="1" x14ac:dyDescent="0.15">
      <c r="A507" s="24"/>
      <c r="B507" s="24"/>
      <c r="C507" s="23"/>
      <c r="D507" s="23"/>
      <c r="E507" s="23"/>
      <c r="F507" s="23"/>
      <c r="G507" s="23"/>
      <c r="H507" s="23"/>
      <c r="I507" s="24"/>
      <c r="J507" s="24"/>
    </row>
    <row r="508" spans="1:10" ht="12.75" customHeight="1" x14ac:dyDescent="0.15">
      <c r="A508" s="24"/>
      <c r="B508" s="24"/>
      <c r="C508" s="23"/>
      <c r="D508" s="23"/>
      <c r="E508" s="23"/>
      <c r="F508" s="23"/>
      <c r="G508" s="23"/>
      <c r="H508" s="23"/>
      <c r="I508" s="24"/>
      <c r="J508" s="24"/>
    </row>
    <row r="509" spans="1:10" ht="12.75" customHeight="1" x14ac:dyDescent="0.15">
      <c r="A509" s="24"/>
      <c r="B509" s="24"/>
      <c r="C509" s="23"/>
      <c r="D509" s="23"/>
      <c r="E509" s="23"/>
      <c r="F509" s="23"/>
      <c r="G509" s="23"/>
      <c r="H509" s="23"/>
      <c r="I509" s="24"/>
      <c r="J509" s="24"/>
    </row>
    <row r="510" spans="1:10" ht="12.75" customHeight="1" x14ac:dyDescent="0.15">
      <c r="A510" s="24"/>
      <c r="B510" s="24"/>
      <c r="C510" s="23"/>
      <c r="D510" s="23"/>
      <c r="E510" s="23"/>
      <c r="F510" s="23"/>
      <c r="G510" s="23"/>
      <c r="H510" s="23"/>
      <c r="I510" s="24"/>
      <c r="J510" s="24"/>
    </row>
    <row r="511" spans="1:10" ht="12.75" customHeight="1" x14ac:dyDescent="0.15">
      <c r="A511" s="24"/>
      <c r="B511" s="24"/>
      <c r="C511" s="23"/>
      <c r="D511" s="23"/>
      <c r="E511" s="23"/>
      <c r="F511" s="23"/>
      <c r="G511" s="23"/>
      <c r="H511" s="23"/>
      <c r="I511" s="24"/>
      <c r="J511" s="24"/>
    </row>
    <row r="512" spans="1:10" ht="12.75" customHeight="1" x14ac:dyDescent="0.15">
      <c r="A512" s="24"/>
      <c r="B512" s="24"/>
      <c r="C512" s="23"/>
      <c r="D512" s="23"/>
      <c r="E512" s="23"/>
      <c r="F512" s="23"/>
      <c r="G512" s="23"/>
      <c r="H512" s="23"/>
      <c r="I512" s="24"/>
      <c r="J512" s="24"/>
    </row>
    <row r="513" spans="1:10" ht="12.75" customHeight="1" x14ac:dyDescent="0.15">
      <c r="A513" s="24"/>
      <c r="B513" s="24"/>
      <c r="C513" s="23"/>
      <c r="D513" s="23"/>
      <c r="E513" s="23"/>
      <c r="F513" s="23"/>
      <c r="G513" s="23"/>
      <c r="H513" s="23"/>
      <c r="I513" s="24"/>
      <c r="J513" s="24"/>
    </row>
    <row r="514" spans="1:10" ht="12.75" customHeight="1" x14ac:dyDescent="0.15">
      <c r="A514" s="24"/>
      <c r="B514" s="24"/>
      <c r="C514" s="23"/>
      <c r="D514" s="23"/>
      <c r="E514" s="23"/>
      <c r="F514" s="23"/>
      <c r="G514" s="23"/>
      <c r="H514" s="23"/>
      <c r="I514" s="24"/>
      <c r="J514" s="24"/>
    </row>
    <row r="515" spans="1:10" ht="12.75" customHeight="1" x14ac:dyDescent="0.15">
      <c r="A515" s="24"/>
      <c r="B515" s="24"/>
      <c r="C515" s="23"/>
      <c r="D515" s="23"/>
      <c r="E515" s="23"/>
      <c r="F515" s="23"/>
      <c r="G515" s="23"/>
      <c r="H515" s="23"/>
      <c r="I515" s="24"/>
      <c r="J515" s="24"/>
    </row>
    <row r="516" spans="1:10" ht="12.75" customHeight="1" x14ac:dyDescent="0.15">
      <c r="A516" s="24"/>
      <c r="B516" s="24"/>
      <c r="C516" s="23"/>
      <c r="D516" s="23"/>
      <c r="E516" s="23"/>
      <c r="F516" s="23"/>
      <c r="G516" s="23"/>
      <c r="H516" s="23"/>
      <c r="I516" s="24"/>
      <c r="J516" s="24"/>
    </row>
    <row r="517" spans="1:10" ht="12.75" customHeight="1" x14ac:dyDescent="0.15">
      <c r="A517" s="24"/>
      <c r="B517" s="24"/>
      <c r="C517" s="23"/>
      <c r="D517" s="23"/>
      <c r="E517" s="23"/>
      <c r="F517" s="23"/>
      <c r="G517" s="23"/>
      <c r="H517" s="23"/>
      <c r="I517" s="24"/>
      <c r="J517" s="24"/>
    </row>
    <row r="518" spans="1:10" ht="12.75" customHeight="1" x14ac:dyDescent="0.15">
      <c r="A518" s="24"/>
      <c r="B518" s="24"/>
      <c r="C518" s="23"/>
      <c r="D518" s="23"/>
      <c r="E518" s="23"/>
      <c r="F518" s="23"/>
      <c r="G518" s="23"/>
      <c r="H518" s="23"/>
      <c r="I518" s="24"/>
      <c r="J518" s="24"/>
    </row>
    <row r="519" spans="1:10" ht="12.75" customHeight="1" x14ac:dyDescent="0.15">
      <c r="A519" s="24"/>
      <c r="B519" s="24"/>
      <c r="C519" s="23"/>
      <c r="D519" s="23"/>
      <c r="E519" s="23"/>
      <c r="F519" s="23"/>
      <c r="G519" s="23"/>
      <c r="H519" s="23"/>
      <c r="I519" s="24"/>
      <c r="J519" s="24"/>
    </row>
    <row r="520" spans="1:10" ht="12.75" customHeight="1" x14ac:dyDescent="0.15">
      <c r="A520" s="24"/>
      <c r="B520" s="24"/>
      <c r="C520" s="23"/>
      <c r="D520" s="23"/>
      <c r="E520" s="23"/>
      <c r="F520" s="23"/>
      <c r="G520" s="23"/>
      <c r="H520" s="23"/>
      <c r="I520" s="24"/>
      <c r="J520" s="24"/>
    </row>
    <row r="521" spans="1:10" ht="12.75" customHeight="1" x14ac:dyDescent="0.15">
      <c r="A521" s="24"/>
      <c r="B521" s="24"/>
      <c r="C521" s="23"/>
      <c r="D521" s="23"/>
      <c r="E521" s="23"/>
      <c r="F521" s="23"/>
      <c r="G521" s="23"/>
      <c r="H521" s="23"/>
      <c r="I521" s="24"/>
      <c r="J521" s="24"/>
    </row>
    <row r="522" spans="1:10" ht="12.75" customHeight="1" x14ac:dyDescent="0.15">
      <c r="A522" s="24"/>
      <c r="B522" s="24"/>
      <c r="C522" s="23"/>
      <c r="D522" s="23"/>
      <c r="E522" s="23"/>
      <c r="F522" s="23"/>
      <c r="G522" s="23"/>
      <c r="H522" s="23"/>
      <c r="I522" s="24"/>
      <c r="J522" s="24"/>
    </row>
    <row r="523" spans="1:10" ht="12.75" customHeight="1" x14ac:dyDescent="0.15">
      <c r="A523" s="24"/>
      <c r="B523" s="24"/>
      <c r="C523" s="23"/>
      <c r="D523" s="23"/>
      <c r="E523" s="23"/>
      <c r="F523" s="23"/>
      <c r="G523" s="23"/>
      <c r="H523" s="23"/>
      <c r="I523" s="24"/>
      <c r="J523" s="24"/>
    </row>
    <row r="524" spans="1:10" ht="12.75" customHeight="1" x14ac:dyDescent="0.15">
      <c r="A524" s="24"/>
      <c r="B524" s="24"/>
      <c r="C524" s="23"/>
      <c r="D524" s="23"/>
      <c r="E524" s="23"/>
      <c r="F524" s="23"/>
      <c r="G524" s="23"/>
      <c r="H524" s="23"/>
      <c r="I524" s="24"/>
      <c r="J524" s="24"/>
    </row>
    <row r="525" spans="1:10" ht="12.75" customHeight="1" x14ac:dyDescent="0.15">
      <c r="A525" s="24"/>
      <c r="B525" s="24"/>
      <c r="C525" s="23"/>
      <c r="D525" s="23"/>
      <c r="E525" s="23"/>
      <c r="F525" s="23"/>
      <c r="G525" s="23"/>
      <c r="H525" s="23"/>
      <c r="I525" s="24"/>
      <c r="J525" s="24"/>
    </row>
    <row r="526" spans="1:10" ht="12.75" customHeight="1" x14ac:dyDescent="0.15">
      <c r="A526" s="24"/>
      <c r="B526" s="24"/>
      <c r="C526" s="23"/>
      <c r="D526" s="23"/>
      <c r="E526" s="23"/>
      <c r="F526" s="23"/>
      <c r="G526" s="23"/>
      <c r="H526" s="23"/>
      <c r="I526" s="24"/>
      <c r="J526" s="24"/>
    </row>
    <row r="527" spans="1:10" ht="12.75" customHeight="1" x14ac:dyDescent="0.15">
      <c r="A527" s="24"/>
      <c r="B527" s="24"/>
      <c r="C527" s="23"/>
      <c r="D527" s="23"/>
      <c r="E527" s="23"/>
      <c r="F527" s="23"/>
      <c r="G527" s="23"/>
      <c r="H527" s="23"/>
      <c r="I527" s="24"/>
      <c r="J527" s="24"/>
    </row>
    <row r="528" spans="1:10" ht="12.75" customHeight="1" x14ac:dyDescent="0.15">
      <c r="A528" s="24"/>
      <c r="B528" s="24"/>
      <c r="C528" s="23"/>
      <c r="D528" s="23"/>
      <c r="E528" s="23"/>
      <c r="F528" s="23"/>
      <c r="G528" s="23"/>
      <c r="H528" s="23"/>
      <c r="I528" s="24"/>
      <c r="J528" s="24"/>
    </row>
    <row r="529" spans="1:10" ht="12.75" customHeight="1" x14ac:dyDescent="0.15">
      <c r="A529" s="24"/>
      <c r="B529" s="24"/>
      <c r="C529" s="23"/>
      <c r="D529" s="23"/>
      <c r="E529" s="23"/>
      <c r="F529" s="23"/>
      <c r="G529" s="23"/>
      <c r="H529" s="23"/>
      <c r="I529" s="24"/>
      <c r="J529" s="24"/>
    </row>
    <row r="530" spans="1:10" ht="12.75" customHeight="1" x14ac:dyDescent="0.15">
      <c r="A530" s="24"/>
      <c r="B530" s="24"/>
      <c r="C530" s="23"/>
      <c r="D530" s="23"/>
      <c r="E530" s="23"/>
      <c r="F530" s="23"/>
      <c r="G530" s="23"/>
      <c r="H530" s="23"/>
      <c r="I530" s="24"/>
      <c r="J530" s="24"/>
    </row>
    <row r="531" spans="1:10" ht="12.75" customHeight="1" x14ac:dyDescent="0.15">
      <c r="A531" s="24"/>
      <c r="B531" s="24"/>
      <c r="C531" s="23"/>
      <c r="D531" s="23"/>
      <c r="E531" s="23"/>
      <c r="F531" s="23"/>
      <c r="G531" s="23"/>
      <c r="H531" s="23"/>
      <c r="I531" s="24"/>
      <c r="J531" s="24"/>
    </row>
    <row r="532" spans="1:10" ht="12.75" customHeight="1" x14ac:dyDescent="0.15">
      <c r="A532" s="24"/>
      <c r="B532" s="24"/>
      <c r="C532" s="23"/>
      <c r="D532" s="23"/>
      <c r="E532" s="23"/>
      <c r="F532" s="23"/>
      <c r="G532" s="23"/>
      <c r="H532" s="23"/>
      <c r="I532" s="24"/>
      <c r="J532" s="24"/>
    </row>
    <row r="533" spans="1:10" ht="12.75" customHeight="1" x14ac:dyDescent="0.15">
      <c r="A533" s="24"/>
      <c r="B533" s="24"/>
      <c r="C533" s="23"/>
      <c r="D533" s="23"/>
      <c r="E533" s="23"/>
      <c r="F533" s="23"/>
      <c r="G533" s="23"/>
      <c r="H533" s="23"/>
      <c r="I533" s="24"/>
      <c r="J533" s="24"/>
    </row>
    <row r="534" spans="1:10" ht="12.75" customHeight="1" x14ac:dyDescent="0.15">
      <c r="A534" s="24"/>
      <c r="B534" s="24"/>
      <c r="C534" s="23"/>
      <c r="D534" s="23"/>
      <c r="E534" s="23"/>
      <c r="F534" s="23"/>
      <c r="G534" s="23"/>
      <c r="H534" s="23"/>
      <c r="I534" s="24"/>
      <c r="J534" s="24"/>
    </row>
    <row r="535" spans="1:10" ht="12.75" customHeight="1" x14ac:dyDescent="0.15">
      <c r="A535" s="24"/>
      <c r="B535" s="24"/>
      <c r="C535" s="23"/>
      <c r="D535" s="23"/>
      <c r="E535" s="23"/>
      <c r="F535" s="23"/>
      <c r="G535" s="23"/>
      <c r="H535" s="23"/>
      <c r="I535" s="24"/>
      <c r="J535" s="24"/>
    </row>
    <row r="536" spans="1:10" ht="12.75" customHeight="1" x14ac:dyDescent="0.15">
      <c r="A536" s="24"/>
      <c r="B536" s="24"/>
      <c r="C536" s="23"/>
      <c r="D536" s="23"/>
      <c r="E536" s="23"/>
      <c r="F536" s="23"/>
      <c r="G536" s="23"/>
      <c r="H536" s="23"/>
      <c r="I536" s="24"/>
      <c r="J536" s="24"/>
    </row>
    <row r="537" spans="1:10" ht="12.75" customHeight="1" x14ac:dyDescent="0.15">
      <c r="A537" s="24"/>
      <c r="B537" s="24"/>
      <c r="C537" s="23"/>
      <c r="D537" s="23"/>
      <c r="E537" s="23"/>
      <c r="F537" s="23"/>
      <c r="G537" s="23"/>
      <c r="H537" s="23"/>
      <c r="I537" s="24"/>
      <c r="J537" s="24"/>
    </row>
    <row r="538" spans="1:10" ht="12.75" customHeight="1" x14ac:dyDescent="0.15">
      <c r="A538" s="24"/>
      <c r="B538" s="24"/>
      <c r="C538" s="23"/>
      <c r="D538" s="23"/>
      <c r="E538" s="23"/>
      <c r="F538" s="23"/>
      <c r="G538" s="23"/>
      <c r="H538" s="23"/>
      <c r="I538" s="24"/>
      <c r="J538" s="24"/>
    </row>
    <row r="539" spans="1:10" ht="12.75" customHeight="1" x14ac:dyDescent="0.15">
      <c r="A539" s="24"/>
      <c r="B539" s="24"/>
      <c r="C539" s="23"/>
      <c r="D539" s="23"/>
      <c r="E539" s="23"/>
      <c r="F539" s="23"/>
      <c r="G539" s="23"/>
      <c r="H539" s="23"/>
      <c r="I539" s="24"/>
      <c r="J539" s="24"/>
    </row>
    <row r="540" spans="1:10" ht="12.75" customHeight="1" x14ac:dyDescent="0.15">
      <c r="A540" s="24"/>
      <c r="B540" s="24"/>
      <c r="C540" s="23"/>
      <c r="D540" s="23"/>
      <c r="E540" s="23"/>
      <c r="F540" s="23"/>
      <c r="G540" s="23"/>
      <c r="H540" s="23"/>
      <c r="I540" s="24"/>
      <c r="J540" s="24"/>
    </row>
    <row r="541" spans="1:10" ht="12.75" customHeight="1" x14ac:dyDescent="0.15">
      <c r="A541" s="24"/>
      <c r="B541" s="24"/>
      <c r="C541" s="23"/>
      <c r="D541" s="23"/>
      <c r="E541" s="23"/>
      <c r="F541" s="23"/>
      <c r="G541" s="23"/>
      <c r="H541" s="23"/>
      <c r="I541" s="24"/>
      <c r="J541" s="24"/>
    </row>
    <row r="542" spans="1:10" ht="12.75" customHeight="1" x14ac:dyDescent="0.15">
      <c r="A542" s="24"/>
      <c r="B542" s="24"/>
      <c r="C542" s="23"/>
      <c r="D542" s="23"/>
      <c r="E542" s="23"/>
      <c r="F542" s="23"/>
      <c r="G542" s="23"/>
      <c r="H542" s="23"/>
      <c r="I542" s="24"/>
      <c r="J542" s="24"/>
    </row>
    <row r="543" spans="1:10" ht="12.75" customHeight="1" x14ac:dyDescent="0.15">
      <c r="A543" s="24"/>
      <c r="B543" s="24"/>
      <c r="C543" s="23"/>
      <c r="D543" s="23"/>
      <c r="E543" s="23"/>
      <c r="F543" s="23"/>
      <c r="G543" s="23"/>
      <c r="H543" s="23"/>
      <c r="I543" s="24"/>
      <c r="J543" s="24"/>
    </row>
    <row r="544" spans="1:10" ht="12.75" customHeight="1" x14ac:dyDescent="0.15">
      <c r="A544" s="24"/>
      <c r="B544" s="24"/>
      <c r="C544" s="23"/>
      <c r="D544" s="23"/>
      <c r="E544" s="23"/>
      <c r="F544" s="23"/>
      <c r="G544" s="23"/>
      <c r="H544" s="23"/>
      <c r="I544" s="24"/>
      <c r="J544" s="24"/>
    </row>
    <row r="545" spans="1:10" ht="12.75" customHeight="1" x14ac:dyDescent="0.15">
      <c r="A545" s="24"/>
      <c r="B545" s="24"/>
      <c r="C545" s="23"/>
      <c r="D545" s="23"/>
      <c r="E545" s="23"/>
      <c r="F545" s="23"/>
      <c r="G545" s="23"/>
      <c r="H545" s="23"/>
      <c r="I545" s="24"/>
      <c r="J545" s="24"/>
    </row>
    <row r="546" spans="1:10" ht="12.75" customHeight="1" x14ac:dyDescent="0.15">
      <c r="A546" s="24"/>
      <c r="B546" s="24"/>
      <c r="C546" s="23"/>
      <c r="D546" s="23"/>
      <c r="E546" s="23"/>
      <c r="F546" s="23"/>
      <c r="G546" s="23"/>
      <c r="H546" s="23"/>
      <c r="I546" s="24"/>
      <c r="J546" s="24"/>
    </row>
    <row r="547" spans="1:10" ht="12.75" customHeight="1" x14ac:dyDescent="0.15">
      <c r="A547" s="24"/>
      <c r="B547" s="24"/>
      <c r="C547" s="23"/>
      <c r="D547" s="23"/>
      <c r="E547" s="23"/>
      <c r="F547" s="23"/>
      <c r="G547" s="23"/>
      <c r="H547" s="23"/>
      <c r="I547" s="24"/>
      <c r="J547" s="24"/>
    </row>
    <row r="548" spans="1:10" ht="12.75" customHeight="1" x14ac:dyDescent="0.15">
      <c r="A548" s="24"/>
      <c r="B548" s="24"/>
      <c r="C548" s="23"/>
      <c r="D548" s="23"/>
      <c r="E548" s="23"/>
      <c r="F548" s="23"/>
      <c r="G548" s="23"/>
      <c r="H548" s="23"/>
      <c r="I548" s="24"/>
      <c r="J548" s="24"/>
    </row>
    <row r="549" spans="1:10" ht="12.75" customHeight="1" x14ac:dyDescent="0.15">
      <c r="A549" s="24"/>
      <c r="B549" s="24"/>
      <c r="C549" s="23"/>
      <c r="D549" s="23"/>
      <c r="E549" s="23"/>
      <c r="F549" s="23"/>
      <c r="G549" s="23"/>
      <c r="H549" s="23"/>
      <c r="I549" s="24"/>
      <c r="J549" s="24"/>
    </row>
    <row r="550" spans="1:10" ht="12.75" customHeight="1" x14ac:dyDescent="0.15">
      <c r="A550" s="24"/>
      <c r="B550" s="24"/>
      <c r="C550" s="23"/>
      <c r="D550" s="23"/>
      <c r="E550" s="23"/>
      <c r="F550" s="23"/>
      <c r="G550" s="23"/>
      <c r="H550" s="23"/>
      <c r="I550" s="24"/>
      <c r="J550" s="24"/>
    </row>
    <row r="551" spans="1:10" ht="12.75" customHeight="1" x14ac:dyDescent="0.15">
      <c r="A551" s="24"/>
      <c r="B551" s="24"/>
      <c r="C551" s="23"/>
      <c r="D551" s="23"/>
      <c r="E551" s="23"/>
      <c r="F551" s="23"/>
      <c r="G551" s="23"/>
      <c r="H551" s="23"/>
      <c r="I551" s="24"/>
      <c r="J551" s="24"/>
    </row>
    <row r="552" spans="1:10" ht="12.75" customHeight="1" x14ac:dyDescent="0.15">
      <c r="A552" s="24"/>
      <c r="B552" s="24"/>
      <c r="C552" s="23"/>
      <c r="D552" s="23"/>
      <c r="E552" s="23"/>
      <c r="F552" s="23"/>
      <c r="G552" s="23"/>
      <c r="H552" s="23"/>
      <c r="I552" s="24"/>
      <c r="J552" s="24"/>
    </row>
    <row r="553" spans="1:10" ht="12.75" customHeight="1" x14ac:dyDescent="0.15">
      <c r="A553" s="24"/>
      <c r="B553" s="24"/>
      <c r="C553" s="23"/>
      <c r="D553" s="23"/>
      <c r="E553" s="23"/>
      <c r="F553" s="23"/>
      <c r="G553" s="23"/>
      <c r="H553" s="23"/>
      <c r="I553" s="24"/>
      <c r="J553" s="24"/>
    </row>
    <row r="554" spans="1:10" ht="12.75" customHeight="1" x14ac:dyDescent="0.15">
      <c r="A554" s="24"/>
      <c r="B554" s="24"/>
      <c r="C554" s="23"/>
      <c r="D554" s="23"/>
      <c r="E554" s="23"/>
      <c r="F554" s="23"/>
      <c r="G554" s="23"/>
      <c r="H554" s="23"/>
      <c r="I554" s="24"/>
      <c r="J554" s="24"/>
    </row>
    <row r="555" spans="1:10" ht="12.75" customHeight="1" x14ac:dyDescent="0.15">
      <c r="A555" s="24"/>
      <c r="B555" s="24"/>
      <c r="C555" s="23"/>
      <c r="D555" s="23"/>
      <c r="E555" s="23"/>
      <c r="F555" s="23"/>
      <c r="G555" s="23"/>
      <c r="H555" s="23"/>
      <c r="I555" s="24"/>
      <c r="J555" s="24"/>
    </row>
    <row r="556" spans="1:10" ht="12.75" customHeight="1" x14ac:dyDescent="0.15">
      <c r="A556" s="24"/>
      <c r="B556" s="24"/>
      <c r="C556" s="23"/>
      <c r="D556" s="23"/>
      <c r="E556" s="23"/>
      <c r="F556" s="23"/>
      <c r="G556" s="23"/>
      <c r="H556" s="23"/>
      <c r="I556" s="24"/>
      <c r="J556" s="24"/>
    </row>
    <row r="557" spans="1:10" ht="12.75" customHeight="1" x14ac:dyDescent="0.15">
      <c r="A557" s="24"/>
      <c r="B557" s="24"/>
      <c r="C557" s="23"/>
      <c r="D557" s="23"/>
      <c r="E557" s="23"/>
      <c r="F557" s="23"/>
      <c r="G557" s="23"/>
      <c r="H557" s="23"/>
      <c r="I557" s="24"/>
      <c r="J557" s="24"/>
    </row>
    <row r="558" spans="1:10" ht="12.75" customHeight="1" x14ac:dyDescent="0.15">
      <c r="A558" s="24"/>
      <c r="B558" s="24"/>
      <c r="C558" s="23"/>
      <c r="D558" s="23"/>
      <c r="E558" s="23"/>
      <c r="F558" s="23"/>
      <c r="G558" s="23"/>
      <c r="H558" s="23"/>
      <c r="I558" s="24"/>
      <c r="J558" s="24"/>
    </row>
    <row r="559" spans="1:10" ht="12.75" customHeight="1" x14ac:dyDescent="0.15">
      <c r="A559" s="24"/>
      <c r="B559" s="24"/>
      <c r="C559" s="23"/>
      <c r="D559" s="23"/>
      <c r="E559" s="23"/>
      <c r="F559" s="23"/>
      <c r="G559" s="23"/>
      <c r="H559" s="23"/>
      <c r="I559" s="24"/>
      <c r="J559" s="24"/>
    </row>
    <row r="560" spans="1:10" ht="12.75" customHeight="1" x14ac:dyDescent="0.15">
      <c r="A560" s="24"/>
      <c r="B560" s="24"/>
      <c r="C560" s="23"/>
      <c r="D560" s="23"/>
      <c r="E560" s="23"/>
      <c r="F560" s="23"/>
      <c r="G560" s="23"/>
      <c r="H560" s="23"/>
      <c r="I560" s="24"/>
      <c r="J560" s="24"/>
    </row>
    <row r="561" spans="1:10" ht="12.75" customHeight="1" x14ac:dyDescent="0.15">
      <c r="A561" s="24"/>
      <c r="B561" s="24"/>
      <c r="C561" s="23"/>
      <c r="D561" s="23"/>
      <c r="E561" s="23"/>
      <c r="F561" s="23"/>
      <c r="G561" s="23"/>
      <c r="H561" s="23"/>
      <c r="I561" s="24"/>
      <c r="J561" s="24"/>
    </row>
    <row r="562" spans="1:10" ht="12.75" customHeight="1" x14ac:dyDescent="0.15">
      <c r="A562" s="24"/>
      <c r="B562" s="24"/>
      <c r="C562" s="23"/>
      <c r="D562" s="23"/>
      <c r="E562" s="23"/>
      <c r="F562" s="23"/>
      <c r="G562" s="23"/>
      <c r="H562" s="23"/>
      <c r="I562" s="24"/>
      <c r="J562" s="24"/>
    </row>
    <row r="563" spans="1:10" ht="12.75" customHeight="1" x14ac:dyDescent="0.15">
      <c r="A563" s="24"/>
      <c r="B563" s="24"/>
      <c r="C563" s="23"/>
      <c r="D563" s="23"/>
      <c r="E563" s="23"/>
      <c r="F563" s="23"/>
      <c r="G563" s="23"/>
      <c r="H563" s="23"/>
      <c r="I563" s="24"/>
      <c r="J563" s="24"/>
    </row>
    <row r="564" spans="1:10" ht="12.75" customHeight="1" x14ac:dyDescent="0.15">
      <c r="A564" s="24"/>
      <c r="B564" s="24"/>
      <c r="C564" s="23"/>
      <c r="D564" s="23"/>
      <c r="E564" s="23"/>
      <c r="F564" s="23"/>
      <c r="G564" s="23"/>
      <c r="H564" s="23"/>
      <c r="I564" s="24"/>
      <c r="J564" s="24"/>
    </row>
    <row r="565" spans="1:10" ht="12.75" customHeight="1" x14ac:dyDescent="0.15">
      <c r="A565" s="24"/>
      <c r="B565" s="24"/>
      <c r="C565" s="23"/>
      <c r="D565" s="23"/>
      <c r="E565" s="23"/>
      <c r="F565" s="23"/>
      <c r="G565" s="23"/>
      <c r="H565" s="23"/>
      <c r="I565" s="24"/>
      <c r="J565" s="24"/>
    </row>
    <row r="566" spans="1:10" ht="12.75" customHeight="1" x14ac:dyDescent="0.15">
      <c r="A566" s="24"/>
      <c r="B566" s="24"/>
      <c r="C566" s="23"/>
      <c r="D566" s="23"/>
      <c r="E566" s="23"/>
      <c r="F566" s="23"/>
      <c r="G566" s="23"/>
      <c r="H566" s="23"/>
      <c r="I566" s="24"/>
      <c r="J566" s="24"/>
    </row>
    <row r="567" spans="1:10" ht="12.75" customHeight="1" x14ac:dyDescent="0.15">
      <c r="A567" s="24"/>
      <c r="B567" s="24"/>
      <c r="C567" s="23"/>
      <c r="D567" s="23"/>
      <c r="E567" s="23"/>
      <c r="F567" s="23"/>
      <c r="G567" s="23"/>
      <c r="H567" s="23"/>
      <c r="I567" s="24"/>
      <c r="J567" s="24"/>
    </row>
    <row r="568" spans="1:10" ht="12.75" customHeight="1" x14ac:dyDescent="0.15">
      <c r="A568" s="24"/>
      <c r="B568" s="24"/>
      <c r="C568" s="23"/>
      <c r="D568" s="23"/>
      <c r="E568" s="23"/>
      <c r="F568" s="23"/>
      <c r="G568" s="23"/>
      <c r="H568" s="23"/>
      <c r="I568" s="24"/>
      <c r="J568" s="24"/>
    </row>
    <row r="569" spans="1:10" ht="12.75" customHeight="1" x14ac:dyDescent="0.15">
      <c r="A569" s="24"/>
      <c r="B569" s="24"/>
      <c r="C569" s="23"/>
      <c r="D569" s="23"/>
      <c r="E569" s="23"/>
      <c r="F569" s="23"/>
      <c r="G569" s="23"/>
      <c r="H569" s="23"/>
      <c r="I569" s="24"/>
      <c r="J569" s="24"/>
    </row>
    <row r="570" spans="1:10" ht="12.75" customHeight="1" x14ac:dyDescent="0.15">
      <c r="A570" s="24"/>
      <c r="B570" s="24"/>
      <c r="C570" s="23"/>
      <c r="D570" s="23"/>
      <c r="E570" s="23"/>
      <c r="F570" s="23"/>
      <c r="G570" s="23"/>
      <c r="H570" s="23"/>
      <c r="I570" s="24"/>
      <c r="J570" s="24"/>
    </row>
    <row r="571" spans="1:10" ht="12.75" customHeight="1" x14ac:dyDescent="0.15">
      <c r="A571" s="24"/>
      <c r="B571" s="24"/>
      <c r="C571" s="23"/>
      <c r="D571" s="23"/>
      <c r="E571" s="23"/>
      <c r="F571" s="23"/>
      <c r="G571" s="23"/>
      <c r="H571" s="23"/>
      <c r="I571" s="24"/>
      <c r="J571" s="24"/>
    </row>
    <row r="572" spans="1:10" ht="12.75" customHeight="1" x14ac:dyDescent="0.15">
      <c r="A572" s="24"/>
      <c r="B572" s="24"/>
      <c r="C572" s="23"/>
      <c r="D572" s="23"/>
      <c r="E572" s="23"/>
      <c r="F572" s="23"/>
      <c r="G572" s="23"/>
      <c r="H572" s="23"/>
      <c r="I572" s="24"/>
      <c r="J572" s="24"/>
    </row>
    <row r="573" spans="1:10" ht="12.75" customHeight="1" x14ac:dyDescent="0.15">
      <c r="A573" s="24"/>
      <c r="B573" s="24"/>
      <c r="C573" s="23"/>
      <c r="D573" s="23"/>
      <c r="E573" s="23"/>
      <c r="F573" s="23"/>
      <c r="G573" s="23"/>
      <c r="H573" s="23"/>
      <c r="I573" s="24"/>
      <c r="J573" s="24"/>
    </row>
    <row r="574" spans="1:10" ht="12.75" customHeight="1" x14ac:dyDescent="0.15">
      <c r="A574" s="24"/>
      <c r="B574" s="24"/>
      <c r="C574" s="23"/>
      <c r="D574" s="23"/>
      <c r="E574" s="23"/>
      <c r="F574" s="23"/>
      <c r="G574" s="23"/>
      <c r="H574" s="23"/>
      <c r="I574" s="24"/>
      <c r="J574" s="24"/>
    </row>
    <row r="575" spans="1:10" ht="12.75" customHeight="1" x14ac:dyDescent="0.15">
      <c r="A575" s="24"/>
      <c r="B575" s="24"/>
      <c r="C575" s="23"/>
      <c r="D575" s="23"/>
      <c r="E575" s="23"/>
      <c r="F575" s="23"/>
      <c r="G575" s="23"/>
      <c r="H575" s="23"/>
      <c r="I575" s="24"/>
      <c r="J575" s="24"/>
    </row>
    <row r="576" spans="1:10" ht="12.75" customHeight="1" x14ac:dyDescent="0.15">
      <c r="A576" s="24"/>
      <c r="B576" s="24"/>
      <c r="C576" s="23"/>
      <c r="D576" s="23"/>
      <c r="E576" s="23"/>
      <c r="F576" s="23"/>
      <c r="G576" s="23"/>
      <c r="H576" s="23"/>
      <c r="I576" s="24"/>
      <c r="J576" s="24"/>
    </row>
    <row r="577" spans="1:10" ht="12.75" customHeight="1" x14ac:dyDescent="0.15">
      <c r="A577" s="24"/>
      <c r="B577" s="24"/>
      <c r="C577" s="23"/>
      <c r="D577" s="23"/>
      <c r="E577" s="23"/>
      <c r="F577" s="23"/>
      <c r="G577" s="23"/>
      <c r="H577" s="23"/>
      <c r="I577" s="24"/>
      <c r="J577" s="24"/>
    </row>
    <row r="578" spans="1:10" ht="12.75" customHeight="1" x14ac:dyDescent="0.15">
      <c r="A578" s="24"/>
      <c r="B578" s="24"/>
      <c r="C578" s="23"/>
      <c r="D578" s="23"/>
      <c r="E578" s="23"/>
      <c r="F578" s="23"/>
      <c r="G578" s="23"/>
      <c r="H578" s="23"/>
      <c r="I578" s="24"/>
      <c r="J578" s="24"/>
    </row>
    <row r="579" spans="1:10" ht="12.75" customHeight="1" x14ac:dyDescent="0.15">
      <c r="A579" s="24"/>
      <c r="B579" s="24"/>
      <c r="C579" s="23"/>
      <c r="D579" s="23"/>
      <c r="E579" s="23"/>
      <c r="F579" s="23"/>
      <c r="G579" s="23"/>
      <c r="H579" s="23"/>
      <c r="I579" s="24"/>
      <c r="J579" s="24"/>
    </row>
    <row r="580" spans="1:10" ht="12.75" customHeight="1" x14ac:dyDescent="0.15">
      <c r="A580" s="24"/>
      <c r="B580" s="24"/>
      <c r="C580" s="23"/>
      <c r="D580" s="23"/>
      <c r="E580" s="23"/>
      <c r="F580" s="23"/>
      <c r="G580" s="23"/>
      <c r="H580" s="23"/>
      <c r="I580" s="24"/>
      <c r="J580" s="24"/>
    </row>
    <row r="581" spans="1:10" ht="12.75" customHeight="1" x14ac:dyDescent="0.15">
      <c r="A581" s="24"/>
      <c r="B581" s="24"/>
      <c r="C581" s="23"/>
      <c r="D581" s="23"/>
      <c r="E581" s="23"/>
      <c r="F581" s="23"/>
      <c r="G581" s="23"/>
      <c r="H581" s="23"/>
      <c r="I581" s="24"/>
      <c r="J581" s="24"/>
    </row>
    <row r="582" spans="1:10" ht="12.75" customHeight="1" x14ac:dyDescent="0.15">
      <c r="A582" s="24"/>
      <c r="B582" s="24"/>
      <c r="C582" s="23"/>
      <c r="D582" s="23"/>
      <c r="E582" s="23"/>
      <c r="F582" s="23"/>
      <c r="G582" s="23"/>
      <c r="H582" s="23"/>
      <c r="I582" s="24"/>
      <c r="J582" s="24"/>
    </row>
    <row r="583" spans="1:10" ht="12.75" customHeight="1" x14ac:dyDescent="0.15">
      <c r="A583" s="24"/>
      <c r="B583" s="24"/>
      <c r="C583" s="23"/>
      <c r="D583" s="23"/>
      <c r="E583" s="23"/>
      <c r="F583" s="23"/>
      <c r="G583" s="23"/>
      <c r="H583" s="23"/>
      <c r="I583" s="24"/>
      <c r="J583" s="24"/>
    </row>
    <row r="584" spans="1:10" ht="12.75" customHeight="1" x14ac:dyDescent="0.15">
      <c r="A584" s="24"/>
      <c r="B584" s="24"/>
      <c r="C584" s="23"/>
      <c r="D584" s="23"/>
      <c r="E584" s="23"/>
      <c r="F584" s="23"/>
      <c r="G584" s="23"/>
      <c r="H584" s="23"/>
      <c r="I584" s="24"/>
      <c r="J584" s="24"/>
    </row>
    <row r="585" spans="1:10" ht="12.75" customHeight="1" x14ac:dyDescent="0.15">
      <c r="A585" s="24"/>
      <c r="B585" s="24"/>
      <c r="C585" s="23"/>
      <c r="D585" s="23"/>
      <c r="E585" s="23"/>
      <c r="F585" s="23"/>
      <c r="G585" s="23"/>
      <c r="H585" s="23"/>
      <c r="I585" s="24"/>
      <c r="J585" s="24"/>
    </row>
    <row r="586" spans="1:10" ht="12.75" customHeight="1" x14ac:dyDescent="0.15">
      <c r="A586" s="24"/>
      <c r="B586" s="24"/>
      <c r="C586" s="23"/>
      <c r="D586" s="23"/>
      <c r="E586" s="23"/>
      <c r="F586" s="23"/>
      <c r="G586" s="23"/>
      <c r="H586" s="23"/>
      <c r="I586" s="24"/>
      <c r="J586" s="24"/>
    </row>
    <row r="587" spans="1:10" ht="12.75" customHeight="1" x14ac:dyDescent="0.15">
      <c r="A587" s="24"/>
      <c r="B587" s="24"/>
      <c r="C587" s="23"/>
      <c r="D587" s="23"/>
      <c r="E587" s="23"/>
      <c r="F587" s="23"/>
      <c r="G587" s="23"/>
      <c r="H587" s="23"/>
      <c r="I587" s="24"/>
      <c r="J587" s="24"/>
    </row>
    <row r="588" spans="1:10" ht="12.75" customHeight="1" x14ac:dyDescent="0.15">
      <c r="A588" s="24"/>
      <c r="B588" s="24"/>
      <c r="C588" s="23"/>
      <c r="D588" s="23"/>
      <c r="E588" s="23"/>
      <c r="F588" s="23"/>
      <c r="G588" s="23"/>
      <c r="H588" s="23"/>
      <c r="I588" s="24"/>
      <c r="J588" s="24"/>
    </row>
    <row r="589" spans="1:10" ht="12.75" customHeight="1" x14ac:dyDescent="0.15">
      <c r="A589" s="24"/>
      <c r="B589" s="24"/>
      <c r="C589" s="23"/>
      <c r="D589" s="23"/>
      <c r="E589" s="23"/>
      <c r="F589" s="23"/>
      <c r="G589" s="23"/>
      <c r="H589" s="23"/>
      <c r="I589" s="24"/>
      <c r="J589" s="24"/>
    </row>
    <row r="590" spans="1:10" ht="12.75" customHeight="1" x14ac:dyDescent="0.15">
      <c r="A590" s="24"/>
      <c r="B590" s="24"/>
      <c r="C590" s="23"/>
      <c r="D590" s="23"/>
      <c r="E590" s="23"/>
      <c r="F590" s="23"/>
      <c r="G590" s="23"/>
      <c r="H590" s="23"/>
      <c r="I590" s="24"/>
      <c r="J590" s="24"/>
    </row>
    <row r="591" spans="1:10" ht="12.75" customHeight="1" x14ac:dyDescent="0.15">
      <c r="A591" s="24"/>
      <c r="B591" s="24"/>
      <c r="C591" s="23"/>
      <c r="D591" s="23"/>
      <c r="E591" s="23"/>
      <c r="F591" s="23"/>
      <c r="G591" s="23"/>
      <c r="H591" s="23"/>
      <c r="I591" s="24"/>
      <c r="J591" s="24"/>
    </row>
    <row r="592" spans="1:10" ht="12.75" customHeight="1" x14ac:dyDescent="0.15">
      <c r="A592" s="24"/>
      <c r="B592" s="24"/>
      <c r="C592" s="23"/>
      <c r="D592" s="23"/>
      <c r="E592" s="23"/>
      <c r="F592" s="23"/>
      <c r="G592" s="23"/>
      <c r="H592" s="23"/>
      <c r="I592" s="24"/>
      <c r="J592" s="24"/>
    </row>
    <row r="593" spans="1:10" ht="12.75" customHeight="1" x14ac:dyDescent="0.15">
      <c r="A593" s="24"/>
      <c r="B593" s="24"/>
      <c r="C593" s="23"/>
      <c r="D593" s="23"/>
      <c r="E593" s="23"/>
      <c r="F593" s="23"/>
      <c r="G593" s="23"/>
      <c r="H593" s="23"/>
      <c r="I593" s="24"/>
      <c r="J593" s="24"/>
    </row>
    <row r="594" spans="1:10" ht="12.75" customHeight="1" x14ac:dyDescent="0.15">
      <c r="A594" s="24"/>
      <c r="B594" s="24"/>
      <c r="C594" s="23"/>
      <c r="D594" s="23"/>
      <c r="E594" s="23"/>
      <c r="F594" s="23"/>
      <c r="G594" s="23"/>
      <c r="H594" s="23"/>
      <c r="I594" s="24"/>
      <c r="J594" s="24"/>
    </row>
    <row r="595" spans="1:10" ht="12.75" customHeight="1" x14ac:dyDescent="0.15">
      <c r="A595" s="24"/>
      <c r="B595" s="24"/>
      <c r="C595" s="23"/>
      <c r="D595" s="23"/>
      <c r="E595" s="23"/>
      <c r="F595" s="23"/>
      <c r="G595" s="23"/>
      <c r="H595" s="23"/>
      <c r="I595" s="24"/>
      <c r="J595" s="24"/>
    </row>
    <row r="596" spans="1:10" ht="12.75" customHeight="1" x14ac:dyDescent="0.15">
      <c r="A596" s="24"/>
      <c r="B596" s="24"/>
      <c r="C596" s="23"/>
      <c r="D596" s="23"/>
      <c r="E596" s="23"/>
      <c r="F596" s="23"/>
      <c r="G596" s="23"/>
      <c r="H596" s="23"/>
      <c r="I596" s="24"/>
      <c r="J596" s="24"/>
    </row>
    <row r="597" spans="1:10" ht="12.75" customHeight="1" x14ac:dyDescent="0.15">
      <c r="A597" s="24"/>
      <c r="B597" s="24"/>
      <c r="C597" s="23"/>
      <c r="D597" s="23"/>
      <c r="E597" s="23"/>
      <c r="F597" s="23"/>
      <c r="G597" s="23"/>
      <c r="H597" s="23"/>
      <c r="I597" s="24"/>
      <c r="J597" s="24"/>
    </row>
    <row r="598" spans="1:10" ht="12.75" customHeight="1" x14ac:dyDescent="0.15">
      <c r="A598" s="24"/>
      <c r="B598" s="24"/>
      <c r="C598" s="23"/>
      <c r="D598" s="23"/>
      <c r="E598" s="23"/>
      <c r="F598" s="23"/>
      <c r="G598" s="23"/>
      <c r="H598" s="23"/>
      <c r="I598" s="24"/>
      <c r="J598" s="24"/>
    </row>
    <row r="599" spans="1:10" ht="12.75" customHeight="1" x14ac:dyDescent="0.15">
      <c r="A599" s="24"/>
      <c r="B599" s="24"/>
      <c r="C599" s="23"/>
      <c r="D599" s="23"/>
      <c r="E599" s="23"/>
      <c r="F599" s="23"/>
      <c r="G599" s="23"/>
      <c r="H599" s="23"/>
      <c r="I599" s="24"/>
      <c r="J599" s="24"/>
    </row>
    <row r="600" spans="1:10" ht="12.75" customHeight="1" x14ac:dyDescent="0.15">
      <c r="A600" s="24"/>
      <c r="B600" s="24"/>
      <c r="C600" s="23"/>
      <c r="D600" s="23"/>
      <c r="E600" s="23"/>
      <c r="F600" s="23"/>
      <c r="G600" s="23"/>
      <c r="H600" s="23"/>
      <c r="I600" s="24"/>
      <c r="J600" s="24"/>
    </row>
    <row r="601" spans="1:10" ht="12.75" customHeight="1" x14ac:dyDescent="0.15">
      <c r="A601" s="24"/>
      <c r="B601" s="24"/>
      <c r="C601" s="23"/>
      <c r="D601" s="23"/>
      <c r="E601" s="23"/>
      <c r="F601" s="23"/>
      <c r="G601" s="23"/>
      <c r="H601" s="23"/>
      <c r="I601" s="24"/>
      <c r="J601" s="24"/>
    </row>
    <row r="602" spans="1:10" ht="12.75" customHeight="1" x14ac:dyDescent="0.15">
      <c r="A602" s="24"/>
      <c r="B602" s="24"/>
      <c r="C602" s="23"/>
      <c r="D602" s="23"/>
      <c r="E602" s="23"/>
      <c r="F602" s="23"/>
      <c r="G602" s="23"/>
      <c r="H602" s="23"/>
      <c r="I602" s="24"/>
      <c r="J602" s="24"/>
    </row>
    <row r="603" spans="1:10" ht="12.75" customHeight="1" x14ac:dyDescent="0.15">
      <c r="A603" s="24"/>
      <c r="B603" s="24"/>
      <c r="C603" s="23"/>
      <c r="D603" s="23"/>
      <c r="E603" s="23"/>
      <c r="F603" s="23"/>
      <c r="G603" s="23"/>
      <c r="H603" s="23"/>
      <c r="I603" s="24"/>
      <c r="J603" s="24"/>
    </row>
    <row r="604" spans="1:10" ht="12.75" customHeight="1" x14ac:dyDescent="0.15">
      <c r="A604" s="24"/>
      <c r="B604" s="24"/>
      <c r="C604" s="23"/>
      <c r="D604" s="23"/>
      <c r="E604" s="23"/>
      <c r="F604" s="23"/>
      <c r="G604" s="23"/>
      <c r="H604" s="23"/>
      <c r="I604" s="24"/>
      <c r="J604" s="24"/>
    </row>
    <row r="605" spans="1:10" ht="12.75" customHeight="1" x14ac:dyDescent="0.15">
      <c r="A605" s="24"/>
      <c r="B605" s="24"/>
      <c r="C605" s="23"/>
      <c r="D605" s="23"/>
      <c r="E605" s="23"/>
      <c r="F605" s="23"/>
      <c r="G605" s="23"/>
      <c r="H605" s="23"/>
      <c r="I605" s="24"/>
      <c r="J605" s="24"/>
    </row>
    <row r="606" spans="1:10" ht="12.75" customHeight="1" x14ac:dyDescent="0.15">
      <c r="A606" s="24"/>
      <c r="B606" s="24"/>
      <c r="C606" s="23"/>
      <c r="D606" s="23"/>
      <c r="E606" s="23"/>
      <c r="F606" s="23"/>
      <c r="G606" s="23"/>
      <c r="H606" s="23"/>
      <c r="I606" s="24"/>
      <c r="J606" s="24"/>
    </row>
    <row r="607" spans="1:10" ht="12.75" customHeight="1" x14ac:dyDescent="0.15">
      <c r="A607" s="24"/>
      <c r="B607" s="24"/>
      <c r="C607" s="23"/>
      <c r="D607" s="23"/>
      <c r="E607" s="23"/>
      <c r="F607" s="23"/>
      <c r="G607" s="23"/>
      <c r="H607" s="23"/>
      <c r="I607" s="24"/>
      <c r="J607" s="24"/>
    </row>
    <row r="608" spans="1:10" ht="12.75" customHeight="1" x14ac:dyDescent="0.15">
      <c r="A608" s="24"/>
      <c r="B608" s="24"/>
      <c r="C608" s="23"/>
      <c r="D608" s="23"/>
      <c r="E608" s="23"/>
      <c r="F608" s="23"/>
      <c r="G608" s="23"/>
      <c r="H608" s="23"/>
      <c r="I608" s="24"/>
      <c r="J608" s="24"/>
    </row>
    <row r="609" spans="1:10" ht="12.75" customHeight="1" x14ac:dyDescent="0.15">
      <c r="A609" s="24"/>
      <c r="B609" s="24"/>
      <c r="C609" s="23"/>
      <c r="D609" s="23"/>
      <c r="E609" s="23"/>
      <c r="F609" s="23"/>
      <c r="G609" s="23"/>
      <c r="H609" s="23"/>
      <c r="I609" s="24"/>
      <c r="J609" s="24"/>
    </row>
    <row r="610" spans="1:10" ht="12.75" customHeight="1" x14ac:dyDescent="0.15">
      <c r="A610" s="24"/>
      <c r="B610" s="24"/>
      <c r="C610" s="23"/>
      <c r="D610" s="23"/>
      <c r="E610" s="23"/>
      <c r="F610" s="23"/>
      <c r="G610" s="23"/>
      <c r="H610" s="23"/>
      <c r="I610" s="24"/>
      <c r="J610" s="24"/>
    </row>
    <row r="611" spans="1:10" ht="12.75" customHeight="1" x14ac:dyDescent="0.15">
      <c r="A611" s="24"/>
      <c r="B611" s="24"/>
      <c r="C611" s="23"/>
      <c r="D611" s="23"/>
      <c r="E611" s="23"/>
      <c r="F611" s="23"/>
      <c r="G611" s="23"/>
      <c r="H611" s="23"/>
      <c r="I611" s="24"/>
      <c r="J611" s="24"/>
    </row>
    <row r="612" spans="1:10" ht="12.75" customHeight="1" x14ac:dyDescent="0.15">
      <c r="A612" s="24"/>
      <c r="B612" s="24"/>
      <c r="C612" s="23"/>
      <c r="D612" s="23"/>
      <c r="E612" s="23"/>
      <c r="F612" s="23"/>
      <c r="G612" s="23"/>
      <c r="H612" s="23"/>
      <c r="I612" s="24"/>
      <c r="J612" s="24"/>
    </row>
    <row r="613" spans="1:10" ht="12.75" customHeight="1" x14ac:dyDescent="0.15">
      <c r="A613" s="24"/>
      <c r="B613" s="24"/>
      <c r="C613" s="23"/>
      <c r="D613" s="23"/>
      <c r="E613" s="23"/>
      <c r="F613" s="23"/>
      <c r="G613" s="23"/>
      <c r="H613" s="23"/>
      <c r="I613" s="24"/>
      <c r="J613" s="24"/>
    </row>
    <row r="614" spans="1:10" ht="12.75" customHeight="1" x14ac:dyDescent="0.15">
      <c r="A614" s="24"/>
      <c r="B614" s="24"/>
      <c r="C614" s="23"/>
      <c r="D614" s="23"/>
      <c r="E614" s="23"/>
      <c r="F614" s="23"/>
      <c r="G614" s="23"/>
      <c r="H614" s="23"/>
      <c r="I614" s="24"/>
      <c r="J614" s="24"/>
    </row>
    <row r="615" spans="1:10" ht="12.75" customHeight="1" x14ac:dyDescent="0.15">
      <c r="A615" s="24"/>
      <c r="B615" s="24"/>
      <c r="C615" s="23"/>
      <c r="D615" s="23"/>
      <c r="E615" s="23"/>
      <c r="F615" s="23"/>
      <c r="G615" s="23"/>
      <c r="H615" s="23"/>
      <c r="I615" s="24"/>
      <c r="J615" s="24"/>
    </row>
    <row r="616" spans="1:10" ht="12.75" customHeight="1" x14ac:dyDescent="0.15">
      <c r="A616" s="24"/>
      <c r="B616" s="24"/>
      <c r="C616" s="23"/>
      <c r="D616" s="23"/>
      <c r="E616" s="23"/>
      <c r="F616" s="23"/>
      <c r="G616" s="23"/>
      <c r="H616" s="23"/>
      <c r="I616" s="24"/>
      <c r="J616" s="24"/>
    </row>
    <row r="617" spans="1:10" ht="12.75" customHeight="1" x14ac:dyDescent="0.15">
      <c r="A617" s="24"/>
      <c r="B617" s="24"/>
      <c r="C617" s="23"/>
      <c r="D617" s="23"/>
      <c r="E617" s="23"/>
      <c r="F617" s="23"/>
      <c r="G617" s="23"/>
      <c r="H617" s="23"/>
      <c r="I617" s="24"/>
      <c r="J617" s="24"/>
    </row>
    <row r="618" spans="1:10" ht="12.75" customHeight="1" x14ac:dyDescent="0.15">
      <c r="A618" s="24"/>
      <c r="B618" s="24"/>
      <c r="C618" s="23"/>
      <c r="D618" s="23"/>
      <c r="E618" s="23"/>
      <c r="F618" s="23"/>
      <c r="G618" s="23"/>
      <c r="H618" s="23"/>
      <c r="I618" s="24"/>
      <c r="J618" s="24"/>
    </row>
    <row r="619" spans="1:10" ht="12.75" customHeight="1" x14ac:dyDescent="0.15">
      <c r="A619" s="24"/>
      <c r="B619" s="24"/>
      <c r="C619" s="23"/>
      <c r="D619" s="23"/>
      <c r="E619" s="23"/>
      <c r="F619" s="23"/>
      <c r="G619" s="23"/>
      <c r="H619" s="23"/>
      <c r="I619" s="24"/>
      <c r="J619" s="24"/>
    </row>
    <row r="620" spans="1:10" ht="12.75" customHeight="1" x14ac:dyDescent="0.15">
      <c r="A620" s="24"/>
      <c r="B620" s="24"/>
      <c r="C620" s="23"/>
      <c r="D620" s="23"/>
      <c r="E620" s="23"/>
      <c r="F620" s="23"/>
      <c r="G620" s="23"/>
      <c r="H620" s="23"/>
      <c r="I620" s="24"/>
      <c r="J620" s="24"/>
    </row>
    <row r="621" spans="1:10" ht="12.75" customHeight="1" x14ac:dyDescent="0.15">
      <c r="A621" s="24"/>
      <c r="B621" s="24"/>
      <c r="C621" s="23"/>
      <c r="D621" s="23"/>
      <c r="E621" s="23"/>
      <c r="F621" s="23"/>
      <c r="G621" s="23"/>
      <c r="H621" s="23"/>
      <c r="I621" s="24"/>
      <c r="J621" s="24"/>
    </row>
    <row r="622" spans="1:10" ht="12.75" customHeight="1" x14ac:dyDescent="0.15">
      <c r="A622" s="24"/>
      <c r="B622" s="24"/>
      <c r="C622" s="23"/>
      <c r="D622" s="23"/>
      <c r="E622" s="23"/>
      <c r="F622" s="23"/>
      <c r="G622" s="23"/>
      <c r="H622" s="23"/>
      <c r="I622" s="24"/>
      <c r="J622" s="24"/>
    </row>
    <row r="623" spans="1:10" ht="12.75" customHeight="1" x14ac:dyDescent="0.15">
      <c r="A623" s="24"/>
      <c r="B623" s="24"/>
      <c r="C623" s="23"/>
      <c r="D623" s="23"/>
      <c r="E623" s="23"/>
      <c r="F623" s="23"/>
      <c r="G623" s="23"/>
      <c r="H623" s="23"/>
      <c r="I623" s="24"/>
      <c r="J623" s="24"/>
    </row>
    <row r="624" spans="1:10" ht="12.75" customHeight="1" x14ac:dyDescent="0.15">
      <c r="A624" s="24"/>
      <c r="B624" s="24"/>
      <c r="C624" s="23"/>
      <c r="D624" s="23"/>
      <c r="E624" s="23"/>
      <c r="F624" s="23"/>
      <c r="G624" s="23"/>
      <c r="H624" s="23"/>
      <c r="I624" s="24"/>
      <c r="J624" s="24"/>
    </row>
    <row r="625" spans="1:10" ht="12.75" customHeight="1" x14ac:dyDescent="0.15">
      <c r="A625" s="24"/>
      <c r="B625" s="24"/>
      <c r="C625" s="23"/>
      <c r="D625" s="23"/>
      <c r="E625" s="23"/>
      <c r="F625" s="23"/>
      <c r="G625" s="23"/>
      <c r="H625" s="23"/>
      <c r="I625" s="24"/>
      <c r="J625" s="24"/>
    </row>
    <row r="626" spans="1:10" ht="12.75" customHeight="1" x14ac:dyDescent="0.15">
      <c r="A626" s="24"/>
      <c r="B626" s="24"/>
      <c r="C626" s="23"/>
      <c r="D626" s="23"/>
      <c r="E626" s="23"/>
      <c r="F626" s="23"/>
      <c r="G626" s="23"/>
      <c r="H626" s="23"/>
      <c r="I626" s="24"/>
      <c r="J626" s="24"/>
    </row>
    <row r="627" spans="1:10" ht="12.75" customHeight="1" x14ac:dyDescent="0.15">
      <c r="A627" s="24"/>
      <c r="B627" s="24"/>
      <c r="C627" s="23"/>
      <c r="D627" s="23"/>
      <c r="E627" s="23"/>
      <c r="F627" s="23"/>
      <c r="G627" s="23"/>
      <c r="H627" s="23"/>
      <c r="I627" s="24"/>
      <c r="J627" s="24"/>
    </row>
    <row r="628" spans="1:10" ht="12.75" customHeight="1" x14ac:dyDescent="0.15">
      <c r="A628" s="24"/>
      <c r="B628" s="24"/>
      <c r="C628" s="23"/>
      <c r="D628" s="23"/>
      <c r="E628" s="23"/>
      <c r="F628" s="23"/>
      <c r="G628" s="23"/>
      <c r="H628" s="23"/>
      <c r="I628" s="24"/>
      <c r="J628" s="24"/>
    </row>
    <row r="629" spans="1:10" ht="12.75" customHeight="1" x14ac:dyDescent="0.15">
      <c r="A629" s="24"/>
      <c r="B629" s="24"/>
      <c r="C629" s="23"/>
      <c r="D629" s="23"/>
      <c r="E629" s="23"/>
      <c r="F629" s="23"/>
      <c r="G629" s="23"/>
      <c r="H629" s="23"/>
      <c r="I629" s="24"/>
      <c r="J629" s="24"/>
    </row>
    <row r="630" spans="1:10" ht="12.75" customHeight="1" x14ac:dyDescent="0.15">
      <c r="A630" s="24"/>
      <c r="B630" s="24"/>
      <c r="C630" s="23"/>
      <c r="D630" s="23"/>
      <c r="E630" s="23"/>
      <c r="F630" s="23"/>
      <c r="G630" s="23"/>
      <c r="H630" s="23"/>
      <c r="I630" s="24"/>
      <c r="J630" s="24"/>
    </row>
    <row r="631" spans="1:10" ht="12.75" customHeight="1" x14ac:dyDescent="0.15">
      <c r="A631" s="24"/>
      <c r="B631" s="24"/>
      <c r="C631" s="23"/>
      <c r="D631" s="23"/>
      <c r="E631" s="23"/>
      <c r="F631" s="23"/>
      <c r="G631" s="23"/>
      <c r="H631" s="23"/>
      <c r="I631" s="24"/>
      <c r="J631" s="24"/>
    </row>
    <row r="632" spans="1:10" ht="12.75" customHeight="1" x14ac:dyDescent="0.15">
      <c r="A632" s="24"/>
      <c r="B632" s="24"/>
      <c r="C632" s="23"/>
      <c r="D632" s="23"/>
      <c r="E632" s="23"/>
      <c r="F632" s="23"/>
      <c r="G632" s="23"/>
      <c r="H632" s="23"/>
      <c r="I632" s="24"/>
      <c r="J632" s="24"/>
    </row>
    <row r="633" spans="1:10" ht="12.75" customHeight="1" x14ac:dyDescent="0.15">
      <c r="A633" s="24"/>
      <c r="B633" s="24"/>
      <c r="C633" s="23"/>
      <c r="D633" s="23"/>
      <c r="E633" s="23"/>
      <c r="F633" s="23"/>
      <c r="G633" s="23"/>
      <c r="H633" s="23"/>
      <c r="I633" s="24"/>
      <c r="J633" s="24"/>
    </row>
    <row r="634" spans="1:10" ht="12.75" customHeight="1" x14ac:dyDescent="0.15">
      <c r="A634" s="24"/>
      <c r="B634" s="24"/>
      <c r="C634" s="23"/>
      <c r="D634" s="23"/>
      <c r="E634" s="23"/>
      <c r="F634" s="23"/>
      <c r="G634" s="23"/>
      <c r="H634" s="23"/>
      <c r="I634" s="24"/>
      <c r="J634" s="24"/>
    </row>
    <row r="635" spans="1:10" ht="12.75" customHeight="1" x14ac:dyDescent="0.15">
      <c r="A635" s="24"/>
      <c r="B635" s="24"/>
      <c r="C635" s="23"/>
      <c r="D635" s="23"/>
      <c r="E635" s="23"/>
      <c r="F635" s="23"/>
      <c r="G635" s="23"/>
      <c r="H635" s="23"/>
      <c r="I635" s="24"/>
      <c r="J635" s="24"/>
    </row>
    <row r="636" spans="1:10" ht="12.75" customHeight="1" x14ac:dyDescent="0.15">
      <c r="A636" s="24"/>
      <c r="B636" s="24"/>
      <c r="C636" s="23"/>
      <c r="D636" s="23"/>
      <c r="E636" s="23"/>
      <c r="F636" s="23"/>
      <c r="G636" s="23"/>
      <c r="H636" s="23"/>
      <c r="I636" s="24"/>
      <c r="J636" s="24"/>
    </row>
    <row r="637" spans="1:10" ht="12.75" customHeight="1" x14ac:dyDescent="0.15">
      <c r="A637" s="24"/>
      <c r="B637" s="24"/>
      <c r="C637" s="23"/>
      <c r="D637" s="23"/>
      <c r="E637" s="23"/>
      <c r="F637" s="23"/>
      <c r="G637" s="23"/>
      <c r="H637" s="23"/>
      <c r="I637" s="24"/>
      <c r="J637" s="24"/>
    </row>
    <row r="638" spans="1:10" ht="12.75" customHeight="1" x14ac:dyDescent="0.15">
      <c r="A638" s="24"/>
      <c r="B638" s="24"/>
      <c r="C638" s="23"/>
      <c r="D638" s="23"/>
      <c r="E638" s="23"/>
      <c r="F638" s="23"/>
      <c r="G638" s="23"/>
      <c r="H638" s="23"/>
      <c r="I638" s="24"/>
      <c r="J638" s="24"/>
    </row>
    <row r="639" spans="1:10" ht="12.75" customHeight="1" x14ac:dyDescent="0.15">
      <c r="A639" s="24"/>
      <c r="B639" s="24"/>
      <c r="C639" s="23"/>
      <c r="D639" s="23"/>
      <c r="E639" s="23"/>
      <c r="F639" s="23"/>
      <c r="G639" s="23"/>
      <c r="H639" s="23"/>
      <c r="I639" s="24"/>
      <c r="J639" s="24"/>
    </row>
    <row r="640" spans="1:10" ht="12.75" customHeight="1" x14ac:dyDescent="0.15">
      <c r="A640" s="24"/>
      <c r="B640" s="24"/>
      <c r="C640" s="23"/>
      <c r="D640" s="23"/>
      <c r="E640" s="23"/>
      <c r="F640" s="23"/>
      <c r="G640" s="23"/>
      <c r="H640" s="23"/>
      <c r="I640" s="24"/>
      <c r="J640" s="24"/>
    </row>
    <row r="641" spans="1:10" ht="12.75" customHeight="1" x14ac:dyDescent="0.15">
      <c r="A641" s="24"/>
      <c r="B641" s="24"/>
      <c r="C641" s="23"/>
      <c r="D641" s="23"/>
      <c r="E641" s="23"/>
      <c r="F641" s="23"/>
      <c r="G641" s="23"/>
      <c r="H641" s="23"/>
      <c r="I641" s="24"/>
      <c r="J641" s="24"/>
    </row>
    <row r="642" spans="1:10" ht="12.75" customHeight="1" x14ac:dyDescent="0.15">
      <c r="A642" s="24"/>
      <c r="B642" s="24"/>
      <c r="C642" s="23"/>
      <c r="D642" s="23"/>
      <c r="E642" s="23"/>
      <c r="F642" s="23"/>
      <c r="G642" s="23"/>
      <c r="H642" s="23"/>
      <c r="I642" s="24"/>
      <c r="J642" s="24"/>
    </row>
    <row r="643" spans="1:10" ht="12.75" customHeight="1" x14ac:dyDescent="0.15">
      <c r="A643" s="24"/>
      <c r="B643" s="24"/>
      <c r="C643" s="23"/>
      <c r="D643" s="23"/>
      <c r="E643" s="23"/>
      <c r="F643" s="23"/>
      <c r="G643" s="23"/>
      <c r="H643" s="23"/>
      <c r="I643" s="24"/>
      <c r="J643" s="24"/>
    </row>
    <row r="644" spans="1:10" ht="12.75" customHeight="1" x14ac:dyDescent="0.15">
      <c r="A644" s="24"/>
      <c r="B644" s="24"/>
      <c r="C644" s="23"/>
      <c r="D644" s="23"/>
      <c r="E644" s="23"/>
      <c r="F644" s="23"/>
      <c r="G644" s="23"/>
      <c r="H644" s="23"/>
      <c r="I644" s="24"/>
      <c r="J644" s="24"/>
    </row>
    <row r="645" spans="1:10" ht="12.75" customHeight="1" x14ac:dyDescent="0.15">
      <c r="A645" s="24"/>
      <c r="B645" s="24"/>
      <c r="C645" s="23"/>
      <c r="D645" s="23"/>
      <c r="E645" s="23"/>
      <c r="F645" s="23"/>
      <c r="G645" s="23"/>
      <c r="H645" s="23"/>
      <c r="I645" s="24"/>
      <c r="J645" s="24"/>
    </row>
    <row r="646" spans="1:10" ht="12.75" customHeight="1" x14ac:dyDescent="0.15">
      <c r="A646" s="24"/>
      <c r="B646" s="24"/>
      <c r="C646" s="23"/>
      <c r="D646" s="23"/>
      <c r="E646" s="23"/>
      <c r="F646" s="23"/>
      <c r="G646" s="23"/>
      <c r="H646" s="23"/>
      <c r="I646" s="24"/>
      <c r="J646" s="24"/>
    </row>
    <row r="647" spans="1:10" ht="12.75" customHeight="1" x14ac:dyDescent="0.15">
      <c r="A647" s="24"/>
      <c r="B647" s="24"/>
      <c r="C647" s="23"/>
      <c r="D647" s="23"/>
      <c r="E647" s="23"/>
      <c r="F647" s="23"/>
      <c r="G647" s="23"/>
      <c r="H647" s="23"/>
      <c r="I647" s="24"/>
      <c r="J647" s="24"/>
    </row>
    <row r="648" spans="1:10" ht="12.75" customHeight="1" x14ac:dyDescent="0.15">
      <c r="A648" s="24"/>
      <c r="B648" s="24"/>
      <c r="C648" s="23"/>
      <c r="D648" s="23"/>
      <c r="E648" s="23"/>
      <c r="F648" s="23"/>
      <c r="G648" s="23"/>
      <c r="H648" s="23"/>
      <c r="I648" s="24"/>
      <c r="J648" s="24"/>
    </row>
    <row r="649" spans="1:10" ht="12.75" customHeight="1" x14ac:dyDescent="0.15">
      <c r="A649" s="24"/>
      <c r="B649" s="24"/>
      <c r="C649" s="23"/>
      <c r="D649" s="23"/>
      <c r="E649" s="23"/>
      <c r="F649" s="23"/>
      <c r="G649" s="23"/>
      <c r="H649" s="23"/>
      <c r="I649" s="24"/>
      <c r="J649" s="24"/>
    </row>
    <row r="650" spans="1:10" ht="12.75" customHeight="1" x14ac:dyDescent="0.15">
      <c r="A650" s="24"/>
      <c r="B650" s="24"/>
      <c r="C650" s="23"/>
      <c r="D650" s="23"/>
      <c r="E650" s="23"/>
      <c r="F650" s="23"/>
      <c r="G650" s="23"/>
      <c r="H650" s="23"/>
      <c r="I650" s="24"/>
      <c r="J650" s="24"/>
    </row>
    <row r="651" spans="1:10" ht="12.75" customHeight="1" x14ac:dyDescent="0.15">
      <c r="A651" s="24"/>
      <c r="B651" s="24"/>
      <c r="C651" s="23"/>
      <c r="D651" s="23"/>
      <c r="E651" s="23"/>
      <c r="F651" s="23"/>
      <c r="G651" s="23"/>
      <c r="H651" s="23"/>
      <c r="I651" s="24"/>
      <c r="J651" s="24"/>
    </row>
    <row r="652" spans="1:10" ht="12.75" customHeight="1" x14ac:dyDescent="0.15">
      <c r="A652" s="24"/>
      <c r="B652" s="24"/>
      <c r="C652" s="23"/>
      <c r="D652" s="23"/>
      <c r="E652" s="23"/>
      <c r="F652" s="23"/>
      <c r="G652" s="23"/>
      <c r="H652" s="23"/>
      <c r="I652" s="24"/>
      <c r="J652" s="24"/>
    </row>
    <row r="653" spans="1:10" ht="12.75" customHeight="1" x14ac:dyDescent="0.15">
      <c r="A653" s="24"/>
      <c r="B653" s="24"/>
      <c r="C653" s="23"/>
      <c r="D653" s="23"/>
      <c r="E653" s="23"/>
      <c r="F653" s="23"/>
      <c r="G653" s="23"/>
      <c r="H653" s="23"/>
      <c r="I653" s="24"/>
      <c r="J653" s="24"/>
    </row>
    <row r="654" spans="1:10" ht="12.75" customHeight="1" x14ac:dyDescent="0.15">
      <c r="A654" s="24"/>
      <c r="B654" s="24"/>
      <c r="C654" s="23"/>
      <c r="D654" s="23"/>
      <c r="E654" s="23"/>
      <c r="F654" s="23"/>
      <c r="G654" s="23"/>
      <c r="H654" s="23"/>
      <c r="I654" s="24"/>
      <c r="J654" s="24"/>
    </row>
    <row r="655" spans="1:10" ht="12.75" customHeight="1" x14ac:dyDescent="0.15">
      <c r="A655" s="24"/>
      <c r="B655" s="24"/>
      <c r="C655" s="23"/>
      <c r="D655" s="23"/>
      <c r="E655" s="23"/>
      <c r="F655" s="23"/>
      <c r="G655" s="23"/>
      <c r="H655" s="23"/>
      <c r="I655" s="24"/>
      <c r="J655" s="24"/>
    </row>
    <row r="656" spans="1:10" ht="12.75" customHeight="1" x14ac:dyDescent="0.15">
      <c r="A656" s="24"/>
      <c r="B656" s="24"/>
      <c r="C656" s="23"/>
      <c r="D656" s="23"/>
      <c r="E656" s="23"/>
      <c r="F656" s="23"/>
      <c r="G656" s="23"/>
      <c r="H656" s="23"/>
      <c r="I656" s="24"/>
      <c r="J656" s="24"/>
    </row>
    <row r="657" spans="1:10" ht="12.75" customHeight="1" x14ac:dyDescent="0.15">
      <c r="A657" s="24"/>
      <c r="B657" s="24"/>
      <c r="C657" s="23"/>
      <c r="D657" s="23"/>
      <c r="E657" s="23"/>
      <c r="F657" s="23"/>
      <c r="G657" s="23"/>
      <c r="H657" s="23"/>
      <c r="I657" s="24"/>
      <c r="J657" s="24"/>
    </row>
    <row r="658" spans="1:10" ht="12.75" customHeight="1" x14ac:dyDescent="0.15">
      <c r="A658" s="24"/>
      <c r="B658" s="24"/>
      <c r="C658" s="23"/>
      <c r="D658" s="23"/>
      <c r="E658" s="23"/>
      <c r="F658" s="23"/>
      <c r="G658" s="23"/>
      <c r="H658" s="23"/>
      <c r="I658" s="24"/>
      <c r="J658" s="24"/>
    </row>
    <row r="659" spans="1:10" ht="12.75" customHeight="1" x14ac:dyDescent="0.15">
      <c r="A659" s="24"/>
      <c r="B659" s="24"/>
      <c r="C659" s="23"/>
      <c r="D659" s="23"/>
      <c r="E659" s="23"/>
      <c r="F659" s="23"/>
      <c r="G659" s="23"/>
      <c r="H659" s="23"/>
      <c r="I659" s="24"/>
      <c r="J659" s="24"/>
    </row>
    <row r="660" spans="1:10" ht="12.75" customHeight="1" x14ac:dyDescent="0.15">
      <c r="A660" s="24"/>
      <c r="B660" s="24"/>
      <c r="C660" s="23"/>
      <c r="D660" s="23"/>
      <c r="E660" s="23"/>
      <c r="F660" s="23"/>
      <c r="G660" s="23"/>
      <c r="H660" s="23"/>
      <c r="I660" s="24"/>
      <c r="J660" s="24"/>
    </row>
    <row r="661" spans="1:10" ht="12.75" customHeight="1" x14ac:dyDescent="0.15">
      <c r="A661" s="24"/>
      <c r="B661" s="24"/>
      <c r="C661" s="23"/>
      <c r="D661" s="23"/>
      <c r="E661" s="23"/>
      <c r="F661" s="23"/>
      <c r="G661" s="23"/>
      <c r="H661" s="23"/>
      <c r="I661" s="24"/>
      <c r="J661" s="24"/>
    </row>
    <row r="662" spans="1:10" ht="12.75" customHeight="1" x14ac:dyDescent="0.15">
      <c r="A662" s="24"/>
      <c r="B662" s="24"/>
      <c r="C662" s="23"/>
      <c r="D662" s="23"/>
      <c r="E662" s="23"/>
      <c r="F662" s="23"/>
      <c r="G662" s="23"/>
      <c r="H662" s="23"/>
      <c r="I662" s="24"/>
      <c r="J662" s="24"/>
    </row>
    <row r="663" spans="1:10" ht="12.75" customHeight="1" x14ac:dyDescent="0.15">
      <c r="A663" s="24"/>
      <c r="B663" s="24"/>
      <c r="C663" s="23"/>
      <c r="D663" s="23"/>
      <c r="E663" s="23"/>
      <c r="F663" s="23"/>
      <c r="G663" s="23"/>
      <c r="H663" s="23"/>
      <c r="I663" s="24"/>
      <c r="J663" s="24"/>
    </row>
    <row r="664" spans="1:10" ht="12.75" customHeight="1" x14ac:dyDescent="0.15">
      <c r="A664" s="24"/>
      <c r="B664" s="24"/>
      <c r="C664" s="23"/>
      <c r="D664" s="23"/>
      <c r="E664" s="23"/>
      <c r="F664" s="23"/>
      <c r="G664" s="23"/>
      <c r="H664" s="23"/>
      <c r="I664" s="24"/>
      <c r="J664" s="24"/>
    </row>
    <row r="665" spans="1:10" ht="12.75" customHeight="1" x14ac:dyDescent="0.15">
      <c r="A665" s="24"/>
      <c r="B665" s="24"/>
      <c r="C665" s="23"/>
      <c r="D665" s="23"/>
      <c r="E665" s="23"/>
      <c r="F665" s="23"/>
      <c r="G665" s="23"/>
      <c r="H665" s="23"/>
      <c r="I665" s="24"/>
      <c r="J665" s="24"/>
    </row>
    <row r="666" spans="1:10" ht="12.75" customHeight="1" x14ac:dyDescent="0.15">
      <c r="A666" s="24"/>
      <c r="B666" s="24"/>
      <c r="C666" s="23"/>
      <c r="D666" s="23"/>
      <c r="E666" s="23"/>
      <c r="F666" s="23"/>
      <c r="G666" s="23"/>
      <c r="H666" s="23"/>
      <c r="I666" s="24"/>
      <c r="J666" s="24"/>
    </row>
    <row r="667" spans="1:10" ht="12.75" customHeight="1" x14ac:dyDescent="0.15">
      <c r="A667" s="24"/>
      <c r="B667" s="24"/>
      <c r="C667" s="23"/>
      <c r="D667" s="23"/>
      <c r="E667" s="23"/>
      <c r="F667" s="23"/>
      <c r="G667" s="23"/>
      <c r="H667" s="23"/>
      <c r="I667" s="24"/>
      <c r="J667" s="24"/>
    </row>
    <row r="668" spans="1:10" ht="12.75" customHeight="1" x14ac:dyDescent="0.15">
      <c r="A668" s="24"/>
      <c r="B668" s="24"/>
      <c r="C668" s="23"/>
      <c r="D668" s="23"/>
      <c r="E668" s="23"/>
      <c r="F668" s="23"/>
      <c r="G668" s="23"/>
      <c r="H668" s="23"/>
      <c r="I668" s="24"/>
      <c r="J668" s="24"/>
    </row>
    <row r="669" spans="1:10" ht="12.75" customHeight="1" x14ac:dyDescent="0.15">
      <c r="A669" s="24"/>
      <c r="B669" s="24"/>
      <c r="C669" s="23"/>
      <c r="D669" s="23"/>
      <c r="E669" s="23"/>
      <c r="F669" s="23"/>
      <c r="G669" s="23"/>
      <c r="H669" s="23"/>
      <c r="I669" s="24"/>
      <c r="J669" s="24"/>
    </row>
    <row r="670" spans="1:10" ht="12.75" customHeight="1" x14ac:dyDescent="0.15">
      <c r="A670" s="24"/>
      <c r="B670" s="24"/>
      <c r="C670" s="23"/>
      <c r="D670" s="23"/>
      <c r="E670" s="23"/>
      <c r="F670" s="23"/>
      <c r="G670" s="23"/>
      <c r="H670" s="23"/>
      <c r="I670" s="24"/>
      <c r="J670" s="24"/>
    </row>
    <row r="671" spans="1:10" ht="12.75" customHeight="1" x14ac:dyDescent="0.15">
      <c r="A671" s="24"/>
      <c r="B671" s="24"/>
      <c r="C671" s="23"/>
      <c r="D671" s="23"/>
      <c r="E671" s="23"/>
      <c r="F671" s="23"/>
      <c r="G671" s="23"/>
      <c r="H671" s="23"/>
      <c r="I671" s="24"/>
      <c r="J671" s="24"/>
    </row>
    <row r="672" spans="1:10" ht="12.75" customHeight="1" x14ac:dyDescent="0.15">
      <c r="A672" s="24"/>
      <c r="B672" s="24"/>
      <c r="C672" s="23"/>
      <c r="D672" s="23"/>
      <c r="E672" s="23"/>
      <c r="F672" s="23"/>
      <c r="G672" s="23"/>
      <c r="H672" s="23"/>
      <c r="I672" s="24"/>
      <c r="J672" s="24"/>
    </row>
    <row r="673" spans="1:10" ht="12.75" customHeight="1" x14ac:dyDescent="0.15">
      <c r="A673" s="24"/>
      <c r="B673" s="24"/>
      <c r="C673" s="23"/>
      <c r="D673" s="23"/>
      <c r="E673" s="23"/>
      <c r="F673" s="23"/>
      <c r="G673" s="23"/>
      <c r="H673" s="23"/>
      <c r="I673" s="24"/>
      <c r="J673" s="24"/>
    </row>
    <row r="674" spans="1:10" ht="12.75" customHeight="1" x14ac:dyDescent="0.15">
      <c r="A674" s="24"/>
      <c r="B674" s="24"/>
      <c r="C674" s="23"/>
      <c r="D674" s="23"/>
      <c r="E674" s="23"/>
      <c r="F674" s="23"/>
      <c r="G674" s="23"/>
      <c r="H674" s="23"/>
      <c r="I674" s="24"/>
      <c r="J674" s="24"/>
    </row>
    <row r="675" spans="1:10" ht="12.75" customHeight="1" x14ac:dyDescent="0.15">
      <c r="A675" s="24"/>
      <c r="B675" s="24"/>
      <c r="C675" s="23"/>
      <c r="D675" s="23"/>
      <c r="E675" s="23"/>
      <c r="F675" s="23"/>
      <c r="G675" s="23"/>
      <c r="H675" s="23"/>
      <c r="I675" s="24"/>
      <c r="J675" s="24"/>
    </row>
    <row r="676" spans="1:10" ht="12.75" customHeight="1" x14ac:dyDescent="0.15">
      <c r="A676" s="24"/>
      <c r="B676" s="24"/>
      <c r="C676" s="23"/>
      <c r="D676" s="23"/>
      <c r="E676" s="23"/>
      <c r="F676" s="23"/>
      <c r="G676" s="23"/>
      <c r="H676" s="23"/>
      <c r="I676" s="24"/>
      <c r="J676" s="24"/>
    </row>
    <row r="677" spans="1:10" ht="12.75" customHeight="1" x14ac:dyDescent="0.15">
      <c r="A677" s="24"/>
      <c r="B677" s="24"/>
      <c r="C677" s="23"/>
      <c r="D677" s="23"/>
      <c r="E677" s="23"/>
      <c r="F677" s="23"/>
      <c r="G677" s="23"/>
      <c r="H677" s="23"/>
      <c r="I677" s="24"/>
      <c r="J677" s="24"/>
    </row>
    <row r="678" spans="1:10" ht="12.75" customHeight="1" x14ac:dyDescent="0.15">
      <c r="A678" s="24"/>
      <c r="B678" s="24"/>
      <c r="C678" s="23"/>
      <c r="D678" s="23"/>
      <c r="E678" s="23"/>
      <c r="F678" s="23"/>
      <c r="G678" s="23"/>
      <c r="H678" s="23"/>
      <c r="I678" s="24"/>
      <c r="J678" s="24"/>
    </row>
    <row r="679" spans="1:10" ht="12.75" customHeight="1" x14ac:dyDescent="0.15">
      <c r="A679" s="24"/>
      <c r="B679" s="24"/>
      <c r="C679" s="23"/>
      <c r="D679" s="23"/>
      <c r="E679" s="23"/>
      <c r="F679" s="23"/>
      <c r="G679" s="23"/>
      <c r="H679" s="23"/>
      <c r="I679" s="24"/>
      <c r="J679" s="24"/>
    </row>
    <row r="680" spans="1:10" ht="12.75" customHeight="1" x14ac:dyDescent="0.15">
      <c r="A680" s="24"/>
      <c r="B680" s="24"/>
      <c r="C680" s="23"/>
      <c r="D680" s="23"/>
      <c r="E680" s="23"/>
      <c r="F680" s="23"/>
      <c r="G680" s="23"/>
      <c r="H680" s="23"/>
      <c r="I680" s="24"/>
      <c r="J680" s="24"/>
    </row>
    <row r="681" spans="1:10" ht="12.75" customHeight="1" x14ac:dyDescent="0.15">
      <c r="A681" s="24"/>
      <c r="B681" s="24"/>
      <c r="C681" s="23"/>
      <c r="D681" s="23"/>
      <c r="E681" s="23"/>
      <c r="F681" s="23"/>
      <c r="G681" s="23"/>
      <c r="H681" s="23"/>
      <c r="I681" s="24"/>
      <c r="J681" s="24"/>
    </row>
    <row r="682" spans="1:10" ht="12.75" customHeight="1" x14ac:dyDescent="0.15">
      <c r="A682" s="24"/>
      <c r="B682" s="24"/>
      <c r="C682" s="23"/>
      <c r="D682" s="23"/>
      <c r="E682" s="23"/>
      <c r="F682" s="23"/>
      <c r="G682" s="23"/>
      <c r="H682" s="23"/>
      <c r="I682" s="24"/>
      <c r="J682" s="24"/>
    </row>
    <row r="683" spans="1:10" ht="12.75" customHeight="1" x14ac:dyDescent="0.15">
      <c r="A683" s="24"/>
      <c r="B683" s="24"/>
      <c r="C683" s="23"/>
      <c r="D683" s="23"/>
      <c r="E683" s="23"/>
      <c r="F683" s="23"/>
      <c r="G683" s="23"/>
      <c r="H683" s="23"/>
      <c r="I683" s="24"/>
      <c r="J683" s="24"/>
    </row>
    <row r="684" spans="1:10" ht="12.75" customHeight="1" x14ac:dyDescent="0.15">
      <c r="A684" s="24"/>
      <c r="B684" s="24"/>
      <c r="C684" s="23"/>
      <c r="D684" s="23"/>
      <c r="E684" s="23"/>
      <c r="F684" s="23"/>
      <c r="G684" s="23"/>
      <c r="H684" s="23"/>
      <c r="I684" s="24"/>
      <c r="J684" s="24"/>
    </row>
    <row r="685" spans="1:10" ht="12.75" customHeight="1" x14ac:dyDescent="0.15">
      <c r="A685" s="24"/>
      <c r="B685" s="24"/>
      <c r="C685" s="23"/>
      <c r="D685" s="23"/>
      <c r="E685" s="23"/>
      <c r="F685" s="23"/>
      <c r="G685" s="23"/>
      <c r="H685" s="23"/>
      <c r="I685" s="24"/>
      <c r="J685" s="24"/>
    </row>
    <row r="686" spans="1:10" ht="12.75" customHeight="1" x14ac:dyDescent="0.15">
      <c r="A686" s="24"/>
      <c r="B686" s="24"/>
      <c r="C686" s="23"/>
      <c r="D686" s="23"/>
      <c r="E686" s="23"/>
      <c r="F686" s="23"/>
      <c r="G686" s="23"/>
      <c r="H686" s="23"/>
      <c r="I686" s="24"/>
      <c r="J686" s="24"/>
    </row>
    <row r="687" spans="1:10" ht="12.75" customHeight="1" x14ac:dyDescent="0.15">
      <c r="A687" s="24"/>
      <c r="B687" s="24"/>
      <c r="C687" s="23"/>
      <c r="D687" s="23"/>
      <c r="E687" s="23"/>
      <c r="F687" s="23"/>
      <c r="G687" s="23"/>
      <c r="H687" s="23"/>
      <c r="I687" s="24"/>
      <c r="J687" s="24"/>
    </row>
    <row r="688" spans="1:10" ht="12.75" customHeight="1" x14ac:dyDescent="0.15">
      <c r="A688" s="24"/>
      <c r="B688" s="24"/>
      <c r="C688" s="23"/>
      <c r="D688" s="23"/>
      <c r="E688" s="23"/>
      <c r="F688" s="23"/>
      <c r="G688" s="23"/>
      <c r="H688" s="23"/>
      <c r="I688" s="24"/>
      <c r="J688" s="24"/>
    </row>
    <row r="689" spans="1:10" ht="12.75" customHeight="1" x14ac:dyDescent="0.15">
      <c r="A689" s="24"/>
      <c r="B689" s="24"/>
      <c r="C689" s="23"/>
      <c r="D689" s="23"/>
      <c r="E689" s="23"/>
      <c r="F689" s="23"/>
      <c r="G689" s="23"/>
      <c r="H689" s="23"/>
      <c r="I689" s="24"/>
      <c r="J689" s="24"/>
    </row>
    <row r="690" spans="1:10" ht="12.75" customHeight="1" x14ac:dyDescent="0.15">
      <c r="A690" s="24"/>
      <c r="B690" s="24"/>
      <c r="C690" s="23"/>
      <c r="D690" s="23"/>
      <c r="E690" s="23"/>
      <c r="F690" s="23"/>
      <c r="G690" s="23"/>
      <c r="H690" s="23"/>
      <c r="I690" s="24"/>
      <c r="J690" s="24"/>
    </row>
    <row r="691" spans="1:10" ht="12.75" customHeight="1" x14ac:dyDescent="0.15">
      <c r="A691" s="24"/>
      <c r="B691" s="24"/>
      <c r="C691" s="23"/>
      <c r="D691" s="23"/>
      <c r="E691" s="23"/>
      <c r="F691" s="23"/>
      <c r="G691" s="23"/>
      <c r="H691" s="23"/>
      <c r="I691" s="24"/>
      <c r="J691" s="24"/>
    </row>
    <row r="692" spans="1:10" ht="12.75" customHeight="1" x14ac:dyDescent="0.15">
      <c r="A692" s="24"/>
      <c r="B692" s="24"/>
      <c r="C692" s="23"/>
      <c r="D692" s="23"/>
      <c r="E692" s="23"/>
      <c r="F692" s="23"/>
      <c r="G692" s="23"/>
      <c r="H692" s="23"/>
      <c r="I692" s="24"/>
      <c r="J692" s="24"/>
    </row>
    <row r="693" spans="1:10" ht="12.75" customHeight="1" x14ac:dyDescent="0.15">
      <c r="A693" s="24"/>
      <c r="B693" s="24"/>
      <c r="C693" s="23"/>
      <c r="D693" s="23"/>
      <c r="E693" s="23"/>
      <c r="F693" s="23"/>
      <c r="G693" s="23"/>
      <c r="H693" s="23"/>
      <c r="I693" s="24"/>
      <c r="J693" s="24"/>
    </row>
    <row r="694" spans="1:10" ht="12.75" customHeight="1" x14ac:dyDescent="0.15">
      <c r="A694" s="24"/>
      <c r="B694" s="24"/>
      <c r="C694" s="23"/>
      <c r="D694" s="23"/>
      <c r="E694" s="23"/>
      <c r="F694" s="23"/>
      <c r="G694" s="23"/>
      <c r="H694" s="23"/>
      <c r="I694" s="24"/>
      <c r="J694" s="24"/>
    </row>
    <row r="695" spans="1:10" ht="12.75" customHeight="1" x14ac:dyDescent="0.15">
      <c r="A695" s="24"/>
      <c r="B695" s="24"/>
      <c r="C695" s="23"/>
      <c r="D695" s="23"/>
      <c r="E695" s="23"/>
      <c r="F695" s="23"/>
      <c r="G695" s="23"/>
      <c r="H695" s="23"/>
      <c r="I695" s="24"/>
      <c r="J695" s="24"/>
    </row>
    <row r="696" spans="1:10" ht="12.75" customHeight="1" x14ac:dyDescent="0.15">
      <c r="A696" s="24"/>
      <c r="B696" s="24"/>
      <c r="C696" s="23"/>
      <c r="D696" s="23"/>
      <c r="E696" s="23"/>
      <c r="F696" s="23"/>
      <c r="G696" s="23"/>
      <c r="H696" s="23"/>
      <c r="I696" s="24"/>
      <c r="J696" s="24"/>
    </row>
    <row r="697" spans="1:10" ht="12.75" customHeight="1" x14ac:dyDescent="0.15">
      <c r="A697" s="24"/>
      <c r="B697" s="24"/>
      <c r="C697" s="23"/>
      <c r="D697" s="23"/>
      <c r="E697" s="23"/>
      <c r="F697" s="23"/>
      <c r="G697" s="23"/>
      <c r="H697" s="23"/>
      <c r="I697" s="24"/>
      <c r="J697" s="24"/>
    </row>
    <row r="698" spans="1:10" ht="12.75" customHeight="1" x14ac:dyDescent="0.15">
      <c r="A698" s="24"/>
      <c r="B698" s="24"/>
      <c r="C698" s="23"/>
      <c r="D698" s="23"/>
      <c r="E698" s="23"/>
      <c r="F698" s="23"/>
      <c r="G698" s="23"/>
      <c r="H698" s="23"/>
      <c r="I698" s="24"/>
      <c r="J698" s="24"/>
    </row>
    <row r="699" spans="1:10" ht="12.75" customHeight="1" x14ac:dyDescent="0.15">
      <c r="A699" s="24"/>
      <c r="B699" s="24"/>
      <c r="C699" s="23"/>
      <c r="D699" s="23"/>
      <c r="E699" s="23"/>
      <c r="F699" s="23"/>
      <c r="G699" s="23"/>
      <c r="H699" s="23"/>
      <c r="I699" s="24"/>
      <c r="J699" s="24"/>
    </row>
    <row r="700" spans="1:10" ht="12.75" customHeight="1" x14ac:dyDescent="0.15">
      <c r="A700" s="24"/>
      <c r="B700" s="24"/>
      <c r="C700" s="23"/>
      <c r="D700" s="23"/>
      <c r="E700" s="23"/>
      <c r="F700" s="23"/>
      <c r="G700" s="23"/>
      <c r="H700" s="23"/>
      <c r="I700" s="24"/>
      <c r="J700" s="24"/>
    </row>
    <row r="701" spans="1:10" ht="12.75" customHeight="1" x14ac:dyDescent="0.15">
      <c r="A701" s="24"/>
      <c r="B701" s="24"/>
      <c r="C701" s="23"/>
      <c r="D701" s="23"/>
      <c r="E701" s="23"/>
      <c r="F701" s="23"/>
      <c r="G701" s="23"/>
      <c r="H701" s="23"/>
      <c r="I701" s="24"/>
      <c r="J701" s="24"/>
    </row>
    <row r="702" spans="1:10" ht="12.75" customHeight="1" x14ac:dyDescent="0.15">
      <c r="A702" s="24"/>
      <c r="B702" s="24"/>
      <c r="C702" s="23"/>
      <c r="D702" s="23"/>
      <c r="E702" s="23"/>
      <c r="F702" s="23"/>
      <c r="G702" s="23"/>
      <c r="H702" s="23"/>
      <c r="I702" s="24"/>
      <c r="J702" s="24"/>
    </row>
    <row r="703" spans="1:10" ht="12.75" customHeight="1" x14ac:dyDescent="0.15">
      <c r="A703" s="24"/>
      <c r="B703" s="24"/>
      <c r="C703" s="23"/>
      <c r="D703" s="23"/>
      <c r="E703" s="23"/>
      <c r="F703" s="23"/>
      <c r="G703" s="23"/>
      <c r="H703" s="23"/>
      <c r="I703" s="24"/>
      <c r="J703" s="24"/>
    </row>
    <row r="704" spans="1:10" ht="12.75" customHeight="1" x14ac:dyDescent="0.15">
      <c r="A704" s="24"/>
      <c r="B704" s="24"/>
      <c r="C704" s="23"/>
      <c r="D704" s="23"/>
      <c r="E704" s="23"/>
      <c r="F704" s="23"/>
      <c r="G704" s="23"/>
      <c r="H704" s="23"/>
      <c r="I704" s="24"/>
      <c r="J704" s="24"/>
    </row>
    <row r="705" spans="1:10" ht="12.75" customHeight="1" x14ac:dyDescent="0.15">
      <c r="A705" s="24"/>
      <c r="B705" s="24"/>
      <c r="C705" s="23"/>
      <c r="D705" s="23"/>
      <c r="E705" s="23"/>
      <c r="F705" s="23"/>
      <c r="G705" s="23"/>
      <c r="H705" s="23"/>
      <c r="I705" s="24"/>
      <c r="J705" s="24"/>
    </row>
    <row r="706" spans="1:10" ht="12.75" customHeight="1" x14ac:dyDescent="0.15">
      <c r="A706" s="24"/>
      <c r="B706" s="24"/>
      <c r="C706" s="23"/>
      <c r="D706" s="23"/>
      <c r="E706" s="23"/>
      <c r="F706" s="23"/>
      <c r="G706" s="23"/>
      <c r="H706" s="23"/>
      <c r="I706" s="24"/>
      <c r="J706" s="24"/>
    </row>
    <row r="707" spans="1:10" ht="12.75" customHeight="1" x14ac:dyDescent="0.15">
      <c r="A707" s="24"/>
      <c r="B707" s="24"/>
      <c r="C707" s="23"/>
      <c r="D707" s="23"/>
      <c r="E707" s="23"/>
      <c r="F707" s="23"/>
      <c r="G707" s="23"/>
      <c r="H707" s="23"/>
      <c r="I707" s="24"/>
      <c r="J707" s="24"/>
    </row>
    <row r="708" spans="1:10" ht="12.75" customHeight="1" x14ac:dyDescent="0.15">
      <c r="A708" s="24"/>
      <c r="B708" s="24"/>
      <c r="C708" s="23"/>
      <c r="D708" s="23"/>
      <c r="E708" s="23"/>
      <c r="F708" s="23"/>
      <c r="G708" s="23"/>
      <c r="H708" s="23"/>
      <c r="I708" s="24"/>
      <c r="J708" s="24"/>
    </row>
    <row r="709" spans="1:10" ht="12.75" customHeight="1" x14ac:dyDescent="0.15">
      <c r="A709" s="24"/>
      <c r="B709" s="24"/>
      <c r="C709" s="23"/>
      <c r="D709" s="23"/>
      <c r="E709" s="23"/>
      <c r="F709" s="23"/>
      <c r="G709" s="23"/>
      <c r="H709" s="23"/>
      <c r="I709" s="24"/>
      <c r="J709" s="24"/>
    </row>
    <row r="710" spans="1:10" ht="12.75" customHeight="1" x14ac:dyDescent="0.15">
      <c r="A710" s="24"/>
      <c r="B710" s="24"/>
      <c r="C710" s="23"/>
      <c r="D710" s="23"/>
      <c r="E710" s="23"/>
      <c r="F710" s="23"/>
      <c r="G710" s="23"/>
      <c r="H710" s="23"/>
      <c r="I710" s="24"/>
      <c r="J710" s="24"/>
    </row>
    <row r="711" spans="1:10" ht="12.75" customHeight="1" x14ac:dyDescent="0.15">
      <c r="A711" s="24"/>
      <c r="B711" s="24"/>
      <c r="C711" s="23"/>
      <c r="D711" s="23"/>
      <c r="E711" s="23"/>
      <c r="F711" s="23"/>
      <c r="G711" s="23"/>
      <c r="H711" s="23"/>
      <c r="I711" s="24"/>
      <c r="J711" s="24"/>
    </row>
    <row r="712" spans="1:10" ht="12.75" customHeight="1" x14ac:dyDescent="0.15">
      <c r="A712" s="24"/>
      <c r="B712" s="24"/>
      <c r="C712" s="23"/>
      <c r="D712" s="23"/>
      <c r="E712" s="23"/>
      <c r="F712" s="23"/>
      <c r="G712" s="23"/>
      <c r="H712" s="23"/>
      <c r="I712" s="24"/>
      <c r="J712" s="24"/>
    </row>
    <row r="713" spans="1:10" ht="12.75" customHeight="1" x14ac:dyDescent="0.15">
      <c r="A713" s="24"/>
      <c r="B713" s="24"/>
      <c r="C713" s="23"/>
      <c r="D713" s="23"/>
      <c r="E713" s="23"/>
      <c r="F713" s="23"/>
      <c r="G713" s="23"/>
      <c r="H713" s="23"/>
      <c r="I713" s="24"/>
      <c r="J713" s="24"/>
    </row>
    <row r="714" spans="1:10" ht="12.75" customHeight="1" x14ac:dyDescent="0.15">
      <c r="A714" s="24"/>
      <c r="B714" s="24"/>
      <c r="C714" s="23"/>
      <c r="D714" s="23"/>
      <c r="E714" s="23"/>
      <c r="F714" s="23"/>
      <c r="G714" s="23"/>
      <c r="H714" s="23"/>
      <c r="I714" s="24"/>
      <c r="J714" s="24"/>
    </row>
    <row r="715" spans="1:10" ht="12.75" customHeight="1" x14ac:dyDescent="0.15">
      <c r="A715" s="24"/>
      <c r="B715" s="24"/>
      <c r="C715" s="23"/>
      <c r="D715" s="23"/>
      <c r="E715" s="23"/>
      <c r="F715" s="23"/>
      <c r="G715" s="23"/>
      <c r="H715" s="23"/>
      <c r="I715" s="24"/>
      <c r="J715" s="24"/>
    </row>
    <row r="716" spans="1:10" ht="12.75" customHeight="1" x14ac:dyDescent="0.15">
      <c r="A716" s="24"/>
      <c r="B716" s="24"/>
      <c r="C716" s="23"/>
      <c r="D716" s="23"/>
      <c r="E716" s="23"/>
      <c r="F716" s="23"/>
      <c r="G716" s="23"/>
      <c r="H716" s="23"/>
      <c r="I716" s="24"/>
      <c r="J716" s="24"/>
    </row>
    <row r="717" spans="1:10" ht="12.75" customHeight="1" x14ac:dyDescent="0.15">
      <c r="A717" s="24"/>
      <c r="B717" s="24"/>
      <c r="C717" s="23"/>
      <c r="D717" s="23"/>
      <c r="E717" s="23"/>
      <c r="F717" s="23"/>
      <c r="G717" s="23"/>
      <c r="H717" s="23"/>
      <c r="I717" s="24"/>
      <c r="J717" s="24"/>
    </row>
    <row r="718" spans="1:10" ht="12.75" customHeight="1" x14ac:dyDescent="0.15">
      <c r="A718" s="24"/>
      <c r="B718" s="24"/>
      <c r="C718" s="23"/>
      <c r="D718" s="23"/>
      <c r="E718" s="23"/>
      <c r="F718" s="23"/>
      <c r="G718" s="23"/>
      <c r="H718" s="23"/>
      <c r="I718" s="24"/>
      <c r="J718" s="24"/>
    </row>
    <row r="719" spans="1:10" ht="12.75" customHeight="1" x14ac:dyDescent="0.15">
      <c r="A719" s="24"/>
      <c r="B719" s="24"/>
      <c r="C719" s="23"/>
      <c r="D719" s="23"/>
      <c r="E719" s="23"/>
      <c r="F719" s="23"/>
      <c r="G719" s="23"/>
      <c r="H719" s="23"/>
      <c r="I719" s="24"/>
      <c r="J719" s="24"/>
    </row>
    <row r="720" spans="1:10" ht="12.75" customHeight="1" x14ac:dyDescent="0.15">
      <c r="A720" s="24"/>
      <c r="B720" s="24"/>
      <c r="C720" s="23"/>
      <c r="D720" s="23"/>
      <c r="E720" s="23"/>
      <c r="F720" s="23"/>
      <c r="G720" s="23"/>
      <c r="H720" s="23"/>
      <c r="I720" s="24"/>
      <c r="J720" s="24"/>
    </row>
    <row r="721" spans="1:10" ht="12.75" customHeight="1" x14ac:dyDescent="0.15">
      <c r="A721" s="24"/>
      <c r="B721" s="24"/>
      <c r="C721" s="23"/>
      <c r="D721" s="23"/>
      <c r="E721" s="23"/>
      <c r="F721" s="23"/>
      <c r="G721" s="23"/>
      <c r="H721" s="23"/>
      <c r="I721" s="24"/>
      <c r="J721" s="24"/>
    </row>
    <row r="722" spans="1:10" ht="12.75" customHeight="1" x14ac:dyDescent="0.15">
      <c r="A722" s="24"/>
      <c r="B722" s="24"/>
      <c r="C722" s="23"/>
      <c r="D722" s="23"/>
      <c r="E722" s="23"/>
      <c r="F722" s="23"/>
      <c r="G722" s="23"/>
      <c r="H722" s="23"/>
      <c r="I722" s="24"/>
      <c r="J722" s="24"/>
    </row>
    <row r="723" spans="1:10" ht="12.75" customHeight="1" x14ac:dyDescent="0.15">
      <c r="A723" s="24"/>
      <c r="B723" s="24"/>
      <c r="C723" s="23"/>
      <c r="D723" s="23"/>
      <c r="E723" s="23"/>
      <c r="F723" s="23"/>
      <c r="G723" s="23"/>
      <c r="H723" s="23"/>
      <c r="I723" s="24"/>
      <c r="J723" s="24"/>
    </row>
    <row r="724" spans="1:10" ht="12.75" customHeight="1" x14ac:dyDescent="0.15">
      <c r="A724" s="24"/>
      <c r="B724" s="24"/>
      <c r="C724" s="23"/>
      <c r="D724" s="23"/>
      <c r="E724" s="23"/>
      <c r="F724" s="23"/>
      <c r="G724" s="23"/>
      <c r="H724" s="23"/>
      <c r="I724" s="24"/>
      <c r="J724" s="24"/>
    </row>
    <row r="725" spans="1:10" ht="12.75" customHeight="1" x14ac:dyDescent="0.15">
      <c r="A725" s="24"/>
      <c r="B725" s="24"/>
      <c r="C725" s="23"/>
      <c r="D725" s="23"/>
      <c r="E725" s="23"/>
      <c r="F725" s="23"/>
      <c r="G725" s="23"/>
      <c r="H725" s="23"/>
      <c r="I725" s="24"/>
      <c r="J725" s="24"/>
    </row>
    <row r="726" spans="1:10" ht="12.75" customHeight="1" x14ac:dyDescent="0.15">
      <c r="A726" s="24"/>
      <c r="B726" s="24"/>
      <c r="C726" s="23"/>
      <c r="D726" s="23"/>
      <c r="E726" s="23"/>
      <c r="F726" s="23"/>
      <c r="G726" s="23"/>
      <c r="H726" s="23"/>
      <c r="I726" s="24"/>
      <c r="J726" s="24"/>
    </row>
    <row r="727" spans="1:10" ht="12.75" customHeight="1" x14ac:dyDescent="0.15">
      <c r="A727" s="24"/>
      <c r="B727" s="24"/>
      <c r="C727" s="23"/>
      <c r="D727" s="23"/>
      <c r="E727" s="23"/>
      <c r="F727" s="23"/>
      <c r="G727" s="23"/>
      <c r="H727" s="23"/>
      <c r="I727" s="24"/>
      <c r="J727" s="24"/>
    </row>
    <row r="728" spans="1:10" ht="12.75" customHeight="1" x14ac:dyDescent="0.15">
      <c r="A728" s="24"/>
      <c r="B728" s="24"/>
      <c r="C728" s="23"/>
      <c r="D728" s="23"/>
      <c r="E728" s="23"/>
      <c r="F728" s="23"/>
      <c r="G728" s="23"/>
      <c r="H728" s="23"/>
      <c r="I728" s="24"/>
      <c r="J728" s="24"/>
    </row>
    <row r="729" spans="1:10" ht="12.75" customHeight="1" x14ac:dyDescent="0.15">
      <c r="A729" s="24"/>
      <c r="B729" s="24"/>
      <c r="C729" s="23"/>
      <c r="D729" s="23"/>
      <c r="E729" s="23"/>
      <c r="F729" s="23"/>
      <c r="G729" s="23"/>
      <c r="H729" s="23"/>
      <c r="I729" s="24"/>
      <c r="J729" s="24"/>
    </row>
    <row r="730" spans="1:10" ht="12.75" customHeight="1" x14ac:dyDescent="0.15">
      <c r="A730" s="24"/>
      <c r="B730" s="24"/>
      <c r="C730" s="23"/>
      <c r="D730" s="23"/>
      <c r="E730" s="23"/>
      <c r="F730" s="23"/>
      <c r="G730" s="23"/>
      <c r="H730" s="23"/>
      <c r="I730" s="24"/>
      <c r="J730" s="24"/>
    </row>
    <row r="731" spans="1:10" ht="12.75" customHeight="1" x14ac:dyDescent="0.15">
      <c r="A731" s="24"/>
      <c r="B731" s="24"/>
      <c r="C731" s="23"/>
      <c r="D731" s="23"/>
      <c r="E731" s="23"/>
      <c r="F731" s="23"/>
      <c r="G731" s="23"/>
      <c r="H731" s="23"/>
      <c r="I731" s="24"/>
      <c r="J731" s="24"/>
    </row>
    <row r="732" spans="1:10" ht="12.75" customHeight="1" x14ac:dyDescent="0.15">
      <c r="A732" s="24"/>
      <c r="B732" s="24"/>
      <c r="C732" s="23"/>
      <c r="D732" s="23"/>
      <c r="E732" s="23"/>
      <c r="F732" s="23"/>
      <c r="G732" s="23"/>
      <c r="H732" s="23"/>
      <c r="I732" s="24"/>
      <c r="J732" s="24"/>
    </row>
    <row r="733" spans="1:10" ht="12.75" customHeight="1" x14ac:dyDescent="0.15">
      <c r="A733" s="24"/>
      <c r="B733" s="24"/>
      <c r="C733" s="23"/>
      <c r="D733" s="23"/>
      <c r="E733" s="23"/>
      <c r="F733" s="23"/>
      <c r="G733" s="23"/>
      <c r="H733" s="23"/>
      <c r="I733" s="24"/>
      <c r="J733" s="24"/>
    </row>
    <row r="734" spans="1:10" ht="12.75" customHeight="1" x14ac:dyDescent="0.15">
      <c r="A734" s="24"/>
      <c r="B734" s="24"/>
      <c r="C734" s="23"/>
      <c r="D734" s="23"/>
      <c r="E734" s="23"/>
      <c r="F734" s="23"/>
      <c r="G734" s="23"/>
      <c r="H734" s="23"/>
      <c r="I734" s="24"/>
      <c r="J734" s="24"/>
    </row>
    <row r="735" spans="1:10" ht="12.75" customHeight="1" x14ac:dyDescent="0.15">
      <c r="A735" s="24"/>
      <c r="B735" s="24"/>
      <c r="C735" s="23"/>
      <c r="D735" s="23"/>
      <c r="E735" s="23"/>
      <c r="F735" s="23"/>
      <c r="G735" s="23"/>
      <c r="H735" s="23"/>
      <c r="I735" s="24"/>
      <c r="J735" s="24"/>
    </row>
    <row r="736" spans="1:10" ht="12.75" customHeight="1" x14ac:dyDescent="0.15">
      <c r="A736" s="24"/>
      <c r="B736" s="24"/>
      <c r="C736" s="23"/>
      <c r="D736" s="23"/>
      <c r="E736" s="23"/>
      <c r="F736" s="23"/>
      <c r="G736" s="23"/>
      <c r="H736" s="23"/>
      <c r="I736" s="24"/>
      <c r="J736" s="24"/>
    </row>
    <row r="737" spans="1:10" ht="12.75" customHeight="1" x14ac:dyDescent="0.15">
      <c r="A737" s="24"/>
      <c r="B737" s="24"/>
      <c r="C737" s="23"/>
      <c r="D737" s="23"/>
      <c r="E737" s="23"/>
      <c r="F737" s="23"/>
      <c r="G737" s="23"/>
      <c r="H737" s="23"/>
      <c r="I737" s="24"/>
      <c r="J737" s="24"/>
    </row>
    <row r="738" spans="1:10" ht="12.75" customHeight="1" x14ac:dyDescent="0.15">
      <c r="A738" s="24"/>
      <c r="B738" s="24"/>
      <c r="C738" s="23"/>
      <c r="D738" s="23"/>
      <c r="E738" s="23"/>
      <c r="F738" s="23"/>
      <c r="G738" s="23"/>
      <c r="H738" s="23"/>
      <c r="I738" s="24"/>
      <c r="J738" s="24"/>
    </row>
    <row r="739" spans="1:10" ht="12.75" customHeight="1" x14ac:dyDescent="0.15">
      <c r="A739" s="24"/>
      <c r="B739" s="24"/>
      <c r="C739" s="23"/>
      <c r="D739" s="23"/>
      <c r="E739" s="23"/>
      <c r="F739" s="23"/>
      <c r="G739" s="23"/>
      <c r="H739" s="23"/>
      <c r="I739" s="24"/>
      <c r="J739" s="24"/>
    </row>
    <row r="740" spans="1:10" ht="12.75" customHeight="1" x14ac:dyDescent="0.15">
      <c r="A740" s="24"/>
      <c r="B740" s="24"/>
      <c r="C740" s="23"/>
      <c r="D740" s="23"/>
      <c r="E740" s="23"/>
      <c r="F740" s="23"/>
      <c r="G740" s="23"/>
      <c r="H740" s="23"/>
      <c r="I740" s="24"/>
      <c r="J740" s="24"/>
    </row>
    <row r="741" spans="1:10" ht="12.75" customHeight="1" x14ac:dyDescent="0.15">
      <c r="A741" s="24"/>
      <c r="B741" s="24"/>
      <c r="C741" s="23"/>
      <c r="D741" s="23"/>
      <c r="E741" s="23"/>
      <c r="F741" s="23"/>
      <c r="G741" s="23"/>
      <c r="H741" s="23"/>
      <c r="I741" s="24"/>
      <c r="J741" s="24"/>
    </row>
    <row r="742" spans="1:10" ht="12.75" customHeight="1" x14ac:dyDescent="0.15">
      <c r="A742" s="24"/>
      <c r="B742" s="24"/>
      <c r="C742" s="23"/>
      <c r="D742" s="23"/>
      <c r="E742" s="23"/>
      <c r="F742" s="23"/>
      <c r="G742" s="23"/>
      <c r="H742" s="23"/>
      <c r="I742" s="24"/>
      <c r="J742" s="24"/>
    </row>
    <row r="743" spans="1:10" ht="12.75" customHeight="1" x14ac:dyDescent="0.15">
      <c r="A743" s="24"/>
      <c r="B743" s="24"/>
      <c r="C743" s="23"/>
      <c r="D743" s="23"/>
      <c r="E743" s="23"/>
      <c r="F743" s="23"/>
      <c r="G743" s="23"/>
      <c r="H743" s="23"/>
      <c r="I743" s="24"/>
      <c r="J743" s="24"/>
    </row>
    <row r="744" spans="1:10" ht="12.75" customHeight="1" x14ac:dyDescent="0.15">
      <c r="A744" s="24"/>
      <c r="B744" s="24"/>
      <c r="C744" s="23"/>
      <c r="D744" s="23"/>
      <c r="E744" s="23"/>
      <c r="F744" s="23"/>
      <c r="G744" s="23"/>
      <c r="H744" s="23"/>
      <c r="I744" s="24"/>
      <c r="J744" s="24"/>
    </row>
    <row r="745" spans="1:10" ht="12.75" customHeight="1" x14ac:dyDescent="0.15">
      <c r="A745" s="24"/>
      <c r="B745" s="24"/>
      <c r="C745" s="23"/>
      <c r="D745" s="23"/>
      <c r="E745" s="23"/>
      <c r="F745" s="23"/>
      <c r="G745" s="23"/>
      <c r="H745" s="23"/>
      <c r="I745" s="24"/>
      <c r="J745" s="24"/>
    </row>
    <row r="746" spans="1:10" ht="12.75" customHeight="1" x14ac:dyDescent="0.15">
      <c r="A746" s="24"/>
      <c r="B746" s="24"/>
      <c r="C746" s="23"/>
      <c r="D746" s="23"/>
      <c r="E746" s="23"/>
      <c r="F746" s="23"/>
      <c r="G746" s="23"/>
      <c r="H746" s="23"/>
      <c r="I746" s="24"/>
      <c r="J746" s="24"/>
    </row>
    <row r="747" spans="1:10" ht="12.75" customHeight="1" x14ac:dyDescent="0.15">
      <c r="A747" s="24"/>
      <c r="B747" s="24"/>
      <c r="C747" s="23"/>
      <c r="D747" s="23"/>
      <c r="E747" s="23"/>
      <c r="F747" s="23"/>
      <c r="G747" s="23"/>
      <c r="H747" s="23"/>
      <c r="I747" s="24"/>
      <c r="J747" s="24"/>
    </row>
    <row r="748" spans="1:10" ht="12.75" customHeight="1" x14ac:dyDescent="0.15">
      <c r="A748" s="24"/>
      <c r="B748" s="24"/>
      <c r="C748" s="23"/>
      <c r="D748" s="23"/>
      <c r="E748" s="23"/>
      <c r="F748" s="23"/>
      <c r="G748" s="23"/>
      <c r="H748" s="23"/>
      <c r="I748" s="24"/>
      <c r="J748" s="24"/>
    </row>
    <row r="749" spans="1:10" ht="12.75" customHeight="1" x14ac:dyDescent="0.15">
      <c r="A749" s="24"/>
      <c r="B749" s="24"/>
      <c r="C749" s="23"/>
      <c r="D749" s="23"/>
      <c r="E749" s="23"/>
      <c r="F749" s="23"/>
      <c r="G749" s="23"/>
      <c r="H749" s="23"/>
      <c r="I749" s="24"/>
      <c r="J749" s="24"/>
    </row>
    <row r="750" spans="1:10" ht="12.75" customHeight="1" x14ac:dyDescent="0.15">
      <c r="A750" s="24"/>
      <c r="B750" s="24"/>
      <c r="C750" s="23"/>
      <c r="D750" s="23"/>
      <c r="E750" s="23"/>
      <c r="F750" s="23"/>
      <c r="G750" s="23"/>
      <c r="H750" s="23"/>
      <c r="I750" s="24"/>
      <c r="J750" s="24"/>
    </row>
    <row r="751" spans="1:10" ht="12.75" customHeight="1" x14ac:dyDescent="0.15">
      <c r="A751" s="24"/>
      <c r="B751" s="24"/>
      <c r="C751" s="23"/>
      <c r="D751" s="23"/>
      <c r="E751" s="23"/>
      <c r="F751" s="23"/>
      <c r="G751" s="23"/>
      <c r="H751" s="23"/>
      <c r="I751" s="24"/>
      <c r="J751" s="24"/>
    </row>
    <row r="752" spans="1:10" ht="12.75" customHeight="1" x14ac:dyDescent="0.15">
      <c r="A752" s="24"/>
      <c r="B752" s="24"/>
      <c r="C752" s="23"/>
      <c r="D752" s="23"/>
      <c r="E752" s="23"/>
      <c r="F752" s="23"/>
      <c r="G752" s="23"/>
      <c r="H752" s="23"/>
      <c r="I752" s="24"/>
      <c r="J752" s="24"/>
    </row>
    <row r="753" spans="1:10" ht="12.75" customHeight="1" x14ac:dyDescent="0.15">
      <c r="A753" s="24"/>
      <c r="B753" s="24"/>
      <c r="C753" s="23"/>
      <c r="D753" s="23"/>
      <c r="E753" s="23"/>
      <c r="F753" s="23"/>
      <c r="G753" s="23"/>
      <c r="H753" s="23"/>
      <c r="I753" s="24"/>
      <c r="J753" s="24"/>
    </row>
    <row r="754" spans="1:10" ht="12.75" customHeight="1" x14ac:dyDescent="0.15">
      <c r="A754" s="24"/>
      <c r="B754" s="24"/>
      <c r="C754" s="23"/>
      <c r="D754" s="23"/>
      <c r="E754" s="23"/>
      <c r="F754" s="23"/>
      <c r="G754" s="23"/>
      <c r="H754" s="23"/>
      <c r="I754" s="24"/>
      <c r="J754" s="24"/>
    </row>
    <row r="755" spans="1:10" ht="12.75" customHeight="1" x14ac:dyDescent="0.15">
      <c r="A755" s="24"/>
      <c r="B755" s="24"/>
      <c r="C755" s="23"/>
      <c r="D755" s="23"/>
      <c r="E755" s="23"/>
      <c r="F755" s="23"/>
      <c r="G755" s="23"/>
      <c r="H755" s="23"/>
      <c r="I755" s="24"/>
      <c r="J755" s="24"/>
    </row>
    <row r="756" spans="1:10" ht="12.75" customHeight="1" x14ac:dyDescent="0.15">
      <c r="A756" s="24"/>
      <c r="B756" s="24"/>
      <c r="C756" s="23"/>
      <c r="D756" s="23"/>
      <c r="E756" s="23"/>
      <c r="F756" s="23"/>
      <c r="G756" s="23"/>
      <c r="H756" s="23"/>
      <c r="I756" s="24"/>
      <c r="J756" s="24"/>
    </row>
    <row r="757" spans="1:10" ht="12.75" customHeight="1" x14ac:dyDescent="0.15">
      <c r="A757" s="24"/>
      <c r="B757" s="24"/>
      <c r="C757" s="23"/>
      <c r="D757" s="23"/>
      <c r="E757" s="23"/>
      <c r="F757" s="23"/>
      <c r="G757" s="23"/>
      <c r="H757" s="23"/>
      <c r="I757" s="24"/>
      <c r="J757" s="24"/>
    </row>
    <row r="758" spans="1:10" ht="12.75" customHeight="1" x14ac:dyDescent="0.15">
      <c r="A758" s="24"/>
      <c r="B758" s="24"/>
      <c r="C758" s="23"/>
      <c r="D758" s="23"/>
      <c r="E758" s="23"/>
      <c r="F758" s="23"/>
      <c r="G758" s="23"/>
      <c r="H758" s="23"/>
      <c r="I758" s="24"/>
      <c r="J758" s="24"/>
    </row>
    <row r="759" spans="1:10" ht="12.75" customHeight="1" x14ac:dyDescent="0.15">
      <c r="A759" s="24"/>
      <c r="B759" s="24"/>
      <c r="C759" s="23"/>
      <c r="D759" s="23"/>
      <c r="E759" s="23"/>
      <c r="F759" s="23"/>
      <c r="G759" s="23"/>
      <c r="H759" s="23"/>
      <c r="I759" s="24"/>
      <c r="J759" s="24"/>
    </row>
    <row r="760" spans="1:10" ht="12.75" customHeight="1" x14ac:dyDescent="0.15">
      <c r="A760" s="24"/>
      <c r="B760" s="24"/>
      <c r="C760" s="23"/>
      <c r="D760" s="23"/>
      <c r="E760" s="23"/>
      <c r="F760" s="23"/>
      <c r="G760" s="23"/>
      <c r="H760" s="23"/>
      <c r="I760" s="24"/>
      <c r="J760" s="24"/>
    </row>
    <row r="761" spans="1:10" ht="12.75" customHeight="1" x14ac:dyDescent="0.15">
      <c r="A761" s="24"/>
      <c r="B761" s="24"/>
      <c r="C761" s="23"/>
      <c r="D761" s="23"/>
      <c r="E761" s="23"/>
      <c r="F761" s="23"/>
      <c r="G761" s="23"/>
      <c r="H761" s="23"/>
      <c r="I761" s="24"/>
      <c r="J761" s="24"/>
    </row>
    <row r="762" spans="1:10" ht="12.75" customHeight="1" x14ac:dyDescent="0.15">
      <c r="A762" s="24"/>
      <c r="B762" s="24"/>
      <c r="C762" s="23"/>
      <c r="D762" s="23"/>
      <c r="E762" s="23"/>
      <c r="F762" s="23"/>
      <c r="G762" s="23"/>
      <c r="H762" s="23"/>
      <c r="I762" s="24"/>
      <c r="J762" s="24"/>
    </row>
    <row r="763" spans="1:10" ht="12.75" customHeight="1" x14ac:dyDescent="0.15">
      <c r="A763" s="24"/>
      <c r="B763" s="24"/>
      <c r="C763" s="23"/>
      <c r="D763" s="23"/>
      <c r="E763" s="23"/>
      <c r="F763" s="23"/>
      <c r="G763" s="23"/>
      <c r="H763" s="23"/>
      <c r="I763" s="24"/>
      <c r="J763" s="24"/>
    </row>
    <row r="764" spans="1:10" ht="12.75" customHeight="1" x14ac:dyDescent="0.15">
      <c r="A764" s="24"/>
      <c r="B764" s="24"/>
      <c r="C764" s="23"/>
      <c r="D764" s="23"/>
      <c r="E764" s="23"/>
      <c r="F764" s="23"/>
      <c r="G764" s="23"/>
      <c r="H764" s="23"/>
      <c r="I764" s="24"/>
      <c r="J764" s="24"/>
    </row>
    <row r="765" spans="1:10" ht="12.75" customHeight="1" x14ac:dyDescent="0.15">
      <c r="A765" s="24"/>
      <c r="B765" s="24"/>
      <c r="C765" s="23"/>
      <c r="D765" s="23"/>
      <c r="E765" s="23"/>
      <c r="F765" s="23"/>
      <c r="G765" s="23"/>
      <c r="H765" s="23"/>
      <c r="I765" s="24"/>
      <c r="J765" s="24"/>
    </row>
    <row r="766" spans="1:10" ht="12.75" customHeight="1" x14ac:dyDescent="0.15">
      <c r="A766" s="24"/>
      <c r="B766" s="24"/>
      <c r="C766" s="23"/>
      <c r="D766" s="23"/>
      <c r="E766" s="23"/>
      <c r="F766" s="23"/>
      <c r="G766" s="23"/>
      <c r="H766" s="23"/>
      <c r="I766" s="24"/>
      <c r="J766" s="24"/>
    </row>
    <row r="767" spans="1:10" ht="12.75" customHeight="1" x14ac:dyDescent="0.15">
      <c r="A767" s="24"/>
      <c r="B767" s="24"/>
      <c r="C767" s="23"/>
      <c r="D767" s="23"/>
      <c r="E767" s="23"/>
      <c r="F767" s="23"/>
      <c r="G767" s="23"/>
      <c r="H767" s="23"/>
      <c r="I767" s="24"/>
      <c r="J767" s="24"/>
    </row>
    <row r="768" spans="1:10" ht="12.75" customHeight="1" x14ac:dyDescent="0.15">
      <c r="A768" s="24"/>
      <c r="B768" s="24"/>
      <c r="C768" s="23"/>
      <c r="D768" s="23"/>
      <c r="E768" s="23"/>
      <c r="F768" s="23"/>
      <c r="G768" s="23"/>
      <c r="H768" s="23"/>
      <c r="I768" s="24"/>
      <c r="J768" s="24"/>
    </row>
    <row r="769" spans="1:10" ht="12.75" customHeight="1" x14ac:dyDescent="0.15">
      <c r="A769" s="24"/>
      <c r="B769" s="24"/>
      <c r="C769" s="23"/>
      <c r="D769" s="23"/>
      <c r="E769" s="23"/>
      <c r="F769" s="23"/>
      <c r="G769" s="23"/>
      <c r="H769" s="23"/>
      <c r="I769" s="24"/>
      <c r="J769" s="24"/>
    </row>
    <row r="770" spans="1:10" ht="12.75" customHeight="1" x14ac:dyDescent="0.15">
      <c r="A770" s="24"/>
      <c r="B770" s="24"/>
      <c r="C770" s="23"/>
      <c r="D770" s="23"/>
      <c r="E770" s="23"/>
      <c r="F770" s="23"/>
      <c r="G770" s="23"/>
      <c r="H770" s="23"/>
      <c r="I770" s="24"/>
      <c r="J770" s="24"/>
    </row>
    <row r="771" spans="1:10" ht="12.75" customHeight="1" x14ac:dyDescent="0.15">
      <c r="A771" s="24"/>
      <c r="B771" s="24"/>
      <c r="C771" s="23"/>
      <c r="D771" s="23"/>
      <c r="E771" s="23"/>
      <c r="F771" s="23"/>
      <c r="G771" s="23"/>
      <c r="H771" s="23"/>
      <c r="I771" s="24"/>
      <c r="J771" s="24"/>
    </row>
    <row r="772" spans="1:10" ht="12.75" customHeight="1" x14ac:dyDescent="0.15">
      <c r="A772" s="24"/>
      <c r="B772" s="24"/>
      <c r="C772" s="23"/>
      <c r="D772" s="23"/>
      <c r="E772" s="23"/>
      <c r="F772" s="23"/>
      <c r="G772" s="23"/>
      <c r="H772" s="23"/>
      <c r="I772" s="24"/>
      <c r="J772" s="24"/>
    </row>
    <row r="773" spans="1:10" ht="12.75" customHeight="1" x14ac:dyDescent="0.15">
      <c r="A773" s="24"/>
      <c r="B773" s="24"/>
      <c r="C773" s="23"/>
      <c r="D773" s="23"/>
      <c r="E773" s="23"/>
      <c r="F773" s="23"/>
      <c r="G773" s="23"/>
      <c r="H773" s="23"/>
      <c r="I773" s="24"/>
      <c r="J773" s="24"/>
    </row>
    <row r="774" spans="1:10" ht="12.75" customHeight="1" x14ac:dyDescent="0.15">
      <c r="A774" s="24"/>
      <c r="B774" s="24"/>
      <c r="C774" s="23"/>
      <c r="D774" s="23"/>
      <c r="E774" s="23"/>
      <c r="F774" s="23"/>
      <c r="G774" s="23"/>
      <c r="H774" s="23"/>
      <c r="I774" s="24"/>
      <c r="J774" s="24"/>
    </row>
    <row r="775" spans="1:10" ht="12.75" customHeight="1" x14ac:dyDescent="0.15">
      <c r="A775" s="24"/>
      <c r="B775" s="24"/>
      <c r="C775" s="23"/>
      <c r="D775" s="23"/>
      <c r="E775" s="23"/>
      <c r="F775" s="23"/>
      <c r="G775" s="23"/>
      <c r="H775" s="23"/>
      <c r="I775" s="24"/>
      <c r="J775" s="24"/>
    </row>
    <row r="776" spans="1:10" ht="12.75" customHeight="1" x14ac:dyDescent="0.15">
      <c r="A776" s="24"/>
      <c r="B776" s="24"/>
      <c r="C776" s="23"/>
      <c r="D776" s="23"/>
      <c r="E776" s="23"/>
      <c r="F776" s="23"/>
      <c r="G776" s="23"/>
      <c r="H776" s="23"/>
      <c r="I776" s="24"/>
      <c r="J776" s="24"/>
    </row>
    <row r="777" spans="1:10" ht="12.75" customHeight="1" x14ac:dyDescent="0.15">
      <c r="A777" s="24"/>
      <c r="B777" s="24"/>
      <c r="C777" s="23"/>
      <c r="D777" s="23"/>
      <c r="E777" s="23"/>
      <c r="F777" s="23"/>
      <c r="G777" s="23"/>
      <c r="H777" s="23"/>
      <c r="I777" s="24"/>
      <c r="J777" s="24"/>
    </row>
    <row r="778" spans="1:10" ht="12.75" customHeight="1" x14ac:dyDescent="0.15">
      <c r="A778" s="24"/>
      <c r="B778" s="24"/>
      <c r="C778" s="23"/>
      <c r="D778" s="23"/>
      <c r="E778" s="23"/>
      <c r="F778" s="23"/>
      <c r="G778" s="23"/>
      <c r="H778" s="23"/>
      <c r="I778" s="24"/>
      <c r="J778" s="24"/>
    </row>
    <row r="779" spans="1:10" ht="12.75" customHeight="1" x14ac:dyDescent="0.15">
      <c r="A779" s="24"/>
      <c r="B779" s="24"/>
      <c r="C779" s="23"/>
      <c r="D779" s="23"/>
      <c r="E779" s="23"/>
      <c r="F779" s="23"/>
      <c r="G779" s="23"/>
      <c r="H779" s="23"/>
      <c r="I779" s="24"/>
      <c r="J779" s="24"/>
    </row>
    <row r="780" spans="1:10" ht="12.75" customHeight="1" x14ac:dyDescent="0.15">
      <c r="A780" s="24"/>
      <c r="B780" s="24"/>
      <c r="C780" s="23"/>
      <c r="D780" s="23"/>
      <c r="E780" s="23"/>
      <c r="F780" s="23"/>
      <c r="G780" s="23"/>
      <c r="H780" s="23"/>
      <c r="I780" s="24"/>
      <c r="J780" s="24"/>
    </row>
    <row r="781" spans="1:10" ht="12.75" customHeight="1" x14ac:dyDescent="0.15">
      <c r="A781" s="24"/>
      <c r="B781" s="24"/>
      <c r="C781" s="23"/>
      <c r="D781" s="23"/>
      <c r="E781" s="23"/>
      <c r="F781" s="23"/>
      <c r="G781" s="23"/>
      <c r="H781" s="23"/>
      <c r="I781" s="24"/>
      <c r="J781" s="24"/>
    </row>
    <row r="782" spans="1:10" ht="12.75" customHeight="1" x14ac:dyDescent="0.15">
      <c r="A782" s="24"/>
      <c r="B782" s="24"/>
      <c r="C782" s="23"/>
      <c r="D782" s="23"/>
      <c r="E782" s="23"/>
      <c r="F782" s="23"/>
      <c r="G782" s="23"/>
      <c r="H782" s="23"/>
      <c r="I782" s="24"/>
      <c r="J782" s="24"/>
    </row>
    <row r="783" spans="1:10" ht="12.75" customHeight="1" x14ac:dyDescent="0.15">
      <c r="A783" s="24"/>
      <c r="B783" s="24"/>
      <c r="C783" s="23"/>
      <c r="D783" s="23"/>
      <c r="E783" s="23"/>
      <c r="F783" s="23"/>
      <c r="G783" s="23"/>
      <c r="H783" s="23"/>
      <c r="I783" s="24"/>
      <c r="J783" s="24"/>
    </row>
    <row r="784" spans="1:10" ht="12.75" customHeight="1" x14ac:dyDescent="0.15">
      <c r="A784" s="24"/>
      <c r="B784" s="24"/>
      <c r="C784" s="23"/>
      <c r="D784" s="23"/>
      <c r="E784" s="23"/>
      <c r="F784" s="23"/>
      <c r="G784" s="23"/>
      <c r="H784" s="23"/>
      <c r="I784" s="24"/>
      <c r="J784" s="24"/>
    </row>
    <row r="785" spans="1:10" ht="12.75" customHeight="1" x14ac:dyDescent="0.15">
      <c r="A785" s="24"/>
      <c r="B785" s="24"/>
      <c r="C785" s="23"/>
      <c r="D785" s="23"/>
      <c r="E785" s="23"/>
      <c r="F785" s="23"/>
      <c r="G785" s="23"/>
      <c r="H785" s="23"/>
      <c r="I785" s="24"/>
      <c r="J785" s="24"/>
    </row>
    <row r="786" spans="1:10" ht="12.75" customHeight="1" x14ac:dyDescent="0.15">
      <c r="A786" s="24"/>
      <c r="B786" s="24"/>
      <c r="C786" s="23"/>
      <c r="D786" s="23"/>
      <c r="E786" s="23"/>
      <c r="F786" s="23"/>
      <c r="G786" s="23"/>
      <c r="H786" s="23"/>
      <c r="I786" s="24"/>
      <c r="J786" s="24"/>
    </row>
    <row r="787" spans="1:10" ht="12.75" customHeight="1" x14ac:dyDescent="0.15">
      <c r="A787" s="24"/>
      <c r="B787" s="24"/>
      <c r="C787" s="23"/>
      <c r="D787" s="23"/>
      <c r="E787" s="23"/>
      <c r="F787" s="23"/>
      <c r="G787" s="23"/>
      <c r="H787" s="23"/>
      <c r="I787" s="24"/>
      <c r="J787" s="24"/>
    </row>
    <row r="788" spans="1:10" ht="12.75" customHeight="1" x14ac:dyDescent="0.15">
      <c r="A788" s="24"/>
      <c r="B788" s="24"/>
      <c r="C788" s="23"/>
      <c r="D788" s="23"/>
      <c r="E788" s="23"/>
      <c r="F788" s="23"/>
      <c r="G788" s="23"/>
      <c r="H788" s="23"/>
      <c r="I788" s="24"/>
      <c r="J788" s="24"/>
    </row>
    <row r="789" spans="1:10" ht="12.75" customHeight="1" x14ac:dyDescent="0.15">
      <c r="A789" s="24"/>
      <c r="B789" s="24"/>
      <c r="C789" s="23"/>
      <c r="D789" s="23"/>
      <c r="E789" s="23"/>
      <c r="F789" s="23"/>
      <c r="G789" s="23"/>
      <c r="H789" s="23"/>
      <c r="I789" s="24"/>
      <c r="J789" s="24"/>
    </row>
    <row r="790" spans="1:10" ht="12.75" customHeight="1" x14ac:dyDescent="0.15">
      <c r="A790" s="24"/>
      <c r="B790" s="24"/>
      <c r="C790" s="23"/>
      <c r="D790" s="23"/>
      <c r="E790" s="23"/>
      <c r="F790" s="23"/>
      <c r="G790" s="23"/>
      <c r="H790" s="23"/>
      <c r="I790" s="24"/>
      <c r="J790" s="24"/>
    </row>
    <row r="791" spans="1:10" ht="12.75" customHeight="1" x14ac:dyDescent="0.15">
      <c r="A791" s="24"/>
      <c r="B791" s="24"/>
      <c r="C791" s="23"/>
      <c r="D791" s="23"/>
      <c r="E791" s="23"/>
      <c r="F791" s="23"/>
      <c r="G791" s="23"/>
      <c r="H791" s="23"/>
      <c r="I791" s="24"/>
      <c r="J791" s="24"/>
    </row>
    <row r="792" spans="1:10" ht="12.75" customHeight="1" x14ac:dyDescent="0.15">
      <c r="A792" s="24"/>
      <c r="B792" s="24"/>
      <c r="C792" s="23"/>
      <c r="D792" s="23"/>
      <c r="E792" s="23"/>
      <c r="F792" s="23"/>
      <c r="G792" s="23"/>
      <c r="H792" s="23"/>
      <c r="I792" s="24"/>
      <c r="J792" s="24"/>
    </row>
    <row r="793" spans="1:10" ht="12.75" customHeight="1" x14ac:dyDescent="0.15">
      <c r="A793" s="24"/>
      <c r="B793" s="24"/>
      <c r="C793" s="23"/>
      <c r="D793" s="23"/>
      <c r="E793" s="23"/>
      <c r="F793" s="23"/>
      <c r="G793" s="23"/>
      <c r="H793" s="23"/>
      <c r="I793" s="24"/>
      <c r="J793" s="24"/>
    </row>
    <row r="794" spans="1:10" ht="12.75" customHeight="1" x14ac:dyDescent="0.15">
      <c r="A794" s="24"/>
      <c r="B794" s="24"/>
      <c r="C794" s="23"/>
      <c r="D794" s="23"/>
      <c r="E794" s="23"/>
      <c r="F794" s="23"/>
      <c r="G794" s="23"/>
      <c r="H794" s="23"/>
      <c r="I794" s="24"/>
      <c r="J794" s="24"/>
    </row>
    <row r="795" spans="1:10" ht="12.75" customHeight="1" x14ac:dyDescent="0.15">
      <c r="A795" s="24"/>
      <c r="B795" s="24"/>
      <c r="C795" s="23"/>
      <c r="D795" s="23"/>
      <c r="E795" s="23"/>
      <c r="F795" s="23"/>
      <c r="G795" s="23"/>
      <c r="H795" s="23"/>
      <c r="I795" s="24"/>
      <c r="J795" s="24"/>
    </row>
    <row r="796" spans="1:10" ht="12.75" customHeight="1" x14ac:dyDescent="0.15">
      <c r="A796" s="24"/>
      <c r="B796" s="24"/>
      <c r="C796" s="23"/>
      <c r="D796" s="23"/>
      <c r="E796" s="23"/>
      <c r="F796" s="23"/>
      <c r="G796" s="23"/>
      <c r="H796" s="23"/>
      <c r="I796" s="24"/>
      <c r="J796" s="24"/>
    </row>
    <row r="797" spans="1:10" ht="12.75" customHeight="1" x14ac:dyDescent="0.15">
      <c r="A797" s="24"/>
      <c r="B797" s="24"/>
      <c r="C797" s="23"/>
      <c r="D797" s="23"/>
      <c r="E797" s="23"/>
      <c r="F797" s="23"/>
      <c r="G797" s="23"/>
      <c r="H797" s="23"/>
      <c r="I797" s="24"/>
      <c r="J797" s="24"/>
    </row>
    <row r="798" spans="1:10" ht="12.75" customHeight="1" x14ac:dyDescent="0.15">
      <c r="A798" s="24"/>
      <c r="B798" s="24"/>
      <c r="C798" s="23"/>
      <c r="D798" s="23"/>
      <c r="E798" s="23"/>
      <c r="F798" s="23"/>
      <c r="G798" s="23"/>
      <c r="H798" s="23"/>
      <c r="I798" s="24"/>
      <c r="J798" s="24"/>
    </row>
    <row r="799" spans="1:10" ht="12.75" customHeight="1" x14ac:dyDescent="0.15">
      <c r="A799" s="24"/>
      <c r="B799" s="24"/>
      <c r="C799" s="23"/>
      <c r="D799" s="23"/>
      <c r="E799" s="23"/>
      <c r="F799" s="23"/>
      <c r="G799" s="23"/>
      <c r="H799" s="23"/>
      <c r="I799" s="24"/>
      <c r="J799" s="24"/>
    </row>
    <row r="800" spans="1:10" ht="12.75" customHeight="1" x14ac:dyDescent="0.15">
      <c r="A800" s="24"/>
      <c r="B800" s="24"/>
      <c r="C800" s="23"/>
      <c r="D800" s="23"/>
      <c r="E800" s="23"/>
      <c r="F800" s="23"/>
      <c r="G800" s="23"/>
      <c r="H800" s="23"/>
      <c r="I800" s="24"/>
      <c r="J800" s="24"/>
    </row>
    <row r="801" spans="1:10" ht="12.75" customHeight="1" x14ac:dyDescent="0.15">
      <c r="A801" s="24"/>
      <c r="B801" s="24"/>
      <c r="C801" s="23"/>
      <c r="D801" s="23"/>
      <c r="E801" s="23"/>
      <c r="F801" s="23"/>
      <c r="G801" s="23"/>
      <c r="H801" s="23"/>
      <c r="I801" s="24"/>
      <c r="J801" s="24"/>
    </row>
    <row r="802" spans="1:10" ht="12.75" customHeight="1" x14ac:dyDescent="0.15">
      <c r="A802" s="24"/>
      <c r="B802" s="24"/>
      <c r="C802" s="23"/>
      <c r="D802" s="23"/>
      <c r="E802" s="23"/>
      <c r="F802" s="23"/>
      <c r="G802" s="23"/>
      <c r="H802" s="23"/>
      <c r="I802" s="24"/>
      <c r="J802" s="24"/>
    </row>
    <row r="803" spans="1:10" ht="12.75" customHeight="1" x14ac:dyDescent="0.15">
      <c r="A803" s="24"/>
      <c r="B803" s="24"/>
      <c r="C803" s="23"/>
      <c r="D803" s="23"/>
      <c r="E803" s="23"/>
      <c r="F803" s="23"/>
      <c r="G803" s="23"/>
      <c r="H803" s="23"/>
      <c r="I803" s="24"/>
      <c r="J803" s="24"/>
    </row>
    <row r="804" spans="1:10" ht="12.75" customHeight="1" x14ac:dyDescent="0.15">
      <c r="A804" s="24"/>
      <c r="B804" s="24"/>
      <c r="C804" s="23"/>
      <c r="D804" s="23"/>
      <c r="E804" s="23"/>
      <c r="F804" s="23"/>
      <c r="G804" s="23"/>
      <c r="H804" s="23"/>
      <c r="I804" s="24"/>
      <c r="J804" s="24"/>
    </row>
    <row r="805" spans="1:10" ht="12.75" customHeight="1" x14ac:dyDescent="0.15">
      <c r="A805" s="24"/>
      <c r="B805" s="24"/>
      <c r="C805" s="23"/>
      <c r="D805" s="23"/>
      <c r="E805" s="23"/>
      <c r="F805" s="23"/>
      <c r="G805" s="23"/>
      <c r="H805" s="23"/>
      <c r="I805" s="24"/>
      <c r="J805" s="24"/>
    </row>
    <row r="806" spans="1:10" ht="12.75" customHeight="1" x14ac:dyDescent="0.15">
      <c r="A806" s="24"/>
      <c r="B806" s="24"/>
      <c r="C806" s="23"/>
      <c r="D806" s="23"/>
      <c r="E806" s="23"/>
      <c r="F806" s="23"/>
      <c r="G806" s="23"/>
      <c r="H806" s="23"/>
      <c r="I806" s="24"/>
      <c r="J806" s="24"/>
    </row>
    <row r="807" spans="1:10" ht="12.75" customHeight="1" x14ac:dyDescent="0.15">
      <c r="A807" s="24"/>
      <c r="B807" s="24"/>
      <c r="C807" s="23"/>
      <c r="D807" s="23"/>
      <c r="E807" s="23"/>
      <c r="F807" s="23"/>
      <c r="G807" s="23"/>
      <c r="H807" s="23"/>
      <c r="I807" s="24"/>
      <c r="J807" s="24"/>
    </row>
    <row r="808" spans="1:10" ht="12.75" customHeight="1" x14ac:dyDescent="0.15">
      <c r="A808" s="24"/>
      <c r="B808" s="24"/>
      <c r="C808" s="23"/>
      <c r="D808" s="23"/>
      <c r="E808" s="23"/>
      <c r="F808" s="23"/>
      <c r="G808" s="23"/>
      <c r="H808" s="23"/>
      <c r="I808" s="24"/>
      <c r="J808" s="24"/>
    </row>
    <row r="809" spans="1:10" ht="12.75" customHeight="1" x14ac:dyDescent="0.15">
      <c r="A809" s="24"/>
      <c r="B809" s="24"/>
      <c r="C809" s="23"/>
      <c r="D809" s="23"/>
      <c r="E809" s="23"/>
      <c r="F809" s="23"/>
      <c r="G809" s="23"/>
      <c r="H809" s="23"/>
      <c r="I809" s="24"/>
      <c r="J809" s="24"/>
    </row>
    <row r="810" spans="1:10" ht="12.75" customHeight="1" x14ac:dyDescent="0.15">
      <c r="A810" s="24"/>
      <c r="B810" s="24"/>
      <c r="C810" s="23"/>
      <c r="D810" s="23"/>
      <c r="E810" s="23"/>
      <c r="F810" s="23"/>
      <c r="G810" s="23"/>
      <c r="H810" s="23"/>
      <c r="I810" s="24"/>
      <c r="J810" s="24"/>
    </row>
    <row r="811" spans="1:10" ht="12.75" customHeight="1" x14ac:dyDescent="0.15">
      <c r="A811" s="24"/>
      <c r="B811" s="24"/>
      <c r="C811" s="23"/>
      <c r="D811" s="23"/>
      <c r="E811" s="23"/>
      <c r="F811" s="23"/>
      <c r="G811" s="23"/>
      <c r="H811" s="23"/>
      <c r="I811" s="24"/>
      <c r="J811" s="24"/>
    </row>
    <row r="812" spans="1:10" ht="12.75" customHeight="1" x14ac:dyDescent="0.15">
      <c r="A812" s="24"/>
      <c r="B812" s="24"/>
      <c r="C812" s="23"/>
      <c r="D812" s="23"/>
      <c r="E812" s="23"/>
      <c r="F812" s="23"/>
      <c r="G812" s="23"/>
      <c r="H812" s="23"/>
      <c r="I812" s="24"/>
      <c r="J812" s="24"/>
    </row>
    <row r="813" spans="1:10" ht="12.75" customHeight="1" x14ac:dyDescent="0.15">
      <c r="A813" s="24"/>
      <c r="B813" s="24"/>
      <c r="C813" s="23"/>
      <c r="D813" s="23"/>
      <c r="E813" s="23"/>
      <c r="F813" s="23"/>
      <c r="G813" s="23"/>
      <c r="H813" s="23"/>
      <c r="I813" s="24"/>
      <c r="J813" s="24"/>
    </row>
    <row r="814" spans="1:10" ht="12.75" customHeight="1" x14ac:dyDescent="0.15">
      <c r="A814" s="24"/>
      <c r="B814" s="24"/>
      <c r="C814" s="23"/>
      <c r="D814" s="23"/>
      <c r="E814" s="23"/>
      <c r="F814" s="23"/>
      <c r="G814" s="23"/>
      <c r="H814" s="23"/>
      <c r="I814" s="24"/>
      <c r="J814" s="24"/>
    </row>
    <row r="815" spans="1:10" ht="12.75" customHeight="1" x14ac:dyDescent="0.15">
      <c r="A815" s="24"/>
      <c r="B815" s="24"/>
      <c r="C815" s="23"/>
      <c r="D815" s="23"/>
      <c r="E815" s="23"/>
      <c r="F815" s="23"/>
      <c r="G815" s="23"/>
      <c r="H815" s="23"/>
      <c r="I815" s="24"/>
      <c r="J815" s="24"/>
    </row>
    <row r="816" spans="1:10" ht="12.75" customHeight="1" x14ac:dyDescent="0.15">
      <c r="A816" s="24"/>
      <c r="B816" s="24"/>
      <c r="C816" s="23"/>
      <c r="D816" s="23"/>
      <c r="E816" s="23"/>
      <c r="F816" s="23"/>
      <c r="G816" s="23"/>
      <c r="H816" s="23"/>
      <c r="I816" s="24"/>
      <c r="J816" s="24"/>
    </row>
    <row r="817" spans="1:10" ht="12.75" customHeight="1" x14ac:dyDescent="0.15">
      <c r="A817" s="24"/>
      <c r="B817" s="24"/>
      <c r="C817" s="23"/>
      <c r="D817" s="23"/>
      <c r="E817" s="23"/>
      <c r="F817" s="23"/>
      <c r="G817" s="23"/>
      <c r="H817" s="23"/>
      <c r="I817" s="24"/>
      <c r="J817" s="24"/>
    </row>
    <row r="818" spans="1:10" ht="12.75" customHeight="1" x14ac:dyDescent="0.15">
      <c r="A818" s="24"/>
      <c r="B818" s="24"/>
      <c r="C818" s="23"/>
      <c r="D818" s="23"/>
      <c r="E818" s="23"/>
      <c r="F818" s="23"/>
      <c r="G818" s="23"/>
      <c r="H818" s="23"/>
      <c r="I818" s="24"/>
      <c r="J818" s="24"/>
    </row>
    <row r="819" spans="1:10" ht="12.75" customHeight="1" x14ac:dyDescent="0.15">
      <c r="A819" s="24"/>
      <c r="B819" s="24"/>
      <c r="C819" s="23"/>
      <c r="D819" s="23"/>
      <c r="E819" s="23"/>
      <c r="F819" s="23"/>
      <c r="G819" s="23"/>
      <c r="H819" s="23"/>
      <c r="I819" s="24"/>
      <c r="J819" s="24"/>
    </row>
    <row r="820" spans="1:10" ht="12.75" customHeight="1" x14ac:dyDescent="0.15">
      <c r="A820" s="24"/>
      <c r="B820" s="24"/>
      <c r="C820" s="23"/>
      <c r="D820" s="23"/>
      <c r="E820" s="23"/>
      <c r="F820" s="23"/>
      <c r="G820" s="23"/>
      <c r="H820" s="23"/>
      <c r="I820" s="24"/>
      <c r="J820" s="24"/>
    </row>
    <row r="821" spans="1:10" ht="12.75" customHeight="1" x14ac:dyDescent="0.15">
      <c r="A821" s="24"/>
      <c r="B821" s="24"/>
      <c r="C821" s="23"/>
      <c r="D821" s="23"/>
      <c r="E821" s="23"/>
      <c r="F821" s="23"/>
      <c r="G821" s="23"/>
      <c r="H821" s="23"/>
      <c r="I821" s="24"/>
      <c r="J821" s="24"/>
    </row>
    <row r="822" spans="1:10" ht="12.75" customHeight="1" x14ac:dyDescent="0.15">
      <c r="A822" s="24"/>
      <c r="B822" s="24"/>
      <c r="C822" s="23"/>
      <c r="D822" s="23"/>
      <c r="E822" s="23"/>
      <c r="F822" s="23"/>
      <c r="G822" s="23"/>
      <c r="H822" s="23"/>
      <c r="I822" s="24"/>
      <c r="J822" s="24"/>
    </row>
    <row r="823" spans="1:10" ht="12.75" customHeight="1" x14ac:dyDescent="0.15">
      <c r="A823" s="24"/>
      <c r="B823" s="24"/>
      <c r="C823" s="23"/>
      <c r="D823" s="23"/>
      <c r="E823" s="23"/>
      <c r="F823" s="23"/>
      <c r="G823" s="23"/>
      <c r="H823" s="23"/>
      <c r="I823" s="24"/>
      <c r="J823" s="24"/>
    </row>
    <row r="824" spans="1:10" ht="12.75" customHeight="1" x14ac:dyDescent="0.15">
      <c r="A824" s="24"/>
      <c r="B824" s="24"/>
      <c r="C824" s="23"/>
      <c r="D824" s="23"/>
      <c r="E824" s="23"/>
      <c r="F824" s="23"/>
      <c r="G824" s="23"/>
      <c r="H824" s="23"/>
      <c r="I824" s="24"/>
      <c r="J824" s="24"/>
    </row>
    <row r="825" spans="1:10" ht="12.75" customHeight="1" x14ac:dyDescent="0.15">
      <c r="A825" s="24"/>
      <c r="B825" s="24"/>
      <c r="C825" s="23"/>
      <c r="D825" s="23"/>
      <c r="E825" s="23"/>
      <c r="F825" s="23"/>
      <c r="G825" s="23"/>
      <c r="H825" s="23"/>
      <c r="I825" s="24"/>
      <c r="J825" s="24"/>
    </row>
    <row r="826" spans="1:10" ht="12.75" customHeight="1" x14ac:dyDescent="0.15">
      <c r="A826" s="24"/>
      <c r="B826" s="24"/>
      <c r="C826" s="23"/>
      <c r="D826" s="23"/>
      <c r="E826" s="23"/>
      <c r="F826" s="23"/>
      <c r="G826" s="23"/>
      <c r="H826" s="23"/>
      <c r="I826" s="24"/>
      <c r="J826" s="24"/>
    </row>
    <row r="827" spans="1:10" ht="12.75" customHeight="1" x14ac:dyDescent="0.15">
      <c r="A827" s="24"/>
      <c r="B827" s="24"/>
      <c r="C827" s="23"/>
      <c r="D827" s="23"/>
      <c r="E827" s="23"/>
      <c r="F827" s="23"/>
      <c r="G827" s="23"/>
      <c r="H827" s="23"/>
      <c r="I827" s="24"/>
      <c r="J827" s="24"/>
    </row>
    <row r="828" spans="1:10" ht="12.75" customHeight="1" x14ac:dyDescent="0.15">
      <c r="A828" s="24"/>
      <c r="B828" s="24"/>
      <c r="C828" s="23"/>
      <c r="D828" s="23"/>
      <c r="E828" s="23"/>
      <c r="F828" s="23"/>
      <c r="G828" s="23"/>
      <c r="H828" s="23"/>
      <c r="I828" s="24"/>
      <c r="J828" s="24"/>
    </row>
    <row r="829" spans="1:10" ht="12.75" customHeight="1" x14ac:dyDescent="0.15">
      <c r="A829" s="24"/>
      <c r="B829" s="24"/>
      <c r="C829" s="23"/>
      <c r="D829" s="23"/>
      <c r="E829" s="23"/>
      <c r="F829" s="23"/>
      <c r="G829" s="23"/>
      <c r="H829" s="23"/>
      <c r="I829" s="24"/>
      <c r="J829" s="24"/>
    </row>
    <row r="830" spans="1:10" ht="12.75" customHeight="1" x14ac:dyDescent="0.15">
      <c r="A830" s="24"/>
      <c r="B830" s="24"/>
      <c r="C830" s="23"/>
      <c r="D830" s="23"/>
      <c r="E830" s="23"/>
      <c r="F830" s="23"/>
      <c r="G830" s="23"/>
      <c r="H830" s="23"/>
      <c r="I830" s="24"/>
      <c r="J830" s="24"/>
    </row>
    <row r="831" spans="1:10" ht="12.75" customHeight="1" x14ac:dyDescent="0.15">
      <c r="A831" s="24"/>
      <c r="B831" s="24"/>
      <c r="C831" s="23"/>
      <c r="D831" s="23"/>
      <c r="E831" s="23"/>
      <c r="F831" s="23"/>
      <c r="G831" s="23"/>
      <c r="H831" s="23"/>
      <c r="I831" s="24"/>
      <c r="J831" s="24"/>
    </row>
    <row r="832" spans="1:10" ht="12.75" customHeight="1" x14ac:dyDescent="0.15">
      <c r="A832" s="24"/>
      <c r="B832" s="24"/>
      <c r="C832" s="23"/>
      <c r="D832" s="23"/>
      <c r="E832" s="23"/>
      <c r="F832" s="23"/>
      <c r="G832" s="23"/>
      <c r="H832" s="23"/>
      <c r="I832" s="24"/>
      <c r="J832" s="24"/>
    </row>
    <row r="833" spans="1:10" ht="12.75" customHeight="1" x14ac:dyDescent="0.15">
      <c r="A833" s="24"/>
      <c r="B833" s="24"/>
      <c r="C833" s="23"/>
      <c r="D833" s="23"/>
      <c r="E833" s="23"/>
      <c r="F833" s="23"/>
      <c r="G833" s="23"/>
      <c r="H833" s="23"/>
      <c r="I833" s="24"/>
      <c r="J833" s="24"/>
    </row>
    <row r="834" spans="1:10" ht="12.75" customHeight="1" x14ac:dyDescent="0.15">
      <c r="A834" s="24"/>
      <c r="B834" s="24"/>
      <c r="C834" s="23"/>
      <c r="D834" s="23"/>
      <c r="E834" s="23"/>
      <c r="F834" s="23"/>
      <c r="G834" s="23"/>
      <c r="H834" s="23"/>
      <c r="I834" s="24"/>
      <c r="J834" s="24"/>
    </row>
    <row r="835" spans="1:10" ht="12.75" customHeight="1" x14ac:dyDescent="0.15">
      <c r="A835" s="24"/>
      <c r="B835" s="24"/>
      <c r="C835" s="23"/>
      <c r="D835" s="23"/>
      <c r="E835" s="23"/>
      <c r="F835" s="23"/>
      <c r="G835" s="23"/>
      <c r="H835" s="23"/>
      <c r="I835" s="24"/>
      <c r="J835" s="24"/>
    </row>
    <row r="836" spans="1:10" ht="12.75" customHeight="1" x14ac:dyDescent="0.15">
      <c r="A836" s="24"/>
      <c r="B836" s="24"/>
      <c r="C836" s="23"/>
      <c r="D836" s="23"/>
      <c r="E836" s="23"/>
      <c r="F836" s="23"/>
      <c r="G836" s="23"/>
      <c r="H836" s="23"/>
      <c r="I836" s="24"/>
      <c r="J836" s="24"/>
    </row>
    <row r="837" spans="1:10" ht="12.75" customHeight="1" x14ac:dyDescent="0.15">
      <c r="A837" s="24"/>
      <c r="B837" s="24"/>
      <c r="C837" s="23"/>
      <c r="D837" s="23"/>
      <c r="E837" s="23"/>
      <c r="F837" s="23"/>
      <c r="G837" s="23"/>
      <c r="H837" s="23"/>
      <c r="I837" s="24"/>
      <c r="J837" s="24"/>
    </row>
    <row r="838" spans="1:10" ht="12.75" customHeight="1" x14ac:dyDescent="0.15">
      <c r="A838" s="24"/>
      <c r="B838" s="24"/>
      <c r="C838" s="23"/>
      <c r="D838" s="23"/>
      <c r="E838" s="23"/>
      <c r="F838" s="23"/>
      <c r="G838" s="23"/>
      <c r="H838" s="23"/>
      <c r="I838" s="24"/>
      <c r="J838" s="24"/>
    </row>
    <row r="839" spans="1:10" ht="12.75" customHeight="1" x14ac:dyDescent="0.15">
      <c r="A839" s="24"/>
      <c r="B839" s="24"/>
      <c r="C839" s="23"/>
      <c r="D839" s="23"/>
      <c r="E839" s="23"/>
      <c r="F839" s="23"/>
      <c r="G839" s="23"/>
      <c r="H839" s="23"/>
      <c r="I839" s="24"/>
      <c r="J839" s="24"/>
    </row>
    <row r="840" spans="1:10" ht="12.75" customHeight="1" x14ac:dyDescent="0.15">
      <c r="A840" s="24"/>
      <c r="B840" s="24"/>
      <c r="C840" s="23"/>
      <c r="D840" s="23"/>
      <c r="E840" s="23"/>
      <c r="F840" s="23"/>
      <c r="G840" s="23"/>
      <c r="H840" s="23"/>
      <c r="I840" s="24"/>
      <c r="J840" s="24"/>
    </row>
    <row r="841" spans="1:10" ht="12.75" customHeight="1" x14ac:dyDescent="0.15">
      <c r="A841" s="24"/>
      <c r="B841" s="24"/>
      <c r="C841" s="23"/>
      <c r="D841" s="23"/>
      <c r="E841" s="23"/>
      <c r="F841" s="23"/>
      <c r="G841" s="23"/>
      <c r="H841" s="23"/>
      <c r="I841" s="24"/>
      <c r="J841" s="24"/>
    </row>
    <row r="842" spans="1:10" ht="12.75" customHeight="1" x14ac:dyDescent="0.15">
      <c r="A842" s="24"/>
      <c r="B842" s="24"/>
      <c r="C842" s="23"/>
      <c r="D842" s="23"/>
      <c r="E842" s="23"/>
      <c r="F842" s="23"/>
      <c r="G842" s="23"/>
      <c r="H842" s="23"/>
      <c r="I842" s="24"/>
      <c r="J842" s="24"/>
    </row>
    <row r="843" spans="1:10" ht="12.75" customHeight="1" x14ac:dyDescent="0.15">
      <c r="A843" s="24"/>
      <c r="B843" s="24"/>
      <c r="C843" s="23"/>
      <c r="D843" s="23"/>
      <c r="E843" s="23"/>
      <c r="F843" s="23"/>
      <c r="G843" s="23"/>
      <c r="H843" s="23"/>
      <c r="I843" s="24"/>
      <c r="J843" s="24"/>
    </row>
    <row r="844" spans="1:10" ht="12.75" customHeight="1" x14ac:dyDescent="0.15">
      <c r="A844" s="24"/>
      <c r="B844" s="24"/>
      <c r="C844" s="23"/>
      <c r="D844" s="23"/>
      <c r="E844" s="23"/>
      <c r="F844" s="23"/>
      <c r="G844" s="23"/>
      <c r="H844" s="23"/>
      <c r="I844" s="24"/>
      <c r="J844" s="24"/>
    </row>
    <row r="845" spans="1:10" ht="12.75" customHeight="1" x14ac:dyDescent="0.15">
      <c r="A845" s="24"/>
      <c r="B845" s="24"/>
      <c r="C845" s="23"/>
      <c r="D845" s="23"/>
      <c r="E845" s="23"/>
      <c r="F845" s="23"/>
      <c r="G845" s="23"/>
      <c r="H845" s="23"/>
      <c r="I845" s="24"/>
      <c r="J845" s="24"/>
    </row>
    <row r="846" spans="1:10" ht="12.75" customHeight="1" x14ac:dyDescent="0.15">
      <c r="A846" s="24"/>
      <c r="B846" s="24"/>
      <c r="C846" s="23"/>
      <c r="D846" s="23"/>
      <c r="E846" s="23"/>
      <c r="F846" s="23"/>
      <c r="G846" s="23"/>
      <c r="H846" s="23"/>
      <c r="I846" s="24"/>
      <c r="J846" s="24"/>
    </row>
    <row r="847" spans="1:10" ht="12.75" customHeight="1" x14ac:dyDescent="0.15">
      <c r="A847" s="24"/>
      <c r="B847" s="24"/>
      <c r="C847" s="23"/>
      <c r="D847" s="23"/>
      <c r="E847" s="23"/>
      <c r="F847" s="23"/>
      <c r="G847" s="23"/>
      <c r="H847" s="23"/>
      <c r="I847" s="24"/>
      <c r="J847" s="24"/>
    </row>
    <row r="848" spans="1:10" ht="12.75" customHeight="1" x14ac:dyDescent="0.15">
      <c r="A848" s="24"/>
      <c r="B848" s="24"/>
      <c r="C848" s="23"/>
      <c r="D848" s="23"/>
      <c r="E848" s="23"/>
      <c r="F848" s="23"/>
      <c r="G848" s="23"/>
      <c r="H848" s="23"/>
      <c r="I848" s="24"/>
      <c r="J848" s="24"/>
    </row>
    <row r="849" spans="1:10" ht="12.75" customHeight="1" x14ac:dyDescent="0.15">
      <c r="A849" s="24"/>
      <c r="B849" s="24"/>
      <c r="C849" s="23"/>
      <c r="D849" s="23"/>
      <c r="E849" s="23"/>
      <c r="F849" s="23"/>
      <c r="G849" s="23"/>
      <c r="H849" s="23"/>
      <c r="I849" s="24"/>
      <c r="J849" s="24"/>
    </row>
    <row r="850" spans="1:10" ht="12.75" customHeight="1" x14ac:dyDescent="0.15">
      <c r="A850" s="24"/>
      <c r="B850" s="24"/>
      <c r="C850" s="23"/>
      <c r="D850" s="23"/>
      <c r="E850" s="23"/>
      <c r="F850" s="23"/>
      <c r="G850" s="23"/>
      <c r="H850" s="23"/>
      <c r="I850" s="24"/>
      <c r="J850" s="24"/>
    </row>
    <row r="851" spans="1:10" ht="12.75" customHeight="1" x14ac:dyDescent="0.15">
      <c r="A851" s="24"/>
      <c r="B851" s="24"/>
      <c r="C851" s="23"/>
      <c r="D851" s="23"/>
      <c r="E851" s="23"/>
      <c r="F851" s="23"/>
      <c r="G851" s="23"/>
      <c r="H851" s="23"/>
      <c r="I851" s="24"/>
      <c r="J851" s="24"/>
    </row>
    <row r="852" spans="1:10" ht="12.75" customHeight="1" x14ac:dyDescent="0.15">
      <c r="A852" s="24"/>
      <c r="B852" s="24"/>
      <c r="C852" s="23"/>
      <c r="D852" s="23"/>
      <c r="E852" s="23"/>
      <c r="F852" s="23"/>
      <c r="G852" s="23"/>
      <c r="H852" s="23"/>
      <c r="I852" s="24"/>
      <c r="J852" s="24"/>
    </row>
    <row r="853" spans="1:10" ht="12.75" customHeight="1" x14ac:dyDescent="0.15">
      <c r="A853" s="24"/>
      <c r="B853" s="24"/>
      <c r="C853" s="23"/>
      <c r="D853" s="23"/>
      <c r="E853" s="23"/>
      <c r="F853" s="23"/>
      <c r="G853" s="23"/>
      <c r="H853" s="23"/>
      <c r="I853" s="24"/>
      <c r="J853" s="24"/>
    </row>
    <row r="854" spans="1:10" ht="12.75" customHeight="1" x14ac:dyDescent="0.15">
      <c r="A854" s="24"/>
      <c r="B854" s="24"/>
      <c r="C854" s="23"/>
      <c r="D854" s="23"/>
      <c r="E854" s="23"/>
      <c r="F854" s="23"/>
      <c r="G854" s="23"/>
      <c r="H854" s="23"/>
      <c r="I854" s="24"/>
      <c r="J854" s="24"/>
    </row>
    <row r="855" spans="1:10" ht="12.75" customHeight="1" x14ac:dyDescent="0.15">
      <c r="A855" s="24"/>
      <c r="B855" s="24"/>
      <c r="C855" s="23"/>
      <c r="D855" s="23"/>
      <c r="E855" s="23"/>
      <c r="F855" s="23"/>
      <c r="G855" s="23"/>
      <c r="H855" s="23"/>
      <c r="I855" s="24"/>
      <c r="J855" s="24"/>
    </row>
    <row r="856" spans="1:10" ht="12.75" customHeight="1" x14ac:dyDescent="0.15">
      <c r="A856" s="24"/>
      <c r="B856" s="24"/>
      <c r="C856" s="23"/>
      <c r="D856" s="23"/>
      <c r="E856" s="23"/>
      <c r="F856" s="23"/>
      <c r="G856" s="23"/>
      <c r="H856" s="23"/>
      <c r="I856" s="24"/>
      <c r="J856" s="24"/>
    </row>
    <row r="857" spans="1:10" ht="12.75" customHeight="1" x14ac:dyDescent="0.15">
      <c r="A857" s="24"/>
      <c r="B857" s="24"/>
      <c r="C857" s="23"/>
      <c r="D857" s="23"/>
      <c r="E857" s="23"/>
      <c r="F857" s="23"/>
      <c r="G857" s="23"/>
      <c r="H857" s="23"/>
      <c r="I857" s="24"/>
      <c r="J857" s="24"/>
    </row>
    <row r="858" spans="1:10" ht="12.75" customHeight="1" x14ac:dyDescent="0.15">
      <c r="A858" s="24"/>
      <c r="B858" s="24"/>
      <c r="C858" s="23"/>
      <c r="D858" s="23"/>
      <c r="E858" s="23"/>
      <c r="F858" s="23"/>
      <c r="G858" s="23"/>
      <c r="H858" s="23"/>
      <c r="I858" s="24"/>
      <c r="J858" s="24"/>
    </row>
    <row r="859" spans="1:10" ht="12.75" customHeight="1" x14ac:dyDescent="0.15">
      <c r="A859" s="24"/>
      <c r="B859" s="24"/>
      <c r="C859" s="23"/>
      <c r="D859" s="23"/>
      <c r="E859" s="23"/>
      <c r="F859" s="23"/>
      <c r="G859" s="23"/>
      <c r="H859" s="23"/>
      <c r="I859" s="24"/>
      <c r="J859" s="24"/>
    </row>
    <row r="860" spans="1:10" ht="12.75" customHeight="1" x14ac:dyDescent="0.15">
      <c r="A860" s="24"/>
      <c r="B860" s="24"/>
      <c r="C860" s="23"/>
      <c r="D860" s="23"/>
      <c r="E860" s="23"/>
      <c r="F860" s="23"/>
      <c r="G860" s="23"/>
      <c r="H860" s="23"/>
      <c r="I860" s="24"/>
      <c r="J860" s="24"/>
    </row>
    <row r="861" spans="1:10" ht="12.75" customHeight="1" x14ac:dyDescent="0.15">
      <c r="A861" s="24"/>
      <c r="B861" s="24"/>
      <c r="C861" s="23"/>
      <c r="D861" s="23"/>
      <c r="E861" s="23"/>
      <c r="F861" s="23"/>
      <c r="G861" s="23"/>
      <c r="H861" s="23"/>
      <c r="I861" s="24"/>
      <c r="J861" s="24"/>
    </row>
    <row r="862" spans="1:10" ht="12.75" customHeight="1" x14ac:dyDescent="0.15">
      <c r="A862" s="24"/>
      <c r="B862" s="24"/>
      <c r="C862" s="23"/>
      <c r="D862" s="23"/>
      <c r="E862" s="23"/>
      <c r="F862" s="23"/>
      <c r="G862" s="23"/>
      <c r="H862" s="23"/>
      <c r="I862" s="24"/>
      <c r="J862" s="24"/>
    </row>
    <row r="863" spans="1:10" ht="12.75" customHeight="1" x14ac:dyDescent="0.15">
      <c r="A863" s="24"/>
      <c r="B863" s="24"/>
      <c r="C863" s="23"/>
      <c r="D863" s="23"/>
      <c r="E863" s="23"/>
      <c r="F863" s="23"/>
      <c r="G863" s="23"/>
      <c r="H863" s="23"/>
      <c r="I863" s="24"/>
      <c r="J863" s="24"/>
    </row>
    <row r="864" spans="1:10" ht="12.75" customHeight="1" x14ac:dyDescent="0.15">
      <c r="A864" s="24"/>
      <c r="B864" s="24"/>
      <c r="C864" s="23"/>
      <c r="D864" s="23"/>
      <c r="E864" s="23"/>
      <c r="F864" s="23"/>
      <c r="G864" s="23"/>
      <c r="H864" s="23"/>
      <c r="I864" s="24"/>
      <c r="J864" s="24"/>
    </row>
    <row r="865" spans="1:10" ht="12.75" customHeight="1" x14ac:dyDescent="0.15">
      <c r="A865" s="24"/>
      <c r="B865" s="24"/>
      <c r="C865" s="23"/>
      <c r="D865" s="23"/>
      <c r="E865" s="23"/>
      <c r="F865" s="23"/>
      <c r="G865" s="23"/>
      <c r="H865" s="23"/>
      <c r="I865" s="24"/>
      <c r="J865" s="24"/>
    </row>
    <row r="866" spans="1:10" ht="12.75" customHeight="1" x14ac:dyDescent="0.15">
      <c r="A866" s="24"/>
      <c r="B866" s="24"/>
      <c r="C866" s="23"/>
      <c r="D866" s="23"/>
      <c r="E866" s="23"/>
      <c r="F866" s="23"/>
      <c r="G866" s="23"/>
      <c r="H866" s="23"/>
      <c r="I866" s="24"/>
      <c r="J866" s="24"/>
    </row>
    <row r="867" spans="1:10" ht="12.75" customHeight="1" x14ac:dyDescent="0.15">
      <c r="A867" s="24"/>
      <c r="B867" s="24"/>
      <c r="C867" s="23"/>
      <c r="D867" s="23"/>
      <c r="E867" s="23"/>
      <c r="F867" s="23"/>
      <c r="G867" s="23"/>
      <c r="H867" s="23"/>
      <c r="I867" s="24"/>
      <c r="J867" s="24"/>
    </row>
    <row r="868" spans="1:10" ht="12.75" customHeight="1" x14ac:dyDescent="0.15">
      <c r="A868" s="24"/>
      <c r="B868" s="24"/>
      <c r="C868" s="23"/>
      <c r="D868" s="23"/>
      <c r="E868" s="23"/>
      <c r="F868" s="23"/>
      <c r="G868" s="23"/>
      <c r="H868" s="23"/>
      <c r="I868" s="24"/>
      <c r="J868" s="24"/>
    </row>
    <row r="869" spans="1:10" ht="12.75" customHeight="1" x14ac:dyDescent="0.15">
      <c r="A869" s="24"/>
      <c r="B869" s="24"/>
      <c r="C869" s="23"/>
      <c r="D869" s="23"/>
      <c r="E869" s="23"/>
      <c r="F869" s="23"/>
      <c r="G869" s="23"/>
      <c r="H869" s="23"/>
      <c r="I869" s="24"/>
      <c r="J869" s="24"/>
    </row>
    <row r="870" spans="1:10" ht="12.75" customHeight="1" x14ac:dyDescent="0.15">
      <c r="A870" s="24"/>
      <c r="B870" s="24"/>
      <c r="C870" s="23"/>
      <c r="D870" s="23"/>
      <c r="E870" s="23"/>
      <c r="F870" s="23"/>
      <c r="G870" s="23"/>
      <c r="H870" s="23"/>
      <c r="I870" s="24"/>
      <c r="J870" s="24"/>
    </row>
    <row r="871" spans="1:10" ht="12.75" customHeight="1" x14ac:dyDescent="0.15">
      <c r="A871" s="24"/>
      <c r="B871" s="24"/>
      <c r="C871" s="23"/>
      <c r="D871" s="23"/>
      <c r="E871" s="23"/>
      <c r="F871" s="23"/>
      <c r="G871" s="23"/>
      <c r="H871" s="23"/>
      <c r="I871" s="24"/>
      <c r="J871" s="24"/>
    </row>
    <row r="872" spans="1:10" ht="12.75" customHeight="1" x14ac:dyDescent="0.15">
      <c r="A872" s="24"/>
      <c r="B872" s="24"/>
      <c r="C872" s="23"/>
      <c r="D872" s="23"/>
      <c r="E872" s="23"/>
      <c r="F872" s="23"/>
      <c r="G872" s="23"/>
      <c r="H872" s="23"/>
      <c r="I872" s="24"/>
      <c r="J872" s="24"/>
    </row>
    <row r="873" spans="1:10" ht="12.75" customHeight="1" x14ac:dyDescent="0.15">
      <c r="A873" s="24"/>
      <c r="B873" s="24"/>
      <c r="C873" s="23"/>
      <c r="D873" s="23"/>
      <c r="E873" s="23"/>
      <c r="F873" s="23"/>
      <c r="G873" s="23"/>
      <c r="H873" s="23"/>
      <c r="I873" s="24"/>
      <c r="J873" s="24"/>
    </row>
    <row r="874" spans="1:10" ht="12.75" customHeight="1" x14ac:dyDescent="0.15">
      <c r="A874" s="24"/>
      <c r="B874" s="24"/>
      <c r="C874" s="23"/>
      <c r="D874" s="23"/>
      <c r="E874" s="23"/>
      <c r="F874" s="23"/>
      <c r="G874" s="23"/>
      <c r="H874" s="23"/>
      <c r="I874" s="24"/>
      <c r="J874" s="24"/>
    </row>
    <row r="875" spans="1:10" ht="12.75" customHeight="1" x14ac:dyDescent="0.15">
      <c r="A875" s="24"/>
      <c r="B875" s="24"/>
      <c r="C875" s="23"/>
      <c r="D875" s="23"/>
      <c r="E875" s="23"/>
      <c r="F875" s="23"/>
      <c r="G875" s="23"/>
      <c r="H875" s="23"/>
      <c r="I875" s="24"/>
      <c r="J875" s="24"/>
    </row>
    <row r="876" spans="1:10" ht="12.75" customHeight="1" x14ac:dyDescent="0.15">
      <c r="A876" s="24"/>
      <c r="B876" s="24"/>
      <c r="C876" s="23"/>
      <c r="D876" s="23"/>
      <c r="E876" s="23"/>
      <c r="F876" s="23"/>
      <c r="G876" s="23"/>
      <c r="H876" s="23"/>
      <c r="I876" s="24"/>
      <c r="J876" s="24"/>
    </row>
    <row r="877" spans="1:10" ht="12.75" customHeight="1" x14ac:dyDescent="0.15">
      <c r="A877" s="24"/>
      <c r="B877" s="24"/>
      <c r="C877" s="23"/>
      <c r="D877" s="23"/>
      <c r="E877" s="23"/>
      <c r="F877" s="23"/>
      <c r="G877" s="23"/>
      <c r="H877" s="23"/>
      <c r="I877" s="24"/>
      <c r="J877" s="24"/>
    </row>
    <row r="878" spans="1:10" ht="12.75" customHeight="1" x14ac:dyDescent="0.15">
      <c r="A878" s="24"/>
      <c r="B878" s="24"/>
      <c r="C878" s="23"/>
      <c r="D878" s="23"/>
      <c r="E878" s="23"/>
      <c r="F878" s="23"/>
      <c r="G878" s="23"/>
      <c r="H878" s="23"/>
      <c r="I878" s="24"/>
      <c r="J878" s="24"/>
    </row>
    <row r="879" spans="1:10" ht="12.75" customHeight="1" x14ac:dyDescent="0.15">
      <c r="A879" s="24"/>
      <c r="B879" s="24"/>
      <c r="C879" s="23"/>
      <c r="D879" s="23"/>
      <c r="E879" s="23"/>
      <c r="F879" s="23"/>
      <c r="G879" s="23"/>
      <c r="H879" s="23"/>
      <c r="I879" s="24"/>
      <c r="J879" s="24"/>
    </row>
    <row r="880" spans="1:10" ht="12.75" customHeight="1" x14ac:dyDescent="0.15">
      <c r="A880" s="24"/>
      <c r="B880" s="24"/>
      <c r="C880" s="23"/>
      <c r="D880" s="23"/>
      <c r="E880" s="23"/>
      <c r="F880" s="23"/>
      <c r="G880" s="23"/>
      <c r="H880" s="23"/>
      <c r="I880" s="24"/>
      <c r="J880" s="24"/>
    </row>
    <row r="881" spans="1:10" ht="12.75" customHeight="1" x14ac:dyDescent="0.15">
      <c r="A881" s="24"/>
      <c r="B881" s="24"/>
      <c r="C881" s="23"/>
      <c r="D881" s="23"/>
      <c r="E881" s="23"/>
      <c r="F881" s="23"/>
      <c r="G881" s="23"/>
      <c r="H881" s="23"/>
      <c r="I881" s="24"/>
      <c r="J881" s="24"/>
    </row>
    <row r="882" spans="1:10" ht="12.75" customHeight="1" x14ac:dyDescent="0.15">
      <c r="A882" s="24"/>
      <c r="B882" s="24"/>
      <c r="C882" s="23"/>
      <c r="D882" s="23"/>
      <c r="E882" s="23"/>
      <c r="F882" s="23"/>
      <c r="G882" s="23"/>
      <c r="H882" s="23"/>
      <c r="I882" s="24"/>
      <c r="J882" s="24"/>
    </row>
    <row r="883" spans="1:10" ht="12.75" customHeight="1" x14ac:dyDescent="0.15">
      <c r="A883" s="24"/>
      <c r="B883" s="24"/>
      <c r="C883" s="23"/>
      <c r="D883" s="23"/>
      <c r="E883" s="23"/>
      <c r="F883" s="23"/>
      <c r="G883" s="23"/>
      <c r="H883" s="23"/>
      <c r="I883" s="24"/>
      <c r="J883" s="24"/>
    </row>
    <row r="884" spans="1:10" ht="12.75" customHeight="1" x14ac:dyDescent="0.15">
      <c r="A884" s="24"/>
      <c r="B884" s="24"/>
      <c r="C884" s="23"/>
      <c r="D884" s="23"/>
      <c r="E884" s="23"/>
      <c r="F884" s="23"/>
      <c r="G884" s="23"/>
      <c r="H884" s="23"/>
      <c r="I884" s="24"/>
      <c r="J884" s="24"/>
    </row>
    <row r="885" spans="1:10" ht="12.75" customHeight="1" x14ac:dyDescent="0.15">
      <c r="A885" s="24"/>
      <c r="B885" s="24"/>
      <c r="C885" s="23"/>
      <c r="D885" s="23"/>
      <c r="E885" s="23"/>
      <c r="F885" s="23"/>
      <c r="G885" s="23"/>
      <c r="H885" s="23"/>
      <c r="I885" s="24"/>
      <c r="J885" s="24"/>
    </row>
    <row r="886" spans="1:10" ht="12.75" customHeight="1" x14ac:dyDescent="0.15">
      <c r="A886" s="24"/>
      <c r="B886" s="24"/>
      <c r="C886" s="23"/>
      <c r="D886" s="23"/>
      <c r="E886" s="23"/>
      <c r="F886" s="23"/>
      <c r="G886" s="23"/>
      <c r="H886" s="23"/>
      <c r="I886" s="24"/>
      <c r="J886" s="24"/>
    </row>
    <row r="887" spans="1:10" ht="12.75" customHeight="1" x14ac:dyDescent="0.15">
      <c r="A887" s="24"/>
      <c r="B887" s="24"/>
      <c r="C887" s="23"/>
      <c r="D887" s="23"/>
      <c r="E887" s="23"/>
      <c r="F887" s="23"/>
      <c r="G887" s="23"/>
      <c r="H887" s="23"/>
      <c r="I887" s="24"/>
      <c r="J887" s="24"/>
    </row>
    <row r="888" spans="1:10" ht="12.75" customHeight="1" x14ac:dyDescent="0.15">
      <c r="A888" s="24"/>
      <c r="B888" s="24"/>
      <c r="C888" s="23"/>
      <c r="D888" s="23"/>
      <c r="E888" s="23"/>
      <c r="F888" s="23"/>
      <c r="G888" s="23"/>
      <c r="H888" s="23"/>
      <c r="I888" s="24"/>
      <c r="J888" s="24"/>
    </row>
    <row r="889" spans="1:10" ht="12.75" customHeight="1" x14ac:dyDescent="0.15">
      <c r="A889" s="24"/>
      <c r="B889" s="24"/>
      <c r="C889" s="23"/>
      <c r="D889" s="23"/>
      <c r="E889" s="23"/>
      <c r="F889" s="23"/>
      <c r="G889" s="23"/>
      <c r="H889" s="23"/>
      <c r="I889" s="24"/>
      <c r="J889" s="24"/>
    </row>
    <row r="890" spans="1:10" ht="12.75" customHeight="1" x14ac:dyDescent="0.15">
      <c r="A890" s="24"/>
      <c r="B890" s="24"/>
      <c r="C890" s="23"/>
      <c r="D890" s="23"/>
      <c r="E890" s="23"/>
      <c r="F890" s="23"/>
      <c r="G890" s="23"/>
      <c r="H890" s="23"/>
      <c r="I890" s="24"/>
      <c r="J890" s="24"/>
    </row>
    <row r="891" spans="1:10" ht="12.75" customHeight="1" x14ac:dyDescent="0.15">
      <c r="A891" s="24"/>
      <c r="B891" s="24"/>
      <c r="C891" s="23"/>
      <c r="D891" s="23"/>
      <c r="E891" s="23"/>
      <c r="F891" s="23"/>
      <c r="G891" s="23"/>
      <c r="H891" s="23"/>
      <c r="I891" s="24"/>
      <c r="J891" s="24"/>
    </row>
    <row r="892" spans="1:10" ht="12.75" customHeight="1" x14ac:dyDescent="0.15">
      <c r="A892" s="24"/>
      <c r="B892" s="24"/>
      <c r="C892" s="23"/>
      <c r="D892" s="23"/>
      <c r="E892" s="23"/>
      <c r="F892" s="23"/>
      <c r="G892" s="23"/>
      <c r="H892" s="23"/>
      <c r="I892" s="24"/>
      <c r="J892" s="24"/>
    </row>
    <row r="893" spans="1:10" ht="12.75" customHeight="1" x14ac:dyDescent="0.15">
      <c r="A893" s="24"/>
      <c r="B893" s="24"/>
      <c r="C893" s="23"/>
      <c r="D893" s="23"/>
      <c r="E893" s="23"/>
      <c r="F893" s="23"/>
      <c r="G893" s="23"/>
      <c r="H893" s="23"/>
      <c r="I893" s="24"/>
      <c r="J893" s="24"/>
    </row>
    <row r="894" spans="1:10" ht="12.75" customHeight="1" x14ac:dyDescent="0.15">
      <c r="A894" s="24"/>
      <c r="B894" s="24"/>
      <c r="C894" s="23"/>
      <c r="D894" s="23"/>
      <c r="E894" s="23"/>
      <c r="F894" s="23"/>
      <c r="G894" s="23"/>
      <c r="H894" s="23"/>
      <c r="I894" s="24"/>
      <c r="J894" s="24"/>
    </row>
    <row r="895" spans="1:10" ht="12.75" customHeight="1" x14ac:dyDescent="0.15">
      <c r="A895" s="24"/>
      <c r="B895" s="24"/>
      <c r="C895" s="23"/>
      <c r="D895" s="23"/>
      <c r="E895" s="23"/>
      <c r="F895" s="23"/>
      <c r="G895" s="23"/>
      <c r="H895" s="23"/>
      <c r="I895" s="24"/>
      <c r="J895" s="24"/>
    </row>
    <row r="896" spans="1:10" ht="12.75" customHeight="1" x14ac:dyDescent="0.15">
      <c r="A896" s="24"/>
      <c r="B896" s="24"/>
      <c r="C896" s="23"/>
      <c r="D896" s="23"/>
      <c r="E896" s="23"/>
      <c r="F896" s="23"/>
      <c r="G896" s="23"/>
      <c r="H896" s="23"/>
      <c r="I896" s="24"/>
      <c r="J896" s="24"/>
    </row>
    <row r="897" spans="1:10" ht="12.75" customHeight="1" x14ac:dyDescent="0.15">
      <c r="A897" s="24"/>
      <c r="B897" s="24"/>
      <c r="C897" s="23"/>
      <c r="D897" s="23"/>
      <c r="E897" s="23"/>
      <c r="F897" s="23"/>
      <c r="G897" s="23"/>
      <c r="H897" s="23"/>
      <c r="I897" s="24"/>
      <c r="J897" s="24"/>
    </row>
    <row r="898" spans="1:10" ht="12.75" customHeight="1" x14ac:dyDescent="0.15">
      <c r="A898" s="24"/>
      <c r="B898" s="24"/>
      <c r="C898" s="23"/>
      <c r="D898" s="23"/>
      <c r="E898" s="23"/>
      <c r="F898" s="23"/>
      <c r="G898" s="23"/>
      <c r="H898" s="23"/>
      <c r="I898" s="24"/>
      <c r="J898" s="24"/>
    </row>
    <row r="899" spans="1:10" ht="12.75" customHeight="1" x14ac:dyDescent="0.15">
      <c r="A899" s="24"/>
      <c r="B899" s="24"/>
      <c r="C899" s="23"/>
      <c r="D899" s="23"/>
      <c r="E899" s="23"/>
      <c r="F899" s="23"/>
      <c r="G899" s="23"/>
      <c r="H899" s="23"/>
      <c r="I899" s="24"/>
      <c r="J899" s="24"/>
    </row>
    <row r="900" spans="1:10" ht="12.75" customHeight="1" x14ac:dyDescent="0.15">
      <c r="A900" s="24"/>
      <c r="B900" s="24"/>
      <c r="C900" s="23"/>
      <c r="D900" s="23"/>
      <c r="E900" s="23"/>
      <c r="F900" s="23"/>
      <c r="G900" s="23"/>
      <c r="H900" s="23"/>
      <c r="I900" s="24"/>
      <c r="J900" s="24"/>
    </row>
    <row r="901" spans="1:10" ht="12.75" customHeight="1" x14ac:dyDescent="0.15">
      <c r="A901" s="24"/>
      <c r="B901" s="24"/>
      <c r="C901" s="23"/>
      <c r="D901" s="23"/>
      <c r="E901" s="23"/>
      <c r="F901" s="23"/>
      <c r="G901" s="23"/>
      <c r="H901" s="23"/>
      <c r="I901" s="24"/>
      <c r="J901" s="24"/>
    </row>
    <row r="902" spans="1:10" ht="12.75" customHeight="1" x14ac:dyDescent="0.15">
      <c r="A902" s="24"/>
      <c r="B902" s="24"/>
      <c r="C902" s="23"/>
      <c r="D902" s="23"/>
      <c r="E902" s="23"/>
      <c r="F902" s="23"/>
      <c r="G902" s="23"/>
      <c r="H902" s="23"/>
      <c r="I902" s="24"/>
      <c r="J902" s="24"/>
    </row>
    <row r="903" spans="1:10" ht="12.75" customHeight="1" x14ac:dyDescent="0.15">
      <c r="A903" s="24"/>
      <c r="B903" s="24"/>
      <c r="C903" s="23"/>
      <c r="D903" s="23"/>
      <c r="E903" s="23"/>
      <c r="F903" s="23"/>
      <c r="G903" s="23"/>
      <c r="H903" s="23"/>
      <c r="I903" s="24"/>
      <c r="J903" s="24"/>
    </row>
    <row r="904" spans="1:10" ht="12.75" customHeight="1" x14ac:dyDescent="0.15">
      <c r="A904" s="24"/>
      <c r="B904" s="24"/>
      <c r="C904" s="23"/>
      <c r="D904" s="23"/>
      <c r="E904" s="23"/>
      <c r="F904" s="23"/>
      <c r="G904" s="23"/>
      <c r="H904" s="23"/>
      <c r="I904" s="24"/>
      <c r="J904" s="24"/>
    </row>
    <row r="905" spans="1:10" ht="12.75" customHeight="1" x14ac:dyDescent="0.15">
      <c r="A905" s="24"/>
      <c r="B905" s="24"/>
      <c r="C905" s="23"/>
      <c r="D905" s="23"/>
      <c r="E905" s="23"/>
      <c r="F905" s="23"/>
      <c r="G905" s="23"/>
      <c r="H905" s="23"/>
      <c r="I905" s="24"/>
      <c r="J905" s="24"/>
    </row>
    <row r="906" spans="1:10" ht="12.75" customHeight="1" x14ac:dyDescent="0.15">
      <c r="A906" s="24"/>
      <c r="B906" s="24"/>
      <c r="C906" s="23"/>
      <c r="D906" s="23"/>
      <c r="E906" s="23"/>
      <c r="F906" s="23"/>
      <c r="G906" s="23"/>
      <c r="H906" s="23"/>
      <c r="I906" s="24"/>
      <c r="J906" s="24"/>
    </row>
    <row r="907" spans="1:10" ht="12.75" customHeight="1" x14ac:dyDescent="0.15">
      <c r="A907" s="24"/>
      <c r="B907" s="24"/>
      <c r="C907" s="23"/>
      <c r="D907" s="23"/>
      <c r="E907" s="23"/>
      <c r="F907" s="23"/>
      <c r="G907" s="23"/>
      <c r="H907" s="23"/>
      <c r="I907" s="24"/>
      <c r="J907" s="24"/>
    </row>
    <row r="908" spans="1:10" ht="12.75" customHeight="1" x14ac:dyDescent="0.15">
      <c r="A908" s="24"/>
      <c r="B908" s="24"/>
      <c r="C908" s="23"/>
      <c r="D908" s="23"/>
      <c r="E908" s="23"/>
      <c r="F908" s="23"/>
      <c r="G908" s="23"/>
      <c r="H908" s="23"/>
      <c r="I908" s="24"/>
      <c r="J908" s="24"/>
    </row>
    <row r="909" spans="1:10" ht="12.75" customHeight="1" x14ac:dyDescent="0.15">
      <c r="A909" s="24"/>
      <c r="B909" s="24"/>
      <c r="C909" s="23"/>
      <c r="D909" s="23"/>
      <c r="E909" s="23"/>
      <c r="F909" s="23"/>
      <c r="G909" s="23"/>
      <c r="H909" s="23"/>
      <c r="I909" s="24"/>
      <c r="J909" s="24"/>
    </row>
    <row r="910" spans="1:10" ht="12.75" customHeight="1" x14ac:dyDescent="0.15">
      <c r="A910" s="24"/>
      <c r="B910" s="24"/>
      <c r="C910" s="23"/>
      <c r="D910" s="23"/>
      <c r="E910" s="23"/>
      <c r="F910" s="23"/>
      <c r="G910" s="23"/>
      <c r="H910" s="23"/>
      <c r="I910" s="24"/>
      <c r="J910" s="24"/>
    </row>
    <row r="911" spans="1:10" ht="12.75" customHeight="1" x14ac:dyDescent="0.15">
      <c r="A911" s="24"/>
      <c r="B911" s="24"/>
      <c r="C911" s="23"/>
      <c r="D911" s="23"/>
      <c r="E911" s="23"/>
      <c r="F911" s="23"/>
      <c r="G911" s="23"/>
      <c r="H911" s="23"/>
      <c r="I911" s="24"/>
      <c r="J911" s="24"/>
    </row>
    <row r="912" spans="1:10" ht="12.75" customHeight="1" x14ac:dyDescent="0.15">
      <c r="A912" s="24"/>
      <c r="B912" s="24"/>
      <c r="C912" s="23"/>
      <c r="D912" s="23"/>
      <c r="E912" s="23"/>
      <c r="F912" s="23"/>
      <c r="G912" s="23"/>
      <c r="H912" s="23"/>
      <c r="I912" s="24"/>
      <c r="J912" s="24"/>
    </row>
    <row r="913" spans="1:10" ht="12.75" customHeight="1" x14ac:dyDescent="0.15">
      <c r="A913" s="24"/>
      <c r="B913" s="24"/>
      <c r="C913" s="23"/>
      <c r="D913" s="23"/>
      <c r="E913" s="23"/>
      <c r="F913" s="23"/>
      <c r="G913" s="23"/>
      <c r="H913" s="23"/>
      <c r="I913" s="24"/>
      <c r="J913" s="24"/>
    </row>
    <row r="914" spans="1:10" ht="12.75" customHeight="1" x14ac:dyDescent="0.15">
      <c r="A914" s="24"/>
      <c r="B914" s="24"/>
      <c r="C914" s="23"/>
      <c r="D914" s="23"/>
      <c r="E914" s="23"/>
      <c r="F914" s="23"/>
      <c r="G914" s="23"/>
      <c r="H914" s="23"/>
      <c r="I914" s="24"/>
      <c r="J914" s="24"/>
    </row>
    <row r="915" spans="1:10" ht="12.75" customHeight="1" x14ac:dyDescent="0.15">
      <c r="A915" s="24"/>
      <c r="B915" s="24"/>
      <c r="C915" s="23"/>
      <c r="D915" s="23"/>
      <c r="E915" s="23"/>
      <c r="F915" s="23"/>
      <c r="G915" s="23"/>
      <c r="H915" s="23"/>
      <c r="I915" s="24"/>
      <c r="J915" s="24"/>
    </row>
    <row r="916" spans="1:10" ht="12.75" customHeight="1" x14ac:dyDescent="0.15">
      <c r="A916" s="24"/>
      <c r="B916" s="24"/>
      <c r="C916" s="23"/>
      <c r="D916" s="23"/>
      <c r="E916" s="23"/>
      <c r="F916" s="23"/>
      <c r="G916" s="23"/>
      <c r="H916" s="23"/>
      <c r="I916" s="24"/>
      <c r="J916" s="24"/>
    </row>
    <row r="917" spans="1:10" ht="12.75" customHeight="1" x14ac:dyDescent="0.15">
      <c r="A917" s="24"/>
      <c r="B917" s="24"/>
      <c r="C917" s="23"/>
      <c r="D917" s="23"/>
      <c r="E917" s="23"/>
      <c r="F917" s="23"/>
      <c r="G917" s="23"/>
      <c r="H917" s="23"/>
      <c r="I917" s="24"/>
      <c r="J917" s="24"/>
    </row>
    <row r="918" spans="1:10" ht="12.75" customHeight="1" x14ac:dyDescent="0.15">
      <c r="A918" s="24"/>
      <c r="B918" s="24"/>
      <c r="C918" s="23"/>
      <c r="D918" s="23"/>
      <c r="E918" s="23"/>
      <c r="F918" s="23"/>
      <c r="G918" s="23"/>
      <c r="H918" s="23"/>
      <c r="I918" s="24"/>
      <c r="J918" s="24"/>
    </row>
    <row r="919" spans="1:10" ht="12.75" customHeight="1" x14ac:dyDescent="0.15">
      <c r="A919" s="24"/>
      <c r="B919" s="24"/>
      <c r="C919" s="23"/>
      <c r="D919" s="23"/>
      <c r="E919" s="23"/>
      <c r="F919" s="23"/>
      <c r="G919" s="23"/>
      <c r="H919" s="23"/>
      <c r="I919" s="24"/>
      <c r="J919" s="24"/>
    </row>
    <row r="920" spans="1:10" ht="12.75" customHeight="1" x14ac:dyDescent="0.15">
      <c r="A920" s="24"/>
      <c r="B920" s="24"/>
      <c r="C920" s="23"/>
      <c r="D920" s="23"/>
      <c r="E920" s="23"/>
      <c r="F920" s="23"/>
      <c r="G920" s="23"/>
      <c r="H920" s="23"/>
      <c r="I920" s="24"/>
      <c r="J920" s="24"/>
    </row>
    <row r="921" spans="1:10" ht="12.75" customHeight="1" x14ac:dyDescent="0.15">
      <c r="A921" s="24"/>
      <c r="B921" s="24"/>
      <c r="C921" s="23"/>
      <c r="D921" s="23"/>
      <c r="E921" s="23"/>
      <c r="F921" s="23"/>
      <c r="G921" s="23"/>
      <c r="H921" s="23"/>
      <c r="I921" s="24"/>
      <c r="J921" s="24"/>
    </row>
    <row r="922" spans="1:10" ht="12.75" customHeight="1" x14ac:dyDescent="0.15">
      <c r="A922" s="24"/>
      <c r="B922" s="24"/>
      <c r="C922" s="23"/>
      <c r="D922" s="23"/>
      <c r="E922" s="23"/>
      <c r="F922" s="23"/>
      <c r="G922" s="23"/>
      <c r="H922" s="23"/>
      <c r="I922" s="24"/>
      <c r="J922" s="24"/>
    </row>
    <row r="923" spans="1:10" ht="12.75" customHeight="1" x14ac:dyDescent="0.15">
      <c r="A923" s="24"/>
      <c r="B923" s="24"/>
      <c r="C923" s="23"/>
      <c r="D923" s="23"/>
      <c r="E923" s="23"/>
      <c r="F923" s="23"/>
      <c r="G923" s="23"/>
      <c r="H923" s="23"/>
      <c r="I923" s="24"/>
      <c r="J923" s="24"/>
    </row>
    <row r="924" spans="1:10" ht="12.75" customHeight="1" x14ac:dyDescent="0.15">
      <c r="A924" s="24"/>
      <c r="B924" s="24"/>
      <c r="C924" s="23"/>
      <c r="D924" s="23"/>
      <c r="E924" s="23"/>
      <c r="F924" s="23"/>
      <c r="G924" s="23"/>
      <c r="H924" s="23"/>
      <c r="I924" s="24"/>
      <c r="J924" s="24"/>
    </row>
    <row r="925" spans="1:10" ht="12.75" customHeight="1" x14ac:dyDescent="0.15">
      <c r="A925" s="24"/>
      <c r="B925" s="24"/>
      <c r="C925" s="23"/>
      <c r="D925" s="23"/>
      <c r="E925" s="23"/>
      <c r="F925" s="23"/>
      <c r="G925" s="23"/>
      <c r="H925" s="23"/>
      <c r="I925" s="24"/>
      <c r="J925" s="24"/>
    </row>
    <row r="926" spans="1:10" ht="12.75" customHeight="1" x14ac:dyDescent="0.15">
      <c r="A926" s="24"/>
      <c r="B926" s="24"/>
      <c r="C926" s="23"/>
      <c r="D926" s="23"/>
      <c r="E926" s="23"/>
      <c r="F926" s="23"/>
      <c r="G926" s="23"/>
      <c r="H926" s="23"/>
      <c r="I926" s="24"/>
      <c r="J926" s="24"/>
    </row>
    <row r="927" spans="1:10" ht="12.75" customHeight="1" x14ac:dyDescent="0.15">
      <c r="A927" s="24"/>
      <c r="B927" s="24"/>
      <c r="C927" s="23"/>
      <c r="D927" s="23"/>
      <c r="E927" s="23"/>
      <c r="F927" s="23"/>
      <c r="G927" s="23"/>
      <c r="H927" s="23"/>
      <c r="I927" s="24"/>
      <c r="J927" s="24"/>
    </row>
    <row r="928" spans="1:10" ht="12.75" customHeight="1" x14ac:dyDescent="0.15">
      <c r="A928" s="24"/>
      <c r="B928" s="24"/>
      <c r="C928" s="23"/>
      <c r="D928" s="23"/>
      <c r="E928" s="23"/>
      <c r="F928" s="23"/>
      <c r="G928" s="23"/>
      <c r="H928" s="23"/>
      <c r="I928" s="24"/>
      <c r="J928" s="24"/>
    </row>
    <row r="929" spans="1:10" ht="12.75" customHeight="1" x14ac:dyDescent="0.15">
      <c r="A929" s="24"/>
      <c r="B929" s="24"/>
      <c r="C929" s="23"/>
      <c r="D929" s="23"/>
      <c r="E929" s="23"/>
      <c r="F929" s="23"/>
      <c r="G929" s="23"/>
      <c r="H929" s="23"/>
      <c r="I929" s="24"/>
      <c r="J929" s="24"/>
    </row>
    <row r="930" spans="1:10" ht="12.75" customHeight="1" x14ac:dyDescent="0.15">
      <c r="A930" s="24"/>
      <c r="B930" s="24"/>
      <c r="C930" s="23"/>
      <c r="D930" s="23"/>
      <c r="E930" s="23"/>
      <c r="F930" s="23"/>
      <c r="G930" s="23"/>
      <c r="H930" s="23"/>
      <c r="I930" s="24"/>
      <c r="J930" s="24"/>
    </row>
    <row r="931" spans="1:10" ht="12.75" customHeight="1" x14ac:dyDescent="0.15">
      <c r="A931" s="24"/>
      <c r="B931" s="24"/>
      <c r="C931" s="23"/>
      <c r="D931" s="23"/>
      <c r="E931" s="23"/>
      <c r="F931" s="23"/>
      <c r="G931" s="23"/>
      <c r="H931" s="23"/>
      <c r="I931" s="24"/>
      <c r="J931" s="24"/>
    </row>
    <row r="932" spans="1:10" ht="12.75" customHeight="1" x14ac:dyDescent="0.15">
      <c r="A932" s="24"/>
      <c r="B932" s="24"/>
      <c r="C932" s="23"/>
      <c r="D932" s="23"/>
      <c r="E932" s="23"/>
      <c r="F932" s="23"/>
      <c r="G932" s="23"/>
      <c r="H932" s="23"/>
      <c r="I932" s="24"/>
      <c r="J932" s="24"/>
    </row>
    <row r="933" spans="1:10" ht="12.75" customHeight="1" x14ac:dyDescent="0.15">
      <c r="A933" s="24"/>
      <c r="B933" s="24"/>
      <c r="C933" s="23"/>
      <c r="D933" s="23"/>
      <c r="E933" s="23"/>
      <c r="F933" s="23"/>
      <c r="G933" s="23"/>
      <c r="H933" s="23"/>
      <c r="I933" s="24"/>
      <c r="J933" s="24"/>
    </row>
    <row r="934" spans="1:10" ht="12.75" customHeight="1" x14ac:dyDescent="0.15">
      <c r="A934" s="24"/>
      <c r="B934" s="24"/>
      <c r="C934" s="23"/>
      <c r="D934" s="23"/>
      <c r="E934" s="23"/>
      <c r="F934" s="23"/>
      <c r="G934" s="23"/>
      <c r="H934" s="23"/>
      <c r="I934" s="24"/>
      <c r="J934" s="24"/>
    </row>
    <row r="935" spans="1:10" ht="12.75" customHeight="1" x14ac:dyDescent="0.15">
      <c r="A935" s="24"/>
      <c r="B935" s="24"/>
      <c r="C935" s="23"/>
      <c r="D935" s="23"/>
      <c r="E935" s="23"/>
      <c r="F935" s="23"/>
      <c r="G935" s="23"/>
      <c r="H935" s="23"/>
      <c r="I935" s="24"/>
      <c r="J935" s="24"/>
    </row>
    <row r="936" spans="1:10" ht="12.75" customHeight="1" x14ac:dyDescent="0.15">
      <c r="A936" s="24"/>
      <c r="B936" s="24"/>
      <c r="C936" s="23"/>
      <c r="D936" s="23"/>
      <c r="E936" s="23"/>
      <c r="F936" s="23"/>
      <c r="G936" s="23"/>
      <c r="H936" s="23"/>
      <c r="I936" s="24"/>
      <c r="J936" s="24"/>
    </row>
    <row r="937" spans="1:10" ht="12.75" customHeight="1" x14ac:dyDescent="0.15">
      <c r="A937" s="24"/>
      <c r="B937" s="24"/>
      <c r="C937" s="23"/>
      <c r="D937" s="23"/>
      <c r="E937" s="23"/>
      <c r="F937" s="23"/>
      <c r="G937" s="23"/>
      <c r="H937" s="23"/>
      <c r="I937" s="24"/>
      <c r="J937" s="24"/>
    </row>
    <row r="938" spans="1:10" ht="12.75" customHeight="1" x14ac:dyDescent="0.15">
      <c r="A938" s="24"/>
      <c r="B938" s="24"/>
      <c r="C938" s="23"/>
      <c r="D938" s="23"/>
      <c r="E938" s="23"/>
      <c r="F938" s="23"/>
      <c r="G938" s="23"/>
      <c r="H938" s="23"/>
      <c r="I938" s="24"/>
      <c r="J938" s="24"/>
    </row>
    <row r="939" spans="1:10" ht="12.75" customHeight="1" x14ac:dyDescent="0.15">
      <c r="A939" s="24"/>
      <c r="B939" s="24"/>
      <c r="C939" s="23"/>
      <c r="D939" s="23"/>
      <c r="E939" s="23"/>
      <c r="F939" s="23"/>
      <c r="G939" s="23"/>
      <c r="H939" s="23"/>
      <c r="I939" s="24"/>
      <c r="J939" s="24"/>
    </row>
    <row r="940" spans="1:10" ht="12.75" customHeight="1" x14ac:dyDescent="0.15">
      <c r="A940" s="24"/>
      <c r="B940" s="24"/>
      <c r="C940" s="23"/>
      <c r="D940" s="23"/>
      <c r="E940" s="23"/>
      <c r="F940" s="23"/>
      <c r="G940" s="23"/>
      <c r="H940" s="23"/>
      <c r="I940" s="24"/>
      <c r="J940" s="24"/>
    </row>
    <row r="941" spans="1:10" ht="12.75" customHeight="1" x14ac:dyDescent="0.15">
      <c r="A941" s="24"/>
      <c r="B941" s="24"/>
      <c r="C941" s="23"/>
      <c r="D941" s="23"/>
      <c r="E941" s="23"/>
      <c r="F941" s="23"/>
      <c r="G941" s="23"/>
      <c r="H941" s="23"/>
      <c r="I941" s="24"/>
      <c r="J941" s="24"/>
    </row>
    <row r="942" spans="1:10" ht="12.75" customHeight="1" x14ac:dyDescent="0.15">
      <c r="A942" s="24"/>
      <c r="B942" s="24"/>
      <c r="C942" s="23"/>
      <c r="D942" s="23"/>
      <c r="E942" s="23"/>
      <c r="F942" s="23"/>
      <c r="G942" s="23"/>
      <c r="H942" s="23"/>
      <c r="I942" s="24"/>
      <c r="J942" s="24"/>
    </row>
    <row r="943" spans="1:10" ht="12.75" customHeight="1" x14ac:dyDescent="0.15">
      <c r="A943" s="24"/>
      <c r="B943" s="24"/>
      <c r="C943" s="23"/>
      <c r="D943" s="23"/>
      <c r="E943" s="23"/>
      <c r="F943" s="23"/>
      <c r="G943" s="23"/>
      <c r="H943" s="23"/>
      <c r="I943" s="24"/>
      <c r="J943" s="24"/>
    </row>
    <row r="944" spans="1:10" ht="12.75" customHeight="1" x14ac:dyDescent="0.15">
      <c r="A944" s="24"/>
      <c r="B944" s="24"/>
      <c r="C944" s="23"/>
      <c r="D944" s="23"/>
      <c r="E944" s="23"/>
      <c r="F944" s="23"/>
      <c r="G944" s="23"/>
      <c r="H944" s="23"/>
      <c r="I944" s="24"/>
      <c r="J944" s="24"/>
    </row>
    <row r="945" spans="1:10" ht="12.75" customHeight="1" x14ac:dyDescent="0.15">
      <c r="A945" s="24"/>
      <c r="B945" s="24"/>
      <c r="C945" s="23"/>
      <c r="D945" s="23"/>
      <c r="E945" s="23"/>
      <c r="F945" s="23"/>
      <c r="G945" s="23"/>
      <c r="H945" s="23"/>
      <c r="I945" s="24"/>
      <c r="J945" s="24"/>
    </row>
    <row r="946" spans="1:10" ht="12.75" customHeight="1" x14ac:dyDescent="0.15">
      <c r="A946" s="24"/>
      <c r="B946" s="24"/>
      <c r="C946" s="23"/>
      <c r="D946" s="23"/>
      <c r="E946" s="23"/>
      <c r="F946" s="23"/>
      <c r="G946" s="23"/>
      <c r="H946" s="23"/>
      <c r="I946" s="24"/>
      <c r="J946" s="24"/>
    </row>
    <row r="947" spans="1:10" ht="12.75" customHeight="1" x14ac:dyDescent="0.15">
      <c r="A947" s="24"/>
      <c r="B947" s="24"/>
      <c r="C947" s="23"/>
      <c r="D947" s="23"/>
      <c r="E947" s="23"/>
      <c r="F947" s="23"/>
      <c r="G947" s="23"/>
      <c r="H947" s="23"/>
      <c r="I947" s="24"/>
      <c r="J947" s="24"/>
    </row>
    <row r="948" spans="1:10" ht="12.75" customHeight="1" x14ac:dyDescent="0.15">
      <c r="A948" s="24"/>
      <c r="B948" s="24"/>
      <c r="C948" s="23"/>
      <c r="D948" s="23"/>
      <c r="E948" s="23"/>
      <c r="F948" s="23"/>
      <c r="G948" s="23"/>
      <c r="H948" s="23"/>
      <c r="I948" s="24"/>
      <c r="J948" s="24"/>
    </row>
    <row r="949" spans="1:10" ht="12.75" customHeight="1" x14ac:dyDescent="0.15">
      <c r="A949" s="24"/>
      <c r="B949" s="24"/>
      <c r="C949" s="23"/>
      <c r="D949" s="23"/>
      <c r="E949" s="23"/>
      <c r="F949" s="23"/>
      <c r="G949" s="23"/>
      <c r="H949" s="23"/>
      <c r="I949" s="24"/>
      <c r="J949" s="24"/>
    </row>
    <row r="950" spans="1:10" ht="12.75" customHeight="1" x14ac:dyDescent="0.15">
      <c r="A950" s="24"/>
      <c r="B950" s="24"/>
      <c r="C950" s="23"/>
      <c r="D950" s="23"/>
      <c r="E950" s="23"/>
      <c r="F950" s="23"/>
      <c r="G950" s="23"/>
      <c r="H950" s="23"/>
      <c r="I950" s="24"/>
      <c r="J950" s="24"/>
    </row>
    <row r="951" spans="1:10" ht="12.75" customHeight="1" x14ac:dyDescent="0.15">
      <c r="A951" s="24"/>
      <c r="B951" s="24"/>
      <c r="C951" s="23"/>
      <c r="D951" s="23"/>
      <c r="E951" s="23"/>
      <c r="F951" s="23"/>
      <c r="G951" s="23"/>
      <c r="H951" s="23"/>
      <c r="I951" s="24"/>
      <c r="J951" s="24"/>
    </row>
    <row r="952" spans="1:10" ht="12.75" customHeight="1" x14ac:dyDescent="0.15">
      <c r="A952" s="24"/>
      <c r="B952" s="24"/>
      <c r="C952" s="23"/>
      <c r="D952" s="23"/>
      <c r="E952" s="23"/>
      <c r="F952" s="23"/>
      <c r="G952" s="23"/>
      <c r="H952" s="23"/>
      <c r="I952" s="24"/>
      <c r="J952" s="24"/>
    </row>
    <row r="953" spans="1:10" ht="12.75" customHeight="1" x14ac:dyDescent="0.15">
      <c r="A953" s="24"/>
      <c r="B953" s="24"/>
      <c r="C953" s="23"/>
      <c r="D953" s="23"/>
      <c r="E953" s="23"/>
      <c r="F953" s="23"/>
      <c r="G953" s="23"/>
      <c r="H953" s="23"/>
      <c r="I953" s="24"/>
      <c r="J953" s="24"/>
    </row>
    <row r="954" spans="1:10" ht="12.75" customHeight="1" x14ac:dyDescent="0.15">
      <c r="A954" s="24"/>
      <c r="B954" s="24"/>
      <c r="C954" s="23"/>
      <c r="D954" s="23"/>
      <c r="E954" s="23"/>
      <c r="F954" s="23"/>
      <c r="G954" s="23"/>
      <c r="H954" s="23"/>
      <c r="I954" s="24"/>
      <c r="J954" s="24"/>
    </row>
    <row r="955" spans="1:10" ht="12.75" customHeight="1" x14ac:dyDescent="0.15">
      <c r="A955" s="24"/>
      <c r="B955" s="24"/>
      <c r="C955" s="23"/>
      <c r="D955" s="23"/>
      <c r="E955" s="23"/>
      <c r="F955" s="23"/>
      <c r="G955" s="23"/>
      <c r="H955" s="23"/>
      <c r="I955" s="24"/>
      <c r="J955" s="24"/>
    </row>
    <row r="956" spans="1:10" ht="12.75" customHeight="1" x14ac:dyDescent="0.15">
      <c r="A956" s="24"/>
      <c r="B956" s="24"/>
      <c r="C956" s="23"/>
      <c r="D956" s="23"/>
      <c r="E956" s="23"/>
      <c r="F956" s="23"/>
      <c r="G956" s="23"/>
      <c r="H956" s="23"/>
      <c r="I956" s="24"/>
      <c r="J956" s="24"/>
    </row>
    <row r="957" spans="1:10" ht="12.75" customHeight="1" x14ac:dyDescent="0.15">
      <c r="A957" s="24"/>
      <c r="B957" s="24"/>
      <c r="C957" s="23"/>
      <c r="D957" s="23"/>
      <c r="E957" s="23"/>
      <c r="F957" s="23"/>
      <c r="G957" s="23"/>
      <c r="H957" s="23"/>
      <c r="I957" s="24"/>
      <c r="J957" s="24"/>
    </row>
    <row r="958" spans="1:10" ht="12.75" customHeight="1" x14ac:dyDescent="0.15">
      <c r="A958" s="24"/>
      <c r="B958" s="24"/>
      <c r="C958" s="23"/>
      <c r="D958" s="23"/>
      <c r="E958" s="23"/>
      <c r="F958" s="23"/>
      <c r="G958" s="23"/>
      <c r="H958" s="23"/>
      <c r="I958" s="24"/>
      <c r="J958" s="24"/>
    </row>
    <row r="959" spans="1:10" ht="12.75" customHeight="1" x14ac:dyDescent="0.15">
      <c r="A959" s="24"/>
      <c r="B959" s="24"/>
      <c r="C959" s="23"/>
      <c r="D959" s="23"/>
      <c r="E959" s="23"/>
      <c r="F959" s="23"/>
      <c r="G959" s="23"/>
      <c r="H959" s="23"/>
      <c r="I959" s="24"/>
      <c r="J959" s="24"/>
    </row>
    <row r="960" spans="1:10" ht="12.75" customHeight="1" x14ac:dyDescent="0.15">
      <c r="A960" s="24"/>
      <c r="B960" s="24"/>
      <c r="C960" s="23"/>
      <c r="D960" s="23"/>
      <c r="E960" s="23"/>
      <c r="F960" s="23"/>
      <c r="G960" s="23"/>
      <c r="H960" s="23"/>
      <c r="I960" s="24"/>
      <c r="J960" s="24"/>
    </row>
    <row r="961" spans="1:10" ht="12.75" customHeight="1" x14ac:dyDescent="0.15">
      <c r="A961" s="24"/>
      <c r="B961" s="24"/>
      <c r="C961" s="23"/>
      <c r="D961" s="23"/>
      <c r="E961" s="23"/>
      <c r="F961" s="23"/>
      <c r="G961" s="23"/>
      <c r="H961" s="23"/>
      <c r="I961" s="24"/>
      <c r="J961" s="24"/>
    </row>
    <row r="962" spans="1:10" ht="12.75" customHeight="1" x14ac:dyDescent="0.15">
      <c r="A962" s="24"/>
      <c r="B962" s="24"/>
      <c r="C962" s="23"/>
      <c r="D962" s="23"/>
      <c r="E962" s="23"/>
      <c r="F962" s="23"/>
      <c r="G962" s="23"/>
      <c r="H962" s="23"/>
      <c r="I962" s="24"/>
      <c r="J962" s="24"/>
    </row>
    <row r="963" spans="1:10" ht="12.75" customHeight="1" x14ac:dyDescent="0.15">
      <c r="A963" s="24"/>
      <c r="B963" s="24"/>
      <c r="C963" s="23"/>
      <c r="D963" s="23"/>
      <c r="E963" s="23"/>
      <c r="F963" s="23"/>
      <c r="G963" s="23"/>
      <c r="H963" s="23"/>
      <c r="I963" s="24"/>
      <c r="J963" s="24"/>
    </row>
    <row r="964" spans="1:10" ht="12.75" customHeight="1" x14ac:dyDescent="0.15">
      <c r="A964" s="24"/>
      <c r="B964" s="24"/>
      <c r="C964" s="23"/>
      <c r="D964" s="23"/>
      <c r="E964" s="23"/>
      <c r="F964" s="23"/>
      <c r="G964" s="23"/>
      <c r="H964" s="23"/>
      <c r="I964" s="24"/>
      <c r="J964" s="24"/>
    </row>
    <row r="965" spans="1:10" ht="12.75" customHeight="1" x14ac:dyDescent="0.15">
      <c r="A965" s="24"/>
      <c r="B965" s="24"/>
      <c r="C965" s="23"/>
      <c r="D965" s="23"/>
      <c r="E965" s="23"/>
      <c r="F965" s="23"/>
      <c r="G965" s="23"/>
      <c r="H965" s="23"/>
      <c r="I965" s="24"/>
      <c r="J965" s="24"/>
    </row>
    <row r="966" spans="1:10" ht="12.75" customHeight="1" x14ac:dyDescent="0.15">
      <c r="A966" s="24"/>
      <c r="B966" s="24"/>
      <c r="C966" s="23"/>
      <c r="D966" s="23"/>
      <c r="E966" s="23"/>
      <c r="F966" s="23"/>
      <c r="G966" s="23"/>
      <c r="H966" s="23"/>
      <c r="I966" s="24"/>
      <c r="J966" s="24"/>
    </row>
    <row r="967" spans="1:10" ht="12.75" customHeight="1" x14ac:dyDescent="0.15">
      <c r="A967" s="24"/>
      <c r="B967" s="24"/>
      <c r="C967" s="23"/>
      <c r="D967" s="23"/>
      <c r="E967" s="23"/>
      <c r="F967" s="23"/>
      <c r="G967" s="23"/>
      <c r="H967" s="23"/>
      <c r="I967" s="24"/>
      <c r="J967" s="24"/>
    </row>
    <row r="968" spans="1:10" ht="12.75" customHeight="1" x14ac:dyDescent="0.15">
      <c r="A968" s="24"/>
      <c r="B968" s="24"/>
      <c r="C968" s="23"/>
      <c r="D968" s="23"/>
      <c r="E968" s="23"/>
      <c r="F968" s="23"/>
      <c r="G968" s="23"/>
      <c r="H968" s="23"/>
      <c r="I968" s="24"/>
      <c r="J968" s="24"/>
    </row>
    <row r="969" spans="1:10" ht="12.75" customHeight="1" x14ac:dyDescent="0.15">
      <c r="A969" s="24"/>
      <c r="B969" s="24"/>
      <c r="C969" s="23"/>
      <c r="D969" s="23"/>
      <c r="E969" s="23"/>
      <c r="F969" s="23"/>
      <c r="G969" s="23"/>
      <c r="H969" s="23"/>
      <c r="I969" s="24"/>
      <c r="J969" s="24"/>
    </row>
    <row r="970" spans="1:10" ht="12.75" customHeight="1" x14ac:dyDescent="0.15">
      <c r="A970" s="24"/>
      <c r="B970" s="24"/>
      <c r="C970" s="23"/>
      <c r="D970" s="23"/>
      <c r="E970" s="23"/>
      <c r="F970" s="23"/>
      <c r="G970" s="23"/>
      <c r="H970" s="23"/>
      <c r="I970" s="24"/>
      <c r="J970" s="24"/>
    </row>
    <row r="971" spans="1:10" ht="12.75" customHeight="1" x14ac:dyDescent="0.15">
      <c r="A971" s="24"/>
      <c r="B971" s="24"/>
      <c r="C971" s="23"/>
      <c r="D971" s="23"/>
      <c r="E971" s="23"/>
      <c r="F971" s="23"/>
      <c r="G971" s="23"/>
      <c r="H971" s="23"/>
      <c r="I971" s="24"/>
      <c r="J971" s="24"/>
    </row>
    <row r="972" spans="1:10" ht="12.75" customHeight="1" x14ac:dyDescent="0.15">
      <c r="A972" s="24"/>
      <c r="B972" s="24"/>
      <c r="C972" s="23"/>
      <c r="D972" s="23"/>
      <c r="E972" s="23"/>
      <c r="F972" s="23"/>
      <c r="G972" s="23"/>
      <c r="H972" s="23"/>
      <c r="I972" s="24"/>
      <c r="J972" s="24"/>
    </row>
    <row r="973" spans="1:10" ht="12.75" customHeight="1" x14ac:dyDescent="0.15">
      <c r="A973" s="24"/>
      <c r="B973" s="24"/>
      <c r="C973" s="23"/>
      <c r="D973" s="23"/>
      <c r="E973" s="23"/>
      <c r="F973" s="23"/>
      <c r="G973" s="23"/>
      <c r="H973" s="23"/>
      <c r="I973" s="24"/>
      <c r="J973" s="24"/>
    </row>
    <row r="974" spans="1:10" ht="12.75" customHeight="1" x14ac:dyDescent="0.15">
      <c r="A974" s="24"/>
      <c r="B974" s="24"/>
      <c r="C974" s="23"/>
      <c r="D974" s="23"/>
      <c r="E974" s="23"/>
      <c r="F974" s="23"/>
      <c r="G974" s="23"/>
      <c r="H974" s="23"/>
      <c r="I974" s="24"/>
      <c r="J974" s="24"/>
    </row>
    <row r="975" spans="1:10" ht="12.75" customHeight="1" x14ac:dyDescent="0.15">
      <c r="A975" s="24"/>
      <c r="B975" s="24"/>
      <c r="C975" s="23"/>
      <c r="D975" s="23"/>
      <c r="E975" s="23"/>
      <c r="F975" s="23"/>
      <c r="G975" s="23"/>
      <c r="H975" s="23"/>
      <c r="I975" s="24"/>
      <c r="J975" s="24"/>
    </row>
    <row r="976" spans="1:10" ht="12.75" customHeight="1" x14ac:dyDescent="0.15">
      <c r="A976" s="24"/>
      <c r="B976" s="24"/>
      <c r="C976" s="23"/>
      <c r="D976" s="23"/>
      <c r="E976" s="23"/>
      <c r="F976" s="23"/>
      <c r="G976" s="23"/>
      <c r="H976" s="23"/>
      <c r="I976" s="24"/>
      <c r="J976" s="24"/>
    </row>
    <row r="977" spans="1:10" ht="12.75" customHeight="1" x14ac:dyDescent="0.15">
      <c r="A977" s="24"/>
      <c r="B977" s="24"/>
      <c r="C977" s="23"/>
      <c r="D977" s="23"/>
      <c r="E977" s="23"/>
      <c r="F977" s="23"/>
      <c r="G977" s="23"/>
      <c r="H977" s="23"/>
      <c r="I977" s="24"/>
      <c r="J977" s="24"/>
    </row>
    <row r="978" spans="1:10" ht="12.75" customHeight="1" x14ac:dyDescent="0.15">
      <c r="A978" s="24"/>
      <c r="B978" s="24"/>
      <c r="C978" s="23"/>
      <c r="D978" s="23"/>
      <c r="E978" s="23"/>
      <c r="F978" s="23"/>
      <c r="G978" s="23"/>
      <c r="H978" s="23"/>
      <c r="I978" s="24"/>
      <c r="J978" s="24"/>
    </row>
    <row r="979" spans="1:10" ht="12.75" customHeight="1" x14ac:dyDescent="0.15">
      <c r="A979" s="24"/>
      <c r="B979" s="24"/>
      <c r="C979" s="23"/>
      <c r="D979" s="23"/>
      <c r="E979" s="23"/>
      <c r="F979" s="23"/>
      <c r="G979" s="23"/>
      <c r="H979" s="23"/>
      <c r="I979" s="24"/>
      <c r="J979" s="24"/>
    </row>
    <row r="980" spans="1:10" ht="12.75" customHeight="1" x14ac:dyDescent="0.15">
      <c r="A980" s="24"/>
      <c r="B980" s="24"/>
      <c r="C980" s="23"/>
      <c r="D980" s="23"/>
      <c r="E980" s="23"/>
      <c r="F980" s="23"/>
      <c r="G980" s="23"/>
      <c r="H980" s="23"/>
      <c r="I980" s="24"/>
      <c r="J980" s="24"/>
    </row>
    <row r="981" spans="1:10" ht="12.75" customHeight="1" x14ac:dyDescent="0.15">
      <c r="A981" s="24"/>
      <c r="B981" s="24"/>
      <c r="C981" s="23"/>
      <c r="D981" s="23"/>
      <c r="E981" s="23"/>
      <c r="F981" s="23"/>
      <c r="G981" s="23"/>
      <c r="H981" s="23"/>
      <c r="I981" s="24"/>
      <c r="J981" s="24"/>
    </row>
    <row r="982" spans="1:10" ht="12.75" customHeight="1" x14ac:dyDescent="0.15">
      <c r="A982" s="24"/>
      <c r="B982" s="24"/>
      <c r="C982" s="23"/>
      <c r="D982" s="23"/>
      <c r="E982" s="23"/>
      <c r="F982" s="23"/>
      <c r="G982" s="23"/>
      <c r="H982" s="23"/>
      <c r="I982" s="24"/>
      <c r="J982" s="24"/>
    </row>
    <row r="983" spans="1:10" ht="12.75" customHeight="1" x14ac:dyDescent="0.15">
      <c r="A983" s="24"/>
      <c r="B983" s="24"/>
      <c r="C983" s="23"/>
      <c r="D983" s="23"/>
      <c r="E983" s="23"/>
      <c r="F983" s="23"/>
      <c r="G983" s="23"/>
      <c r="H983" s="23"/>
      <c r="I983" s="24"/>
      <c r="J983" s="24"/>
    </row>
    <row r="984" spans="1:10" ht="12.75" customHeight="1" x14ac:dyDescent="0.15">
      <c r="A984" s="24"/>
      <c r="B984" s="24"/>
      <c r="C984" s="23"/>
      <c r="D984" s="23"/>
      <c r="E984" s="23"/>
      <c r="F984" s="23"/>
      <c r="G984" s="23"/>
      <c r="H984" s="23"/>
      <c r="I984" s="24"/>
      <c r="J984" s="24"/>
    </row>
    <row r="985" spans="1:10" ht="12.75" customHeight="1" x14ac:dyDescent="0.15">
      <c r="A985" s="24"/>
      <c r="B985" s="24"/>
      <c r="C985" s="23"/>
      <c r="D985" s="23"/>
      <c r="E985" s="23"/>
      <c r="F985" s="23"/>
      <c r="G985" s="23"/>
      <c r="H985" s="23"/>
      <c r="I985" s="24"/>
      <c r="J985" s="24"/>
    </row>
    <row r="986" spans="1:10" ht="12.75" customHeight="1" x14ac:dyDescent="0.15">
      <c r="A986" s="24"/>
      <c r="B986" s="24"/>
      <c r="C986" s="23"/>
      <c r="D986" s="23"/>
      <c r="E986" s="23"/>
      <c r="F986" s="23"/>
      <c r="G986" s="23"/>
      <c r="H986" s="23"/>
      <c r="I986" s="24"/>
      <c r="J986" s="24"/>
    </row>
    <row r="987" spans="1:10" ht="12.75" customHeight="1" x14ac:dyDescent="0.15">
      <c r="A987" s="24"/>
      <c r="B987" s="24"/>
      <c r="C987" s="23"/>
      <c r="D987" s="23"/>
      <c r="E987" s="23"/>
      <c r="F987" s="23"/>
      <c r="G987" s="23"/>
      <c r="H987" s="23"/>
      <c r="I987" s="24"/>
      <c r="J987" s="24"/>
    </row>
    <row r="988" spans="1:10" ht="12.75" customHeight="1" x14ac:dyDescent="0.15">
      <c r="A988" s="24"/>
      <c r="B988" s="24"/>
      <c r="C988" s="23"/>
      <c r="D988" s="23"/>
      <c r="E988" s="23"/>
      <c r="F988" s="23"/>
      <c r="G988" s="23"/>
      <c r="H988" s="23"/>
      <c r="I988" s="24"/>
      <c r="J988" s="24"/>
    </row>
    <row r="989" spans="1:10" ht="12.75" customHeight="1" x14ac:dyDescent="0.15">
      <c r="A989" s="24"/>
      <c r="B989" s="24"/>
      <c r="C989" s="23"/>
      <c r="D989" s="23"/>
      <c r="E989" s="23"/>
      <c r="F989" s="23"/>
      <c r="G989" s="23"/>
      <c r="H989" s="23"/>
      <c r="I989" s="24"/>
      <c r="J989" s="24"/>
    </row>
    <row r="990" spans="1:10" ht="12.75" customHeight="1" x14ac:dyDescent="0.15">
      <c r="A990" s="24"/>
      <c r="B990" s="24"/>
      <c r="C990" s="23"/>
      <c r="D990" s="23"/>
      <c r="E990" s="23"/>
      <c r="F990" s="23"/>
      <c r="G990" s="23"/>
      <c r="H990" s="23"/>
      <c r="I990" s="24"/>
      <c r="J990" s="24"/>
    </row>
    <row r="991" spans="1:10" ht="12.75" customHeight="1" x14ac:dyDescent="0.15">
      <c r="A991" s="24"/>
      <c r="B991" s="24"/>
      <c r="C991" s="23"/>
      <c r="D991" s="23"/>
      <c r="E991" s="23"/>
      <c r="F991" s="23"/>
      <c r="G991" s="23"/>
      <c r="H991" s="23"/>
      <c r="I991" s="24"/>
      <c r="J991" s="24"/>
    </row>
    <row r="992" spans="1:10" ht="12.75" customHeight="1" x14ac:dyDescent="0.15">
      <c r="A992" s="24"/>
      <c r="B992" s="24"/>
      <c r="C992" s="23"/>
      <c r="D992" s="23"/>
      <c r="E992" s="23"/>
      <c r="F992" s="23"/>
      <c r="G992" s="23"/>
      <c r="H992" s="23"/>
      <c r="I992" s="24"/>
      <c r="J992" s="24"/>
    </row>
    <row r="993" spans="1:10" ht="12.75" customHeight="1" x14ac:dyDescent="0.15">
      <c r="A993" s="24"/>
      <c r="B993" s="24"/>
      <c r="C993" s="23"/>
      <c r="D993" s="23"/>
      <c r="E993" s="23"/>
      <c r="F993" s="23"/>
      <c r="G993" s="23"/>
      <c r="H993" s="23"/>
      <c r="I993" s="24"/>
      <c r="J993" s="24"/>
    </row>
    <row r="994" spans="1:10" ht="12.75" customHeight="1" x14ac:dyDescent="0.15">
      <c r="A994" s="24"/>
      <c r="B994" s="24"/>
      <c r="C994" s="23"/>
      <c r="D994" s="23"/>
      <c r="E994" s="23"/>
      <c r="F994" s="23"/>
      <c r="G994" s="23"/>
      <c r="H994" s="23"/>
      <c r="I994" s="24"/>
      <c r="J994" s="24"/>
    </row>
    <row r="995" spans="1:10" ht="12.75" customHeight="1" x14ac:dyDescent="0.15">
      <c r="A995" s="24"/>
      <c r="B995" s="24"/>
      <c r="C995" s="23"/>
      <c r="D995" s="23"/>
      <c r="E995" s="23"/>
      <c r="F995" s="23"/>
      <c r="G995" s="23"/>
      <c r="H995" s="23"/>
      <c r="I995" s="24"/>
      <c r="J995" s="24"/>
    </row>
    <row r="996" spans="1:10" ht="12.75" customHeight="1" x14ac:dyDescent="0.15">
      <c r="A996" s="24"/>
      <c r="B996" s="24"/>
      <c r="C996" s="23"/>
      <c r="D996" s="23"/>
      <c r="E996" s="23"/>
      <c r="F996" s="23"/>
      <c r="G996" s="23"/>
      <c r="H996" s="23"/>
      <c r="I996" s="24"/>
      <c r="J996" s="24"/>
    </row>
    <row r="997" spans="1:10" ht="12.75" customHeight="1" x14ac:dyDescent="0.15">
      <c r="A997" s="24"/>
      <c r="B997" s="24"/>
      <c r="C997" s="23"/>
      <c r="D997" s="23"/>
      <c r="E997" s="23"/>
      <c r="F997" s="23"/>
      <c r="G997" s="23"/>
      <c r="H997" s="23"/>
      <c r="I997" s="24"/>
      <c r="J997" s="24"/>
    </row>
    <row r="998" spans="1:10" ht="12.75" customHeight="1" x14ac:dyDescent="0.15">
      <c r="A998" s="24"/>
      <c r="B998" s="24"/>
      <c r="C998" s="23"/>
      <c r="D998" s="23"/>
      <c r="E998" s="23"/>
      <c r="F998" s="23"/>
      <c r="G998" s="23"/>
      <c r="H998" s="23"/>
      <c r="I998" s="24"/>
      <c r="J998" s="24"/>
    </row>
    <row r="999" spans="1:10" ht="12.75" customHeight="1" x14ac:dyDescent="0.15">
      <c r="A999" s="24"/>
      <c r="B999" s="24"/>
      <c r="C999" s="23"/>
      <c r="D999" s="23"/>
      <c r="E999" s="23"/>
      <c r="F999" s="23"/>
      <c r="G999" s="23"/>
      <c r="H999" s="23"/>
      <c r="I999" s="24"/>
      <c r="J999" s="24"/>
    </row>
    <row r="1000" spans="1:10" ht="12.75" customHeight="1" x14ac:dyDescent="0.15">
      <c r="A1000" s="24"/>
      <c r="B1000" s="24"/>
      <c r="C1000" s="23"/>
      <c r="D1000" s="23"/>
      <c r="E1000" s="23"/>
      <c r="F1000" s="23"/>
      <c r="G1000" s="23"/>
      <c r="H1000" s="23"/>
      <c r="I1000" s="24"/>
      <c r="J1000" s="24"/>
    </row>
  </sheetData>
  <autoFilter ref="A5:M222" xr:uid="{00000000-0009-0000-0000-000000000000}"/>
  <mergeCells count="7">
    <mergeCell ref="G4:H4"/>
    <mergeCell ref="I4:J4"/>
    <mergeCell ref="A1:D1"/>
    <mergeCell ref="A2:D2"/>
    <mergeCell ref="A3:D3"/>
    <mergeCell ref="C4:D4"/>
    <mergeCell ref="E4:F4"/>
  </mergeCells>
  <pageMargins left="0.70866141732283472" right="0.70866141732283472" top="0.74803149606299213" bottom="0.74803149606299213" header="0" footer="0"/>
  <pageSetup paperSize="9"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DE9D9"/>
  </sheetPr>
  <dimension ref="A1:F1000"/>
  <sheetViews>
    <sheetView workbookViewId="0"/>
  </sheetViews>
  <sheetFormatPr baseColWidth="10" defaultColWidth="12.5" defaultRowHeight="15" customHeight="1" x14ac:dyDescent="0.15"/>
  <cols>
    <col min="1" max="1" width="12" customWidth="1"/>
    <col min="2" max="2" width="28.83203125" customWidth="1"/>
    <col min="3" max="3" width="14.83203125" customWidth="1"/>
    <col min="4" max="4" width="16" customWidth="1"/>
    <col min="5" max="5" width="16.83203125" customWidth="1"/>
    <col min="6" max="6" width="11.1640625" customWidth="1"/>
    <col min="7" max="26" width="8.5" customWidth="1"/>
  </cols>
  <sheetData>
    <row r="1" spans="1:6" ht="12.75" customHeight="1" x14ac:dyDescent="0.15">
      <c r="A1" s="363"/>
      <c r="B1" s="355"/>
      <c r="C1" s="355"/>
      <c r="D1" s="355"/>
      <c r="E1" s="355"/>
      <c r="F1" s="355"/>
    </row>
    <row r="2" spans="1:6" ht="12.75" customHeight="1" x14ac:dyDescent="0.15">
      <c r="A2" s="364"/>
      <c r="B2" s="355"/>
      <c r="C2" s="355"/>
      <c r="D2" s="355"/>
      <c r="E2" s="355"/>
      <c r="F2" s="355"/>
    </row>
    <row r="3" spans="1:6" ht="12.75" customHeight="1" x14ac:dyDescent="0.15">
      <c r="A3" s="364"/>
      <c r="B3" s="355"/>
      <c r="C3" s="355"/>
      <c r="D3" s="355"/>
      <c r="E3" s="355"/>
      <c r="F3" s="355"/>
    </row>
    <row r="4" spans="1:6" ht="12.75" customHeight="1" x14ac:dyDescent="0.15">
      <c r="A4" s="34"/>
      <c r="B4" s="34"/>
      <c r="C4" s="34"/>
      <c r="D4" s="34"/>
      <c r="E4" s="34"/>
      <c r="F4" s="34"/>
    </row>
    <row r="5" spans="1:6" ht="12.75" customHeight="1" x14ac:dyDescent="0.15">
      <c r="A5" s="7"/>
      <c r="B5" s="7"/>
      <c r="C5" s="7"/>
      <c r="D5" s="35"/>
      <c r="E5" s="35"/>
      <c r="F5" s="35"/>
    </row>
    <row r="6" spans="1:6" ht="12.75" customHeight="1" x14ac:dyDescent="0.15">
      <c r="A6" s="25"/>
      <c r="B6" s="25"/>
      <c r="C6" s="25"/>
      <c r="D6" s="25"/>
      <c r="E6" s="33"/>
      <c r="F6" s="33"/>
    </row>
    <row r="7" spans="1:6" ht="12.75" customHeight="1" x14ac:dyDescent="0.15">
      <c r="A7" s="14"/>
      <c r="B7" s="14"/>
      <c r="C7" s="14"/>
      <c r="D7" s="14"/>
      <c r="E7" s="36"/>
      <c r="F7" s="36"/>
    </row>
    <row r="8" spans="1:6" ht="12.75" customHeight="1" x14ac:dyDescent="0.15">
      <c r="A8" s="14"/>
      <c r="B8" s="14"/>
      <c r="C8" s="14"/>
      <c r="D8" s="14"/>
      <c r="E8" s="36"/>
      <c r="F8" s="36"/>
    </row>
    <row r="9" spans="1:6" ht="12.75" customHeight="1" x14ac:dyDescent="0.15">
      <c r="A9" s="14"/>
      <c r="B9" s="14"/>
      <c r="C9" s="14"/>
      <c r="D9" s="14"/>
      <c r="E9" s="36"/>
      <c r="F9" s="36"/>
    </row>
    <row r="10" spans="1:6" ht="12.75" customHeight="1" x14ac:dyDescent="0.15">
      <c r="A10" s="14"/>
      <c r="B10" s="14"/>
      <c r="C10" s="14"/>
      <c r="D10" s="14"/>
      <c r="E10" s="36"/>
      <c r="F10" s="36"/>
    </row>
    <row r="11" spans="1:6" ht="12.75" customHeight="1" x14ac:dyDescent="0.15">
      <c r="A11" s="14"/>
      <c r="B11" s="14"/>
      <c r="C11" s="14"/>
      <c r="D11" s="14"/>
      <c r="E11" s="36"/>
      <c r="F11" s="36"/>
    </row>
    <row r="12" spans="1:6" ht="12.75" customHeight="1" x14ac:dyDescent="0.15">
      <c r="A12" s="14"/>
      <c r="B12" s="14"/>
      <c r="C12" s="14"/>
      <c r="D12" s="14"/>
      <c r="E12" s="36"/>
      <c r="F12" s="36"/>
    </row>
    <row r="13" spans="1:6" ht="12.75" customHeight="1" x14ac:dyDescent="0.15">
      <c r="A13" s="14"/>
      <c r="B13" s="14"/>
      <c r="C13" s="14"/>
      <c r="D13" s="36"/>
      <c r="E13" s="14"/>
      <c r="F13" s="36"/>
    </row>
    <row r="14" spans="1:6" ht="12.75" customHeight="1" x14ac:dyDescent="0.15">
      <c r="A14" s="14"/>
      <c r="B14" s="14"/>
      <c r="C14" s="14"/>
      <c r="D14" s="36"/>
      <c r="E14" s="14"/>
      <c r="F14" s="36"/>
    </row>
    <row r="15" spans="1:6" ht="12.75" customHeight="1" x14ac:dyDescent="0.15">
      <c r="A15" s="14"/>
      <c r="B15" s="14"/>
      <c r="C15" s="14"/>
      <c r="D15" s="36"/>
      <c r="E15" s="14"/>
      <c r="F15" s="36"/>
    </row>
    <row r="16" spans="1:6" ht="12.75" customHeight="1" x14ac:dyDescent="0.15">
      <c r="A16" s="14"/>
      <c r="B16" s="14"/>
      <c r="C16" s="14"/>
      <c r="D16" s="36"/>
      <c r="E16" s="14"/>
      <c r="F16" s="36"/>
    </row>
    <row r="17" spans="1:6" ht="12.75" customHeight="1" x14ac:dyDescent="0.15">
      <c r="A17" s="14"/>
      <c r="B17" s="14"/>
      <c r="C17" s="14"/>
      <c r="D17" s="36"/>
      <c r="E17" s="14"/>
      <c r="F17" s="36"/>
    </row>
    <row r="18" spans="1:6" ht="12.75" customHeight="1" x14ac:dyDescent="0.15">
      <c r="A18" s="14"/>
      <c r="B18" s="14"/>
      <c r="C18" s="14"/>
      <c r="D18" s="36"/>
      <c r="E18" s="14"/>
      <c r="F18" s="36"/>
    </row>
    <row r="19" spans="1:6" ht="12.75" customHeight="1" x14ac:dyDescent="0.15">
      <c r="A19" s="14"/>
      <c r="B19" s="14"/>
      <c r="C19" s="14"/>
      <c r="D19" s="36"/>
      <c r="E19" s="14"/>
      <c r="F19" s="36"/>
    </row>
    <row r="20" spans="1:6" ht="12.75" customHeight="1" x14ac:dyDescent="0.15">
      <c r="A20" s="14"/>
      <c r="B20" s="14"/>
      <c r="C20" s="14"/>
      <c r="D20" s="36"/>
      <c r="E20" s="14"/>
      <c r="F20" s="36"/>
    </row>
    <row r="21" spans="1:6" ht="12.75" customHeight="1" x14ac:dyDescent="0.15">
      <c r="A21" s="14"/>
      <c r="B21" s="14"/>
      <c r="C21" s="14"/>
      <c r="D21" s="36"/>
      <c r="E21" s="14"/>
      <c r="F21" s="36"/>
    </row>
    <row r="22" spans="1:6" ht="12.75" customHeight="1" x14ac:dyDescent="0.15">
      <c r="A22" s="14"/>
      <c r="B22" s="14"/>
      <c r="C22" s="14"/>
      <c r="D22" s="36"/>
      <c r="E22" s="14"/>
      <c r="F22" s="36"/>
    </row>
    <row r="23" spans="1:6" ht="12.75" customHeight="1" x14ac:dyDescent="0.15">
      <c r="A23" s="14"/>
      <c r="B23" s="14"/>
      <c r="C23" s="14"/>
      <c r="D23" s="36"/>
      <c r="E23" s="14"/>
      <c r="F23" s="36"/>
    </row>
    <row r="24" spans="1:6" ht="12.75" customHeight="1" x14ac:dyDescent="0.15">
      <c r="A24" s="14"/>
      <c r="B24" s="14"/>
      <c r="C24" s="14"/>
      <c r="D24" s="36"/>
      <c r="E24" s="14"/>
      <c r="F24" s="36"/>
    </row>
    <row r="25" spans="1:6" ht="12.75" customHeight="1" x14ac:dyDescent="0.15">
      <c r="A25" s="14"/>
      <c r="B25" s="14"/>
      <c r="C25" s="14"/>
      <c r="D25" s="36"/>
      <c r="E25" s="14"/>
      <c r="F25" s="36"/>
    </row>
    <row r="26" spans="1:6" ht="12.75" customHeight="1" x14ac:dyDescent="0.15">
      <c r="A26" s="14"/>
      <c r="B26" s="14"/>
      <c r="C26" s="14"/>
      <c r="D26" s="36"/>
      <c r="E26" s="14"/>
      <c r="F26" s="36"/>
    </row>
    <row r="27" spans="1:6" ht="12.75" customHeight="1" x14ac:dyDescent="0.15">
      <c r="A27" s="14"/>
      <c r="B27" s="14"/>
      <c r="C27" s="14"/>
      <c r="D27" s="36"/>
      <c r="E27" s="14"/>
      <c r="F27" s="36"/>
    </row>
    <row r="28" spans="1:6" ht="12.75" customHeight="1" x14ac:dyDescent="0.15">
      <c r="A28" s="14"/>
      <c r="B28" s="14"/>
      <c r="C28" s="14"/>
      <c r="D28" s="36"/>
      <c r="E28" s="14"/>
      <c r="F28" s="36"/>
    </row>
    <row r="29" spans="1:6" ht="12.75" customHeight="1" x14ac:dyDescent="0.15">
      <c r="A29" s="14"/>
      <c r="B29" s="14"/>
      <c r="C29" s="14"/>
      <c r="D29" s="36"/>
      <c r="E29" s="14"/>
      <c r="F29" s="36"/>
    </row>
    <row r="30" spans="1:6" ht="12.75" customHeight="1" x14ac:dyDescent="0.15">
      <c r="A30" s="14"/>
      <c r="B30" s="14"/>
      <c r="C30" s="14"/>
      <c r="D30" s="36"/>
      <c r="E30" s="14"/>
      <c r="F30" s="36"/>
    </row>
    <row r="31" spans="1:6" ht="12.75" customHeight="1" x14ac:dyDescent="0.15">
      <c r="A31" s="14"/>
      <c r="B31" s="14"/>
      <c r="C31" s="14"/>
      <c r="D31" s="36"/>
      <c r="E31" s="14"/>
      <c r="F31" s="36"/>
    </row>
    <row r="32" spans="1:6" ht="12.75" customHeight="1" x14ac:dyDescent="0.15">
      <c r="A32" s="14"/>
      <c r="B32" s="14"/>
      <c r="C32" s="14"/>
      <c r="D32" s="36"/>
      <c r="E32" s="14"/>
      <c r="F32" s="36"/>
    </row>
    <row r="33" spans="1:6" ht="12.75" customHeight="1" x14ac:dyDescent="0.15">
      <c r="A33" s="14"/>
      <c r="B33" s="14"/>
      <c r="C33" s="14"/>
      <c r="D33" s="36"/>
      <c r="E33" s="14"/>
      <c r="F33" s="36"/>
    </row>
    <row r="34" spans="1:6" ht="12.75" customHeight="1" x14ac:dyDescent="0.15">
      <c r="A34" s="14"/>
      <c r="B34" s="14"/>
      <c r="C34" s="14"/>
      <c r="D34" s="36"/>
      <c r="E34" s="14"/>
      <c r="F34" s="36"/>
    </row>
    <row r="35" spans="1:6" ht="12.75" customHeight="1" x14ac:dyDescent="0.15">
      <c r="A35" s="14"/>
      <c r="B35" s="14"/>
      <c r="C35" s="14"/>
      <c r="D35" s="36"/>
      <c r="E35" s="14"/>
      <c r="F35" s="36"/>
    </row>
    <row r="36" spans="1:6" ht="12.75" customHeight="1" x14ac:dyDescent="0.15">
      <c r="A36" s="14"/>
      <c r="B36" s="14"/>
      <c r="C36" s="14"/>
      <c r="D36" s="36"/>
      <c r="E36" s="14"/>
      <c r="F36" s="36"/>
    </row>
    <row r="37" spans="1:6" ht="12.75" customHeight="1" x14ac:dyDescent="0.15">
      <c r="A37" s="14"/>
      <c r="B37" s="14"/>
      <c r="C37" s="14"/>
      <c r="D37" s="36"/>
      <c r="E37" s="14"/>
      <c r="F37" s="36"/>
    </row>
    <row r="38" spans="1:6" ht="12.75" customHeight="1" x14ac:dyDescent="0.15">
      <c r="A38" s="14"/>
      <c r="B38" s="14"/>
      <c r="C38" s="14"/>
      <c r="D38" s="36"/>
      <c r="E38" s="14"/>
      <c r="F38" s="36"/>
    </row>
    <row r="39" spans="1:6" ht="12.75" customHeight="1" x14ac:dyDescent="0.15">
      <c r="A39" s="14"/>
      <c r="B39" s="14"/>
      <c r="C39" s="14"/>
      <c r="D39" s="36"/>
      <c r="E39" s="14"/>
      <c r="F39" s="36"/>
    </row>
    <row r="40" spans="1:6" ht="12.75" customHeight="1" x14ac:dyDescent="0.15">
      <c r="A40" s="14"/>
      <c r="B40" s="14"/>
      <c r="C40" s="14"/>
      <c r="D40" s="14"/>
      <c r="E40" s="36"/>
      <c r="F40" s="36"/>
    </row>
    <row r="41" spans="1:6" ht="12.75" customHeight="1" x14ac:dyDescent="0.15">
      <c r="A41" s="14"/>
      <c r="B41" s="14"/>
      <c r="C41" s="14"/>
      <c r="D41" s="36"/>
      <c r="E41" s="14"/>
      <c r="F41" s="36"/>
    </row>
    <row r="42" spans="1:6" ht="12.75" customHeight="1" x14ac:dyDescent="0.15">
      <c r="A42" s="14"/>
      <c r="B42" s="14"/>
      <c r="C42" s="14"/>
      <c r="D42" s="14"/>
      <c r="E42" s="36"/>
      <c r="F42" s="36"/>
    </row>
    <row r="43" spans="1:6" ht="12.75" customHeight="1" x14ac:dyDescent="0.15">
      <c r="A43" s="14"/>
      <c r="B43" s="14"/>
      <c r="C43" s="14"/>
      <c r="D43" s="36"/>
      <c r="E43" s="14"/>
      <c r="F43" s="36"/>
    </row>
    <row r="44" spans="1:6" ht="12.75" customHeight="1" x14ac:dyDescent="0.15">
      <c r="A44" s="14"/>
      <c r="B44" s="14"/>
      <c r="C44" s="14"/>
      <c r="D44" s="14"/>
      <c r="E44" s="36"/>
      <c r="F44" s="36"/>
    </row>
    <row r="45" spans="1:6" ht="12.75" customHeight="1" x14ac:dyDescent="0.15">
      <c r="A45" s="14"/>
      <c r="B45" s="14"/>
      <c r="C45" s="14"/>
      <c r="D45" s="36"/>
      <c r="E45" s="14"/>
      <c r="F45" s="36"/>
    </row>
    <row r="46" spans="1:6" ht="12.75" customHeight="1" x14ac:dyDescent="0.15">
      <c r="A46" s="14"/>
      <c r="B46" s="14"/>
      <c r="C46" s="14"/>
      <c r="D46" s="14"/>
      <c r="E46" s="36"/>
      <c r="F46" s="36"/>
    </row>
    <row r="47" spans="1:6" ht="12.75" customHeight="1" x14ac:dyDescent="0.15">
      <c r="A47" s="14"/>
      <c r="B47" s="14"/>
      <c r="C47" s="14"/>
      <c r="D47" s="36"/>
      <c r="E47" s="14"/>
      <c r="F47" s="36"/>
    </row>
    <row r="48" spans="1:6" ht="12.75" customHeight="1" x14ac:dyDescent="0.15">
      <c r="A48" s="14"/>
      <c r="B48" s="14"/>
      <c r="C48" s="14"/>
      <c r="D48" s="36"/>
      <c r="E48" s="14"/>
      <c r="F48" s="36"/>
    </row>
    <row r="49" spans="1:6" ht="12.75" customHeight="1" x14ac:dyDescent="0.15">
      <c r="A49" s="14"/>
      <c r="B49" s="14"/>
      <c r="C49" s="14"/>
      <c r="D49" s="14"/>
      <c r="E49" s="36"/>
      <c r="F49" s="36"/>
    </row>
    <row r="50" spans="1:6" ht="12.75" customHeight="1" x14ac:dyDescent="0.15">
      <c r="A50" s="14"/>
      <c r="B50" s="14"/>
      <c r="C50" s="14"/>
      <c r="D50" s="36"/>
      <c r="E50" s="14"/>
      <c r="F50" s="36"/>
    </row>
    <row r="51" spans="1:6" ht="12.75" customHeight="1" x14ac:dyDescent="0.15">
      <c r="A51" s="14"/>
      <c r="B51" s="14"/>
      <c r="C51" s="14"/>
      <c r="D51" s="36"/>
      <c r="E51" s="14"/>
      <c r="F51" s="36"/>
    </row>
    <row r="52" spans="1:6" ht="12.75" customHeight="1" x14ac:dyDescent="0.15">
      <c r="A52" s="14"/>
      <c r="B52" s="14"/>
      <c r="C52" s="14"/>
      <c r="D52" s="14"/>
      <c r="E52" s="36"/>
      <c r="F52" s="36"/>
    </row>
    <row r="53" spans="1:6" ht="12.75" customHeight="1" x14ac:dyDescent="0.15">
      <c r="A53" s="14"/>
      <c r="B53" s="14"/>
      <c r="C53" s="14"/>
      <c r="D53" s="14"/>
      <c r="E53" s="36"/>
      <c r="F53" s="36"/>
    </row>
    <row r="54" spans="1:6" ht="12.75" customHeight="1" x14ac:dyDescent="0.15">
      <c r="A54" s="14"/>
      <c r="B54" s="14"/>
      <c r="C54" s="14"/>
      <c r="D54" s="36"/>
      <c r="E54" s="14"/>
      <c r="F54" s="36"/>
    </row>
    <row r="55" spans="1:6" ht="12.75" customHeight="1" x14ac:dyDescent="0.15">
      <c r="A55" s="14"/>
      <c r="B55" s="14"/>
      <c r="C55" s="14"/>
      <c r="D55" s="36"/>
      <c r="E55" s="14"/>
      <c r="F55" s="36"/>
    </row>
    <row r="56" spans="1:6" ht="12.75" customHeight="1" x14ac:dyDescent="0.15">
      <c r="A56" s="14"/>
      <c r="B56" s="14"/>
      <c r="C56" s="14"/>
      <c r="D56" s="14"/>
      <c r="E56" s="36"/>
      <c r="F56" s="36"/>
    </row>
    <row r="57" spans="1:6" ht="12.75" customHeight="1" x14ac:dyDescent="0.15">
      <c r="A57" s="14"/>
      <c r="B57" s="14"/>
      <c r="C57" s="14"/>
      <c r="D57" s="14"/>
      <c r="E57" s="36"/>
      <c r="F57" s="36"/>
    </row>
    <row r="58" spans="1:6" ht="12.75" customHeight="1" x14ac:dyDescent="0.15">
      <c r="A58" s="14"/>
      <c r="B58" s="14"/>
      <c r="C58" s="14"/>
      <c r="D58" s="14"/>
      <c r="E58" s="36"/>
      <c r="F58" s="36"/>
    </row>
    <row r="59" spans="1:6" ht="12.75" customHeight="1" x14ac:dyDescent="0.15">
      <c r="A59" s="14"/>
      <c r="B59" s="14"/>
      <c r="C59" s="14"/>
      <c r="D59" s="14"/>
      <c r="E59" s="36"/>
      <c r="F59" s="36"/>
    </row>
    <row r="60" spans="1:6" ht="12.75" customHeight="1" x14ac:dyDescent="0.15">
      <c r="A60" s="14"/>
      <c r="B60" s="14"/>
      <c r="C60" s="14"/>
      <c r="D60" s="14"/>
      <c r="E60" s="36"/>
      <c r="F60" s="36"/>
    </row>
    <row r="61" spans="1:6" ht="12.75" customHeight="1" x14ac:dyDescent="0.15">
      <c r="A61" s="14"/>
      <c r="B61" s="14"/>
      <c r="C61" s="14"/>
      <c r="D61" s="14"/>
      <c r="E61" s="36"/>
      <c r="F61" s="36"/>
    </row>
    <row r="62" spans="1:6" ht="12.75" customHeight="1" x14ac:dyDescent="0.15">
      <c r="A62" s="14"/>
      <c r="B62" s="14"/>
      <c r="C62" s="14"/>
      <c r="D62" s="14"/>
      <c r="E62" s="36"/>
      <c r="F62" s="36"/>
    </row>
    <row r="63" spans="1:6" ht="12.75" customHeight="1" x14ac:dyDescent="0.15">
      <c r="A63" s="14"/>
      <c r="B63" s="14"/>
      <c r="C63" s="14"/>
      <c r="D63" s="14"/>
      <c r="E63" s="36"/>
      <c r="F63" s="36"/>
    </row>
    <row r="64" spans="1:6" ht="12.75" customHeight="1" x14ac:dyDescent="0.15">
      <c r="A64" s="14"/>
      <c r="B64" s="14"/>
      <c r="C64" s="14"/>
      <c r="D64" s="14"/>
      <c r="E64" s="36"/>
      <c r="F64" s="36"/>
    </row>
    <row r="65" spans="1:6" ht="12.75" customHeight="1" x14ac:dyDescent="0.15">
      <c r="A65" s="14"/>
      <c r="B65" s="14"/>
      <c r="C65" s="14"/>
      <c r="D65" s="14"/>
      <c r="E65" s="36"/>
      <c r="F65" s="36"/>
    </row>
    <row r="66" spans="1:6" ht="12.75" customHeight="1" x14ac:dyDescent="0.15">
      <c r="A66" s="14"/>
      <c r="B66" s="14"/>
      <c r="C66" s="14"/>
      <c r="D66" s="14"/>
      <c r="E66" s="36"/>
      <c r="F66" s="36"/>
    </row>
    <row r="67" spans="1:6" ht="12.75" customHeight="1" x14ac:dyDescent="0.15">
      <c r="A67" s="14"/>
      <c r="B67" s="14"/>
      <c r="C67" s="14"/>
      <c r="D67" s="36"/>
      <c r="E67" s="14"/>
      <c r="F67" s="36"/>
    </row>
    <row r="68" spans="1:6" ht="12.75" customHeight="1" x14ac:dyDescent="0.15">
      <c r="A68" s="14"/>
      <c r="B68" s="14"/>
      <c r="C68" s="14"/>
      <c r="D68" s="14"/>
      <c r="E68" s="36"/>
      <c r="F68" s="36"/>
    </row>
    <row r="69" spans="1:6" ht="12.75" customHeight="1" x14ac:dyDescent="0.15">
      <c r="A69" s="14"/>
      <c r="B69" s="14"/>
      <c r="C69" s="14"/>
      <c r="D69" s="36"/>
      <c r="E69" s="14"/>
      <c r="F69" s="36"/>
    </row>
    <row r="70" spans="1:6" ht="12.75" customHeight="1" x14ac:dyDescent="0.15">
      <c r="A70" s="14"/>
      <c r="B70" s="14"/>
      <c r="C70" s="14"/>
      <c r="D70" s="14"/>
      <c r="E70" s="36"/>
      <c r="F70" s="36"/>
    </row>
    <row r="71" spans="1:6" ht="12.75" customHeight="1" x14ac:dyDescent="0.15">
      <c r="A71" s="14"/>
      <c r="B71" s="14"/>
      <c r="C71" s="14"/>
      <c r="D71" s="36"/>
      <c r="E71" s="14"/>
      <c r="F71" s="36"/>
    </row>
    <row r="72" spans="1:6" ht="12.75" customHeight="1" x14ac:dyDescent="0.15">
      <c r="A72" s="37"/>
      <c r="B72" s="37"/>
      <c r="C72" s="37"/>
      <c r="D72" s="38"/>
      <c r="E72" s="38"/>
      <c r="F72" s="38"/>
    </row>
    <row r="73" spans="1:6" ht="12.75" customHeight="1" x14ac:dyDescent="0.15"/>
    <row r="74" spans="1:6" ht="12.75" customHeight="1" x14ac:dyDescent="0.15"/>
    <row r="75" spans="1:6" ht="12.75" customHeight="1" x14ac:dyDescent="0.15"/>
    <row r="76" spans="1:6" ht="12.75" customHeight="1" x14ac:dyDescent="0.15"/>
    <row r="77" spans="1:6" ht="12.75" customHeight="1" x14ac:dyDescent="0.15"/>
    <row r="78" spans="1:6" ht="12.75" customHeight="1" x14ac:dyDescent="0.15"/>
    <row r="79" spans="1:6" ht="12.75" customHeight="1" x14ac:dyDescent="0.15"/>
    <row r="80" spans="1:6" ht="12.75" customHeight="1" x14ac:dyDescent="0.15"/>
    <row r="81" ht="12.75" customHeight="1" x14ac:dyDescent="0.15"/>
    <row r="82" ht="12.75" customHeight="1" x14ac:dyDescent="0.15"/>
    <row r="83" ht="12.75" customHeight="1" x14ac:dyDescent="0.15"/>
    <row r="84" ht="12.75" customHeight="1" x14ac:dyDescent="0.15"/>
    <row r="85" ht="12.75" customHeight="1" x14ac:dyDescent="0.15"/>
    <row r="86" ht="12.75" customHeight="1" x14ac:dyDescent="0.15"/>
    <row r="87" ht="12.75" customHeight="1" x14ac:dyDescent="0.15"/>
    <row r="88" ht="12.75" customHeight="1" x14ac:dyDescent="0.15"/>
    <row r="89" ht="12.75" customHeight="1" x14ac:dyDescent="0.15"/>
    <row r="90" ht="12.75" customHeight="1" x14ac:dyDescent="0.15"/>
    <row r="91" ht="12.75" customHeight="1" x14ac:dyDescent="0.15"/>
    <row r="92" ht="12.75" customHeight="1" x14ac:dyDescent="0.15"/>
    <row r="93" ht="12.75" customHeight="1" x14ac:dyDescent="0.15"/>
    <row r="94" ht="12.75" customHeight="1" x14ac:dyDescent="0.15"/>
    <row r="95" ht="12.75" customHeight="1" x14ac:dyDescent="0.15"/>
    <row r="96" ht="12.75" customHeight="1" x14ac:dyDescent="0.15"/>
    <row r="97" ht="12.75" customHeight="1" x14ac:dyDescent="0.15"/>
    <row r="98" ht="12.75" customHeight="1" x14ac:dyDescent="0.15"/>
    <row r="99" ht="12.75" customHeight="1" x14ac:dyDescent="0.15"/>
    <row r="100" ht="12.75" customHeight="1" x14ac:dyDescent="0.15"/>
    <row r="101" ht="12.75" customHeight="1" x14ac:dyDescent="0.15"/>
    <row r="102" ht="12.75" customHeight="1" x14ac:dyDescent="0.15"/>
    <row r="103" ht="12.75" customHeight="1" x14ac:dyDescent="0.15"/>
    <row r="104" ht="12.75" customHeight="1" x14ac:dyDescent="0.15"/>
    <row r="105" ht="12.75" customHeight="1" x14ac:dyDescent="0.15"/>
    <row r="106" ht="12.75" customHeight="1" x14ac:dyDescent="0.15"/>
    <row r="107" ht="12.75" customHeight="1" x14ac:dyDescent="0.15"/>
    <row r="108" ht="12.75" customHeight="1" x14ac:dyDescent="0.15"/>
    <row r="109" ht="12.75" customHeight="1" x14ac:dyDescent="0.15"/>
    <row r="110" ht="12.75" customHeight="1" x14ac:dyDescent="0.15"/>
    <row r="111" ht="12.75" customHeight="1" x14ac:dyDescent="0.15"/>
    <row r="112" ht="12.75" customHeight="1" x14ac:dyDescent="0.15"/>
    <row r="113" ht="12.75" customHeight="1" x14ac:dyDescent="0.15"/>
    <row r="114" ht="12.75" customHeight="1" x14ac:dyDescent="0.15"/>
    <row r="115" ht="12.75" customHeight="1" x14ac:dyDescent="0.15"/>
    <row r="116" ht="12.75" customHeight="1" x14ac:dyDescent="0.15"/>
    <row r="117" ht="12.75" customHeight="1" x14ac:dyDescent="0.15"/>
    <row r="118" ht="12.75" customHeight="1" x14ac:dyDescent="0.15"/>
    <row r="119" ht="12.75" customHeight="1" x14ac:dyDescent="0.15"/>
    <row r="120" ht="12.75" customHeight="1" x14ac:dyDescent="0.15"/>
    <row r="121" ht="12.75" customHeight="1" x14ac:dyDescent="0.15"/>
    <row r="122" ht="12.75" customHeight="1" x14ac:dyDescent="0.15"/>
    <row r="123" ht="12.75" customHeight="1" x14ac:dyDescent="0.15"/>
    <row r="124" ht="12.75" customHeight="1" x14ac:dyDescent="0.15"/>
    <row r="125" ht="12.75" customHeight="1" x14ac:dyDescent="0.15"/>
    <row r="126" ht="12.75" customHeight="1" x14ac:dyDescent="0.15"/>
    <row r="127" ht="12.75" customHeight="1" x14ac:dyDescent="0.15"/>
    <row r="128" ht="12.75" customHeight="1" x14ac:dyDescent="0.15"/>
    <row r="129" ht="12.75" customHeight="1" x14ac:dyDescent="0.15"/>
    <row r="130" ht="12.75" customHeight="1" x14ac:dyDescent="0.15"/>
    <row r="131" ht="12.75" customHeight="1" x14ac:dyDescent="0.15"/>
    <row r="132" ht="12.75" customHeight="1" x14ac:dyDescent="0.15"/>
    <row r="133" ht="12.75" customHeight="1" x14ac:dyDescent="0.15"/>
    <row r="134" ht="12.75" customHeight="1" x14ac:dyDescent="0.15"/>
    <row r="135" ht="12.75" customHeight="1" x14ac:dyDescent="0.15"/>
    <row r="136" ht="12.75" customHeight="1" x14ac:dyDescent="0.15"/>
    <row r="137" ht="12.75" customHeight="1" x14ac:dyDescent="0.15"/>
    <row r="138" ht="12.75" customHeight="1" x14ac:dyDescent="0.15"/>
    <row r="139" ht="12.75" customHeight="1" x14ac:dyDescent="0.15"/>
    <row r="140" ht="12.75" customHeight="1" x14ac:dyDescent="0.15"/>
    <row r="141" ht="12.75" customHeight="1" x14ac:dyDescent="0.15"/>
    <row r="142" ht="12.75" customHeight="1" x14ac:dyDescent="0.15"/>
    <row r="143" ht="12.75" customHeight="1" x14ac:dyDescent="0.15"/>
    <row r="144" ht="12.75" customHeight="1" x14ac:dyDescent="0.15"/>
    <row r="145" ht="12.75" customHeight="1" x14ac:dyDescent="0.15"/>
    <row r="146" ht="12.75" customHeight="1" x14ac:dyDescent="0.15"/>
    <row r="147" ht="12.75" customHeight="1" x14ac:dyDescent="0.15"/>
    <row r="148" ht="12.75" customHeight="1" x14ac:dyDescent="0.15"/>
    <row r="149" ht="12.75" customHeight="1" x14ac:dyDescent="0.15"/>
    <row r="150" ht="12.75" customHeight="1" x14ac:dyDescent="0.15"/>
    <row r="151" ht="12.75" customHeight="1" x14ac:dyDescent="0.15"/>
    <row r="152" ht="12.75" customHeight="1" x14ac:dyDescent="0.15"/>
    <row r="153" ht="12.75" customHeight="1" x14ac:dyDescent="0.15"/>
    <row r="154" ht="12.75" customHeight="1" x14ac:dyDescent="0.15"/>
    <row r="155" ht="12.75" customHeight="1" x14ac:dyDescent="0.15"/>
    <row r="156" ht="12.75" customHeight="1" x14ac:dyDescent="0.15"/>
    <row r="157" ht="12.75" customHeight="1" x14ac:dyDescent="0.15"/>
    <row r="158" ht="12.75" customHeight="1" x14ac:dyDescent="0.15"/>
    <row r="159" ht="12.75" customHeight="1" x14ac:dyDescent="0.15"/>
    <row r="160" ht="12.75" customHeight="1" x14ac:dyDescent="0.15"/>
    <row r="161" ht="12.75" customHeight="1" x14ac:dyDescent="0.15"/>
    <row r="162" ht="12.75" customHeight="1" x14ac:dyDescent="0.15"/>
    <row r="163" ht="12.75" customHeight="1" x14ac:dyDescent="0.15"/>
    <row r="164" ht="12.75" customHeight="1" x14ac:dyDescent="0.15"/>
    <row r="165" ht="12.75" customHeight="1" x14ac:dyDescent="0.15"/>
    <row r="166" ht="12.75" customHeight="1" x14ac:dyDescent="0.15"/>
    <row r="167" ht="12.75" customHeight="1" x14ac:dyDescent="0.15"/>
    <row r="168" ht="12.75" customHeight="1" x14ac:dyDescent="0.15"/>
    <row r="169" ht="12.75" customHeight="1" x14ac:dyDescent="0.15"/>
    <row r="170" ht="12.75" customHeight="1" x14ac:dyDescent="0.15"/>
    <row r="171" ht="12.75" customHeight="1" x14ac:dyDescent="0.15"/>
    <row r="172" ht="12.75" customHeight="1" x14ac:dyDescent="0.15"/>
    <row r="173" ht="12.75" customHeight="1" x14ac:dyDescent="0.15"/>
    <row r="174" ht="12.75" customHeight="1" x14ac:dyDescent="0.15"/>
    <row r="175" ht="12.75" customHeight="1" x14ac:dyDescent="0.15"/>
    <row r="176" ht="12.75" customHeight="1" x14ac:dyDescent="0.15"/>
    <row r="177" ht="12.75" customHeight="1" x14ac:dyDescent="0.15"/>
    <row r="178" ht="12.75" customHeight="1" x14ac:dyDescent="0.15"/>
    <row r="179" ht="12.75" customHeight="1" x14ac:dyDescent="0.15"/>
    <row r="180" ht="12.75" customHeight="1" x14ac:dyDescent="0.15"/>
    <row r="181" ht="12.75" customHeight="1" x14ac:dyDescent="0.15"/>
    <row r="182" ht="12.75" customHeight="1" x14ac:dyDescent="0.15"/>
    <row r="183" ht="12.75" customHeight="1" x14ac:dyDescent="0.15"/>
    <row r="184" ht="12.75" customHeight="1" x14ac:dyDescent="0.15"/>
    <row r="185" ht="12.75" customHeight="1" x14ac:dyDescent="0.15"/>
    <row r="186" ht="12.75" customHeight="1" x14ac:dyDescent="0.15"/>
    <row r="187" ht="12.75" customHeight="1" x14ac:dyDescent="0.15"/>
    <row r="188" ht="12.75" customHeight="1" x14ac:dyDescent="0.15"/>
    <row r="189" ht="12.75" customHeight="1" x14ac:dyDescent="0.15"/>
    <row r="190" ht="12.75" customHeight="1" x14ac:dyDescent="0.15"/>
    <row r="191" ht="12.75" customHeight="1" x14ac:dyDescent="0.15"/>
    <row r="192" ht="12.75" customHeight="1" x14ac:dyDescent="0.15"/>
    <row r="193" ht="12.75" customHeight="1" x14ac:dyDescent="0.15"/>
    <row r="194" ht="12.75" customHeight="1" x14ac:dyDescent="0.15"/>
    <row r="195" ht="12.75" customHeight="1" x14ac:dyDescent="0.15"/>
    <row r="196" ht="12.75" customHeight="1" x14ac:dyDescent="0.15"/>
    <row r="197" ht="12.75" customHeight="1" x14ac:dyDescent="0.15"/>
    <row r="198" ht="12.75" customHeight="1" x14ac:dyDescent="0.15"/>
    <row r="199" ht="12.75" customHeight="1" x14ac:dyDescent="0.15"/>
    <row r="200" ht="12.75" customHeight="1" x14ac:dyDescent="0.15"/>
    <row r="201" ht="12.75" customHeight="1" x14ac:dyDescent="0.15"/>
    <row r="202" ht="12.75" customHeight="1" x14ac:dyDescent="0.15"/>
    <row r="203" ht="12.75" customHeight="1" x14ac:dyDescent="0.15"/>
    <row r="204" ht="12.75" customHeight="1" x14ac:dyDescent="0.15"/>
    <row r="205" ht="12.75" customHeight="1" x14ac:dyDescent="0.15"/>
    <row r="206" ht="12.75" customHeight="1" x14ac:dyDescent="0.15"/>
    <row r="207" ht="12.75" customHeight="1" x14ac:dyDescent="0.15"/>
    <row r="208" ht="12.75" customHeight="1" x14ac:dyDescent="0.15"/>
    <row r="209" ht="12.75" customHeight="1" x14ac:dyDescent="0.15"/>
    <row r="210" ht="12.75" customHeight="1" x14ac:dyDescent="0.15"/>
    <row r="211" ht="12.75" customHeight="1" x14ac:dyDescent="0.15"/>
    <row r="212" ht="12.75" customHeight="1" x14ac:dyDescent="0.15"/>
    <row r="213" ht="12.75" customHeight="1" x14ac:dyDescent="0.15"/>
    <row r="214" ht="12.75" customHeight="1" x14ac:dyDescent="0.15"/>
    <row r="215" ht="12.75" customHeight="1" x14ac:dyDescent="0.15"/>
    <row r="216" ht="12.75" customHeight="1" x14ac:dyDescent="0.15"/>
    <row r="217" ht="12.75" customHeight="1" x14ac:dyDescent="0.15"/>
    <row r="218" ht="12.75" customHeight="1" x14ac:dyDescent="0.15"/>
    <row r="219" ht="12.75" customHeight="1" x14ac:dyDescent="0.15"/>
    <row r="220" ht="12.75" customHeight="1" x14ac:dyDescent="0.15"/>
    <row r="221" ht="12.75" customHeight="1" x14ac:dyDescent="0.15"/>
    <row r="222" ht="12.75" customHeight="1" x14ac:dyDescent="0.15"/>
    <row r="223" ht="12.75" customHeight="1" x14ac:dyDescent="0.15"/>
    <row r="224" ht="12.75" customHeight="1" x14ac:dyDescent="0.15"/>
    <row r="225" ht="12.75" customHeight="1" x14ac:dyDescent="0.15"/>
    <row r="226" ht="12.75" customHeight="1" x14ac:dyDescent="0.15"/>
    <row r="227" ht="12.75" customHeight="1" x14ac:dyDescent="0.15"/>
    <row r="228" ht="12.75" customHeight="1" x14ac:dyDescent="0.15"/>
    <row r="229" ht="12.75" customHeight="1" x14ac:dyDescent="0.15"/>
    <row r="230" ht="12.75" customHeight="1" x14ac:dyDescent="0.15"/>
    <row r="231" ht="12.75" customHeight="1" x14ac:dyDescent="0.15"/>
    <row r="232" ht="12.75" customHeight="1" x14ac:dyDescent="0.15"/>
    <row r="233" ht="12.75" customHeight="1" x14ac:dyDescent="0.15"/>
    <row r="234" ht="12.75" customHeight="1" x14ac:dyDescent="0.15"/>
    <row r="235" ht="12.75" customHeight="1" x14ac:dyDescent="0.15"/>
    <row r="236" ht="12.75" customHeight="1" x14ac:dyDescent="0.15"/>
    <row r="237" ht="12.75" customHeight="1" x14ac:dyDescent="0.15"/>
    <row r="238" ht="12.75" customHeight="1" x14ac:dyDescent="0.15"/>
    <row r="239" ht="12.75" customHeight="1" x14ac:dyDescent="0.15"/>
    <row r="240" ht="12.75" customHeight="1" x14ac:dyDescent="0.15"/>
    <row r="241" ht="12.75" customHeight="1" x14ac:dyDescent="0.15"/>
    <row r="242" ht="12.75" customHeight="1" x14ac:dyDescent="0.15"/>
    <row r="243" ht="12.75" customHeight="1" x14ac:dyDescent="0.15"/>
    <row r="244" ht="12.75" customHeight="1" x14ac:dyDescent="0.15"/>
    <row r="245" ht="12.75" customHeight="1" x14ac:dyDescent="0.15"/>
    <row r="246" ht="12.75" customHeight="1" x14ac:dyDescent="0.15"/>
    <row r="247" ht="12.75" customHeight="1" x14ac:dyDescent="0.15"/>
    <row r="248" ht="12.75" customHeight="1" x14ac:dyDescent="0.15"/>
    <row r="249" ht="12.75" customHeight="1" x14ac:dyDescent="0.15"/>
    <row r="250" ht="12.75" customHeight="1" x14ac:dyDescent="0.15"/>
    <row r="251" ht="12.75" customHeight="1" x14ac:dyDescent="0.15"/>
    <row r="252" ht="12.75" customHeight="1" x14ac:dyDescent="0.15"/>
    <row r="253" ht="12.75" customHeight="1" x14ac:dyDescent="0.15"/>
    <row r="254" ht="12.75" customHeight="1" x14ac:dyDescent="0.15"/>
    <row r="255" ht="12.75" customHeight="1" x14ac:dyDescent="0.15"/>
    <row r="256" ht="12.75" customHeight="1" x14ac:dyDescent="0.15"/>
    <row r="257" ht="12.75" customHeight="1" x14ac:dyDescent="0.15"/>
    <row r="258" ht="12.75" customHeight="1" x14ac:dyDescent="0.15"/>
    <row r="259" ht="12.75" customHeight="1" x14ac:dyDescent="0.15"/>
    <row r="260" ht="12.75" customHeight="1" x14ac:dyDescent="0.15"/>
    <row r="261" ht="12.75" customHeight="1" x14ac:dyDescent="0.15"/>
    <row r="262" ht="12.75" customHeight="1" x14ac:dyDescent="0.15"/>
    <row r="263" ht="12.75" customHeight="1" x14ac:dyDescent="0.15"/>
    <row r="264" ht="12.75" customHeight="1" x14ac:dyDescent="0.15"/>
    <row r="265" ht="12.75" customHeight="1" x14ac:dyDescent="0.15"/>
    <row r="266" ht="12.75" customHeight="1" x14ac:dyDescent="0.15"/>
    <row r="267" ht="12.75" customHeight="1" x14ac:dyDescent="0.15"/>
    <row r="268" ht="12.75" customHeight="1" x14ac:dyDescent="0.15"/>
    <row r="269" ht="12.75" customHeight="1" x14ac:dyDescent="0.15"/>
    <row r="270" ht="12.75" customHeight="1" x14ac:dyDescent="0.15"/>
    <row r="271" ht="12.75" customHeight="1" x14ac:dyDescent="0.15"/>
    <row r="272" ht="12.75" customHeight="1" x14ac:dyDescent="0.15"/>
    <row r="273" ht="12.75" customHeight="1" x14ac:dyDescent="0.15"/>
    <row r="274" ht="12.75" customHeight="1" x14ac:dyDescent="0.15"/>
    <row r="275" ht="12.75" customHeight="1" x14ac:dyDescent="0.15"/>
    <row r="276" ht="12.75" customHeight="1" x14ac:dyDescent="0.15"/>
    <row r="277" ht="12.75" customHeight="1" x14ac:dyDescent="0.15"/>
    <row r="278" ht="12.75" customHeight="1" x14ac:dyDescent="0.15"/>
    <row r="279" ht="12.75" customHeight="1" x14ac:dyDescent="0.15"/>
    <row r="280" ht="12.75" customHeight="1" x14ac:dyDescent="0.15"/>
    <row r="281" ht="12.75" customHeight="1" x14ac:dyDescent="0.15"/>
    <row r="282" ht="12.75" customHeight="1" x14ac:dyDescent="0.15"/>
    <row r="283" ht="12.75" customHeight="1" x14ac:dyDescent="0.15"/>
    <row r="284" ht="12.75" customHeight="1" x14ac:dyDescent="0.15"/>
    <row r="285" ht="12.75" customHeight="1" x14ac:dyDescent="0.15"/>
    <row r="286" ht="12.75" customHeight="1" x14ac:dyDescent="0.15"/>
    <row r="287" ht="12.75" customHeight="1" x14ac:dyDescent="0.15"/>
    <row r="288" ht="12.75" customHeight="1" x14ac:dyDescent="0.15"/>
    <row r="289" ht="12.75" customHeight="1" x14ac:dyDescent="0.15"/>
    <row r="290" ht="12.75" customHeight="1" x14ac:dyDescent="0.15"/>
    <row r="291" ht="12.75" customHeight="1" x14ac:dyDescent="0.15"/>
    <row r="292" ht="12.75" customHeight="1" x14ac:dyDescent="0.15"/>
    <row r="293" ht="12.75" customHeight="1" x14ac:dyDescent="0.15"/>
    <row r="294" ht="12.75" customHeight="1" x14ac:dyDescent="0.15"/>
    <row r="295" ht="12.75" customHeight="1" x14ac:dyDescent="0.15"/>
    <row r="296" ht="12.75" customHeight="1" x14ac:dyDescent="0.15"/>
    <row r="297" ht="12.75" customHeight="1" x14ac:dyDescent="0.15"/>
    <row r="298" ht="12.75" customHeight="1" x14ac:dyDescent="0.15"/>
    <row r="299" ht="12.75" customHeight="1" x14ac:dyDescent="0.15"/>
    <row r="300" ht="12.75" customHeight="1" x14ac:dyDescent="0.15"/>
    <row r="301" ht="12.75" customHeight="1" x14ac:dyDescent="0.15"/>
    <row r="302" ht="12.75" customHeight="1" x14ac:dyDescent="0.15"/>
    <row r="303" ht="12.75" customHeight="1" x14ac:dyDescent="0.15"/>
    <row r="304" ht="12.75" customHeight="1" x14ac:dyDescent="0.15"/>
    <row r="305" ht="12.75" customHeight="1" x14ac:dyDescent="0.15"/>
    <row r="306" ht="12.75" customHeight="1" x14ac:dyDescent="0.15"/>
    <row r="307" ht="12.75" customHeight="1" x14ac:dyDescent="0.15"/>
    <row r="308" ht="12.75" customHeight="1" x14ac:dyDescent="0.15"/>
    <row r="309" ht="12.75" customHeight="1" x14ac:dyDescent="0.15"/>
    <row r="310" ht="12.75" customHeight="1" x14ac:dyDescent="0.15"/>
    <row r="311" ht="12.75" customHeight="1" x14ac:dyDescent="0.15"/>
    <row r="312" ht="12.75" customHeight="1" x14ac:dyDescent="0.15"/>
    <row r="313" ht="12.75" customHeight="1" x14ac:dyDescent="0.15"/>
    <row r="314" ht="12.75" customHeight="1" x14ac:dyDescent="0.15"/>
    <row r="315" ht="12.75" customHeight="1" x14ac:dyDescent="0.15"/>
    <row r="316" ht="12.75" customHeight="1" x14ac:dyDescent="0.15"/>
    <row r="317" ht="12.75" customHeight="1" x14ac:dyDescent="0.15"/>
    <row r="318" ht="12.75" customHeight="1" x14ac:dyDescent="0.15"/>
    <row r="319" ht="12.75" customHeight="1" x14ac:dyDescent="0.15"/>
    <row r="320" ht="12.75" customHeight="1" x14ac:dyDescent="0.15"/>
    <row r="321" ht="12.75" customHeight="1" x14ac:dyDescent="0.15"/>
    <row r="322" ht="12.75" customHeight="1" x14ac:dyDescent="0.15"/>
    <row r="323" ht="12.75" customHeight="1" x14ac:dyDescent="0.15"/>
    <row r="324" ht="12.75" customHeight="1" x14ac:dyDescent="0.15"/>
    <row r="325" ht="12.75" customHeight="1" x14ac:dyDescent="0.15"/>
    <row r="326" ht="12.75" customHeight="1" x14ac:dyDescent="0.15"/>
    <row r="327" ht="12.75" customHeight="1" x14ac:dyDescent="0.15"/>
    <row r="328" ht="12.75" customHeight="1" x14ac:dyDescent="0.15"/>
    <row r="329" ht="12.75" customHeight="1" x14ac:dyDescent="0.15"/>
    <row r="330" ht="12.75" customHeight="1" x14ac:dyDescent="0.15"/>
    <row r="331" ht="12.75" customHeight="1" x14ac:dyDescent="0.15"/>
    <row r="332" ht="12.75" customHeight="1" x14ac:dyDescent="0.15"/>
    <row r="333" ht="12.75" customHeight="1" x14ac:dyDescent="0.15"/>
    <row r="334" ht="12.75" customHeight="1" x14ac:dyDescent="0.15"/>
    <row r="335" ht="12.75" customHeight="1" x14ac:dyDescent="0.15"/>
    <row r="336" ht="12.75" customHeight="1" x14ac:dyDescent="0.15"/>
    <row r="337" ht="12.75" customHeight="1" x14ac:dyDescent="0.15"/>
    <row r="338" ht="12.75" customHeight="1" x14ac:dyDescent="0.15"/>
    <row r="339" ht="12.75" customHeight="1" x14ac:dyDescent="0.15"/>
    <row r="340" ht="12.75" customHeight="1" x14ac:dyDescent="0.15"/>
    <row r="341" ht="12.75" customHeight="1" x14ac:dyDescent="0.15"/>
    <row r="342" ht="12.75" customHeight="1" x14ac:dyDescent="0.15"/>
    <row r="343" ht="12.75" customHeight="1" x14ac:dyDescent="0.15"/>
    <row r="344" ht="12.75" customHeight="1" x14ac:dyDescent="0.15"/>
    <row r="345" ht="12.75" customHeight="1" x14ac:dyDescent="0.15"/>
    <row r="346" ht="12.75" customHeight="1" x14ac:dyDescent="0.15"/>
    <row r="347" ht="12.75" customHeight="1" x14ac:dyDescent="0.15"/>
    <row r="348" ht="12.75" customHeight="1" x14ac:dyDescent="0.15"/>
    <row r="349" ht="12.75" customHeight="1" x14ac:dyDescent="0.15"/>
    <row r="350" ht="12.75" customHeight="1" x14ac:dyDescent="0.15"/>
    <row r="351" ht="12.75" customHeight="1" x14ac:dyDescent="0.15"/>
    <row r="352" ht="12.75" customHeight="1" x14ac:dyDescent="0.15"/>
    <row r="353" ht="12.75" customHeight="1" x14ac:dyDescent="0.15"/>
    <row r="354" ht="12.75" customHeight="1" x14ac:dyDescent="0.15"/>
    <row r="355" ht="12.75" customHeight="1" x14ac:dyDescent="0.15"/>
    <row r="356" ht="12.75" customHeight="1" x14ac:dyDescent="0.15"/>
    <row r="357" ht="12.75" customHeight="1" x14ac:dyDescent="0.15"/>
    <row r="358" ht="12.75" customHeight="1" x14ac:dyDescent="0.15"/>
    <row r="359" ht="12.75" customHeight="1" x14ac:dyDescent="0.15"/>
    <row r="360" ht="12.75" customHeight="1" x14ac:dyDescent="0.15"/>
    <row r="361" ht="12.75" customHeight="1" x14ac:dyDescent="0.15"/>
    <row r="362" ht="12.75" customHeight="1" x14ac:dyDescent="0.15"/>
    <row r="363" ht="12.75" customHeight="1" x14ac:dyDescent="0.15"/>
    <row r="364" ht="12.75" customHeight="1" x14ac:dyDescent="0.15"/>
    <row r="365" ht="12.75" customHeight="1" x14ac:dyDescent="0.15"/>
    <row r="366" ht="12.75" customHeight="1" x14ac:dyDescent="0.15"/>
    <row r="367" ht="12.75" customHeight="1" x14ac:dyDescent="0.15"/>
    <row r="368" ht="12.75" customHeight="1" x14ac:dyDescent="0.15"/>
    <row r="369" ht="12.75" customHeight="1" x14ac:dyDescent="0.15"/>
    <row r="370" ht="12.75" customHeight="1" x14ac:dyDescent="0.15"/>
    <row r="371" ht="12.75" customHeight="1" x14ac:dyDescent="0.15"/>
    <row r="372" ht="12.75" customHeight="1" x14ac:dyDescent="0.15"/>
    <row r="373" ht="12.75" customHeight="1" x14ac:dyDescent="0.15"/>
    <row r="374" ht="12.75" customHeight="1" x14ac:dyDescent="0.15"/>
    <row r="375" ht="12.75" customHeight="1" x14ac:dyDescent="0.15"/>
    <row r="376" ht="12.75" customHeight="1" x14ac:dyDescent="0.15"/>
    <row r="377" ht="12.75" customHeight="1" x14ac:dyDescent="0.15"/>
    <row r="378" ht="12.75" customHeight="1" x14ac:dyDescent="0.15"/>
    <row r="379" ht="12.75" customHeight="1" x14ac:dyDescent="0.15"/>
    <row r="380" ht="12.75" customHeight="1" x14ac:dyDescent="0.15"/>
    <row r="381" ht="12.75" customHeight="1" x14ac:dyDescent="0.15"/>
    <row r="382" ht="12.75" customHeight="1" x14ac:dyDescent="0.15"/>
    <row r="383" ht="12.75" customHeight="1" x14ac:dyDescent="0.15"/>
    <row r="384" ht="12.75" customHeight="1" x14ac:dyDescent="0.15"/>
    <row r="385" ht="12.75" customHeight="1" x14ac:dyDescent="0.15"/>
    <row r="386" ht="12.75" customHeight="1" x14ac:dyDescent="0.15"/>
    <row r="387" ht="12.75" customHeight="1" x14ac:dyDescent="0.15"/>
    <row r="388" ht="12.75" customHeight="1" x14ac:dyDescent="0.15"/>
    <row r="389" ht="12.75" customHeight="1" x14ac:dyDescent="0.15"/>
    <row r="390" ht="12.75" customHeight="1" x14ac:dyDescent="0.15"/>
    <row r="391" ht="12.75" customHeight="1" x14ac:dyDescent="0.15"/>
    <row r="392" ht="12.75" customHeight="1" x14ac:dyDescent="0.15"/>
    <row r="393" ht="12.75" customHeight="1" x14ac:dyDescent="0.15"/>
    <row r="394" ht="12.75" customHeight="1" x14ac:dyDescent="0.15"/>
    <row r="395" ht="12.75" customHeight="1" x14ac:dyDescent="0.15"/>
    <row r="396" ht="12.75" customHeight="1" x14ac:dyDescent="0.15"/>
    <row r="397" ht="12.75" customHeight="1" x14ac:dyDescent="0.15"/>
    <row r="398" ht="12.75" customHeight="1" x14ac:dyDescent="0.15"/>
    <row r="399" ht="12.75" customHeight="1" x14ac:dyDescent="0.15"/>
    <row r="400" ht="12.75" customHeight="1" x14ac:dyDescent="0.15"/>
    <row r="401" ht="12.75" customHeight="1" x14ac:dyDescent="0.15"/>
    <row r="402" ht="12.75" customHeight="1" x14ac:dyDescent="0.15"/>
    <row r="403" ht="12.75" customHeight="1" x14ac:dyDescent="0.15"/>
    <row r="404" ht="12.75" customHeight="1" x14ac:dyDescent="0.15"/>
    <row r="405" ht="12.75" customHeight="1" x14ac:dyDescent="0.15"/>
    <row r="406" ht="12.75" customHeight="1" x14ac:dyDescent="0.15"/>
    <row r="407" ht="12.75" customHeight="1" x14ac:dyDescent="0.15"/>
    <row r="408" ht="12.75" customHeight="1" x14ac:dyDescent="0.15"/>
    <row r="409" ht="12.75" customHeight="1" x14ac:dyDescent="0.15"/>
    <row r="410" ht="12.75" customHeight="1" x14ac:dyDescent="0.15"/>
    <row r="411" ht="12.75" customHeight="1" x14ac:dyDescent="0.15"/>
    <row r="412" ht="12.75" customHeight="1" x14ac:dyDescent="0.15"/>
    <row r="413" ht="12.75" customHeight="1" x14ac:dyDescent="0.15"/>
    <row r="414" ht="12.75" customHeight="1" x14ac:dyDescent="0.15"/>
    <row r="415" ht="12.75" customHeight="1" x14ac:dyDescent="0.15"/>
    <row r="416" ht="12.75" customHeight="1" x14ac:dyDescent="0.15"/>
    <row r="417" ht="12.75" customHeight="1" x14ac:dyDescent="0.15"/>
    <row r="418" ht="12.75" customHeight="1" x14ac:dyDescent="0.15"/>
    <row r="419" ht="12.75" customHeight="1" x14ac:dyDescent="0.15"/>
    <row r="420" ht="12.75" customHeight="1" x14ac:dyDescent="0.15"/>
    <row r="421" ht="12.75" customHeight="1" x14ac:dyDescent="0.15"/>
    <row r="422" ht="12.75" customHeight="1" x14ac:dyDescent="0.15"/>
    <row r="423" ht="12.75" customHeight="1" x14ac:dyDescent="0.15"/>
    <row r="424" ht="12.75" customHeight="1" x14ac:dyDescent="0.15"/>
    <row r="425" ht="12.75" customHeight="1" x14ac:dyDescent="0.15"/>
    <row r="426" ht="12.75" customHeight="1" x14ac:dyDescent="0.15"/>
    <row r="427" ht="12.75" customHeight="1" x14ac:dyDescent="0.15"/>
    <row r="428" ht="12.75" customHeight="1" x14ac:dyDescent="0.15"/>
    <row r="429" ht="12.75" customHeight="1" x14ac:dyDescent="0.15"/>
    <row r="430" ht="12.75" customHeight="1" x14ac:dyDescent="0.15"/>
    <row r="431" ht="12.75" customHeight="1" x14ac:dyDescent="0.15"/>
    <row r="432" ht="12.75" customHeight="1" x14ac:dyDescent="0.15"/>
    <row r="433" ht="12.75" customHeight="1" x14ac:dyDescent="0.15"/>
    <row r="434" ht="12.75" customHeight="1" x14ac:dyDescent="0.15"/>
    <row r="435" ht="12.75" customHeight="1" x14ac:dyDescent="0.15"/>
    <row r="436" ht="12.75" customHeight="1" x14ac:dyDescent="0.15"/>
    <row r="437" ht="12.75" customHeight="1" x14ac:dyDescent="0.15"/>
    <row r="438" ht="12.75" customHeight="1" x14ac:dyDescent="0.15"/>
    <row r="439" ht="12.75" customHeight="1" x14ac:dyDescent="0.15"/>
    <row r="440" ht="12.75" customHeight="1" x14ac:dyDescent="0.15"/>
    <row r="441" ht="12.75" customHeight="1" x14ac:dyDescent="0.15"/>
    <row r="442" ht="12.75" customHeight="1" x14ac:dyDescent="0.15"/>
    <row r="443" ht="12.75" customHeight="1" x14ac:dyDescent="0.15"/>
    <row r="444" ht="12.75" customHeight="1" x14ac:dyDescent="0.15"/>
    <row r="445" ht="12.75" customHeight="1" x14ac:dyDescent="0.15"/>
    <row r="446" ht="12.75" customHeight="1" x14ac:dyDescent="0.15"/>
    <row r="447" ht="12.75" customHeight="1" x14ac:dyDescent="0.15"/>
    <row r="448" ht="12.75" customHeight="1" x14ac:dyDescent="0.15"/>
    <row r="449" ht="12.75" customHeight="1" x14ac:dyDescent="0.15"/>
    <row r="450" ht="12.75" customHeight="1" x14ac:dyDescent="0.15"/>
    <row r="451" ht="12.75" customHeight="1" x14ac:dyDescent="0.15"/>
    <row r="452" ht="12.75" customHeight="1" x14ac:dyDescent="0.15"/>
    <row r="453" ht="12.75" customHeight="1" x14ac:dyDescent="0.15"/>
    <row r="454" ht="12.75" customHeight="1" x14ac:dyDescent="0.15"/>
    <row r="455" ht="12.75" customHeight="1" x14ac:dyDescent="0.15"/>
    <row r="456" ht="12.75" customHeight="1" x14ac:dyDescent="0.15"/>
    <row r="457" ht="12.75" customHeight="1" x14ac:dyDescent="0.15"/>
    <row r="458" ht="12.75" customHeight="1" x14ac:dyDescent="0.15"/>
    <row r="459" ht="12.75" customHeight="1" x14ac:dyDescent="0.15"/>
    <row r="460" ht="12.75" customHeight="1" x14ac:dyDescent="0.15"/>
    <row r="461" ht="12.75" customHeight="1" x14ac:dyDescent="0.15"/>
    <row r="462" ht="12.75" customHeight="1" x14ac:dyDescent="0.15"/>
    <row r="463" ht="12.75" customHeight="1" x14ac:dyDescent="0.15"/>
    <row r="464" ht="12.75" customHeight="1" x14ac:dyDescent="0.15"/>
    <row r="465" ht="12.75" customHeight="1" x14ac:dyDescent="0.15"/>
    <row r="466" ht="12.75" customHeight="1" x14ac:dyDescent="0.15"/>
    <row r="467" ht="12.75" customHeight="1" x14ac:dyDescent="0.15"/>
    <row r="468" ht="12.75" customHeight="1" x14ac:dyDescent="0.15"/>
    <row r="469" ht="12.75" customHeight="1" x14ac:dyDescent="0.15"/>
    <row r="470" ht="12.75" customHeight="1" x14ac:dyDescent="0.15"/>
    <row r="471" ht="12.75" customHeight="1" x14ac:dyDescent="0.15"/>
    <row r="472" ht="12.75" customHeight="1" x14ac:dyDescent="0.15"/>
    <row r="473" ht="12.75" customHeight="1" x14ac:dyDescent="0.15"/>
    <row r="474" ht="12.75" customHeight="1" x14ac:dyDescent="0.15"/>
    <row r="475" ht="12.75" customHeight="1" x14ac:dyDescent="0.15"/>
    <row r="476" ht="12.75" customHeight="1" x14ac:dyDescent="0.15"/>
    <row r="477" ht="12.75" customHeight="1" x14ac:dyDescent="0.15"/>
    <row r="478" ht="12.75" customHeight="1" x14ac:dyDescent="0.15"/>
    <row r="479" ht="12.75" customHeight="1" x14ac:dyDescent="0.15"/>
    <row r="480" ht="12.75" customHeight="1" x14ac:dyDescent="0.15"/>
    <row r="481" ht="12.75" customHeight="1" x14ac:dyDescent="0.15"/>
    <row r="482" ht="12.75" customHeight="1" x14ac:dyDescent="0.15"/>
    <row r="483" ht="12.75" customHeight="1" x14ac:dyDescent="0.15"/>
    <row r="484" ht="12.75" customHeight="1" x14ac:dyDescent="0.15"/>
    <row r="485" ht="12.75" customHeight="1" x14ac:dyDescent="0.15"/>
    <row r="486" ht="12.75" customHeight="1" x14ac:dyDescent="0.15"/>
    <row r="487" ht="12.75" customHeight="1" x14ac:dyDescent="0.15"/>
    <row r="488" ht="12.75" customHeight="1" x14ac:dyDescent="0.15"/>
    <row r="489" ht="12.75" customHeight="1" x14ac:dyDescent="0.15"/>
    <row r="490" ht="12.75" customHeight="1" x14ac:dyDescent="0.15"/>
    <row r="491" ht="12.75" customHeight="1" x14ac:dyDescent="0.15"/>
    <row r="492" ht="12.75" customHeight="1" x14ac:dyDescent="0.15"/>
    <row r="493" ht="12.75" customHeight="1" x14ac:dyDescent="0.15"/>
    <row r="494" ht="12.75" customHeight="1" x14ac:dyDescent="0.15"/>
    <row r="495" ht="12.75" customHeight="1" x14ac:dyDescent="0.15"/>
    <row r="496" ht="12.75" customHeight="1" x14ac:dyDescent="0.15"/>
    <row r="497" ht="12.75" customHeight="1" x14ac:dyDescent="0.15"/>
    <row r="498" ht="12.75" customHeight="1" x14ac:dyDescent="0.15"/>
    <row r="499" ht="12.75" customHeight="1" x14ac:dyDescent="0.15"/>
    <row r="500" ht="12.75" customHeight="1" x14ac:dyDescent="0.15"/>
    <row r="501" ht="12.75" customHeight="1" x14ac:dyDescent="0.15"/>
    <row r="502" ht="12.75" customHeight="1" x14ac:dyDescent="0.15"/>
    <row r="503" ht="12.75" customHeight="1" x14ac:dyDescent="0.15"/>
    <row r="504" ht="12.75" customHeight="1" x14ac:dyDescent="0.15"/>
    <row r="505" ht="12.75" customHeight="1" x14ac:dyDescent="0.15"/>
    <row r="506" ht="12.75" customHeight="1" x14ac:dyDescent="0.15"/>
    <row r="507" ht="12.75" customHeight="1" x14ac:dyDescent="0.15"/>
    <row r="508" ht="12.75" customHeight="1" x14ac:dyDescent="0.15"/>
    <row r="509" ht="12.75" customHeight="1" x14ac:dyDescent="0.15"/>
    <row r="510" ht="12.75" customHeight="1" x14ac:dyDescent="0.15"/>
    <row r="511" ht="12.75" customHeight="1" x14ac:dyDescent="0.15"/>
    <row r="512" ht="12.75" customHeight="1" x14ac:dyDescent="0.15"/>
    <row r="513" ht="12.75" customHeight="1" x14ac:dyDescent="0.15"/>
    <row r="514" ht="12.75" customHeight="1" x14ac:dyDescent="0.15"/>
    <row r="515" ht="12.75" customHeight="1" x14ac:dyDescent="0.15"/>
    <row r="516" ht="12.75" customHeight="1" x14ac:dyDescent="0.15"/>
    <row r="517" ht="12.75" customHeight="1" x14ac:dyDescent="0.15"/>
    <row r="518" ht="12.75" customHeight="1" x14ac:dyDescent="0.15"/>
    <row r="519" ht="12.75" customHeight="1" x14ac:dyDescent="0.15"/>
    <row r="520" ht="12.75" customHeight="1" x14ac:dyDescent="0.15"/>
    <row r="521" ht="12.75" customHeight="1" x14ac:dyDescent="0.15"/>
    <row r="522" ht="12.75" customHeight="1" x14ac:dyDescent="0.15"/>
    <row r="523" ht="12.75" customHeight="1" x14ac:dyDescent="0.15"/>
    <row r="524" ht="12.75" customHeight="1" x14ac:dyDescent="0.15"/>
    <row r="525" ht="12.75" customHeight="1" x14ac:dyDescent="0.15"/>
    <row r="526" ht="12.75" customHeight="1" x14ac:dyDescent="0.15"/>
    <row r="527" ht="12.75" customHeight="1" x14ac:dyDescent="0.15"/>
    <row r="528" ht="12.75" customHeight="1" x14ac:dyDescent="0.15"/>
    <row r="529" ht="12.75" customHeight="1" x14ac:dyDescent="0.15"/>
    <row r="530" ht="12.75" customHeight="1" x14ac:dyDescent="0.15"/>
    <row r="531" ht="12.75" customHeight="1" x14ac:dyDescent="0.15"/>
    <row r="532" ht="12.75" customHeight="1" x14ac:dyDescent="0.15"/>
    <row r="533" ht="12.75" customHeight="1" x14ac:dyDescent="0.15"/>
    <row r="534" ht="12.75" customHeight="1" x14ac:dyDescent="0.15"/>
    <row r="535" ht="12.75" customHeight="1" x14ac:dyDescent="0.15"/>
    <row r="536" ht="12.75" customHeight="1" x14ac:dyDescent="0.15"/>
    <row r="537" ht="12.75" customHeight="1" x14ac:dyDescent="0.15"/>
    <row r="538" ht="12.75" customHeight="1" x14ac:dyDescent="0.15"/>
    <row r="539" ht="12.75" customHeight="1" x14ac:dyDescent="0.15"/>
    <row r="540" ht="12.75" customHeight="1" x14ac:dyDescent="0.15"/>
    <row r="541" ht="12.75" customHeight="1" x14ac:dyDescent="0.15"/>
    <row r="542" ht="12.75" customHeight="1" x14ac:dyDescent="0.15"/>
    <row r="543" ht="12.75" customHeight="1" x14ac:dyDescent="0.15"/>
    <row r="544" ht="12.75" customHeight="1" x14ac:dyDescent="0.15"/>
    <row r="545" ht="12.75" customHeight="1" x14ac:dyDescent="0.15"/>
    <row r="546" ht="12.75" customHeight="1" x14ac:dyDescent="0.15"/>
    <row r="547" ht="12.75" customHeight="1" x14ac:dyDescent="0.15"/>
    <row r="548" ht="12.75" customHeight="1" x14ac:dyDescent="0.15"/>
    <row r="549" ht="12.75" customHeight="1" x14ac:dyDescent="0.15"/>
    <row r="550" ht="12.75" customHeight="1" x14ac:dyDescent="0.15"/>
    <row r="551" ht="12.75" customHeight="1" x14ac:dyDescent="0.15"/>
    <row r="552" ht="12.75" customHeight="1" x14ac:dyDescent="0.15"/>
    <row r="553" ht="12.75" customHeight="1" x14ac:dyDescent="0.15"/>
    <row r="554" ht="12.75" customHeight="1" x14ac:dyDescent="0.15"/>
    <row r="555" ht="12.75" customHeight="1" x14ac:dyDescent="0.15"/>
    <row r="556" ht="12.75" customHeight="1" x14ac:dyDescent="0.15"/>
    <row r="557" ht="12.75" customHeight="1" x14ac:dyDescent="0.15"/>
    <row r="558" ht="12.75" customHeight="1" x14ac:dyDescent="0.15"/>
    <row r="559" ht="12.75" customHeight="1" x14ac:dyDescent="0.15"/>
    <row r="560" ht="12.75" customHeight="1" x14ac:dyDescent="0.15"/>
    <row r="561" ht="12.75" customHeight="1" x14ac:dyDescent="0.15"/>
    <row r="562" ht="12.75" customHeight="1" x14ac:dyDescent="0.15"/>
    <row r="563" ht="12.75" customHeight="1" x14ac:dyDescent="0.15"/>
    <row r="564" ht="12.75" customHeight="1" x14ac:dyDescent="0.15"/>
    <row r="565" ht="12.75" customHeight="1" x14ac:dyDescent="0.15"/>
    <row r="566" ht="12.75" customHeight="1" x14ac:dyDescent="0.15"/>
    <row r="567" ht="12.75" customHeight="1" x14ac:dyDescent="0.15"/>
    <row r="568" ht="12.75" customHeight="1" x14ac:dyDescent="0.15"/>
    <row r="569" ht="12.75" customHeight="1" x14ac:dyDescent="0.15"/>
    <row r="570" ht="12.75" customHeight="1" x14ac:dyDescent="0.15"/>
    <row r="571" ht="12.75" customHeight="1" x14ac:dyDescent="0.15"/>
    <row r="572" ht="12.75" customHeight="1" x14ac:dyDescent="0.15"/>
    <row r="573" ht="12.75" customHeight="1" x14ac:dyDescent="0.15"/>
    <row r="574" ht="12.75" customHeight="1" x14ac:dyDescent="0.15"/>
    <row r="575" ht="12.75" customHeight="1" x14ac:dyDescent="0.15"/>
    <row r="576" ht="12.75" customHeight="1" x14ac:dyDescent="0.15"/>
    <row r="577" ht="12.75" customHeight="1" x14ac:dyDescent="0.15"/>
    <row r="578" ht="12.75" customHeight="1" x14ac:dyDescent="0.15"/>
    <row r="579" ht="12.75" customHeight="1" x14ac:dyDescent="0.15"/>
    <row r="580" ht="12.75" customHeight="1" x14ac:dyDescent="0.15"/>
    <row r="581" ht="12.75" customHeight="1" x14ac:dyDescent="0.15"/>
    <row r="582" ht="12.75" customHeight="1" x14ac:dyDescent="0.15"/>
    <row r="583" ht="12.75" customHeight="1" x14ac:dyDescent="0.15"/>
    <row r="584" ht="12.75" customHeight="1" x14ac:dyDescent="0.15"/>
    <row r="585" ht="12.75" customHeight="1" x14ac:dyDescent="0.15"/>
    <row r="586" ht="12.75" customHeight="1" x14ac:dyDescent="0.15"/>
    <row r="587" ht="12.75" customHeight="1" x14ac:dyDescent="0.15"/>
    <row r="588" ht="12.75" customHeight="1" x14ac:dyDescent="0.15"/>
    <row r="589" ht="12.75" customHeight="1" x14ac:dyDescent="0.15"/>
    <row r="590" ht="12.75" customHeight="1" x14ac:dyDescent="0.15"/>
    <row r="591" ht="12.75" customHeight="1" x14ac:dyDescent="0.15"/>
    <row r="592" ht="12.75" customHeight="1" x14ac:dyDescent="0.15"/>
    <row r="593" ht="12.75" customHeight="1" x14ac:dyDescent="0.15"/>
    <row r="594" ht="12.75" customHeight="1" x14ac:dyDescent="0.15"/>
    <row r="595" ht="12.75" customHeight="1" x14ac:dyDescent="0.15"/>
    <row r="596" ht="12.75" customHeight="1" x14ac:dyDescent="0.15"/>
    <row r="597" ht="12.75" customHeight="1" x14ac:dyDescent="0.15"/>
    <row r="598" ht="12.75" customHeight="1" x14ac:dyDescent="0.15"/>
    <row r="599" ht="12.75" customHeight="1" x14ac:dyDescent="0.15"/>
    <row r="600" ht="12.75" customHeight="1" x14ac:dyDescent="0.15"/>
    <row r="601" ht="12.75" customHeight="1" x14ac:dyDescent="0.15"/>
    <row r="602" ht="12.75" customHeight="1" x14ac:dyDescent="0.15"/>
    <row r="603" ht="12.75" customHeight="1" x14ac:dyDescent="0.15"/>
    <row r="604" ht="12.75" customHeight="1" x14ac:dyDescent="0.15"/>
    <row r="605" ht="12.75" customHeight="1" x14ac:dyDescent="0.15"/>
    <row r="606" ht="12.75" customHeight="1" x14ac:dyDescent="0.15"/>
    <row r="607" ht="12.75" customHeight="1" x14ac:dyDescent="0.15"/>
    <row r="608" ht="12.75" customHeight="1" x14ac:dyDescent="0.15"/>
    <row r="609" ht="12.75" customHeight="1" x14ac:dyDescent="0.15"/>
    <row r="610" ht="12.75" customHeight="1" x14ac:dyDescent="0.15"/>
    <row r="611" ht="12.75" customHeight="1" x14ac:dyDescent="0.15"/>
    <row r="612" ht="12.75" customHeight="1" x14ac:dyDescent="0.15"/>
    <row r="613" ht="12.75" customHeight="1" x14ac:dyDescent="0.15"/>
    <row r="614" ht="12.75" customHeight="1" x14ac:dyDescent="0.15"/>
    <row r="615" ht="12.75" customHeight="1" x14ac:dyDescent="0.15"/>
    <row r="616" ht="12.75" customHeight="1" x14ac:dyDescent="0.15"/>
    <row r="617" ht="12.75" customHeight="1" x14ac:dyDescent="0.15"/>
    <row r="618" ht="12.75" customHeight="1" x14ac:dyDescent="0.15"/>
    <row r="619" ht="12.75" customHeight="1" x14ac:dyDescent="0.15"/>
    <row r="620" ht="12.75" customHeight="1" x14ac:dyDescent="0.15"/>
    <row r="621" ht="12.75" customHeight="1" x14ac:dyDescent="0.15"/>
    <row r="622" ht="12.75" customHeight="1" x14ac:dyDescent="0.15"/>
    <row r="623" ht="12.75" customHeight="1" x14ac:dyDescent="0.15"/>
    <row r="624" ht="12.75" customHeight="1" x14ac:dyDescent="0.15"/>
    <row r="625" ht="12.75" customHeight="1" x14ac:dyDescent="0.15"/>
    <row r="626" ht="12.75" customHeight="1" x14ac:dyDescent="0.15"/>
    <row r="627" ht="12.75" customHeight="1" x14ac:dyDescent="0.15"/>
    <row r="628" ht="12.75" customHeight="1" x14ac:dyDescent="0.15"/>
    <row r="629" ht="12.75" customHeight="1" x14ac:dyDescent="0.15"/>
    <row r="630" ht="12.75" customHeight="1" x14ac:dyDescent="0.15"/>
    <row r="631" ht="12.75" customHeight="1" x14ac:dyDescent="0.15"/>
    <row r="632" ht="12.75" customHeight="1" x14ac:dyDescent="0.15"/>
    <row r="633" ht="12.75" customHeight="1" x14ac:dyDescent="0.15"/>
    <row r="634" ht="12.75" customHeight="1" x14ac:dyDescent="0.15"/>
    <row r="635" ht="12.75" customHeight="1" x14ac:dyDescent="0.15"/>
    <row r="636" ht="12.75" customHeight="1" x14ac:dyDescent="0.15"/>
    <row r="637" ht="12.75" customHeight="1" x14ac:dyDescent="0.15"/>
    <row r="638" ht="12.75" customHeight="1" x14ac:dyDescent="0.15"/>
    <row r="639" ht="12.75" customHeight="1" x14ac:dyDescent="0.15"/>
    <row r="640" ht="12.75" customHeight="1" x14ac:dyDescent="0.15"/>
    <row r="641" ht="12.75" customHeight="1" x14ac:dyDescent="0.15"/>
    <row r="642" ht="12.75" customHeight="1" x14ac:dyDescent="0.15"/>
    <row r="643" ht="12.75" customHeight="1" x14ac:dyDescent="0.15"/>
    <row r="644" ht="12.75" customHeight="1" x14ac:dyDescent="0.15"/>
    <row r="645" ht="12.75" customHeight="1" x14ac:dyDescent="0.15"/>
    <row r="646" ht="12.75" customHeight="1" x14ac:dyDescent="0.15"/>
    <row r="647" ht="12.75" customHeight="1" x14ac:dyDescent="0.15"/>
    <row r="648" ht="12.75" customHeight="1" x14ac:dyDescent="0.15"/>
    <row r="649" ht="12.75" customHeight="1" x14ac:dyDescent="0.15"/>
    <row r="650" ht="12.75" customHeight="1" x14ac:dyDescent="0.15"/>
    <row r="651" ht="12.75" customHeight="1" x14ac:dyDescent="0.15"/>
    <row r="652" ht="12.75" customHeight="1" x14ac:dyDescent="0.15"/>
    <row r="653" ht="12.75" customHeight="1" x14ac:dyDescent="0.15"/>
    <row r="654" ht="12.75" customHeight="1" x14ac:dyDescent="0.15"/>
    <row r="655" ht="12.75" customHeight="1" x14ac:dyDescent="0.15"/>
    <row r="656" ht="12.75" customHeight="1" x14ac:dyDescent="0.15"/>
    <row r="657" ht="12.75" customHeight="1" x14ac:dyDescent="0.15"/>
    <row r="658" ht="12.75" customHeight="1" x14ac:dyDescent="0.15"/>
    <row r="659" ht="12.75" customHeight="1" x14ac:dyDescent="0.15"/>
    <row r="660" ht="12.75" customHeight="1" x14ac:dyDescent="0.15"/>
    <row r="661" ht="12.75" customHeight="1" x14ac:dyDescent="0.15"/>
    <row r="662" ht="12.75" customHeight="1" x14ac:dyDescent="0.15"/>
    <row r="663" ht="12.75" customHeight="1" x14ac:dyDescent="0.15"/>
    <row r="664" ht="12.75" customHeight="1" x14ac:dyDescent="0.15"/>
    <row r="665" ht="12.75" customHeight="1" x14ac:dyDescent="0.15"/>
    <row r="666" ht="12.75" customHeight="1" x14ac:dyDescent="0.15"/>
    <row r="667" ht="12.75" customHeight="1" x14ac:dyDescent="0.15"/>
    <row r="668" ht="12.75" customHeight="1" x14ac:dyDescent="0.15"/>
    <row r="669" ht="12.75" customHeight="1" x14ac:dyDescent="0.15"/>
    <row r="670" ht="12.75" customHeight="1" x14ac:dyDescent="0.15"/>
    <row r="671" ht="12.75" customHeight="1" x14ac:dyDescent="0.15"/>
    <row r="672" ht="12.75" customHeight="1" x14ac:dyDescent="0.15"/>
    <row r="673" ht="12.75" customHeight="1" x14ac:dyDescent="0.15"/>
    <row r="674" ht="12.75" customHeight="1" x14ac:dyDescent="0.15"/>
    <row r="675" ht="12.75" customHeight="1" x14ac:dyDescent="0.15"/>
    <row r="676" ht="12.75" customHeight="1" x14ac:dyDescent="0.15"/>
    <row r="677" ht="12.75" customHeight="1" x14ac:dyDescent="0.15"/>
    <row r="678" ht="12.75" customHeight="1" x14ac:dyDescent="0.15"/>
    <row r="679" ht="12.75" customHeight="1" x14ac:dyDescent="0.15"/>
    <row r="680" ht="12.75" customHeight="1" x14ac:dyDescent="0.15"/>
    <row r="681" ht="12.75" customHeight="1" x14ac:dyDescent="0.15"/>
    <row r="682" ht="12.75" customHeight="1" x14ac:dyDescent="0.15"/>
    <row r="683" ht="12.75" customHeight="1" x14ac:dyDescent="0.15"/>
    <row r="684" ht="12.75" customHeight="1" x14ac:dyDescent="0.15"/>
    <row r="685" ht="12.75" customHeight="1" x14ac:dyDescent="0.15"/>
    <row r="686" ht="12.75" customHeight="1" x14ac:dyDescent="0.15"/>
    <row r="687" ht="12.75" customHeight="1" x14ac:dyDescent="0.15"/>
    <row r="688" ht="12.75" customHeight="1" x14ac:dyDescent="0.15"/>
    <row r="689" ht="12.75" customHeight="1" x14ac:dyDescent="0.15"/>
    <row r="690" ht="12.75" customHeight="1" x14ac:dyDescent="0.15"/>
    <row r="691" ht="12.75" customHeight="1" x14ac:dyDescent="0.15"/>
    <row r="692" ht="12.75" customHeight="1" x14ac:dyDescent="0.15"/>
    <row r="693" ht="12.75" customHeight="1" x14ac:dyDescent="0.15"/>
    <row r="694" ht="12.75" customHeight="1" x14ac:dyDescent="0.15"/>
    <row r="695" ht="12.75" customHeight="1" x14ac:dyDescent="0.15"/>
    <row r="696" ht="12.75" customHeight="1" x14ac:dyDescent="0.15"/>
    <row r="697" ht="12.75" customHeight="1" x14ac:dyDescent="0.15"/>
    <row r="698" ht="12.75" customHeight="1" x14ac:dyDescent="0.15"/>
    <row r="699" ht="12.75" customHeight="1" x14ac:dyDescent="0.15"/>
    <row r="700" ht="12.75" customHeight="1" x14ac:dyDescent="0.15"/>
    <row r="701" ht="12.75" customHeight="1" x14ac:dyDescent="0.15"/>
    <row r="702" ht="12.75" customHeight="1" x14ac:dyDescent="0.15"/>
    <row r="703" ht="12.75" customHeight="1" x14ac:dyDescent="0.15"/>
    <row r="704" ht="12.75" customHeight="1" x14ac:dyDescent="0.15"/>
    <row r="705" ht="12.75" customHeight="1" x14ac:dyDescent="0.15"/>
    <row r="706" ht="12.75" customHeight="1" x14ac:dyDescent="0.15"/>
    <row r="707" ht="12.75" customHeight="1" x14ac:dyDescent="0.15"/>
    <row r="708" ht="12.75" customHeight="1" x14ac:dyDescent="0.15"/>
    <row r="709" ht="12.75" customHeight="1" x14ac:dyDescent="0.15"/>
    <row r="710" ht="12.75" customHeight="1" x14ac:dyDescent="0.15"/>
    <row r="711" ht="12.75" customHeight="1" x14ac:dyDescent="0.15"/>
    <row r="712" ht="12.75" customHeight="1" x14ac:dyDescent="0.15"/>
    <row r="713" ht="12.75" customHeight="1" x14ac:dyDescent="0.15"/>
    <row r="714" ht="12.75" customHeight="1" x14ac:dyDescent="0.15"/>
    <row r="715" ht="12.75" customHeight="1" x14ac:dyDescent="0.15"/>
    <row r="716" ht="12.75" customHeight="1" x14ac:dyDescent="0.15"/>
    <row r="717" ht="12.75" customHeight="1" x14ac:dyDescent="0.15"/>
    <row r="718" ht="12.75" customHeight="1" x14ac:dyDescent="0.15"/>
    <row r="719" ht="12.75" customHeight="1" x14ac:dyDescent="0.15"/>
    <row r="720" ht="12.75" customHeight="1" x14ac:dyDescent="0.15"/>
    <row r="721" ht="12.75" customHeight="1" x14ac:dyDescent="0.15"/>
    <row r="722" ht="12.75" customHeight="1" x14ac:dyDescent="0.15"/>
    <row r="723" ht="12.75" customHeight="1" x14ac:dyDescent="0.15"/>
    <row r="724" ht="12.75" customHeight="1" x14ac:dyDescent="0.15"/>
    <row r="725" ht="12.75" customHeight="1" x14ac:dyDescent="0.15"/>
    <row r="726" ht="12.75" customHeight="1" x14ac:dyDescent="0.15"/>
    <row r="727" ht="12.75" customHeight="1" x14ac:dyDescent="0.15"/>
    <row r="728" ht="12.75" customHeight="1" x14ac:dyDescent="0.15"/>
    <row r="729" ht="12.75" customHeight="1" x14ac:dyDescent="0.15"/>
    <row r="730" ht="12.75" customHeight="1" x14ac:dyDescent="0.15"/>
    <row r="731" ht="12.75" customHeight="1" x14ac:dyDescent="0.15"/>
    <row r="732" ht="12.75" customHeight="1" x14ac:dyDescent="0.15"/>
    <row r="733" ht="12.75" customHeight="1" x14ac:dyDescent="0.15"/>
    <row r="734" ht="12.75" customHeight="1" x14ac:dyDescent="0.15"/>
    <row r="735" ht="12.75" customHeight="1" x14ac:dyDescent="0.15"/>
    <row r="736" ht="12.75" customHeight="1" x14ac:dyDescent="0.15"/>
    <row r="737" ht="12.75" customHeight="1" x14ac:dyDescent="0.15"/>
    <row r="738" ht="12.75" customHeight="1" x14ac:dyDescent="0.15"/>
    <row r="739" ht="12.75" customHeight="1" x14ac:dyDescent="0.15"/>
    <row r="740" ht="12.75" customHeight="1" x14ac:dyDescent="0.15"/>
    <row r="741" ht="12.75" customHeight="1" x14ac:dyDescent="0.15"/>
    <row r="742" ht="12.75" customHeight="1" x14ac:dyDescent="0.15"/>
    <row r="743" ht="12.75" customHeight="1" x14ac:dyDescent="0.15"/>
    <row r="744" ht="12.75" customHeight="1" x14ac:dyDescent="0.15"/>
    <row r="745" ht="12.75" customHeight="1" x14ac:dyDescent="0.15"/>
    <row r="746" ht="12.75" customHeight="1" x14ac:dyDescent="0.15"/>
    <row r="747" ht="12.75" customHeight="1" x14ac:dyDescent="0.15"/>
    <row r="748" ht="12.75" customHeight="1" x14ac:dyDescent="0.15"/>
    <row r="749" ht="12.75" customHeight="1" x14ac:dyDescent="0.15"/>
    <row r="750" ht="12.75" customHeight="1" x14ac:dyDescent="0.15"/>
    <row r="751" ht="12.75" customHeight="1" x14ac:dyDescent="0.15"/>
    <row r="752" ht="12.75" customHeight="1" x14ac:dyDescent="0.15"/>
    <row r="753" ht="12.75" customHeight="1" x14ac:dyDescent="0.15"/>
    <row r="754" ht="12.75" customHeight="1" x14ac:dyDescent="0.15"/>
    <row r="755" ht="12.75" customHeight="1" x14ac:dyDescent="0.15"/>
    <row r="756" ht="12.75" customHeight="1" x14ac:dyDescent="0.15"/>
    <row r="757" ht="12.75" customHeight="1" x14ac:dyDescent="0.15"/>
    <row r="758" ht="12.75" customHeight="1" x14ac:dyDescent="0.15"/>
    <row r="759" ht="12.75" customHeight="1" x14ac:dyDescent="0.15"/>
    <row r="760" ht="12.75" customHeight="1" x14ac:dyDescent="0.15"/>
    <row r="761" ht="12.75" customHeight="1" x14ac:dyDescent="0.15"/>
    <row r="762" ht="12.75" customHeight="1" x14ac:dyDescent="0.15"/>
    <row r="763" ht="12.75" customHeight="1" x14ac:dyDescent="0.15"/>
    <row r="764" ht="12.75" customHeight="1" x14ac:dyDescent="0.15"/>
    <row r="765" ht="12.75" customHeight="1" x14ac:dyDescent="0.15"/>
    <row r="766" ht="12.75" customHeight="1" x14ac:dyDescent="0.15"/>
    <row r="767" ht="12.75" customHeight="1" x14ac:dyDescent="0.15"/>
    <row r="768" ht="12.75" customHeight="1" x14ac:dyDescent="0.15"/>
    <row r="769" ht="12.75" customHeight="1" x14ac:dyDescent="0.15"/>
    <row r="770" ht="12.75" customHeight="1" x14ac:dyDescent="0.15"/>
    <row r="771" ht="12.75" customHeight="1" x14ac:dyDescent="0.15"/>
    <row r="772" ht="12.75" customHeight="1" x14ac:dyDescent="0.15"/>
    <row r="773" ht="12.75" customHeight="1" x14ac:dyDescent="0.15"/>
    <row r="774" ht="12.75" customHeight="1" x14ac:dyDescent="0.15"/>
    <row r="775" ht="12.75" customHeight="1" x14ac:dyDescent="0.15"/>
    <row r="776" ht="12.75" customHeight="1" x14ac:dyDescent="0.15"/>
    <row r="777" ht="12.75" customHeight="1" x14ac:dyDescent="0.15"/>
    <row r="778" ht="12.75" customHeight="1" x14ac:dyDescent="0.15"/>
    <row r="779" ht="12.75" customHeight="1" x14ac:dyDescent="0.15"/>
    <row r="780" ht="12.75" customHeight="1" x14ac:dyDescent="0.15"/>
    <row r="781" ht="12.75" customHeight="1" x14ac:dyDescent="0.15"/>
    <row r="782" ht="12.75" customHeight="1" x14ac:dyDescent="0.15"/>
    <row r="783" ht="12.75" customHeight="1" x14ac:dyDescent="0.15"/>
    <row r="784" ht="12.75" customHeight="1" x14ac:dyDescent="0.15"/>
    <row r="785" ht="12.75" customHeight="1" x14ac:dyDescent="0.15"/>
    <row r="786" ht="12.75" customHeight="1" x14ac:dyDescent="0.15"/>
    <row r="787" ht="12.75" customHeight="1" x14ac:dyDescent="0.15"/>
    <row r="788" ht="12.75" customHeight="1" x14ac:dyDescent="0.15"/>
    <row r="789" ht="12.75" customHeight="1" x14ac:dyDescent="0.15"/>
    <row r="790" ht="12.75" customHeight="1" x14ac:dyDescent="0.15"/>
    <row r="791" ht="12.75" customHeight="1" x14ac:dyDescent="0.15"/>
    <row r="792" ht="12.75" customHeight="1" x14ac:dyDescent="0.15"/>
    <row r="793" ht="12.75" customHeight="1" x14ac:dyDescent="0.15"/>
    <row r="794" ht="12.75" customHeight="1" x14ac:dyDescent="0.15"/>
    <row r="795" ht="12.75" customHeight="1" x14ac:dyDescent="0.15"/>
    <row r="796" ht="12.75" customHeight="1" x14ac:dyDescent="0.15"/>
    <row r="797" ht="12.75" customHeight="1" x14ac:dyDescent="0.15"/>
    <row r="798" ht="12.75" customHeight="1" x14ac:dyDescent="0.15"/>
    <row r="799" ht="12.75" customHeight="1" x14ac:dyDescent="0.15"/>
    <row r="800" ht="12.75" customHeight="1" x14ac:dyDescent="0.15"/>
    <row r="801" ht="12.75" customHeight="1" x14ac:dyDescent="0.15"/>
    <row r="802" ht="12.75" customHeight="1" x14ac:dyDescent="0.15"/>
    <row r="803" ht="12.75" customHeight="1" x14ac:dyDescent="0.15"/>
    <row r="804" ht="12.75" customHeight="1" x14ac:dyDescent="0.15"/>
    <row r="805" ht="12.75" customHeight="1" x14ac:dyDescent="0.15"/>
    <row r="806" ht="12.75" customHeight="1" x14ac:dyDescent="0.15"/>
    <row r="807" ht="12.75" customHeight="1" x14ac:dyDescent="0.15"/>
    <row r="808" ht="12.75" customHeight="1" x14ac:dyDescent="0.15"/>
    <row r="809" ht="12.75" customHeight="1" x14ac:dyDescent="0.15"/>
    <row r="810" ht="12.75" customHeight="1" x14ac:dyDescent="0.15"/>
    <row r="811" ht="12.75" customHeight="1" x14ac:dyDescent="0.15"/>
    <row r="812" ht="12.75" customHeight="1" x14ac:dyDescent="0.15"/>
    <row r="813" ht="12.75" customHeight="1" x14ac:dyDescent="0.15"/>
    <row r="814" ht="12.75" customHeight="1" x14ac:dyDescent="0.15"/>
    <row r="815" ht="12.75" customHeight="1" x14ac:dyDescent="0.15"/>
    <row r="816" ht="12.75" customHeight="1" x14ac:dyDescent="0.15"/>
    <row r="817" ht="12.75" customHeight="1" x14ac:dyDescent="0.15"/>
    <row r="818" ht="12.75" customHeight="1" x14ac:dyDescent="0.15"/>
    <row r="819" ht="12.75" customHeight="1" x14ac:dyDescent="0.15"/>
    <row r="820" ht="12.75" customHeight="1" x14ac:dyDescent="0.15"/>
    <row r="821" ht="12.75" customHeight="1" x14ac:dyDescent="0.15"/>
    <row r="822" ht="12.75" customHeight="1" x14ac:dyDescent="0.15"/>
    <row r="823" ht="12.75" customHeight="1" x14ac:dyDescent="0.15"/>
    <row r="824" ht="12.75" customHeight="1" x14ac:dyDescent="0.15"/>
    <row r="825" ht="12.75" customHeight="1" x14ac:dyDescent="0.15"/>
    <row r="826" ht="12.75" customHeight="1" x14ac:dyDescent="0.15"/>
    <row r="827" ht="12.75" customHeight="1" x14ac:dyDescent="0.15"/>
    <row r="828" ht="12.75" customHeight="1" x14ac:dyDescent="0.15"/>
    <row r="829" ht="12.75" customHeight="1" x14ac:dyDescent="0.15"/>
    <row r="830" ht="12.75" customHeight="1" x14ac:dyDescent="0.15"/>
    <row r="831" ht="12.75" customHeight="1" x14ac:dyDescent="0.15"/>
    <row r="832" ht="12.75" customHeight="1" x14ac:dyDescent="0.15"/>
    <row r="833" ht="12.75" customHeight="1" x14ac:dyDescent="0.15"/>
    <row r="834" ht="12.75" customHeight="1" x14ac:dyDescent="0.15"/>
    <row r="835" ht="12.75" customHeight="1" x14ac:dyDescent="0.15"/>
    <row r="836" ht="12.75" customHeight="1" x14ac:dyDescent="0.15"/>
    <row r="837" ht="12.75" customHeight="1" x14ac:dyDescent="0.15"/>
    <row r="838" ht="12.75" customHeight="1" x14ac:dyDescent="0.15"/>
    <row r="839" ht="12.75" customHeight="1" x14ac:dyDescent="0.15"/>
    <row r="840" ht="12.75" customHeight="1" x14ac:dyDescent="0.15"/>
    <row r="841" ht="12.75" customHeight="1" x14ac:dyDescent="0.15"/>
    <row r="842" ht="12.75" customHeight="1" x14ac:dyDescent="0.15"/>
    <row r="843" ht="12.75" customHeight="1" x14ac:dyDescent="0.15"/>
    <row r="844" ht="12.75" customHeight="1" x14ac:dyDescent="0.15"/>
    <row r="845" ht="12.75" customHeight="1" x14ac:dyDescent="0.15"/>
    <row r="846" ht="12.75" customHeight="1" x14ac:dyDescent="0.15"/>
    <row r="847" ht="12.75" customHeight="1" x14ac:dyDescent="0.15"/>
    <row r="848" ht="12.75" customHeight="1" x14ac:dyDescent="0.15"/>
    <row r="849" ht="12.75" customHeight="1" x14ac:dyDescent="0.15"/>
    <row r="850" ht="12.75" customHeight="1" x14ac:dyDescent="0.15"/>
    <row r="851" ht="12.75" customHeight="1" x14ac:dyDescent="0.15"/>
    <row r="852" ht="12.75" customHeight="1" x14ac:dyDescent="0.15"/>
    <row r="853" ht="12.75" customHeight="1" x14ac:dyDescent="0.15"/>
    <row r="854" ht="12.75" customHeight="1" x14ac:dyDescent="0.15"/>
    <row r="855" ht="12.75" customHeight="1" x14ac:dyDescent="0.15"/>
    <row r="856" ht="12.75" customHeight="1" x14ac:dyDescent="0.15"/>
    <row r="857" ht="12.75" customHeight="1" x14ac:dyDescent="0.15"/>
    <row r="858" ht="12.75" customHeight="1" x14ac:dyDescent="0.15"/>
    <row r="859" ht="12.75" customHeight="1" x14ac:dyDescent="0.15"/>
    <row r="860" ht="12.75" customHeight="1" x14ac:dyDescent="0.15"/>
    <row r="861" ht="12.75" customHeight="1" x14ac:dyDescent="0.15"/>
    <row r="862" ht="12.75" customHeight="1" x14ac:dyDescent="0.15"/>
    <row r="863" ht="12.75" customHeight="1" x14ac:dyDescent="0.15"/>
    <row r="864" ht="12.75" customHeight="1" x14ac:dyDescent="0.15"/>
    <row r="865" ht="12.75" customHeight="1" x14ac:dyDescent="0.15"/>
    <row r="866" ht="12.75" customHeight="1" x14ac:dyDescent="0.15"/>
    <row r="867" ht="12.75" customHeight="1" x14ac:dyDescent="0.15"/>
    <row r="868" ht="12.75" customHeight="1" x14ac:dyDescent="0.15"/>
    <row r="869" ht="12.75" customHeight="1" x14ac:dyDescent="0.15"/>
    <row r="870" ht="12.75" customHeight="1" x14ac:dyDescent="0.15"/>
    <row r="871" ht="12.75" customHeight="1" x14ac:dyDescent="0.15"/>
    <row r="872" ht="12.75" customHeight="1" x14ac:dyDescent="0.15"/>
    <row r="873" ht="12.75" customHeight="1" x14ac:dyDescent="0.15"/>
    <row r="874" ht="12.75" customHeight="1" x14ac:dyDescent="0.15"/>
    <row r="875" ht="12.75" customHeight="1" x14ac:dyDescent="0.15"/>
    <row r="876" ht="12.75" customHeight="1" x14ac:dyDescent="0.15"/>
    <row r="877" ht="12.75" customHeight="1" x14ac:dyDescent="0.15"/>
    <row r="878" ht="12.75" customHeight="1" x14ac:dyDescent="0.15"/>
    <row r="879" ht="12.75" customHeight="1" x14ac:dyDescent="0.15"/>
    <row r="880" ht="12.75" customHeight="1" x14ac:dyDescent="0.15"/>
    <row r="881" ht="12.75" customHeight="1" x14ac:dyDescent="0.15"/>
    <row r="882" ht="12.75" customHeight="1" x14ac:dyDescent="0.15"/>
    <row r="883" ht="12.75" customHeight="1" x14ac:dyDescent="0.15"/>
    <row r="884" ht="12.75" customHeight="1" x14ac:dyDescent="0.15"/>
    <row r="885" ht="12.75" customHeight="1" x14ac:dyDescent="0.15"/>
    <row r="886" ht="12.75" customHeight="1" x14ac:dyDescent="0.15"/>
    <row r="887" ht="12.75" customHeight="1" x14ac:dyDescent="0.15"/>
    <row r="888" ht="12.75" customHeight="1" x14ac:dyDescent="0.15"/>
    <row r="889" ht="12.75" customHeight="1" x14ac:dyDescent="0.15"/>
    <row r="890" ht="12.75" customHeight="1" x14ac:dyDescent="0.15"/>
    <row r="891" ht="12.75" customHeight="1" x14ac:dyDescent="0.15"/>
    <row r="892" ht="12.75" customHeight="1" x14ac:dyDescent="0.15"/>
    <row r="893" ht="12.75" customHeight="1" x14ac:dyDescent="0.15"/>
    <row r="894" ht="12.75" customHeight="1" x14ac:dyDescent="0.15"/>
    <row r="895" ht="12.75" customHeight="1" x14ac:dyDescent="0.15"/>
    <row r="896" ht="12.75" customHeight="1" x14ac:dyDescent="0.15"/>
    <row r="897" ht="12.75" customHeight="1" x14ac:dyDescent="0.15"/>
    <row r="898" ht="12.75" customHeight="1" x14ac:dyDescent="0.15"/>
    <row r="899" ht="12.75" customHeight="1" x14ac:dyDescent="0.15"/>
    <row r="900" ht="12.75" customHeight="1" x14ac:dyDescent="0.15"/>
    <row r="901" ht="12.75" customHeight="1" x14ac:dyDescent="0.15"/>
    <row r="902" ht="12.75" customHeight="1" x14ac:dyDescent="0.15"/>
    <row r="903" ht="12.75" customHeight="1" x14ac:dyDescent="0.15"/>
    <row r="904" ht="12.75" customHeight="1" x14ac:dyDescent="0.15"/>
    <row r="905" ht="12.75" customHeight="1" x14ac:dyDescent="0.15"/>
    <row r="906" ht="12.75" customHeight="1" x14ac:dyDescent="0.15"/>
    <row r="907" ht="12.75" customHeight="1" x14ac:dyDescent="0.15"/>
    <row r="908" ht="12.75" customHeight="1" x14ac:dyDescent="0.15"/>
    <row r="909" ht="12.75" customHeight="1" x14ac:dyDescent="0.15"/>
    <row r="910" ht="12.75" customHeight="1" x14ac:dyDescent="0.15"/>
    <row r="911" ht="12.75" customHeight="1" x14ac:dyDescent="0.15"/>
    <row r="912" ht="12.75" customHeight="1" x14ac:dyDescent="0.15"/>
    <row r="913" ht="12.75" customHeight="1" x14ac:dyDescent="0.15"/>
    <row r="914" ht="12.75" customHeight="1" x14ac:dyDescent="0.15"/>
    <row r="915" ht="12.75" customHeight="1" x14ac:dyDescent="0.15"/>
    <row r="916" ht="12.75" customHeight="1" x14ac:dyDescent="0.15"/>
    <row r="917" ht="12.75" customHeight="1" x14ac:dyDescent="0.15"/>
    <row r="918" ht="12.75" customHeight="1" x14ac:dyDescent="0.15"/>
    <row r="919" ht="12.75" customHeight="1" x14ac:dyDescent="0.15"/>
    <row r="920" ht="12.75" customHeight="1" x14ac:dyDescent="0.15"/>
    <row r="921" ht="12.75" customHeight="1" x14ac:dyDescent="0.15"/>
    <row r="922" ht="12.75" customHeight="1" x14ac:dyDescent="0.15"/>
    <row r="923" ht="12.75" customHeight="1" x14ac:dyDescent="0.15"/>
    <row r="924" ht="12.75" customHeight="1" x14ac:dyDescent="0.15"/>
    <row r="925" ht="12.75" customHeight="1" x14ac:dyDescent="0.15"/>
    <row r="926" ht="12.75" customHeight="1" x14ac:dyDescent="0.15"/>
    <row r="927" ht="12.75" customHeight="1" x14ac:dyDescent="0.15"/>
    <row r="928" ht="12.75" customHeight="1" x14ac:dyDescent="0.15"/>
    <row r="929" ht="12.75" customHeight="1" x14ac:dyDescent="0.15"/>
    <row r="930" ht="12.75" customHeight="1" x14ac:dyDescent="0.15"/>
    <row r="931" ht="12.75" customHeight="1" x14ac:dyDescent="0.15"/>
    <row r="932" ht="12.75" customHeight="1" x14ac:dyDescent="0.15"/>
    <row r="933" ht="12.75" customHeight="1" x14ac:dyDescent="0.15"/>
    <row r="934" ht="12.75" customHeight="1" x14ac:dyDescent="0.15"/>
    <row r="935" ht="12.75" customHeight="1" x14ac:dyDescent="0.15"/>
    <row r="936" ht="12.75" customHeight="1" x14ac:dyDescent="0.15"/>
    <row r="937" ht="12.75" customHeight="1" x14ac:dyDescent="0.15"/>
    <row r="938" ht="12.75" customHeight="1" x14ac:dyDescent="0.15"/>
    <row r="939" ht="12.75" customHeight="1" x14ac:dyDescent="0.15"/>
    <row r="940" ht="12.75" customHeight="1" x14ac:dyDescent="0.15"/>
    <row r="941" ht="12.75" customHeight="1" x14ac:dyDescent="0.15"/>
    <row r="942" ht="12.75" customHeight="1" x14ac:dyDescent="0.15"/>
    <row r="943" ht="12.75" customHeight="1" x14ac:dyDescent="0.15"/>
    <row r="944" ht="12.75" customHeight="1" x14ac:dyDescent="0.15"/>
    <row r="945" ht="12.75" customHeight="1" x14ac:dyDescent="0.15"/>
    <row r="946" ht="12.75" customHeight="1" x14ac:dyDescent="0.15"/>
    <row r="947" ht="12.75" customHeight="1" x14ac:dyDescent="0.15"/>
    <row r="948" ht="12.75" customHeight="1" x14ac:dyDescent="0.15"/>
    <row r="949" ht="12.75" customHeight="1" x14ac:dyDescent="0.15"/>
    <row r="950" ht="12.75" customHeight="1" x14ac:dyDescent="0.15"/>
    <row r="951" ht="12.75" customHeight="1" x14ac:dyDescent="0.15"/>
    <row r="952" ht="12.75" customHeight="1" x14ac:dyDescent="0.15"/>
    <row r="953" ht="12.75" customHeight="1" x14ac:dyDescent="0.15"/>
    <row r="954" ht="12.75" customHeight="1" x14ac:dyDescent="0.15"/>
    <row r="955" ht="12.75" customHeight="1" x14ac:dyDescent="0.15"/>
    <row r="956" ht="12.75" customHeight="1" x14ac:dyDescent="0.15"/>
    <row r="957" ht="12.75" customHeight="1" x14ac:dyDescent="0.15"/>
    <row r="958" ht="12.75" customHeight="1" x14ac:dyDescent="0.15"/>
    <row r="959" ht="12.75" customHeight="1" x14ac:dyDescent="0.15"/>
    <row r="960" ht="12.75" customHeight="1" x14ac:dyDescent="0.15"/>
    <row r="961" ht="12.75" customHeight="1" x14ac:dyDescent="0.15"/>
    <row r="962" ht="12.75" customHeight="1" x14ac:dyDescent="0.15"/>
    <row r="963" ht="12.75" customHeight="1" x14ac:dyDescent="0.15"/>
    <row r="964" ht="12.75" customHeight="1" x14ac:dyDescent="0.15"/>
    <row r="965" ht="12.75" customHeight="1" x14ac:dyDescent="0.15"/>
    <row r="966" ht="12.75" customHeight="1" x14ac:dyDescent="0.15"/>
    <row r="967" ht="12.75" customHeight="1" x14ac:dyDescent="0.15"/>
    <row r="968" ht="12.75" customHeight="1" x14ac:dyDescent="0.15"/>
    <row r="969" ht="12.75" customHeight="1" x14ac:dyDescent="0.15"/>
    <row r="970" ht="12.75" customHeight="1" x14ac:dyDescent="0.15"/>
    <row r="971" ht="12.75" customHeight="1" x14ac:dyDescent="0.15"/>
    <row r="972" ht="12.75" customHeight="1" x14ac:dyDescent="0.15"/>
    <row r="973" ht="12.75" customHeight="1" x14ac:dyDescent="0.15"/>
    <row r="974" ht="12.75" customHeight="1" x14ac:dyDescent="0.15"/>
    <row r="975" ht="12.75" customHeight="1" x14ac:dyDescent="0.15"/>
    <row r="976" ht="12.75" customHeight="1" x14ac:dyDescent="0.15"/>
    <row r="977" ht="12.75" customHeight="1" x14ac:dyDescent="0.15"/>
    <row r="978" ht="12.75" customHeight="1" x14ac:dyDescent="0.15"/>
    <row r="979" ht="12.75" customHeight="1" x14ac:dyDescent="0.15"/>
    <row r="980" ht="12.75" customHeight="1" x14ac:dyDescent="0.15"/>
    <row r="981" ht="12.75" customHeight="1" x14ac:dyDescent="0.15"/>
    <row r="982" ht="12.75" customHeight="1" x14ac:dyDescent="0.15"/>
    <row r="983" ht="12.75" customHeight="1" x14ac:dyDescent="0.15"/>
    <row r="984" ht="12.75" customHeight="1" x14ac:dyDescent="0.15"/>
    <row r="985" ht="12.75" customHeight="1" x14ac:dyDescent="0.15"/>
    <row r="986" ht="12.75" customHeight="1" x14ac:dyDescent="0.15"/>
    <row r="987" ht="12.75" customHeight="1" x14ac:dyDescent="0.15"/>
    <row r="988" ht="12.75" customHeight="1" x14ac:dyDescent="0.15"/>
    <row r="989" ht="12.75" customHeight="1" x14ac:dyDescent="0.15"/>
    <row r="990" ht="12.75" customHeight="1" x14ac:dyDescent="0.15"/>
    <row r="991" ht="12.75" customHeight="1" x14ac:dyDescent="0.15"/>
    <row r="992" ht="12.75" customHeight="1" x14ac:dyDescent="0.15"/>
    <row r="993" ht="12.75" customHeight="1" x14ac:dyDescent="0.15"/>
    <row r="994" ht="12.75" customHeight="1" x14ac:dyDescent="0.15"/>
    <row r="995" ht="12.75" customHeight="1" x14ac:dyDescent="0.15"/>
    <row r="996" ht="12.75" customHeight="1" x14ac:dyDescent="0.15"/>
    <row r="997" ht="12.75" customHeight="1" x14ac:dyDescent="0.15"/>
    <row r="998" ht="12.75" customHeight="1" x14ac:dyDescent="0.15"/>
    <row r="999" ht="12.75" customHeight="1" x14ac:dyDescent="0.15"/>
    <row r="1000" ht="12.75" customHeight="1" x14ac:dyDescent="0.15"/>
  </sheetData>
  <mergeCells count="3">
    <mergeCell ref="A1:F1"/>
    <mergeCell ref="A2:F2"/>
    <mergeCell ref="A3:F3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DE9D9"/>
  </sheetPr>
  <dimension ref="A1:D1000"/>
  <sheetViews>
    <sheetView workbookViewId="0"/>
  </sheetViews>
  <sheetFormatPr baseColWidth="10" defaultColWidth="12.5" defaultRowHeight="15" customHeight="1" x14ac:dyDescent="0.15"/>
  <cols>
    <col min="1" max="1" width="11.6640625" customWidth="1"/>
    <col min="2" max="2" width="40.5" customWidth="1"/>
    <col min="3" max="3" width="13.6640625" customWidth="1"/>
    <col min="4" max="4" width="17.1640625" customWidth="1"/>
    <col min="5" max="26" width="8.5" customWidth="1"/>
  </cols>
  <sheetData>
    <row r="1" spans="1:4" ht="26.25" customHeight="1" x14ac:dyDescent="0.15">
      <c r="A1" s="363"/>
      <c r="B1" s="355"/>
      <c r="C1" s="355"/>
      <c r="D1" s="355"/>
    </row>
    <row r="2" spans="1:4" ht="18" customHeight="1" x14ac:dyDescent="0.15">
      <c r="A2" s="364"/>
      <c r="B2" s="355"/>
      <c r="C2" s="355"/>
      <c r="D2" s="355"/>
    </row>
    <row r="3" spans="1:4" ht="18" customHeight="1" x14ac:dyDescent="0.15">
      <c r="A3" s="364"/>
      <c r="B3" s="355"/>
      <c r="C3" s="355"/>
      <c r="D3" s="355"/>
    </row>
    <row r="4" spans="1:4" ht="18" customHeight="1" x14ac:dyDescent="0.15"/>
    <row r="5" spans="1:4" ht="18" customHeight="1" x14ac:dyDescent="0.15">
      <c r="A5" s="7"/>
      <c r="B5" s="7"/>
      <c r="C5" s="7"/>
      <c r="D5" s="35"/>
    </row>
    <row r="6" spans="1:4" ht="12.75" customHeight="1" x14ac:dyDescent="0.15">
      <c r="A6" s="39"/>
      <c r="B6" s="39"/>
      <c r="C6" s="39"/>
      <c r="D6" s="39"/>
    </row>
    <row r="7" spans="1:4" ht="12.75" customHeight="1" x14ac:dyDescent="0.15">
      <c r="A7" s="39"/>
      <c r="B7" s="39"/>
      <c r="C7" s="39"/>
      <c r="D7" s="39"/>
    </row>
    <row r="8" spans="1:4" ht="12.75" customHeight="1" x14ac:dyDescent="0.15">
      <c r="A8" s="39"/>
      <c r="B8" s="39"/>
      <c r="C8" s="39"/>
      <c r="D8" s="39"/>
    </row>
    <row r="9" spans="1:4" ht="12.75" customHeight="1" x14ac:dyDescent="0.15">
      <c r="A9" s="39"/>
      <c r="B9" s="39"/>
      <c r="C9" s="39"/>
      <c r="D9" s="39"/>
    </row>
    <row r="10" spans="1:4" ht="12.75" customHeight="1" x14ac:dyDescent="0.15">
      <c r="A10" s="39"/>
      <c r="B10" s="39"/>
      <c r="C10" s="39"/>
      <c r="D10" s="40"/>
    </row>
    <row r="11" spans="1:4" ht="12.75" customHeight="1" x14ac:dyDescent="0.15">
      <c r="A11" s="39"/>
      <c r="B11" s="39"/>
      <c r="C11" s="39"/>
      <c r="D11" s="40"/>
    </row>
    <row r="12" spans="1:4" ht="12.75" customHeight="1" x14ac:dyDescent="0.15">
      <c r="A12" s="39"/>
      <c r="B12" s="39"/>
      <c r="C12" s="39"/>
      <c r="D12" s="40"/>
    </row>
    <row r="13" spans="1:4" ht="12.75" customHeight="1" x14ac:dyDescent="0.15">
      <c r="A13" s="39"/>
      <c r="B13" s="39"/>
      <c r="C13" s="39"/>
      <c r="D13" s="40"/>
    </row>
    <row r="14" spans="1:4" ht="12.75" customHeight="1" x14ac:dyDescent="0.15">
      <c r="A14" s="39"/>
      <c r="B14" s="39"/>
      <c r="C14" s="39"/>
      <c r="D14" s="40"/>
    </row>
    <row r="15" spans="1:4" ht="12.75" customHeight="1" x14ac:dyDescent="0.15">
      <c r="A15" s="39"/>
      <c r="B15" s="39"/>
      <c r="C15" s="39"/>
      <c r="D15" s="40"/>
    </row>
    <row r="16" spans="1:4" ht="12.75" customHeight="1" x14ac:dyDescent="0.15">
      <c r="A16" s="39"/>
      <c r="B16" s="39"/>
      <c r="C16" s="39"/>
      <c r="D16" s="40"/>
    </row>
    <row r="17" spans="1:4" ht="12.75" customHeight="1" x14ac:dyDescent="0.15">
      <c r="A17" s="39"/>
      <c r="B17" s="39"/>
      <c r="C17" s="39"/>
      <c r="D17" s="40"/>
    </row>
    <row r="18" spans="1:4" ht="12.75" customHeight="1" x14ac:dyDescent="0.15">
      <c r="A18" s="39"/>
      <c r="B18" s="39"/>
      <c r="C18" s="39"/>
      <c r="D18" s="40"/>
    </row>
    <row r="19" spans="1:4" ht="12.75" customHeight="1" x14ac:dyDescent="0.15">
      <c r="A19" s="39"/>
      <c r="B19" s="39"/>
      <c r="C19" s="39"/>
      <c r="D19" s="40"/>
    </row>
    <row r="20" spans="1:4" ht="12.75" customHeight="1" x14ac:dyDescent="0.15">
      <c r="A20" s="39"/>
      <c r="B20" s="39"/>
      <c r="C20" s="39"/>
      <c r="D20" s="40"/>
    </row>
    <row r="21" spans="1:4" ht="12.75" customHeight="1" x14ac:dyDescent="0.15">
      <c r="A21" s="39"/>
      <c r="B21" s="39"/>
      <c r="C21" s="39"/>
      <c r="D21" s="40"/>
    </row>
    <row r="22" spans="1:4" ht="12.75" customHeight="1" x14ac:dyDescent="0.15">
      <c r="A22" s="39"/>
      <c r="B22" s="39"/>
      <c r="C22" s="39"/>
      <c r="D22" s="40"/>
    </row>
    <row r="23" spans="1:4" ht="12.75" customHeight="1" x14ac:dyDescent="0.15">
      <c r="A23" s="39"/>
      <c r="B23" s="39"/>
      <c r="C23" s="39"/>
      <c r="D23" s="40"/>
    </row>
    <row r="24" spans="1:4" ht="12.75" customHeight="1" x14ac:dyDescent="0.15">
      <c r="A24" s="39"/>
      <c r="B24" s="39"/>
      <c r="C24" s="39"/>
      <c r="D24" s="40"/>
    </row>
    <row r="25" spans="1:4" ht="12.75" customHeight="1" x14ac:dyDescent="0.15">
      <c r="A25" s="39"/>
      <c r="B25" s="39"/>
      <c r="C25" s="39"/>
      <c r="D25" s="40"/>
    </row>
    <row r="26" spans="1:4" ht="12.75" customHeight="1" x14ac:dyDescent="0.15">
      <c r="A26" s="39"/>
      <c r="B26" s="39"/>
      <c r="C26" s="39"/>
      <c r="D26" s="40"/>
    </row>
    <row r="27" spans="1:4" ht="12.75" customHeight="1" x14ac:dyDescent="0.15">
      <c r="A27" s="39"/>
      <c r="B27" s="39"/>
      <c r="C27" s="39"/>
      <c r="D27" s="40"/>
    </row>
    <row r="28" spans="1:4" ht="12.75" customHeight="1" x14ac:dyDescent="0.15">
      <c r="A28" s="39"/>
      <c r="B28" s="39"/>
      <c r="C28" s="39"/>
      <c r="D28" s="40"/>
    </row>
    <row r="29" spans="1:4" ht="12.75" customHeight="1" x14ac:dyDescent="0.15">
      <c r="A29" s="39"/>
      <c r="B29" s="39"/>
      <c r="C29" s="39"/>
      <c r="D29" s="40"/>
    </row>
    <row r="30" spans="1:4" ht="12.75" customHeight="1" x14ac:dyDescent="0.15">
      <c r="A30" s="39"/>
      <c r="B30" s="39"/>
      <c r="C30" s="39"/>
      <c r="D30" s="40"/>
    </row>
    <row r="31" spans="1:4" ht="12.75" customHeight="1" x14ac:dyDescent="0.15">
      <c r="A31" s="39"/>
      <c r="B31" s="39"/>
      <c r="C31" s="39"/>
      <c r="D31" s="40"/>
    </row>
    <row r="32" spans="1:4" ht="12.75" customHeight="1" x14ac:dyDescent="0.15">
      <c r="A32" s="39"/>
      <c r="B32" s="39"/>
      <c r="C32" s="39"/>
      <c r="D32" s="40"/>
    </row>
    <row r="33" spans="1:4" ht="12.75" customHeight="1" x14ac:dyDescent="0.15">
      <c r="A33" s="39"/>
      <c r="B33" s="39"/>
      <c r="C33" s="39"/>
      <c r="D33" s="40"/>
    </row>
    <row r="34" spans="1:4" ht="12.75" customHeight="1" x14ac:dyDescent="0.15">
      <c r="A34" s="39"/>
      <c r="B34" s="39"/>
      <c r="C34" s="39"/>
      <c r="D34" s="40"/>
    </row>
    <row r="35" spans="1:4" ht="12.75" customHeight="1" x14ac:dyDescent="0.15">
      <c r="A35" s="39"/>
      <c r="B35" s="39"/>
      <c r="C35" s="39"/>
      <c r="D35" s="40"/>
    </row>
    <row r="36" spans="1:4" ht="12.75" customHeight="1" x14ac:dyDescent="0.15">
      <c r="A36" s="39"/>
      <c r="B36" s="39"/>
      <c r="C36" s="39"/>
      <c r="D36" s="40"/>
    </row>
    <row r="37" spans="1:4" ht="12.75" customHeight="1" x14ac:dyDescent="0.15">
      <c r="A37" s="39"/>
      <c r="B37" s="39"/>
      <c r="C37" s="39"/>
      <c r="D37" s="40"/>
    </row>
    <row r="38" spans="1:4" ht="12.75" customHeight="1" x14ac:dyDescent="0.15">
      <c r="A38" s="39"/>
      <c r="B38" s="39"/>
      <c r="C38" s="39"/>
      <c r="D38" s="40"/>
    </row>
    <row r="39" spans="1:4" ht="12.75" customHeight="1" x14ac:dyDescent="0.15">
      <c r="A39" s="39"/>
      <c r="B39" s="39"/>
      <c r="C39" s="39"/>
      <c r="D39" s="39"/>
    </row>
    <row r="40" spans="1:4" ht="12.75" customHeight="1" x14ac:dyDescent="0.15">
      <c r="A40" s="39"/>
      <c r="B40" s="39"/>
      <c r="C40" s="39"/>
      <c r="D40" s="40"/>
    </row>
    <row r="41" spans="1:4" ht="12.75" customHeight="1" x14ac:dyDescent="0.15">
      <c r="A41" s="39"/>
      <c r="B41" s="39"/>
      <c r="C41" s="39"/>
      <c r="D41" s="40"/>
    </row>
    <row r="42" spans="1:4" ht="12.75" customHeight="1" x14ac:dyDescent="0.15">
      <c r="A42" s="39"/>
      <c r="B42" s="39"/>
      <c r="C42" s="39"/>
      <c r="D42" s="40"/>
    </row>
    <row r="43" spans="1:4" ht="12.75" customHeight="1" x14ac:dyDescent="0.15">
      <c r="A43" s="39"/>
      <c r="B43" s="39"/>
      <c r="C43" s="39"/>
      <c r="D43" s="40"/>
    </row>
    <row r="44" spans="1:4" ht="12.75" customHeight="1" x14ac:dyDescent="0.15">
      <c r="A44" s="39"/>
      <c r="B44" s="39"/>
      <c r="C44" s="39"/>
      <c r="D44" s="40"/>
    </row>
    <row r="45" spans="1:4" ht="12.75" customHeight="1" x14ac:dyDescent="0.15">
      <c r="A45" s="39"/>
      <c r="B45" s="39"/>
      <c r="C45" s="39"/>
      <c r="D45" s="40"/>
    </row>
    <row r="46" spans="1:4" ht="12.75" customHeight="1" x14ac:dyDescent="0.15">
      <c r="A46" s="39"/>
      <c r="B46" s="39"/>
      <c r="C46" s="39"/>
      <c r="D46" s="40"/>
    </row>
    <row r="47" spans="1:4" ht="12.75" customHeight="1" x14ac:dyDescent="0.15">
      <c r="A47" s="39"/>
      <c r="B47" s="39"/>
      <c r="C47" s="39"/>
      <c r="D47" s="40"/>
    </row>
    <row r="48" spans="1:4" ht="12.75" customHeight="1" x14ac:dyDescent="0.15">
      <c r="A48" s="39"/>
      <c r="B48" s="39"/>
      <c r="C48" s="39"/>
      <c r="D48" s="40"/>
    </row>
    <row r="49" spans="1:4" ht="12.75" customHeight="1" x14ac:dyDescent="0.15">
      <c r="A49" s="39"/>
      <c r="B49" s="39"/>
      <c r="C49" s="39"/>
      <c r="D49" s="40"/>
    </row>
    <row r="50" spans="1:4" ht="12.75" customHeight="1" x14ac:dyDescent="0.15">
      <c r="A50" s="39"/>
      <c r="B50" s="39"/>
      <c r="C50" s="39"/>
      <c r="D50" s="39"/>
    </row>
    <row r="51" spans="1:4" ht="12.75" customHeight="1" x14ac:dyDescent="0.15">
      <c r="A51" s="39"/>
      <c r="B51" s="39"/>
      <c r="C51" s="39"/>
      <c r="D51" s="40"/>
    </row>
    <row r="52" spans="1:4" ht="12.75" customHeight="1" x14ac:dyDescent="0.15">
      <c r="A52" s="39"/>
      <c r="B52" s="39"/>
      <c r="C52" s="39"/>
      <c r="D52" s="39"/>
    </row>
    <row r="53" spans="1:4" ht="12.75" customHeight="1" x14ac:dyDescent="0.15">
      <c r="A53" s="39"/>
      <c r="B53" s="39"/>
      <c r="C53" s="39"/>
      <c r="D53" s="40"/>
    </row>
    <row r="54" spans="1:4" ht="12.75" customHeight="1" x14ac:dyDescent="0.15">
      <c r="A54" s="39"/>
      <c r="B54" s="39"/>
      <c r="C54" s="39"/>
      <c r="D54" s="40"/>
    </row>
    <row r="55" spans="1:4" ht="12.75" customHeight="1" x14ac:dyDescent="0.15">
      <c r="A55" s="39"/>
      <c r="B55" s="39"/>
      <c r="C55" s="39"/>
      <c r="D55" s="40"/>
    </row>
    <row r="56" spans="1:4" ht="12.75" customHeight="1" x14ac:dyDescent="0.15">
      <c r="A56" s="39"/>
      <c r="B56" s="39"/>
      <c r="C56" s="39"/>
      <c r="D56" s="40"/>
    </row>
    <row r="57" spans="1:4" ht="12.75" customHeight="1" x14ac:dyDescent="0.15">
      <c r="A57" s="39"/>
      <c r="B57" s="39"/>
      <c r="C57" s="39"/>
      <c r="D57" s="40"/>
    </row>
    <row r="58" spans="1:4" ht="12.75" customHeight="1" x14ac:dyDescent="0.15">
      <c r="A58" s="39"/>
      <c r="B58" s="39"/>
      <c r="C58" s="39"/>
      <c r="D58" s="40"/>
    </row>
    <row r="59" spans="1:4" ht="12.75" customHeight="1" x14ac:dyDescent="0.15">
      <c r="A59" s="39"/>
      <c r="B59" s="39"/>
      <c r="C59" s="39"/>
      <c r="D59" s="40"/>
    </row>
    <row r="60" spans="1:4" ht="12.75" customHeight="1" x14ac:dyDescent="0.15">
      <c r="A60" s="39"/>
      <c r="B60" s="39"/>
      <c r="C60" s="39"/>
      <c r="D60" s="40"/>
    </row>
    <row r="61" spans="1:4" ht="12.75" customHeight="1" x14ac:dyDescent="0.15">
      <c r="A61" s="39"/>
      <c r="B61" s="39"/>
      <c r="C61" s="39"/>
      <c r="D61" s="40"/>
    </row>
    <row r="62" spans="1:4" ht="12.75" customHeight="1" x14ac:dyDescent="0.15">
      <c r="A62" s="39"/>
      <c r="B62" s="39"/>
      <c r="C62" s="39"/>
      <c r="D62" s="40"/>
    </row>
    <row r="63" spans="1:4" ht="12.75" customHeight="1" x14ac:dyDescent="0.15">
      <c r="A63" s="39"/>
      <c r="B63" s="39"/>
      <c r="C63" s="39"/>
      <c r="D63" s="40"/>
    </row>
    <row r="64" spans="1:4" ht="12.75" customHeight="1" x14ac:dyDescent="0.15">
      <c r="A64" s="39"/>
      <c r="B64" s="39"/>
      <c r="C64" s="39"/>
      <c r="D64" s="40"/>
    </row>
    <row r="65" spans="1:4" ht="12.75" customHeight="1" x14ac:dyDescent="0.15">
      <c r="A65" s="39"/>
      <c r="B65" s="39"/>
      <c r="C65" s="39"/>
      <c r="D65" s="40"/>
    </row>
    <row r="66" spans="1:4" ht="12.75" customHeight="1" x14ac:dyDescent="0.15">
      <c r="A66" s="39"/>
      <c r="B66" s="39"/>
      <c r="C66" s="39"/>
      <c r="D66" s="40"/>
    </row>
    <row r="67" spans="1:4" ht="12.75" customHeight="1" x14ac:dyDescent="0.15">
      <c r="A67" s="39"/>
      <c r="B67" s="39"/>
      <c r="C67" s="39"/>
      <c r="D67" s="40"/>
    </row>
    <row r="68" spans="1:4" ht="12.75" customHeight="1" x14ac:dyDescent="0.15">
      <c r="A68" s="39"/>
      <c r="B68" s="39"/>
      <c r="C68" s="39"/>
      <c r="D68" s="39"/>
    </row>
    <row r="69" spans="1:4" ht="12.75" customHeight="1" x14ac:dyDescent="0.15">
      <c r="A69" s="39"/>
      <c r="B69" s="39"/>
      <c r="C69" s="39"/>
      <c r="D69" s="40"/>
    </row>
    <row r="70" spans="1:4" ht="12.75" customHeight="1" x14ac:dyDescent="0.15">
      <c r="A70" s="39"/>
      <c r="B70" s="39"/>
      <c r="C70" s="39"/>
      <c r="D70" s="40"/>
    </row>
    <row r="71" spans="1:4" ht="12.75" customHeight="1" x14ac:dyDescent="0.15">
      <c r="A71" s="39"/>
      <c r="B71" s="39"/>
      <c r="C71" s="39"/>
      <c r="D71" s="40"/>
    </row>
    <row r="72" spans="1:4" ht="12.75" customHeight="1" x14ac:dyDescent="0.15">
      <c r="A72" s="39"/>
      <c r="B72" s="39"/>
      <c r="C72" s="39"/>
      <c r="D72" s="40"/>
    </row>
    <row r="73" spans="1:4" ht="12.75" customHeight="1" x14ac:dyDescent="0.15">
      <c r="A73" s="39"/>
      <c r="B73" s="39"/>
      <c r="C73" s="39"/>
      <c r="D73" s="40"/>
    </row>
    <row r="74" spans="1:4" ht="12.75" customHeight="1" x14ac:dyDescent="0.15">
      <c r="A74" s="39"/>
      <c r="B74" s="39"/>
      <c r="C74" s="39"/>
      <c r="D74" s="40"/>
    </row>
    <row r="75" spans="1:4" ht="12.75" customHeight="1" x14ac:dyDescent="0.15">
      <c r="A75" s="39"/>
      <c r="B75" s="39"/>
      <c r="C75" s="39"/>
      <c r="D75" s="39"/>
    </row>
    <row r="76" spans="1:4" ht="12.75" customHeight="1" x14ac:dyDescent="0.15">
      <c r="A76" s="39"/>
      <c r="B76" s="39"/>
      <c r="C76" s="39"/>
      <c r="D76" s="40"/>
    </row>
    <row r="77" spans="1:4" ht="12.75" customHeight="1" x14ac:dyDescent="0.15">
      <c r="A77" s="39"/>
      <c r="B77" s="39"/>
      <c r="C77" s="39"/>
      <c r="D77" s="39"/>
    </row>
    <row r="78" spans="1:4" ht="12.75" customHeight="1" x14ac:dyDescent="0.15">
      <c r="A78" s="39"/>
      <c r="B78" s="39"/>
      <c r="C78" s="39"/>
      <c r="D78" s="40"/>
    </row>
    <row r="79" spans="1:4" ht="12.75" customHeight="1" x14ac:dyDescent="0.15">
      <c r="A79" s="39"/>
      <c r="B79" s="39"/>
      <c r="C79" s="39"/>
      <c r="D79" s="39"/>
    </row>
    <row r="80" spans="1:4" ht="12.75" customHeight="1" x14ac:dyDescent="0.15">
      <c r="A80" s="39"/>
      <c r="B80" s="39"/>
      <c r="C80" s="39"/>
      <c r="D80" s="40"/>
    </row>
    <row r="81" spans="1:4" ht="12.75" customHeight="1" x14ac:dyDescent="0.15">
      <c r="A81" s="39"/>
      <c r="B81" s="39"/>
      <c r="C81" s="39"/>
      <c r="D81" s="39"/>
    </row>
    <row r="82" spans="1:4" ht="12.75" customHeight="1" x14ac:dyDescent="0.15">
      <c r="A82" s="39"/>
      <c r="B82" s="39"/>
      <c r="C82" s="39"/>
      <c r="D82" s="40"/>
    </row>
    <row r="83" spans="1:4" ht="12.75" customHeight="1" x14ac:dyDescent="0.15">
      <c r="A83" s="39"/>
      <c r="B83" s="39"/>
      <c r="C83" s="39"/>
      <c r="D83" s="39"/>
    </row>
    <row r="84" spans="1:4" ht="12.75" customHeight="1" x14ac:dyDescent="0.15">
      <c r="A84" s="39"/>
      <c r="B84" s="39"/>
      <c r="C84" s="39"/>
      <c r="D84" s="40"/>
    </row>
    <row r="85" spans="1:4" ht="12.75" customHeight="1" x14ac:dyDescent="0.15">
      <c r="A85" s="39"/>
      <c r="B85" s="39"/>
      <c r="C85" s="39"/>
      <c r="D85" s="39"/>
    </row>
    <row r="86" spans="1:4" ht="12.75" customHeight="1" x14ac:dyDescent="0.15">
      <c r="A86" s="39"/>
      <c r="B86" s="39"/>
      <c r="C86" s="39"/>
      <c r="D86" s="39"/>
    </row>
    <row r="87" spans="1:4" ht="12.75" customHeight="1" x14ac:dyDescent="0.15">
      <c r="A87" s="39"/>
      <c r="B87" s="39"/>
      <c r="C87" s="39"/>
      <c r="D87" s="39"/>
    </row>
    <row r="88" spans="1:4" ht="12.75" customHeight="1" x14ac:dyDescent="0.15">
      <c r="A88" s="39"/>
      <c r="B88" s="39"/>
      <c r="C88" s="39"/>
      <c r="D88" s="40"/>
    </row>
    <row r="89" spans="1:4" ht="12.75" customHeight="1" x14ac:dyDescent="0.15">
      <c r="A89" s="39"/>
      <c r="B89" s="39"/>
      <c r="C89" s="39"/>
      <c r="D89" s="40"/>
    </row>
    <row r="90" spans="1:4" ht="12.75" customHeight="1" x14ac:dyDescent="0.15">
      <c r="A90" s="39"/>
      <c r="B90" s="39"/>
      <c r="C90" s="39"/>
      <c r="D90" s="39"/>
    </row>
    <row r="91" spans="1:4" ht="12.75" customHeight="1" x14ac:dyDescent="0.15">
      <c r="A91" s="39"/>
      <c r="B91" s="39"/>
      <c r="C91" s="39"/>
      <c r="D91" s="39"/>
    </row>
    <row r="92" spans="1:4" ht="12.75" customHeight="1" x14ac:dyDescent="0.15">
      <c r="A92" s="39"/>
      <c r="B92" s="39"/>
      <c r="C92" s="39"/>
      <c r="D92" s="39"/>
    </row>
    <row r="93" spans="1:4" ht="12.75" customHeight="1" x14ac:dyDescent="0.15">
      <c r="A93" s="39"/>
      <c r="B93" s="39"/>
      <c r="C93" s="39"/>
      <c r="D93" s="40"/>
    </row>
    <row r="94" spans="1:4" ht="12.75" customHeight="1" x14ac:dyDescent="0.15">
      <c r="A94" s="39"/>
      <c r="B94" s="39"/>
      <c r="C94" s="39"/>
      <c r="D94" s="39"/>
    </row>
    <row r="95" spans="1:4" ht="12.75" customHeight="1" x14ac:dyDescent="0.15">
      <c r="A95" s="39"/>
      <c r="B95" s="39"/>
      <c r="C95" s="39"/>
      <c r="D95" s="39"/>
    </row>
    <row r="96" spans="1:4" ht="12.75" customHeight="1" x14ac:dyDescent="0.15">
      <c r="A96" s="39"/>
      <c r="B96" s="39"/>
      <c r="C96" s="39"/>
      <c r="D96" s="39"/>
    </row>
    <row r="97" spans="1:4" ht="12.75" customHeight="1" x14ac:dyDescent="0.15">
      <c r="A97" s="39"/>
      <c r="B97" s="39"/>
      <c r="C97" s="39"/>
      <c r="D97" s="39"/>
    </row>
    <row r="98" spans="1:4" ht="12.75" customHeight="1" x14ac:dyDescent="0.15">
      <c r="A98" s="39"/>
      <c r="B98" s="39"/>
      <c r="C98" s="39"/>
      <c r="D98" s="39"/>
    </row>
    <row r="99" spans="1:4" ht="12.75" customHeight="1" x14ac:dyDescent="0.15">
      <c r="A99" s="39"/>
      <c r="B99" s="39"/>
      <c r="C99" s="39"/>
      <c r="D99" s="39"/>
    </row>
    <row r="100" spans="1:4" ht="12.75" customHeight="1" x14ac:dyDescent="0.15">
      <c r="A100" s="39"/>
      <c r="B100" s="39"/>
      <c r="C100" s="39"/>
      <c r="D100" s="39"/>
    </row>
    <row r="101" spans="1:4" ht="12.75" customHeight="1" x14ac:dyDescent="0.15">
      <c r="A101" s="39"/>
      <c r="B101" s="39"/>
      <c r="C101" s="39"/>
      <c r="D101" s="39"/>
    </row>
    <row r="102" spans="1:4" ht="12.75" customHeight="1" x14ac:dyDescent="0.15">
      <c r="A102" s="39"/>
      <c r="B102" s="39"/>
      <c r="C102" s="39"/>
      <c r="D102" s="39"/>
    </row>
    <row r="103" spans="1:4" ht="12.75" customHeight="1" x14ac:dyDescent="0.15">
      <c r="A103" s="39"/>
      <c r="B103" s="39"/>
      <c r="C103" s="39"/>
      <c r="D103" s="39"/>
    </row>
    <row r="104" spans="1:4" ht="12.75" customHeight="1" x14ac:dyDescent="0.15">
      <c r="A104" s="39"/>
      <c r="B104" s="39"/>
      <c r="C104" s="39"/>
      <c r="D104" s="40"/>
    </row>
    <row r="105" spans="1:4" ht="12.75" customHeight="1" x14ac:dyDescent="0.15">
      <c r="A105" s="39"/>
      <c r="B105" s="39"/>
      <c r="C105" s="39"/>
      <c r="D105" s="39"/>
    </row>
    <row r="106" spans="1:4" ht="12.75" customHeight="1" x14ac:dyDescent="0.15">
      <c r="A106" s="39"/>
      <c r="B106" s="39"/>
      <c r="C106" s="39"/>
      <c r="D106" s="39"/>
    </row>
    <row r="107" spans="1:4" ht="12.75" customHeight="1" x14ac:dyDescent="0.15">
      <c r="A107" s="39"/>
      <c r="B107" s="39"/>
      <c r="C107" s="39"/>
      <c r="D107" s="39"/>
    </row>
    <row r="108" spans="1:4" ht="12.75" customHeight="1" x14ac:dyDescent="0.15">
      <c r="A108" s="39"/>
      <c r="B108" s="39"/>
      <c r="C108" s="39"/>
      <c r="D108" s="39"/>
    </row>
    <row r="109" spans="1:4" ht="12.75" customHeight="1" x14ac:dyDescent="0.15">
      <c r="A109" s="39"/>
      <c r="B109" s="39"/>
      <c r="C109" s="39"/>
      <c r="D109" s="39"/>
    </row>
    <row r="110" spans="1:4" ht="12.75" customHeight="1" x14ac:dyDescent="0.15">
      <c r="A110" s="39"/>
      <c r="B110" s="39"/>
      <c r="C110" s="39"/>
      <c r="D110" s="39"/>
    </row>
    <row r="111" spans="1:4" ht="12.75" customHeight="1" x14ac:dyDescent="0.15">
      <c r="A111" s="39"/>
      <c r="B111" s="39"/>
      <c r="C111" s="39"/>
      <c r="D111" s="39"/>
    </row>
    <row r="112" spans="1:4" ht="12.75" customHeight="1" x14ac:dyDescent="0.15">
      <c r="A112" s="39"/>
      <c r="B112" s="39"/>
      <c r="C112" s="39"/>
      <c r="D112" s="39"/>
    </row>
    <row r="113" spans="1:4" ht="12.75" customHeight="1" x14ac:dyDescent="0.15">
      <c r="A113" s="39"/>
      <c r="B113" s="39"/>
      <c r="C113" s="39"/>
      <c r="D113" s="39"/>
    </row>
    <row r="114" spans="1:4" ht="12.75" customHeight="1" x14ac:dyDescent="0.15">
      <c r="A114" s="37"/>
      <c r="B114" s="37"/>
      <c r="C114" s="37"/>
      <c r="D114" s="38"/>
    </row>
    <row r="115" spans="1:4" ht="12.75" customHeight="1" x14ac:dyDescent="0.15">
      <c r="A115" s="14"/>
      <c r="B115" s="14"/>
      <c r="C115" s="14"/>
      <c r="D115" s="14"/>
    </row>
    <row r="116" spans="1:4" ht="12.75" customHeight="1" x14ac:dyDescent="0.15">
      <c r="A116" s="37"/>
      <c r="B116" s="37"/>
      <c r="C116" s="37"/>
      <c r="D116" s="38"/>
    </row>
    <row r="117" spans="1:4" ht="12.75" customHeight="1" x14ac:dyDescent="0.15"/>
    <row r="118" spans="1:4" ht="12.75" customHeight="1" x14ac:dyDescent="0.15"/>
    <row r="119" spans="1:4" ht="12.75" customHeight="1" x14ac:dyDescent="0.15"/>
    <row r="120" spans="1:4" ht="12.75" customHeight="1" x14ac:dyDescent="0.15"/>
    <row r="121" spans="1:4" ht="12.75" customHeight="1" x14ac:dyDescent="0.15"/>
    <row r="122" spans="1:4" ht="12.75" customHeight="1" x14ac:dyDescent="0.15"/>
    <row r="123" spans="1:4" ht="12.75" customHeight="1" x14ac:dyDescent="0.15"/>
    <row r="124" spans="1:4" ht="12.75" customHeight="1" x14ac:dyDescent="0.15"/>
    <row r="125" spans="1:4" ht="12.75" customHeight="1" x14ac:dyDescent="0.15"/>
    <row r="126" spans="1:4" ht="12.75" customHeight="1" x14ac:dyDescent="0.15"/>
    <row r="127" spans="1:4" ht="12.75" customHeight="1" x14ac:dyDescent="0.15"/>
    <row r="128" spans="1:4" ht="12.75" customHeight="1" x14ac:dyDescent="0.15"/>
    <row r="129" ht="12.75" customHeight="1" x14ac:dyDescent="0.15"/>
    <row r="130" ht="12.75" customHeight="1" x14ac:dyDescent="0.15"/>
    <row r="131" ht="12.75" customHeight="1" x14ac:dyDescent="0.15"/>
    <row r="132" ht="12.75" customHeight="1" x14ac:dyDescent="0.15"/>
    <row r="133" ht="12.75" customHeight="1" x14ac:dyDescent="0.15"/>
    <row r="134" ht="12.75" customHeight="1" x14ac:dyDescent="0.15"/>
    <row r="135" ht="12.75" customHeight="1" x14ac:dyDescent="0.15"/>
    <row r="136" ht="12.75" customHeight="1" x14ac:dyDescent="0.15"/>
    <row r="137" ht="12.75" customHeight="1" x14ac:dyDescent="0.15"/>
    <row r="138" ht="12.75" customHeight="1" x14ac:dyDescent="0.15"/>
    <row r="139" ht="12.75" customHeight="1" x14ac:dyDescent="0.15"/>
    <row r="140" ht="12.75" customHeight="1" x14ac:dyDescent="0.15"/>
    <row r="141" ht="12.75" customHeight="1" x14ac:dyDescent="0.15"/>
    <row r="142" ht="12.75" customHeight="1" x14ac:dyDescent="0.15"/>
    <row r="143" ht="12.75" customHeight="1" x14ac:dyDescent="0.15"/>
    <row r="144" ht="12.75" customHeight="1" x14ac:dyDescent="0.15"/>
    <row r="145" ht="12.75" customHeight="1" x14ac:dyDescent="0.15"/>
    <row r="146" ht="12.75" customHeight="1" x14ac:dyDescent="0.15"/>
    <row r="147" ht="12.75" customHeight="1" x14ac:dyDescent="0.15"/>
    <row r="148" ht="12.75" customHeight="1" x14ac:dyDescent="0.15"/>
    <row r="149" ht="12.75" customHeight="1" x14ac:dyDescent="0.15"/>
    <row r="150" ht="12.75" customHeight="1" x14ac:dyDescent="0.15"/>
    <row r="151" ht="12.75" customHeight="1" x14ac:dyDescent="0.15"/>
    <row r="152" ht="12.75" customHeight="1" x14ac:dyDescent="0.15"/>
    <row r="153" ht="12.75" customHeight="1" x14ac:dyDescent="0.15"/>
    <row r="154" ht="12.75" customHeight="1" x14ac:dyDescent="0.15"/>
    <row r="155" ht="12.75" customHeight="1" x14ac:dyDescent="0.15"/>
    <row r="156" ht="12.75" customHeight="1" x14ac:dyDescent="0.15"/>
    <row r="157" ht="12.75" customHeight="1" x14ac:dyDescent="0.15"/>
    <row r="158" ht="12.75" customHeight="1" x14ac:dyDescent="0.15"/>
    <row r="159" ht="12.75" customHeight="1" x14ac:dyDescent="0.15"/>
    <row r="160" ht="12.75" customHeight="1" x14ac:dyDescent="0.15"/>
    <row r="161" ht="12.75" customHeight="1" x14ac:dyDescent="0.15"/>
    <row r="162" ht="12.75" customHeight="1" x14ac:dyDescent="0.15"/>
    <row r="163" ht="12.75" customHeight="1" x14ac:dyDescent="0.15"/>
    <row r="164" ht="12.75" customHeight="1" x14ac:dyDescent="0.15"/>
    <row r="165" ht="12.75" customHeight="1" x14ac:dyDescent="0.15"/>
    <row r="166" ht="12.75" customHeight="1" x14ac:dyDescent="0.15"/>
    <row r="167" ht="12.75" customHeight="1" x14ac:dyDescent="0.15"/>
    <row r="168" ht="12.75" customHeight="1" x14ac:dyDescent="0.15"/>
    <row r="169" ht="12.75" customHeight="1" x14ac:dyDescent="0.15"/>
    <row r="170" ht="12.75" customHeight="1" x14ac:dyDescent="0.15"/>
    <row r="171" ht="12.75" customHeight="1" x14ac:dyDescent="0.15"/>
    <row r="172" ht="12.75" customHeight="1" x14ac:dyDescent="0.15"/>
    <row r="173" ht="12.75" customHeight="1" x14ac:dyDescent="0.15"/>
    <row r="174" ht="12.75" customHeight="1" x14ac:dyDescent="0.15"/>
    <row r="175" ht="12.75" customHeight="1" x14ac:dyDescent="0.15"/>
    <row r="176" ht="12.75" customHeight="1" x14ac:dyDescent="0.15"/>
    <row r="177" ht="12.75" customHeight="1" x14ac:dyDescent="0.15"/>
    <row r="178" ht="12.75" customHeight="1" x14ac:dyDescent="0.15"/>
    <row r="179" ht="12.75" customHeight="1" x14ac:dyDescent="0.15"/>
    <row r="180" ht="12.75" customHeight="1" x14ac:dyDescent="0.15"/>
    <row r="181" ht="12.75" customHeight="1" x14ac:dyDescent="0.15"/>
    <row r="182" ht="12.75" customHeight="1" x14ac:dyDescent="0.15"/>
    <row r="183" ht="12.75" customHeight="1" x14ac:dyDescent="0.15"/>
    <row r="184" ht="12.75" customHeight="1" x14ac:dyDescent="0.15"/>
    <row r="185" ht="12.75" customHeight="1" x14ac:dyDescent="0.15"/>
    <row r="186" ht="12.75" customHeight="1" x14ac:dyDescent="0.15"/>
    <row r="187" ht="12.75" customHeight="1" x14ac:dyDescent="0.15"/>
    <row r="188" ht="12.75" customHeight="1" x14ac:dyDescent="0.15"/>
    <row r="189" ht="12.75" customHeight="1" x14ac:dyDescent="0.15"/>
    <row r="190" ht="12.75" customHeight="1" x14ac:dyDescent="0.15"/>
    <row r="191" ht="12.75" customHeight="1" x14ac:dyDescent="0.15"/>
    <row r="192" ht="12.75" customHeight="1" x14ac:dyDescent="0.15"/>
    <row r="193" ht="12.75" customHeight="1" x14ac:dyDescent="0.15"/>
    <row r="194" ht="12.75" customHeight="1" x14ac:dyDescent="0.15"/>
    <row r="195" ht="12.75" customHeight="1" x14ac:dyDescent="0.15"/>
    <row r="196" ht="12.75" customHeight="1" x14ac:dyDescent="0.15"/>
    <row r="197" ht="12.75" customHeight="1" x14ac:dyDescent="0.15"/>
    <row r="198" ht="12.75" customHeight="1" x14ac:dyDescent="0.15"/>
    <row r="199" ht="12.75" customHeight="1" x14ac:dyDescent="0.15"/>
    <row r="200" ht="12.75" customHeight="1" x14ac:dyDescent="0.15"/>
    <row r="201" ht="12.75" customHeight="1" x14ac:dyDescent="0.15"/>
    <row r="202" ht="12.75" customHeight="1" x14ac:dyDescent="0.15"/>
    <row r="203" ht="12.75" customHeight="1" x14ac:dyDescent="0.15"/>
    <row r="204" ht="12.75" customHeight="1" x14ac:dyDescent="0.15"/>
    <row r="205" ht="12.75" customHeight="1" x14ac:dyDescent="0.15"/>
    <row r="206" ht="12.75" customHeight="1" x14ac:dyDescent="0.15"/>
    <row r="207" ht="12.75" customHeight="1" x14ac:dyDescent="0.15"/>
    <row r="208" ht="12.75" customHeight="1" x14ac:dyDescent="0.15"/>
    <row r="209" ht="12.75" customHeight="1" x14ac:dyDescent="0.15"/>
    <row r="210" ht="12.75" customHeight="1" x14ac:dyDescent="0.15"/>
    <row r="211" ht="12.75" customHeight="1" x14ac:dyDescent="0.15"/>
    <row r="212" ht="12.75" customHeight="1" x14ac:dyDescent="0.15"/>
    <row r="213" ht="12.75" customHeight="1" x14ac:dyDescent="0.15"/>
    <row r="214" ht="12.75" customHeight="1" x14ac:dyDescent="0.15"/>
    <row r="215" ht="12.75" customHeight="1" x14ac:dyDescent="0.15"/>
    <row r="216" ht="12.75" customHeight="1" x14ac:dyDescent="0.15"/>
    <row r="217" ht="12.75" customHeight="1" x14ac:dyDescent="0.15"/>
    <row r="218" ht="12.75" customHeight="1" x14ac:dyDescent="0.15"/>
    <row r="219" ht="12.75" customHeight="1" x14ac:dyDescent="0.15"/>
    <row r="220" ht="12.75" customHeight="1" x14ac:dyDescent="0.15"/>
    <row r="221" ht="12.75" customHeight="1" x14ac:dyDescent="0.15"/>
    <row r="222" ht="12.75" customHeight="1" x14ac:dyDescent="0.15"/>
    <row r="223" ht="12.75" customHeight="1" x14ac:dyDescent="0.15"/>
    <row r="224" ht="12.75" customHeight="1" x14ac:dyDescent="0.15"/>
    <row r="225" ht="12.75" customHeight="1" x14ac:dyDescent="0.15"/>
    <row r="226" ht="12.75" customHeight="1" x14ac:dyDescent="0.15"/>
    <row r="227" ht="12.75" customHeight="1" x14ac:dyDescent="0.15"/>
    <row r="228" ht="12.75" customHeight="1" x14ac:dyDescent="0.15"/>
    <row r="229" ht="12.75" customHeight="1" x14ac:dyDescent="0.15"/>
    <row r="230" ht="12.75" customHeight="1" x14ac:dyDescent="0.15"/>
    <row r="231" ht="12.75" customHeight="1" x14ac:dyDescent="0.15"/>
    <row r="232" ht="12.75" customHeight="1" x14ac:dyDescent="0.15"/>
    <row r="233" ht="12.75" customHeight="1" x14ac:dyDescent="0.15"/>
    <row r="234" ht="12.75" customHeight="1" x14ac:dyDescent="0.15"/>
    <row r="235" ht="12.75" customHeight="1" x14ac:dyDescent="0.15"/>
    <row r="236" ht="12.75" customHeight="1" x14ac:dyDescent="0.15"/>
    <row r="237" ht="12.75" customHeight="1" x14ac:dyDescent="0.15"/>
    <row r="238" ht="12.75" customHeight="1" x14ac:dyDescent="0.15"/>
    <row r="239" ht="12.75" customHeight="1" x14ac:dyDescent="0.15"/>
    <row r="240" ht="12.75" customHeight="1" x14ac:dyDescent="0.15"/>
    <row r="241" ht="12.75" customHeight="1" x14ac:dyDescent="0.15"/>
    <row r="242" ht="12.75" customHeight="1" x14ac:dyDescent="0.15"/>
    <row r="243" ht="12.75" customHeight="1" x14ac:dyDescent="0.15"/>
    <row r="244" ht="12.75" customHeight="1" x14ac:dyDescent="0.15"/>
    <row r="245" ht="12.75" customHeight="1" x14ac:dyDescent="0.15"/>
    <row r="246" ht="12.75" customHeight="1" x14ac:dyDescent="0.15"/>
    <row r="247" ht="12.75" customHeight="1" x14ac:dyDescent="0.15"/>
    <row r="248" ht="12.75" customHeight="1" x14ac:dyDescent="0.15"/>
    <row r="249" ht="12.75" customHeight="1" x14ac:dyDescent="0.15"/>
    <row r="250" ht="12.75" customHeight="1" x14ac:dyDescent="0.15"/>
    <row r="251" ht="12.75" customHeight="1" x14ac:dyDescent="0.15"/>
    <row r="252" ht="12.75" customHeight="1" x14ac:dyDescent="0.15"/>
    <row r="253" ht="12.75" customHeight="1" x14ac:dyDescent="0.15"/>
    <row r="254" ht="12.75" customHeight="1" x14ac:dyDescent="0.15"/>
    <row r="255" ht="12.75" customHeight="1" x14ac:dyDescent="0.15"/>
    <row r="256" ht="12.75" customHeight="1" x14ac:dyDescent="0.15"/>
    <row r="257" ht="12.75" customHeight="1" x14ac:dyDescent="0.15"/>
    <row r="258" ht="12.75" customHeight="1" x14ac:dyDescent="0.15"/>
    <row r="259" ht="12.75" customHeight="1" x14ac:dyDescent="0.15"/>
    <row r="260" ht="12.75" customHeight="1" x14ac:dyDescent="0.15"/>
    <row r="261" ht="12.75" customHeight="1" x14ac:dyDescent="0.15"/>
    <row r="262" ht="12.75" customHeight="1" x14ac:dyDescent="0.15"/>
    <row r="263" ht="12.75" customHeight="1" x14ac:dyDescent="0.15"/>
    <row r="264" ht="12.75" customHeight="1" x14ac:dyDescent="0.15"/>
    <row r="265" ht="12.75" customHeight="1" x14ac:dyDescent="0.15"/>
    <row r="266" ht="12.75" customHeight="1" x14ac:dyDescent="0.15"/>
    <row r="267" ht="12.75" customHeight="1" x14ac:dyDescent="0.15"/>
    <row r="268" ht="12.75" customHeight="1" x14ac:dyDescent="0.15"/>
    <row r="269" ht="12.75" customHeight="1" x14ac:dyDescent="0.15"/>
    <row r="270" ht="12.75" customHeight="1" x14ac:dyDescent="0.15"/>
    <row r="271" ht="12.75" customHeight="1" x14ac:dyDescent="0.15"/>
    <row r="272" ht="12.75" customHeight="1" x14ac:dyDescent="0.15"/>
    <row r="273" ht="12.75" customHeight="1" x14ac:dyDescent="0.15"/>
    <row r="274" ht="12.75" customHeight="1" x14ac:dyDescent="0.15"/>
    <row r="275" ht="12.75" customHeight="1" x14ac:dyDescent="0.15"/>
    <row r="276" ht="12.75" customHeight="1" x14ac:dyDescent="0.15"/>
    <row r="277" ht="12.75" customHeight="1" x14ac:dyDescent="0.15"/>
    <row r="278" ht="12.75" customHeight="1" x14ac:dyDescent="0.15"/>
    <row r="279" ht="12.75" customHeight="1" x14ac:dyDescent="0.15"/>
    <row r="280" ht="12.75" customHeight="1" x14ac:dyDescent="0.15"/>
    <row r="281" ht="12.75" customHeight="1" x14ac:dyDescent="0.15"/>
    <row r="282" ht="12.75" customHeight="1" x14ac:dyDescent="0.15"/>
    <row r="283" ht="12.75" customHeight="1" x14ac:dyDescent="0.15"/>
    <row r="284" ht="12.75" customHeight="1" x14ac:dyDescent="0.15"/>
    <row r="285" ht="12.75" customHeight="1" x14ac:dyDescent="0.15"/>
    <row r="286" ht="12.75" customHeight="1" x14ac:dyDescent="0.15"/>
    <row r="287" ht="12.75" customHeight="1" x14ac:dyDescent="0.15"/>
    <row r="288" ht="12.75" customHeight="1" x14ac:dyDescent="0.15"/>
    <row r="289" ht="12.75" customHeight="1" x14ac:dyDescent="0.15"/>
    <row r="290" ht="12.75" customHeight="1" x14ac:dyDescent="0.15"/>
    <row r="291" ht="12.75" customHeight="1" x14ac:dyDescent="0.15"/>
    <row r="292" ht="12.75" customHeight="1" x14ac:dyDescent="0.15"/>
    <row r="293" ht="12.75" customHeight="1" x14ac:dyDescent="0.15"/>
    <row r="294" ht="12.75" customHeight="1" x14ac:dyDescent="0.15"/>
    <row r="295" ht="12.75" customHeight="1" x14ac:dyDescent="0.15"/>
    <row r="296" ht="12.75" customHeight="1" x14ac:dyDescent="0.15"/>
    <row r="297" ht="12.75" customHeight="1" x14ac:dyDescent="0.15"/>
    <row r="298" ht="12.75" customHeight="1" x14ac:dyDescent="0.15"/>
    <row r="299" ht="12.75" customHeight="1" x14ac:dyDescent="0.15"/>
    <row r="300" ht="12.75" customHeight="1" x14ac:dyDescent="0.15"/>
    <row r="301" ht="12.75" customHeight="1" x14ac:dyDescent="0.15"/>
    <row r="302" ht="12.75" customHeight="1" x14ac:dyDescent="0.15"/>
    <row r="303" ht="12.75" customHeight="1" x14ac:dyDescent="0.15"/>
    <row r="304" ht="12.75" customHeight="1" x14ac:dyDescent="0.15"/>
    <row r="305" ht="12.75" customHeight="1" x14ac:dyDescent="0.15"/>
    <row r="306" ht="12.75" customHeight="1" x14ac:dyDescent="0.15"/>
    <row r="307" ht="12.75" customHeight="1" x14ac:dyDescent="0.15"/>
    <row r="308" ht="12.75" customHeight="1" x14ac:dyDescent="0.15"/>
    <row r="309" ht="12.75" customHeight="1" x14ac:dyDescent="0.15"/>
    <row r="310" ht="12.75" customHeight="1" x14ac:dyDescent="0.15"/>
    <row r="311" ht="12.75" customHeight="1" x14ac:dyDescent="0.15"/>
    <row r="312" ht="12.75" customHeight="1" x14ac:dyDescent="0.15"/>
    <row r="313" ht="12.75" customHeight="1" x14ac:dyDescent="0.15"/>
    <row r="314" ht="12.75" customHeight="1" x14ac:dyDescent="0.15"/>
    <row r="315" ht="12.75" customHeight="1" x14ac:dyDescent="0.15"/>
    <row r="316" ht="12.75" customHeight="1" x14ac:dyDescent="0.15"/>
    <row r="317" ht="12.75" customHeight="1" x14ac:dyDescent="0.15"/>
    <row r="318" ht="12.75" customHeight="1" x14ac:dyDescent="0.15"/>
    <row r="319" ht="12.75" customHeight="1" x14ac:dyDescent="0.15"/>
    <row r="320" ht="12.75" customHeight="1" x14ac:dyDescent="0.15"/>
    <row r="321" ht="12.75" customHeight="1" x14ac:dyDescent="0.15"/>
    <row r="322" ht="12.75" customHeight="1" x14ac:dyDescent="0.15"/>
    <row r="323" ht="12.75" customHeight="1" x14ac:dyDescent="0.15"/>
    <row r="324" ht="12.75" customHeight="1" x14ac:dyDescent="0.15"/>
    <row r="325" ht="12.75" customHeight="1" x14ac:dyDescent="0.15"/>
    <row r="326" ht="12.75" customHeight="1" x14ac:dyDescent="0.15"/>
    <row r="327" ht="12.75" customHeight="1" x14ac:dyDescent="0.15"/>
    <row r="328" ht="12.75" customHeight="1" x14ac:dyDescent="0.15"/>
    <row r="329" ht="12.75" customHeight="1" x14ac:dyDescent="0.15"/>
    <row r="330" ht="12.75" customHeight="1" x14ac:dyDescent="0.15"/>
    <row r="331" ht="12.75" customHeight="1" x14ac:dyDescent="0.15"/>
    <row r="332" ht="12.75" customHeight="1" x14ac:dyDescent="0.15"/>
    <row r="333" ht="12.75" customHeight="1" x14ac:dyDescent="0.15"/>
    <row r="334" ht="12.75" customHeight="1" x14ac:dyDescent="0.15"/>
    <row r="335" ht="12.75" customHeight="1" x14ac:dyDescent="0.15"/>
    <row r="336" ht="12.75" customHeight="1" x14ac:dyDescent="0.15"/>
    <row r="337" ht="12.75" customHeight="1" x14ac:dyDescent="0.15"/>
    <row r="338" ht="12.75" customHeight="1" x14ac:dyDescent="0.15"/>
    <row r="339" ht="12.75" customHeight="1" x14ac:dyDescent="0.15"/>
    <row r="340" ht="12.75" customHeight="1" x14ac:dyDescent="0.15"/>
    <row r="341" ht="12.75" customHeight="1" x14ac:dyDescent="0.15"/>
    <row r="342" ht="12.75" customHeight="1" x14ac:dyDescent="0.15"/>
    <row r="343" ht="12.75" customHeight="1" x14ac:dyDescent="0.15"/>
    <row r="344" ht="12.75" customHeight="1" x14ac:dyDescent="0.15"/>
    <row r="345" ht="12.75" customHeight="1" x14ac:dyDescent="0.15"/>
    <row r="346" ht="12.75" customHeight="1" x14ac:dyDescent="0.15"/>
    <row r="347" ht="12.75" customHeight="1" x14ac:dyDescent="0.15"/>
    <row r="348" ht="12.75" customHeight="1" x14ac:dyDescent="0.15"/>
    <row r="349" ht="12.75" customHeight="1" x14ac:dyDescent="0.15"/>
    <row r="350" ht="12.75" customHeight="1" x14ac:dyDescent="0.15"/>
    <row r="351" ht="12.75" customHeight="1" x14ac:dyDescent="0.15"/>
    <row r="352" ht="12.75" customHeight="1" x14ac:dyDescent="0.15"/>
    <row r="353" ht="12.75" customHeight="1" x14ac:dyDescent="0.15"/>
    <row r="354" ht="12.75" customHeight="1" x14ac:dyDescent="0.15"/>
    <row r="355" ht="12.75" customHeight="1" x14ac:dyDescent="0.15"/>
    <row r="356" ht="12.75" customHeight="1" x14ac:dyDescent="0.15"/>
    <row r="357" ht="12.75" customHeight="1" x14ac:dyDescent="0.15"/>
    <row r="358" ht="12.75" customHeight="1" x14ac:dyDescent="0.15"/>
    <row r="359" ht="12.75" customHeight="1" x14ac:dyDescent="0.15"/>
    <row r="360" ht="12.75" customHeight="1" x14ac:dyDescent="0.15"/>
    <row r="361" ht="12.75" customHeight="1" x14ac:dyDescent="0.15"/>
    <row r="362" ht="12.75" customHeight="1" x14ac:dyDescent="0.15"/>
    <row r="363" ht="12.75" customHeight="1" x14ac:dyDescent="0.15"/>
    <row r="364" ht="12.75" customHeight="1" x14ac:dyDescent="0.15"/>
    <row r="365" ht="12.75" customHeight="1" x14ac:dyDescent="0.15"/>
    <row r="366" ht="12.75" customHeight="1" x14ac:dyDescent="0.15"/>
    <row r="367" ht="12.75" customHeight="1" x14ac:dyDescent="0.15"/>
    <row r="368" ht="12.75" customHeight="1" x14ac:dyDescent="0.15"/>
    <row r="369" ht="12.75" customHeight="1" x14ac:dyDescent="0.15"/>
    <row r="370" ht="12.75" customHeight="1" x14ac:dyDescent="0.15"/>
    <row r="371" ht="12.75" customHeight="1" x14ac:dyDescent="0.15"/>
    <row r="372" ht="12.75" customHeight="1" x14ac:dyDescent="0.15"/>
    <row r="373" ht="12.75" customHeight="1" x14ac:dyDescent="0.15"/>
    <row r="374" ht="12.75" customHeight="1" x14ac:dyDescent="0.15"/>
    <row r="375" ht="12.75" customHeight="1" x14ac:dyDescent="0.15"/>
    <row r="376" ht="12.75" customHeight="1" x14ac:dyDescent="0.15"/>
    <row r="377" ht="12.75" customHeight="1" x14ac:dyDescent="0.15"/>
    <row r="378" ht="12.75" customHeight="1" x14ac:dyDescent="0.15"/>
    <row r="379" ht="12.75" customHeight="1" x14ac:dyDescent="0.15"/>
    <row r="380" ht="12.75" customHeight="1" x14ac:dyDescent="0.15"/>
    <row r="381" ht="12.75" customHeight="1" x14ac:dyDescent="0.15"/>
    <row r="382" ht="12.75" customHeight="1" x14ac:dyDescent="0.15"/>
    <row r="383" ht="12.75" customHeight="1" x14ac:dyDescent="0.15"/>
    <row r="384" ht="12.75" customHeight="1" x14ac:dyDescent="0.15"/>
    <row r="385" ht="12.75" customHeight="1" x14ac:dyDescent="0.15"/>
    <row r="386" ht="12.75" customHeight="1" x14ac:dyDescent="0.15"/>
    <row r="387" ht="12.75" customHeight="1" x14ac:dyDescent="0.15"/>
    <row r="388" ht="12.75" customHeight="1" x14ac:dyDescent="0.15"/>
    <row r="389" ht="12.75" customHeight="1" x14ac:dyDescent="0.15"/>
    <row r="390" ht="12.75" customHeight="1" x14ac:dyDescent="0.15"/>
    <row r="391" ht="12.75" customHeight="1" x14ac:dyDescent="0.15"/>
    <row r="392" ht="12.75" customHeight="1" x14ac:dyDescent="0.15"/>
    <row r="393" ht="12.75" customHeight="1" x14ac:dyDescent="0.15"/>
    <row r="394" ht="12.75" customHeight="1" x14ac:dyDescent="0.15"/>
    <row r="395" ht="12.75" customHeight="1" x14ac:dyDescent="0.15"/>
    <row r="396" ht="12.75" customHeight="1" x14ac:dyDescent="0.15"/>
    <row r="397" ht="12.75" customHeight="1" x14ac:dyDescent="0.15"/>
    <row r="398" ht="12.75" customHeight="1" x14ac:dyDescent="0.15"/>
    <row r="399" ht="12.75" customHeight="1" x14ac:dyDescent="0.15"/>
    <row r="400" ht="12.75" customHeight="1" x14ac:dyDescent="0.15"/>
    <row r="401" ht="12.75" customHeight="1" x14ac:dyDescent="0.15"/>
    <row r="402" ht="12.75" customHeight="1" x14ac:dyDescent="0.15"/>
    <row r="403" ht="12.75" customHeight="1" x14ac:dyDescent="0.15"/>
    <row r="404" ht="12.75" customHeight="1" x14ac:dyDescent="0.15"/>
    <row r="405" ht="12.75" customHeight="1" x14ac:dyDescent="0.15"/>
    <row r="406" ht="12.75" customHeight="1" x14ac:dyDescent="0.15"/>
    <row r="407" ht="12.75" customHeight="1" x14ac:dyDescent="0.15"/>
    <row r="408" ht="12.75" customHeight="1" x14ac:dyDescent="0.15"/>
    <row r="409" ht="12.75" customHeight="1" x14ac:dyDescent="0.15"/>
    <row r="410" ht="12.75" customHeight="1" x14ac:dyDescent="0.15"/>
    <row r="411" ht="12.75" customHeight="1" x14ac:dyDescent="0.15"/>
    <row r="412" ht="12.75" customHeight="1" x14ac:dyDescent="0.15"/>
    <row r="413" ht="12.75" customHeight="1" x14ac:dyDescent="0.15"/>
    <row r="414" ht="12.75" customHeight="1" x14ac:dyDescent="0.15"/>
    <row r="415" ht="12.75" customHeight="1" x14ac:dyDescent="0.15"/>
    <row r="416" ht="12.75" customHeight="1" x14ac:dyDescent="0.15"/>
    <row r="417" ht="12.75" customHeight="1" x14ac:dyDescent="0.15"/>
    <row r="418" ht="12.75" customHeight="1" x14ac:dyDescent="0.15"/>
    <row r="419" ht="12.75" customHeight="1" x14ac:dyDescent="0.15"/>
    <row r="420" ht="12.75" customHeight="1" x14ac:dyDescent="0.15"/>
    <row r="421" ht="12.75" customHeight="1" x14ac:dyDescent="0.15"/>
    <row r="422" ht="12.75" customHeight="1" x14ac:dyDescent="0.15"/>
    <row r="423" ht="12.75" customHeight="1" x14ac:dyDescent="0.15"/>
    <row r="424" ht="12.75" customHeight="1" x14ac:dyDescent="0.15"/>
    <row r="425" ht="12.75" customHeight="1" x14ac:dyDescent="0.15"/>
    <row r="426" ht="12.75" customHeight="1" x14ac:dyDescent="0.15"/>
    <row r="427" ht="12.75" customHeight="1" x14ac:dyDescent="0.15"/>
    <row r="428" ht="12.75" customHeight="1" x14ac:dyDescent="0.15"/>
    <row r="429" ht="12.75" customHeight="1" x14ac:dyDescent="0.15"/>
    <row r="430" ht="12.75" customHeight="1" x14ac:dyDescent="0.15"/>
    <row r="431" ht="12.75" customHeight="1" x14ac:dyDescent="0.15"/>
    <row r="432" ht="12.75" customHeight="1" x14ac:dyDescent="0.15"/>
    <row r="433" ht="12.75" customHeight="1" x14ac:dyDescent="0.15"/>
    <row r="434" ht="12.75" customHeight="1" x14ac:dyDescent="0.15"/>
    <row r="435" ht="12.75" customHeight="1" x14ac:dyDescent="0.15"/>
    <row r="436" ht="12.75" customHeight="1" x14ac:dyDescent="0.15"/>
    <row r="437" ht="12.75" customHeight="1" x14ac:dyDescent="0.15"/>
    <row r="438" ht="12.75" customHeight="1" x14ac:dyDescent="0.15"/>
    <row r="439" ht="12.75" customHeight="1" x14ac:dyDescent="0.15"/>
    <row r="440" ht="12.75" customHeight="1" x14ac:dyDescent="0.15"/>
    <row r="441" ht="12.75" customHeight="1" x14ac:dyDescent="0.15"/>
    <row r="442" ht="12.75" customHeight="1" x14ac:dyDescent="0.15"/>
    <row r="443" ht="12.75" customHeight="1" x14ac:dyDescent="0.15"/>
    <row r="444" ht="12.75" customHeight="1" x14ac:dyDescent="0.15"/>
    <row r="445" ht="12.75" customHeight="1" x14ac:dyDescent="0.15"/>
    <row r="446" ht="12.75" customHeight="1" x14ac:dyDescent="0.15"/>
    <row r="447" ht="12.75" customHeight="1" x14ac:dyDescent="0.15"/>
    <row r="448" ht="12.75" customHeight="1" x14ac:dyDescent="0.15"/>
    <row r="449" ht="12.75" customHeight="1" x14ac:dyDescent="0.15"/>
    <row r="450" ht="12.75" customHeight="1" x14ac:dyDescent="0.15"/>
    <row r="451" ht="12.75" customHeight="1" x14ac:dyDescent="0.15"/>
    <row r="452" ht="12.75" customHeight="1" x14ac:dyDescent="0.15"/>
    <row r="453" ht="12.75" customHeight="1" x14ac:dyDescent="0.15"/>
    <row r="454" ht="12.75" customHeight="1" x14ac:dyDescent="0.15"/>
    <row r="455" ht="12.75" customHeight="1" x14ac:dyDescent="0.15"/>
    <row r="456" ht="12.75" customHeight="1" x14ac:dyDescent="0.15"/>
    <row r="457" ht="12.75" customHeight="1" x14ac:dyDescent="0.15"/>
    <row r="458" ht="12.75" customHeight="1" x14ac:dyDescent="0.15"/>
    <row r="459" ht="12.75" customHeight="1" x14ac:dyDescent="0.15"/>
    <row r="460" ht="12.75" customHeight="1" x14ac:dyDescent="0.15"/>
    <row r="461" ht="12.75" customHeight="1" x14ac:dyDescent="0.15"/>
    <row r="462" ht="12.75" customHeight="1" x14ac:dyDescent="0.15"/>
    <row r="463" ht="12.75" customHeight="1" x14ac:dyDescent="0.15"/>
    <row r="464" ht="12.75" customHeight="1" x14ac:dyDescent="0.15"/>
    <row r="465" ht="12.75" customHeight="1" x14ac:dyDescent="0.15"/>
    <row r="466" ht="12.75" customHeight="1" x14ac:dyDescent="0.15"/>
    <row r="467" ht="12.75" customHeight="1" x14ac:dyDescent="0.15"/>
    <row r="468" ht="12.75" customHeight="1" x14ac:dyDescent="0.15"/>
    <row r="469" ht="12.75" customHeight="1" x14ac:dyDescent="0.15"/>
    <row r="470" ht="12.75" customHeight="1" x14ac:dyDescent="0.15"/>
    <row r="471" ht="12.75" customHeight="1" x14ac:dyDescent="0.15"/>
    <row r="472" ht="12.75" customHeight="1" x14ac:dyDescent="0.15"/>
    <row r="473" ht="12.75" customHeight="1" x14ac:dyDescent="0.15"/>
    <row r="474" ht="12.75" customHeight="1" x14ac:dyDescent="0.15"/>
    <row r="475" ht="12.75" customHeight="1" x14ac:dyDescent="0.15"/>
    <row r="476" ht="12.75" customHeight="1" x14ac:dyDescent="0.15"/>
    <row r="477" ht="12.75" customHeight="1" x14ac:dyDescent="0.15"/>
    <row r="478" ht="12.75" customHeight="1" x14ac:dyDescent="0.15"/>
    <row r="479" ht="12.75" customHeight="1" x14ac:dyDescent="0.15"/>
    <row r="480" ht="12.75" customHeight="1" x14ac:dyDescent="0.15"/>
    <row r="481" ht="12.75" customHeight="1" x14ac:dyDescent="0.15"/>
    <row r="482" ht="12.75" customHeight="1" x14ac:dyDescent="0.15"/>
    <row r="483" ht="12.75" customHeight="1" x14ac:dyDescent="0.15"/>
    <row r="484" ht="12.75" customHeight="1" x14ac:dyDescent="0.15"/>
    <row r="485" ht="12.75" customHeight="1" x14ac:dyDescent="0.15"/>
    <row r="486" ht="12.75" customHeight="1" x14ac:dyDescent="0.15"/>
    <row r="487" ht="12.75" customHeight="1" x14ac:dyDescent="0.15"/>
    <row r="488" ht="12.75" customHeight="1" x14ac:dyDescent="0.15"/>
    <row r="489" ht="12.75" customHeight="1" x14ac:dyDescent="0.15"/>
    <row r="490" ht="12.75" customHeight="1" x14ac:dyDescent="0.15"/>
    <row r="491" ht="12.75" customHeight="1" x14ac:dyDescent="0.15"/>
    <row r="492" ht="12.75" customHeight="1" x14ac:dyDescent="0.15"/>
    <row r="493" ht="12.75" customHeight="1" x14ac:dyDescent="0.15"/>
    <row r="494" ht="12.75" customHeight="1" x14ac:dyDescent="0.15"/>
    <row r="495" ht="12.75" customHeight="1" x14ac:dyDescent="0.15"/>
    <row r="496" ht="12.75" customHeight="1" x14ac:dyDescent="0.15"/>
    <row r="497" ht="12.75" customHeight="1" x14ac:dyDescent="0.15"/>
    <row r="498" ht="12.75" customHeight="1" x14ac:dyDescent="0.15"/>
    <row r="499" ht="12.75" customHeight="1" x14ac:dyDescent="0.15"/>
    <row r="500" ht="12.75" customHeight="1" x14ac:dyDescent="0.15"/>
    <row r="501" ht="12.75" customHeight="1" x14ac:dyDescent="0.15"/>
    <row r="502" ht="12.75" customHeight="1" x14ac:dyDescent="0.15"/>
    <row r="503" ht="12.75" customHeight="1" x14ac:dyDescent="0.15"/>
    <row r="504" ht="12.75" customHeight="1" x14ac:dyDescent="0.15"/>
    <row r="505" ht="12.75" customHeight="1" x14ac:dyDescent="0.15"/>
    <row r="506" ht="12.75" customHeight="1" x14ac:dyDescent="0.15"/>
    <row r="507" ht="12.75" customHeight="1" x14ac:dyDescent="0.15"/>
    <row r="508" ht="12.75" customHeight="1" x14ac:dyDescent="0.15"/>
    <row r="509" ht="12.75" customHeight="1" x14ac:dyDescent="0.15"/>
    <row r="510" ht="12.75" customHeight="1" x14ac:dyDescent="0.15"/>
    <row r="511" ht="12.75" customHeight="1" x14ac:dyDescent="0.15"/>
    <row r="512" ht="12.75" customHeight="1" x14ac:dyDescent="0.15"/>
    <row r="513" ht="12.75" customHeight="1" x14ac:dyDescent="0.15"/>
    <row r="514" ht="12.75" customHeight="1" x14ac:dyDescent="0.15"/>
    <row r="515" ht="12.75" customHeight="1" x14ac:dyDescent="0.15"/>
    <row r="516" ht="12.75" customHeight="1" x14ac:dyDescent="0.15"/>
    <row r="517" ht="12.75" customHeight="1" x14ac:dyDescent="0.15"/>
    <row r="518" ht="12.75" customHeight="1" x14ac:dyDescent="0.15"/>
    <row r="519" ht="12.75" customHeight="1" x14ac:dyDescent="0.15"/>
    <row r="520" ht="12.75" customHeight="1" x14ac:dyDescent="0.15"/>
    <row r="521" ht="12.75" customHeight="1" x14ac:dyDescent="0.15"/>
    <row r="522" ht="12.75" customHeight="1" x14ac:dyDescent="0.15"/>
    <row r="523" ht="12.75" customHeight="1" x14ac:dyDescent="0.15"/>
    <row r="524" ht="12.75" customHeight="1" x14ac:dyDescent="0.15"/>
    <row r="525" ht="12.75" customHeight="1" x14ac:dyDescent="0.15"/>
    <row r="526" ht="12.75" customHeight="1" x14ac:dyDescent="0.15"/>
    <row r="527" ht="12.75" customHeight="1" x14ac:dyDescent="0.15"/>
    <row r="528" ht="12.75" customHeight="1" x14ac:dyDescent="0.15"/>
    <row r="529" ht="12.75" customHeight="1" x14ac:dyDescent="0.15"/>
    <row r="530" ht="12.75" customHeight="1" x14ac:dyDescent="0.15"/>
    <row r="531" ht="12.75" customHeight="1" x14ac:dyDescent="0.15"/>
    <row r="532" ht="12.75" customHeight="1" x14ac:dyDescent="0.15"/>
    <row r="533" ht="12.75" customHeight="1" x14ac:dyDescent="0.15"/>
    <row r="534" ht="12.75" customHeight="1" x14ac:dyDescent="0.15"/>
    <row r="535" ht="12.75" customHeight="1" x14ac:dyDescent="0.15"/>
    <row r="536" ht="12.75" customHeight="1" x14ac:dyDescent="0.15"/>
    <row r="537" ht="12.75" customHeight="1" x14ac:dyDescent="0.15"/>
    <row r="538" ht="12.75" customHeight="1" x14ac:dyDescent="0.15"/>
    <row r="539" ht="12.75" customHeight="1" x14ac:dyDescent="0.15"/>
    <row r="540" ht="12.75" customHeight="1" x14ac:dyDescent="0.15"/>
    <row r="541" ht="12.75" customHeight="1" x14ac:dyDescent="0.15"/>
    <row r="542" ht="12.75" customHeight="1" x14ac:dyDescent="0.15"/>
    <row r="543" ht="12.75" customHeight="1" x14ac:dyDescent="0.15"/>
    <row r="544" ht="12.75" customHeight="1" x14ac:dyDescent="0.15"/>
    <row r="545" ht="12.75" customHeight="1" x14ac:dyDescent="0.15"/>
    <row r="546" ht="12.75" customHeight="1" x14ac:dyDescent="0.15"/>
    <row r="547" ht="12.75" customHeight="1" x14ac:dyDescent="0.15"/>
    <row r="548" ht="12.75" customHeight="1" x14ac:dyDescent="0.15"/>
    <row r="549" ht="12.75" customHeight="1" x14ac:dyDescent="0.15"/>
    <row r="550" ht="12.75" customHeight="1" x14ac:dyDescent="0.15"/>
    <row r="551" ht="12.75" customHeight="1" x14ac:dyDescent="0.15"/>
    <row r="552" ht="12.75" customHeight="1" x14ac:dyDescent="0.15"/>
    <row r="553" ht="12.75" customHeight="1" x14ac:dyDescent="0.15"/>
    <row r="554" ht="12.75" customHeight="1" x14ac:dyDescent="0.15"/>
    <row r="555" ht="12.75" customHeight="1" x14ac:dyDescent="0.15"/>
    <row r="556" ht="12.75" customHeight="1" x14ac:dyDescent="0.15"/>
    <row r="557" ht="12.75" customHeight="1" x14ac:dyDescent="0.15"/>
    <row r="558" ht="12.75" customHeight="1" x14ac:dyDescent="0.15"/>
    <row r="559" ht="12.75" customHeight="1" x14ac:dyDescent="0.15"/>
    <row r="560" ht="12.75" customHeight="1" x14ac:dyDescent="0.15"/>
    <row r="561" ht="12.75" customHeight="1" x14ac:dyDescent="0.15"/>
    <row r="562" ht="12.75" customHeight="1" x14ac:dyDescent="0.15"/>
    <row r="563" ht="12.75" customHeight="1" x14ac:dyDescent="0.15"/>
    <row r="564" ht="12.75" customHeight="1" x14ac:dyDescent="0.15"/>
    <row r="565" ht="12.75" customHeight="1" x14ac:dyDescent="0.15"/>
    <row r="566" ht="12.75" customHeight="1" x14ac:dyDescent="0.15"/>
    <row r="567" ht="12.75" customHeight="1" x14ac:dyDescent="0.15"/>
    <row r="568" ht="12.75" customHeight="1" x14ac:dyDescent="0.15"/>
    <row r="569" ht="12.75" customHeight="1" x14ac:dyDescent="0.15"/>
    <row r="570" ht="12.75" customHeight="1" x14ac:dyDescent="0.15"/>
    <row r="571" ht="12.75" customHeight="1" x14ac:dyDescent="0.15"/>
    <row r="572" ht="12.75" customHeight="1" x14ac:dyDescent="0.15"/>
    <row r="573" ht="12.75" customHeight="1" x14ac:dyDescent="0.15"/>
    <row r="574" ht="12.75" customHeight="1" x14ac:dyDescent="0.15"/>
    <row r="575" ht="12.75" customHeight="1" x14ac:dyDescent="0.15"/>
    <row r="576" ht="12.75" customHeight="1" x14ac:dyDescent="0.15"/>
    <row r="577" ht="12.75" customHeight="1" x14ac:dyDescent="0.15"/>
    <row r="578" ht="12.75" customHeight="1" x14ac:dyDescent="0.15"/>
    <row r="579" ht="12.75" customHeight="1" x14ac:dyDescent="0.15"/>
    <row r="580" ht="12.75" customHeight="1" x14ac:dyDescent="0.15"/>
    <row r="581" ht="12.75" customHeight="1" x14ac:dyDescent="0.15"/>
    <row r="582" ht="12.75" customHeight="1" x14ac:dyDescent="0.15"/>
    <row r="583" ht="12.75" customHeight="1" x14ac:dyDescent="0.15"/>
    <row r="584" ht="12.75" customHeight="1" x14ac:dyDescent="0.15"/>
    <row r="585" ht="12.75" customHeight="1" x14ac:dyDescent="0.15"/>
    <row r="586" ht="12.75" customHeight="1" x14ac:dyDescent="0.15"/>
    <row r="587" ht="12.75" customHeight="1" x14ac:dyDescent="0.15"/>
    <row r="588" ht="12.75" customHeight="1" x14ac:dyDescent="0.15"/>
    <row r="589" ht="12.75" customHeight="1" x14ac:dyDescent="0.15"/>
    <row r="590" ht="12.75" customHeight="1" x14ac:dyDescent="0.15"/>
    <row r="591" ht="12.75" customHeight="1" x14ac:dyDescent="0.15"/>
    <row r="592" ht="12.75" customHeight="1" x14ac:dyDescent="0.15"/>
    <row r="593" ht="12.75" customHeight="1" x14ac:dyDescent="0.15"/>
    <row r="594" ht="12.75" customHeight="1" x14ac:dyDescent="0.15"/>
    <row r="595" ht="12.75" customHeight="1" x14ac:dyDescent="0.15"/>
    <row r="596" ht="12.75" customHeight="1" x14ac:dyDescent="0.15"/>
    <row r="597" ht="12.75" customHeight="1" x14ac:dyDescent="0.15"/>
    <row r="598" ht="12.75" customHeight="1" x14ac:dyDescent="0.15"/>
    <row r="599" ht="12.75" customHeight="1" x14ac:dyDescent="0.15"/>
    <row r="600" ht="12.75" customHeight="1" x14ac:dyDescent="0.15"/>
    <row r="601" ht="12.75" customHeight="1" x14ac:dyDescent="0.15"/>
    <row r="602" ht="12.75" customHeight="1" x14ac:dyDescent="0.15"/>
    <row r="603" ht="12.75" customHeight="1" x14ac:dyDescent="0.15"/>
    <row r="604" ht="12.75" customHeight="1" x14ac:dyDescent="0.15"/>
    <row r="605" ht="12.75" customHeight="1" x14ac:dyDescent="0.15"/>
    <row r="606" ht="12.75" customHeight="1" x14ac:dyDescent="0.15"/>
    <row r="607" ht="12.75" customHeight="1" x14ac:dyDescent="0.15"/>
    <row r="608" ht="12.75" customHeight="1" x14ac:dyDescent="0.15"/>
    <row r="609" ht="12.75" customHeight="1" x14ac:dyDescent="0.15"/>
    <row r="610" ht="12.75" customHeight="1" x14ac:dyDescent="0.15"/>
    <row r="611" ht="12.75" customHeight="1" x14ac:dyDescent="0.15"/>
    <row r="612" ht="12.75" customHeight="1" x14ac:dyDescent="0.15"/>
    <row r="613" ht="12.75" customHeight="1" x14ac:dyDescent="0.15"/>
    <row r="614" ht="12.75" customHeight="1" x14ac:dyDescent="0.15"/>
    <row r="615" ht="12.75" customHeight="1" x14ac:dyDescent="0.15"/>
    <row r="616" ht="12.75" customHeight="1" x14ac:dyDescent="0.15"/>
    <row r="617" ht="12.75" customHeight="1" x14ac:dyDescent="0.15"/>
    <row r="618" ht="12.75" customHeight="1" x14ac:dyDescent="0.15"/>
    <row r="619" ht="12.75" customHeight="1" x14ac:dyDescent="0.15"/>
    <row r="620" ht="12.75" customHeight="1" x14ac:dyDescent="0.15"/>
    <row r="621" ht="12.75" customHeight="1" x14ac:dyDescent="0.15"/>
    <row r="622" ht="12.75" customHeight="1" x14ac:dyDescent="0.15"/>
    <row r="623" ht="12.75" customHeight="1" x14ac:dyDescent="0.15"/>
    <row r="624" ht="12.75" customHeight="1" x14ac:dyDescent="0.15"/>
    <row r="625" ht="12.75" customHeight="1" x14ac:dyDescent="0.15"/>
    <row r="626" ht="12.75" customHeight="1" x14ac:dyDescent="0.15"/>
    <row r="627" ht="12.75" customHeight="1" x14ac:dyDescent="0.15"/>
    <row r="628" ht="12.75" customHeight="1" x14ac:dyDescent="0.15"/>
    <row r="629" ht="12.75" customHeight="1" x14ac:dyDescent="0.15"/>
    <row r="630" ht="12.75" customHeight="1" x14ac:dyDescent="0.15"/>
    <row r="631" ht="12.75" customHeight="1" x14ac:dyDescent="0.15"/>
    <row r="632" ht="12.75" customHeight="1" x14ac:dyDescent="0.15"/>
    <row r="633" ht="12.75" customHeight="1" x14ac:dyDescent="0.15"/>
    <row r="634" ht="12.75" customHeight="1" x14ac:dyDescent="0.15"/>
    <row r="635" ht="12.75" customHeight="1" x14ac:dyDescent="0.15"/>
    <row r="636" ht="12.75" customHeight="1" x14ac:dyDescent="0.15"/>
    <row r="637" ht="12.75" customHeight="1" x14ac:dyDescent="0.15"/>
    <row r="638" ht="12.75" customHeight="1" x14ac:dyDescent="0.15"/>
    <row r="639" ht="12.75" customHeight="1" x14ac:dyDescent="0.15"/>
    <row r="640" ht="12.75" customHeight="1" x14ac:dyDescent="0.15"/>
    <row r="641" ht="12.75" customHeight="1" x14ac:dyDescent="0.15"/>
    <row r="642" ht="12.75" customHeight="1" x14ac:dyDescent="0.15"/>
    <row r="643" ht="12.75" customHeight="1" x14ac:dyDescent="0.15"/>
    <row r="644" ht="12.75" customHeight="1" x14ac:dyDescent="0.15"/>
    <row r="645" ht="12.75" customHeight="1" x14ac:dyDescent="0.15"/>
    <row r="646" ht="12.75" customHeight="1" x14ac:dyDescent="0.15"/>
    <row r="647" ht="12.75" customHeight="1" x14ac:dyDescent="0.15"/>
    <row r="648" ht="12.75" customHeight="1" x14ac:dyDescent="0.15"/>
    <row r="649" ht="12.75" customHeight="1" x14ac:dyDescent="0.15"/>
    <row r="650" ht="12.75" customHeight="1" x14ac:dyDescent="0.15"/>
    <row r="651" ht="12.75" customHeight="1" x14ac:dyDescent="0.15"/>
    <row r="652" ht="12.75" customHeight="1" x14ac:dyDescent="0.15"/>
    <row r="653" ht="12.75" customHeight="1" x14ac:dyDescent="0.15"/>
    <row r="654" ht="12.75" customHeight="1" x14ac:dyDescent="0.15"/>
    <row r="655" ht="12.75" customHeight="1" x14ac:dyDescent="0.15"/>
    <row r="656" ht="12.75" customHeight="1" x14ac:dyDescent="0.15"/>
    <row r="657" ht="12.75" customHeight="1" x14ac:dyDescent="0.15"/>
    <row r="658" ht="12.75" customHeight="1" x14ac:dyDescent="0.15"/>
    <row r="659" ht="12.75" customHeight="1" x14ac:dyDescent="0.15"/>
    <row r="660" ht="12.75" customHeight="1" x14ac:dyDescent="0.15"/>
    <row r="661" ht="12.75" customHeight="1" x14ac:dyDescent="0.15"/>
    <row r="662" ht="12.75" customHeight="1" x14ac:dyDescent="0.15"/>
    <row r="663" ht="12.75" customHeight="1" x14ac:dyDescent="0.15"/>
    <row r="664" ht="12.75" customHeight="1" x14ac:dyDescent="0.15"/>
    <row r="665" ht="12.75" customHeight="1" x14ac:dyDescent="0.15"/>
    <row r="666" ht="12.75" customHeight="1" x14ac:dyDescent="0.15"/>
    <row r="667" ht="12.75" customHeight="1" x14ac:dyDescent="0.15"/>
    <row r="668" ht="12.75" customHeight="1" x14ac:dyDescent="0.15"/>
    <row r="669" ht="12.75" customHeight="1" x14ac:dyDescent="0.15"/>
    <row r="670" ht="12.75" customHeight="1" x14ac:dyDescent="0.15"/>
    <row r="671" ht="12.75" customHeight="1" x14ac:dyDescent="0.15"/>
    <row r="672" ht="12.75" customHeight="1" x14ac:dyDescent="0.15"/>
    <row r="673" ht="12.75" customHeight="1" x14ac:dyDescent="0.15"/>
    <row r="674" ht="12.75" customHeight="1" x14ac:dyDescent="0.15"/>
    <row r="675" ht="12.75" customHeight="1" x14ac:dyDescent="0.15"/>
    <row r="676" ht="12.75" customHeight="1" x14ac:dyDescent="0.15"/>
    <row r="677" ht="12.75" customHeight="1" x14ac:dyDescent="0.15"/>
    <row r="678" ht="12.75" customHeight="1" x14ac:dyDescent="0.15"/>
    <row r="679" ht="12.75" customHeight="1" x14ac:dyDescent="0.15"/>
    <row r="680" ht="12.75" customHeight="1" x14ac:dyDescent="0.15"/>
    <row r="681" ht="12.75" customHeight="1" x14ac:dyDescent="0.15"/>
    <row r="682" ht="12.75" customHeight="1" x14ac:dyDescent="0.15"/>
    <row r="683" ht="12.75" customHeight="1" x14ac:dyDescent="0.15"/>
    <row r="684" ht="12.75" customHeight="1" x14ac:dyDescent="0.15"/>
    <row r="685" ht="12.75" customHeight="1" x14ac:dyDescent="0.15"/>
    <row r="686" ht="12.75" customHeight="1" x14ac:dyDescent="0.15"/>
    <row r="687" ht="12.75" customHeight="1" x14ac:dyDescent="0.15"/>
    <row r="688" ht="12.75" customHeight="1" x14ac:dyDescent="0.15"/>
    <row r="689" ht="12.75" customHeight="1" x14ac:dyDescent="0.15"/>
    <row r="690" ht="12.75" customHeight="1" x14ac:dyDescent="0.15"/>
    <row r="691" ht="12.75" customHeight="1" x14ac:dyDescent="0.15"/>
    <row r="692" ht="12.75" customHeight="1" x14ac:dyDescent="0.15"/>
    <row r="693" ht="12.75" customHeight="1" x14ac:dyDescent="0.15"/>
    <row r="694" ht="12.75" customHeight="1" x14ac:dyDescent="0.15"/>
    <row r="695" ht="12.75" customHeight="1" x14ac:dyDescent="0.15"/>
    <row r="696" ht="12.75" customHeight="1" x14ac:dyDescent="0.15"/>
    <row r="697" ht="12.75" customHeight="1" x14ac:dyDescent="0.15"/>
    <row r="698" ht="12.75" customHeight="1" x14ac:dyDescent="0.15"/>
    <row r="699" ht="12.75" customHeight="1" x14ac:dyDescent="0.15"/>
    <row r="700" ht="12.75" customHeight="1" x14ac:dyDescent="0.15"/>
    <row r="701" ht="12.75" customHeight="1" x14ac:dyDescent="0.15"/>
    <row r="702" ht="12.75" customHeight="1" x14ac:dyDescent="0.15"/>
    <row r="703" ht="12.75" customHeight="1" x14ac:dyDescent="0.15"/>
    <row r="704" ht="12.75" customHeight="1" x14ac:dyDescent="0.15"/>
    <row r="705" ht="12.75" customHeight="1" x14ac:dyDescent="0.15"/>
    <row r="706" ht="12.75" customHeight="1" x14ac:dyDescent="0.15"/>
    <row r="707" ht="12.75" customHeight="1" x14ac:dyDescent="0.15"/>
    <row r="708" ht="12.75" customHeight="1" x14ac:dyDescent="0.15"/>
    <row r="709" ht="12.75" customHeight="1" x14ac:dyDescent="0.15"/>
    <row r="710" ht="12.75" customHeight="1" x14ac:dyDescent="0.15"/>
    <row r="711" ht="12.75" customHeight="1" x14ac:dyDescent="0.15"/>
    <row r="712" ht="12.75" customHeight="1" x14ac:dyDescent="0.15"/>
    <row r="713" ht="12.75" customHeight="1" x14ac:dyDescent="0.15"/>
    <row r="714" ht="12.75" customHeight="1" x14ac:dyDescent="0.15"/>
    <row r="715" ht="12.75" customHeight="1" x14ac:dyDescent="0.15"/>
    <row r="716" ht="12.75" customHeight="1" x14ac:dyDescent="0.15"/>
    <row r="717" ht="12.75" customHeight="1" x14ac:dyDescent="0.15"/>
    <row r="718" ht="12.75" customHeight="1" x14ac:dyDescent="0.15"/>
    <row r="719" ht="12.75" customHeight="1" x14ac:dyDescent="0.15"/>
    <row r="720" ht="12.75" customHeight="1" x14ac:dyDescent="0.15"/>
    <row r="721" ht="12.75" customHeight="1" x14ac:dyDescent="0.15"/>
    <row r="722" ht="12.75" customHeight="1" x14ac:dyDescent="0.15"/>
    <row r="723" ht="12.75" customHeight="1" x14ac:dyDescent="0.15"/>
    <row r="724" ht="12.75" customHeight="1" x14ac:dyDescent="0.15"/>
    <row r="725" ht="12.75" customHeight="1" x14ac:dyDescent="0.15"/>
    <row r="726" ht="12.75" customHeight="1" x14ac:dyDescent="0.15"/>
    <row r="727" ht="12.75" customHeight="1" x14ac:dyDescent="0.15"/>
    <row r="728" ht="12.75" customHeight="1" x14ac:dyDescent="0.15"/>
    <row r="729" ht="12.75" customHeight="1" x14ac:dyDescent="0.15"/>
    <row r="730" ht="12.75" customHeight="1" x14ac:dyDescent="0.15"/>
    <row r="731" ht="12.75" customHeight="1" x14ac:dyDescent="0.15"/>
    <row r="732" ht="12.75" customHeight="1" x14ac:dyDescent="0.15"/>
    <row r="733" ht="12.75" customHeight="1" x14ac:dyDescent="0.15"/>
    <row r="734" ht="12.75" customHeight="1" x14ac:dyDescent="0.15"/>
    <row r="735" ht="12.75" customHeight="1" x14ac:dyDescent="0.15"/>
    <row r="736" ht="12.75" customHeight="1" x14ac:dyDescent="0.15"/>
    <row r="737" ht="12.75" customHeight="1" x14ac:dyDescent="0.15"/>
    <row r="738" ht="12.75" customHeight="1" x14ac:dyDescent="0.15"/>
    <row r="739" ht="12.75" customHeight="1" x14ac:dyDescent="0.15"/>
    <row r="740" ht="12.75" customHeight="1" x14ac:dyDescent="0.15"/>
    <row r="741" ht="12.75" customHeight="1" x14ac:dyDescent="0.15"/>
    <row r="742" ht="12.75" customHeight="1" x14ac:dyDescent="0.15"/>
    <row r="743" ht="12.75" customHeight="1" x14ac:dyDescent="0.15"/>
    <row r="744" ht="12.75" customHeight="1" x14ac:dyDescent="0.15"/>
    <row r="745" ht="12.75" customHeight="1" x14ac:dyDescent="0.15"/>
    <row r="746" ht="12.75" customHeight="1" x14ac:dyDescent="0.15"/>
    <row r="747" ht="12.75" customHeight="1" x14ac:dyDescent="0.15"/>
    <row r="748" ht="12.75" customHeight="1" x14ac:dyDescent="0.15"/>
    <row r="749" ht="12.75" customHeight="1" x14ac:dyDescent="0.15"/>
    <row r="750" ht="12.75" customHeight="1" x14ac:dyDescent="0.15"/>
    <row r="751" ht="12.75" customHeight="1" x14ac:dyDescent="0.15"/>
    <row r="752" ht="12.75" customHeight="1" x14ac:dyDescent="0.15"/>
    <row r="753" ht="12.75" customHeight="1" x14ac:dyDescent="0.15"/>
    <row r="754" ht="12.75" customHeight="1" x14ac:dyDescent="0.15"/>
    <row r="755" ht="12.75" customHeight="1" x14ac:dyDescent="0.15"/>
    <row r="756" ht="12.75" customHeight="1" x14ac:dyDescent="0.15"/>
    <row r="757" ht="12.75" customHeight="1" x14ac:dyDescent="0.15"/>
    <row r="758" ht="12.75" customHeight="1" x14ac:dyDescent="0.15"/>
    <row r="759" ht="12.75" customHeight="1" x14ac:dyDescent="0.15"/>
    <row r="760" ht="12.75" customHeight="1" x14ac:dyDescent="0.15"/>
    <row r="761" ht="12.75" customHeight="1" x14ac:dyDescent="0.15"/>
    <row r="762" ht="12.75" customHeight="1" x14ac:dyDescent="0.15"/>
    <row r="763" ht="12.75" customHeight="1" x14ac:dyDescent="0.15"/>
    <row r="764" ht="12.75" customHeight="1" x14ac:dyDescent="0.15"/>
    <row r="765" ht="12.75" customHeight="1" x14ac:dyDescent="0.15"/>
    <row r="766" ht="12.75" customHeight="1" x14ac:dyDescent="0.15"/>
    <row r="767" ht="12.75" customHeight="1" x14ac:dyDescent="0.15"/>
    <row r="768" ht="12.75" customHeight="1" x14ac:dyDescent="0.15"/>
    <row r="769" ht="12.75" customHeight="1" x14ac:dyDescent="0.15"/>
    <row r="770" ht="12.75" customHeight="1" x14ac:dyDescent="0.15"/>
    <row r="771" ht="12.75" customHeight="1" x14ac:dyDescent="0.15"/>
    <row r="772" ht="12.75" customHeight="1" x14ac:dyDescent="0.15"/>
    <row r="773" ht="12.75" customHeight="1" x14ac:dyDescent="0.15"/>
    <row r="774" ht="12.75" customHeight="1" x14ac:dyDescent="0.15"/>
    <row r="775" ht="12.75" customHeight="1" x14ac:dyDescent="0.15"/>
    <row r="776" ht="12.75" customHeight="1" x14ac:dyDescent="0.15"/>
    <row r="777" ht="12.75" customHeight="1" x14ac:dyDescent="0.15"/>
    <row r="778" ht="12.75" customHeight="1" x14ac:dyDescent="0.15"/>
    <row r="779" ht="12.75" customHeight="1" x14ac:dyDescent="0.15"/>
    <row r="780" ht="12.75" customHeight="1" x14ac:dyDescent="0.15"/>
    <row r="781" ht="12.75" customHeight="1" x14ac:dyDescent="0.15"/>
    <row r="782" ht="12.75" customHeight="1" x14ac:dyDescent="0.15"/>
    <row r="783" ht="12.75" customHeight="1" x14ac:dyDescent="0.15"/>
    <row r="784" ht="12.75" customHeight="1" x14ac:dyDescent="0.15"/>
    <row r="785" ht="12.75" customHeight="1" x14ac:dyDescent="0.15"/>
    <row r="786" ht="12.75" customHeight="1" x14ac:dyDescent="0.15"/>
    <row r="787" ht="12.75" customHeight="1" x14ac:dyDescent="0.15"/>
    <row r="788" ht="12.75" customHeight="1" x14ac:dyDescent="0.15"/>
    <row r="789" ht="12.75" customHeight="1" x14ac:dyDescent="0.15"/>
    <row r="790" ht="12.75" customHeight="1" x14ac:dyDescent="0.15"/>
    <row r="791" ht="12.75" customHeight="1" x14ac:dyDescent="0.15"/>
    <row r="792" ht="12.75" customHeight="1" x14ac:dyDescent="0.15"/>
    <row r="793" ht="12.75" customHeight="1" x14ac:dyDescent="0.15"/>
    <row r="794" ht="12.75" customHeight="1" x14ac:dyDescent="0.15"/>
    <row r="795" ht="12.75" customHeight="1" x14ac:dyDescent="0.15"/>
    <row r="796" ht="12.75" customHeight="1" x14ac:dyDescent="0.15"/>
    <row r="797" ht="12.75" customHeight="1" x14ac:dyDescent="0.15"/>
    <row r="798" ht="12.75" customHeight="1" x14ac:dyDescent="0.15"/>
    <row r="799" ht="12.75" customHeight="1" x14ac:dyDescent="0.15"/>
    <row r="800" ht="12.75" customHeight="1" x14ac:dyDescent="0.15"/>
    <row r="801" ht="12.75" customHeight="1" x14ac:dyDescent="0.15"/>
    <row r="802" ht="12.75" customHeight="1" x14ac:dyDescent="0.15"/>
    <row r="803" ht="12.75" customHeight="1" x14ac:dyDescent="0.15"/>
    <row r="804" ht="12.75" customHeight="1" x14ac:dyDescent="0.15"/>
    <row r="805" ht="12.75" customHeight="1" x14ac:dyDescent="0.15"/>
    <row r="806" ht="12.75" customHeight="1" x14ac:dyDescent="0.15"/>
    <row r="807" ht="12.75" customHeight="1" x14ac:dyDescent="0.15"/>
    <row r="808" ht="12.75" customHeight="1" x14ac:dyDescent="0.15"/>
    <row r="809" ht="12.75" customHeight="1" x14ac:dyDescent="0.15"/>
    <row r="810" ht="12.75" customHeight="1" x14ac:dyDescent="0.15"/>
    <row r="811" ht="12.75" customHeight="1" x14ac:dyDescent="0.15"/>
    <row r="812" ht="12.75" customHeight="1" x14ac:dyDescent="0.15"/>
    <row r="813" ht="12.75" customHeight="1" x14ac:dyDescent="0.15"/>
    <row r="814" ht="12.75" customHeight="1" x14ac:dyDescent="0.15"/>
    <row r="815" ht="12.75" customHeight="1" x14ac:dyDescent="0.15"/>
    <row r="816" ht="12.75" customHeight="1" x14ac:dyDescent="0.15"/>
    <row r="817" ht="12.75" customHeight="1" x14ac:dyDescent="0.15"/>
    <row r="818" ht="12.75" customHeight="1" x14ac:dyDescent="0.15"/>
    <row r="819" ht="12.75" customHeight="1" x14ac:dyDescent="0.15"/>
    <row r="820" ht="12.75" customHeight="1" x14ac:dyDescent="0.15"/>
    <row r="821" ht="12.75" customHeight="1" x14ac:dyDescent="0.15"/>
    <row r="822" ht="12.75" customHeight="1" x14ac:dyDescent="0.15"/>
    <row r="823" ht="12.75" customHeight="1" x14ac:dyDescent="0.15"/>
    <row r="824" ht="12.75" customHeight="1" x14ac:dyDescent="0.15"/>
    <row r="825" ht="12.75" customHeight="1" x14ac:dyDescent="0.15"/>
    <row r="826" ht="12.75" customHeight="1" x14ac:dyDescent="0.15"/>
    <row r="827" ht="12.75" customHeight="1" x14ac:dyDescent="0.15"/>
    <row r="828" ht="12.75" customHeight="1" x14ac:dyDescent="0.15"/>
    <row r="829" ht="12.75" customHeight="1" x14ac:dyDescent="0.15"/>
    <row r="830" ht="12.75" customHeight="1" x14ac:dyDescent="0.15"/>
    <row r="831" ht="12.75" customHeight="1" x14ac:dyDescent="0.15"/>
    <row r="832" ht="12.75" customHeight="1" x14ac:dyDescent="0.15"/>
    <row r="833" ht="12.75" customHeight="1" x14ac:dyDescent="0.15"/>
    <row r="834" ht="12.75" customHeight="1" x14ac:dyDescent="0.15"/>
    <row r="835" ht="12.75" customHeight="1" x14ac:dyDescent="0.15"/>
    <row r="836" ht="12.75" customHeight="1" x14ac:dyDescent="0.15"/>
    <row r="837" ht="12.75" customHeight="1" x14ac:dyDescent="0.15"/>
    <row r="838" ht="12.75" customHeight="1" x14ac:dyDescent="0.15"/>
    <row r="839" ht="12.75" customHeight="1" x14ac:dyDescent="0.15"/>
    <row r="840" ht="12.75" customHeight="1" x14ac:dyDescent="0.15"/>
    <row r="841" ht="12.75" customHeight="1" x14ac:dyDescent="0.15"/>
    <row r="842" ht="12.75" customHeight="1" x14ac:dyDescent="0.15"/>
    <row r="843" ht="12.75" customHeight="1" x14ac:dyDescent="0.15"/>
    <row r="844" ht="12.75" customHeight="1" x14ac:dyDescent="0.15"/>
    <row r="845" ht="12.75" customHeight="1" x14ac:dyDescent="0.15"/>
    <row r="846" ht="12.75" customHeight="1" x14ac:dyDescent="0.15"/>
    <row r="847" ht="12.75" customHeight="1" x14ac:dyDescent="0.15"/>
    <row r="848" ht="12.75" customHeight="1" x14ac:dyDescent="0.15"/>
    <row r="849" ht="12.75" customHeight="1" x14ac:dyDescent="0.15"/>
    <row r="850" ht="12.75" customHeight="1" x14ac:dyDescent="0.15"/>
    <row r="851" ht="12.75" customHeight="1" x14ac:dyDescent="0.15"/>
    <row r="852" ht="12.75" customHeight="1" x14ac:dyDescent="0.15"/>
    <row r="853" ht="12.75" customHeight="1" x14ac:dyDescent="0.15"/>
    <row r="854" ht="12.75" customHeight="1" x14ac:dyDescent="0.15"/>
    <row r="855" ht="12.75" customHeight="1" x14ac:dyDescent="0.15"/>
    <row r="856" ht="12.75" customHeight="1" x14ac:dyDescent="0.15"/>
    <row r="857" ht="12.75" customHeight="1" x14ac:dyDescent="0.15"/>
    <row r="858" ht="12.75" customHeight="1" x14ac:dyDescent="0.15"/>
    <row r="859" ht="12.75" customHeight="1" x14ac:dyDescent="0.15"/>
    <row r="860" ht="12.75" customHeight="1" x14ac:dyDescent="0.15"/>
    <row r="861" ht="12.75" customHeight="1" x14ac:dyDescent="0.15"/>
    <row r="862" ht="12.75" customHeight="1" x14ac:dyDescent="0.15"/>
    <row r="863" ht="12.75" customHeight="1" x14ac:dyDescent="0.15"/>
    <row r="864" ht="12.75" customHeight="1" x14ac:dyDescent="0.15"/>
    <row r="865" ht="12.75" customHeight="1" x14ac:dyDescent="0.15"/>
    <row r="866" ht="12.75" customHeight="1" x14ac:dyDescent="0.15"/>
    <row r="867" ht="12.75" customHeight="1" x14ac:dyDescent="0.15"/>
    <row r="868" ht="12.75" customHeight="1" x14ac:dyDescent="0.15"/>
    <row r="869" ht="12.75" customHeight="1" x14ac:dyDescent="0.15"/>
    <row r="870" ht="12.75" customHeight="1" x14ac:dyDescent="0.15"/>
    <row r="871" ht="12.75" customHeight="1" x14ac:dyDescent="0.15"/>
    <row r="872" ht="12.75" customHeight="1" x14ac:dyDescent="0.15"/>
    <row r="873" ht="12.75" customHeight="1" x14ac:dyDescent="0.15"/>
    <row r="874" ht="12.75" customHeight="1" x14ac:dyDescent="0.15"/>
    <row r="875" ht="12.75" customHeight="1" x14ac:dyDescent="0.15"/>
    <row r="876" ht="12.75" customHeight="1" x14ac:dyDescent="0.15"/>
    <row r="877" ht="12.75" customHeight="1" x14ac:dyDescent="0.15"/>
    <row r="878" ht="12.75" customHeight="1" x14ac:dyDescent="0.15"/>
    <row r="879" ht="12.75" customHeight="1" x14ac:dyDescent="0.15"/>
    <row r="880" ht="12.75" customHeight="1" x14ac:dyDescent="0.15"/>
    <row r="881" ht="12.75" customHeight="1" x14ac:dyDescent="0.15"/>
    <row r="882" ht="12.75" customHeight="1" x14ac:dyDescent="0.15"/>
    <row r="883" ht="12.75" customHeight="1" x14ac:dyDescent="0.15"/>
    <row r="884" ht="12.75" customHeight="1" x14ac:dyDescent="0.15"/>
    <row r="885" ht="12.75" customHeight="1" x14ac:dyDescent="0.15"/>
    <row r="886" ht="12.75" customHeight="1" x14ac:dyDescent="0.15"/>
    <row r="887" ht="12.75" customHeight="1" x14ac:dyDescent="0.15"/>
    <row r="888" ht="12.75" customHeight="1" x14ac:dyDescent="0.15"/>
    <row r="889" ht="12.75" customHeight="1" x14ac:dyDescent="0.15"/>
    <row r="890" ht="12.75" customHeight="1" x14ac:dyDescent="0.15"/>
    <row r="891" ht="12.75" customHeight="1" x14ac:dyDescent="0.15"/>
    <row r="892" ht="12.75" customHeight="1" x14ac:dyDescent="0.15"/>
    <row r="893" ht="12.75" customHeight="1" x14ac:dyDescent="0.15"/>
    <row r="894" ht="12.75" customHeight="1" x14ac:dyDescent="0.15"/>
    <row r="895" ht="12.75" customHeight="1" x14ac:dyDescent="0.15"/>
    <row r="896" ht="12.75" customHeight="1" x14ac:dyDescent="0.15"/>
    <row r="897" ht="12.75" customHeight="1" x14ac:dyDescent="0.15"/>
    <row r="898" ht="12.75" customHeight="1" x14ac:dyDescent="0.15"/>
    <row r="899" ht="12.75" customHeight="1" x14ac:dyDescent="0.15"/>
    <row r="900" ht="12.75" customHeight="1" x14ac:dyDescent="0.15"/>
    <row r="901" ht="12.75" customHeight="1" x14ac:dyDescent="0.15"/>
    <row r="902" ht="12.75" customHeight="1" x14ac:dyDescent="0.15"/>
    <row r="903" ht="12.75" customHeight="1" x14ac:dyDescent="0.15"/>
    <row r="904" ht="12.75" customHeight="1" x14ac:dyDescent="0.15"/>
    <row r="905" ht="12.75" customHeight="1" x14ac:dyDescent="0.15"/>
    <row r="906" ht="12.75" customHeight="1" x14ac:dyDescent="0.15"/>
    <row r="907" ht="12.75" customHeight="1" x14ac:dyDescent="0.15"/>
    <row r="908" ht="12.75" customHeight="1" x14ac:dyDescent="0.15"/>
    <row r="909" ht="12.75" customHeight="1" x14ac:dyDescent="0.15"/>
    <row r="910" ht="12.75" customHeight="1" x14ac:dyDescent="0.15"/>
    <row r="911" ht="12.75" customHeight="1" x14ac:dyDescent="0.15"/>
    <row r="912" ht="12.75" customHeight="1" x14ac:dyDescent="0.15"/>
    <row r="913" ht="12.75" customHeight="1" x14ac:dyDescent="0.15"/>
    <row r="914" ht="12.75" customHeight="1" x14ac:dyDescent="0.15"/>
    <row r="915" ht="12.75" customHeight="1" x14ac:dyDescent="0.15"/>
    <row r="916" ht="12.75" customHeight="1" x14ac:dyDescent="0.15"/>
    <row r="917" ht="12.75" customHeight="1" x14ac:dyDescent="0.15"/>
    <row r="918" ht="12.75" customHeight="1" x14ac:dyDescent="0.15"/>
    <row r="919" ht="12.75" customHeight="1" x14ac:dyDescent="0.15"/>
    <row r="920" ht="12.75" customHeight="1" x14ac:dyDescent="0.15"/>
    <row r="921" ht="12.75" customHeight="1" x14ac:dyDescent="0.15"/>
    <row r="922" ht="12.75" customHeight="1" x14ac:dyDescent="0.15"/>
    <row r="923" ht="12.75" customHeight="1" x14ac:dyDescent="0.15"/>
    <row r="924" ht="12.75" customHeight="1" x14ac:dyDescent="0.15"/>
    <row r="925" ht="12.75" customHeight="1" x14ac:dyDescent="0.15"/>
    <row r="926" ht="12.75" customHeight="1" x14ac:dyDescent="0.15"/>
    <row r="927" ht="12.75" customHeight="1" x14ac:dyDescent="0.15"/>
    <row r="928" ht="12.75" customHeight="1" x14ac:dyDescent="0.15"/>
    <row r="929" ht="12.75" customHeight="1" x14ac:dyDescent="0.15"/>
    <row r="930" ht="12.75" customHeight="1" x14ac:dyDescent="0.15"/>
    <row r="931" ht="12.75" customHeight="1" x14ac:dyDescent="0.15"/>
    <row r="932" ht="12.75" customHeight="1" x14ac:dyDescent="0.15"/>
    <row r="933" ht="12.75" customHeight="1" x14ac:dyDescent="0.15"/>
    <row r="934" ht="12.75" customHeight="1" x14ac:dyDescent="0.15"/>
    <row r="935" ht="12.75" customHeight="1" x14ac:dyDescent="0.15"/>
    <row r="936" ht="12.75" customHeight="1" x14ac:dyDescent="0.15"/>
    <row r="937" ht="12.75" customHeight="1" x14ac:dyDescent="0.15"/>
    <row r="938" ht="12.75" customHeight="1" x14ac:dyDescent="0.15"/>
    <row r="939" ht="12.75" customHeight="1" x14ac:dyDescent="0.15"/>
    <row r="940" ht="12.75" customHeight="1" x14ac:dyDescent="0.15"/>
    <row r="941" ht="12.75" customHeight="1" x14ac:dyDescent="0.15"/>
    <row r="942" ht="12.75" customHeight="1" x14ac:dyDescent="0.15"/>
    <row r="943" ht="12.75" customHeight="1" x14ac:dyDescent="0.15"/>
    <row r="944" ht="12.75" customHeight="1" x14ac:dyDescent="0.15"/>
    <row r="945" ht="12.75" customHeight="1" x14ac:dyDescent="0.15"/>
    <row r="946" ht="12.75" customHeight="1" x14ac:dyDescent="0.15"/>
    <row r="947" ht="12.75" customHeight="1" x14ac:dyDescent="0.15"/>
    <row r="948" ht="12.75" customHeight="1" x14ac:dyDescent="0.15"/>
    <row r="949" ht="12.75" customHeight="1" x14ac:dyDescent="0.15"/>
    <row r="950" ht="12.75" customHeight="1" x14ac:dyDescent="0.15"/>
    <row r="951" ht="12.75" customHeight="1" x14ac:dyDescent="0.15"/>
    <row r="952" ht="12.75" customHeight="1" x14ac:dyDescent="0.15"/>
    <row r="953" ht="12.75" customHeight="1" x14ac:dyDescent="0.15"/>
    <row r="954" ht="12.75" customHeight="1" x14ac:dyDescent="0.15"/>
    <row r="955" ht="12.75" customHeight="1" x14ac:dyDescent="0.15"/>
    <row r="956" ht="12.75" customHeight="1" x14ac:dyDescent="0.15"/>
    <row r="957" ht="12.75" customHeight="1" x14ac:dyDescent="0.15"/>
    <row r="958" ht="12.75" customHeight="1" x14ac:dyDescent="0.15"/>
    <row r="959" ht="12.75" customHeight="1" x14ac:dyDescent="0.15"/>
    <row r="960" ht="12.75" customHeight="1" x14ac:dyDescent="0.15"/>
    <row r="961" ht="12.75" customHeight="1" x14ac:dyDescent="0.15"/>
    <row r="962" ht="12.75" customHeight="1" x14ac:dyDescent="0.15"/>
    <row r="963" ht="12.75" customHeight="1" x14ac:dyDescent="0.15"/>
    <row r="964" ht="12.75" customHeight="1" x14ac:dyDescent="0.15"/>
    <row r="965" ht="12.75" customHeight="1" x14ac:dyDescent="0.15"/>
    <row r="966" ht="12.75" customHeight="1" x14ac:dyDescent="0.15"/>
    <row r="967" ht="12.75" customHeight="1" x14ac:dyDescent="0.15"/>
    <row r="968" ht="12.75" customHeight="1" x14ac:dyDescent="0.15"/>
    <row r="969" ht="12.75" customHeight="1" x14ac:dyDescent="0.15"/>
    <row r="970" ht="12.75" customHeight="1" x14ac:dyDescent="0.15"/>
    <row r="971" ht="12.75" customHeight="1" x14ac:dyDescent="0.15"/>
    <row r="972" ht="12.75" customHeight="1" x14ac:dyDescent="0.15"/>
    <row r="973" ht="12.75" customHeight="1" x14ac:dyDescent="0.15"/>
    <row r="974" ht="12.75" customHeight="1" x14ac:dyDescent="0.15"/>
    <row r="975" ht="12.75" customHeight="1" x14ac:dyDescent="0.15"/>
    <row r="976" ht="12.75" customHeight="1" x14ac:dyDescent="0.15"/>
    <row r="977" ht="12.75" customHeight="1" x14ac:dyDescent="0.15"/>
    <row r="978" ht="12.75" customHeight="1" x14ac:dyDescent="0.15"/>
    <row r="979" ht="12.75" customHeight="1" x14ac:dyDescent="0.15"/>
    <row r="980" ht="12.75" customHeight="1" x14ac:dyDescent="0.15"/>
    <row r="981" ht="12.75" customHeight="1" x14ac:dyDescent="0.15"/>
    <row r="982" ht="12.75" customHeight="1" x14ac:dyDescent="0.15"/>
    <row r="983" ht="12.75" customHeight="1" x14ac:dyDescent="0.15"/>
    <row r="984" ht="12.75" customHeight="1" x14ac:dyDescent="0.15"/>
    <row r="985" ht="12.75" customHeight="1" x14ac:dyDescent="0.15"/>
    <row r="986" ht="12.75" customHeight="1" x14ac:dyDescent="0.15"/>
    <row r="987" ht="12.75" customHeight="1" x14ac:dyDescent="0.15"/>
    <row r="988" ht="12.75" customHeight="1" x14ac:dyDescent="0.15"/>
    <row r="989" ht="12.75" customHeight="1" x14ac:dyDescent="0.15"/>
    <row r="990" ht="12.75" customHeight="1" x14ac:dyDescent="0.15"/>
    <row r="991" ht="12.75" customHeight="1" x14ac:dyDescent="0.15"/>
    <row r="992" ht="12.75" customHeight="1" x14ac:dyDescent="0.15"/>
    <row r="993" ht="12.75" customHeight="1" x14ac:dyDescent="0.15"/>
    <row r="994" ht="12.75" customHeight="1" x14ac:dyDescent="0.15"/>
    <row r="995" ht="12.75" customHeight="1" x14ac:dyDescent="0.15"/>
    <row r="996" ht="12.75" customHeight="1" x14ac:dyDescent="0.15"/>
    <row r="997" ht="12.75" customHeight="1" x14ac:dyDescent="0.15"/>
    <row r="998" ht="12.75" customHeight="1" x14ac:dyDescent="0.15"/>
    <row r="999" ht="12.75" customHeight="1" x14ac:dyDescent="0.15"/>
    <row r="1000" ht="12.75" customHeight="1" x14ac:dyDescent="0.15"/>
  </sheetData>
  <autoFilter ref="A5:K5" xr:uid="{00000000-0009-0000-0000-000002000000}"/>
  <mergeCells count="3">
    <mergeCell ref="A1:D1"/>
    <mergeCell ref="A2:D2"/>
    <mergeCell ref="A3:D3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000"/>
  <sheetViews>
    <sheetView workbookViewId="0">
      <selection activeCell="I2" sqref="I2"/>
    </sheetView>
  </sheetViews>
  <sheetFormatPr baseColWidth="10" defaultColWidth="12.5" defaultRowHeight="15" customHeight="1" x14ac:dyDescent="0.15"/>
  <cols>
    <col min="1" max="1" width="28" customWidth="1"/>
    <col min="2" max="2" width="13.83203125" customWidth="1"/>
    <col min="3" max="3" width="12.5" customWidth="1"/>
    <col min="4" max="4" width="11.5" customWidth="1"/>
    <col min="5" max="6" width="8.5" customWidth="1"/>
    <col min="7" max="7" width="11.33203125" customWidth="1"/>
    <col min="8" max="8" width="8.5" customWidth="1"/>
    <col min="9" max="9" width="10.5" customWidth="1"/>
    <col min="10" max="10" width="10.33203125" customWidth="1"/>
    <col min="11" max="12" width="8.5" customWidth="1"/>
    <col min="13" max="13" width="10.33203125" customWidth="1"/>
    <col min="14" max="26" width="8.5" customWidth="1"/>
  </cols>
  <sheetData>
    <row r="1" spans="1:16" ht="12.75" customHeight="1" x14ac:dyDescent="0.15">
      <c r="G1" s="41"/>
      <c r="H1" s="31" t="s">
        <v>42</v>
      </c>
      <c r="I1" s="27">
        <v>1.32</v>
      </c>
      <c r="M1" s="42" t="s">
        <v>43</v>
      </c>
      <c r="N1" s="23"/>
      <c r="O1" s="23"/>
      <c r="P1" s="23"/>
    </row>
    <row r="2" spans="1:16" ht="12.75" customHeight="1" x14ac:dyDescent="0.15">
      <c r="G2" s="41"/>
      <c r="N2" s="23"/>
      <c r="O2" s="23"/>
      <c r="P2" s="23"/>
    </row>
    <row r="3" spans="1:16" ht="12.75" customHeight="1" x14ac:dyDescent="0.15">
      <c r="A3" s="43"/>
      <c r="B3" s="44" t="s">
        <v>44</v>
      </c>
      <c r="C3" s="44" t="s">
        <v>45</v>
      </c>
      <c r="D3" s="44" t="s">
        <v>46</v>
      </c>
      <c r="G3" s="45" t="s">
        <v>44</v>
      </c>
      <c r="M3" s="45" t="s">
        <v>44</v>
      </c>
      <c r="N3" s="23"/>
      <c r="O3" s="23"/>
      <c r="P3" s="23"/>
    </row>
    <row r="4" spans="1:16" ht="12.75" customHeight="1" x14ac:dyDescent="0.15">
      <c r="A4" s="46" t="s">
        <v>47</v>
      </c>
      <c r="B4" s="47">
        <v>45931</v>
      </c>
      <c r="C4" s="47">
        <v>45931</v>
      </c>
      <c r="D4" s="47">
        <v>45931</v>
      </c>
      <c r="G4" s="47">
        <v>45627</v>
      </c>
      <c r="M4" s="47">
        <v>45627</v>
      </c>
      <c r="N4" s="23"/>
      <c r="O4" s="23"/>
      <c r="P4" s="23"/>
    </row>
    <row r="5" spans="1:16" ht="12.75" customHeight="1" x14ac:dyDescent="0.15">
      <c r="A5" s="43"/>
      <c r="B5" s="43"/>
      <c r="C5" s="43"/>
      <c r="D5" s="43"/>
      <c r="G5" s="41"/>
      <c r="M5" s="41"/>
      <c r="N5" s="23"/>
      <c r="O5" s="23"/>
      <c r="P5" s="23"/>
    </row>
    <row r="6" spans="1:16" ht="12.75" customHeight="1" x14ac:dyDescent="0.15">
      <c r="A6" s="43" t="s">
        <v>48</v>
      </c>
      <c r="B6" s="48">
        <f>'Trial Balance'!L15+'Trial Balance'!L16</f>
        <v>0</v>
      </c>
      <c r="C6" s="48"/>
      <c r="D6" s="48">
        <f t="shared" ref="D6:D7" si="0">-(C6-B6)</f>
        <v>0</v>
      </c>
      <c r="E6" s="31"/>
      <c r="G6" s="41"/>
      <c r="I6" s="41">
        <f t="shared" ref="I6:I7" si="1">G6-B6</f>
        <v>0</v>
      </c>
      <c r="M6" s="41"/>
      <c r="N6" s="23"/>
      <c r="O6" s="23"/>
      <c r="P6" s="23"/>
    </row>
    <row r="7" spans="1:16" ht="12.75" customHeight="1" x14ac:dyDescent="0.15">
      <c r="A7" s="43" t="s">
        <v>49</v>
      </c>
      <c r="B7" s="48"/>
      <c r="C7" s="48"/>
      <c r="D7" s="48">
        <f t="shared" si="0"/>
        <v>0</v>
      </c>
      <c r="E7" s="31"/>
      <c r="G7" s="41">
        <f>19594*I1</f>
        <v>25864.080000000002</v>
      </c>
      <c r="I7" s="41">
        <f t="shared" si="1"/>
        <v>25864.080000000002</v>
      </c>
      <c r="M7" s="41">
        <f>19594</f>
        <v>19594</v>
      </c>
      <c r="N7" s="23"/>
      <c r="O7" s="23"/>
      <c r="P7" s="23"/>
    </row>
    <row r="8" spans="1:16" ht="12.75" customHeight="1" x14ac:dyDescent="0.15">
      <c r="A8" s="43" t="s">
        <v>50</v>
      </c>
      <c r="B8" s="49"/>
      <c r="C8" s="49">
        <f t="shared" ref="C8:D8" si="2">SUM(C6:C7)</f>
        <v>0</v>
      </c>
      <c r="D8" s="49">
        <f t="shared" si="2"/>
        <v>0</v>
      </c>
      <c r="G8" s="49">
        <f>SUM(G6:G7)</f>
        <v>25864.080000000002</v>
      </c>
      <c r="M8" s="49">
        <f>SUM(M6:M7)</f>
        <v>19594</v>
      </c>
      <c r="N8" s="23"/>
      <c r="O8" s="23"/>
      <c r="P8" s="23"/>
    </row>
    <row r="9" spans="1:16" ht="12.75" customHeight="1" x14ac:dyDescent="0.15">
      <c r="A9" s="43"/>
      <c r="B9" s="48"/>
      <c r="C9" s="48"/>
      <c r="D9" s="48"/>
      <c r="G9" s="41"/>
      <c r="M9" s="41"/>
      <c r="N9" s="23"/>
      <c r="O9" s="23"/>
      <c r="P9" s="23"/>
    </row>
    <row r="10" spans="1:16" ht="12.75" customHeight="1" x14ac:dyDescent="0.15">
      <c r="A10" s="43"/>
      <c r="B10" s="48"/>
      <c r="C10" s="48"/>
      <c r="D10" s="48">
        <f t="shared" ref="D10:D14" si="3">-(C10-B10)</f>
        <v>0</v>
      </c>
      <c r="G10" s="41">
        <v>0</v>
      </c>
      <c r="I10" s="41">
        <f t="shared" ref="I10:I14" si="4">G10-B10</f>
        <v>0</v>
      </c>
      <c r="M10" s="41">
        <v>0</v>
      </c>
      <c r="N10" s="23"/>
      <c r="O10" s="23"/>
      <c r="P10" s="23"/>
    </row>
    <row r="11" spans="1:16" ht="12.75" customHeight="1" x14ac:dyDescent="0.15">
      <c r="A11" s="43" t="s">
        <v>51</v>
      </c>
      <c r="B11" s="48"/>
      <c r="C11" s="48"/>
      <c r="D11" s="48">
        <f t="shared" si="3"/>
        <v>0</v>
      </c>
      <c r="G11" s="41">
        <f>490043*I1</f>
        <v>646856.76</v>
      </c>
      <c r="I11" s="41">
        <f t="shared" si="4"/>
        <v>646856.76</v>
      </c>
      <c r="M11" s="41">
        <f>490043</f>
        <v>490043</v>
      </c>
      <c r="N11" s="23"/>
      <c r="O11" s="23"/>
      <c r="P11" s="23"/>
    </row>
    <row r="12" spans="1:16" ht="12.75" customHeight="1" x14ac:dyDescent="0.15">
      <c r="A12" s="43" t="s">
        <v>16</v>
      </c>
      <c r="B12" s="48"/>
      <c r="C12" s="48"/>
      <c r="D12" s="48">
        <f t="shared" si="3"/>
        <v>0</v>
      </c>
      <c r="G12" s="41"/>
      <c r="I12" s="41">
        <f t="shared" si="4"/>
        <v>0</v>
      </c>
      <c r="M12" s="41"/>
      <c r="N12" s="23"/>
      <c r="O12" s="23"/>
      <c r="P12" s="23"/>
    </row>
    <row r="13" spans="1:16" ht="12.75" customHeight="1" x14ac:dyDescent="0.15">
      <c r="A13" s="43" t="s">
        <v>19</v>
      </c>
      <c r="B13" s="48"/>
      <c r="C13" s="48"/>
      <c r="D13" s="48">
        <f t="shared" si="3"/>
        <v>0</v>
      </c>
      <c r="G13" s="41"/>
      <c r="I13" s="41">
        <f t="shared" si="4"/>
        <v>0</v>
      </c>
      <c r="M13" s="41"/>
      <c r="N13" s="23"/>
      <c r="O13" s="23"/>
      <c r="P13" s="23"/>
    </row>
    <row r="14" spans="1:16" ht="12.75" customHeight="1" x14ac:dyDescent="0.15">
      <c r="A14" s="43" t="s">
        <v>52</v>
      </c>
      <c r="B14" s="48"/>
      <c r="C14" s="48"/>
      <c r="D14" s="48">
        <f t="shared" si="3"/>
        <v>0</v>
      </c>
      <c r="G14" s="41">
        <f>1633703*I1</f>
        <v>2156487.96</v>
      </c>
      <c r="I14" s="41">
        <f t="shared" si="4"/>
        <v>2156487.96</v>
      </c>
      <c r="M14" s="41">
        <f>1633703</f>
        <v>1633703</v>
      </c>
      <c r="N14" s="23"/>
      <c r="O14" s="23"/>
      <c r="P14" s="23"/>
    </row>
    <row r="15" spans="1:16" ht="12.75" customHeight="1" x14ac:dyDescent="0.15">
      <c r="A15" s="43" t="s">
        <v>53</v>
      </c>
      <c r="B15" s="49">
        <f t="shared" ref="B15:D15" si="5">SUM(B10:B14)</f>
        <v>0</v>
      </c>
      <c r="C15" s="49">
        <f t="shared" si="5"/>
        <v>0</v>
      </c>
      <c r="D15" s="49">
        <f t="shared" si="5"/>
        <v>0</v>
      </c>
      <c r="G15" s="49">
        <f>SUM(G10:G14)</f>
        <v>2803344.7199999997</v>
      </c>
      <c r="M15" s="49">
        <f>SUM(M10:M14)</f>
        <v>2123746</v>
      </c>
      <c r="N15" s="23"/>
      <c r="O15" s="23"/>
      <c r="P15" s="23"/>
    </row>
    <row r="16" spans="1:16" ht="12.75" customHeight="1" x14ac:dyDescent="0.15">
      <c r="A16" s="43"/>
      <c r="B16" s="48"/>
      <c r="C16" s="48"/>
      <c r="D16" s="48"/>
      <c r="G16" s="41"/>
      <c r="M16" s="41"/>
      <c r="N16" s="23"/>
      <c r="O16" s="23"/>
      <c r="P16" s="23"/>
    </row>
    <row r="17" spans="1:16" ht="12.75" customHeight="1" x14ac:dyDescent="0.15">
      <c r="A17" s="43" t="s">
        <v>54</v>
      </c>
      <c r="B17" s="48"/>
      <c r="C17" s="48"/>
      <c r="D17" s="48">
        <f t="shared" ref="D17:D19" si="6">-(C17-B17)</f>
        <v>0</v>
      </c>
      <c r="G17" s="41">
        <f>(-334279+99000)*I1</f>
        <v>-310568.28000000003</v>
      </c>
      <c r="I17" s="41">
        <f t="shared" ref="I17:I19" si="7">G17-B17</f>
        <v>-310568.28000000003</v>
      </c>
      <c r="M17" s="41">
        <f>(-334279+99000)</f>
        <v>-235279</v>
      </c>
      <c r="N17" s="23"/>
      <c r="O17" s="23"/>
      <c r="P17" s="23"/>
    </row>
    <row r="18" spans="1:16" ht="12.75" customHeight="1" x14ac:dyDescent="0.15">
      <c r="A18" s="43" t="s">
        <v>55</v>
      </c>
      <c r="B18" s="48"/>
      <c r="C18" s="48"/>
      <c r="D18" s="48">
        <f t="shared" si="6"/>
        <v>0</v>
      </c>
      <c r="G18" s="41"/>
      <c r="I18" s="41">
        <f t="shared" si="7"/>
        <v>0</v>
      </c>
      <c r="M18" s="41"/>
      <c r="N18" s="23"/>
      <c r="O18" s="23"/>
      <c r="P18" s="23"/>
    </row>
    <row r="19" spans="1:16" ht="12.75" customHeight="1" x14ac:dyDescent="0.15">
      <c r="A19" s="43" t="s">
        <v>22</v>
      </c>
      <c r="B19" s="48"/>
      <c r="C19" s="48"/>
      <c r="D19" s="48">
        <f t="shared" si="6"/>
        <v>0</v>
      </c>
      <c r="G19" s="41"/>
      <c r="I19" s="41">
        <f t="shared" si="7"/>
        <v>0</v>
      </c>
      <c r="M19" s="41"/>
      <c r="N19" s="23"/>
      <c r="O19" s="23"/>
      <c r="P19" s="23"/>
    </row>
    <row r="20" spans="1:16" ht="12.75" customHeight="1" x14ac:dyDescent="0.15">
      <c r="A20" s="43" t="s">
        <v>56</v>
      </c>
      <c r="B20" s="49">
        <f t="shared" ref="B20:D20" si="8">SUM(B17:B19)</f>
        <v>0</v>
      </c>
      <c r="C20" s="49">
        <f t="shared" si="8"/>
        <v>0</v>
      </c>
      <c r="D20" s="49">
        <f t="shared" si="8"/>
        <v>0</v>
      </c>
      <c r="G20" s="49">
        <f>SUM(G17:G19)</f>
        <v>-310568.28000000003</v>
      </c>
      <c r="M20" s="49">
        <f>SUM(M17:M19)</f>
        <v>-235279</v>
      </c>
      <c r="N20" s="23"/>
      <c r="O20" s="23"/>
      <c r="P20" s="23"/>
    </row>
    <row r="21" spans="1:16" ht="12.75" customHeight="1" x14ac:dyDescent="0.15">
      <c r="A21" s="43"/>
      <c r="B21" s="48"/>
      <c r="C21" s="48"/>
      <c r="D21" s="48"/>
      <c r="G21" s="41"/>
      <c r="M21" s="41"/>
      <c r="N21" s="23"/>
      <c r="O21" s="23"/>
      <c r="P21" s="23"/>
    </row>
    <row r="22" spans="1:16" ht="12.75" customHeight="1" x14ac:dyDescent="0.15">
      <c r="A22" s="43" t="s">
        <v>23</v>
      </c>
      <c r="B22" s="50"/>
      <c r="C22" s="50"/>
      <c r="D22" s="50">
        <f>-(C22-B22)</f>
        <v>0</v>
      </c>
      <c r="G22" s="41">
        <f>(-192000-99000)*I1</f>
        <v>-384120</v>
      </c>
      <c r="I22" s="41">
        <f>G22-B22</f>
        <v>-384120</v>
      </c>
      <c r="K22" s="51">
        <f>318000-(9000*3)+G22</f>
        <v>-93120</v>
      </c>
      <c r="M22" s="41">
        <f>(-192000-99000)</f>
        <v>-291000</v>
      </c>
      <c r="N22" s="23"/>
      <c r="O22" s="23"/>
      <c r="P22" s="23"/>
    </row>
    <row r="23" spans="1:16" ht="12.75" customHeight="1" x14ac:dyDescent="0.15">
      <c r="A23" s="43"/>
      <c r="B23" s="48"/>
      <c r="C23" s="48"/>
      <c r="D23" s="48"/>
      <c r="G23" s="41"/>
      <c r="M23" s="41"/>
      <c r="N23" s="23"/>
      <c r="O23" s="23"/>
      <c r="P23" s="23"/>
    </row>
    <row r="24" spans="1:16" ht="12.75" customHeight="1" x14ac:dyDescent="0.15">
      <c r="A24" s="43" t="s">
        <v>57</v>
      </c>
      <c r="B24" s="49">
        <f>B8+B15+B20+B22</f>
        <v>0</v>
      </c>
      <c r="C24" s="49">
        <f>C8+C15-C20-C22</f>
        <v>0</v>
      </c>
      <c r="D24" s="49">
        <f>D8+D15+D20+D22</f>
        <v>0</v>
      </c>
      <c r="F24" s="41"/>
      <c r="G24" s="49">
        <f>G8+G15+G20+G22</f>
        <v>2134520.5199999996</v>
      </c>
      <c r="H24" s="41"/>
      <c r="I24" s="41"/>
      <c r="M24" s="49">
        <f>M8+M15+M20+M22</f>
        <v>1617061</v>
      </c>
      <c r="N24" s="23"/>
      <c r="O24" s="23"/>
      <c r="P24" s="23"/>
    </row>
    <row r="25" spans="1:16" ht="12.75" customHeight="1" x14ac:dyDescent="0.15">
      <c r="A25" s="43"/>
      <c r="B25" s="48"/>
      <c r="C25" s="48"/>
      <c r="D25" s="48"/>
      <c r="G25" s="41"/>
      <c r="M25" s="41"/>
      <c r="N25" s="23"/>
      <c r="O25" s="23"/>
      <c r="P25" s="23"/>
    </row>
    <row r="26" spans="1:16" ht="12.75" customHeight="1" x14ac:dyDescent="0.15">
      <c r="A26" s="46" t="s">
        <v>58</v>
      </c>
      <c r="B26" s="48"/>
      <c r="C26" s="48"/>
      <c r="D26" s="48"/>
      <c r="G26" s="41"/>
      <c r="M26" s="41"/>
      <c r="N26" s="23"/>
      <c r="O26" s="23"/>
      <c r="P26" s="23"/>
    </row>
    <row r="27" spans="1:16" ht="12.75" customHeight="1" x14ac:dyDescent="0.15">
      <c r="A27" s="43" t="s">
        <v>25</v>
      </c>
      <c r="B27" s="48"/>
      <c r="C27" s="48"/>
      <c r="D27" s="48">
        <f t="shared" ref="D27:D31" si="9">-(C27-B27)</f>
        <v>0</v>
      </c>
      <c r="G27" s="41">
        <f>168*I1</f>
        <v>221.76000000000002</v>
      </c>
      <c r="I27" s="41">
        <f t="shared" ref="I27:I31" si="10">G27-B27</f>
        <v>221.76000000000002</v>
      </c>
      <c r="M27" s="41">
        <f>168</f>
        <v>168</v>
      </c>
      <c r="N27" s="23"/>
      <c r="O27" s="23"/>
      <c r="P27" s="23"/>
    </row>
    <row r="28" spans="1:16" ht="12.75" customHeight="1" x14ac:dyDescent="0.15">
      <c r="A28" s="43" t="s">
        <v>26</v>
      </c>
      <c r="B28" s="48"/>
      <c r="C28" s="48"/>
      <c r="D28" s="48">
        <f t="shared" si="9"/>
        <v>0</v>
      </c>
      <c r="G28" s="41">
        <f>7328854*I1</f>
        <v>9674087.2800000012</v>
      </c>
      <c r="I28" s="41">
        <f t="shared" si="10"/>
        <v>9674087.2800000012</v>
      </c>
      <c r="M28" s="41">
        <f>7328854</f>
        <v>7328854</v>
      </c>
      <c r="N28" s="23"/>
      <c r="O28" s="23"/>
      <c r="P28" s="23"/>
    </row>
    <row r="29" spans="1:16" ht="12.75" customHeight="1" x14ac:dyDescent="0.15">
      <c r="A29" s="43" t="s">
        <v>59</v>
      </c>
      <c r="B29" s="48"/>
      <c r="C29" s="48"/>
      <c r="D29" s="48">
        <f t="shared" si="9"/>
        <v>0</v>
      </c>
      <c r="G29" s="41"/>
      <c r="I29" s="41">
        <f t="shared" si="10"/>
        <v>0</v>
      </c>
      <c r="M29" s="41"/>
      <c r="N29" s="23"/>
      <c r="O29" s="23"/>
      <c r="P29" s="23"/>
    </row>
    <row r="30" spans="1:16" ht="12.75" customHeight="1" x14ac:dyDescent="0.15">
      <c r="A30" s="43" t="s">
        <v>60</v>
      </c>
      <c r="B30" s="48"/>
      <c r="C30" s="48"/>
      <c r="D30" s="48">
        <f t="shared" si="9"/>
        <v>0</v>
      </c>
      <c r="G30" s="41">
        <f>-5711961*I1</f>
        <v>-7539788.5200000005</v>
      </c>
      <c r="I30" s="41">
        <f t="shared" si="10"/>
        <v>-7539788.5200000005</v>
      </c>
      <c r="M30" s="41">
        <f>-5711961</f>
        <v>-5711961</v>
      </c>
      <c r="N30" s="23"/>
      <c r="O30" s="23"/>
      <c r="P30" s="23"/>
    </row>
    <row r="31" spans="1:16" ht="12.75" customHeight="1" x14ac:dyDescent="0.15">
      <c r="A31" s="43" t="s">
        <v>61</v>
      </c>
      <c r="B31" s="48"/>
      <c r="C31" s="48"/>
      <c r="D31" s="48">
        <f t="shared" si="9"/>
        <v>0</v>
      </c>
      <c r="G31" s="41"/>
      <c r="I31" s="41">
        <f t="shared" si="10"/>
        <v>0</v>
      </c>
      <c r="J31" s="41">
        <f>I31+'P&amp;L'!AL39</f>
        <v>0</v>
      </c>
      <c r="M31" s="41"/>
      <c r="N31" s="23"/>
      <c r="O31" s="23"/>
      <c r="P31" s="23"/>
    </row>
    <row r="32" spans="1:16" ht="12.75" customHeight="1" x14ac:dyDescent="0.15">
      <c r="A32" s="43"/>
      <c r="B32" s="49">
        <f t="shared" ref="B32:D32" si="11">SUM(B27:B31)</f>
        <v>0</v>
      </c>
      <c r="C32" s="49">
        <f t="shared" si="11"/>
        <v>0</v>
      </c>
      <c r="D32" s="49">
        <f t="shared" si="11"/>
        <v>0</v>
      </c>
      <c r="G32" s="49">
        <f>SUM(G27:G31)</f>
        <v>2134520.5200000005</v>
      </c>
      <c r="J32" s="23"/>
      <c r="M32" s="49">
        <f>SUM(M27:M31)</f>
        <v>1617061</v>
      </c>
      <c r="N32" s="23"/>
      <c r="O32" s="23"/>
      <c r="P32" s="23"/>
    </row>
    <row r="33" spans="1:16" ht="12.75" customHeight="1" x14ac:dyDescent="0.15">
      <c r="G33" s="41"/>
      <c r="J33" s="23"/>
      <c r="M33" s="41"/>
      <c r="N33" s="23"/>
      <c r="O33" s="23"/>
      <c r="P33" s="23"/>
    </row>
    <row r="34" spans="1:16" ht="12.75" customHeight="1" x14ac:dyDescent="0.15">
      <c r="A34" s="42" t="s">
        <v>62</v>
      </c>
      <c r="B34" s="41">
        <f t="shared" ref="B34:D34" si="12">B24-B32</f>
        <v>0</v>
      </c>
      <c r="C34" s="41">
        <f t="shared" si="12"/>
        <v>0</v>
      </c>
      <c r="D34" s="41">
        <f t="shared" si="12"/>
        <v>0</v>
      </c>
      <c r="G34" s="41">
        <f>G24-G32</f>
        <v>0</v>
      </c>
      <c r="M34" s="41">
        <f>M24-M32</f>
        <v>0</v>
      </c>
      <c r="N34" s="23"/>
      <c r="O34" s="23"/>
      <c r="P34" s="23"/>
    </row>
    <row r="35" spans="1:16" ht="12.75" customHeight="1" x14ac:dyDescent="0.15">
      <c r="G35" s="41"/>
      <c r="N35" s="23"/>
      <c r="O35" s="23"/>
      <c r="P35" s="23"/>
    </row>
    <row r="36" spans="1:16" ht="12.75" customHeight="1" x14ac:dyDescent="0.15">
      <c r="G36" s="41"/>
      <c r="N36" s="23"/>
      <c r="O36" s="23"/>
      <c r="P36" s="23"/>
    </row>
    <row r="37" spans="1:16" ht="12.75" customHeight="1" x14ac:dyDescent="0.15">
      <c r="G37" s="41"/>
      <c r="N37" s="23"/>
      <c r="O37" s="23"/>
      <c r="P37" s="23"/>
    </row>
    <row r="38" spans="1:16" ht="12.75" customHeight="1" x14ac:dyDescent="0.15">
      <c r="G38" s="41"/>
      <c r="N38" s="23"/>
      <c r="O38" s="23"/>
      <c r="P38" s="23"/>
    </row>
    <row r="39" spans="1:16" ht="12.75" customHeight="1" x14ac:dyDescent="0.15">
      <c r="G39" s="41"/>
      <c r="N39" s="23"/>
      <c r="O39" s="23"/>
      <c r="P39" s="23"/>
    </row>
    <row r="40" spans="1:16" ht="12.75" customHeight="1" x14ac:dyDescent="0.15">
      <c r="G40" s="41"/>
      <c r="N40" s="23"/>
      <c r="O40" s="23"/>
      <c r="P40" s="23"/>
    </row>
    <row r="41" spans="1:16" ht="12.75" customHeight="1" x14ac:dyDescent="0.15">
      <c r="G41" s="41"/>
      <c r="N41" s="23"/>
      <c r="O41" s="23"/>
      <c r="P41" s="23"/>
    </row>
    <row r="42" spans="1:16" ht="12.75" customHeight="1" x14ac:dyDescent="0.15">
      <c r="G42" s="41"/>
      <c r="N42" s="23"/>
      <c r="O42" s="23"/>
      <c r="P42" s="23"/>
    </row>
    <row r="43" spans="1:16" ht="12.75" customHeight="1" x14ac:dyDescent="0.15">
      <c r="G43" s="41"/>
      <c r="N43" s="23"/>
      <c r="O43" s="23"/>
      <c r="P43" s="23"/>
    </row>
    <row r="44" spans="1:16" ht="12.75" customHeight="1" x14ac:dyDescent="0.15">
      <c r="G44" s="41"/>
      <c r="N44" s="23"/>
      <c r="O44" s="23"/>
      <c r="P44" s="23"/>
    </row>
    <row r="45" spans="1:16" ht="12.75" customHeight="1" x14ac:dyDescent="0.15">
      <c r="G45" s="41"/>
      <c r="N45" s="23"/>
      <c r="O45" s="23"/>
      <c r="P45" s="23"/>
    </row>
    <row r="46" spans="1:16" ht="12.75" customHeight="1" x14ac:dyDescent="0.15">
      <c r="G46" s="41"/>
      <c r="N46" s="23"/>
      <c r="O46" s="23"/>
      <c r="P46" s="23"/>
    </row>
    <row r="47" spans="1:16" ht="12.75" customHeight="1" x14ac:dyDescent="0.15">
      <c r="G47" s="41"/>
      <c r="N47" s="23"/>
      <c r="O47" s="23"/>
      <c r="P47" s="23"/>
    </row>
    <row r="48" spans="1:16" ht="12.75" customHeight="1" x14ac:dyDescent="0.15">
      <c r="G48" s="41"/>
      <c r="N48" s="23"/>
      <c r="O48" s="23"/>
      <c r="P48" s="23"/>
    </row>
    <row r="49" spans="7:16" ht="12.75" customHeight="1" x14ac:dyDescent="0.15">
      <c r="G49" s="41"/>
      <c r="N49" s="23"/>
      <c r="O49" s="23"/>
      <c r="P49" s="23"/>
    </row>
    <row r="50" spans="7:16" ht="12.75" customHeight="1" x14ac:dyDescent="0.15">
      <c r="G50" s="41"/>
      <c r="N50" s="23"/>
      <c r="O50" s="23"/>
      <c r="P50" s="23"/>
    </row>
    <row r="51" spans="7:16" ht="12.75" customHeight="1" x14ac:dyDescent="0.15">
      <c r="G51" s="41"/>
      <c r="N51" s="23"/>
      <c r="O51" s="23"/>
      <c r="P51" s="23"/>
    </row>
    <row r="52" spans="7:16" ht="12.75" customHeight="1" x14ac:dyDescent="0.15">
      <c r="G52" s="41"/>
      <c r="N52" s="23"/>
      <c r="O52" s="23"/>
      <c r="P52" s="23"/>
    </row>
    <row r="53" spans="7:16" ht="12.75" customHeight="1" x14ac:dyDescent="0.15">
      <c r="G53" s="41"/>
      <c r="N53" s="23"/>
      <c r="O53" s="23"/>
      <c r="P53" s="23"/>
    </row>
    <row r="54" spans="7:16" ht="12.75" customHeight="1" x14ac:dyDescent="0.15">
      <c r="G54" s="41"/>
      <c r="N54" s="23"/>
      <c r="O54" s="23"/>
      <c r="P54" s="23"/>
    </row>
    <row r="55" spans="7:16" ht="12.75" customHeight="1" x14ac:dyDescent="0.15">
      <c r="G55" s="41"/>
      <c r="N55" s="23"/>
      <c r="O55" s="23"/>
      <c r="P55" s="23"/>
    </row>
    <row r="56" spans="7:16" ht="12.75" customHeight="1" x14ac:dyDescent="0.15">
      <c r="G56" s="41"/>
      <c r="N56" s="23"/>
      <c r="O56" s="23"/>
      <c r="P56" s="23"/>
    </row>
    <row r="57" spans="7:16" ht="12.75" customHeight="1" x14ac:dyDescent="0.15">
      <c r="G57" s="41"/>
      <c r="N57" s="23"/>
      <c r="O57" s="23"/>
      <c r="P57" s="23"/>
    </row>
    <row r="58" spans="7:16" ht="12.75" customHeight="1" x14ac:dyDescent="0.15">
      <c r="G58" s="41"/>
      <c r="N58" s="23"/>
      <c r="O58" s="23"/>
      <c r="P58" s="23"/>
    </row>
    <row r="59" spans="7:16" ht="12.75" customHeight="1" x14ac:dyDescent="0.15">
      <c r="G59" s="41"/>
      <c r="N59" s="23"/>
      <c r="O59" s="23"/>
      <c r="P59" s="23"/>
    </row>
    <row r="60" spans="7:16" ht="12.75" customHeight="1" x14ac:dyDescent="0.15">
      <c r="G60" s="41"/>
      <c r="N60" s="23"/>
      <c r="O60" s="23"/>
      <c r="P60" s="23"/>
    </row>
    <row r="61" spans="7:16" ht="12.75" customHeight="1" x14ac:dyDescent="0.15">
      <c r="G61" s="41"/>
      <c r="N61" s="23"/>
      <c r="O61" s="23"/>
      <c r="P61" s="23"/>
    </row>
    <row r="62" spans="7:16" ht="12.75" customHeight="1" x14ac:dyDescent="0.15">
      <c r="G62" s="41"/>
      <c r="N62" s="23"/>
      <c r="O62" s="23"/>
      <c r="P62" s="23"/>
    </row>
    <row r="63" spans="7:16" ht="12.75" customHeight="1" x14ac:dyDescent="0.15">
      <c r="G63" s="41"/>
      <c r="N63" s="23"/>
      <c r="O63" s="23"/>
      <c r="P63" s="23"/>
    </row>
    <row r="64" spans="7:16" ht="12.75" customHeight="1" x14ac:dyDescent="0.15">
      <c r="G64" s="41"/>
      <c r="N64" s="23"/>
      <c r="O64" s="23"/>
      <c r="P64" s="23"/>
    </row>
    <row r="65" spans="7:16" ht="12.75" customHeight="1" x14ac:dyDescent="0.15">
      <c r="G65" s="41"/>
      <c r="N65" s="23"/>
      <c r="O65" s="23"/>
      <c r="P65" s="23"/>
    </row>
    <row r="66" spans="7:16" ht="12.75" customHeight="1" x14ac:dyDescent="0.15">
      <c r="G66" s="41"/>
      <c r="N66" s="23"/>
      <c r="O66" s="23"/>
      <c r="P66" s="23"/>
    </row>
    <row r="67" spans="7:16" ht="12.75" customHeight="1" x14ac:dyDescent="0.15">
      <c r="G67" s="41"/>
      <c r="N67" s="23"/>
      <c r="O67" s="23"/>
      <c r="P67" s="23"/>
    </row>
    <row r="68" spans="7:16" ht="12.75" customHeight="1" x14ac:dyDescent="0.15">
      <c r="G68" s="41"/>
      <c r="N68" s="23"/>
      <c r="O68" s="23"/>
      <c r="P68" s="23"/>
    </row>
    <row r="69" spans="7:16" ht="12.75" customHeight="1" x14ac:dyDescent="0.15">
      <c r="G69" s="41"/>
      <c r="N69" s="23"/>
      <c r="O69" s="23"/>
      <c r="P69" s="23"/>
    </row>
    <row r="70" spans="7:16" ht="12.75" customHeight="1" x14ac:dyDescent="0.15">
      <c r="G70" s="41"/>
      <c r="N70" s="23"/>
      <c r="O70" s="23"/>
      <c r="P70" s="23"/>
    </row>
    <row r="71" spans="7:16" ht="12.75" customHeight="1" x14ac:dyDescent="0.15">
      <c r="G71" s="41"/>
      <c r="N71" s="23"/>
      <c r="O71" s="23"/>
      <c r="P71" s="23"/>
    </row>
    <row r="72" spans="7:16" ht="12.75" customHeight="1" x14ac:dyDescent="0.15">
      <c r="G72" s="41"/>
      <c r="N72" s="23"/>
      <c r="O72" s="23"/>
      <c r="P72" s="23"/>
    </row>
    <row r="73" spans="7:16" ht="12.75" customHeight="1" x14ac:dyDescent="0.15">
      <c r="G73" s="41"/>
      <c r="N73" s="23"/>
      <c r="O73" s="23"/>
      <c r="P73" s="23"/>
    </row>
    <row r="74" spans="7:16" ht="12.75" customHeight="1" x14ac:dyDescent="0.15">
      <c r="G74" s="41"/>
      <c r="N74" s="23"/>
      <c r="O74" s="23"/>
      <c r="P74" s="23"/>
    </row>
    <row r="75" spans="7:16" ht="12.75" customHeight="1" x14ac:dyDescent="0.15">
      <c r="G75" s="41"/>
      <c r="N75" s="23"/>
      <c r="O75" s="23"/>
      <c r="P75" s="23"/>
    </row>
    <row r="76" spans="7:16" ht="12.75" customHeight="1" x14ac:dyDescent="0.15">
      <c r="G76" s="41"/>
      <c r="N76" s="23"/>
      <c r="O76" s="23"/>
      <c r="P76" s="23"/>
    </row>
    <row r="77" spans="7:16" ht="12.75" customHeight="1" x14ac:dyDescent="0.15">
      <c r="G77" s="41"/>
      <c r="N77" s="23"/>
      <c r="O77" s="23"/>
      <c r="P77" s="23"/>
    </row>
    <row r="78" spans="7:16" ht="12.75" customHeight="1" x14ac:dyDescent="0.15">
      <c r="G78" s="41"/>
      <c r="N78" s="23"/>
      <c r="O78" s="23"/>
      <c r="P78" s="23"/>
    </row>
    <row r="79" spans="7:16" ht="12.75" customHeight="1" x14ac:dyDescent="0.15">
      <c r="G79" s="41"/>
      <c r="N79" s="23"/>
      <c r="O79" s="23"/>
      <c r="P79" s="23"/>
    </row>
    <row r="80" spans="7:16" ht="12.75" customHeight="1" x14ac:dyDescent="0.15">
      <c r="G80" s="41"/>
      <c r="N80" s="23"/>
      <c r="O80" s="23"/>
      <c r="P80" s="23"/>
    </row>
    <row r="81" spans="7:16" ht="12.75" customHeight="1" x14ac:dyDescent="0.15">
      <c r="G81" s="41"/>
      <c r="N81" s="23"/>
      <c r="O81" s="23"/>
      <c r="P81" s="23"/>
    </row>
    <row r="82" spans="7:16" ht="12.75" customHeight="1" x14ac:dyDescent="0.15">
      <c r="G82" s="41"/>
      <c r="N82" s="23"/>
      <c r="O82" s="23"/>
      <c r="P82" s="23"/>
    </row>
    <row r="83" spans="7:16" ht="12.75" customHeight="1" x14ac:dyDescent="0.15">
      <c r="G83" s="41"/>
      <c r="N83" s="23"/>
      <c r="O83" s="23"/>
      <c r="P83" s="23"/>
    </row>
    <row r="84" spans="7:16" ht="12.75" customHeight="1" x14ac:dyDescent="0.15">
      <c r="G84" s="41"/>
      <c r="N84" s="23"/>
      <c r="O84" s="23"/>
      <c r="P84" s="23"/>
    </row>
    <row r="85" spans="7:16" ht="12.75" customHeight="1" x14ac:dyDescent="0.15">
      <c r="G85" s="41"/>
      <c r="N85" s="23"/>
      <c r="O85" s="23"/>
      <c r="P85" s="23"/>
    </row>
    <row r="86" spans="7:16" ht="12.75" customHeight="1" x14ac:dyDescent="0.15">
      <c r="G86" s="41"/>
      <c r="N86" s="23"/>
      <c r="O86" s="23"/>
      <c r="P86" s="23"/>
    </row>
    <row r="87" spans="7:16" ht="12.75" customHeight="1" x14ac:dyDescent="0.15">
      <c r="G87" s="41"/>
      <c r="N87" s="23"/>
      <c r="O87" s="23"/>
      <c r="P87" s="23"/>
    </row>
    <row r="88" spans="7:16" ht="12.75" customHeight="1" x14ac:dyDescent="0.15">
      <c r="G88" s="41"/>
      <c r="N88" s="23"/>
      <c r="O88" s="23"/>
      <c r="P88" s="23"/>
    </row>
    <row r="89" spans="7:16" ht="12.75" customHeight="1" x14ac:dyDescent="0.15">
      <c r="G89" s="41"/>
      <c r="N89" s="23"/>
      <c r="O89" s="23"/>
      <c r="P89" s="23"/>
    </row>
    <row r="90" spans="7:16" ht="12.75" customHeight="1" x14ac:dyDescent="0.15">
      <c r="G90" s="41"/>
      <c r="N90" s="23"/>
      <c r="O90" s="23"/>
      <c r="P90" s="23"/>
    </row>
    <row r="91" spans="7:16" ht="12.75" customHeight="1" x14ac:dyDescent="0.15">
      <c r="G91" s="41"/>
      <c r="N91" s="23"/>
      <c r="O91" s="23"/>
      <c r="P91" s="23"/>
    </row>
    <row r="92" spans="7:16" ht="12.75" customHeight="1" x14ac:dyDescent="0.15">
      <c r="G92" s="41"/>
      <c r="N92" s="23"/>
      <c r="O92" s="23"/>
      <c r="P92" s="23"/>
    </row>
    <row r="93" spans="7:16" ht="12.75" customHeight="1" x14ac:dyDescent="0.15">
      <c r="G93" s="41"/>
      <c r="N93" s="23"/>
      <c r="O93" s="23"/>
      <c r="P93" s="23"/>
    </row>
    <row r="94" spans="7:16" ht="12.75" customHeight="1" x14ac:dyDescent="0.15">
      <c r="G94" s="41"/>
      <c r="N94" s="23"/>
      <c r="O94" s="23"/>
      <c r="P94" s="23"/>
    </row>
    <row r="95" spans="7:16" ht="12.75" customHeight="1" x14ac:dyDescent="0.15">
      <c r="G95" s="41"/>
      <c r="N95" s="23"/>
      <c r="O95" s="23"/>
      <c r="P95" s="23"/>
    </row>
    <row r="96" spans="7:16" ht="12.75" customHeight="1" x14ac:dyDescent="0.15">
      <c r="G96" s="41"/>
      <c r="N96" s="23"/>
      <c r="O96" s="23"/>
      <c r="P96" s="23"/>
    </row>
    <row r="97" spans="7:16" ht="12.75" customHeight="1" x14ac:dyDescent="0.15">
      <c r="G97" s="41"/>
      <c r="N97" s="23"/>
      <c r="O97" s="23"/>
      <c r="P97" s="23"/>
    </row>
    <row r="98" spans="7:16" ht="12.75" customHeight="1" x14ac:dyDescent="0.15">
      <c r="G98" s="41"/>
      <c r="N98" s="23"/>
      <c r="O98" s="23"/>
      <c r="P98" s="23"/>
    </row>
    <row r="99" spans="7:16" ht="12.75" customHeight="1" x14ac:dyDescent="0.15">
      <c r="G99" s="41"/>
      <c r="N99" s="23"/>
      <c r="O99" s="23"/>
      <c r="P99" s="23"/>
    </row>
    <row r="100" spans="7:16" ht="12.75" customHeight="1" x14ac:dyDescent="0.15">
      <c r="G100" s="41"/>
      <c r="N100" s="23"/>
      <c r="O100" s="23"/>
      <c r="P100" s="23"/>
    </row>
    <row r="101" spans="7:16" ht="12.75" customHeight="1" x14ac:dyDescent="0.15">
      <c r="G101" s="41"/>
      <c r="N101" s="23"/>
      <c r="O101" s="23"/>
      <c r="P101" s="23"/>
    </row>
    <row r="102" spans="7:16" ht="12.75" customHeight="1" x14ac:dyDescent="0.15">
      <c r="G102" s="41"/>
      <c r="N102" s="23"/>
      <c r="O102" s="23"/>
      <c r="P102" s="23"/>
    </row>
    <row r="103" spans="7:16" ht="12.75" customHeight="1" x14ac:dyDescent="0.15">
      <c r="G103" s="41"/>
      <c r="N103" s="23"/>
      <c r="O103" s="23"/>
      <c r="P103" s="23"/>
    </row>
    <row r="104" spans="7:16" ht="12.75" customHeight="1" x14ac:dyDescent="0.15">
      <c r="G104" s="41"/>
      <c r="N104" s="23"/>
      <c r="O104" s="23"/>
      <c r="P104" s="23"/>
    </row>
    <row r="105" spans="7:16" ht="12.75" customHeight="1" x14ac:dyDescent="0.15">
      <c r="G105" s="41"/>
      <c r="N105" s="23"/>
      <c r="O105" s="23"/>
      <c r="P105" s="23"/>
    </row>
    <row r="106" spans="7:16" ht="12.75" customHeight="1" x14ac:dyDescent="0.15">
      <c r="G106" s="41"/>
      <c r="N106" s="23"/>
      <c r="O106" s="23"/>
      <c r="P106" s="23"/>
    </row>
    <row r="107" spans="7:16" ht="12.75" customHeight="1" x14ac:dyDescent="0.15">
      <c r="G107" s="41"/>
      <c r="N107" s="23"/>
      <c r="O107" s="23"/>
      <c r="P107" s="23"/>
    </row>
    <row r="108" spans="7:16" ht="12.75" customHeight="1" x14ac:dyDescent="0.15">
      <c r="G108" s="41"/>
      <c r="N108" s="23"/>
      <c r="O108" s="23"/>
      <c r="P108" s="23"/>
    </row>
    <row r="109" spans="7:16" ht="12.75" customHeight="1" x14ac:dyDescent="0.15">
      <c r="G109" s="41"/>
      <c r="N109" s="23"/>
      <c r="O109" s="23"/>
      <c r="P109" s="23"/>
    </row>
    <row r="110" spans="7:16" ht="12.75" customHeight="1" x14ac:dyDescent="0.15">
      <c r="G110" s="41"/>
      <c r="N110" s="23"/>
      <c r="O110" s="23"/>
      <c r="P110" s="23"/>
    </row>
    <row r="111" spans="7:16" ht="12.75" customHeight="1" x14ac:dyDescent="0.15">
      <c r="G111" s="41"/>
      <c r="N111" s="23"/>
      <c r="O111" s="23"/>
      <c r="P111" s="23"/>
    </row>
    <row r="112" spans="7:16" ht="12.75" customHeight="1" x14ac:dyDescent="0.15">
      <c r="G112" s="41"/>
      <c r="N112" s="23"/>
      <c r="O112" s="23"/>
      <c r="P112" s="23"/>
    </row>
    <row r="113" spans="7:16" ht="12.75" customHeight="1" x14ac:dyDescent="0.15">
      <c r="G113" s="41"/>
      <c r="N113" s="23"/>
      <c r="O113" s="23"/>
      <c r="P113" s="23"/>
    </row>
    <row r="114" spans="7:16" ht="12.75" customHeight="1" x14ac:dyDescent="0.15">
      <c r="G114" s="41"/>
      <c r="N114" s="23"/>
      <c r="O114" s="23"/>
      <c r="P114" s="23"/>
    </row>
    <row r="115" spans="7:16" ht="12.75" customHeight="1" x14ac:dyDescent="0.15">
      <c r="G115" s="41"/>
      <c r="N115" s="23"/>
      <c r="O115" s="23"/>
      <c r="P115" s="23"/>
    </row>
    <row r="116" spans="7:16" ht="12.75" customHeight="1" x14ac:dyDescent="0.15">
      <c r="G116" s="41"/>
      <c r="N116" s="23"/>
      <c r="O116" s="23"/>
      <c r="P116" s="23"/>
    </row>
    <row r="117" spans="7:16" ht="12.75" customHeight="1" x14ac:dyDescent="0.15">
      <c r="G117" s="41"/>
      <c r="N117" s="23"/>
      <c r="O117" s="23"/>
      <c r="P117" s="23"/>
    </row>
    <row r="118" spans="7:16" ht="12.75" customHeight="1" x14ac:dyDescent="0.15">
      <c r="G118" s="41"/>
      <c r="N118" s="23"/>
      <c r="O118" s="23"/>
      <c r="P118" s="23"/>
    </row>
    <row r="119" spans="7:16" ht="12.75" customHeight="1" x14ac:dyDescent="0.15">
      <c r="G119" s="41"/>
      <c r="N119" s="23"/>
      <c r="O119" s="23"/>
      <c r="P119" s="23"/>
    </row>
    <row r="120" spans="7:16" ht="12.75" customHeight="1" x14ac:dyDescent="0.15">
      <c r="G120" s="41"/>
      <c r="N120" s="23"/>
      <c r="O120" s="23"/>
      <c r="P120" s="23"/>
    </row>
    <row r="121" spans="7:16" ht="12.75" customHeight="1" x14ac:dyDescent="0.15">
      <c r="G121" s="41"/>
      <c r="N121" s="23"/>
      <c r="O121" s="23"/>
      <c r="P121" s="23"/>
    </row>
    <row r="122" spans="7:16" ht="12.75" customHeight="1" x14ac:dyDescent="0.15">
      <c r="G122" s="41"/>
      <c r="N122" s="23"/>
      <c r="O122" s="23"/>
      <c r="P122" s="23"/>
    </row>
    <row r="123" spans="7:16" ht="12.75" customHeight="1" x14ac:dyDescent="0.15">
      <c r="G123" s="41"/>
      <c r="N123" s="23"/>
      <c r="O123" s="23"/>
      <c r="P123" s="23"/>
    </row>
    <row r="124" spans="7:16" ht="12.75" customHeight="1" x14ac:dyDescent="0.15">
      <c r="G124" s="41"/>
      <c r="N124" s="23"/>
      <c r="O124" s="23"/>
      <c r="P124" s="23"/>
    </row>
    <row r="125" spans="7:16" ht="12.75" customHeight="1" x14ac:dyDescent="0.15">
      <c r="G125" s="41"/>
      <c r="N125" s="23"/>
      <c r="O125" s="23"/>
      <c r="P125" s="23"/>
    </row>
    <row r="126" spans="7:16" ht="12.75" customHeight="1" x14ac:dyDescent="0.15">
      <c r="G126" s="41"/>
      <c r="N126" s="23"/>
      <c r="O126" s="23"/>
      <c r="P126" s="23"/>
    </row>
    <row r="127" spans="7:16" ht="12.75" customHeight="1" x14ac:dyDescent="0.15">
      <c r="G127" s="41"/>
      <c r="N127" s="23"/>
      <c r="O127" s="23"/>
      <c r="P127" s="23"/>
    </row>
    <row r="128" spans="7:16" ht="12.75" customHeight="1" x14ac:dyDescent="0.15">
      <c r="G128" s="41"/>
      <c r="N128" s="23"/>
      <c r="O128" s="23"/>
      <c r="P128" s="23"/>
    </row>
    <row r="129" spans="7:16" ht="12.75" customHeight="1" x14ac:dyDescent="0.15">
      <c r="G129" s="41"/>
      <c r="N129" s="23"/>
      <c r="O129" s="23"/>
      <c r="P129" s="23"/>
    </row>
    <row r="130" spans="7:16" ht="12.75" customHeight="1" x14ac:dyDescent="0.15">
      <c r="G130" s="41"/>
      <c r="N130" s="23"/>
      <c r="O130" s="23"/>
      <c r="P130" s="23"/>
    </row>
    <row r="131" spans="7:16" ht="12.75" customHeight="1" x14ac:dyDescent="0.15">
      <c r="G131" s="41"/>
      <c r="N131" s="23"/>
      <c r="O131" s="23"/>
      <c r="P131" s="23"/>
    </row>
    <row r="132" spans="7:16" ht="12.75" customHeight="1" x14ac:dyDescent="0.15">
      <c r="G132" s="41"/>
      <c r="N132" s="23"/>
      <c r="O132" s="23"/>
      <c r="P132" s="23"/>
    </row>
    <row r="133" spans="7:16" ht="12.75" customHeight="1" x14ac:dyDescent="0.15">
      <c r="G133" s="41"/>
      <c r="N133" s="23"/>
      <c r="O133" s="23"/>
      <c r="P133" s="23"/>
    </row>
    <row r="134" spans="7:16" ht="12.75" customHeight="1" x14ac:dyDescent="0.15">
      <c r="G134" s="41"/>
      <c r="N134" s="23"/>
      <c r="O134" s="23"/>
      <c r="P134" s="23"/>
    </row>
    <row r="135" spans="7:16" ht="12.75" customHeight="1" x14ac:dyDescent="0.15">
      <c r="G135" s="41"/>
      <c r="N135" s="23"/>
      <c r="O135" s="23"/>
      <c r="P135" s="23"/>
    </row>
    <row r="136" spans="7:16" ht="12.75" customHeight="1" x14ac:dyDescent="0.15">
      <c r="G136" s="41"/>
      <c r="N136" s="23"/>
      <c r="O136" s="23"/>
      <c r="P136" s="23"/>
    </row>
    <row r="137" spans="7:16" ht="12.75" customHeight="1" x14ac:dyDescent="0.15">
      <c r="G137" s="41"/>
      <c r="N137" s="23"/>
      <c r="O137" s="23"/>
      <c r="P137" s="23"/>
    </row>
    <row r="138" spans="7:16" ht="12.75" customHeight="1" x14ac:dyDescent="0.15">
      <c r="G138" s="41"/>
      <c r="N138" s="23"/>
      <c r="O138" s="23"/>
      <c r="P138" s="23"/>
    </row>
    <row r="139" spans="7:16" ht="12.75" customHeight="1" x14ac:dyDescent="0.15">
      <c r="G139" s="41"/>
      <c r="N139" s="23"/>
      <c r="O139" s="23"/>
      <c r="P139" s="23"/>
    </row>
    <row r="140" spans="7:16" ht="12.75" customHeight="1" x14ac:dyDescent="0.15">
      <c r="G140" s="41"/>
      <c r="N140" s="23"/>
      <c r="O140" s="23"/>
      <c r="P140" s="23"/>
    </row>
    <row r="141" spans="7:16" ht="12.75" customHeight="1" x14ac:dyDescent="0.15">
      <c r="G141" s="41"/>
      <c r="N141" s="23"/>
      <c r="O141" s="23"/>
      <c r="P141" s="23"/>
    </row>
    <row r="142" spans="7:16" ht="12.75" customHeight="1" x14ac:dyDescent="0.15">
      <c r="G142" s="41"/>
      <c r="N142" s="23"/>
      <c r="O142" s="23"/>
      <c r="P142" s="23"/>
    </row>
    <row r="143" spans="7:16" ht="12.75" customHeight="1" x14ac:dyDescent="0.15">
      <c r="G143" s="41"/>
      <c r="N143" s="23"/>
      <c r="O143" s="23"/>
      <c r="P143" s="23"/>
    </row>
    <row r="144" spans="7:16" ht="12.75" customHeight="1" x14ac:dyDescent="0.15">
      <c r="G144" s="41"/>
      <c r="N144" s="23"/>
      <c r="O144" s="23"/>
      <c r="P144" s="23"/>
    </row>
    <row r="145" spans="7:16" ht="12.75" customHeight="1" x14ac:dyDescent="0.15">
      <c r="G145" s="41"/>
      <c r="N145" s="23"/>
      <c r="O145" s="23"/>
      <c r="P145" s="23"/>
    </row>
    <row r="146" spans="7:16" ht="12.75" customHeight="1" x14ac:dyDescent="0.15">
      <c r="G146" s="41"/>
      <c r="N146" s="23"/>
      <c r="O146" s="23"/>
      <c r="P146" s="23"/>
    </row>
    <row r="147" spans="7:16" ht="12.75" customHeight="1" x14ac:dyDescent="0.15">
      <c r="G147" s="41"/>
      <c r="N147" s="23"/>
      <c r="O147" s="23"/>
      <c r="P147" s="23"/>
    </row>
    <row r="148" spans="7:16" ht="12.75" customHeight="1" x14ac:dyDescent="0.15">
      <c r="G148" s="41"/>
      <c r="N148" s="23"/>
      <c r="O148" s="23"/>
      <c r="P148" s="23"/>
    </row>
    <row r="149" spans="7:16" ht="12.75" customHeight="1" x14ac:dyDescent="0.15">
      <c r="G149" s="41"/>
      <c r="N149" s="23"/>
      <c r="O149" s="23"/>
      <c r="P149" s="23"/>
    </row>
    <row r="150" spans="7:16" ht="12.75" customHeight="1" x14ac:dyDescent="0.15">
      <c r="G150" s="41"/>
      <c r="N150" s="23"/>
      <c r="O150" s="23"/>
      <c r="P150" s="23"/>
    </row>
    <row r="151" spans="7:16" ht="12.75" customHeight="1" x14ac:dyDescent="0.15">
      <c r="G151" s="41"/>
      <c r="N151" s="23"/>
      <c r="O151" s="23"/>
      <c r="P151" s="23"/>
    </row>
    <row r="152" spans="7:16" ht="12.75" customHeight="1" x14ac:dyDescent="0.15">
      <c r="G152" s="41"/>
      <c r="N152" s="23"/>
      <c r="O152" s="23"/>
      <c r="P152" s="23"/>
    </row>
    <row r="153" spans="7:16" ht="12.75" customHeight="1" x14ac:dyDescent="0.15">
      <c r="G153" s="41"/>
      <c r="N153" s="23"/>
      <c r="O153" s="23"/>
      <c r="P153" s="23"/>
    </row>
    <row r="154" spans="7:16" ht="12.75" customHeight="1" x14ac:dyDescent="0.15">
      <c r="G154" s="41"/>
      <c r="N154" s="23"/>
      <c r="O154" s="23"/>
      <c r="P154" s="23"/>
    </row>
    <row r="155" spans="7:16" ht="12.75" customHeight="1" x14ac:dyDescent="0.15">
      <c r="G155" s="41"/>
      <c r="N155" s="23"/>
      <c r="O155" s="23"/>
      <c r="P155" s="23"/>
    </row>
    <row r="156" spans="7:16" ht="12.75" customHeight="1" x14ac:dyDescent="0.15">
      <c r="G156" s="41"/>
      <c r="N156" s="23"/>
      <c r="O156" s="23"/>
      <c r="P156" s="23"/>
    </row>
    <row r="157" spans="7:16" ht="12.75" customHeight="1" x14ac:dyDescent="0.15">
      <c r="G157" s="41"/>
      <c r="N157" s="23"/>
      <c r="O157" s="23"/>
      <c r="P157" s="23"/>
    </row>
    <row r="158" spans="7:16" ht="12.75" customHeight="1" x14ac:dyDescent="0.15">
      <c r="G158" s="41"/>
      <c r="N158" s="23"/>
      <c r="O158" s="23"/>
      <c r="P158" s="23"/>
    </row>
    <row r="159" spans="7:16" ht="12.75" customHeight="1" x14ac:dyDescent="0.15">
      <c r="G159" s="41"/>
      <c r="N159" s="23"/>
      <c r="O159" s="23"/>
      <c r="P159" s="23"/>
    </row>
    <row r="160" spans="7:16" ht="12.75" customHeight="1" x14ac:dyDescent="0.15">
      <c r="G160" s="41"/>
      <c r="N160" s="23"/>
      <c r="O160" s="23"/>
      <c r="P160" s="23"/>
    </row>
    <row r="161" spans="7:16" ht="12.75" customHeight="1" x14ac:dyDescent="0.15">
      <c r="G161" s="41"/>
      <c r="N161" s="23"/>
      <c r="O161" s="23"/>
      <c r="P161" s="23"/>
    </row>
    <row r="162" spans="7:16" ht="12.75" customHeight="1" x14ac:dyDescent="0.15">
      <c r="G162" s="41"/>
      <c r="N162" s="23"/>
      <c r="O162" s="23"/>
      <c r="P162" s="23"/>
    </row>
    <row r="163" spans="7:16" ht="12.75" customHeight="1" x14ac:dyDescent="0.15">
      <c r="G163" s="41"/>
      <c r="N163" s="23"/>
      <c r="O163" s="23"/>
      <c r="P163" s="23"/>
    </row>
    <row r="164" spans="7:16" ht="12.75" customHeight="1" x14ac:dyDescent="0.15">
      <c r="G164" s="41"/>
      <c r="N164" s="23"/>
      <c r="O164" s="23"/>
      <c r="P164" s="23"/>
    </row>
    <row r="165" spans="7:16" ht="12.75" customHeight="1" x14ac:dyDescent="0.15">
      <c r="G165" s="41"/>
      <c r="N165" s="23"/>
      <c r="O165" s="23"/>
      <c r="P165" s="23"/>
    </row>
    <row r="166" spans="7:16" ht="12.75" customHeight="1" x14ac:dyDescent="0.15">
      <c r="G166" s="41"/>
      <c r="N166" s="23"/>
      <c r="O166" s="23"/>
      <c r="P166" s="23"/>
    </row>
    <row r="167" spans="7:16" ht="12.75" customHeight="1" x14ac:dyDescent="0.15">
      <c r="G167" s="41"/>
      <c r="N167" s="23"/>
      <c r="O167" s="23"/>
      <c r="P167" s="23"/>
    </row>
    <row r="168" spans="7:16" ht="12.75" customHeight="1" x14ac:dyDescent="0.15">
      <c r="G168" s="41"/>
      <c r="N168" s="23"/>
      <c r="O168" s="23"/>
      <c r="P168" s="23"/>
    </row>
    <row r="169" spans="7:16" ht="12.75" customHeight="1" x14ac:dyDescent="0.15">
      <c r="G169" s="41"/>
      <c r="N169" s="23"/>
      <c r="O169" s="23"/>
      <c r="P169" s="23"/>
    </row>
    <row r="170" spans="7:16" ht="12.75" customHeight="1" x14ac:dyDescent="0.15">
      <c r="G170" s="41"/>
      <c r="N170" s="23"/>
      <c r="O170" s="23"/>
      <c r="P170" s="23"/>
    </row>
    <row r="171" spans="7:16" ht="12.75" customHeight="1" x14ac:dyDescent="0.15">
      <c r="G171" s="41"/>
      <c r="N171" s="23"/>
      <c r="O171" s="23"/>
      <c r="P171" s="23"/>
    </row>
    <row r="172" spans="7:16" ht="12.75" customHeight="1" x14ac:dyDescent="0.15">
      <c r="G172" s="41"/>
      <c r="N172" s="23"/>
      <c r="O172" s="23"/>
      <c r="P172" s="23"/>
    </row>
    <row r="173" spans="7:16" ht="12.75" customHeight="1" x14ac:dyDescent="0.15">
      <c r="G173" s="41"/>
      <c r="N173" s="23"/>
      <c r="O173" s="23"/>
      <c r="P173" s="23"/>
    </row>
    <row r="174" spans="7:16" ht="12.75" customHeight="1" x14ac:dyDescent="0.15">
      <c r="G174" s="41"/>
      <c r="N174" s="23"/>
      <c r="O174" s="23"/>
      <c r="P174" s="23"/>
    </row>
    <row r="175" spans="7:16" ht="12.75" customHeight="1" x14ac:dyDescent="0.15">
      <c r="G175" s="41"/>
      <c r="N175" s="23"/>
      <c r="O175" s="23"/>
      <c r="P175" s="23"/>
    </row>
    <row r="176" spans="7:16" ht="12.75" customHeight="1" x14ac:dyDescent="0.15">
      <c r="G176" s="41"/>
      <c r="N176" s="23"/>
      <c r="O176" s="23"/>
      <c r="P176" s="23"/>
    </row>
    <row r="177" spans="7:16" ht="12.75" customHeight="1" x14ac:dyDescent="0.15">
      <c r="G177" s="41"/>
      <c r="N177" s="23"/>
      <c r="O177" s="23"/>
      <c r="P177" s="23"/>
    </row>
    <row r="178" spans="7:16" ht="12.75" customHeight="1" x14ac:dyDescent="0.15">
      <c r="G178" s="41"/>
      <c r="N178" s="23"/>
      <c r="O178" s="23"/>
      <c r="P178" s="23"/>
    </row>
    <row r="179" spans="7:16" ht="12.75" customHeight="1" x14ac:dyDescent="0.15">
      <c r="G179" s="41"/>
      <c r="N179" s="23"/>
      <c r="O179" s="23"/>
      <c r="P179" s="23"/>
    </row>
    <row r="180" spans="7:16" ht="12.75" customHeight="1" x14ac:dyDescent="0.15">
      <c r="G180" s="41"/>
      <c r="N180" s="23"/>
      <c r="O180" s="23"/>
      <c r="P180" s="23"/>
    </row>
    <row r="181" spans="7:16" ht="12.75" customHeight="1" x14ac:dyDescent="0.15">
      <c r="G181" s="41"/>
      <c r="N181" s="23"/>
      <c r="O181" s="23"/>
      <c r="P181" s="23"/>
    </row>
    <row r="182" spans="7:16" ht="12.75" customHeight="1" x14ac:dyDescent="0.15">
      <c r="G182" s="41"/>
      <c r="N182" s="23"/>
      <c r="O182" s="23"/>
      <c r="P182" s="23"/>
    </row>
    <row r="183" spans="7:16" ht="12.75" customHeight="1" x14ac:dyDescent="0.15">
      <c r="G183" s="41"/>
      <c r="N183" s="23"/>
      <c r="O183" s="23"/>
      <c r="P183" s="23"/>
    </row>
    <row r="184" spans="7:16" ht="12.75" customHeight="1" x14ac:dyDescent="0.15">
      <c r="G184" s="41"/>
      <c r="N184" s="23"/>
      <c r="O184" s="23"/>
      <c r="P184" s="23"/>
    </row>
    <row r="185" spans="7:16" ht="12.75" customHeight="1" x14ac:dyDescent="0.15">
      <c r="G185" s="41"/>
      <c r="N185" s="23"/>
      <c r="O185" s="23"/>
      <c r="P185" s="23"/>
    </row>
    <row r="186" spans="7:16" ht="12.75" customHeight="1" x14ac:dyDescent="0.15">
      <c r="G186" s="41"/>
      <c r="N186" s="23"/>
      <c r="O186" s="23"/>
      <c r="P186" s="23"/>
    </row>
    <row r="187" spans="7:16" ht="12.75" customHeight="1" x14ac:dyDescent="0.15">
      <c r="G187" s="41"/>
      <c r="N187" s="23"/>
      <c r="O187" s="23"/>
      <c r="P187" s="23"/>
    </row>
    <row r="188" spans="7:16" ht="12.75" customHeight="1" x14ac:dyDescent="0.15">
      <c r="G188" s="41"/>
      <c r="N188" s="23"/>
      <c r="O188" s="23"/>
      <c r="P188" s="23"/>
    </row>
    <row r="189" spans="7:16" ht="12.75" customHeight="1" x14ac:dyDescent="0.15">
      <c r="G189" s="41"/>
      <c r="N189" s="23"/>
      <c r="O189" s="23"/>
      <c r="P189" s="23"/>
    </row>
    <row r="190" spans="7:16" ht="12.75" customHeight="1" x14ac:dyDescent="0.15">
      <c r="G190" s="41"/>
      <c r="N190" s="23"/>
      <c r="O190" s="23"/>
      <c r="P190" s="23"/>
    </row>
    <row r="191" spans="7:16" ht="12.75" customHeight="1" x14ac:dyDescent="0.15">
      <c r="G191" s="41"/>
      <c r="N191" s="23"/>
      <c r="O191" s="23"/>
      <c r="P191" s="23"/>
    </row>
    <row r="192" spans="7:16" ht="12.75" customHeight="1" x14ac:dyDescent="0.15">
      <c r="G192" s="41"/>
      <c r="N192" s="23"/>
      <c r="O192" s="23"/>
      <c r="P192" s="23"/>
    </row>
    <row r="193" spans="7:16" ht="12.75" customHeight="1" x14ac:dyDescent="0.15">
      <c r="G193" s="41"/>
      <c r="N193" s="23"/>
      <c r="O193" s="23"/>
      <c r="P193" s="23"/>
    </row>
    <row r="194" spans="7:16" ht="12.75" customHeight="1" x14ac:dyDescent="0.15">
      <c r="G194" s="41"/>
      <c r="N194" s="23"/>
      <c r="O194" s="23"/>
      <c r="P194" s="23"/>
    </row>
    <row r="195" spans="7:16" ht="12.75" customHeight="1" x14ac:dyDescent="0.15">
      <c r="G195" s="41"/>
      <c r="N195" s="23"/>
      <c r="O195" s="23"/>
      <c r="P195" s="23"/>
    </row>
    <row r="196" spans="7:16" ht="12.75" customHeight="1" x14ac:dyDescent="0.15">
      <c r="G196" s="41"/>
      <c r="N196" s="23"/>
      <c r="O196" s="23"/>
      <c r="P196" s="23"/>
    </row>
    <row r="197" spans="7:16" ht="12.75" customHeight="1" x14ac:dyDescent="0.15">
      <c r="G197" s="41"/>
      <c r="N197" s="23"/>
      <c r="O197" s="23"/>
      <c r="P197" s="23"/>
    </row>
    <row r="198" spans="7:16" ht="12.75" customHeight="1" x14ac:dyDescent="0.15">
      <c r="G198" s="41"/>
      <c r="N198" s="23"/>
      <c r="O198" s="23"/>
      <c r="P198" s="23"/>
    </row>
    <row r="199" spans="7:16" ht="12.75" customHeight="1" x14ac:dyDescent="0.15">
      <c r="G199" s="41"/>
      <c r="N199" s="23"/>
      <c r="O199" s="23"/>
      <c r="P199" s="23"/>
    </row>
    <row r="200" spans="7:16" ht="12.75" customHeight="1" x14ac:dyDescent="0.15">
      <c r="G200" s="41"/>
      <c r="N200" s="23"/>
      <c r="O200" s="23"/>
      <c r="P200" s="23"/>
    </row>
    <row r="201" spans="7:16" ht="12.75" customHeight="1" x14ac:dyDescent="0.15">
      <c r="G201" s="41"/>
      <c r="N201" s="23"/>
      <c r="O201" s="23"/>
      <c r="P201" s="23"/>
    </row>
    <row r="202" spans="7:16" ht="12.75" customHeight="1" x14ac:dyDescent="0.15">
      <c r="G202" s="41"/>
      <c r="N202" s="23"/>
      <c r="O202" s="23"/>
      <c r="P202" s="23"/>
    </row>
    <row r="203" spans="7:16" ht="12.75" customHeight="1" x14ac:dyDescent="0.15">
      <c r="G203" s="41"/>
      <c r="N203" s="23"/>
      <c r="O203" s="23"/>
      <c r="P203" s="23"/>
    </row>
    <row r="204" spans="7:16" ht="12.75" customHeight="1" x14ac:dyDescent="0.15">
      <c r="G204" s="41"/>
      <c r="N204" s="23"/>
      <c r="O204" s="23"/>
      <c r="P204" s="23"/>
    </row>
    <row r="205" spans="7:16" ht="12.75" customHeight="1" x14ac:dyDescent="0.15">
      <c r="G205" s="41"/>
      <c r="N205" s="23"/>
      <c r="O205" s="23"/>
      <c r="P205" s="23"/>
    </row>
    <row r="206" spans="7:16" ht="12.75" customHeight="1" x14ac:dyDescent="0.15">
      <c r="G206" s="41"/>
      <c r="N206" s="23"/>
      <c r="O206" s="23"/>
      <c r="P206" s="23"/>
    </row>
    <row r="207" spans="7:16" ht="12.75" customHeight="1" x14ac:dyDescent="0.15">
      <c r="G207" s="41"/>
      <c r="N207" s="23"/>
      <c r="O207" s="23"/>
      <c r="P207" s="23"/>
    </row>
    <row r="208" spans="7:16" ht="12.75" customHeight="1" x14ac:dyDescent="0.15">
      <c r="G208" s="41"/>
      <c r="N208" s="23"/>
      <c r="O208" s="23"/>
      <c r="P208" s="23"/>
    </row>
    <row r="209" spans="7:16" ht="12.75" customHeight="1" x14ac:dyDescent="0.15">
      <c r="G209" s="41"/>
      <c r="N209" s="23"/>
      <c r="O209" s="23"/>
      <c r="P209" s="23"/>
    </row>
    <row r="210" spans="7:16" ht="12.75" customHeight="1" x14ac:dyDescent="0.15">
      <c r="G210" s="41"/>
      <c r="N210" s="23"/>
      <c r="O210" s="23"/>
      <c r="P210" s="23"/>
    </row>
    <row r="211" spans="7:16" ht="12.75" customHeight="1" x14ac:dyDescent="0.15">
      <c r="G211" s="41"/>
      <c r="N211" s="23"/>
      <c r="O211" s="23"/>
      <c r="P211" s="23"/>
    </row>
    <row r="212" spans="7:16" ht="12.75" customHeight="1" x14ac:dyDescent="0.15">
      <c r="G212" s="41"/>
      <c r="N212" s="23"/>
      <c r="O212" s="23"/>
      <c r="P212" s="23"/>
    </row>
    <row r="213" spans="7:16" ht="12.75" customHeight="1" x14ac:dyDescent="0.15">
      <c r="G213" s="41"/>
      <c r="N213" s="23"/>
      <c r="O213" s="23"/>
      <c r="P213" s="23"/>
    </row>
    <row r="214" spans="7:16" ht="12.75" customHeight="1" x14ac:dyDescent="0.15">
      <c r="G214" s="41"/>
      <c r="N214" s="23"/>
      <c r="O214" s="23"/>
      <c r="P214" s="23"/>
    </row>
    <row r="215" spans="7:16" ht="12.75" customHeight="1" x14ac:dyDescent="0.15">
      <c r="G215" s="41"/>
      <c r="N215" s="23"/>
      <c r="O215" s="23"/>
      <c r="P215" s="23"/>
    </row>
    <row r="216" spans="7:16" ht="12.75" customHeight="1" x14ac:dyDescent="0.15">
      <c r="G216" s="41"/>
      <c r="N216" s="23"/>
      <c r="O216" s="23"/>
      <c r="P216" s="23"/>
    </row>
    <row r="217" spans="7:16" ht="12.75" customHeight="1" x14ac:dyDescent="0.15">
      <c r="G217" s="41"/>
      <c r="N217" s="23"/>
      <c r="O217" s="23"/>
      <c r="P217" s="23"/>
    </row>
    <row r="218" spans="7:16" ht="12.75" customHeight="1" x14ac:dyDescent="0.15">
      <c r="G218" s="41"/>
      <c r="N218" s="23"/>
      <c r="O218" s="23"/>
      <c r="P218" s="23"/>
    </row>
    <row r="219" spans="7:16" ht="12.75" customHeight="1" x14ac:dyDescent="0.15">
      <c r="G219" s="41"/>
      <c r="N219" s="23"/>
      <c r="O219" s="23"/>
      <c r="P219" s="23"/>
    </row>
    <row r="220" spans="7:16" ht="12.75" customHeight="1" x14ac:dyDescent="0.15">
      <c r="G220" s="41"/>
      <c r="N220" s="23"/>
      <c r="O220" s="23"/>
      <c r="P220" s="23"/>
    </row>
    <row r="221" spans="7:16" ht="12.75" customHeight="1" x14ac:dyDescent="0.15">
      <c r="G221" s="41"/>
      <c r="N221" s="23"/>
      <c r="O221" s="23"/>
      <c r="P221" s="23"/>
    </row>
    <row r="222" spans="7:16" ht="12.75" customHeight="1" x14ac:dyDescent="0.15">
      <c r="G222" s="41"/>
      <c r="N222" s="23"/>
      <c r="O222" s="23"/>
      <c r="P222" s="23"/>
    </row>
    <row r="223" spans="7:16" ht="12.75" customHeight="1" x14ac:dyDescent="0.15">
      <c r="G223" s="41"/>
      <c r="N223" s="23"/>
      <c r="O223" s="23"/>
      <c r="P223" s="23"/>
    </row>
    <row r="224" spans="7:16" ht="12.75" customHeight="1" x14ac:dyDescent="0.15">
      <c r="G224" s="41"/>
      <c r="N224" s="23"/>
      <c r="O224" s="23"/>
      <c r="P224" s="23"/>
    </row>
    <row r="225" spans="7:16" ht="12.75" customHeight="1" x14ac:dyDescent="0.15">
      <c r="G225" s="41"/>
      <c r="N225" s="23"/>
      <c r="O225" s="23"/>
      <c r="P225" s="23"/>
    </row>
    <row r="226" spans="7:16" ht="12.75" customHeight="1" x14ac:dyDescent="0.15">
      <c r="G226" s="41"/>
      <c r="N226" s="23"/>
      <c r="O226" s="23"/>
      <c r="P226" s="23"/>
    </row>
    <row r="227" spans="7:16" ht="12.75" customHeight="1" x14ac:dyDescent="0.15">
      <c r="G227" s="41"/>
      <c r="N227" s="23"/>
      <c r="O227" s="23"/>
      <c r="P227" s="23"/>
    </row>
    <row r="228" spans="7:16" ht="12.75" customHeight="1" x14ac:dyDescent="0.15">
      <c r="G228" s="41"/>
      <c r="N228" s="23"/>
      <c r="O228" s="23"/>
      <c r="P228" s="23"/>
    </row>
    <row r="229" spans="7:16" ht="12.75" customHeight="1" x14ac:dyDescent="0.15">
      <c r="G229" s="41"/>
      <c r="N229" s="23"/>
      <c r="O229" s="23"/>
      <c r="P229" s="23"/>
    </row>
    <row r="230" spans="7:16" ht="12.75" customHeight="1" x14ac:dyDescent="0.15">
      <c r="G230" s="41"/>
      <c r="N230" s="23"/>
      <c r="O230" s="23"/>
      <c r="P230" s="23"/>
    </row>
    <row r="231" spans="7:16" ht="12.75" customHeight="1" x14ac:dyDescent="0.15">
      <c r="G231" s="41"/>
      <c r="N231" s="23"/>
      <c r="O231" s="23"/>
      <c r="P231" s="23"/>
    </row>
    <row r="232" spans="7:16" ht="12.75" customHeight="1" x14ac:dyDescent="0.15">
      <c r="G232" s="41"/>
      <c r="N232" s="23"/>
      <c r="O232" s="23"/>
      <c r="P232" s="23"/>
    </row>
    <row r="233" spans="7:16" ht="12.75" customHeight="1" x14ac:dyDescent="0.15">
      <c r="G233" s="41"/>
      <c r="N233" s="23"/>
      <c r="O233" s="23"/>
      <c r="P233" s="23"/>
    </row>
    <row r="234" spans="7:16" ht="12.75" customHeight="1" x14ac:dyDescent="0.15">
      <c r="G234" s="41"/>
      <c r="N234" s="23"/>
      <c r="O234" s="23"/>
      <c r="P234" s="23"/>
    </row>
    <row r="235" spans="7:16" ht="12.75" customHeight="1" x14ac:dyDescent="0.15">
      <c r="G235" s="41"/>
      <c r="N235" s="23"/>
      <c r="O235" s="23"/>
      <c r="P235" s="23"/>
    </row>
    <row r="236" spans="7:16" ht="12.75" customHeight="1" x14ac:dyDescent="0.15">
      <c r="G236" s="41"/>
      <c r="N236" s="23"/>
      <c r="O236" s="23"/>
      <c r="P236" s="23"/>
    </row>
    <row r="237" spans="7:16" ht="12.75" customHeight="1" x14ac:dyDescent="0.15">
      <c r="G237" s="41"/>
      <c r="N237" s="23"/>
      <c r="O237" s="23"/>
      <c r="P237" s="23"/>
    </row>
    <row r="238" spans="7:16" ht="12.75" customHeight="1" x14ac:dyDescent="0.15">
      <c r="G238" s="41"/>
      <c r="N238" s="23"/>
      <c r="O238" s="23"/>
      <c r="P238" s="23"/>
    </row>
    <row r="239" spans="7:16" ht="12.75" customHeight="1" x14ac:dyDescent="0.15">
      <c r="G239" s="41"/>
      <c r="N239" s="23"/>
      <c r="O239" s="23"/>
      <c r="P239" s="23"/>
    </row>
    <row r="240" spans="7:16" ht="12.75" customHeight="1" x14ac:dyDescent="0.15">
      <c r="G240" s="41"/>
      <c r="N240" s="23"/>
      <c r="O240" s="23"/>
      <c r="P240" s="23"/>
    </row>
    <row r="241" spans="7:16" ht="12.75" customHeight="1" x14ac:dyDescent="0.15">
      <c r="G241" s="41"/>
      <c r="N241" s="23"/>
      <c r="O241" s="23"/>
      <c r="P241" s="23"/>
    </row>
    <row r="242" spans="7:16" ht="12.75" customHeight="1" x14ac:dyDescent="0.15">
      <c r="G242" s="41"/>
      <c r="N242" s="23"/>
      <c r="O242" s="23"/>
      <c r="P242" s="23"/>
    </row>
    <row r="243" spans="7:16" ht="12.75" customHeight="1" x14ac:dyDescent="0.15">
      <c r="G243" s="41"/>
      <c r="N243" s="23"/>
      <c r="O243" s="23"/>
      <c r="P243" s="23"/>
    </row>
    <row r="244" spans="7:16" ht="12.75" customHeight="1" x14ac:dyDescent="0.15">
      <c r="G244" s="41"/>
      <c r="N244" s="23"/>
      <c r="O244" s="23"/>
      <c r="P244" s="23"/>
    </row>
    <row r="245" spans="7:16" ht="12.75" customHeight="1" x14ac:dyDescent="0.15">
      <c r="G245" s="41"/>
      <c r="N245" s="23"/>
      <c r="O245" s="23"/>
      <c r="P245" s="23"/>
    </row>
    <row r="246" spans="7:16" ht="12.75" customHeight="1" x14ac:dyDescent="0.15">
      <c r="G246" s="41"/>
      <c r="N246" s="23"/>
      <c r="O246" s="23"/>
      <c r="P246" s="23"/>
    </row>
    <row r="247" spans="7:16" ht="12.75" customHeight="1" x14ac:dyDescent="0.15">
      <c r="G247" s="41"/>
      <c r="N247" s="23"/>
      <c r="O247" s="23"/>
      <c r="P247" s="23"/>
    </row>
    <row r="248" spans="7:16" ht="12.75" customHeight="1" x14ac:dyDescent="0.15">
      <c r="G248" s="41"/>
      <c r="N248" s="23"/>
      <c r="O248" s="23"/>
      <c r="P248" s="23"/>
    </row>
    <row r="249" spans="7:16" ht="12.75" customHeight="1" x14ac:dyDescent="0.15">
      <c r="G249" s="41"/>
      <c r="N249" s="23"/>
      <c r="O249" s="23"/>
      <c r="P249" s="23"/>
    </row>
    <row r="250" spans="7:16" ht="12.75" customHeight="1" x14ac:dyDescent="0.15">
      <c r="G250" s="41"/>
      <c r="N250" s="23"/>
      <c r="O250" s="23"/>
      <c r="P250" s="23"/>
    </row>
    <row r="251" spans="7:16" ht="12.75" customHeight="1" x14ac:dyDescent="0.15">
      <c r="G251" s="41"/>
      <c r="N251" s="23"/>
      <c r="O251" s="23"/>
      <c r="P251" s="23"/>
    </row>
    <row r="252" spans="7:16" ht="12.75" customHeight="1" x14ac:dyDescent="0.15">
      <c r="G252" s="41"/>
      <c r="N252" s="23"/>
      <c r="O252" s="23"/>
      <c r="P252" s="23"/>
    </row>
    <row r="253" spans="7:16" ht="12.75" customHeight="1" x14ac:dyDescent="0.15">
      <c r="G253" s="41"/>
      <c r="N253" s="23"/>
      <c r="O253" s="23"/>
      <c r="P253" s="23"/>
    </row>
    <row r="254" spans="7:16" ht="12.75" customHeight="1" x14ac:dyDescent="0.15">
      <c r="G254" s="41"/>
      <c r="N254" s="23"/>
      <c r="O254" s="23"/>
      <c r="P254" s="23"/>
    </row>
    <row r="255" spans="7:16" ht="12.75" customHeight="1" x14ac:dyDescent="0.15">
      <c r="G255" s="41"/>
      <c r="N255" s="23"/>
      <c r="O255" s="23"/>
      <c r="P255" s="23"/>
    </row>
    <row r="256" spans="7:16" ht="12.75" customHeight="1" x14ac:dyDescent="0.15">
      <c r="G256" s="41"/>
      <c r="N256" s="23"/>
      <c r="O256" s="23"/>
      <c r="P256" s="23"/>
    </row>
    <row r="257" spans="7:16" ht="12.75" customHeight="1" x14ac:dyDescent="0.15">
      <c r="G257" s="41"/>
      <c r="N257" s="23"/>
      <c r="O257" s="23"/>
      <c r="P257" s="23"/>
    </row>
    <row r="258" spans="7:16" ht="12.75" customHeight="1" x14ac:dyDescent="0.15">
      <c r="G258" s="41"/>
      <c r="N258" s="23"/>
      <c r="O258" s="23"/>
      <c r="P258" s="23"/>
    </row>
    <row r="259" spans="7:16" ht="12.75" customHeight="1" x14ac:dyDescent="0.15">
      <c r="G259" s="41"/>
      <c r="N259" s="23"/>
      <c r="O259" s="23"/>
      <c r="P259" s="23"/>
    </row>
    <row r="260" spans="7:16" ht="12.75" customHeight="1" x14ac:dyDescent="0.15">
      <c r="G260" s="41"/>
      <c r="N260" s="23"/>
      <c r="O260" s="23"/>
      <c r="P260" s="23"/>
    </row>
    <row r="261" spans="7:16" ht="12.75" customHeight="1" x14ac:dyDescent="0.15">
      <c r="G261" s="41"/>
      <c r="N261" s="23"/>
      <c r="O261" s="23"/>
      <c r="P261" s="23"/>
    </row>
    <row r="262" spans="7:16" ht="12.75" customHeight="1" x14ac:dyDescent="0.15">
      <c r="G262" s="41"/>
      <c r="N262" s="23"/>
      <c r="O262" s="23"/>
      <c r="P262" s="23"/>
    </row>
    <row r="263" spans="7:16" ht="12.75" customHeight="1" x14ac:dyDescent="0.15">
      <c r="G263" s="41"/>
      <c r="N263" s="23"/>
      <c r="O263" s="23"/>
      <c r="P263" s="23"/>
    </row>
    <row r="264" spans="7:16" ht="12.75" customHeight="1" x14ac:dyDescent="0.15">
      <c r="G264" s="41"/>
      <c r="N264" s="23"/>
      <c r="O264" s="23"/>
      <c r="P264" s="23"/>
    </row>
    <row r="265" spans="7:16" ht="12.75" customHeight="1" x14ac:dyDescent="0.15">
      <c r="G265" s="41"/>
      <c r="N265" s="23"/>
      <c r="O265" s="23"/>
      <c r="P265" s="23"/>
    </row>
    <row r="266" spans="7:16" ht="12.75" customHeight="1" x14ac:dyDescent="0.15">
      <c r="G266" s="41"/>
      <c r="N266" s="23"/>
      <c r="O266" s="23"/>
      <c r="P266" s="23"/>
    </row>
    <row r="267" spans="7:16" ht="12.75" customHeight="1" x14ac:dyDescent="0.15">
      <c r="G267" s="41"/>
      <c r="N267" s="23"/>
      <c r="O267" s="23"/>
      <c r="P267" s="23"/>
    </row>
    <row r="268" spans="7:16" ht="12.75" customHeight="1" x14ac:dyDescent="0.15">
      <c r="G268" s="41"/>
      <c r="N268" s="23"/>
      <c r="O268" s="23"/>
      <c r="P268" s="23"/>
    </row>
    <row r="269" spans="7:16" ht="12.75" customHeight="1" x14ac:dyDescent="0.15">
      <c r="G269" s="41"/>
      <c r="N269" s="23"/>
      <c r="O269" s="23"/>
      <c r="P269" s="23"/>
    </row>
    <row r="270" spans="7:16" ht="12.75" customHeight="1" x14ac:dyDescent="0.15">
      <c r="G270" s="41"/>
      <c r="N270" s="23"/>
      <c r="O270" s="23"/>
      <c r="P270" s="23"/>
    </row>
    <row r="271" spans="7:16" ht="12.75" customHeight="1" x14ac:dyDescent="0.15">
      <c r="G271" s="41"/>
      <c r="N271" s="23"/>
      <c r="O271" s="23"/>
      <c r="P271" s="23"/>
    </row>
    <row r="272" spans="7:16" ht="12.75" customHeight="1" x14ac:dyDescent="0.15">
      <c r="G272" s="41"/>
      <c r="N272" s="23"/>
      <c r="O272" s="23"/>
      <c r="P272" s="23"/>
    </row>
    <row r="273" spans="7:16" ht="12.75" customHeight="1" x14ac:dyDescent="0.15">
      <c r="G273" s="41"/>
      <c r="N273" s="23"/>
      <c r="O273" s="23"/>
      <c r="P273" s="23"/>
    </row>
    <row r="274" spans="7:16" ht="12.75" customHeight="1" x14ac:dyDescent="0.15">
      <c r="G274" s="41"/>
      <c r="N274" s="23"/>
      <c r="O274" s="23"/>
      <c r="P274" s="23"/>
    </row>
    <row r="275" spans="7:16" ht="12.75" customHeight="1" x14ac:dyDescent="0.15">
      <c r="G275" s="41"/>
      <c r="N275" s="23"/>
      <c r="O275" s="23"/>
      <c r="P275" s="23"/>
    </row>
    <row r="276" spans="7:16" ht="12.75" customHeight="1" x14ac:dyDescent="0.15">
      <c r="G276" s="41"/>
      <c r="N276" s="23"/>
      <c r="O276" s="23"/>
      <c r="P276" s="23"/>
    </row>
    <row r="277" spans="7:16" ht="12.75" customHeight="1" x14ac:dyDescent="0.15">
      <c r="G277" s="41"/>
      <c r="N277" s="23"/>
      <c r="O277" s="23"/>
      <c r="P277" s="23"/>
    </row>
    <row r="278" spans="7:16" ht="12.75" customHeight="1" x14ac:dyDescent="0.15">
      <c r="G278" s="41"/>
      <c r="N278" s="23"/>
      <c r="O278" s="23"/>
      <c r="P278" s="23"/>
    </row>
    <row r="279" spans="7:16" ht="12.75" customHeight="1" x14ac:dyDescent="0.15">
      <c r="G279" s="41"/>
      <c r="N279" s="23"/>
      <c r="O279" s="23"/>
      <c r="P279" s="23"/>
    </row>
    <row r="280" spans="7:16" ht="12.75" customHeight="1" x14ac:dyDescent="0.15">
      <c r="G280" s="41"/>
      <c r="N280" s="23"/>
      <c r="O280" s="23"/>
      <c r="P280" s="23"/>
    </row>
    <row r="281" spans="7:16" ht="12.75" customHeight="1" x14ac:dyDescent="0.15">
      <c r="G281" s="41"/>
      <c r="N281" s="23"/>
      <c r="O281" s="23"/>
      <c r="P281" s="23"/>
    </row>
    <row r="282" spans="7:16" ht="12.75" customHeight="1" x14ac:dyDescent="0.15">
      <c r="G282" s="41"/>
      <c r="N282" s="23"/>
      <c r="O282" s="23"/>
      <c r="P282" s="23"/>
    </row>
    <row r="283" spans="7:16" ht="12.75" customHeight="1" x14ac:dyDescent="0.15">
      <c r="G283" s="41"/>
      <c r="N283" s="23"/>
      <c r="O283" s="23"/>
      <c r="P283" s="23"/>
    </row>
    <row r="284" spans="7:16" ht="12.75" customHeight="1" x14ac:dyDescent="0.15">
      <c r="G284" s="41"/>
      <c r="N284" s="23"/>
      <c r="O284" s="23"/>
      <c r="P284" s="23"/>
    </row>
    <row r="285" spans="7:16" ht="12.75" customHeight="1" x14ac:dyDescent="0.15">
      <c r="G285" s="41"/>
      <c r="N285" s="23"/>
      <c r="O285" s="23"/>
      <c r="P285" s="23"/>
    </row>
    <row r="286" spans="7:16" ht="12.75" customHeight="1" x14ac:dyDescent="0.15">
      <c r="G286" s="41"/>
      <c r="N286" s="23"/>
      <c r="O286" s="23"/>
      <c r="P286" s="23"/>
    </row>
    <row r="287" spans="7:16" ht="12.75" customHeight="1" x14ac:dyDescent="0.15">
      <c r="G287" s="41"/>
      <c r="N287" s="23"/>
      <c r="O287" s="23"/>
      <c r="P287" s="23"/>
    </row>
    <row r="288" spans="7:16" ht="12.75" customHeight="1" x14ac:dyDescent="0.15">
      <c r="G288" s="41"/>
      <c r="N288" s="23"/>
      <c r="O288" s="23"/>
      <c r="P288" s="23"/>
    </row>
    <row r="289" spans="7:16" ht="12.75" customHeight="1" x14ac:dyDescent="0.15">
      <c r="G289" s="41"/>
      <c r="N289" s="23"/>
      <c r="O289" s="23"/>
      <c r="P289" s="23"/>
    </row>
    <row r="290" spans="7:16" ht="12.75" customHeight="1" x14ac:dyDescent="0.15">
      <c r="G290" s="41"/>
      <c r="N290" s="23"/>
      <c r="O290" s="23"/>
      <c r="P290" s="23"/>
    </row>
    <row r="291" spans="7:16" ht="12.75" customHeight="1" x14ac:dyDescent="0.15">
      <c r="G291" s="41"/>
      <c r="N291" s="23"/>
      <c r="O291" s="23"/>
      <c r="P291" s="23"/>
    </row>
    <row r="292" spans="7:16" ht="12.75" customHeight="1" x14ac:dyDescent="0.15">
      <c r="G292" s="41"/>
      <c r="N292" s="23"/>
      <c r="O292" s="23"/>
      <c r="P292" s="23"/>
    </row>
    <row r="293" spans="7:16" ht="12.75" customHeight="1" x14ac:dyDescent="0.15">
      <c r="G293" s="41"/>
      <c r="N293" s="23"/>
      <c r="O293" s="23"/>
      <c r="P293" s="23"/>
    </row>
    <row r="294" spans="7:16" ht="12.75" customHeight="1" x14ac:dyDescent="0.15">
      <c r="G294" s="41"/>
      <c r="N294" s="23"/>
      <c r="O294" s="23"/>
      <c r="P294" s="23"/>
    </row>
    <row r="295" spans="7:16" ht="12.75" customHeight="1" x14ac:dyDescent="0.15">
      <c r="G295" s="41"/>
      <c r="N295" s="23"/>
      <c r="O295" s="23"/>
      <c r="P295" s="23"/>
    </row>
    <row r="296" spans="7:16" ht="12.75" customHeight="1" x14ac:dyDescent="0.15">
      <c r="G296" s="41"/>
      <c r="N296" s="23"/>
      <c r="O296" s="23"/>
      <c r="P296" s="23"/>
    </row>
    <row r="297" spans="7:16" ht="12.75" customHeight="1" x14ac:dyDescent="0.15">
      <c r="G297" s="41"/>
      <c r="N297" s="23"/>
      <c r="O297" s="23"/>
      <c r="P297" s="23"/>
    </row>
    <row r="298" spans="7:16" ht="12.75" customHeight="1" x14ac:dyDescent="0.15">
      <c r="G298" s="41"/>
      <c r="N298" s="23"/>
      <c r="O298" s="23"/>
      <c r="P298" s="23"/>
    </row>
    <row r="299" spans="7:16" ht="12.75" customHeight="1" x14ac:dyDescent="0.15">
      <c r="G299" s="41"/>
      <c r="N299" s="23"/>
      <c r="O299" s="23"/>
      <c r="P299" s="23"/>
    </row>
    <row r="300" spans="7:16" ht="12.75" customHeight="1" x14ac:dyDescent="0.15">
      <c r="G300" s="41"/>
      <c r="N300" s="23"/>
      <c r="O300" s="23"/>
      <c r="P300" s="23"/>
    </row>
    <row r="301" spans="7:16" ht="12.75" customHeight="1" x14ac:dyDescent="0.15">
      <c r="G301" s="41"/>
      <c r="N301" s="23"/>
      <c r="O301" s="23"/>
      <c r="P301" s="23"/>
    </row>
    <row r="302" spans="7:16" ht="12.75" customHeight="1" x14ac:dyDescent="0.15">
      <c r="G302" s="41"/>
      <c r="N302" s="23"/>
      <c r="O302" s="23"/>
      <c r="P302" s="23"/>
    </row>
    <row r="303" spans="7:16" ht="12.75" customHeight="1" x14ac:dyDescent="0.15">
      <c r="G303" s="41"/>
      <c r="N303" s="23"/>
      <c r="O303" s="23"/>
      <c r="P303" s="23"/>
    </row>
    <row r="304" spans="7:16" ht="12.75" customHeight="1" x14ac:dyDescent="0.15">
      <c r="G304" s="41"/>
      <c r="N304" s="23"/>
      <c r="O304" s="23"/>
      <c r="P304" s="23"/>
    </row>
    <row r="305" spans="7:16" ht="12.75" customHeight="1" x14ac:dyDescent="0.15">
      <c r="G305" s="41"/>
      <c r="N305" s="23"/>
      <c r="O305" s="23"/>
      <c r="P305" s="23"/>
    </row>
    <row r="306" spans="7:16" ht="12.75" customHeight="1" x14ac:dyDescent="0.15">
      <c r="G306" s="41"/>
      <c r="N306" s="23"/>
      <c r="O306" s="23"/>
      <c r="P306" s="23"/>
    </row>
    <row r="307" spans="7:16" ht="12.75" customHeight="1" x14ac:dyDescent="0.15">
      <c r="G307" s="41"/>
      <c r="N307" s="23"/>
      <c r="O307" s="23"/>
      <c r="P307" s="23"/>
    </row>
    <row r="308" spans="7:16" ht="12.75" customHeight="1" x14ac:dyDescent="0.15">
      <c r="G308" s="41"/>
      <c r="N308" s="23"/>
      <c r="O308" s="23"/>
      <c r="P308" s="23"/>
    </row>
    <row r="309" spans="7:16" ht="12.75" customHeight="1" x14ac:dyDescent="0.15">
      <c r="G309" s="41"/>
      <c r="N309" s="23"/>
      <c r="O309" s="23"/>
      <c r="P309" s="23"/>
    </row>
    <row r="310" spans="7:16" ht="12.75" customHeight="1" x14ac:dyDescent="0.15">
      <c r="G310" s="41"/>
      <c r="N310" s="23"/>
      <c r="O310" s="23"/>
      <c r="P310" s="23"/>
    </row>
    <row r="311" spans="7:16" ht="12.75" customHeight="1" x14ac:dyDescent="0.15">
      <c r="G311" s="41"/>
      <c r="N311" s="23"/>
      <c r="O311" s="23"/>
      <c r="P311" s="23"/>
    </row>
    <row r="312" spans="7:16" ht="12.75" customHeight="1" x14ac:dyDescent="0.15">
      <c r="G312" s="41"/>
      <c r="N312" s="23"/>
      <c r="O312" s="23"/>
      <c r="P312" s="23"/>
    </row>
    <row r="313" spans="7:16" ht="12.75" customHeight="1" x14ac:dyDescent="0.15">
      <c r="G313" s="41"/>
      <c r="N313" s="23"/>
      <c r="O313" s="23"/>
      <c r="P313" s="23"/>
    </row>
    <row r="314" spans="7:16" ht="12.75" customHeight="1" x14ac:dyDescent="0.15">
      <c r="G314" s="41"/>
      <c r="N314" s="23"/>
      <c r="O314" s="23"/>
      <c r="P314" s="23"/>
    </row>
    <row r="315" spans="7:16" ht="12.75" customHeight="1" x14ac:dyDescent="0.15">
      <c r="G315" s="41"/>
      <c r="N315" s="23"/>
      <c r="O315" s="23"/>
      <c r="P315" s="23"/>
    </row>
    <row r="316" spans="7:16" ht="12.75" customHeight="1" x14ac:dyDescent="0.15">
      <c r="G316" s="41"/>
      <c r="N316" s="23"/>
      <c r="O316" s="23"/>
      <c r="P316" s="23"/>
    </row>
    <row r="317" spans="7:16" ht="12.75" customHeight="1" x14ac:dyDescent="0.15">
      <c r="G317" s="41"/>
      <c r="N317" s="23"/>
      <c r="O317" s="23"/>
      <c r="P317" s="23"/>
    </row>
    <row r="318" spans="7:16" ht="12.75" customHeight="1" x14ac:dyDescent="0.15">
      <c r="G318" s="41"/>
      <c r="N318" s="23"/>
      <c r="O318" s="23"/>
      <c r="P318" s="23"/>
    </row>
    <row r="319" spans="7:16" ht="12.75" customHeight="1" x14ac:dyDescent="0.15">
      <c r="G319" s="41"/>
      <c r="N319" s="23"/>
      <c r="O319" s="23"/>
      <c r="P319" s="23"/>
    </row>
    <row r="320" spans="7:16" ht="12.75" customHeight="1" x14ac:dyDescent="0.15">
      <c r="G320" s="41"/>
      <c r="N320" s="23"/>
      <c r="O320" s="23"/>
      <c r="P320" s="23"/>
    </row>
    <row r="321" spans="7:16" ht="12.75" customHeight="1" x14ac:dyDescent="0.15">
      <c r="G321" s="41"/>
      <c r="N321" s="23"/>
      <c r="O321" s="23"/>
      <c r="P321" s="23"/>
    </row>
    <row r="322" spans="7:16" ht="12.75" customHeight="1" x14ac:dyDescent="0.15">
      <c r="G322" s="41"/>
      <c r="N322" s="23"/>
      <c r="O322" s="23"/>
      <c r="P322" s="23"/>
    </row>
    <row r="323" spans="7:16" ht="12.75" customHeight="1" x14ac:dyDescent="0.15">
      <c r="G323" s="41"/>
      <c r="N323" s="23"/>
      <c r="O323" s="23"/>
      <c r="P323" s="23"/>
    </row>
    <row r="324" spans="7:16" ht="12.75" customHeight="1" x14ac:dyDescent="0.15">
      <c r="G324" s="41"/>
      <c r="N324" s="23"/>
      <c r="O324" s="23"/>
      <c r="P324" s="23"/>
    </row>
    <row r="325" spans="7:16" ht="12.75" customHeight="1" x14ac:dyDescent="0.15">
      <c r="G325" s="41"/>
      <c r="N325" s="23"/>
      <c r="O325" s="23"/>
      <c r="P325" s="23"/>
    </row>
    <row r="326" spans="7:16" ht="12.75" customHeight="1" x14ac:dyDescent="0.15">
      <c r="G326" s="41"/>
      <c r="N326" s="23"/>
      <c r="O326" s="23"/>
      <c r="P326" s="23"/>
    </row>
    <row r="327" spans="7:16" ht="12.75" customHeight="1" x14ac:dyDescent="0.15">
      <c r="G327" s="41"/>
      <c r="N327" s="23"/>
      <c r="O327" s="23"/>
      <c r="P327" s="23"/>
    </row>
    <row r="328" spans="7:16" ht="12.75" customHeight="1" x14ac:dyDescent="0.15">
      <c r="G328" s="41"/>
      <c r="N328" s="23"/>
      <c r="O328" s="23"/>
      <c r="P328" s="23"/>
    </row>
    <row r="329" spans="7:16" ht="12.75" customHeight="1" x14ac:dyDescent="0.15">
      <c r="G329" s="41"/>
      <c r="N329" s="23"/>
      <c r="O329" s="23"/>
      <c r="P329" s="23"/>
    </row>
    <row r="330" spans="7:16" ht="12.75" customHeight="1" x14ac:dyDescent="0.15">
      <c r="G330" s="41"/>
      <c r="N330" s="23"/>
      <c r="O330" s="23"/>
      <c r="P330" s="23"/>
    </row>
    <row r="331" spans="7:16" ht="12.75" customHeight="1" x14ac:dyDescent="0.15">
      <c r="G331" s="41"/>
      <c r="N331" s="23"/>
      <c r="O331" s="23"/>
      <c r="P331" s="23"/>
    </row>
    <row r="332" spans="7:16" ht="12.75" customHeight="1" x14ac:dyDescent="0.15">
      <c r="G332" s="41"/>
      <c r="N332" s="23"/>
      <c r="O332" s="23"/>
      <c r="P332" s="23"/>
    </row>
    <row r="333" spans="7:16" ht="12.75" customHeight="1" x14ac:dyDescent="0.15">
      <c r="G333" s="41"/>
      <c r="N333" s="23"/>
      <c r="O333" s="23"/>
      <c r="P333" s="23"/>
    </row>
    <row r="334" spans="7:16" ht="12.75" customHeight="1" x14ac:dyDescent="0.15">
      <c r="G334" s="41"/>
      <c r="N334" s="23"/>
      <c r="O334" s="23"/>
      <c r="P334" s="23"/>
    </row>
    <row r="335" spans="7:16" ht="12.75" customHeight="1" x14ac:dyDescent="0.15">
      <c r="G335" s="41"/>
      <c r="N335" s="23"/>
      <c r="O335" s="23"/>
      <c r="P335" s="23"/>
    </row>
    <row r="336" spans="7:16" ht="12.75" customHeight="1" x14ac:dyDescent="0.15">
      <c r="G336" s="41"/>
      <c r="N336" s="23"/>
      <c r="O336" s="23"/>
      <c r="P336" s="23"/>
    </row>
    <row r="337" spans="7:16" ht="12.75" customHeight="1" x14ac:dyDescent="0.15">
      <c r="G337" s="41"/>
      <c r="N337" s="23"/>
      <c r="O337" s="23"/>
      <c r="P337" s="23"/>
    </row>
    <row r="338" spans="7:16" ht="12.75" customHeight="1" x14ac:dyDescent="0.15">
      <c r="G338" s="41"/>
      <c r="N338" s="23"/>
      <c r="O338" s="23"/>
      <c r="P338" s="23"/>
    </row>
    <row r="339" spans="7:16" ht="12.75" customHeight="1" x14ac:dyDescent="0.15">
      <c r="G339" s="41"/>
      <c r="N339" s="23"/>
      <c r="O339" s="23"/>
      <c r="P339" s="23"/>
    </row>
    <row r="340" spans="7:16" ht="12.75" customHeight="1" x14ac:dyDescent="0.15">
      <c r="G340" s="41"/>
      <c r="N340" s="23"/>
      <c r="O340" s="23"/>
      <c r="P340" s="23"/>
    </row>
    <row r="341" spans="7:16" ht="12.75" customHeight="1" x14ac:dyDescent="0.15">
      <c r="G341" s="41"/>
      <c r="N341" s="23"/>
      <c r="O341" s="23"/>
      <c r="P341" s="23"/>
    </row>
    <row r="342" spans="7:16" ht="12.75" customHeight="1" x14ac:dyDescent="0.15">
      <c r="G342" s="41"/>
      <c r="N342" s="23"/>
      <c r="O342" s="23"/>
      <c r="P342" s="23"/>
    </row>
    <row r="343" spans="7:16" ht="12.75" customHeight="1" x14ac:dyDescent="0.15">
      <c r="G343" s="41"/>
      <c r="N343" s="23"/>
      <c r="O343" s="23"/>
      <c r="P343" s="23"/>
    </row>
    <row r="344" spans="7:16" ht="12.75" customHeight="1" x14ac:dyDescent="0.15">
      <c r="G344" s="41"/>
      <c r="N344" s="23"/>
      <c r="O344" s="23"/>
      <c r="P344" s="23"/>
    </row>
    <row r="345" spans="7:16" ht="12.75" customHeight="1" x14ac:dyDescent="0.15">
      <c r="G345" s="41"/>
      <c r="N345" s="23"/>
      <c r="O345" s="23"/>
      <c r="P345" s="23"/>
    </row>
    <row r="346" spans="7:16" ht="12.75" customHeight="1" x14ac:dyDescent="0.15">
      <c r="G346" s="41"/>
      <c r="N346" s="23"/>
      <c r="O346" s="23"/>
      <c r="P346" s="23"/>
    </row>
    <row r="347" spans="7:16" ht="12.75" customHeight="1" x14ac:dyDescent="0.15">
      <c r="G347" s="41"/>
      <c r="N347" s="23"/>
      <c r="O347" s="23"/>
      <c r="P347" s="23"/>
    </row>
    <row r="348" spans="7:16" ht="12.75" customHeight="1" x14ac:dyDescent="0.15">
      <c r="G348" s="41"/>
      <c r="N348" s="23"/>
      <c r="O348" s="23"/>
      <c r="P348" s="23"/>
    </row>
    <row r="349" spans="7:16" ht="12.75" customHeight="1" x14ac:dyDescent="0.15">
      <c r="G349" s="41"/>
      <c r="N349" s="23"/>
      <c r="O349" s="23"/>
      <c r="P349" s="23"/>
    </row>
    <row r="350" spans="7:16" ht="12.75" customHeight="1" x14ac:dyDescent="0.15">
      <c r="G350" s="41"/>
      <c r="N350" s="23"/>
      <c r="O350" s="23"/>
      <c r="P350" s="23"/>
    </row>
    <row r="351" spans="7:16" ht="12.75" customHeight="1" x14ac:dyDescent="0.15">
      <c r="G351" s="41"/>
      <c r="N351" s="23"/>
      <c r="O351" s="23"/>
      <c r="P351" s="23"/>
    </row>
    <row r="352" spans="7:16" ht="12.75" customHeight="1" x14ac:dyDescent="0.15">
      <c r="G352" s="41"/>
      <c r="N352" s="23"/>
      <c r="O352" s="23"/>
      <c r="P352" s="23"/>
    </row>
    <row r="353" spans="7:16" ht="12.75" customHeight="1" x14ac:dyDescent="0.15">
      <c r="G353" s="41"/>
      <c r="N353" s="23"/>
      <c r="O353" s="23"/>
      <c r="P353" s="23"/>
    </row>
    <row r="354" spans="7:16" ht="12.75" customHeight="1" x14ac:dyDescent="0.15">
      <c r="G354" s="41"/>
      <c r="N354" s="23"/>
      <c r="O354" s="23"/>
      <c r="P354" s="23"/>
    </row>
    <row r="355" spans="7:16" ht="12.75" customHeight="1" x14ac:dyDescent="0.15">
      <c r="G355" s="41"/>
      <c r="N355" s="23"/>
      <c r="O355" s="23"/>
      <c r="P355" s="23"/>
    </row>
    <row r="356" spans="7:16" ht="12.75" customHeight="1" x14ac:dyDescent="0.15">
      <c r="G356" s="41"/>
      <c r="N356" s="23"/>
      <c r="O356" s="23"/>
      <c r="P356" s="23"/>
    </row>
    <row r="357" spans="7:16" ht="12.75" customHeight="1" x14ac:dyDescent="0.15">
      <c r="G357" s="41"/>
      <c r="N357" s="23"/>
      <c r="O357" s="23"/>
      <c r="P357" s="23"/>
    </row>
    <row r="358" spans="7:16" ht="12.75" customHeight="1" x14ac:dyDescent="0.15">
      <c r="G358" s="41"/>
      <c r="N358" s="23"/>
      <c r="O358" s="23"/>
      <c r="P358" s="23"/>
    </row>
    <row r="359" spans="7:16" ht="12.75" customHeight="1" x14ac:dyDescent="0.15">
      <c r="G359" s="41"/>
      <c r="N359" s="23"/>
      <c r="O359" s="23"/>
      <c r="P359" s="23"/>
    </row>
    <row r="360" spans="7:16" ht="12.75" customHeight="1" x14ac:dyDescent="0.15">
      <c r="G360" s="41"/>
      <c r="N360" s="23"/>
      <c r="O360" s="23"/>
      <c r="P360" s="23"/>
    </row>
    <row r="361" spans="7:16" ht="12.75" customHeight="1" x14ac:dyDescent="0.15">
      <c r="G361" s="41"/>
      <c r="N361" s="23"/>
      <c r="O361" s="23"/>
      <c r="P361" s="23"/>
    </row>
    <row r="362" spans="7:16" ht="12.75" customHeight="1" x14ac:dyDescent="0.15">
      <c r="G362" s="41"/>
      <c r="N362" s="23"/>
      <c r="O362" s="23"/>
      <c r="P362" s="23"/>
    </row>
    <row r="363" spans="7:16" ht="12.75" customHeight="1" x14ac:dyDescent="0.15">
      <c r="G363" s="41"/>
      <c r="N363" s="23"/>
      <c r="O363" s="23"/>
      <c r="P363" s="23"/>
    </row>
    <row r="364" spans="7:16" ht="12.75" customHeight="1" x14ac:dyDescent="0.15">
      <c r="G364" s="41"/>
      <c r="N364" s="23"/>
      <c r="O364" s="23"/>
      <c r="P364" s="23"/>
    </row>
    <row r="365" spans="7:16" ht="12.75" customHeight="1" x14ac:dyDescent="0.15">
      <c r="G365" s="41"/>
      <c r="N365" s="23"/>
      <c r="O365" s="23"/>
      <c r="P365" s="23"/>
    </row>
    <row r="366" spans="7:16" ht="12.75" customHeight="1" x14ac:dyDescent="0.15">
      <c r="G366" s="41"/>
      <c r="N366" s="23"/>
      <c r="O366" s="23"/>
      <c r="P366" s="23"/>
    </row>
    <row r="367" spans="7:16" ht="12.75" customHeight="1" x14ac:dyDescent="0.15">
      <c r="G367" s="41"/>
      <c r="N367" s="23"/>
      <c r="O367" s="23"/>
      <c r="P367" s="23"/>
    </row>
    <row r="368" spans="7:16" ht="12.75" customHeight="1" x14ac:dyDescent="0.15">
      <c r="G368" s="41"/>
      <c r="N368" s="23"/>
      <c r="O368" s="23"/>
      <c r="P368" s="23"/>
    </row>
    <row r="369" spans="7:16" ht="12.75" customHeight="1" x14ac:dyDescent="0.15">
      <c r="G369" s="41"/>
      <c r="N369" s="23"/>
      <c r="O369" s="23"/>
      <c r="P369" s="23"/>
    </row>
    <row r="370" spans="7:16" ht="12.75" customHeight="1" x14ac:dyDescent="0.15">
      <c r="G370" s="41"/>
      <c r="N370" s="23"/>
      <c r="O370" s="23"/>
      <c r="P370" s="23"/>
    </row>
    <row r="371" spans="7:16" ht="12.75" customHeight="1" x14ac:dyDescent="0.15">
      <c r="G371" s="41"/>
      <c r="N371" s="23"/>
      <c r="O371" s="23"/>
      <c r="P371" s="23"/>
    </row>
    <row r="372" spans="7:16" ht="12.75" customHeight="1" x14ac:dyDescent="0.15">
      <c r="G372" s="41"/>
      <c r="N372" s="23"/>
      <c r="O372" s="23"/>
      <c r="P372" s="23"/>
    </row>
    <row r="373" spans="7:16" ht="12.75" customHeight="1" x14ac:dyDescent="0.15">
      <c r="G373" s="41"/>
      <c r="N373" s="23"/>
      <c r="O373" s="23"/>
      <c r="P373" s="23"/>
    </row>
    <row r="374" spans="7:16" ht="12.75" customHeight="1" x14ac:dyDescent="0.15">
      <c r="G374" s="41"/>
      <c r="N374" s="23"/>
      <c r="O374" s="23"/>
      <c r="P374" s="23"/>
    </row>
    <row r="375" spans="7:16" ht="12.75" customHeight="1" x14ac:dyDescent="0.15">
      <c r="G375" s="41"/>
      <c r="N375" s="23"/>
      <c r="O375" s="23"/>
      <c r="P375" s="23"/>
    </row>
    <row r="376" spans="7:16" ht="12.75" customHeight="1" x14ac:dyDescent="0.15">
      <c r="G376" s="41"/>
      <c r="N376" s="23"/>
      <c r="O376" s="23"/>
      <c r="P376" s="23"/>
    </row>
    <row r="377" spans="7:16" ht="12.75" customHeight="1" x14ac:dyDescent="0.15">
      <c r="G377" s="41"/>
      <c r="N377" s="23"/>
      <c r="O377" s="23"/>
      <c r="P377" s="23"/>
    </row>
    <row r="378" spans="7:16" ht="12.75" customHeight="1" x14ac:dyDescent="0.15">
      <c r="G378" s="41"/>
      <c r="N378" s="23"/>
      <c r="O378" s="23"/>
      <c r="P378" s="23"/>
    </row>
    <row r="379" spans="7:16" ht="12.75" customHeight="1" x14ac:dyDescent="0.15">
      <c r="G379" s="41"/>
      <c r="N379" s="23"/>
      <c r="O379" s="23"/>
      <c r="P379" s="23"/>
    </row>
    <row r="380" spans="7:16" ht="12.75" customHeight="1" x14ac:dyDescent="0.15">
      <c r="G380" s="41"/>
      <c r="N380" s="23"/>
      <c r="O380" s="23"/>
      <c r="P380" s="23"/>
    </row>
    <row r="381" spans="7:16" ht="12.75" customHeight="1" x14ac:dyDescent="0.15">
      <c r="G381" s="41"/>
      <c r="N381" s="23"/>
      <c r="O381" s="23"/>
      <c r="P381" s="23"/>
    </row>
    <row r="382" spans="7:16" ht="12.75" customHeight="1" x14ac:dyDescent="0.15">
      <c r="G382" s="41"/>
      <c r="N382" s="23"/>
      <c r="O382" s="23"/>
      <c r="P382" s="23"/>
    </row>
    <row r="383" spans="7:16" ht="12.75" customHeight="1" x14ac:dyDescent="0.15">
      <c r="G383" s="41"/>
      <c r="N383" s="23"/>
      <c r="O383" s="23"/>
      <c r="P383" s="23"/>
    </row>
    <row r="384" spans="7:16" ht="12.75" customHeight="1" x14ac:dyDescent="0.15">
      <c r="G384" s="41"/>
      <c r="N384" s="23"/>
      <c r="O384" s="23"/>
      <c r="P384" s="23"/>
    </row>
    <row r="385" spans="7:16" ht="12.75" customHeight="1" x14ac:dyDescent="0.15">
      <c r="G385" s="41"/>
      <c r="N385" s="23"/>
      <c r="O385" s="23"/>
      <c r="P385" s="23"/>
    </row>
    <row r="386" spans="7:16" ht="12.75" customHeight="1" x14ac:dyDescent="0.15">
      <c r="G386" s="41"/>
      <c r="N386" s="23"/>
      <c r="O386" s="23"/>
      <c r="P386" s="23"/>
    </row>
    <row r="387" spans="7:16" ht="12.75" customHeight="1" x14ac:dyDescent="0.15">
      <c r="G387" s="41"/>
      <c r="N387" s="23"/>
      <c r="O387" s="23"/>
      <c r="P387" s="23"/>
    </row>
    <row r="388" spans="7:16" ht="12.75" customHeight="1" x14ac:dyDescent="0.15">
      <c r="G388" s="41"/>
      <c r="N388" s="23"/>
      <c r="O388" s="23"/>
      <c r="P388" s="23"/>
    </row>
    <row r="389" spans="7:16" ht="12.75" customHeight="1" x14ac:dyDescent="0.15">
      <c r="G389" s="41"/>
      <c r="N389" s="23"/>
      <c r="O389" s="23"/>
      <c r="P389" s="23"/>
    </row>
    <row r="390" spans="7:16" ht="12.75" customHeight="1" x14ac:dyDescent="0.15">
      <c r="G390" s="41"/>
      <c r="N390" s="23"/>
      <c r="O390" s="23"/>
      <c r="P390" s="23"/>
    </row>
    <row r="391" spans="7:16" ht="12.75" customHeight="1" x14ac:dyDescent="0.15">
      <c r="G391" s="41"/>
      <c r="N391" s="23"/>
      <c r="O391" s="23"/>
      <c r="P391" s="23"/>
    </row>
    <row r="392" spans="7:16" ht="12.75" customHeight="1" x14ac:dyDescent="0.15">
      <c r="G392" s="41"/>
      <c r="N392" s="23"/>
      <c r="O392" s="23"/>
      <c r="P392" s="23"/>
    </row>
    <row r="393" spans="7:16" ht="12.75" customHeight="1" x14ac:dyDescent="0.15">
      <c r="G393" s="41"/>
      <c r="N393" s="23"/>
      <c r="O393" s="23"/>
      <c r="P393" s="23"/>
    </row>
    <row r="394" spans="7:16" ht="12.75" customHeight="1" x14ac:dyDescent="0.15">
      <c r="G394" s="41"/>
      <c r="N394" s="23"/>
      <c r="O394" s="23"/>
      <c r="P394" s="23"/>
    </row>
    <row r="395" spans="7:16" ht="12.75" customHeight="1" x14ac:dyDescent="0.15">
      <c r="G395" s="41"/>
      <c r="N395" s="23"/>
      <c r="O395" s="23"/>
      <c r="P395" s="23"/>
    </row>
    <row r="396" spans="7:16" ht="12.75" customHeight="1" x14ac:dyDescent="0.15">
      <c r="G396" s="41"/>
      <c r="N396" s="23"/>
      <c r="O396" s="23"/>
      <c r="P396" s="23"/>
    </row>
    <row r="397" spans="7:16" ht="12.75" customHeight="1" x14ac:dyDescent="0.15">
      <c r="G397" s="41"/>
      <c r="N397" s="23"/>
      <c r="O397" s="23"/>
      <c r="P397" s="23"/>
    </row>
    <row r="398" spans="7:16" ht="12.75" customHeight="1" x14ac:dyDescent="0.15">
      <c r="G398" s="41"/>
      <c r="N398" s="23"/>
      <c r="O398" s="23"/>
      <c r="P398" s="23"/>
    </row>
    <row r="399" spans="7:16" ht="12.75" customHeight="1" x14ac:dyDescent="0.15">
      <c r="G399" s="41"/>
      <c r="N399" s="23"/>
      <c r="O399" s="23"/>
      <c r="P399" s="23"/>
    </row>
    <row r="400" spans="7:16" ht="12.75" customHeight="1" x14ac:dyDescent="0.15">
      <c r="G400" s="41"/>
      <c r="N400" s="23"/>
      <c r="O400" s="23"/>
      <c r="P400" s="23"/>
    </row>
    <row r="401" spans="7:16" ht="12.75" customHeight="1" x14ac:dyDescent="0.15">
      <c r="G401" s="41"/>
      <c r="N401" s="23"/>
      <c r="O401" s="23"/>
      <c r="P401" s="23"/>
    </row>
    <row r="402" spans="7:16" ht="12.75" customHeight="1" x14ac:dyDescent="0.15">
      <c r="G402" s="41"/>
      <c r="N402" s="23"/>
      <c r="O402" s="23"/>
      <c r="P402" s="23"/>
    </row>
    <row r="403" spans="7:16" ht="12.75" customHeight="1" x14ac:dyDescent="0.15">
      <c r="G403" s="41"/>
      <c r="N403" s="23"/>
      <c r="O403" s="23"/>
      <c r="P403" s="23"/>
    </row>
    <row r="404" spans="7:16" ht="12.75" customHeight="1" x14ac:dyDescent="0.15">
      <c r="G404" s="41"/>
      <c r="N404" s="23"/>
      <c r="O404" s="23"/>
      <c r="P404" s="23"/>
    </row>
    <row r="405" spans="7:16" ht="12.75" customHeight="1" x14ac:dyDescent="0.15">
      <c r="G405" s="41"/>
      <c r="N405" s="23"/>
      <c r="O405" s="23"/>
      <c r="P405" s="23"/>
    </row>
    <row r="406" spans="7:16" ht="12.75" customHeight="1" x14ac:dyDescent="0.15">
      <c r="G406" s="41"/>
      <c r="N406" s="23"/>
      <c r="O406" s="23"/>
      <c r="P406" s="23"/>
    </row>
    <row r="407" spans="7:16" ht="12.75" customHeight="1" x14ac:dyDescent="0.15">
      <c r="G407" s="41"/>
      <c r="N407" s="23"/>
      <c r="O407" s="23"/>
      <c r="P407" s="23"/>
    </row>
    <row r="408" spans="7:16" ht="12.75" customHeight="1" x14ac:dyDescent="0.15">
      <c r="G408" s="41"/>
      <c r="N408" s="23"/>
      <c r="O408" s="23"/>
      <c r="P408" s="23"/>
    </row>
    <row r="409" spans="7:16" ht="12.75" customHeight="1" x14ac:dyDescent="0.15">
      <c r="G409" s="41"/>
      <c r="N409" s="23"/>
      <c r="O409" s="23"/>
      <c r="P409" s="23"/>
    </row>
    <row r="410" spans="7:16" ht="12.75" customHeight="1" x14ac:dyDescent="0.15">
      <c r="G410" s="41"/>
      <c r="N410" s="23"/>
      <c r="O410" s="23"/>
      <c r="P410" s="23"/>
    </row>
    <row r="411" spans="7:16" ht="12.75" customHeight="1" x14ac:dyDescent="0.15">
      <c r="G411" s="41"/>
      <c r="N411" s="23"/>
      <c r="O411" s="23"/>
      <c r="P411" s="23"/>
    </row>
    <row r="412" spans="7:16" ht="12.75" customHeight="1" x14ac:dyDescent="0.15">
      <c r="G412" s="41"/>
      <c r="N412" s="23"/>
      <c r="O412" s="23"/>
      <c r="P412" s="23"/>
    </row>
    <row r="413" spans="7:16" ht="12.75" customHeight="1" x14ac:dyDescent="0.15">
      <c r="G413" s="41"/>
      <c r="N413" s="23"/>
      <c r="O413" s="23"/>
      <c r="P413" s="23"/>
    </row>
    <row r="414" spans="7:16" ht="12.75" customHeight="1" x14ac:dyDescent="0.15">
      <c r="G414" s="41"/>
      <c r="N414" s="23"/>
      <c r="O414" s="23"/>
      <c r="P414" s="23"/>
    </row>
    <row r="415" spans="7:16" ht="12.75" customHeight="1" x14ac:dyDescent="0.15">
      <c r="G415" s="41"/>
      <c r="N415" s="23"/>
      <c r="O415" s="23"/>
      <c r="P415" s="23"/>
    </row>
    <row r="416" spans="7:16" ht="12.75" customHeight="1" x14ac:dyDescent="0.15">
      <c r="G416" s="41"/>
      <c r="N416" s="23"/>
      <c r="O416" s="23"/>
      <c r="P416" s="23"/>
    </row>
    <row r="417" spans="7:16" ht="12.75" customHeight="1" x14ac:dyDescent="0.15">
      <c r="G417" s="41"/>
      <c r="N417" s="23"/>
      <c r="O417" s="23"/>
      <c r="P417" s="23"/>
    </row>
    <row r="418" spans="7:16" ht="12.75" customHeight="1" x14ac:dyDescent="0.15">
      <c r="G418" s="41"/>
      <c r="N418" s="23"/>
      <c r="O418" s="23"/>
      <c r="P418" s="23"/>
    </row>
    <row r="419" spans="7:16" ht="12.75" customHeight="1" x14ac:dyDescent="0.15">
      <c r="G419" s="41"/>
      <c r="N419" s="23"/>
      <c r="O419" s="23"/>
      <c r="P419" s="23"/>
    </row>
    <row r="420" spans="7:16" ht="12.75" customHeight="1" x14ac:dyDescent="0.15">
      <c r="G420" s="41"/>
      <c r="N420" s="23"/>
      <c r="O420" s="23"/>
      <c r="P420" s="23"/>
    </row>
    <row r="421" spans="7:16" ht="12.75" customHeight="1" x14ac:dyDescent="0.15">
      <c r="G421" s="41"/>
      <c r="N421" s="23"/>
      <c r="O421" s="23"/>
      <c r="P421" s="23"/>
    </row>
    <row r="422" spans="7:16" ht="12.75" customHeight="1" x14ac:dyDescent="0.15">
      <c r="G422" s="41"/>
      <c r="N422" s="23"/>
      <c r="O422" s="23"/>
      <c r="P422" s="23"/>
    </row>
    <row r="423" spans="7:16" ht="12.75" customHeight="1" x14ac:dyDescent="0.15">
      <c r="G423" s="41"/>
      <c r="N423" s="23"/>
      <c r="O423" s="23"/>
      <c r="P423" s="23"/>
    </row>
    <row r="424" spans="7:16" ht="12.75" customHeight="1" x14ac:dyDescent="0.15">
      <c r="G424" s="41"/>
      <c r="N424" s="23"/>
      <c r="O424" s="23"/>
      <c r="P424" s="23"/>
    </row>
    <row r="425" spans="7:16" ht="12.75" customHeight="1" x14ac:dyDescent="0.15">
      <c r="G425" s="41"/>
      <c r="N425" s="23"/>
      <c r="O425" s="23"/>
      <c r="P425" s="23"/>
    </row>
    <row r="426" spans="7:16" ht="12.75" customHeight="1" x14ac:dyDescent="0.15">
      <c r="G426" s="41"/>
      <c r="N426" s="23"/>
      <c r="O426" s="23"/>
      <c r="P426" s="23"/>
    </row>
    <row r="427" spans="7:16" ht="12.75" customHeight="1" x14ac:dyDescent="0.15">
      <c r="G427" s="41"/>
      <c r="N427" s="23"/>
      <c r="O427" s="23"/>
      <c r="P427" s="23"/>
    </row>
    <row r="428" spans="7:16" ht="12.75" customHeight="1" x14ac:dyDescent="0.15">
      <c r="G428" s="41"/>
      <c r="N428" s="23"/>
      <c r="O428" s="23"/>
      <c r="P428" s="23"/>
    </row>
    <row r="429" spans="7:16" ht="12.75" customHeight="1" x14ac:dyDescent="0.15">
      <c r="G429" s="41"/>
      <c r="N429" s="23"/>
      <c r="O429" s="23"/>
      <c r="P429" s="23"/>
    </row>
    <row r="430" spans="7:16" ht="12.75" customHeight="1" x14ac:dyDescent="0.15">
      <c r="G430" s="41"/>
      <c r="N430" s="23"/>
      <c r="O430" s="23"/>
      <c r="P430" s="23"/>
    </row>
    <row r="431" spans="7:16" ht="12.75" customHeight="1" x14ac:dyDescent="0.15">
      <c r="G431" s="41"/>
      <c r="N431" s="23"/>
      <c r="O431" s="23"/>
      <c r="P431" s="23"/>
    </row>
    <row r="432" spans="7:16" ht="12.75" customHeight="1" x14ac:dyDescent="0.15">
      <c r="G432" s="41"/>
      <c r="N432" s="23"/>
      <c r="O432" s="23"/>
      <c r="P432" s="23"/>
    </row>
    <row r="433" spans="7:16" ht="12.75" customHeight="1" x14ac:dyDescent="0.15">
      <c r="G433" s="41"/>
      <c r="N433" s="23"/>
      <c r="O433" s="23"/>
      <c r="P433" s="23"/>
    </row>
    <row r="434" spans="7:16" ht="12.75" customHeight="1" x14ac:dyDescent="0.15">
      <c r="G434" s="41"/>
      <c r="N434" s="23"/>
      <c r="O434" s="23"/>
      <c r="P434" s="23"/>
    </row>
    <row r="435" spans="7:16" ht="12.75" customHeight="1" x14ac:dyDescent="0.15">
      <c r="G435" s="41"/>
      <c r="N435" s="23"/>
      <c r="O435" s="23"/>
      <c r="P435" s="23"/>
    </row>
    <row r="436" spans="7:16" ht="12.75" customHeight="1" x14ac:dyDescent="0.15">
      <c r="G436" s="41"/>
      <c r="N436" s="23"/>
      <c r="O436" s="23"/>
      <c r="P436" s="23"/>
    </row>
    <row r="437" spans="7:16" ht="12.75" customHeight="1" x14ac:dyDescent="0.15">
      <c r="G437" s="41"/>
      <c r="N437" s="23"/>
      <c r="O437" s="23"/>
      <c r="P437" s="23"/>
    </row>
    <row r="438" spans="7:16" ht="12.75" customHeight="1" x14ac:dyDescent="0.15">
      <c r="G438" s="41"/>
      <c r="N438" s="23"/>
      <c r="O438" s="23"/>
      <c r="P438" s="23"/>
    </row>
    <row r="439" spans="7:16" ht="12.75" customHeight="1" x14ac:dyDescent="0.15">
      <c r="G439" s="41"/>
      <c r="N439" s="23"/>
      <c r="O439" s="23"/>
      <c r="P439" s="23"/>
    </row>
    <row r="440" spans="7:16" ht="12.75" customHeight="1" x14ac:dyDescent="0.15">
      <c r="G440" s="41"/>
      <c r="N440" s="23"/>
      <c r="O440" s="23"/>
      <c r="P440" s="23"/>
    </row>
    <row r="441" spans="7:16" ht="12.75" customHeight="1" x14ac:dyDescent="0.15">
      <c r="G441" s="41"/>
      <c r="N441" s="23"/>
      <c r="O441" s="23"/>
      <c r="P441" s="23"/>
    </row>
    <row r="442" spans="7:16" ht="12.75" customHeight="1" x14ac:dyDescent="0.15">
      <c r="G442" s="41"/>
      <c r="N442" s="23"/>
      <c r="O442" s="23"/>
      <c r="P442" s="23"/>
    </row>
    <row r="443" spans="7:16" ht="12.75" customHeight="1" x14ac:dyDescent="0.15">
      <c r="G443" s="41"/>
      <c r="N443" s="23"/>
      <c r="O443" s="23"/>
      <c r="P443" s="23"/>
    </row>
    <row r="444" spans="7:16" ht="12.75" customHeight="1" x14ac:dyDescent="0.15">
      <c r="G444" s="41"/>
      <c r="N444" s="23"/>
      <c r="O444" s="23"/>
      <c r="P444" s="23"/>
    </row>
    <row r="445" spans="7:16" ht="12.75" customHeight="1" x14ac:dyDescent="0.15">
      <c r="G445" s="41"/>
      <c r="N445" s="23"/>
      <c r="O445" s="23"/>
      <c r="P445" s="23"/>
    </row>
    <row r="446" spans="7:16" ht="12.75" customHeight="1" x14ac:dyDescent="0.15">
      <c r="G446" s="41"/>
      <c r="N446" s="23"/>
      <c r="O446" s="23"/>
      <c r="P446" s="23"/>
    </row>
    <row r="447" spans="7:16" ht="12.75" customHeight="1" x14ac:dyDescent="0.15">
      <c r="G447" s="41"/>
      <c r="N447" s="23"/>
      <c r="O447" s="23"/>
      <c r="P447" s="23"/>
    </row>
    <row r="448" spans="7:16" ht="12.75" customHeight="1" x14ac:dyDescent="0.15">
      <c r="G448" s="41"/>
      <c r="N448" s="23"/>
      <c r="O448" s="23"/>
      <c r="P448" s="23"/>
    </row>
    <row r="449" spans="7:16" ht="12.75" customHeight="1" x14ac:dyDescent="0.15">
      <c r="G449" s="41"/>
      <c r="N449" s="23"/>
      <c r="O449" s="23"/>
      <c r="P449" s="23"/>
    </row>
    <row r="450" spans="7:16" ht="12.75" customHeight="1" x14ac:dyDescent="0.15">
      <c r="G450" s="41"/>
      <c r="N450" s="23"/>
      <c r="O450" s="23"/>
      <c r="P450" s="23"/>
    </row>
    <row r="451" spans="7:16" ht="12.75" customHeight="1" x14ac:dyDescent="0.15">
      <c r="G451" s="41"/>
      <c r="N451" s="23"/>
      <c r="O451" s="23"/>
      <c r="P451" s="23"/>
    </row>
    <row r="452" spans="7:16" ht="12.75" customHeight="1" x14ac:dyDescent="0.15">
      <c r="G452" s="41"/>
      <c r="N452" s="23"/>
      <c r="O452" s="23"/>
      <c r="P452" s="23"/>
    </row>
    <row r="453" spans="7:16" ht="12.75" customHeight="1" x14ac:dyDescent="0.15">
      <c r="G453" s="41"/>
      <c r="N453" s="23"/>
      <c r="O453" s="23"/>
      <c r="P453" s="23"/>
    </row>
    <row r="454" spans="7:16" ht="12.75" customHeight="1" x14ac:dyDescent="0.15">
      <c r="G454" s="41"/>
      <c r="N454" s="23"/>
      <c r="O454" s="23"/>
      <c r="P454" s="23"/>
    </row>
    <row r="455" spans="7:16" ht="12.75" customHeight="1" x14ac:dyDescent="0.15">
      <c r="G455" s="41"/>
      <c r="N455" s="23"/>
      <c r="O455" s="23"/>
      <c r="P455" s="23"/>
    </row>
    <row r="456" spans="7:16" ht="12.75" customHeight="1" x14ac:dyDescent="0.15">
      <c r="G456" s="41"/>
      <c r="N456" s="23"/>
      <c r="O456" s="23"/>
      <c r="P456" s="23"/>
    </row>
    <row r="457" spans="7:16" ht="12.75" customHeight="1" x14ac:dyDescent="0.15">
      <c r="G457" s="41"/>
      <c r="N457" s="23"/>
      <c r="O457" s="23"/>
      <c r="P457" s="23"/>
    </row>
    <row r="458" spans="7:16" ht="12.75" customHeight="1" x14ac:dyDescent="0.15">
      <c r="G458" s="41"/>
      <c r="N458" s="23"/>
      <c r="O458" s="23"/>
      <c r="P458" s="23"/>
    </row>
    <row r="459" spans="7:16" ht="12.75" customHeight="1" x14ac:dyDescent="0.15">
      <c r="G459" s="41"/>
      <c r="N459" s="23"/>
      <c r="O459" s="23"/>
      <c r="P459" s="23"/>
    </row>
    <row r="460" spans="7:16" ht="12.75" customHeight="1" x14ac:dyDescent="0.15">
      <c r="G460" s="41"/>
      <c r="N460" s="23"/>
      <c r="O460" s="23"/>
      <c r="P460" s="23"/>
    </row>
    <row r="461" spans="7:16" ht="12.75" customHeight="1" x14ac:dyDescent="0.15">
      <c r="G461" s="41"/>
      <c r="N461" s="23"/>
      <c r="O461" s="23"/>
      <c r="P461" s="23"/>
    </row>
    <row r="462" spans="7:16" ht="12.75" customHeight="1" x14ac:dyDescent="0.15">
      <c r="G462" s="41"/>
      <c r="N462" s="23"/>
      <c r="O462" s="23"/>
      <c r="P462" s="23"/>
    </row>
    <row r="463" spans="7:16" ht="12.75" customHeight="1" x14ac:dyDescent="0.15">
      <c r="G463" s="41"/>
      <c r="N463" s="23"/>
      <c r="O463" s="23"/>
      <c r="P463" s="23"/>
    </row>
    <row r="464" spans="7:16" ht="12.75" customHeight="1" x14ac:dyDescent="0.15">
      <c r="G464" s="41"/>
      <c r="N464" s="23"/>
      <c r="O464" s="23"/>
      <c r="P464" s="23"/>
    </row>
    <row r="465" spans="7:16" ht="12.75" customHeight="1" x14ac:dyDescent="0.15">
      <c r="G465" s="41"/>
      <c r="N465" s="23"/>
      <c r="O465" s="23"/>
      <c r="P465" s="23"/>
    </row>
    <row r="466" spans="7:16" ht="12.75" customHeight="1" x14ac:dyDescent="0.15">
      <c r="G466" s="41"/>
      <c r="N466" s="23"/>
      <c r="O466" s="23"/>
      <c r="P466" s="23"/>
    </row>
    <row r="467" spans="7:16" ht="12.75" customHeight="1" x14ac:dyDescent="0.15">
      <c r="G467" s="41"/>
      <c r="N467" s="23"/>
      <c r="O467" s="23"/>
      <c r="P467" s="23"/>
    </row>
    <row r="468" spans="7:16" ht="12.75" customHeight="1" x14ac:dyDescent="0.15">
      <c r="G468" s="41"/>
      <c r="N468" s="23"/>
      <c r="O468" s="23"/>
      <c r="P468" s="23"/>
    </row>
    <row r="469" spans="7:16" ht="12.75" customHeight="1" x14ac:dyDescent="0.15">
      <c r="G469" s="41"/>
      <c r="N469" s="23"/>
      <c r="O469" s="23"/>
      <c r="P469" s="23"/>
    </row>
    <row r="470" spans="7:16" ht="12.75" customHeight="1" x14ac:dyDescent="0.15">
      <c r="G470" s="41"/>
      <c r="N470" s="23"/>
      <c r="O470" s="23"/>
      <c r="P470" s="23"/>
    </row>
    <row r="471" spans="7:16" ht="12.75" customHeight="1" x14ac:dyDescent="0.15">
      <c r="G471" s="41"/>
      <c r="N471" s="23"/>
      <c r="O471" s="23"/>
      <c r="P471" s="23"/>
    </row>
    <row r="472" spans="7:16" ht="12.75" customHeight="1" x14ac:dyDescent="0.15">
      <c r="G472" s="41"/>
      <c r="N472" s="23"/>
      <c r="O472" s="23"/>
      <c r="P472" s="23"/>
    </row>
    <row r="473" spans="7:16" ht="12.75" customHeight="1" x14ac:dyDescent="0.15">
      <c r="G473" s="41"/>
      <c r="N473" s="23"/>
      <c r="O473" s="23"/>
      <c r="P473" s="23"/>
    </row>
    <row r="474" spans="7:16" ht="12.75" customHeight="1" x14ac:dyDescent="0.15">
      <c r="G474" s="41"/>
      <c r="N474" s="23"/>
      <c r="O474" s="23"/>
      <c r="P474" s="23"/>
    </row>
    <row r="475" spans="7:16" ht="12.75" customHeight="1" x14ac:dyDescent="0.15">
      <c r="G475" s="41"/>
      <c r="N475" s="23"/>
      <c r="O475" s="23"/>
      <c r="P475" s="23"/>
    </row>
    <row r="476" spans="7:16" ht="12.75" customHeight="1" x14ac:dyDescent="0.15">
      <c r="G476" s="41"/>
      <c r="N476" s="23"/>
      <c r="O476" s="23"/>
      <c r="P476" s="23"/>
    </row>
    <row r="477" spans="7:16" ht="12.75" customHeight="1" x14ac:dyDescent="0.15">
      <c r="G477" s="41"/>
      <c r="N477" s="23"/>
      <c r="O477" s="23"/>
      <c r="P477" s="23"/>
    </row>
    <row r="478" spans="7:16" ht="12.75" customHeight="1" x14ac:dyDescent="0.15">
      <c r="G478" s="41"/>
      <c r="N478" s="23"/>
      <c r="O478" s="23"/>
      <c r="P478" s="23"/>
    </row>
    <row r="479" spans="7:16" ht="12.75" customHeight="1" x14ac:dyDescent="0.15">
      <c r="G479" s="41"/>
      <c r="N479" s="23"/>
      <c r="O479" s="23"/>
      <c r="P479" s="23"/>
    </row>
    <row r="480" spans="7:16" ht="12.75" customHeight="1" x14ac:dyDescent="0.15">
      <c r="G480" s="41"/>
      <c r="N480" s="23"/>
      <c r="O480" s="23"/>
      <c r="P480" s="23"/>
    </row>
    <row r="481" spans="7:16" ht="12.75" customHeight="1" x14ac:dyDescent="0.15">
      <c r="G481" s="41"/>
      <c r="N481" s="23"/>
      <c r="O481" s="23"/>
      <c r="P481" s="23"/>
    </row>
    <row r="482" spans="7:16" ht="12.75" customHeight="1" x14ac:dyDescent="0.15">
      <c r="G482" s="41"/>
      <c r="N482" s="23"/>
      <c r="O482" s="23"/>
      <c r="P482" s="23"/>
    </row>
    <row r="483" spans="7:16" ht="12.75" customHeight="1" x14ac:dyDescent="0.15">
      <c r="G483" s="41"/>
      <c r="N483" s="23"/>
      <c r="O483" s="23"/>
      <c r="P483" s="23"/>
    </row>
    <row r="484" spans="7:16" ht="12.75" customHeight="1" x14ac:dyDescent="0.15">
      <c r="G484" s="41"/>
      <c r="N484" s="23"/>
      <c r="O484" s="23"/>
      <c r="P484" s="23"/>
    </row>
    <row r="485" spans="7:16" ht="12.75" customHeight="1" x14ac:dyDescent="0.15">
      <c r="G485" s="41"/>
      <c r="N485" s="23"/>
      <c r="O485" s="23"/>
      <c r="P485" s="23"/>
    </row>
    <row r="486" spans="7:16" ht="12.75" customHeight="1" x14ac:dyDescent="0.15">
      <c r="G486" s="41"/>
      <c r="N486" s="23"/>
      <c r="O486" s="23"/>
      <c r="P486" s="23"/>
    </row>
    <row r="487" spans="7:16" ht="12.75" customHeight="1" x14ac:dyDescent="0.15">
      <c r="G487" s="41"/>
      <c r="N487" s="23"/>
      <c r="O487" s="23"/>
      <c r="P487" s="23"/>
    </row>
    <row r="488" spans="7:16" ht="12.75" customHeight="1" x14ac:dyDescent="0.15">
      <c r="G488" s="41"/>
      <c r="N488" s="23"/>
      <c r="O488" s="23"/>
      <c r="P488" s="23"/>
    </row>
    <row r="489" spans="7:16" ht="12.75" customHeight="1" x14ac:dyDescent="0.15">
      <c r="G489" s="41"/>
      <c r="N489" s="23"/>
      <c r="O489" s="23"/>
      <c r="P489" s="23"/>
    </row>
    <row r="490" spans="7:16" ht="12.75" customHeight="1" x14ac:dyDescent="0.15">
      <c r="G490" s="41"/>
      <c r="N490" s="23"/>
      <c r="O490" s="23"/>
      <c r="P490" s="23"/>
    </row>
    <row r="491" spans="7:16" ht="12.75" customHeight="1" x14ac:dyDescent="0.15">
      <c r="G491" s="41"/>
      <c r="N491" s="23"/>
      <c r="O491" s="23"/>
      <c r="P491" s="23"/>
    </row>
    <row r="492" spans="7:16" ht="12.75" customHeight="1" x14ac:dyDescent="0.15">
      <c r="G492" s="41"/>
      <c r="N492" s="23"/>
      <c r="O492" s="23"/>
      <c r="P492" s="23"/>
    </row>
    <row r="493" spans="7:16" ht="12.75" customHeight="1" x14ac:dyDescent="0.15">
      <c r="G493" s="41"/>
      <c r="N493" s="23"/>
      <c r="O493" s="23"/>
      <c r="P493" s="23"/>
    </row>
    <row r="494" spans="7:16" ht="12.75" customHeight="1" x14ac:dyDescent="0.15">
      <c r="G494" s="41"/>
      <c r="N494" s="23"/>
      <c r="O494" s="23"/>
      <c r="P494" s="23"/>
    </row>
    <row r="495" spans="7:16" ht="12.75" customHeight="1" x14ac:dyDescent="0.15">
      <c r="G495" s="41"/>
      <c r="N495" s="23"/>
      <c r="O495" s="23"/>
      <c r="P495" s="23"/>
    </row>
    <row r="496" spans="7:16" ht="12.75" customHeight="1" x14ac:dyDescent="0.15">
      <c r="G496" s="41"/>
      <c r="N496" s="23"/>
      <c r="O496" s="23"/>
      <c r="P496" s="23"/>
    </row>
    <row r="497" spans="7:16" ht="12.75" customHeight="1" x14ac:dyDescent="0.15">
      <c r="G497" s="41"/>
      <c r="N497" s="23"/>
      <c r="O497" s="23"/>
      <c r="P497" s="23"/>
    </row>
    <row r="498" spans="7:16" ht="12.75" customHeight="1" x14ac:dyDescent="0.15">
      <c r="G498" s="41"/>
      <c r="N498" s="23"/>
      <c r="O498" s="23"/>
      <c r="P498" s="23"/>
    </row>
    <row r="499" spans="7:16" ht="12.75" customHeight="1" x14ac:dyDescent="0.15">
      <c r="G499" s="41"/>
      <c r="N499" s="23"/>
      <c r="O499" s="23"/>
      <c r="P499" s="23"/>
    </row>
    <row r="500" spans="7:16" ht="12.75" customHeight="1" x14ac:dyDescent="0.15">
      <c r="G500" s="41"/>
      <c r="N500" s="23"/>
      <c r="O500" s="23"/>
      <c r="P500" s="23"/>
    </row>
    <row r="501" spans="7:16" ht="12.75" customHeight="1" x14ac:dyDescent="0.15">
      <c r="G501" s="41"/>
      <c r="N501" s="23"/>
      <c r="O501" s="23"/>
      <c r="P501" s="23"/>
    </row>
    <row r="502" spans="7:16" ht="12.75" customHeight="1" x14ac:dyDescent="0.15">
      <c r="G502" s="41"/>
      <c r="N502" s="23"/>
      <c r="O502" s="23"/>
      <c r="P502" s="23"/>
    </row>
    <row r="503" spans="7:16" ht="12.75" customHeight="1" x14ac:dyDescent="0.15">
      <c r="G503" s="41"/>
      <c r="N503" s="23"/>
      <c r="O503" s="23"/>
      <c r="P503" s="23"/>
    </row>
    <row r="504" spans="7:16" ht="12.75" customHeight="1" x14ac:dyDescent="0.15">
      <c r="G504" s="41"/>
      <c r="N504" s="23"/>
      <c r="O504" s="23"/>
      <c r="P504" s="23"/>
    </row>
    <row r="505" spans="7:16" ht="12.75" customHeight="1" x14ac:dyDescent="0.15">
      <c r="G505" s="41"/>
      <c r="N505" s="23"/>
      <c r="O505" s="23"/>
      <c r="P505" s="23"/>
    </row>
    <row r="506" spans="7:16" ht="12.75" customHeight="1" x14ac:dyDescent="0.15">
      <c r="G506" s="41"/>
      <c r="N506" s="23"/>
      <c r="O506" s="23"/>
      <c r="P506" s="23"/>
    </row>
    <row r="507" spans="7:16" ht="12.75" customHeight="1" x14ac:dyDescent="0.15">
      <c r="G507" s="41"/>
      <c r="N507" s="23"/>
      <c r="O507" s="23"/>
      <c r="P507" s="23"/>
    </row>
    <row r="508" spans="7:16" ht="12.75" customHeight="1" x14ac:dyDescent="0.15">
      <c r="G508" s="41"/>
      <c r="N508" s="23"/>
      <c r="O508" s="23"/>
      <c r="P508" s="23"/>
    </row>
    <row r="509" spans="7:16" ht="12.75" customHeight="1" x14ac:dyDescent="0.15">
      <c r="G509" s="41"/>
      <c r="N509" s="23"/>
      <c r="O509" s="23"/>
      <c r="P509" s="23"/>
    </row>
    <row r="510" spans="7:16" ht="12.75" customHeight="1" x14ac:dyDescent="0.15">
      <c r="G510" s="41"/>
      <c r="N510" s="23"/>
      <c r="O510" s="23"/>
      <c r="P510" s="23"/>
    </row>
    <row r="511" spans="7:16" ht="12.75" customHeight="1" x14ac:dyDescent="0.15">
      <c r="G511" s="41"/>
      <c r="N511" s="23"/>
      <c r="O511" s="23"/>
      <c r="P511" s="23"/>
    </row>
    <row r="512" spans="7:16" ht="12.75" customHeight="1" x14ac:dyDescent="0.15">
      <c r="G512" s="41"/>
      <c r="N512" s="23"/>
      <c r="O512" s="23"/>
      <c r="P512" s="23"/>
    </row>
    <row r="513" spans="7:16" ht="12.75" customHeight="1" x14ac:dyDescent="0.15">
      <c r="G513" s="41"/>
      <c r="N513" s="23"/>
      <c r="O513" s="23"/>
      <c r="P513" s="23"/>
    </row>
    <row r="514" spans="7:16" ht="12.75" customHeight="1" x14ac:dyDescent="0.15">
      <c r="G514" s="41"/>
      <c r="N514" s="23"/>
      <c r="O514" s="23"/>
      <c r="P514" s="23"/>
    </row>
    <row r="515" spans="7:16" ht="12.75" customHeight="1" x14ac:dyDescent="0.15">
      <c r="G515" s="41"/>
      <c r="N515" s="23"/>
      <c r="O515" s="23"/>
      <c r="P515" s="23"/>
    </row>
    <row r="516" spans="7:16" ht="12.75" customHeight="1" x14ac:dyDescent="0.15">
      <c r="G516" s="41"/>
      <c r="N516" s="23"/>
      <c r="O516" s="23"/>
      <c r="P516" s="23"/>
    </row>
    <row r="517" spans="7:16" ht="12.75" customHeight="1" x14ac:dyDescent="0.15">
      <c r="G517" s="41"/>
      <c r="N517" s="23"/>
      <c r="O517" s="23"/>
      <c r="P517" s="23"/>
    </row>
    <row r="518" spans="7:16" ht="12.75" customHeight="1" x14ac:dyDescent="0.15">
      <c r="G518" s="41"/>
      <c r="N518" s="23"/>
      <c r="O518" s="23"/>
      <c r="P518" s="23"/>
    </row>
    <row r="519" spans="7:16" ht="12.75" customHeight="1" x14ac:dyDescent="0.15">
      <c r="G519" s="41"/>
      <c r="N519" s="23"/>
      <c r="O519" s="23"/>
      <c r="P519" s="23"/>
    </row>
    <row r="520" spans="7:16" ht="12.75" customHeight="1" x14ac:dyDescent="0.15">
      <c r="G520" s="41"/>
      <c r="N520" s="23"/>
      <c r="O520" s="23"/>
      <c r="P520" s="23"/>
    </row>
    <row r="521" spans="7:16" ht="12.75" customHeight="1" x14ac:dyDescent="0.15">
      <c r="G521" s="41"/>
      <c r="N521" s="23"/>
      <c r="O521" s="23"/>
      <c r="P521" s="23"/>
    </row>
    <row r="522" spans="7:16" ht="12.75" customHeight="1" x14ac:dyDescent="0.15">
      <c r="G522" s="41"/>
      <c r="N522" s="23"/>
      <c r="O522" s="23"/>
      <c r="P522" s="23"/>
    </row>
    <row r="523" spans="7:16" ht="12.75" customHeight="1" x14ac:dyDescent="0.15">
      <c r="G523" s="41"/>
      <c r="N523" s="23"/>
      <c r="O523" s="23"/>
      <c r="P523" s="23"/>
    </row>
    <row r="524" spans="7:16" ht="12.75" customHeight="1" x14ac:dyDescent="0.15">
      <c r="G524" s="41"/>
      <c r="N524" s="23"/>
      <c r="O524" s="23"/>
      <c r="P524" s="23"/>
    </row>
    <row r="525" spans="7:16" ht="12.75" customHeight="1" x14ac:dyDescent="0.15">
      <c r="G525" s="41"/>
      <c r="N525" s="23"/>
      <c r="O525" s="23"/>
      <c r="P525" s="23"/>
    </row>
    <row r="526" spans="7:16" ht="12.75" customHeight="1" x14ac:dyDescent="0.15">
      <c r="G526" s="41"/>
      <c r="N526" s="23"/>
      <c r="O526" s="23"/>
      <c r="P526" s="23"/>
    </row>
    <row r="527" spans="7:16" ht="12.75" customHeight="1" x14ac:dyDescent="0.15">
      <c r="G527" s="41"/>
      <c r="N527" s="23"/>
      <c r="O527" s="23"/>
      <c r="P527" s="23"/>
    </row>
    <row r="528" spans="7:16" ht="12.75" customHeight="1" x14ac:dyDescent="0.15">
      <c r="G528" s="41"/>
      <c r="N528" s="23"/>
      <c r="O528" s="23"/>
      <c r="P528" s="23"/>
    </row>
    <row r="529" spans="7:16" ht="12.75" customHeight="1" x14ac:dyDescent="0.15">
      <c r="G529" s="41"/>
      <c r="N529" s="23"/>
      <c r="O529" s="23"/>
      <c r="P529" s="23"/>
    </row>
    <row r="530" spans="7:16" ht="12.75" customHeight="1" x14ac:dyDescent="0.15">
      <c r="G530" s="41"/>
      <c r="N530" s="23"/>
      <c r="O530" s="23"/>
      <c r="P530" s="23"/>
    </row>
    <row r="531" spans="7:16" ht="12.75" customHeight="1" x14ac:dyDescent="0.15">
      <c r="G531" s="41"/>
      <c r="N531" s="23"/>
      <c r="O531" s="23"/>
      <c r="P531" s="23"/>
    </row>
    <row r="532" spans="7:16" ht="12.75" customHeight="1" x14ac:dyDescent="0.15">
      <c r="G532" s="41"/>
      <c r="N532" s="23"/>
      <c r="O532" s="23"/>
      <c r="P532" s="23"/>
    </row>
    <row r="533" spans="7:16" ht="12.75" customHeight="1" x14ac:dyDescent="0.15">
      <c r="G533" s="41"/>
      <c r="N533" s="23"/>
      <c r="O533" s="23"/>
      <c r="P533" s="23"/>
    </row>
    <row r="534" spans="7:16" ht="12.75" customHeight="1" x14ac:dyDescent="0.15">
      <c r="G534" s="41"/>
      <c r="N534" s="23"/>
      <c r="O534" s="23"/>
      <c r="P534" s="23"/>
    </row>
    <row r="535" spans="7:16" ht="12.75" customHeight="1" x14ac:dyDescent="0.15">
      <c r="G535" s="41"/>
      <c r="N535" s="23"/>
      <c r="O535" s="23"/>
      <c r="P535" s="23"/>
    </row>
    <row r="536" spans="7:16" ht="12.75" customHeight="1" x14ac:dyDescent="0.15">
      <c r="G536" s="41"/>
      <c r="N536" s="23"/>
      <c r="O536" s="23"/>
      <c r="P536" s="23"/>
    </row>
    <row r="537" spans="7:16" ht="12.75" customHeight="1" x14ac:dyDescent="0.15">
      <c r="G537" s="41"/>
      <c r="N537" s="23"/>
      <c r="O537" s="23"/>
      <c r="P537" s="23"/>
    </row>
    <row r="538" spans="7:16" ht="12.75" customHeight="1" x14ac:dyDescent="0.15">
      <c r="G538" s="41"/>
      <c r="N538" s="23"/>
      <c r="O538" s="23"/>
      <c r="P538" s="23"/>
    </row>
    <row r="539" spans="7:16" ht="12.75" customHeight="1" x14ac:dyDescent="0.15">
      <c r="G539" s="41"/>
      <c r="N539" s="23"/>
      <c r="O539" s="23"/>
      <c r="P539" s="23"/>
    </row>
    <row r="540" spans="7:16" ht="12.75" customHeight="1" x14ac:dyDescent="0.15">
      <c r="G540" s="41"/>
      <c r="N540" s="23"/>
      <c r="O540" s="23"/>
      <c r="P540" s="23"/>
    </row>
    <row r="541" spans="7:16" ht="12.75" customHeight="1" x14ac:dyDescent="0.15">
      <c r="G541" s="41"/>
      <c r="N541" s="23"/>
      <c r="O541" s="23"/>
      <c r="P541" s="23"/>
    </row>
    <row r="542" spans="7:16" ht="12.75" customHeight="1" x14ac:dyDescent="0.15">
      <c r="G542" s="41"/>
      <c r="N542" s="23"/>
      <c r="O542" s="23"/>
      <c r="P542" s="23"/>
    </row>
    <row r="543" spans="7:16" ht="12.75" customHeight="1" x14ac:dyDescent="0.15">
      <c r="G543" s="41"/>
      <c r="N543" s="23"/>
      <c r="O543" s="23"/>
      <c r="P543" s="23"/>
    </row>
    <row r="544" spans="7:16" ht="12.75" customHeight="1" x14ac:dyDescent="0.15">
      <c r="G544" s="41"/>
      <c r="N544" s="23"/>
      <c r="O544" s="23"/>
      <c r="P544" s="23"/>
    </row>
    <row r="545" spans="7:16" ht="12.75" customHeight="1" x14ac:dyDescent="0.15">
      <c r="G545" s="41"/>
      <c r="N545" s="23"/>
      <c r="O545" s="23"/>
      <c r="P545" s="23"/>
    </row>
    <row r="546" spans="7:16" ht="12.75" customHeight="1" x14ac:dyDescent="0.15">
      <c r="G546" s="41"/>
      <c r="N546" s="23"/>
      <c r="O546" s="23"/>
      <c r="P546" s="23"/>
    </row>
    <row r="547" spans="7:16" ht="12.75" customHeight="1" x14ac:dyDescent="0.15">
      <c r="G547" s="41"/>
      <c r="N547" s="23"/>
      <c r="O547" s="23"/>
      <c r="P547" s="23"/>
    </row>
    <row r="548" spans="7:16" ht="12.75" customHeight="1" x14ac:dyDescent="0.15">
      <c r="G548" s="41"/>
      <c r="N548" s="23"/>
      <c r="O548" s="23"/>
      <c r="P548" s="23"/>
    </row>
    <row r="549" spans="7:16" ht="12.75" customHeight="1" x14ac:dyDescent="0.15">
      <c r="G549" s="41"/>
      <c r="N549" s="23"/>
      <c r="O549" s="23"/>
      <c r="P549" s="23"/>
    </row>
    <row r="550" spans="7:16" ht="12.75" customHeight="1" x14ac:dyDescent="0.15">
      <c r="G550" s="41"/>
      <c r="N550" s="23"/>
      <c r="O550" s="23"/>
      <c r="P550" s="23"/>
    </row>
    <row r="551" spans="7:16" ht="12.75" customHeight="1" x14ac:dyDescent="0.15">
      <c r="G551" s="41"/>
      <c r="N551" s="23"/>
      <c r="O551" s="23"/>
      <c r="P551" s="23"/>
    </row>
    <row r="552" spans="7:16" ht="12.75" customHeight="1" x14ac:dyDescent="0.15">
      <c r="G552" s="41"/>
      <c r="N552" s="23"/>
      <c r="O552" s="23"/>
      <c r="P552" s="23"/>
    </row>
    <row r="553" spans="7:16" ht="12.75" customHeight="1" x14ac:dyDescent="0.15">
      <c r="G553" s="41"/>
      <c r="N553" s="23"/>
      <c r="O553" s="23"/>
      <c r="P553" s="23"/>
    </row>
    <row r="554" spans="7:16" ht="12.75" customHeight="1" x14ac:dyDescent="0.15">
      <c r="G554" s="41"/>
      <c r="N554" s="23"/>
      <c r="O554" s="23"/>
      <c r="P554" s="23"/>
    </row>
    <row r="555" spans="7:16" ht="12.75" customHeight="1" x14ac:dyDescent="0.15">
      <c r="G555" s="41"/>
      <c r="N555" s="23"/>
      <c r="O555" s="23"/>
      <c r="P555" s="23"/>
    </row>
    <row r="556" spans="7:16" ht="12.75" customHeight="1" x14ac:dyDescent="0.15">
      <c r="G556" s="41"/>
      <c r="N556" s="23"/>
      <c r="O556" s="23"/>
      <c r="P556" s="23"/>
    </row>
    <row r="557" spans="7:16" ht="12.75" customHeight="1" x14ac:dyDescent="0.15">
      <c r="G557" s="41"/>
      <c r="N557" s="23"/>
      <c r="O557" s="23"/>
      <c r="P557" s="23"/>
    </row>
    <row r="558" spans="7:16" ht="12.75" customHeight="1" x14ac:dyDescent="0.15">
      <c r="G558" s="41"/>
      <c r="N558" s="23"/>
      <c r="O558" s="23"/>
      <c r="P558" s="23"/>
    </row>
    <row r="559" spans="7:16" ht="12.75" customHeight="1" x14ac:dyDescent="0.15">
      <c r="G559" s="41"/>
      <c r="N559" s="23"/>
      <c r="O559" s="23"/>
      <c r="P559" s="23"/>
    </row>
    <row r="560" spans="7:16" ht="12.75" customHeight="1" x14ac:dyDescent="0.15">
      <c r="G560" s="41"/>
      <c r="N560" s="23"/>
      <c r="O560" s="23"/>
      <c r="P560" s="23"/>
    </row>
    <row r="561" spans="7:16" ht="12.75" customHeight="1" x14ac:dyDescent="0.15">
      <c r="G561" s="41"/>
      <c r="N561" s="23"/>
      <c r="O561" s="23"/>
      <c r="P561" s="23"/>
    </row>
    <row r="562" spans="7:16" ht="12.75" customHeight="1" x14ac:dyDescent="0.15">
      <c r="G562" s="41"/>
      <c r="N562" s="23"/>
      <c r="O562" s="23"/>
      <c r="P562" s="23"/>
    </row>
    <row r="563" spans="7:16" ht="12.75" customHeight="1" x14ac:dyDescent="0.15">
      <c r="G563" s="41"/>
      <c r="N563" s="23"/>
      <c r="O563" s="23"/>
      <c r="P563" s="23"/>
    </row>
    <row r="564" spans="7:16" ht="12.75" customHeight="1" x14ac:dyDescent="0.15">
      <c r="G564" s="41"/>
      <c r="N564" s="23"/>
      <c r="O564" s="23"/>
      <c r="P564" s="23"/>
    </row>
    <row r="565" spans="7:16" ht="12.75" customHeight="1" x14ac:dyDescent="0.15">
      <c r="G565" s="41"/>
      <c r="N565" s="23"/>
      <c r="O565" s="23"/>
      <c r="P565" s="23"/>
    </row>
    <row r="566" spans="7:16" ht="12.75" customHeight="1" x14ac:dyDescent="0.15">
      <c r="G566" s="41"/>
      <c r="N566" s="23"/>
      <c r="O566" s="23"/>
      <c r="P566" s="23"/>
    </row>
    <row r="567" spans="7:16" ht="12.75" customHeight="1" x14ac:dyDescent="0.15">
      <c r="G567" s="41"/>
      <c r="N567" s="23"/>
      <c r="O567" s="23"/>
      <c r="P567" s="23"/>
    </row>
    <row r="568" spans="7:16" ht="12.75" customHeight="1" x14ac:dyDescent="0.15">
      <c r="G568" s="41"/>
      <c r="N568" s="23"/>
      <c r="O568" s="23"/>
      <c r="P568" s="23"/>
    </row>
    <row r="569" spans="7:16" ht="12.75" customHeight="1" x14ac:dyDescent="0.15">
      <c r="G569" s="41"/>
      <c r="N569" s="23"/>
      <c r="O569" s="23"/>
      <c r="P569" s="23"/>
    </row>
    <row r="570" spans="7:16" ht="12.75" customHeight="1" x14ac:dyDescent="0.15">
      <c r="G570" s="41"/>
      <c r="N570" s="23"/>
      <c r="O570" s="23"/>
      <c r="P570" s="23"/>
    </row>
    <row r="571" spans="7:16" ht="12.75" customHeight="1" x14ac:dyDescent="0.15">
      <c r="G571" s="41"/>
      <c r="N571" s="23"/>
      <c r="O571" s="23"/>
      <c r="P571" s="23"/>
    </row>
    <row r="572" spans="7:16" ht="12.75" customHeight="1" x14ac:dyDescent="0.15">
      <c r="G572" s="41"/>
      <c r="N572" s="23"/>
      <c r="O572" s="23"/>
      <c r="P572" s="23"/>
    </row>
    <row r="573" spans="7:16" ht="12.75" customHeight="1" x14ac:dyDescent="0.15">
      <c r="G573" s="41"/>
      <c r="N573" s="23"/>
      <c r="O573" s="23"/>
      <c r="P573" s="23"/>
    </row>
    <row r="574" spans="7:16" ht="12.75" customHeight="1" x14ac:dyDescent="0.15">
      <c r="G574" s="41"/>
      <c r="N574" s="23"/>
      <c r="O574" s="23"/>
      <c r="P574" s="23"/>
    </row>
    <row r="575" spans="7:16" ht="12.75" customHeight="1" x14ac:dyDescent="0.15">
      <c r="G575" s="41"/>
      <c r="N575" s="23"/>
      <c r="O575" s="23"/>
      <c r="P575" s="23"/>
    </row>
    <row r="576" spans="7:16" ht="12.75" customHeight="1" x14ac:dyDescent="0.15">
      <c r="G576" s="41"/>
      <c r="N576" s="23"/>
      <c r="O576" s="23"/>
      <c r="P576" s="23"/>
    </row>
    <row r="577" spans="7:16" ht="12.75" customHeight="1" x14ac:dyDescent="0.15">
      <c r="G577" s="41"/>
      <c r="N577" s="23"/>
      <c r="O577" s="23"/>
      <c r="P577" s="23"/>
    </row>
    <row r="578" spans="7:16" ht="12.75" customHeight="1" x14ac:dyDescent="0.15">
      <c r="G578" s="41"/>
      <c r="N578" s="23"/>
      <c r="O578" s="23"/>
      <c r="P578" s="23"/>
    </row>
    <row r="579" spans="7:16" ht="12.75" customHeight="1" x14ac:dyDescent="0.15">
      <c r="G579" s="41"/>
      <c r="N579" s="23"/>
      <c r="O579" s="23"/>
      <c r="P579" s="23"/>
    </row>
    <row r="580" spans="7:16" ht="12.75" customHeight="1" x14ac:dyDescent="0.15">
      <c r="G580" s="41"/>
      <c r="N580" s="23"/>
      <c r="O580" s="23"/>
      <c r="P580" s="23"/>
    </row>
    <row r="581" spans="7:16" ht="12.75" customHeight="1" x14ac:dyDescent="0.15">
      <c r="G581" s="41"/>
      <c r="N581" s="23"/>
      <c r="O581" s="23"/>
      <c r="P581" s="23"/>
    </row>
    <row r="582" spans="7:16" ht="12.75" customHeight="1" x14ac:dyDescent="0.15">
      <c r="G582" s="41"/>
      <c r="N582" s="23"/>
      <c r="O582" s="23"/>
      <c r="P582" s="23"/>
    </row>
    <row r="583" spans="7:16" ht="12.75" customHeight="1" x14ac:dyDescent="0.15">
      <c r="G583" s="41"/>
      <c r="N583" s="23"/>
      <c r="O583" s="23"/>
      <c r="P583" s="23"/>
    </row>
    <row r="584" spans="7:16" ht="12.75" customHeight="1" x14ac:dyDescent="0.15">
      <c r="G584" s="41"/>
      <c r="N584" s="23"/>
      <c r="O584" s="23"/>
      <c r="P584" s="23"/>
    </row>
    <row r="585" spans="7:16" ht="12.75" customHeight="1" x14ac:dyDescent="0.15">
      <c r="G585" s="41"/>
      <c r="N585" s="23"/>
      <c r="O585" s="23"/>
      <c r="P585" s="23"/>
    </row>
    <row r="586" spans="7:16" ht="12.75" customHeight="1" x14ac:dyDescent="0.15">
      <c r="G586" s="41"/>
      <c r="N586" s="23"/>
      <c r="O586" s="23"/>
      <c r="P586" s="23"/>
    </row>
    <row r="587" spans="7:16" ht="12.75" customHeight="1" x14ac:dyDescent="0.15">
      <c r="G587" s="41"/>
      <c r="N587" s="23"/>
      <c r="O587" s="23"/>
      <c r="P587" s="23"/>
    </row>
    <row r="588" spans="7:16" ht="12.75" customHeight="1" x14ac:dyDescent="0.15">
      <c r="G588" s="41"/>
      <c r="N588" s="23"/>
      <c r="O588" s="23"/>
      <c r="P588" s="23"/>
    </row>
    <row r="589" spans="7:16" ht="12.75" customHeight="1" x14ac:dyDescent="0.15">
      <c r="G589" s="41"/>
      <c r="N589" s="23"/>
      <c r="O589" s="23"/>
      <c r="P589" s="23"/>
    </row>
    <row r="590" spans="7:16" ht="12.75" customHeight="1" x14ac:dyDescent="0.15">
      <c r="G590" s="41"/>
      <c r="N590" s="23"/>
      <c r="O590" s="23"/>
      <c r="P590" s="23"/>
    </row>
    <row r="591" spans="7:16" ht="12.75" customHeight="1" x14ac:dyDescent="0.15">
      <c r="G591" s="41"/>
      <c r="N591" s="23"/>
      <c r="O591" s="23"/>
      <c r="P591" s="23"/>
    </row>
    <row r="592" spans="7:16" ht="12.75" customHeight="1" x14ac:dyDescent="0.15">
      <c r="G592" s="41"/>
      <c r="N592" s="23"/>
      <c r="O592" s="23"/>
      <c r="P592" s="23"/>
    </row>
    <row r="593" spans="7:16" ht="12.75" customHeight="1" x14ac:dyDescent="0.15">
      <c r="G593" s="41"/>
      <c r="N593" s="23"/>
      <c r="O593" s="23"/>
      <c r="P593" s="23"/>
    </row>
    <row r="594" spans="7:16" ht="12.75" customHeight="1" x14ac:dyDescent="0.15">
      <c r="G594" s="41"/>
      <c r="N594" s="23"/>
      <c r="O594" s="23"/>
      <c r="P594" s="23"/>
    </row>
    <row r="595" spans="7:16" ht="12.75" customHeight="1" x14ac:dyDescent="0.15">
      <c r="G595" s="41"/>
      <c r="N595" s="23"/>
      <c r="O595" s="23"/>
      <c r="P595" s="23"/>
    </row>
    <row r="596" spans="7:16" ht="12.75" customHeight="1" x14ac:dyDescent="0.15">
      <c r="G596" s="41"/>
      <c r="N596" s="23"/>
      <c r="O596" s="23"/>
      <c r="P596" s="23"/>
    </row>
    <row r="597" spans="7:16" ht="12.75" customHeight="1" x14ac:dyDescent="0.15">
      <c r="G597" s="41"/>
      <c r="N597" s="23"/>
      <c r="O597" s="23"/>
      <c r="P597" s="23"/>
    </row>
    <row r="598" spans="7:16" ht="12.75" customHeight="1" x14ac:dyDescent="0.15">
      <c r="G598" s="41"/>
      <c r="N598" s="23"/>
      <c r="O598" s="23"/>
      <c r="P598" s="23"/>
    </row>
    <row r="599" spans="7:16" ht="12.75" customHeight="1" x14ac:dyDescent="0.15">
      <c r="G599" s="41"/>
      <c r="N599" s="23"/>
      <c r="O599" s="23"/>
      <c r="P599" s="23"/>
    </row>
    <row r="600" spans="7:16" ht="12.75" customHeight="1" x14ac:dyDescent="0.15">
      <c r="G600" s="41"/>
      <c r="N600" s="23"/>
      <c r="O600" s="23"/>
      <c r="P600" s="23"/>
    </row>
    <row r="601" spans="7:16" ht="12.75" customHeight="1" x14ac:dyDescent="0.15">
      <c r="G601" s="41"/>
      <c r="N601" s="23"/>
      <c r="O601" s="23"/>
      <c r="P601" s="23"/>
    </row>
    <row r="602" spans="7:16" ht="12.75" customHeight="1" x14ac:dyDescent="0.15">
      <c r="G602" s="41"/>
      <c r="N602" s="23"/>
      <c r="O602" s="23"/>
      <c r="P602" s="23"/>
    </row>
    <row r="603" spans="7:16" ht="12.75" customHeight="1" x14ac:dyDescent="0.15">
      <c r="G603" s="41"/>
      <c r="N603" s="23"/>
      <c r="O603" s="23"/>
      <c r="P603" s="23"/>
    </row>
    <row r="604" spans="7:16" ht="12.75" customHeight="1" x14ac:dyDescent="0.15">
      <c r="G604" s="41"/>
      <c r="N604" s="23"/>
      <c r="O604" s="23"/>
      <c r="P604" s="23"/>
    </row>
    <row r="605" spans="7:16" ht="12.75" customHeight="1" x14ac:dyDescent="0.15">
      <c r="G605" s="41"/>
      <c r="N605" s="23"/>
      <c r="O605" s="23"/>
      <c r="P605" s="23"/>
    </row>
    <row r="606" spans="7:16" ht="12.75" customHeight="1" x14ac:dyDescent="0.15">
      <c r="G606" s="41"/>
      <c r="N606" s="23"/>
      <c r="O606" s="23"/>
      <c r="P606" s="23"/>
    </row>
    <row r="607" spans="7:16" ht="12.75" customHeight="1" x14ac:dyDescent="0.15">
      <c r="G607" s="41"/>
      <c r="N607" s="23"/>
      <c r="O607" s="23"/>
      <c r="P607" s="23"/>
    </row>
    <row r="608" spans="7:16" ht="12.75" customHeight="1" x14ac:dyDescent="0.15">
      <c r="G608" s="41"/>
      <c r="N608" s="23"/>
      <c r="O608" s="23"/>
      <c r="P608" s="23"/>
    </row>
    <row r="609" spans="7:16" ht="12.75" customHeight="1" x14ac:dyDescent="0.15">
      <c r="G609" s="41"/>
      <c r="N609" s="23"/>
      <c r="O609" s="23"/>
      <c r="P609" s="23"/>
    </row>
    <row r="610" spans="7:16" ht="12.75" customHeight="1" x14ac:dyDescent="0.15">
      <c r="G610" s="41"/>
      <c r="N610" s="23"/>
      <c r="O610" s="23"/>
      <c r="P610" s="23"/>
    </row>
    <row r="611" spans="7:16" ht="12.75" customHeight="1" x14ac:dyDescent="0.15">
      <c r="G611" s="41"/>
      <c r="N611" s="23"/>
      <c r="O611" s="23"/>
      <c r="P611" s="23"/>
    </row>
    <row r="612" spans="7:16" ht="12.75" customHeight="1" x14ac:dyDescent="0.15">
      <c r="G612" s="41"/>
      <c r="N612" s="23"/>
      <c r="O612" s="23"/>
      <c r="P612" s="23"/>
    </row>
    <row r="613" spans="7:16" ht="12.75" customHeight="1" x14ac:dyDescent="0.15">
      <c r="G613" s="41"/>
      <c r="N613" s="23"/>
      <c r="O613" s="23"/>
      <c r="P613" s="23"/>
    </row>
    <row r="614" spans="7:16" ht="12.75" customHeight="1" x14ac:dyDescent="0.15">
      <c r="G614" s="41"/>
      <c r="N614" s="23"/>
      <c r="O614" s="23"/>
      <c r="P614" s="23"/>
    </row>
    <row r="615" spans="7:16" ht="12.75" customHeight="1" x14ac:dyDescent="0.15">
      <c r="G615" s="41"/>
      <c r="N615" s="23"/>
      <c r="O615" s="23"/>
      <c r="P615" s="23"/>
    </row>
    <row r="616" spans="7:16" ht="12.75" customHeight="1" x14ac:dyDescent="0.15">
      <c r="G616" s="41"/>
      <c r="N616" s="23"/>
      <c r="O616" s="23"/>
      <c r="P616" s="23"/>
    </row>
    <row r="617" spans="7:16" ht="12.75" customHeight="1" x14ac:dyDescent="0.15">
      <c r="G617" s="41"/>
      <c r="N617" s="23"/>
      <c r="O617" s="23"/>
      <c r="P617" s="23"/>
    </row>
    <row r="618" spans="7:16" ht="12.75" customHeight="1" x14ac:dyDescent="0.15">
      <c r="G618" s="41"/>
      <c r="N618" s="23"/>
      <c r="O618" s="23"/>
      <c r="P618" s="23"/>
    </row>
    <row r="619" spans="7:16" ht="12.75" customHeight="1" x14ac:dyDescent="0.15">
      <c r="G619" s="41"/>
      <c r="N619" s="23"/>
      <c r="O619" s="23"/>
      <c r="P619" s="23"/>
    </row>
    <row r="620" spans="7:16" ht="12.75" customHeight="1" x14ac:dyDescent="0.15">
      <c r="G620" s="41"/>
      <c r="N620" s="23"/>
      <c r="O620" s="23"/>
      <c r="P620" s="23"/>
    </row>
    <row r="621" spans="7:16" ht="12.75" customHeight="1" x14ac:dyDescent="0.15">
      <c r="G621" s="41"/>
      <c r="N621" s="23"/>
      <c r="O621" s="23"/>
      <c r="P621" s="23"/>
    </row>
    <row r="622" spans="7:16" ht="12.75" customHeight="1" x14ac:dyDescent="0.15">
      <c r="G622" s="41"/>
      <c r="N622" s="23"/>
      <c r="O622" s="23"/>
      <c r="P622" s="23"/>
    </row>
    <row r="623" spans="7:16" ht="12.75" customHeight="1" x14ac:dyDescent="0.15">
      <c r="G623" s="41"/>
      <c r="N623" s="23"/>
      <c r="O623" s="23"/>
      <c r="P623" s="23"/>
    </row>
    <row r="624" spans="7:16" ht="12.75" customHeight="1" x14ac:dyDescent="0.15">
      <c r="G624" s="41"/>
      <c r="N624" s="23"/>
      <c r="O624" s="23"/>
      <c r="P624" s="23"/>
    </row>
    <row r="625" spans="7:16" ht="12.75" customHeight="1" x14ac:dyDescent="0.15">
      <c r="G625" s="41"/>
      <c r="N625" s="23"/>
      <c r="O625" s="23"/>
      <c r="P625" s="23"/>
    </row>
    <row r="626" spans="7:16" ht="12.75" customHeight="1" x14ac:dyDescent="0.15">
      <c r="G626" s="41"/>
      <c r="N626" s="23"/>
      <c r="O626" s="23"/>
      <c r="P626" s="23"/>
    </row>
    <row r="627" spans="7:16" ht="12.75" customHeight="1" x14ac:dyDescent="0.15">
      <c r="G627" s="41"/>
      <c r="N627" s="23"/>
      <c r="O627" s="23"/>
      <c r="P627" s="23"/>
    </row>
    <row r="628" spans="7:16" ht="12.75" customHeight="1" x14ac:dyDescent="0.15">
      <c r="G628" s="41"/>
      <c r="N628" s="23"/>
      <c r="O628" s="23"/>
      <c r="P628" s="23"/>
    </row>
    <row r="629" spans="7:16" ht="12.75" customHeight="1" x14ac:dyDescent="0.15">
      <c r="G629" s="41"/>
      <c r="N629" s="23"/>
      <c r="O629" s="23"/>
      <c r="P629" s="23"/>
    </row>
    <row r="630" spans="7:16" ht="12.75" customHeight="1" x14ac:dyDescent="0.15">
      <c r="G630" s="41"/>
      <c r="N630" s="23"/>
      <c r="O630" s="23"/>
      <c r="P630" s="23"/>
    </row>
    <row r="631" spans="7:16" ht="12.75" customHeight="1" x14ac:dyDescent="0.15">
      <c r="G631" s="41"/>
      <c r="N631" s="23"/>
      <c r="O631" s="23"/>
      <c r="P631" s="23"/>
    </row>
    <row r="632" spans="7:16" ht="12.75" customHeight="1" x14ac:dyDescent="0.15">
      <c r="G632" s="41"/>
      <c r="N632" s="23"/>
      <c r="O632" s="23"/>
      <c r="P632" s="23"/>
    </row>
    <row r="633" spans="7:16" ht="12.75" customHeight="1" x14ac:dyDescent="0.15">
      <c r="G633" s="41"/>
      <c r="N633" s="23"/>
      <c r="O633" s="23"/>
      <c r="P633" s="23"/>
    </row>
    <row r="634" spans="7:16" ht="12.75" customHeight="1" x14ac:dyDescent="0.15">
      <c r="G634" s="41"/>
      <c r="N634" s="23"/>
      <c r="O634" s="23"/>
      <c r="P634" s="23"/>
    </row>
    <row r="635" spans="7:16" ht="12.75" customHeight="1" x14ac:dyDescent="0.15">
      <c r="G635" s="41"/>
      <c r="N635" s="23"/>
      <c r="O635" s="23"/>
      <c r="P635" s="23"/>
    </row>
    <row r="636" spans="7:16" ht="12.75" customHeight="1" x14ac:dyDescent="0.15">
      <c r="G636" s="41"/>
      <c r="N636" s="23"/>
      <c r="O636" s="23"/>
      <c r="P636" s="23"/>
    </row>
    <row r="637" spans="7:16" ht="12.75" customHeight="1" x14ac:dyDescent="0.15">
      <c r="G637" s="41"/>
      <c r="N637" s="23"/>
      <c r="O637" s="23"/>
      <c r="P637" s="23"/>
    </row>
    <row r="638" spans="7:16" ht="12.75" customHeight="1" x14ac:dyDescent="0.15">
      <c r="G638" s="41"/>
      <c r="N638" s="23"/>
      <c r="O638" s="23"/>
      <c r="P638" s="23"/>
    </row>
    <row r="639" spans="7:16" ht="12.75" customHeight="1" x14ac:dyDescent="0.15">
      <c r="G639" s="41"/>
      <c r="N639" s="23"/>
      <c r="O639" s="23"/>
      <c r="P639" s="23"/>
    </row>
    <row r="640" spans="7:16" ht="12.75" customHeight="1" x14ac:dyDescent="0.15">
      <c r="G640" s="41"/>
      <c r="N640" s="23"/>
      <c r="O640" s="23"/>
      <c r="P640" s="23"/>
    </row>
    <row r="641" spans="7:16" ht="12.75" customHeight="1" x14ac:dyDescent="0.15">
      <c r="G641" s="41"/>
      <c r="N641" s="23"/>
      <c r="O641" s="23"/>
      <c r="P641" s="23"/>
    </row>
    <row r="642" spans="7:16" ht="12.75" customHeight="1" x14ac:dyDescent="0.15">
      <c r="G642" s="41"/>
      <c r="N642" s="23"/>
      <c r="O642" s="23"/>
      <c r="P642" s="23"/>
    </row>
    <row r="643" spans="7:16" ht="12.75" customHeight="1" x14ac:dyDescent="0.15">
      <c r="G643" s="41"/>
      <c r="N643" s="23"/>
      <c r="O643" s="23"/>
      <c r="P643" s="23"/>
    </row>
    <row r="644" spans="7:16" ht="12.75" customHeight="1" x14ac:dyDescent="0.15">
      <c r="G644" s="41"/>
      <c r="N644" s="23"/>
      <c r="O644" s="23"/>
      <c r="P644" s="23"/>
    </row>
    <row r="645" spans="7:16" ht="12.75" customHeight="1" x14ac:dyDescent="0.15">
      <c r="G645" s="41"/>
      <c r="N645" s="23"/>
      <c r="O645" s="23"/>
      <c r="P645" s="23"/>
    </row>
    <row r="646" spans="7:16" ht="12.75" customHeight="1" x14ac:dyDescent="0.15">
      <c r="G646" s="41"/>
      <c r="N646" s="23"/>
      <c r="O646" s="23"/>
      <c r="P646" s="23"/>
    </row>
    <row r="647" spans="7:16" ht="12.75" customHeight="1" x14ac:dyDescent="0.15">
      <c r="G647" s="41"/>
      <c r="N647" s="23"/>
      <c r="O647" s="23"/>
      <c r="P647" s="23"/>
    </row>
    <row r="648" spans="7:16" ht="12.75" customHeight="1" x14ac:dyDescent="0.15">
      <c r="G648" s="41"/>
      <c r="N648" s="23"/>
      <c r="O648" s="23"/>
      <c r="P648" s="23"/>
    </row>
    <row r="649" spans="7:16" ht="12.75" customHeight="1" x14ac:dyDescent="0.15">
      <c r="G649" s="41"/>
      <c r="N649" s="23"/>
      <c r="O649" s="23"/>
      <c r="P649" s="23"/>
    </row>
    <row r="650" spans="7:16" ht="12.75" customHeight="1" x14ac:dyDescent="0.15">
      <c r="G650" s="41"/>
      <c r="N650" s="23"/>
      <c r="O650" s="23"/>
      <c r="P650" s="23"/>
    </row>
    <row r="651" spans="7:16" ht="12.75" customHeight="1" x14ac:dyDescent="0.15">
      <c r="G651" s="41"/>
      <c r="N651" s="23"/>
      <c r="O651" s="23"/>
      <c r="P651" s="23"/>
    </row>
    <row r="652" spans="7:16" ht="12.75" customHeight="1" x14ac:dyDescent="0.15">
      <c r="G652" s="41"/>
      <c r="N652" s="23"/>
      <c r="O652" s="23"/>
      <c r="P652" s="23"/>
    </row>
    <row r="653" spans="7:16" ht="12.75" customHeight="1" x14ac:dyDescent="0.15">
      <c r="G653" s="41"/>
      <c r="N653" s="23"/>
      <c r="O653" s="23"/>
      <c r="P653" s="23"/>
    </row>
    <row r="654" spans="7:16" ht="12.75" customHeight="1" x14ac:dyDescent="0.15">
      <c r="G654" s="41"/>
      <c r="N654" s="23"/>
      <c r="O654" s="23"/>
      <c r="P654" s="23"/>
    </row>
    <row r="655" spans="7:16" ht="12.75" customHeight="1" x14ac:dyDescent="0.15">
      <c r="G655" s="41"/>
      <c r="N655" s="23"/>
      <c r="O655" s="23"/>
      <c r="P655" s="23"/>
    </row>
    <row r="656" spans="7:16" ht="12.75" customHeight="1" x14ac:dyDescent="0.15">
      <c r="G656" s="41"/>
      <c r="N656" s="23"/>
      <c r="O656" s="23"/>
      <c r="P656" s="23"/>
    </row>
    <row r="657" spans="7:16" ht="12.75" customHeight="1" x14ac:dyDescent="0.15">
      <c r="G657" s="41"/>
      <c r="N657" s="23"/>
      <c r="O657" s="23"/>
      <c r="P657" s="23"/>
    </row>
    <row r="658" spans="7:16" ht="12.75" customHeight="1" x14ac:dyDescent="0.15">
      <c r="G658" s="41"/>
      <c r="N658" s="23"/>
      <c r="O658" s="23"/>
      <c r="P658" s="23"/>
    </row>
    <row r="659" spans="7:16" ht="12.75" customHeight="1" x14ac:dyDescent="0.15">
      <c r="G659" s="41"/>
      <c r="N659" s="23"/>
      <c r="O659" s="23"/>
      <c r="P659" s="23"/>
    </row>
    <row r="660" spans="7:16" ht="12.75" customHeight="1" x14ac:dyDescent="0.15">
      <c r="G660" s="41"/>
      <c r="N660" s="23"/>
      <c r="O660" s="23"/>
      <c r="P660" s="23"/>
    </row>
    <row r="661" spans="7:16" ht="12.75" customHeight="1" x14ac:dyDescent="0.15">
      <c r="G661" s="41"/>
      <c r="N661" s="23"/>
      <c r="O661" s="23"/>
      <c r="P661" s="23"/>
    </row>
    <row r="662" spans="7:16" ht="12.75" customHeight="1" x14ac:dyDescent="0.15">
      <c r="G662" s="41"/>
      <c r="N662" s="23"/>
      <c r="O662" s="23"/>
      <c r="P662" s="23"/>
    </row>
    <row r="663" spans="7:16" ht="12.75" customHeight="1" x14ac:dyDescent="0.15">
      <c r="G663" s="41"/>
      <c r="N663" s="23"/>
      <c r="O663" s="23"/>
      <c r="P663" s="23"/>
    </row>
    <row r="664" spans="7:16" ht="12.75" customHeight="1" x14ac:dyDescent="0.15">
      <c r="G664" s="41"/>
      <c r="N664" s="23"/>
      <c r="O664" s="23"/>
      <c r="P664" s="23"/>
    </row>
    <row r="665" spans="7:16" ht="12.75" customHeight="1" x14ac:dyDescent="0.15">
      <c r="G665" s="41"/>
      <c r="N665" s="23"/>
      <c r="O665" s="23"/>
      <c r="P665" s="23"/>
    </row>
    <row r="666" spans="7:16" ht="12.75" customHeight="1" x14ac:dyDescent="0.15">
      <c r="G666" s="41"/>
      <c r="N666" s="23"/>
      <c r="O666" s="23"/>
      <c r="P666" s="23"/>
    </row>
    <row r="667" spans="7:16" ht="12.75" customHeight="1" x14ac:dyDescent="0.15">
      <c r="G667" s="41"/>
      <c r="N667" s="23"/>
      <c r="O667" s="23"/>
      <c r="P667" s="23"/>
    </row>
    <row r="668" spans="7:16" ht="12.75" customHeight="1" x14ac:dyDescent="0.15">
      <c r="G668" s="41"/>
      <c r="N668" s="23"/>
      <c r="O668" s="23"/>
      <c r="P668" s="23"/>
    </row>
    <row r="669" spans="7:16" ht="12.75" customHeight="1" x14ac:dyDescent="0.15">
      <c r="G669" s="41"/>
      <c r="N669" s="23"/>
      <c r="O669" s="23"/>
      <c r="P669" s="23"/>
    </row>
    <row r="670" spans="7:16" ht="12.75" customHeight="1" x14ac:dyDescent="0.15">
      <c r="G670" s="41"/>
      <c r="N670" s="23"/>
      <c r="O670" s="23"/>
      <c r="P670" s="23"/>
    </row>
    <row r="671" spans="7:16" ht="12.75" customHeight="1" x14ac:dyDescent="0.15">
      <c r="G671" s="41"/>
      <c r="N671" s="23"/>
      <c r="O671" s="23"/>
      <c r="P671" s="23"/>
    </row>
    <row r="672" spans="7:16" ht="12.75" customHeight="1" x14ac:dyDescent="0.15">
      <c r="G672" s="41"/>
      <c r="N672" s="23"/>
      <c r="O672" s="23"/>
      <c r="P672" s="23"/>
    </row>
    <row r="673" spans="7:16" ht="12.75" customHeight="1" x14ac:dyDescent="0.15">
      <c r="G673" s="41"/>
      <c r="N673" s="23"/>
      <c r="O673" s="23"/>
      <c r="P673" s="23"/>
    </row>
    <row r="674" spans="7:16" ht="12.75" customHeight="1" x14ac:dyDescent="0.15">
      <c r="G674" s="41"/>
      <c r="N674" s="23"/>
      <c r="O674" s="23"/>
      <c r="P674" s="23"/>
    </row>
    <row r="675" spans="7:16" ht="12.75" customHeight="1" x14ac:dyDescent="0.15">
      <c r="G675" s="41"/>
      <c r="N675" s="23"/>
      <c r="O675" s="23"/>
      <c r="P675" s="23"/>
    </row>
    <row r="676" spans="7:16" ht="12.75" customHeight="1" x14ac:dyDescent="0.15">
      <c r="G676" s="41"/>
      <c r="N676" s="23"/>
      <c r="O676" s="23"/>
      <c r="P676" s="23"/>
    </row>
    <row r="677" spans="7:16" ht="12.75" customHeight="1" x14ac:dyDescent="0.15">
      <c r="G677" s="41"/>
      <c r="N677" s="23"/>
      <c r="O677" s="23"/>
      <c r="P677" s="23"/>
    </row>
    <row r="678" spans="7:16" ht="12.75" customHeight="1" x14ac:dyDescent="0.15">
      <c r="G678" s="41"/>
      <c r="N678" s="23"/>
      <c r="O678" s="23"/>
      <c r="P678" s="23"/>
    </row>
    <row r="679" spans="7:16" ht="12.75" customHeight="1" x14ac:dyDescent="0.15">
      <c r="G679" s="41"/>
      <c r="N679" s="23"/>
      <c r="O679" s="23"/>
      <c r="P679" s="23"/>
    </row>
    <row r="680" spans="7:16" ht="12.75" customHeight="1" x14ac:dyDescent="0.15">
      <c r="G680" s="41"/>
      <c r="N680" s="23"/>
      <c r="O680" s="23"/>
      <c r="P680" s="23"/>
    </row>
    <row r="681" spans="7:16" ht="12.75" customHeight="1" x14ac:dyDescent="0.15">
      <c r="G681" s="41"/>
      <c r="N681" s="23"/>
      <c r="O681" s="23"/>
      <c r="P681" s="23"/>
    </row>
    <row r="682" spans="7:16" ht="12.75" customHeight="1" x14ac:dyDescent="0.15">
      <c r="G682" s="41"/>
      <c r="N682" s="23"/>
      <c r="O682" s="23"/>
      <c r="P682" s="23"/>
    </row>
    <row r="683" spans="7:16" ht="12.75" customHeight="1" x14ac:dyDescent="0.15">
      <c r="G683" s="41"/>
      <c r="N683" s="23"/>
      <c r="O683" s="23"/>
      <c r="P683" s="23"/>
    </row>
    <row r="684" spans="7:16" ht="12.75" customHeight="1" x14ac:dyDescent="0.15">
      <c r="G684" s="41"/>
      <c r="N684" s="23"/>
      <c r="O684" s="23"/>
      <c r="P684" s="23"/>
    </row>
    <row r="685" spans="7:16" ht="12.75" customHeight="1" x14ac:dyDescent="0.15">
      <c r="G685" s="41"/>
      <c r="N685" s="23"/>
      <c r="O685" s="23"/>
      <c r="P685" s="23"/>
    </row>
    <row r="686" spans="7:16" ht="12.75" customHeight="1" x14ac:dyDescent="0.15">
      <c r="G686" s="41"/>
      <c r="N686" s="23"/>
      <c r="O686" s="23"/>
      <c r="P686" s="23"/>
    </row>
    <row r="687" spans="7:16" ht="12.75" customHeight="1" x14ac:dyDescent="0.15">
      <c r="G687" s="41"/>
      <c r="N687" s="23"/>
      <c r="O687" s="23"/>
      <c r="P687" s="23"/>
    </row>
    <row r="688" spans="7:16" ht="12.75" customHeight="1" x14ac:dyDescent="0.15">
      <c r="G688" s="41"/>
      <c r="N688" s="23"/>
      <c r="O688" s="23"/>
      <c r="P688" s="23"/>
    </row>
    <row r="689" spans="7:16" ht="12.75" customHeight="1" x14ac:dyDescent="0.15">
      <c r="G689" s="41"/>
      <c r="N689" s="23"/>
      <c r="O689" s="23"/>
      <c r="P689" s="23"/>
    </row>
    <row r="690" spans="7:16" ht="12.75" customHeight="1" x14ac:dyDescent="0.15">
      <c r="G690" s="41"/>
      <c r="N690" s="23"/>
      <c r="O690" s="23"/>
      <c r="P690" s="23"/>
    </row>
    <row r="691" spans="7:16" ht="12.75" customHeight="1" x14ac:dyDescent="0.15">
      <c r="G691" s="41"/>
      <c r="N691" s="23"/>
      <c r="O691" s="23"/>
      <c r="P691" s="23"/>
    </row>
    <row r="692" spans="7:16" ht="12.75" customHeight="1" x14ac:dyDescent="0.15">
      <c r="G692" s="41"/>
      <c r="N692" s="23"/>
      <c r="O692" s="23"/>
      <c r="P692" s="23"/>
    </row>
    <row r="693" spans="7:16" ht="12.75" customHeight="1" x14ac:dyDescent="0.15">
      <c r="G693" s="41"/>
      <c r="N693" s="23"/>
      <c r="O693" s="23"/>
      <c r="P693" s="23"/>
    </row>
    <row r="694" spans="7:16" ht="12.75" customHeight="1" x14ac:dyDescent="0.15">
      <c r="G694" s="41"/>
      <c r="N694" s="23"/>
      <c r="O694" s="23"/>
      <c r="P694" s="23"/>
    </row>
    <row r="695" spans="7:16" ht="12.75" customHeight="1" x14ac:dyDescent="0.15">
      <c r="G695" s="41"/>
      <c r="N695" s="23"/>
      <c r="O695" s="23"/>
      <c r="P695" s="23"/>
    </row>
    <row r="696" spans="7:16" ht="12.75" customHeight="1" x14ac:dyDescent="0.15">
      <c r="G696" s="41"/>
      <c r="N696" s="23"/>
      <c r="O696" s="23"/>
      <c r="P696" s="23"/>
    </row>
    <row r="697" spans="7:16" ht="12.75" customHeight="1" x14ac:dyDescent="0.15">
      <c r="G697" s="41"/>
      <c r="N697" s="23"/>
      <c r="O697" s="23"/>
      <c r="P697" s="23"/>
    </row>
    <row r="698" spans="7:16" ht="12.75" customHeight="1" x14ac:dyDescent="0.15">
      <c r="G698" s="41"/>
      <c r="N698" s="23"/>
      <c r="O698" s="23"/>
      <c r="P698" s="23"/>
    </row>
    <row r="699" spans="7:16" ht="12.75" customHeight="1" x14ac:dyDescent="0.15">
      <c r="G699" s="41"/>
      <c r="N699" s="23"/>
      <c r="O699" s="23"/>
      <c r="P699" s="23"/>
    </row>
    <row r="700" spans="7:16" ht="12.75" customHeight="1" x14ac:dyDescent="0.15">
      <c r="G700" s="41"/>
      <c r="N700" s="23"/>
      <c r="O700" s="23"/>
      <c r="P700" s="23"/>
    </row>
    <row r="701" spans="7:16" ht="12.75" customHeight="1" x14ac:dyDescent="0.15">
      <c r="G701" s="41"/>
      <c r="N701" s="23"/>
      <c r="O701" s="23"/>
      <c r="P701" s="23"/>
    </row>
    <row r="702" spans="7:16" ht="12.75" customHeight="1" x14ac:dyDescent="0.15">
      <c r="G702" s="41"/>
      <c r="N702" s="23"/>
      <c r="O702" s="23"/>
      <c r="P702" s="23"/>
    </row>
    <row r="703" spans="7:16" ht="12.75" customHeight="1" x14ac:dyDescent="0.15">
      <c r="G703" s="41"/>
      <c r="N703" s="23"/>
      <c r="O703" s="23"/>
      <c r="P703" s="23"/>
    </row>
    <row r="704" spans="7:16" ht="12.75" customHeight="1" x14ac:dyDescent="0.15">
      <c r="G704" s="41"/>
      <c r="N704" s="23"/>
      <c r="O704" s="23"/>
      <c r="P704" s="23"/>
    </row>
    <row r="705" spans="7:16" ht="12.75" customHeight="1" x14ac:dyDescent="0.15">
      <c r="G705" s="41"/>
      <c r="N705" s="23"/>
      <c r="O705" s="23"/>
      <c r="P705" s="23"/>
    </row>
    <row r="706" spans="7:16" ht="12.75" customHeight="1" x14ac:dyDescent="0.15">
      <c r="G706" s="41"/>
      <c r="N706" s="23"/>
      <c r="O706" s="23"/>
      <c r="P706" s="23"/>
    </row>
    <row r="707" spans="7:16" ht="12.75" customHeight="1" x14ac:dyDescent="0.15">
      <c r="G707" s="41"/>
      <c r="N707" s="23"/>
      <c r="O707" s="23"/>
      <c r="P707" s="23"/>
    </row>
    <row r="708" spans="7:16" ht="12.75" customHeight="1" x14ac:dyDescent="0.15">
      <c r="G708" s="41"/>
      <c r="N708" s="23"/>
      <c r="O708" s="23"/>
      <c r="P708" s="23"/>
    </row>
    <row r="709" spans="7:16" ht="12.75" customHeight="1" x14ac:dyDescent="0.15">
      <c r="G709" s="41"/>
      <c r="N709" s="23"/>
      <c r="O709" s="23"/>
      <c r="P709" s="23"/>
    </row>
    <row r="710" spans="7:16" ht="12.75" customHeight="1" x14ac:dyDescent="0.15">
      <c r="G710" s="41"/>
      <c r="N710" s="23"/>
      <c r="O710" s="23"/>
      <c r="P710" s="23"/>
    </row>
    <row r="711" spans="7:16" ht="12.75" customHeight="1" x14ac:dyDescent="0.15">
      <c r="G711" s="41"/>
      <c r="N711" s="23"/>
      <c r="O711" s="23"/>
      <c r="P711" s="23"/>
    </row>
    <row r="712" spans="7:16" ht="12.75" customHeight="1" x14ac:dyDescent="0.15">
      <c r="G712" s="41"/>
      <c r="N712" s="23"/>
      <c r="O712" s="23"/>
      <c r="P712" s="23"/>
    </row>
    <row r="713" spans="7:16" ht="12.75" customHeight="1" x14ac:dyDescent="0.15">
      <c r="G713" s="41"/>
      <c r="N713" s="23"/>
      <c r="O713" s="23"/>
      <c r="P713" s="23"/>
    </row>
    <row r="714" spans="7:16" ht="12.75" customHeight="1" x14ac:dyDescent="0.15">
      <c r="G714" s="41"/>
      <c r="N714" s="23"/>
      <c r="O714" s="23"/>
      <c r="P714" s="23"/>
    </row>
    <row r="715" spans="7:16" ht="12.75" customHeight="1" x14ac:dyDescent="0.15">
      <c r="G715" s="41"/>
      <c r="N715" s="23"/>
      <c r="O715" s="23"/>
      <c r="P715" s="23"/>
    </row>
    <row r="716" spans="7:16" ht="12.75" customHeight="1" x14ac:dyDescent="0.15">
      <c r="G716" s="41"/>
      <c r="N716" s="23"/>
      <c r="O716" s="23"/>
      <c r="P716" s="23"/>
    </row>
    <row r="717" spans="7:16" ht="12.75" customHeight="1" x14ac:dyDescent="0.15">
      <c r="G717" s="41"/>
      <c r="N717" s="23"/>
      <c r="O717" s="23"/>
      <c r="P717" s="23"/>
    </row>
    <row r="718" spans="7:16" ht="12.75" customHeight="1" x14ac:dyDescent="0.15">
      <c r="G718" s="41"/>
      <c r="N718" s="23"/>
      <c r="O718" s="23"/>
      <c r="P718" s="23"/>
    </row>
    <row r="719" spans="7:16" ht="12.75" customHeight="1" x14ac:dyDescent="0.15">
      <c r="G719" s="41"/>
      <c r="N719" s="23"/>
      <c r="O719" s="23"/>
      <c r="P719" s="23"/>
    </row>
    <row r="720" spans="7:16" ht="12.75" customHeight="1" x14ac:dyDescent="0.15">
      <c r="G720" s="41"/>
      <c r="N720" s="23"/>
      <c r="O720" s="23"/>
      <c r="P720" s="23"/>
    </row>
    <row r="721" spans="7:16" ht="12.75" customHeight="1" x14ac:dyDescent="0.15">
      <c r="G721" s="41"/>
      <c r="N721" s="23"/>
      <c r="O721" s="23"/>
      <c r="P721" s="23"/>
    </row>
    <row r="722" spans="7:16" ht="12.75" customHeight="1" x14ac:dyDescent="0.15">
      <c r="G722" s="41"/>
      <c r="N722" s="23"/>
      <c r="O722" s="23"/>
      <c r="P722" s="23"/>
    </row>
    <row r="723" spans="7:16" ht="12.75" customHeight="1" x14ac:dyDescent="0.15">
      <c r="G723" s="41"/>
      <c r="N723" s="23"/>
      <c r="O723" s="23"/>
      <c r="P723" s="23"/>
    </row>
    <row r="724" spans="7:16" ht="12.75" customHeight="1" x14ac:dyDescent="0.15">
      <c r="G724" s="41"/>
      <c r="N724" s="23"/>
      <c r="O724" s="23"/>
      <c r="P724" s="23"/>
    </row>
    <row r="725" spans="7:16" ht="12.75" customHeight="1" x14ac:dyDescent="0.15">
      <c r="G725" s="41"/>
      <c r="N725" s="23"/>
      <c r="O725" s="23"/>
      <c r="P725" s="23"/>
    </row>
    <row r="726" spans="7:16" ht="12.75" customHeight="1" x14ac:dyDescent="0.15">
      <c r="G726" s="41"/>
      <c r="N726" s="23"/>
      <c r="O726" s="23"/>
      <c r="P726" s="23"/>
    </row>
    <row r="727" spans="7:16" ht="12.75" customHeight="1" x14ac:dyDescent="0.15">
      <c r="G727" s="41"/>
      <c r="N727" s="23"/>
      <c r="O727" s="23"/>
      <c r="P727" s="23"/>
    </row>
    <row r="728" spans="7:16" ht="12.75" customHeight="1" x14ac:dyDescent="0.15">
      <c r="G728" s="41"/>
      <c r="N728" s="23"/>
      <c r="O728" s="23"/>
      <c r="P728" s="23"/>
    </row>
    <row r="729" spans="7:16" ht="12.75" customHeight="1" x14ac:dyDescent="0.15">
      <c r="G729" s="41"/>
      <c r="N729" s="23"/>
      <c r="O729" s="23"/>
      <c r="P729" s="23"/>
    </row>
    <row r="730" spans="7:16" ht="12.75" customHeight="1" x14ac:dyDescent="0.15">
      <c r="G730" s="41"/>
      <c r="N730" s="23"/>
      <c r="O730" s="23"/>
      <c r="P730" s="23"/>
    </row>
    <row r="731" spans="7:16" ht="12.75" customHeight="1" x14ac:dyDescent="0.15">
      <c r="G731" s="41"/>
      <c r="N731" s="23"/>
      <c r="O731" s="23"/>
      <c r="P731" s="23"/>
    </row>
    <row r="732" spans="7:16" ht="12.75" customHeight="1" x14ac:dyDescent="0.15">
      <c r="G732" s="41"/>
      <c r="N732" s="23"/>
      <c r="O732" s="23"/>
      <c r="P732" s="23"/>
    </row>
    <row r="733" spans="7:16" ht="12.75" customHeight="1" x14ac:dyDescent="0.15">
      <c r="G733" s="41"/>
      <c r="N733" s="23"/>
      <c r="O733" s="23"/>
      <c r="P733" s="23"/>
    </row>
    <row r="734" spans="7:16" ht="12.75" customHeight="1" x14ac:dyDescent="0.15">
      <c r="G734" s="41"/>
      <c r="N734" s="23"/>
      <c r="O734" s="23"/>
      <c r="P734" s="23"/>
    </row>
    <row r="735" spans="7:16" ht="12.75" customHeight="1" x14ac:dyDescent="0.15">
      <c r="G735" s="41"/>
      <c r="N735" s="23"/>
      <c r="O735" s="23"/>
      <c r="P735" s="23"/>
    </row>
    <row r="736" spans="7:16" ht="12.75" customHeight="1" x14ac:dyDescent="0.15">
      <c r="G736" s="41"/>
      <c r="N736" s="23"/>
      <c r="O736" s="23"/>
      <c r="P736" s="23"/>
    </row>
    <row r="737" spans="7:16" ht="12.75" customHeight="1" x14ac:dyDescent="0.15">
      <c r="G737" s="41"/>
      <c r="N737" s="23"/>
      <c r="O737" s="23"/>
      <c r="P737" s="23"/>
    </row>
    <row r="738" spans="7:16" ht="12.75" customHeight="1" x14ac:dyDescent="0.15">
      <c r="G738" s="41"/>
      <c r="N738" s="23"/>
      <c r="O738" s="23"/>
      <c r="P738" s="23"/>
    </row>
    <row r="739" spans="7:16" ht="12.75" customHeight="1" x14ac:dyDescent="0.15">
      <c r="G739" s="41"/>
      <c r="N739" s="23"/>
      <c r="O739" s="23"/>
      <c r="P739" s="23"/>
    </row>
    <row r="740" spans="7:16" ht="12.75" customHeight="1" x14ac:dyDescent="0.15">
      <c r="G740" s="41"/>
      <c r="N740" s="23"/>
      <c r="O740" s="23"/>
      <c r="P740" s="23"/>
    </row>
    <row r="741" spans="7:16" ht="12.75" customHeight="1" x14ac:dyDescent="0.15">
      <c r="G741" s="41"/>
      <c r="N741" s="23"/>
      <c r="O741" s="23"/>
      <c r="P741" s="23"/>
    </row>
    <row r="742" spans="7:16" ht="12.75" customHeight="1" x14ac:dyDescent="0.15">
      <c r="G742" s="41"/>
      <c r="N742" s="23"/>
      <c r="O742" s="23"/>
      <c r="P742" s="23"/>
    </row>
    <row r="743" spans="7:16" ht="12.75" customHeight="1" x14ac:dyDescent="0.15">
      <c r="G743" s="41"/>
      <c r="N743" s="23"/>
      <c r="O743" s="23"/>
      <c r="P743" s="23"/>
    </row>
    <row r="744" spans="7:16" ht="12.75" customHeight="1" x14ac:dyDescent="0.15">
      <c r="G744" s="41"/>
      <c r="N744" s="23"/>
      <c r="O744" s="23"/>
      <c r="P744" s="23"/>
    </row>
    <row r="745" spans="7:16" ht="12.75" customHeight="1" x14ac:dyDescent="0.15">
      <c r="G745" s="41"/>
      <c r="N745" s="23"/>
      <c r="O745" s="23"/>
      <c r="P745" s="23"/>
    </row>
    <row r="746" spans="7:16" ht="12.75" customHeight="1" x14ac:dyDescent="0.15">
      <c r="G746" s="41"/>
      <c r="N746" s="23"/>
      <c r="O746" s="23"/>
      <c r="P746" s="23"/>
    </row>
    <row r="747" spans="7:16" ht="12.75" customHeight="1" x14ac:dyDescent="0.15">
      <c r="G747" s="41"/>
      <c r="N747" s="23"/>
      <c r="O747" s="23"/>
      <c r="P747" s="23"/>
    </row>
    <row r="748" spans="7:16" ht="12.75" customHeight="1" x14ac:dyDescent="0.15">
      <c r="G748" s="41"/>
      <c r="N748" s="23"/>
      <c r="O748" s="23"/>
      <c r="P748" s="23"/>
    </row>
    <row r="749" spans="7:16" ht="12.75" customHeight="1" x14ac:dyDescent="0.15">
      <c r="G749" s="41"/>
      <c r="N749" s="23"/>
      <c r="O749" s="23"/>
      <c r="P749" s="23"/>
    </row>
    <row r="750" spans="7:16" ht="12.75" customHeight="1" x14ac:dyDescent="0.15">
      <c r="G750" s="41"/>
      <c r="N750" s="23"/>
      <c r="O750" s="23"/>
      <c r="P750" s="23"/>
    </row>
    <row r="751" spans="7:16" ht="12.75" customHeight="1" x14ac:dyDescent="0.15">
      <c r="G751" s="41"/>
      <c r="N751" s="23"/>
      <c r="O751" s="23"/>
      <c r="P751" s="23"/>
    </row>
    <row r="752" spans="7:16" ht="12.75" customHeight="1" x14ac:dyDescent="0.15">
      <c r="G752" s="41"/>
      <c r="N752" s="23"/>
      <c r="O752" s="23"/>
      <c r="P752" s="23"/>
    </row>
    <row r="753" spans="7:16" ht="12.75" customHeight="1" x14ac:dyDescent="0.15">
      <c r="G753" s="41"/>
      <c r="N753" s="23"/>
      <c r="O753" s="23"/>
      <c r="P753" s="23"/>
    </row>
    <row r="754" spans="7:16" ht="12.75" customHeight="1" x14ac:dyDescent="0.15">
      <c r="G754" s="41"/>
      <c r="N754" s="23"/>
      <c r="O754" s="23"/>
      <c r="P754" s="23"/>
    </row>
    <row r="755" spans="7:16" ht="12.75" customHeight="1" x14ac:dyDescent="0.15">
      <c r="G755" s="41"/>
      <c r="N755" s="23"/>
      <c r="O755" s="23"/>
      <c r="P755" s="23"/>
    </row>
    <row r="756" spans="7:16" ht="12.75" customHeight="1" x14ac:dyDescent="0.15">
      <c r="G756" s="41"/>
      <c r="N756" s="23"/>
      <c r="O756" s="23"/>
      <c r="P756" s="23"/>
    </row>
    <row r="757" spans="7:16" ht="12.75" customHeight="1" x14ac:dyDescent="0.15">
      <c r="G757" s="41"/>
      <c r="N757" s="23"/>
      <c r="O757" s="23"/>
      <c r="P757" s="23"/>
    </row>
    <row r="758" spans="7:16" ht="12.75" customHeight="1" x14ac:dyDescent="0.15">
      <c r="G758" s="41"/>
      <c r="N758" s="23"/>
      <c r="O758" s="23"/>
      <c r="P758" s="23"/>
    </row>
    <row r="759" spans="7:16" ht="12.75" customHeight="1" x14ac:dyDescent="0.15">
      <c r="G759" s="41"/>
      <c r="N759" s="23"/>
      <c r="O759" s="23"/>
      <c r="P759" s="23"/>
    </row>
    <row r="760" spans="7:16" ht="12.75" customHeight="1" x14ac:dyDescent="0.15">
      <c r="G760" s="41"/>
      <c r="N760" s="23"/>
      <c r="O760" s="23"/>
      <c r="P760" s="23"/>
    </row>
    <row r="761" spans="7:16" ht="12.75" customHeight="1" x14ac:dyDescent="0.15">
      <c r="G761" s="41"/>
      <c r="N761" s="23"/>
      <c r="O761" s="23"/>
      <c r="P761" s="23"/>
    </row>
    <row r="762" spans="7:16" ht="12.75" customHeight="1" x14ac:dyDescent="0.15">
      <c r="G762" s="41"/>
      <c r="N762" s="23"/>
      <c r="O762" s="23"/>
      <c r="P762" s="23"/>
    </row>
    <row r="763" spans="7:16" ht="12.75" customHeight="1" x14ac:dyDescent="0.15">
      <c r="G763" s="41"/>
      <c r="N763" s="23"/>
      <c r="O763" s="23"/>
      <c r="P763" s="23"/>
    </row>
    <row r="764" spans="7:16" ht="12.75" customHeight="1" x14ac:dyDescent="0.15">
      <c r="G764" s="41"/>
      <c r="N764" s="23"/>
      <c r="O764" s="23"/>
      <c r="P764" s="23"/>
    </row>
    <row r="765" spans="7:16" ht="12.75" customHeight="1" x14ac:dyDescent="0.15">
      <c r="G765" s="41"/>
      <c r="N765" s="23"/>
      <c r="O765" s="23"/>
      <c r="P765" s="23"/>
    </row>
    <row r="766" spans="7:16" ht="12.75" customHeight="1" x14ac:dyDescent="0.15">
      <c r="G766" s="41"/>
      <c r="N766" s="23"/>
      <c r="O766" s="23"/>
      <c r="P766" s="23"/>
    </row>
    <row r="767" spans="7:16" ht="12.75" customHeight="1" x14ac:dyDescent="0.15">
      <c r="G767" s="41"/>
      <c r="N767" s="23"/>
      <c r="O767" s="23"/>
      <c r="P767" s="23"/>
    </row>
    <row r="768" spans="7:16" ht="12.75" customHeight="1" x14ac:dyDescent="0.15">
      <c r="G768" s="41"/>
      <c r="N768" s="23"/>
      <c r="O768" s="23"/>
      <c r="P768" s="23"/>
    </row>
    <row r="769" spans="7:16" ht="12.75" customHeight="1" x14ac:dyDescent="0.15">
      <c r="G769" s="41"/>
      <c r="N769" s="23"/>
      <c r="O769" s="23"/>
      <c r="P769" s="23"/>
    </row>
    <row r="770" spans="7:16" ht="12.75" customHeight="1" x14ac:dyDescent="0.15">
      <c r="G770" s="41"/>
      <c r="N770" s="23"/>
      <c r="O770" s="23"/>
      <c r="P770" s="23"/>
    </row>
    <row r="771" spans="7:16" ht="12.75" customHeight="1" x14ac:dyDescent="0.15">
      <c r="G771" s="41"/>
      <c r="N771" s="23"/>
      <c r="O771" s="23"/>
      <c r="P771" s="23"/>
    </row>
    <row r="772" spans="7:16" ht="12.75" customHeight="1" x14ac:dyDescent="0.15">
      <c r="G772" s="41"/>
      <c r="N772" s="23"/>
      <c r="O772" s="23"/>
      <c r="P772" s="23"/>
    </row>
    <row r="773" spans="7:16" ht="12.75" customHeight="1" x14ac:dyDescent="0.15">
      <c r="G773" s="41"/>
      <c r="N773" s="23"/>
      <c r="O773" s="23"/>
      <c r="P773" s="23"/>
    </row>
    <row r="774" spans="7:16" ht="12.75" customHeight="1" x14ac:dyDescent="0.15">
      <c r="G774" s="41"/>
      <c r="N774" s="23"/>
      <c r="O774" s="23"/>
      <c r="P774" s="23"/>
    </row>
    <row r="775" spans="7:16" ht="12.75" customHeight="1" x14ac:dyDescent="0.15">
      <c r="G775" s="41"/>
      <c r="N775" s="23"/>
      <c r="O775" s="23"/>
      <c r="P775" s="23"/>
    </row>
    <row r="776" spans="7:16" ht="12.75" customHeight="1" x14ac:dyDescent="0.15">
      <c r="G776" s="41"/>
      <c r="N776" s="23"/>
      <c r="O776" s="23"/>
      <c r="P776" s="23"/>
    </row>
    <row r="777" spans="7:16" ht="12.75" customHeight="1" x14ac:dyDescent="0.15">
      <c r="G777" s="41"/>
      <c r="N777" s="23"/>
      <c r="O777" s="23"/>
      <c r="P777" s="23"/>
    </row>
    <row r="778" spans="7:16" ht="12.75" customHeight="1" x14ac:dyDescent="0.15">
      <c r="G778" s="41"/>
      <c r="N778" s="23"/>
      <c r="O778" s="23"/>
      <c r="P778" s="23"/>
    </row>
    <row r="779" spans="7:16" ht="12.75" customHeight="1" x14ac:dyDescent="0.15">
      <c r="G779" s="41"/>
      <c r="N779" s="23"/>
      <c r="O779" s="23"/>
      <c r="P779" s="23"/>
    </row>
    <row r="780" spans="7:16" ht="12.75" customHeight="1" x14ac:dyDescent="0.15">
      <c r="G780" s="41"/>
      <c r="N780" s="23"/>
      <c r="O780" s="23"/>
      <c r="P780" s="23"/>
    </row>
    <row r="781" spans="7:16" ht="12.75" customHeight="1" x14ac:dyDescent="0.15">
      <c r="G781" s="41"/>
      <c r="N781" s="23"/>
      <c r="O781" s="23"/>
      <c r="P781" s="23"/>
    </row>
    <row r="782" spans="7:16" ht="12.75" customHeight="1" x14ac:dyDescent="0.15">
      <c r="G782" s="41"/>
      <c r="N782" s="23"/>
      <c r="O782" s="23"/>
      <c r="P782" s="23"/>
    </row>
    <row r="783" spans="7:16" ht="12.75" customHeight="1" x14ac:dyDescent="0.15">
      <c r="G783" s="41"/>
      <c r="N783" s="23"/>
      <c r="O783" s="23"/>
      <c r="P783" s="23"/>
    </row>
    <row r="784" spans="7:16" ht="12.75" customHeight="1" x14ac:dyDescent="0.15">
      <c r="G784" s="41"/>
      <c r="N784" s="23"/>
      <c r="O784" s="23"/>
      <c r="P784" s="23"/>
    </row>
    <row r="785" spans="7:16" ht="12.75" customHeight="1" x14ac:dyDescent="0.15">
      <c r="G785" s="41"/>
      <c r="N785" s="23"/>
      <c r="O785" s="23"/>
      <c r="P785" s="23"/>
    </row>
    <row r="786" spans="7:16" ht="12.75" customHeight="1" x14ac:dyDescent="0.15">
      <c r="G786" s="41"/>
      <c r="N786" s="23"/>
      <c r="O786" s="23"/>
      <c r="P786" s="23"/>
    </row>
    <row r="787" spans="7:16" ht="12.75" customHeight="1" x14ac:dyDescent="0.15">
      <c r="G787" s="41"/>
      <c r="N787" s="23"/>
      <c r="O787" s="23"/>
      <c r="P787" s="23"/>
    </row>
    <row r="788" spans="7:16" ht="12.75" customHeight="1" x14ac:dyDescent="0.15">
      <c r="G788" s="41"/>
      <c r="N788" s="23"/>
      <c r="O788" s="23"/>
      <c r="P788" s="23"/>
    </row>
    <row r="789" spans="7:16" ht="12.75" customHeight="1" x14ac:dyDescent="0.15">
      <c r="G789" s="41"/>
      <c r="N789" s="23"/>
      <c r="O789" s="23"/>
      <c r="P789" s="23"/>
    </row>
    <row r="790" spans="7:16" ht="12.75" customHeight="1" x14ac:dyDescent="0.15">
      <c r="G790" s="41"/>
      <c r="N790" s="23"/>
      <c r="O790" s="23"/>
      <c r="P790" s="23"/>
    </row>
    <row r="791" spans="7:16" ht="12.75" customHeight="1" x14ac:dyDescent="0.15">
      <c r="G791" s="41"/>
      <c r="N791" s="23"/>
      <c r="O791" s="23"/>
      <c r="P791" s="23"/>
    </row>
    <row r="792" spans="7:16" ht="12.75" customHeight="1" x14ac:dyDescent="0.15">
      <c r="G792" s="41"/>
      <c r="N792" s="23"/>
      <c r="O792" s="23"/>
      <c r="P792" s="23"/>
    </row>
    <row r="793" spans="7:16" ht="12.75" customHeight="1" x14ac:dyDescent="0.15">
      <c r="G793" s="41"/>
      <c r="N793" s="23"/>
      <c r="O793" s="23"/>
      <c r="P793" s="23"/>
    </row>
    <row r="794" spans="7:16" ht="12.75" customHeight="1" x14ac:dyDescent="0.15">
      <c r="G794" s="41"/>
      <c r="N794" s="23"/>
      <c r="O794" s="23"/>
      <c r="P794" s="23"/>
    </row>
    <row r="795" spans="7:16" ht="12.75" customHeight="1" x14ac:dyDescent="0.15">
      <c r="G795" s="41"/>
      <c r="N795" s="23"/>
      <c r="O795" s="23"/>
      <c r="P795" s="23"/>
    </row>
    <row r="796" spans="7:16" ht="12.75" customHeight="1" x14ac:dyDescent="0.15">
      <c r="G796" s="41"/>
      <c r="N796" s="23"/>
      <c r="O796" s="23"/>
      <c r="P796" s="23"/>
    </row>
    <row r="797" spans="7:16" ht="12.75" customHeight="1" x14ac:dyDescent="0.15">
      <c r="G797" s="41"/>
      <c r="N797" s="23"/>
      <c r="O797" s="23"/>
      <c r="P797" s="23"/>
    </row>
    <row r="798" spans="7:16" ht="12.75" customHeight="1" x14ac:dyDescent="0.15">
      <c r="G798" s="41"/>
      <c r="N798" s="23"/>
      <c r="O798" s="23"/>
      <c r="P798" s="23"/>
    </row>
    <row r="799" spans="7:16" ht="12.75" customHeight="1" x14ac:dyDescent="0.15">
      <c r="G799" s="41"/>
      <c r="N799" s="23"/>
      <c r="O799" s="23"/>
      <c r="P799" s="23"/>
    </row>
    <row r="800" spans="7:16" ht="12.75" customHeight="1" x14ac:dyDescent="0.15">
      <c r="G800" s="41"/>
      <c r="N800" s="23"/>
      <c r="O800" s="23"/>
      <c r="P800" s="23"/>
    </row>
    <row r="801" spans="7:16" ht="12.75" customHeight="1" x14ac:dyDescent="0.15">
      <c r="G801" s="41"/>
      <c r="N801" s="23"/>
      <c r="O801" s="23"/>
      <c r="P801" s="23"/>
    </row>
    <row r="802" spans="7:16" ht="12.75" customHeight="1" x14ac:dyDescent="0.15">
      <c r="G802" s="41"/>
      <c r="N802" s="23"/>
      <c r="O802" s="23"/>
      <c r="P802" s="23"/>
    </row>
    <row r="803" spans="7:16" ht="12.75" customHeight="1" x14ac:dyDescent="0.15">
      <c r="G803" s="41"/>
      <c r="N803" s="23"/>
      <c r="O803" s="23"/>
      <c r="P803" s="23"/>
    </row>
    <row r="804" spans="7:16" ht="12.75" customHeight="1" x14ac:dyDescent="0.15">
      <c r="G804" s="41"/>
      <c r="N804" s="23"/>
      <c r="O804" s="23"/>
      <c r="P804" s="23"/>
    </row>
    <row r="805" spans="7:16" ht="12.75" customHeight="1" x14ac:dyDescent="0.15">
      <c r="G805" s="41"/>
      <c r="N805" s="23"/>
      <c r="O805" s="23"/>
      <c r="P805" s="23"/>
    </row>
    <row r="806" spans="7:16" ht="12.75" customHeight="1" x14ac:dyDescent="0.15">
      <c r="G806" s="41"/>
      <c r="N806" s="23"/>
      <c r="O806" s="23"/>
      <c r="P806" s="23"/>
    </row>
    <row r="807" spans="7:16" ht="12.75" customHeight="1" x14ac:dyDescent="0.15">
      <c r="G807" s="41"/>
      <c r="N807" s="23"/>
      <c r="O807" s="23"/>
      <c r="P807" s="23"/>
    </row>
    <row r="808" spans="7:16" ht="12.75" customHeight="1" x14ac:dyDescent="0.15">
      <c r="G808" s="41"/>
      <c r="N808" s="23"/>
      <c r="O808" s="23"/>
      <c r="P808" s="23"/>
    </row>
    <row r="809" spans="7:16" ht="12.75" customHeight="1" x14ac:dyDescent="0.15">
      <c r="G809" s="41"/>
      <c r="N809" s="23"/>
      <c r="O809" s="23"/>
      <c r="P809" s="23"/>
    </row>
    <row r="810" spans="7:16" ht="12.75" customHeight="1" x14ac:dyDescent="0.15">
      <c r="G810" s="41"/>
      <c r="N810" s="23"/>
      <c r="O810" s="23"/>
      <c r="P810" s="23"/>
    </row>
    <row r="811" spans="7:16" ht="12.75" customHeight="1" x14ac:dyDescent="0.15">
      <c r="G811" s="41"/>
      <c r="N811" s="23"/>
      <c r="O811" s="23"/>
      <c r="P811" s="23"/>
    </row>
    <row r="812" spans="7:16" ht="12.75" customHeight="1" x14ac:dyDescent="0.15">
      <c r="G812" s="41"/>
      <c r="N812" s="23"/>
      <c r="O812" s="23"/>
      <c r="P812" s="23"/>
    </row>
    <row r="813" spans="7:16" ht="12.75" customHeight="1" x14ac:dyDescent="0.15">
      <c r="G813" s="41"/>
      <c r="N813" s="23"/>
      <c r="O813" s="23"/>
      <c r="P813" s="23"/>
    </row>
    <row r="814" spans="7:16" ht="12.75" customHeight="1" x14ac:dyDescent="0.15">
      <c r="G814" s="41"/>
      <c r="N814" s="23"/>
      <c r="O814" s="23"/>
      <c r="P814" s="23"/>
    </row>
    <row r="815" spans="7:16" ht="12.75" customHeight="1" x14ac:dyDescent="0.15">
      <c r="G815" s="41"/>
      <c r="N815" s="23"/>
      <c r="O815" s="23"/>
      <c r="P815" s="23"/>
    </row>
    <row r="816" spans="7:16" ht="12.75" customHeight="1" x14ac:dyDescent="0.15">
      <c r="G816" s="41"/>
      <c r="N816" s="23"/>
      <c r="O816" s="23"/>
      <c r="P816" s="23"/>
    </row>
    <row r="817" spans="7:16" ht="12.75" customHeight="1" x14ac:dyDescent="0.15">
      <c r="G817" s="41"/>
      <c r="N817" s="23"/>
      <c r="O817" s="23"/>
      <c r="P817" s="23"/>
    </row>
    <row r="818" spans="7:16" ht="12.75" customHeight="1" x14ac:dyDescent="0.15">
      <c r="G818" s="41"/>
      <c r="N818" s="23"/>
      <c r="O818" s="23"/>
      <c r="P818" s="23"/>
    </row>
    <row r="819" spans="7:16" ht="12.75" customHeight="1" x14ac:dyDescent="0.15">
      <c r="G819" s="41"/>
      <c r="N819" s="23"/>
      <c r="O819" s="23"/>
      <c r="P819" s="23"/>
    </row>
    <row r="820" spans="7:16" ht="12.75" customHeight="1" x14ac:dyDescent="0.15">
      <c r="G820" s="41"/>
      <c r="N820" s="23"/>
      <c r="O820" s="23"/>
      <c r="P820" s="23"/>
    </row>
    <row r="821" spans="7:16" ht="12.75" customHeight="1" x14ac:dyDescent="0.15">
      <c r="G821" s="41"/>
      <c r="N821" s="23"/>
      <c r="O821" s="23"/>
      <c r="P821" s="23"/>
    </row>
    <row r="822" spans="7:16" ht="12.75" customHeight="1" x14ac:dyDescent="0.15">
      <c r="G822" s="41"/>
      <c r="N822" s="23"/>
      <c r="O822" s="23"/>
      <c r="P822" s="23"/>
    </row>
    <row r="823" spans="7:16" ht="12.75" customHeight="1" x14ac:dyDescent="0.15">
      <c r="G823" s="41"/>
      <c r="N823" s="23"/>
      <c r="O823" s="23"/>
      <c r="P823" s="23"/>
    </row>
    <row r="824" spans="7:16" ht="12.75" customHeight="1" x14ac:dyDescent="0.15">
      <c r="G824" s="41"/>
      <c r="N824" s="23"/>
      <c r="O824" s="23"/>
      <c r="P824" s="23"/>
    </row>
    <row r="825" spans="7:16" ht="12.75" customHeight="1" x14ac:dyDescent="0.15">
      <c r="G825" s="41"/>
      <c r="N825" s="23"/>
      <c r="O825" s="23"/>
      <c r="P825" s="23"/>
    </row>
    <row r="826" spans="7:16" ht="12.75" customHeight="1" x14ac:dyDescent="0.15">
      <c r="G826" s="41"/>
      <c r="N826" s="23"/>
      <c r="O826" s="23"/>
      <c r="P826" s="23"/>
    </row>
    <row r="827" spans="7:16" ht="12.75" customHeight="1" x14ac:dyDescent="0.15">
      <c r="G827" s="41"/>
      <c r="N827" s="23"/>
      <c r="O827" s="23"/>
      <c r="P827" s="23"/>
    </row>
    <row r="828" spans="7:16" ht="12.75" customHeight="1" x14ac:dyDescent="0.15">
      <c r="G828" s="41"/>
      <c r="N828" s="23"/>
      <c r="O828" s="23"/>
      <c r="P828" s="23"/>
    </row>
    <row r="829" spans="7:16" ht="12.75" customHeight="1" x14ac:dyDescent="0.15">
      <c r="G829" s="41"/>
      <c r="N829" s="23"/>
      <c r="O829" s="23"/>
      <c r="P829" s="23"/>
    </row>
    <row r="830" spans="7:16" ht="12.75" customHeight="1" x14ac:dyDescent="0.15">
      <c r="G830" s="41"/>
      <c r="N830" s="23"/>
      <c r="O830" s="23"/>
      <c r="P830" s="23"/>
    </row>
    <row r="831" spans="7:16" ht="12.75" customHeight="1" x14ac:dyDescent="0.15">
      <c r="G831" s="41"/>
      <c r="N831" s="23"/>
      <c r="O831" s="23"/>
      <c r="P831" s="23"/>
    </row>
    <row r="832" spans="7:16" ht="12.75" customHeight="1" x14ac:dyDescent="0.15">
      <c r="G832" s="41"/>
      <c r="N832" s="23"/>
      <c r="O832" s="23"/>
      <c r="P832" s="23"/>
    </row>
    <row r="833" spans="7:16" ht="12.75" customHeight="1" x14ac:dyDescent="0.15">
      <c r="G833" s="41"/>
      <c r="N833" s="23"/>
      <c r="O833" s="23"/>
      <c r="P833" s="23"/>
    </row>
    <row r="834" spans="7:16" ht="12.75" customHeight="1" x14ac:dyDescent="0.15">
      <c r="G834" s="41"/>
      <c r="N834" s="23"/>
      <c r="O834" s="23"/>
      <c r="P834" s="23"/>
    </row>
    <row r="835" spans="7:16" ht="12.75" customHeight="1" x14ac:dyDescent="0.15">
      <c r="G835" s="41"/>
      <c r="N835" s="23"/>
      <c r="O835" s="23"/>
      <c r="P835" s="23"/>
    </row>
    <row r="836" spans="7:16" ht="12.75" customHeight="1" x14ac:dyDescent="0.15">
      <c r="G836" s="41"/>
      <c r="N836" s="23"/>
      <c r="O836" s="23"/>
      <c r="P836" s="23"/>
    </row>
    <row r="837" spans="7:16" ht="12.75" customHeight="1" x14ac:dyDescent="0.15">
      <c r="G837" s="41"/>
      <c r="N837" s="23"/>
      <c r="O837" s="23"/>
      <c r="P837" s="23"/>
    </row>
    <row r="838" spans="7:16" ht="12.75" customHeight="1" x14ac:dyDescent="0.15">
      <c r="G838" s="41"/>
      <c r="N838" s="23"/>
      <c r="O838" s="23"/>
      <c r="P838" s="23"/>
    </row>
    <row r="839" spans="7:16" ht="12.75" customHeight="1" x14ac:dyDescent="0.15">
      <c r="G839" s="41"/>
      <c r="N839" s="23"/>
      <c r="O839" s="23"/>
      <c r="P839" s="23"/>
    </row>
    <row r="840" spans="7:16" ht="12.75" customHeight="1" x14ac:dyDescent="0.15">
      <c r="G840" s="41"/>
      <c r="N840" s="23"/>
      <c r="O840" s="23"/>
      <c r="P840" s="23"/>
    </row>
    <row r="841" spans="7:16" ht="12.75" customHeight="1" x14ac:dyDescent="0.15">
      <c r="G841" s="41"/>
      <c r="N841" s="23"/>
      <c r="O841" s="23"/>
      <c r="P841" s="23"/>
    </row>
    <row r="842" spans="7:16" ht="12.75" customHeight="1" x14ac:dyDescent="0.15">
      <c r="G842" s="41"/>
      <c r="N842" s="23"/>
      <c r="O842" s="23"/>
      <c r="P842" s="23"/>
    </row>
    <row r="843" spans="7:16" ht="12.75" customHeight="1" x14ac:dyDescent="0.15">
      <c r="G843" s="41"/>
      <c r="N843" s="23"/>
      <c r="O843" s="23"/>
      <c r="P843" s="23"/>
    </row>
    <row r="844" spans="7:16" ht="12.75" customHeight="1" x14ac:dyDescent="0.15">
      <c r="G844" s="41"/>
      <c r="N844" s="23"/>
      <c r="O844" s="23"/>
      <c r="P844" s="23"/>
    </row>
    <row r="845" spans="7:16" ht="12.75" customHeight="1" x14ac:dyDescent="0.15">
      <c r="G845" s="41"/>
      <c r="N845" s="23"/>
      <c r="O845" s="23"/>
      <c r="P845" s="23"/>
    </row>
    <row r="846" spans="7:16" ht="12.75" customHeight="1" x14ac:dyDescent="0.15">
      <c r="G846" s="41"/>
      <c r="N846" s="23"/>
      <c r="O846" s="23"/>
      <c r="P846" s="23"/>
    </row>
    <row r="847" spans="7:16" ht="12.75" customHeight="1" x14ac:dyDescent="0.15">
      <c r="G847" s="41"/>
      <c r="N847" s="23"/>
      <c r="O847" s="23"/>
      <c r="P847" s="23"/>
    </row>
    <row r="848" spans="7:16" ht="12.75" customHeight="1" x14ac:dyDescent="0.15">
      <c r="G848" s="41"/>
      <c r="N848" s="23"/>
      <c r="O848" s="23"/>
      <c r="P848" s="23"/>
    </row>
    <row r="849" spans="7:16" ht="12.75" customHeight="1" x14ac:dyDescent="0.15">
      <c r="G849" s="41"/>
      <c r="N849" s="23"/>
      <c r="O849" s="23"/>
      <c r="P849" s="23"/>
    </row>
    <row r="850" spans="7:16" ht="12.75" customHeight="1" x14ac:dyDescent="0.15">
      <c r="G850" s="41"/>
      <c r="N850" s="23"/>
      <c r="O850" s="23"/>
      <c r="P850" s="23"/>
    </row>
    <row r="851" spans="7:16" ht="12.75" customHeight="1" x14ac:dyDescent="0.15">
      <c r="G851" s="41"/>
      <c r="N851" s="23"/>
      <c r="O851" s="23"/>
      <c r="P851" s="23"/>
    </row>
    <row r="852" spans="7:16" ht="12.75" customHeight="1" x14ac:dyDescent="0.15">
      <c r="G852" s="41"/>
      <c r="N852" s="23"/>
      <c r="O852" s="23"/>
      <c r="P852" s="23"/>
    </row>
    <row r="853" spans="7:16" ht="12.75" customHeight="1" x14ac:dyDescent="0.15">
      <c r="G853" s="41"/>
      <c r="N853" s="23"/>
      <c r="O853" s="23"/>
      <c r="P853" s="23"/>
    </row>
    <row r="854" spans="7:16" ht="12.75" customHeight="1" x14ac:dyDescent="0.15">
      <c r="G854" s="41"/>
      <c r="N854" s="23"/>
      <c r="O854" s="23"/>
      <c r="P854" s="23"/>
    </row>
    <row r="855" spans="7:16" ht="12.75" customHeight="1" x14ac:dyDescent="0.15">
      <c r="G855" s="41"/>
      <c r="N855" s="23"/>
      <c r="O855" s="23"/>
      <c r="P855" s="23"/>
    </row>
    <row r="856" spans="7:16" ht="12.75" customHeight="1" x14ac:dyDescent="0.15">
      <c r="G856" s="41"/>
      <c r="N856" s="23"/>
      <c r="O856" s="23"/>
      <c r="P856" s="23"/>
    </row>
    <row r="857" spans="7:16" ht="12.75" customHeight="1" x14ac:dyDescent="0.15">
      <c r="G857" s="41"/>
      <c r="N857" s="23"/>
      <c r="O857" s="23"/>
      <c r="P857" s="23"/>
    </row>
    <row r="858" spans="7:16" ht="12.75" customHeight="1" x14ac:dyDescent="0.15">
      <c r="G858" s="41"/>
      <c r="N858" s="23"/>
      <c r="O858" s="23"/>
      <c r="P858" s="23"/>
    </row>
    <row r="859" spans="7:16" ht="12.75" customHeight="1" x14ac:dyDescent="0.15">
      <c r="G859" s="41"/>
      <c r="N859" s="23"/>
      <c r="O859" s="23"/>
      <c r="P859" s="23"/>
    </row>
    <row r="860" spans="7:16" ht="12.75" customHeight="1" x14ac:dyDescent="0.15">
      <c r="G860" s="41"/>
      <c r="N860" s="23"/>
      <c r="O860" s="23"/>
      <c r="P860" s="23"/>
    </row>
    <row r="861" spans="7:16" ht="12.75" customHeight="1" x14ac:dyDescent="0.15">
      <c r="G861" s="41"/>
      <c r="N861" s="23"/>
      <c r="O861" s="23"/>
      <c r="P861" s="23"/>
    </row>
    <row r="862" spans="7:16" ht="12.75" customHeight="1" x14ac:dyDescent="0.15">
      <c r="G862" s="41"/>
      <c r="N862" s="23"/>
      <c r="O862" s="23"/>
      <c r="P862" s="23"/>
    </row>
    <row r="863" spans="7:16" ht="12.75" customHeight="1" x14ac:dyDescent="0.15">
      <c r="G863" s="41"/>
      <c r="N863" s="23"/>
      <c r="O863" s="23"/>
      <c r="P863" s="23"/>
    </row>
    <row r="864" spans="7:16" ht="12.75" customHeight="1" x14ac:dyDescent="0.15">
      <c r="G864" s="41"/>
      <c r="N864" s="23"/>
      <c r="O864" s="23"/>
      <c r="P864" s="23"/>
    </row>
    <row r="865" spans="7:16" ht="12.75" customHeight="1" x14ac:dyDescent="0.15">
      <c r="G865" s="41"/>
      <c r="N865" s="23"/>
      <c r="O865" s="23"/>
      <c r="P865" s="23"/>
    </row>
    <row r="866" spans="7:16" ht="12.75" customHeight="1" x14ac:dyDescent="0.15">
      <c r="G866" s="41"/>
      <c r="N866" s="23"/>
      <c r="O866" s="23"/>
      <c r="P866" s="23"/>
    </row>
    <row r="867" spans="7:16" ht="12.75" customHeight="1" x14ac:dyDescent="0.15">
      <c r="G867" s="41"/>
      <c r="N867" s="23"/>
      <c r="O867" s="23"/>
      <c r="P867" s="23"/>
    </row>
    <row r="868" spans="7:16" ht="12.75" customHeight="1" x14ac:dyDescent="0.15">
      <c r="G868" s="41"/>
      <c r="N868" s="23"/>
      <c r="O868" s="23"/>
      <c r="P868" s="23"/>
    </row>
    <row r="869" spans="7:16" ht="12.75" customHeight="1" x14ac:dyDescent="0.15">
      <c r="G869" s="41"/>
      <c r="N869" s="23"/>
      <c r="O869" s="23"/>
      <c r="P869" s="23"/>
    </row>
    <row r="870" spans="7:16" ht="12.75" customHeight="1" x14ac:dyDescent="0.15">
      <c r="G870" s="41"/>
      <c r="N870" s="23"/>
      <c r="O870" s="23"/>
      <c r="P870" s="23"/>
    </row>
    <row r="871" spans="7:16" ht="12.75" customHeight="1" x14ac:dyDescent="0.15">
      <c r="G871" s="41"/>
      <c r="N871" s="23"/>
      <c r="O871" s="23"/>
      <c r="P871" s="23"/>
    </row>
    <row r="872" spans="7:16" ht="12.75" customHeight="1" x14ac:dyDescent="0.15">
      <c r="G872" s="41"/>
      <c r="N872" s="23"/>
      <c r="O872" s="23"/>
      <c r="P872" s="23"/>
    </row>
    <row r="873" spans="7:16" ht="12.75" customHeight="1" x14ac:dyDescent="0.15">
      <c r="G873" s="41"/>
      <c r="N873" s="23"/>
      <c r="O873" s="23"/>
      <c r="P873" s="23"/>
    </row>
    <row r="874" spans="7:16" ht="12.75" customHeight="1" x14ac:dyDescent="0.15">
      <c r="G874" s="41"/>
      <c r="N874" s="23"/>
      <c r="O874" s="23"/>
      <c r="P874" s="23"/>
    </row>
    <row r="875" spans="7:16" ht="12.75" customHeight="1" x14ac:dyDescent="0.15">
      <c r="G875" s="41"/>
      <c r="N875" s="23"/>
      <c r="O875" s="23"/>
      <c r="P875" s="23"/>
    </row>
    <row r="876" spans="7:16" ht="12.75" customHeight="1" x14ac:dyDescent="0.15">
      <c r="G876" s="41"/>
      <c r="N876" s="23"/>
      <c r="O876" s="23"/>
      <c r="P876" s="23"/>
    </row>
    <row r="877" spans="7:16" ht="12.75" customHeight="1" x14ac:dyDescent="0.15">
      <c r="G877" s="41"/>
      <c r="N877" s="23"/>
      <c r="O877" s="23"/>
      <c r="P877" s="23"/>
    </row>
    <row r="878" spans="7:16" ht="12.75" customHeight="1" x14ac:dyDescent="0.15">
      <c r="G878" s="41"/>
      <c r="N878" s="23"/>
      <c r="O878" s="23"/>
      <c r="P878" s="23"/>
    </row>
    <row r="879" spans="7:16" ht="12.75" customHeight="1" x14ac:dyDescent="0.15">
      <c r="G879" s="41"/>
      <c r="N879" s="23"/>
      <c r="O879" s="23"/>
      <c r="P879" s="23"/>
    </row>
    <row r="880" spans="7:16" ht="12.75" customHeight="1" x14ac:dyDescent="0.15">
      <c r="G880" s="41"/>
      <c r="N880" s="23"/>
      <c r="O880" s="23"/>
      <c r="P880" s="23"/>
    </row>
    <row r="881" spans="7:16" ht="12.75" customHeight="1" x14ac:dyDescent="0.15">
      <c r="G881" s="41"/>
      <c r="N881" s="23"/>
      <c r="O881" s="23"/>
      <c r="P881" s="23"/>
    </row>
    <row r="882" spans="7:16" ht="12.75" customHeight="1" x14ac:dyDescent="0.15">
      <c r="G882" s="41"/>
      <c r="N882" s="23"/>
      <c r="O882" s="23"/>
      <c r="P882" s="23"/>
    </row>
    <row r="883" spans="7:16" ht="12.75" customHeight="1" x14ac:dyDescent="0.15">
      <c r="G883" s="41"/>
      <c r="N883" s="23"/>
      <c r="O883" s="23"/>
      <c r="P883" s="23"/>
    </row>
    <row r="884" spans="7:16" ht="12.75" customHeight="1" x14ac:dyDescent="0.15">
      <c r="G884" s="41"/>
      <c r="N884" s="23"/>
      <c r="O884" s="23"/>
      <c r="P884" s="23"/>
    </row>
    <row r="885" spans="7:16" ht="12.75" customHeight="1" x14ac:dyDescent="0.15">
      <c r="G885" s="41"/>
      <c r="N885" s="23"/>
      <c r="O885" s="23"/>
      <c r="P885" s="23"/>
    </row>
    <row r="886" spans="7:16" ht="12.75" customHeight="1" x14ac:dyDescent="0.15">
      <c r="G886" s="41"/>
      <c r="N886" s="23"/>
      <c r="O886" s="23"/>
      <c r="P886" s="23"/>
    </row>
    <row r="887" spans="7:16" ht="12.75" customHeight="1" x14ac:dyDescent="0.15">
      <c r="G887" s="41"/>
      <c r="N887" s="23"/>
      <c r="O887" s="23"/>
      <c r="P887" s="23"/>
    </row>
    <row r="888" spans="7:16" ht="12.75" customHeight="1" x14ac:dyDescent="0.15">
      <c r="G888" s="41"/>
      <c r="N888" s="23"/>
      <c r="O888" s="23"/>
      <c r="P888" s="23"/>
    </row>
    <row r="889" spans="7:16" ht="12.75" customHeight="1" x14ac:dyDescent="0.15">
      <c r="G889" s="41"/>
      <c r="N889" s="23"/>
      <c r="O889" s="23"/>
      <c r="P889" s="23"/>
    </row>
    <row r="890" spans="7:16" ht="12.75" customHeight="1" x14ac:dyDescent="0.15">
      <c r="G890" s="41"/>
      <c r="N890" s="23"/>
      <c r="O890" s="23"/>
      <c r="P890" s="23"/>
    </row>
    <row r="891" spans="7:16" ht="12.75" customHeight="1" x14ac:dyDescent="0.15">
      <c r="G891" s="41"/>
      <c r="N891" s="23"/>
      <c r="O891" s="23"/>
      <c r="P891" s="23"/>
    </row>
    <row r="892" spans="7:16" ht="12.75" customHeight="1" x14ac:dyDescent="0.15">
      <c r="G892" s="41"/>
      <c r="N892" s="23"/>
      <c r="O892" s="23"/>
      <c r="P892" s="23"/>
    </row>
    <row r="893" spans="7:16" ht="12.75" customHeight="1" x14ac:dyDescent="0.15">
      <c r="G893" s="41"/>
      <c r="N893" s="23"/>
      <c r="O893" s="23"/>
      <c r="P893" s="23"/>
    </row>
    <row r="894" spans="7:16" ht="12.75" customHeight="1" x14ac:dyDescent="0.15">
      <c r="G894" s="41"/>
      <c r="N894" s="23"/>
      <c r="O894" s="23"/>
      <c r="P894" s="23"/>
    </row>
    <row r="895" spans="7:16" ht="12.75" customHeight="1" x14ac:dyDescent="0.15">
      <c r="G895" s="41"/>
      <c r="N895" s="23"/>
      <c r="O895" s="23"/>
      <c r="P895" s="23"/>
    </row>
    <row r="896" spans="7:16" ht="12.75" customHeight="1" x14ac:dyDescent="0.15">
      <c r="G896" s="41"/>
      <c r="N896" s="23"/>
      <c r="O896" s="23"/>
      <c r="P896" s="23"/>
    </row>
    <row r="897" spans="7:16" ht="12.75" customHeight="1" x14ac:dyDescent="0.15">
      <c r="G897" s="41"/>
      <c r="N897" s="23"/>
      <c r="O897" s="23"/>
      <c r="P897" s="23"/>
    </row>
    <row r="898" spans="7:16" ht="12.75" customHeight="1" x14ac:dyDescent="0.15">
      <c r="G898" s="41"/>
      <c r="N898" s="23"/>
      <c r="O898" s="23"/>
      <c r="P898" s="23"/>
    </row>
    <row r="899" spans="7:16" ht="12.75" customHeight="1" x14ac:dyDescent="0.15">
      <c r="G899" s="41"/>
      <c r="N899" s="23"/>
      <c r="O899" s="23"/>
      <c r="P899" s="23"/>
    </row>
    <row r="900" spans="7:16" ht="12.75" customHeight="1" x14ac:dyDescent="0.15">
      <c r="G900" s="41"/>
      <c r="N900" s="23"/>
      <c r="O900" s="23"/>
      <c r="P900" s="23"/>
    </row>
    <row r="901" spans="7:16" ht="12.75" customHeight="1" x14ac:dyDescent="0.15">
      <c r="G901" s="41"/>
      <c r="N901" s="23"/>
      <c r="O901" s="23"/>
      <c r="P901" s="23"/>
    </row>
    <row r="902" spans="7:16" ht="12.75" customHeight="1" x14ac:dyDescent="0.15">
      <c r="G902" s="41"/>
      <c r="N902" s="23"/>
      <c r="O902" s="23"/>
      <c r="P902" s="23"/>
    </row>
    <row r="903" spans="7:16" ht="12.75" customHeight="1" x14ac:dyDescent="0.15">
      <c r="G903" s="41"/>
      <c r="N903" s="23"/>
      <c r="O903" s="23"/>
      <c r="P903" s="23"/>
    </row>
    <row r="904" spans="7:16" ht="12.75" customHeight="1" x14ac:dyDescent="0.15">
      <c r="G904" s="41"/>
      <c r="N904" s="23"/>
      <c r="O904" s="23"/>
      <c r="P904" s="23"/>
    </row>
    <row r="905" spans="7:16" ht="12.75" customHeight="1" x14ac:dyDescent="0.15">
      <c r="G905" s="41"/>
      <c r="N905" s="23"/>
      <c r="O905" s="23"/>
      <c r="P905" s="23"/>
    </row>
    <row r="906" spans="7:16" ht="12.75" customHeight="1" x14ac:dyDescent="0.15">
      <c r="G906" s="41"/>
      <c r="N906" s="23"/>
      <c r="O906" s="23"/>
      <c r="P906" s="23"/>
    </row>
    <row r="907" spans="7:16" ht="12.75" customHeight="1" x14ac:dyDescent="0.15">
      <c r="G907" s="41"/>
      <c r="N907" s="23"/>
      <c r="O907" s="23"/>
      <c r="P907" s="23"/>
    </row>
    <row r="908" spans="7:16" ht="12.75" customHeight="1" x14ac:dyDescent="0.15">
      <c r="G908" s="41"/>
      <c r="N908" s="23"/>
      <c r="O908" s="23"/>
      <c r="P908" s="23"/>
    </row>
    <row r="909" spans="7:16" ht="12.75" customHeight="1" x14ac:dyDescent="0.15">
      <c r="G909" s="41"/>
      <c r="N909" s="23"/>
      <c r="O909" s="23"/>
      <c r="P909" s="23"/>
    </row>
    <row r="910" spans="7:16" ht="12.75" customHeight="1" x14ac:dyDescent="0.15">
      <c r="G910" s="41"/>
      <c r="N910" s="23"/>
      <c r="O910" s="23"/>
      <c r="P910" s="23"/>
    </row>
    <row r="911" spans="7:16" ht="12.75" customHeight="1" x14ac:dyDescent="0.15">
      <c r="G911" s="41"/>
      <c r="N911" s="23"/>
      <c r="O911" s="23"/>
      <c r="P911" s="23"/>
    </row>
    <row r="912" spans="7:16" ht="12.75" customHeight="1" x14ac:dyDescent="0.15">
      <c r="G912" s="41"/>
      <c r="N912" s="23"/>
      <c r="O912" s="23"/>
      <c r="P912" s="23"/>
    </row>
    <row r="913" spans="7:16" ht="12.75" customHeight="1" x14ac:dyDescent="0.15">
      <c r="G913" s="41"/>
      <c r="N913" s="23"/>
      <c r="O913" s="23"/>
      <c r="P913" s="23"/>
    </row>
    <row r="914" spans="7:16" ht="12.75" customHeight="1" x14ac:dyDescent="0.15">
      <c r="G914" s="41"/>
      <c r="N914" s="23"/>
      <c r="O914" s="23"/>
      <c r="P914" s="23"/>
    </row>
    <row r="915" spans="7:16" ht="12.75" customHeight="1" x14ac:dyDescent="0.15">
      <c r="G915" s="41"/>
      <c r="N915" s="23"/>
      <c r="O915" s="23"/>
      <c r="P915" s="23"/>
    </row>
    <row r="916" spans="7:16" ht="12.75" customHeight="1" x14ac:dyDescent="0.15">
      <c r="G916" s="41"/>
      <c r="N916" s="23"/>
      <c r="O916" s="23"/>
      <c r="P916" s="23"/>
    </row>
    <row r="917" spans="7:16" ht="12.75" customHeight="1" x14ac:dyDescent="0.15">
      <c r="G917" s="41"/>
      <c r="N917" s="23"/>
      <c r="O917" s="23"/>
      <c r="P917" s="23"/>
    </row>
    <row r="918" spans="7:16" ht="12.75" customHeight="1" x14ac:dyDescent="0.15">
      <c r="G918" s="41"/>
      <c r="N918" s="23"/>
      <c r="O918" s="23"/>
      <c r="P918" s="23"/>
    </row>
    <row r="919" spans="7:16" ht="12.75" customHeight="1" x14ac:dyDescent="0.15">
      <c r="G919" s="41"/>
      <c r="N919" s="23"/>
      <c r="O919" s="23"/>
      <c r="P919" s="23"/>
    </row>
    <row r="920" spans="7:16" ht="12.75" customHeight="1" x14ac:dyDescent="0.15">
      <c r="G920" s="41"/>
      <c r="N920" s="23"/>
      <c r="O920" s="23"/>
      <c r="P920" s="23"/>
    </row>
    <row r="921" spans="7:16" ht="12.75" customHeight="1" x14ac:dyDescent="0.15">
      <c r="G921" s="41"/>
      <c r="N921" s="23"/>
      <c r="O921" s="23"/>
      <c r="P921" s="23"/>
    </row>
    <row r="922" spans="7:16" ht="12.75" customHeight="1" x14ac:dyDescent="0.15">
      <c r="G922" s="41"/>
      <c r="N922" s="23"/>
      <c r="O922" s="23"/>
      <c r="P922" s="23"/>
    </row>
    <row r="923" spans="7:16" ht="12.75" customHeight="1" x14ac:dyDescent="0.15">
      <c r="G923" s="41"/>
      <c r="N923" s="23"/>
      <c r="O923" s="23"/>
      <c r="P923" s="23"/>
    </row>
    <row r="924" spans="7:16" ht="12.75" customHeight="1" x14ac:dyDescent="0.15">
      <c r="G924" s="41"/>
      <c r="N924" s="23"/>
      <c r="O924" s="23"/>
      <c r="P924" s="23"/>
    </row>
    <row r="925" spans="7:16" ht="12.75" customHeight="1" x14ac:dyDescent="0.15">
      <c r="G925" s="41"/>
      <c r="N925" s="23"/>
      <c r="O925" s="23"/>
      <c r="P925" s="23"/>
    </row>
    <row r="926" spans="7:16" ht="12.75" customHeight="1" x14ac:dyDescent="0.15">
      <c r="G926" s="41"/>
      <c r="N926" s="23"/>
      <c r="O926" s="23"/>
      <c r="P926" s="23"/>
    </row>
    <row r="927" spans="7:16" ht="12.75" customHeight="1" x14ac:dyDescent="0.15">
      <c r="G927" s="41"/>
      <c r="N927" s="23"/>
      <c r="O927" s="23"/>
      <c r="P927" s="23"/>
    </row>
    <row r="928" spans="7:16" ht="12.75" customHeight="1" x14ac:dyDescent="0.15">
      <c r="G928" s="41"/>
      <c r="N928" s="23"/>
      <c r="O928" s="23"/>
      <c r="P928" s="23"/>
    </row>
    <row r="929" spans="7:16" ht="12.75" customHeight="1" x14ac:dyDescent="0.15">
      <c r="G929" s="41"/>
      <c r="N929" s="23"/>
      <c r="O929" s="23"/>
      <c r="P929" s="23"/>
    </row>
    <row r="930" spans="7:16" ht="12.75" customHeight="1" x14ac:dyDescent="0.15">
      <c r="G930" s="41"/>
      <c r="N930" s="23"/>
      <c r="O930" s="23"/>
      <c r="P930" s="23"/>
    </row>
    <row r="931" spans="7:16" ht="12.75" customHeight="1" x14ac:dyDescent="0.15">
      <c r="G931" s="41"/>
      <c r="N931" s="23"/>
      <c r="O931" s="23"/>
      <c r="P931" s="23"/>
    </row>
    <row r="932" spans="7:16" ht="12.75" customHeight="1" x14ac:dyDescent="0.15">
      <c r="G932" s="41"/>
      <c r="N932" s="23"/>
      <c r="O932" s="23"/>
      <c r="P932" s="23"/>
    </row>
    <row r="933" spans="7:16" ht="12.75" customHeight="1" x14ac:dyDescent="0.15">
      <c r="G933" s="41"/>
      <c r="N933" s="23"/>
      <c r="O933" s="23"/>
      <c r="P933" s="23"/>
    </row>
    <row r="934" spans="7:16" ht="12.75" customHeight="1" x14ac:dyDescent="0.15">
      <c r="G934" s="41"/>
      <c r="N934" s="23"/>
      <c r="O934" s="23"/>
      <c r="P934" s="23"/>
    </row>
    <row r="935" spans="7:16" ht="12.75" customHeight="1" x14ac:dyDescent="0.15">
      <c r="G935" s="41"/>
      <c r="N935" s="23"/>
      <c r="O935" s="23"/>
      <c r="P935" s="23"/>
    </row>
    <row r="936" spans="7:16" ht="12.75" customHeight="1" x14ac:dyDescent="0.15">
      <c r="G936" s="41"/>
      <c r="N936" s="23"/>
      <c r="O936" s="23"/>
      <c r="P936" s="23"/>
    </row>
    <row r="937" spans="7:16" ht="12.75" customHeight="1" x14ac:dyDescent="0.15">
      <c r="G937" s="41"/>
      <c r="N937" s="23"/>
      <c r="O937" s="23"/>
      <c r="P937" s="23"/>
    </row>
    <row r="938" spans="7:16" ht="12.75" customHeight="1" x14ac:dyDescent="0.15">
      <c r="G938" s="41"/>
      <c r="N938" s="23"/>
      <c r="O938" s="23"/>
      <c r="P938" s="23"/>
    </row>
    <row r="939" spans="7:16" ht="12.75" customHeight="1" x14ac:dyDescent="0.15">
      <c r="G939" s="41"/>
      <c r="N939" s="23"/>
      <c r="O939" s="23"/>
      <c r="P939" s="23"/>
    </row>
    <row r="940" spans="7:16" ht="12.75" customHeight="1" x14ac:dyDescent="0.15">
      <c r="G940" s="41"/>
      <c r="N940" s="23"/>
      <c r="O940" s="23"/>
      <c r="P940" s="23"/>
    </row>
    <row r="941" spans="7:16" ht="12.75" customHeight="1" x14ac:dyDescent="0.15">
      <c r="G941" s="41"/>
      <c r="N941" s="23"/>
      <c r="O941" s="23"/>
      <c r="P941" s="23"/>
    </row>
    <row r="942" spans="7:16" ht="12.75" customHeight="1" x14ac:dyDescent="0.15">
      <c r="G942" s="41"/>
      <c r="N942" s="23"/>
      <c r="O942" s="23"/>
      <c r="P942" s="23"/>
    </row>
    <row r="943" spans="7:16" ht="12.75" customHeight="1" x14ac:dyDescent="0.15">
      <c r="G943" s="41"/>
      <c r="N943" s="23"/>
      <c r="O943" s="23"/>
      <c r="P943" s="23"/>
    </row>
    <row r="944" spans="7:16" ht="12.75" customHeight="1" x14ac:dyDescent="0.15">
      <c r="G944" s="41"/>
      <c r="N944" s="23"/>
      <c r="O944" s="23"/>
      <c r="P944" s="23"/>
    </row>
    <row r="945" spans="7:16" ht="12.75" customHeight="1" x14ac:dyDescent="0.15">
      <c r="G945" s="41"/>
      <c r="N945" s="23"/>
      <c r="O945" s="23"/>
      <c r="P945" s="23"/>
    </row>
    <row r="946" spans="7:16" ht="12.75" customHeight="1" x14ac:dyDescent="0.15">
      <c r="G946" s="41"/>
      <c r="N946" s="23"/>
      <c r="O946" s="23"/>
      <c r="P946" s="23"/>
    </row>
    <row r="947" spans="7:16" ht="12.75" customHeight="1" x14ac:dyDescent="0.15">
      <c r="G947" s="41"/>
      <c r="N947" s="23"/>
      <c r="O947" s="23"/>
      <c r="P947" s="23"/>
    </row>
    <row r="948" spans="7:16" ht="12.75" customHeight="1" x14ac:dyDescent="0.15">
      <c r="G948" s="41"/>
      <c r="N948" s="23"/>
      <c r="O948" s="23"/>
      <c r="P948" s="23"/>
    </row>
    <row r="949" spans="7:16" ht="12.75" customHeight="1" x14ac:dyDescent="0.15">
      <c r="G949" s="41"/>
      <c r="N949" s="23"/>
      <c r="O949" s="23"/>
      <c r="P949" s="23"/>
    </row>
    <row r="950" spans="7:16" ht="12.75" customHeight="1" x14ac:dyDescent="0.15">
      <c r="G950" s="41"/>
      <c r="N950" s="23"/>
      <c r="O950" s="23"/>
      <c r="P950" s="23"/>
    </row>
    <row r="951" spans="7:16" ht="12.75" customHeight="1" x14ac:dyDescent="0.15">
      <c r="G951" s="41"/>
      <c r="N951" s="23"/>
      <c r="O951" s="23"/>
      <c r="P951" s="23"/>
    </row>
    <row r="952" spans="7:16" ht="12.75" customHeight="1" x14ac:dyDescent="0.15">
      <c r="G952" s="41"/>
      <c r="N952" s="23"/>
      <c r="O952" s="23"/>
      <c r="P952" s="23"/>
    </row>
    <row r="953" spans="7:16" ht="12.75" customHeight="1" x14ac:dyDescent="0.15">
      <c r="G953" s="41"/>
      <c r="N953" s="23"/>
      <c r="O953" s="23"/>
      <c r="P953" s="23"/>
    </row>
    <row r="954" spans="7:16" ht="12.75" customHeight="1" x14ac:dyDescent="0.15">
      <c r="G954" s="41"/>
      <c r="N954" s="23"/>
      <c r="O954" s="23"/>
      <c r="P954" s="23"/>
    </row>
    <row r="955" spans="7:16" ht="12.75" customHeight="1" x14ac:dyDescent="0.15">
      <c r="G955" s="41"/>
      <c r="N955" s="23"/>
      <c r="O955" s="23"/>
      <c r="P955" s="23"/>
    </row>
    <row r="956" spans="7:16" ht="12.75" customHeight="1" x14ac:dyDescent="0.15">
      <c r="G956" s="41"/>
      <c r="N956" s="23"/>
      <c r="O956" s="23"/>
      <c r="P956" s="23"/>
    </row>
    <row r="957" spans="7:16" ht="12.75" customHeight="1" x14ac:dyDescent="0.15">
      <c r="G957" s="41"/>
      <c r="N957" s="23"/>
      <c r="O957" s="23"/>
      <c r="P957" s="23"/>
    </row>
    <row r="958" spans="7:16" ht="12.75" customHeight="1" x14ac:dyDescent="0.15">
      <c r="G958" s="41"/>
      <c r="N958" s="23"/>
      <c r="O958" s="23"/>
      <c r="P958" s="23"/>
    </row>
    <row r="959" spans="7:16" ht="12.75" customHeight="1" x14ac:dyDescent="0.15">
      <c r="G959" s="41"/>
      <c r="N959" s="23"/>
      <c r="O959" s="23"/>
      <c r="P959" s="23"/>
    </row>
    <row r="960" spans="7:16" ht="12.75" customHeight="1" x14ac:dyDescent="0.15">
      <c r="G960" s="41"/>
      <c r="N960" s="23"/>
      <c r="O960" s="23"/>
      <c r="P960" s="23"/>
    </row>
    <row r="961" spans="7:16" ht="12.75" customHeight="1" x14ac:dyDescent="0.15">
      <c r="G961" s="41"/>
      <c r="N961" s="23"/>
      <c r="O961" s="23"/>
      <c r="P961" s="23"/>
    </row>
    <row r="962" spans="7:16" ht="12.75" customHeight="1" x14ac:dyDescent="0.15">
      <c r="G962" s="41"/>
      <c r="N962" s="23"/>
      <c r="O962" s="23"/>
      <c r="P962" s="23"/>
    </row>
    <row r="963" spans="7:16" ht="12.75" customHeight="1" x14ac:dyDescent="0.15">
      <c r="G963" s="41"/>
      <c r="N963" s="23"/>
      <c r="O963" s="23"/>
      <c r="P963" s="23"/>
    </row>
    <row r="964" spans="7:16" ht="12.75" customHeight="1" x14ac:dyDescent="0.15">
      <c r="G964" s="41"/>
      <c r="N964" s="23"/>
      <c r="O964" s="23"/>
      <c r="P964" s="23"/>
    </row>
    <row r="965" spans="7:16" ht="12.75" customHeight="1" x14ac:dyDescent="0.15">
      <c r="G965" s="41"/>
      <c r="N965" s="23"/>
      <c r="O965" s="23"/>
      <c r="P965" s="23"/>
    </row>
    <row r="966" spans="7:16" ht="12.75" customHeight="1" x14ac:dyDescent="0.15">
      <c r="G966" s="41"/>
      <c r="N966" s="23"/>
      <c r="O966" s="23"/>
      <c r="P966" s="23"/>
    </row>
    <row r="967" spans="7:16" ht="12.75" customHeight="1" x14ac:dyDescent="0.15">
      <c r="G967" s="41"/>
      <c r="N967" s="23"/>
      <c r="O967" s="23"/>
      <c r="P967" s="23"/>
    </row>
    <row r="968" spans="7:16" ht="12.75" customHeight="1" x14ac:dyDescent="0.15">
      <c r="G968" s="41"/>
      <c r="N968" s="23"/>
      <c r="O968" s="23"/>
      <c r="P968" s="23"/>
    </row>
    <row r="969" spans="7:16" ht="12.75" customHeight="1" x14ac:dyDescent="0.15">
      <c r="G969" s="41"/>
      <c r="N969" s="23"/>
      <c r="O969" s="23"/>
      <c r="P969" s="23"/>
    </row>
    <row r="970" spans="7:16" ht="12.75" customHeight="1" x14ac:dyDescent="0.15">
      <c r="G970" s="41"/>
      <c r="N970" s="23"/>
      <c r="O970" s="23"/>
      <c r="P970" s="23"/>
    </row>
    <row r="971" spans="7:16" ht="12.75" customHeight="1" x14ac:dyDescent="0.15">
      <c r="G971" s="41"/>
      <c r="N971" s="23"/>
      <c r="O971" s="23"/>
      <c r="P971" s="23"/>
    </row>
    <row r="972" spans="7:16" ht="12.75" customHeight="1" x14ac:dyDescent="0.15">
      <c r="G972" s="41"/>
      <c r="N972" s="23"/>
      <c r="O972" s="23"/>
      <c r="P972" s="23"/>
    </row>
    <row r="973" spans="7:16" ht="12.75" customHeight="1" x14ac:dyDescent="0.15">
      <c r="G973" s="41"/>
      <c r="N973" s="23"/>
      <c r="O973" s="23"/>
      <c r="P973" s="23"/>
    </row>
    <row r="974" spans="7:16" ht="12.75" customHeight="1" x14ac:dyDescent="0.15">
      <c r="G974" s="41"/>
      <c r="N974" s="23"/>
      <c r="O974" s="23"/>
      <c r="P974" s="23"/>
    </row>
    <row r="975" spans="7:16" ht="12.75" customHeight="1" x14ac:dyDescent="0.15">
      <c r="G975" s="41"/>
      <c r="N975" s="23"/>
      <c r="O975" s="23"/>
      <c r="P975" s="23"/>
    </row>
    <row r="976" spans="7:16" ht="12.75" customHeight="1" x14ac:dyDescent="0.15">
      <c r="G976" s="41"/>
      <c r="N976" s="23"/>
      <c r="O976" s="23"/>
      <c r="P976" s="23"/>
    </row>
    <row r="977" spans="7:16" ht="12.75" customHeight="1" x14ac:dyDescent="0.15">
      <c r="G977" s="41"/>
      <c r="N977" s="23"/>
      <c r="O977" s="23"/>
      <c r="P977" s="23"/>
    </row>
    <row r="978" spans="7:16" ht="12.75" customHeight="1" x14ac:dyDescent="0.15">
      <c r="G978" s="41"/>
      <c r="N978" s="23"/>
      <c r="O978" s="23"/>
      <c r="P978" s="23"/>
    </row>
    <row r="979" spans="7:16" ht="12.75" customHeight="1" x14ac:dyDescent="0.15">
      <c r="G979" s="41"/>
      <c r="N979" s="23"/>
      <c r="O979" s="23"/>
      <c r="P979" s="23"/>
    </row>
    <row r="980" spans="7:16" ht="12.75" customHeight="1" x14ac:dyDescent="0.15">
      <c r="G980" s="41"/>
      <c r="N980" s="23"/>
      <c r="O980" s="23"/>
      <c r="P980" s="23"/>
    </row>
    <row r="981" spans="7:16" ht="12.75" customHeight="1" x14ac:dyDescent="0.15">
      <c r="G981" s="41"/>
      <c r="N981" s="23"/>
      <c r="O981" s="23"/>
      <c r="P981" s="23"/>
    </row>
    <row r="982" spans="7:16" ht="12.75" customHeight="1" x14ac:dyDescent="0.15">
      <c r="G982" s="41"/>
      <c r="N982" s="23"/>
      <c r="O982" s="23"/>
      <c r="P982" s="23"/>
    </row>
    <row r="983" spans="7:16" ht="12.75" customHeight="1" x14ac:dyDescent="0.15">
      <c r="G983" s="41"/>
      <c r="N983" s="23"/>
      <c r="O983" s="23"/>
      <c r="P983" s="23"/>
    </row>
    <row r="984" spans="7:16" ht="12.75" customHeight="1" x14ac:dyDescent="0.15">
      <c r="G984" s="41"/>
      <c r="N984" s="23"/>
      <c r="O984" s="23"/>
      <c r="P984" s="23"/>
    </row>
    <row r="985" spans="7:16" ht="12.75" customHeight="1" x14ac:dyDescent="0.15">
      <c r="G985" s="41"/>
      <c r="N985" s="23"/>
      <c r="O985" s="23"/>
      <c r="P985" s="23"/>
    </row>
    <row r="986" spans="7:16" ht="12.75" customHeight="1" x14ac:dyDescent="0.15">
      <c r="G986" s="41"/>
      <c r="N986" s="23"/>
      <c r="O986" s="23"/>
      <c r="P986" s="23"/>
    </row>
    <row r="987" spans="7:16" ht="12.75" customHeight="1" x14ac:dyDescent="0.15">
      <c r="G987" s="41"/>
      <c r="N987" s="23"/>
      <c r="O987" s="23"/>
      <c r="P987" s="23"/>
    </row>
    <row r="988" spans="7:16" ht="12.75" customHeight="1" x14ac:dyDescent="0.15">
      <c r="G988" s="41"/>
      <c r="N988" s="23"/>
      <c r="O988" s="23"/>
      <c r="P988" s="23"/>
    </row>
    <row r="989" spans="7:16" ht="12.75" customHeight="1" x14ac:dyDescent="0.15">
      <c r="G989" s="41"/>
      <c r="N989" s="23"/>
      <c r="O989" s="23"/>
      <c r="P989" s="23"/>
    </row>
    <row r="990" spans="7:16" ht="12.75" customHeight="1" x14ac:dyDescent="0.15">
      <c r="G990" s="41"/>
      <c r="N990" s="23"/>
      <c r="O990" s="23"/>
      <c r="P990" s="23"/>
    </row>
    <row r="991" spans="7:16" ht="12.75" customHeight="1" x14ac:dyDescent="0.15">
      <c r="G991" s="41"/>
      <c r="N991" s="23"/>
      <c r="O991" s="23"/>
      <c r="P991" s="23"/>
    </row>
    <row r="992" spans="7:16" ht="12.75" customHeight="1" x14ac:dyDescent="0.15">
      <c r="G992" s="41"/>
      <c r="N992" s="23"/>
      <c r="O992" s="23"/>
      <c r="P992" s="23"/>
    </row>
    <row r="993" spans="7:16" ht="12.75" customHeight="1" x14ac:dyDescent="0.15">
      <c r="G993" s="41"/>
      <c r="N993" s="23"/>
      <c r="O993" s="23"/>
      <c r="P993" s="23"/>
    </row>
    <row r="994" spans="7:16" ht="12.75" customHeight="1" x14ac:dyDescent="0.15">
      <c r="G994" s="41"/>
      <c r="N994" s="23"/>
      <c r="O994" s="23"/>
      <c r="P994" s="23"/>
    </row>
    <row r="995" spans="7:16" ht="12.75" customHeight="1" x14ac:dyDescent="0.15">
      <c r="G995" s="41"/>
      <c r="N995" s="23"/>
      <c r="O995" s="23"/>
      <c r="P995" s="23"/>
    </row>
    <row r="996" spans="7:16" ht="12.75" customHeight="1" x14ac:dyDescent="0.15">
      <c r="G996" s="41"/>
      <c r="N996" s="23"/>
      <c r="O996" s="23"/>
      <c r="P996" s="23"/>
    </row>
    <row r="997" spans="7:16" ht="12.75" customHeight="1" x14ac:dyDescent="0.15">
      <c r="G997" s="41"/>
      <c r="N997" s="23"/>
      <c r="O997" s="23"/>
      <c r="P997" s="23"/>
    </row>
    <row r="998" spans="7:16" ht="12.75" customHeight="1" x14ac:dyDescent="0.15">
      <c r="G998" s="41"/>
      <c r="N998" s="23"/>
      <c r="O998" s="23"/>
      <c r="P998" s="23"/>
    </row>
    <row r="999" spans="7:16" ht="12.75" customHeight="1" x14ac:dyDescent="0.15">
      <c r="G999" s="41"/>
      <c r="N999" s="23"/>
      <c r="O999" s="23"/>
      <c r="P999" s="23"/>
    </row>
    <row r="1000" spans="7:16" ht="12.75" customHeight="1" x14ac:dyDescent="0.15">
      <c r="G1000" s="41"/>
      <c r="N1000" s="23"/>
      <c r="O1000" s="23"/>
      <c r="P1000" s="23"/>
    </row>
  </sheetData>
  <pageMargins left="0.7" right="0.7" top="0.75" bottom="0.75" header="0" footer="0"/>
  <pageSetup paperSize="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EX100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I42" sqref="I42"/>
    </sheetView>
  </sheetViews>
  <sheetFormatPr baseColWidth="10" defaultColWidth="12.5" defaultRowHeight="15" customHeight="1" x14ac:dyDescent="0.15"/>
  <cols>
    <col min="1" max="1" width="26.33203125" customWidth="1"/>
    <col min="2" max="2" width="13.5" customWidth="1"/>
    <col min="3" max="3" width="19" customWidth="1"/>
    <col min="4" max="4" width="16.5" customWidth="1"/>
    <col min="5" max="6" width="16.1640625" customWidth="1"/>
    <col min="7" max="14" width="19.6640625" customWidth="1"/>
    <col min="15" max="15" width="18" customWidth="1"/>
    <col min="16" max="20" width="12" customWidth="1"/>
    <col min="21" max="21" width="8.5" customWidth="1"/>
    <col min="22" max="22" width="11.5" customWidth="1"/>
    <col min="23" max="23" width="8.5" customWidth="1"/>
    <col min="24" max="24" width="11.5" customWidth="1"/>
    <col min="25" max="25" width="8.5" customWidth="1"/>
    <col min="26" max="26" width="11.5" customWidth="1"/>
    <col min="27" max="27" width="8.5" customWidth="1"/>
    <col min="28" max="28" width="11.5" customWidth="1"/>
    <col min="29" max="29" width="8.5" customWidth="1"/>
    <col min="30" max="30" width="11.5" customWidth="1"/>
    <col min="31" max="31" width="8.5" customWidth="1"/>
    <col min="32" max="32" width="11.5" customWidth="1"/>
    <col min="33" max="33" width="8.5" customWidth="1"/>
    <col min="34" max="34" width="11.5" customWidth="1"/>
    <col min="35" max="35" width="8.5" customWidth="1"/>
    <col min="36" max="36" width="11.5" customWidth="1"/>
    <col min="37" max="37" width="8.5" customWidth="1"/>
    <col min="38" max="38" width="11.5" customWidth="1"/>
    <col min="39" max="39" width="8.5" customWidth="1"/>
    <col min="40" max="40" width="11.5" customWidth="1"/>
    <col min="41" max="41" width="8.5" customWidth="1"/>
    <col min="42" max="42" width="11.5" customWidth="1"/>
    <col min="43" max="43" width="8.5" customWidth="1"/>
    <col min="44" max="44" width="11.5" customWidth="1"/>
    <col min="45" max="45" width="8.5" customWidth="1"/>
    <col min="46" max="46" width="11.5" customWidth="1"/>
    <col min="47" max="47" width="8.5" customWidth="1"/>
    <col min="48" max="48" width="11.5" customWidth="1"/>
    <col min="49" max="49" width="8.5" customWidth="1"/>
    <col min="50" max="50" width="11.5" customWidth="1"/>
    <col min="51" max="51" width="8.5" customWidth="1"/>
    <col min="52" max="52" width="11.5" customWidth="1"/>
    <col min="53" max="53" width="8.5" customWidth="1"/>
    <col min="54" max="54" width="11.5" customWidth="1"/>
    <col min="55" max="55" width="8.5" customWidth="1"/>
    <col min="56" max="56" width="11.5" customWidth="1"/>
    <col min="57" max="57" width="8.5" customWidth="1"/>
    <col min="58" max="58" width="11.5" customWidth="1"/>
    <col min="59" max="59" width="8.5" customWidth="1"/>
    <col min="60" max="60" width="11.5" customWidth="1"/>
    <col min="61" max="61" width="8.5" customWidth="1"/>
    <col min="62" max="62" width="11.5" customWidth="1"/>
    <col min="63" max="63" width="8.5" customWidth="1"/>
    <col min="64" max="64" width="11.5" customWidth="1"/>
    <col min="65" max="65" width="10.1640625" customWidth="1"/>
    <col min="66" max="66" width="11.5" customWidth="1"/>
    <col min="67" max="67" width="8.5" customWidth="1"/>
    <col min="68" max="68" width="11.5" customWidth="1"/>
    <col min="69" max="69" width="8.5" customWidth="1"/>
    <col min="70" max="70" width="11.5" customWidth="1"/>
    <col min="71" max="71" width="8.5" customWidth="1"/>
    <col min="72" max="72" width="11.5" customWidth="1"/>
    <col min="73" max="73" width="8.5" customWidth="1"/>
    <col min="74" max="74" width="11.5" customWidth="1"/>
    <col min="75" max="75" width="8.5" customWidth="1"/>
    <col min="76" max="76" width="11.5" customWidth="1"/>
    <col min="77" max="77" width="8.5" customWidth="1"/>
    <col min="78" max="78" width="11.5" customWidth="1"/>
    <col min="79" max="79" width="9.6640625" customWidth="1"/>
    <col min="80" max="82" width="11.5" customWidth="1"/>
    <col min="83" max="83" width="8.5" customWidth="1"/>
    <col min="84" max="84" width="11.5" customWidth="1"/>
    <col min="85" max="85" width="8.5" customWidth="1"/>
    <col min="86" max="86" width="11.5" customWidth="1"/>
    <col min="87" max="87" width="8.5" customWidth="1"/>
    <col min="88" max="88" width="11.5" customWidth="1"/>
    <col min="89" max="89" width="8.5" customWidth="1"/>
    <col min="90" max="90" width="11.5" customWidth="1"/>
    <col min="91" max="91" width="8.5" customWidth="1"/>
    <col min="92" max="92" width="11.5" customWidth="1"/>
    <col min="93" max="93" width="8.5" customWidth="1"/>
    <col min="94" max="94" width="11.5" customWidth="1"/>
    <col min="95" max="95" width="8.5" customWidth="1"/>
    <col min="96" max="96" width="11.5" customWidth="1"/>
    <col min="97" max="97" width="8.5" customWidth="1"/>
    <col min="98" max="98" width="11.5" customWidth="1"/>
    <col min="99" max="99" width="8.5" customWidth="1"/>
    <col min="100" max="100" width="11.5" customWidth="1"/>
    <col min="101" max="101" width="8.5" customWidth="1"/>
    <col min="102" max="102" width="11.5" customWidth="1"/>
    <col min="103" max="103" width="8.5" customWidth="1"/>
    <col min="104" max="104" width="11.5" customWidth="1"/>
    <col min="105" max="105" width="8.5" customWidth="1"/>
    <col min="106" max="106" width="11.5" customWidth="1"/>
    <col min="107" max="107" width="8.5" customWidth="1"/>
    <col min="108" max="108" width="11.5" customWidth="1"/>
    <col min="109" max="109" width="8.5" customWidth="1"/>
    <col min="110" max="110" width="11.5" customWidth="1"/>
    <col min="111" max="111" width="8.5" customWidth="1"/>
    <col min="112" max="112" width="11.5" customWidth="1"/>
    <col min="113" max="113" width="8.5" customWidth="1"/>
    <col min="114" max="114" width="11.5" customWidth="1"/>
    <col min="115" max="115" width="8.5" customWidth="1"/>
    <col min="116" max="116" width="11.5" customWidth="1"/>
    <col min="117" max="117" width="8.5" customWidth="1"/>
    <col min="118" max="124" width="11.1640625" customWidth="1"/>
    <col min="125" max="125" width="10.5" customWidth="1"/>
    <col min="126" max="137" width="10.1640625" customWidth="1"/>
    <col min="138" max="138" width="12.83203125" customWidth="1"/>
    <col min="139" max="139" width="10.1640625" customWidth="1"/>
    <col min="140" max="154" width="11.33203125" customWidth="1"/>
  </cols>
  <sheetData>
    <row r="1" spans="1:154" ht="29" x14ac:dyDescent="0.2">
      <c r="A1" s="52"/>
      <c r="B1" s="53" t="s">
        <v>63</v>
      </c>
      <c r="C1" s="54" t="s">
        <v>10</v>
      </c>
      <c r="D1" s="55">
        <v>45627</v>
      </c>
      <c r="E1" s="56" t="s">
        <v>10</v>
      </c>
      <c r="F1" s="55">
        <v>45931</v>
      </c>
      <c r="G1" s="56" t="s">
        <v>10</v>
      </c>
      <c r="H1" s="57">
        <f>F1+31</f>
        <v>45962</v>
      </c>
      <c r="I1" s="56" t="s">
        <v>10</v>
      </c>
      <c r="J1" s="57">
        <f>H1+31</f>
        <v>45993</v>
      </c>
      <c r="K1" s="56" t="s">
        <v>10</v>
      </c>
      <c r="L1" s="57">
        <f>J1+31</f>
        <v>46024</v>
      </c>
      <c r="M1" s="56" t="s">
        <v>10</v>
      </c>
      <c r="N1" s="57">
        <f>L1+31</f>
        <v>46055</v>
      </c>
      <c r="O1" s="56" t="s">
        <v>10</v>
      </c>
      <c r="P1" s="57">
        <f>N1+31</f>
        <v>46086</v>
      </c>
      <c r="Q1" s="57" t="s">
        <v>10</v>
      </c>
      <c r="R1" s="57">
        <f>P1+31</f>
        <v>46117</v>
      </c>
      <c r="S1" s="57" t="s">
        <v>10</v>
      </c>
      <c r="T1" s="57">
        <f>R1+31</f>
        <v>46148</v>
      </c>
      <c r="U1" s="43"/>
      <c r="V1" s="57">
        <f>T1+31</f>
        <v>46179</v>
      </c>
      <c r="W1" s="43"/>
      <c r="X1" s="57">
        <f>V1+31</f>
        <v>46210</v>
      </c>
      <c r="Y1" s="43"/>
      <c r="Z1" s="57">
        <f>X1+31</f>
        <v>46241</v>
      </c>
      <c r="AA1" s="43"/>
      <c r="AB1" s="57">
        <f>Z1+31</f>
        <v>46272</v>
      </c>
      <c r="AC1" s="43"/>
      <c r="AD1" s="57">
        <f>AB1+31</f>
        <v>46303</v>
      </c>
      <c r="AE1" s="43"/>
      <c r="AF1" s="57">
        <f>AD1+31</f>
        <v>46334</v>
      </c>
      <c r="AG1" s="43"/>
      <c r="AH1" s="57">
        <f>AF1+31</f>
        <v>46365</v>
      </c>
      <c r="AI1" s="43"/>
      <c r="AJ1" s="57">
        <f>AH1+31</f>
        <v>46396</v>
      </c>
      <c r="AK1" s="43"/>
      <c r="AL1" s="57">
        <f>AJ1+31</f>
        <v>46427</v>
      </c>
      <c r="AM1" s="43"/>
      <c r="AN1" s="57">
        <f>AL1+31</f>
        <v>46458</v>
      </c>
      <c r="AO1" s="43"/>
      <c r="AP1" s="57">
        <f>AN1+31</f>
        <v>46489</v>
      </c>
      <c r="AQ1" s="43"/>
      <c r="AR1" s="57">
        <f>AP1+31</f>
        <v>46520</v>
      </c>
      <c r="AS1" s="43"/>
      <c r="AT1" s="57">
        <f>AR1+31</f>
        <v>46551</v>
      </c>
      <c r="AU1" s="43"/>
      <c r="AV1" s="57">
        <f>AT1+31</f>
        <v>46582</v>
      </c>
      <c r="AW1" s="43"/>
      <c r="AX1" s="57">
        <f>AV1+31</f>
        <v>46613</v>
      </c>
      <c r="AY1" s="43"/>
      <c r="AZ1" s="57">
        <f>AX1+31</f>
        <v>46644</v>
      </c>
      <c r="BA1" s="43"/>
      <c r="BB1" s="57">
        <f>AZ1+31</f>
        <v>46675</v>
      </c>
      <c r="BC1" s="43"/>
      <c r="BD1" s="57">
        <f>BB1+31</f>
        <v>46706</v>
      </c>
      <c r="BE1" s="43"/>
      <c r="BF1" s="57">
        <f>BD1+31</f>
        <v>46737</v>
      </c>
      <c r="BG1" s="43"/>
      <c r="BH1" s="57">
        <f>BF1+31</f>
        <v>46768</v>
      </c>
      <c r="BI1" s="43"/>
      <c r="BJ1" s="57">
        <f>BH1+31</f>
        <v>46799</v>
      </c>
      <c r="BK1" s="43"/>
      <c r="BL1" s="57">
        <f>BJ1+31</f>
        <v>46830</v>
      </c>
      <c r="BM1" s="43"/>
      <c r="BN1" s="57">
        <f>BL1+31</f>
        <v>46861</v>
      </c>
      <c r="BO1" s="43"/>
      <c r="BP1" s="57">
        <f>BN1+31</f>
        <v>46892</v>
      </c>
      <c r="BQ1" s="43"/>
      <c r="BR1" s="57">
        <f>BP1+31</f>
        <v>46923</v>
      </c>
      <c r="BS1" s="43"/>
      <c r="BT1" s="57">
        <f>BR1+31</f>
        <v>46954</v>
      </c>
      <c r="BU1" s="43"/>
      <c r="BV1" s="57">
        <f>BT1+31</f>
        <v>46985</v>
      </c>
      <c r="BW1" s="43"/>
      <c r="BX1" s="57">
        <f>BV1+31</f>
        <v>47016</v>
      </c>
      <c r="BY1" s="43"/>
      <c r="BZ1" s="57">
        <f>BX1+31</f>
        <v>47047</v>
      </c>
      <c r="CA1" s="43"/>
      <c r="CB1" s="57">
        <f>BZ1+31</f>
        <v>47078</v>
      </c>
      <c r="CC1" s="43"/>
      <c r="CD1" s="57">
        <f>CB1+31</f>
        <v>47109</v>
      </c>
      <c r="CE1" s="43"/>
      <c r="CF1" s="57">
        <f>CD1+31</f>
        <v>47140</v>
      </c>
      <c r="CG1" s="43"/>
      <c r="CH1" s="57">
        <f>CF1+31</f>
        <v>47171</v>
      </c>
      <c r="CI1" s="43"/>
      <c r="CJ1" s="57">
        <f>CH1+31</f>
        <v>47202</v>
      </c>
      <c r="CK1" s="43"/>
      <c r="CL1" s="57">
        <f>CJ1+31</f>
        <v>47233</v>
      </c>
      <c r="CM1" s="43"/>
      <c r="CN1" s="57">
        <f>CL1+31</f>
        <v>47264</v>
      </c>
      <c r="CO1" s="43"/>
      <c r="CP1" s="57">
        <f>CN1+31</f>
        <v>47295</v>
      </c>
      <c r="CQ1" s="43"/>
      <c r="CR1" s="57">
        <f>CP1+31</f>
        <v>47326</v>
      </c>
      <c r="CS1" s="43"/>
      <c r="CT1" s="57">
        <f>CR1+31</f>
        <v>47357</v>
      </c>
      <c r="CU1" s="43"/>
      <c r="CV1" s="57">
        <f>CT1+31</f>
        <v>47388</v>
      </c>
      <c r="CW1" s="43"/>
      <c r="CX1" s="57">
        <f>CV1+31</f>
        <v>47419</v>
      </c>
      <c r="CY1" s="43"/>
      <c r="CZ1" s="57">
        <f>CX1+31</f>
        <v>47450</v>
      </c>
      <c r="DA1" s="43"/>
      <c r="DB1" s="57">
        <f>CZ1+30</f>
        <v>47480</v>
      </c>
      <c r="DC1" s="43"/>
      <c r="DD1" s="57">
        <f>DB1+31</f>
        <v>47511</v>
      </c>
      <c r="DE1" s="43"/>
      <c r="DF1" s="57">
        <f>DD1+30</f>
        <v>47541</v>
      </c>
      <c r="DG1" s="43"/>
      <c r="DH1" s="57">
        <f>DF1+31</f>
        <v>47572</v>
      </c>
      <c r="DI1" s="43"/>
      <c r="DJ1" s="57">
        <f>DH1+31</f>
        <v>47603</v>
      </c>
      <c r="DK1" s="43"/>
      <c r="DL1" s="57">
        <f>DJ1+30</f>
        <v>47633</v>
      </c>
      <c r="DM1" s="43"/>
      <c r="DN1" s="57">
        <f>DL1+30</f>
        <v>47663</v>
      </c>
      <c r="DO1" s="43"/>
      <c r="DP1" s="57">
        <f>DN1+30</f>
        <v>47693</v>
      </c>
      <c r="DQ1" s="43"/>
      <c r="DR1" s="57">
        <f>DP1+30</f>
        <v>47723</v>
      </c>
      <c r="DS1" s="43"/>
      <c r="DT1" s="57">
        <f>DR1+30</f>
        <v>47753</v>
      </c>
      <c r="DU1" s="43"/>
      <c r="DV1" s="57">
        <f>DT1+30</f>
        <v>47783</v>
      </c>
      <c r="DW1" s="43"/>
      <c r="DX1" s="57">
        <f>DV1+30</f>
        <v>47813</v>
      </c>
      <c r="DY1" s="43"/>
      <c r="DZ1" s="57">
        <f>DX1+30</f>
        <v>47843</v>
      </c>
      <c r="EA1" s="43"/>
      <c r="EB1" s="57">
        <f>DZ1+30</f>
        <v>47873</v>
      </c>
      <c r="EC1" s="43"/>
      <c r="ED1" s="57">
        <f>EB1+30</f>
        <v>47903</v>
      </c>
      <c r="EE1" s="43"/>
      <c r="EF1" s="57">
        <f>ED1+30</f>
        <v>47933</v>
      </c>
      <c r="EG1" s="43"/>
      <c r="EH1" s="57">
        <f>EF1+30</f>
        <v>47963</v>
      </c>
      <c r="EI1" s="43"/>
      <c r="EJ1" s="57">
        <f>EH1+30</f>
        <v>47993</v>
      </c>
      <c r="EK1" s="43"/>
      <c r="EL1" s="57">
        <f>EJ1+30</f>
        <v>48023</v>
      </c>
      <c r="EM1" s="43"/>
      <c r="EN1" s="57">
        <f>EL1+30</f>
        <v>48053</v>
      </c>
      <c r="EO1" s="43"/>
      <c r="EP1" s="57">
        <f>EN1+30</f>
        <v>48083</v>
      </c>
      <c r="EQ1" s="43"/>
      <c r="ER1" s="57">
        <f>EP1+30</f>
        <v>48113</v>
      </c>
      <c r="ES1" s="43"/>
      <c r="ET1" s="57">
        <f>ER1+30</f>
        <v>48143</v>
      </c>
      <c r="EU1" s="43"/>
      <c r="EV1" s="57">
        <f>ET1+30</f>
        <v>48173</v>
      </c>
      <c r="EW1" s="43"/>
      <c r="EX1" s="57">
        <f>EV1+30</f>
        <v>48203</v>
      </c>
    </row>
    <row r="2" spans="1:154" x14ac:dyDescent="0.2">
      <c r="A2" s="58" t="s">
        <v>47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59"/>
      <c r="Q2" s="59"/>
      <c r="R2" s="59"/>
      <c r="S2" s="59"/>
      <c r="T2" s="59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  <c r="BF2" s="43"/>
      <c r="BG2" s="43"/>
      <c r="BH2" s="43"/>
      <c r="BI2" s="43"/>
      <c r="BJ2" s="43"/>
      <c r="BK2" s="43"/>
      <c r="BL2" s="43"/>
      <c r="BM2" s="43"/>
      <c r="BN2" s="43"/>
      <c r="BO2" s="43"/>
      <c r="BP2" s="43"/>
      <c r="BQ2" s="43"/>
      <c r="BR2" s="43"/>
      <c r="BS2" s="43"/>
      <c r="BT2" s="43"/>
      <c r="BU2" s="43"/>
      <c r="BV2" s="43"/>
      <c r="BW2" s="43"/>
      <c r="BX2" s="43"/>
      <c r="BY2" s="43"/>
      <c r="BZ2" s="43"/>
      <c r="CA2" s="43"/>
      <c r="CB2" s="43"/>
      <c r="CC2" s="43"/>
      <c r="CD2" s="43"/>
      <c r="CE2" s="43"/>
      <c r="CF2" s="43"/>
      <c r="CG2" s="43"/>
      <c r="CH2" s="43"/>
      <c r="CI2" s="43"/>
      <c r="CJ2" s="43"/>
      <c r="CK2" s="43"/>
      <c r="CL2" s="43"/>
      <c r="CM2" s="43"/>
      <c r="CN2" s="43"/>
      <c r="CO2" s="43"/>
      <c r="CP2" s="43"/>
      <c r="CQ2" s="43"/>
      <c r="CR2" s="43"/>
      <c r="CS2" s="43"/>
      <c r="CT2" s="43"/>
      <c r="CU2" s="43"/>
      <c r="CV2" s="43"/>
      <c r="CW2" s="43"/>
      <c r="CX2" s="43"/>
      <c r="CY2" s="43"/>
      <c r="CZ2" s="43"/>
      <c r="DA2" s="43"/>
      <c r="DB2" s="43"/>
      <c r="DC2" s="43"/>
      <c r="DD2" s="43"/>
      <c r="DE2" s="43"/>
      <c r="DF2" s="43"/>
      <c r="DG2" s="43"/>
      <c r="DH2" s="43"/>
      <c r="DI2" s="43"/>
      <c r="DJ2" s="43"/>
      <c r="DK2" s="43"/>
      <c r="DL2" s="43"/>
      <c r="DM2" s="43"/>
      <c r="DN2" s="43"/>
      <c r="DO2" s="43"/>
      <c r="DP2" s="43"/>
      <c r="DQ2" s="43"/>
      <c r="DR2" s="43"/>
      <c r="DS2" s="43"/>
      <c r="DT2" s="43"/>
      <c r="DU2" s="43"/>
      <c r="DV2" s="43"/>
      <c r="DW2" s="43"/>
      <c r="DX2" s="43"/>
      <c r="DY2" s="43"/>
      <c r="DZ2" s="43"/>
      <c r="EA2" s="43"/>
      <c r="EB2" s="43"/>
      <c r="EC2" s="43"/>
      <c r="ED2" s="43"/>
      <c r="EE2" s="43"/>
      <c r="EF2" s="43"/>
      <c r="EG2" s="43"/>
      <c r="EH2" s="43"/>
      <c r="EI2" s="43"/>
      <c r="EJ2" s="43"/>
      <c r="EK2" s="43"/>
      <c r="EL2" s="43"/>
      <c r="EM2" s="43"/>
      <c r="EN2" s="43"/>
      <c r="EO2" s="43"/>
      <c r="EP2" s="43"/>
      <c r="EQ2" s="43"/>
      <c r="ER2" s="43"/>
      <c r="ES2" s="43"/>
      <c r="ET2" s="43"/>
      <c r="EU2" s="43"/>
      <c r="EV2" s="43"/>
      <c r="EW2" s="43"/>
      <c r="EX2" s="43"/>
    </row>
    <row r="3" spans="1:154" x14ac:dyDescent="0.2">
      <c r="A3" s="52"/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59"/>
      <c r="Q3" s="59"/>
      <c r="R3" s="59"/>
      <c r="S3" s="59"/>
      <c r="T3" s="59"/>
      <c r="U3" s="43"/>
      <c r="V3" s="60"/>
      <c r="W3" s="43"/>
      <c r="X3" s="60"/>
      <c r="Y3" s="43"/>
      <c r="Z3" s="60"/>
      <c r="AA3" s="43"/>
      <c r="AB3" s="60"/>
      <c r="AC3" s="43"/>
      <c r="AD3" s="60"/>
      <c r="AE3" s="43"/>
      <c r="AF3" s="60"/>
      <c r="AG3" s="43"/>
      <c r="AH3" s="60"/>
      <c r="AI3" s="43"/>
      <c r="AJ3" s="60"/>
      <c r="AK3" s="43"/>
      <c r="AL3" s="60"/>
      <c r="AM3" s="43"/>
      <c r="AN3" s="60"/>
      <c r="AO3" s="43"/>
      <c r="AP3" s="60"/>
      <c r="AQ3" s="43"/>
      <c r="AR3" s="60"/>
      <c r="AS3" s="43"/>
      <c r="AT3" s="60"/>
      <c r="AU3" s="43"/>
      <c r="AV3" s="60"/>
      <c r="AW3" s="43"/>
      <c r="AX3" s="60"/>
      <c r="AY3" s="43"/>
      <c r="AZ3" s="60"/>
      <c r="BA3" s="43"/>
      <c r="BB3" s="60"/>
      <c r="BC3" s="43"/>
      <c r="BD3" s="60"/>
      <c r="BE3" s="43"/>
      <c r="BF3" s="60"/>
      <c r="BG3" s="43"/>
      <c r="BH3" s="60"/>
      <c r="BI3" s="43"/>
      <c r="BJ3" s="60"/>
      <c r="BK3" s="43"/>
      <c r="BL3" s="60"/>
      <c r="BM3" s="43"/>
      <c r="BN3" s="60"/>
      <c r="BO3" s="43"/>
      <c r="BP3" s="60"/>
      <c r="BQ3" s="43"/>
      <c r="BR3" s="60"/>
      <c r="BS3" s="43"/>
      <c r="BT3" s="60"/>
      <c r="BU3" s="43"/>
      <c r="BV3" s="60"/>
      <c r="BW3" s="43"/>
      <c r="BX3" s="60"/>
      <c r="BY3" s="43"/>
      <c r="BZ3" s="60"/>
      <c r="CA3" s="43"/>
      <c r="CB3" s="60"/>
      <c r="CC3" s="43"/>
      <c r="CD3" s="60"/>
      <c r="CE3" s="43"/>
      <c r="CF3" s="60"/>
      <c r="CG3" s="43"/>
      <c r="CH3" s="60"/>
      <c r="CI3" s="43"/>
      <c r="CJ3" s="60"/>
      <c r="CK3" s="43"/>
      <c r="CL3" s="60"/>
      <c r="CM3" s="43"/>
      <c r="CN3" s="60"/>
      <c r="CO3" s="43"/>
      <c r="CP3" s="60"/>
      <c r="CQ3" s="43"/>
      <c r="CR3" s="60"/>
      <c r="CS3" s="43"/>
      <c r="CT3" s="60"/>
      <c r="CU3" s="43"/>
      <c r="CV3" s="60"/>
      <c r="CW3" s="43"/>
      <c r="CX3" s="60"/>
      <c r="CY3" s="43"/>
      <c r="CZ3" s="60"/>
      <c r="DA3" s="43"/>
      <c r="DB3" s="60"/>
      <c r="DC3" s="43"/>
      <c r="DD3" s="60"/>
      <c r="DE3" s="43"/>
      <c r="DF3" s="60"/>
      <c r="DG3" s="43"/>
      <c r="DH3" s="60"/>
      <c r="DI3" s="43"/>
      <c r="DJ3" s="60"/>
      <c r="DK3" s="43"/>
      <c r="DL3" s="60"/>
      <c r="DM3" s="43"/>
      <c r="DN3" s="60"/>
      <c r="DO3" s="43"/>
      <c r="DP3" s="60"/>
      <c r="DQ3" s="43"/>
      <c r="DR3" s="60"/>
      <c r="DS3" s="43"/>
      <c r="DT3" s="60"/>
      <c r="DU3" s="43"/>
      <c r="DV3" s="60"/>
      <c r="DW3" s="43"/>
      <c r="DX3" s="60"/>
      <c r="DY3" s="43"/>
      <c r="DZ3" s="60"/>
      <c r="EA3" s="43"/>
      <c r="EB3" s="60"/>
      <c r="EC3" s="43"/>
      <c r="ED3" s="60"/>
      <c r="EE3" s="43"/>
      <c r="EF3" s="60"/>
      <c r="EG3" s="43"/>
      <c r="EH3" s="60"/>
      <c r="EI3" s="43"/>
      <c r="EJ3" s="60"/>
      <c r="EK3" s="43"/>
      <c r="EL3" s="60"/>
      <c r="EM3" s="43"/>
      <c r="EN3" s="60"/>
      <c r="EO3" s="43"/>
      <c r="EP3" s="60"/>
      <c r="EQ3" s="43"/>
      <c r="ER3" s="60"/>
      <c r="ES3" s="43"/>
      <c r="ET3" s="60"/>
      <c r="EU3" s="43"/>
      <c r="EV3" s="60"/>
      <c r="EW3" s="43"/>
      <c r="EX3" s="60"/>
    </row>
    <row r="4" spans="1:154" x14ac:dyDescent="0.2">
      <c r="A4" s="58" t="s">
        <v>52</v>
      </c>
      <c r="B4" s="48">
        <f>'Balance Sheet'!G14</f>
        <v>2156487.96</v>
      </c>
      <c r="C4" s="48"/>
      <c r="D4" s="48">
        <f>B4</f>
        <v>2156487.96</v>
      </c>
      <c r="E4" s="48"/>
      <c r="F4" s="48">
        <f>D4+SUM(E6:E66)</f>
        <v>1379580.2253333316</v>
      </c>
      <c r="G4" s="48"/>
      <c r="H4" s="48">
        <f>F4+SUM(G6:G66)</f>
        <v>1145722.2850666649</v>
      </c>
      <c r="I4" s="48"/>
      <c r="J4" s="48">
        <f>H4+SUM(I6:I66)</f>
        <v>1114771.862346665</v>
      </c>
      <c r="K4" s="48"/>
      <c r="L4" s="48">
        <f>J4+SUM(K6:K65)</f>
        <v>525369.06662999839</v>
      </c>
      <c r="M4" s="48"/>
      <c r="N4" s="48">
        <f>L4+SUM(M6:M65)</f>
        <v>234504.51603333169</v>
      </c>
      <c r="O4" s="48"/>
      <c r="P4" s="48">
        <f>N4+SUM(O6:O65)</f>
        <v>386849.96543666499</v>
      </c>
      <c r="Q4" s="59"/>
      <c r="R4" s="48">
        <f>P4+SUM(Q6:Q65)</f>
        <v>218691.11866999831</v>
      </c>
      <c r="S4" s="59"/>
      <c r="T4" s="48">
        <f>R4+SUM(S6:S66)</f>
        <v>-113381.73326666839</v>
      </c>
      <c r="U4" s="43"/>
      <c r="V4" s="48">
        <f>T4+SUM(U6:U66)</f>
        <v>-348684.36894333502</v>
      </c>
      <c r="W4" s="43"/>
      <c r="X4" s="48">
        <f>V4+SUM(W6:W66)</f>
        <v>-615345.6712866684</v>
      </c>
      <c r="Y4" s="43"/>
      <c r="Z4" s="48">
        <f>X4+SUM(Y6:Y66)</f>
        <v>-873574.97363000165</v>
      </c>
      <c r="AA4" s="43"/>
      <c r="AB4" s="48">
        <f>Z4+SUM(AA6:AA66)</f>
        <v>-1076995.2759733349</v>
      </c>
      <c r="AC4" s="43"/>
      <c r="AD4" s="48">
        <f>AB4+SUM(AC6:AC66)</f>
        <v>-1235968.1607337515</v>
      </c>
      <c r="AE4" s="43"/>
      <c r="AF4" s="48">
        <f>AD4+SUM(AE6:AE66)</f>
        <v>-1451911.0454941681</v>
      </c>
      <c r="AG4" s="43"/>
      <c r="AH4" s="48">
        <f>AF4+SUM(AG6:AG66)</f>
        <v>-1552403.9302545846</v>
      </c>
      <c r="AI4" s="43"/>
      <c r="AJ4" s="48">
        <f>AH4+SUM(AI6:AI66)</f>
        <v>-1730071.2150150014</v>
      </c>
      <c r="AK4" s="43"/>
      <c r="AL4" s="48">
        <f>AJ4+SUM(AK6:AK66)</f>
        <v>-1906464.2997754179</v>
      </c>
      <c r="AM4" s="43"/>
      <c r="AN4" s="48">
        <f>AL4+SUM(AM6:AM66)</f>
        <v>-2248839.0965358345</v>
      </c>
      <c r="AO4" s="43"/>
      <c r="AP4" s="48">
        <f>AN4+SUM(AO6:AO66)</f>
        <v>-2411916.8686138345</v>
      </c>
      <c r="AQ4" s="43"/>
      <c r="AR4" s="48">
        <f>AP4+SUM(AQ6:AQ66)</f>
        <v>-2859590.1406918345</v>
      </c>
      <c r="AS4" s="43"/>
      <c r="AT4" s="48">
        <f>AR4+SUM(AS6:AS66)</f>
        <v>-3366634.3424365013</v>
      </c>
      <c r="AU4" s="43"/>
      <c r="AV4" s="48">
        <f>AT4+SUM(AU6:AU66)</f>
        <v>-3716325.0441811681</v>
      </c>
      <c r="AW4" s="43"/>
      <c r="AX4" s="48">
        <f>AV4+SUM(AW6:AW66)</f>
        <v>-4040136.2459258349</v>
      </c>
      <c r="AY4" s="43"/>
      <c r="AZ4" s="48">
        <f>AX4+SUM(AY6:AY66)</f>
        <v>-4291009.4476705017</v>
      </c>
      <c r="BA4" s="43"/>
      <c r="BB4" s="48">
        <f>AZ4+SUM(BA6:BA66)</f>
        <v>-4488851.399415168</v>
      </c>
      <c r="BC4" s="43"/>
      <c r="BD4" s="48">
        <f>BB4+SUM(BC6:BC66)</f>
        <v>-4696615.8511598352</v>
      </c>
      <c r="BE4" s="43"/>
      <c r="BF4" s="48">
        <f>BD4+SUM(BE6:BE66)</f>
        <v>-4881477.8029045016</v>
      </c>
      <c r="BG4" s="43"/>
      <c r="BH4" s="48">
        <f>BF4+SUM(BG6:BG66)</f>
        <v>-5078815.2746491684</v>
      </c>
      <c r="BI4" s="43"/>
      <c r="BJ4" s="48">
        <f>BH4+SUM(BI6:BI66)</f>
        <v>-5127625.503060502</v>
      </c>
      <c r="BK4" s="43"/>
      <c r="BL4" s="48">
        <f>BJ4+SUM(BK6:BK66)</f>
        <v>-5328038.8513018358</v>
      </c>
      <c r="BM4" s="43"/>
      <c r="BN4" s="48">
        <f>BL4+SUM(BM6:BM66)</f>
        <v>-5289154.9926386941</v>
      </c>
      <c r="BO4" s="43"/>
      <c r="BP4" s="48">
        <f>BN4+SUM(BO6:BO66)</f>
        <v>-5228321.307098357</v>
      </c>
      <c r="BQ4" s="43"/>
      <c r="BR4" s="48">
        <f>BP4+SUM(BQ6:BQ66)</f>
        <v>-5416360.6975189652</v>
      </c>
      <c r="BS4" s="43"/>
      <c r="BT4" s="48">
        <f>BR4+SUM(BS6:BS66)</f>
        <v>-5499948.3558923779</v>
      </c>
      <c r="BU4" s="43"/>
      <c r="BV4" s="48">
        <f>BT4+SUM(BU6:BU66)</f>
        <v>-5503661.0142657906</v>
      </c>
      <c r="BW4" s="43"/>
      <c r="BX4" s="48">
        <f>BV4+SUM(BW6:BW66)</f>
        <v>-5417218.6726392033</v>
      </c>
      <c r="BY4" s="43"/>
      <c r="BZ4" s="48">
        <f>BX4+SUM(BY6:BY66)</f>
        <v>-5427463.8310126159</v>
      </c>
      <c r="CA4" s="43"/>
      <c r="CB4" s="48">
        <f>BZ4+SUM(CA6:CA66)</f>
        <v>-5364458.9893860286</v>
      </c>
      <c r="CC4" s="43"/>
      <c r="CD4" s="48">
        <f>CB4+SUM(CC6:CC66)</f>
        <v>-5216933.3144261083</v>
      </c>
      <c r="CE4" s="43"/>
      <c r="CF4" s="48">
        <f>CD4+SUM(CE6:CE66)</f>
        <v>-4689759.3732128544</v>
      </c>
      <c r="CG4" s="43"/>
      <c r="CH4" s="48">
        <f>CF4+SUM(CG6:CG66)</f>
        <v>-4220448.2848329339</v>
      </c>
      <c r="CI4" s="43"/>
      <c r="CJ4" s="48">
        <f>CH4+SUM(CI6:CI66)</f>
        <v>-3827594.6714530131</v>
      </c>
      <c r="CK4" s="43"/>
      <c r="CL4" s="48">
        <f>CJ4+SUM(CK6:CK66)</f>
        <v>-3349243.1244795336</v>
      </c>
      <c r="CM4" s="43"/>
      <c r="CN4" s="48">
        <f>CL4+SUM(CM6:CM66)</f>
        <v>-2647637.4108393881</v>
      </c>
      <c r="CO4" s="43"/>
      <c r="CP4" s="48">
        <f>CN4+SUM(CO6:CO66)</f>
        <v>-1638331.6971992424</v>
      </c>
      <c r="CQ4" s="43"/>
      <c r="CR4" s="48">
        <f>CP4+SUM(CQ6:CQ66)</f>
        <v>-767316.79189242923</v>
      </c>
      <c r="CS4" s="43"/>
      <c r="CT4" s="48">
        <f>CR4+SUM(CS6:CS66)</f>
        <v>228583.94674771605</v>
      </c>
      <c r="CU4" s="43"/>
      <c r="CV4" s="48">
        <f>CT4+SUM(CU6:CU66)</f>
        <v>1347709.685387861</v>
      </c>
      <c r="CW4" s="43"/>
      <c r="CX4" s="48">
        <f>CV4+SUM(CW6:CW66)</f>
        <v>2709668.7573613399</v>
      </c>
      <c r="CY4" s="43"/>
      <c r="CZ4" s="48">
        <f>CX4+SUM(CY6:CY66)</f>
        <v>3976815.3293348192</v>
      </c>
      <c r="DA4" s="43"/>
      <c r="DB4" s="48">
        <f>CZ4+SUM(DA6:DA66)</f>
        <v>5474170.2346416302</v>
      </c>
      <c r="DC4" s="43"/>
      <c r="DD4" s="48">
        <f>DB4+SUM(DC6:DC66)</f>
        <v>7401074.8036692766</v>
      </c>
      <c r="DE4" s="43"/>
      <c r="DF4" s="48">
        <f>DD4+SUM(DE6:DE66)</f>
        <v>9685340.5438885912</v>
      </c>
      <c r="DG4" s="43"/>
      <c r="DH4" s="48">
        <f>DF4+SUM(DG6:DG66)</f>
        <v>12032522.950774569</v>
      </c>
      <c r="DI4" s="43"/>
      <c r="DJ4" s="48">
        <f>DH4+SUM(DI6:DI66)</f>
        <v>14243764.104600452</v>
      </c>
      <c r="DK4" s="43"/>
      <c r="DL4" s="48">
        <f>DJ4+SUM(DK6:DK66)</f>
        <v>16725176.091759667</v>
      </c>
      <c r="DM4" s="43"/>
      <c r="DN4" s="48">
        <f>DL4+SUM(DM6:DM66)</f>
        <v>19446058.912252214</v>
      </c>
      <c r="DO4" s="43"/>
      <c r="DP4" s="48">
        <f>DN4+SUM(DO6:DO66)</f>
        <v>22254983.399411429</v>
      </c>
      <c r="DQ4" s="43"/>
      <c r="DR4" s="48">
        <f>DP4+SUM(DQ6:DQ66)</f>
        <v>25240270.386570647</v>
      </c>
      <c r="DS4" s="43"/>
      <c r="DT4" s="48">
        <f>DR4+SUM(DS6:DS66)</f>
        <v>28607699.04039653</v>
      </c>
      <c r="DU4" s="43"/>
      <c r="DV4" s="48">
        <f>DT4+SUM(DU6:DU66)</f>
        <v>32359148.527555745</v>
      </c>
      <c r="DW4" s="43"/>
      <c r="DX4" s="48">
        <f>DV4+SUM(DW6:DW66)</f>
        <v>36159952.181381628</v>
      </c>
      <c r="DY4" s="43"/>
      <c r="DZ4" s="48">
        <f>DX4+SUM(DY6:DY66)</f>
        <v>40284130.835207507</v>
      </c>
      <c r="EA4" s="43"/>
      <c r="EB4" s="48">
        <f>DZ4+SUM(EA6:EA66)</f>
        <v>44993138.655700058</v>
      </c>
      <c r="EC4" s="43"/>
      <c r="ED4" s="48">
        <f>EB4+SUM(EC6:EC66)</f>
        <v>50055775.642859273</v>
      </c>
      <c r="EE4" s="43"/>
      <c r="EF4" s="48">
        <f>ED4+SUM(EE6:EE66)</f>
        <v>55022475.130018488</v>
      </c>
      <c r="EG4" s="43"/>
      <c r="EH4" s="48">
        <f>EF4+SUM(EG6:EG66)</f>
        <v>60138049.617177702</v>
      </c>
      <c r="EI4" s="43"/>
      <c r="EJ4" s="48">
        <f>EH4+SUM(EI6:EI66)</f>
        <v>65713551.931003585</v>
      </c>
      <c r="EK4" s="43"/>
      <c r="EL4" s="48">
        <f>EJ4+SUM(EK6:EK66)</f>
        <v>71415918.084829465</v>
      </c>
      <c r="EM4" s="43"/>
      <c r="EN4" s="48">
        <f>EL4+SUM(EM6:EM66)</f>
        <v>77136492.571988672</v>
      </c>
      <c r="EO4" s="43"/>
      <c r="EP4" s="48">
        <f>EN4+SUM(EO6:EO66)</f>
        <v>83240483.725814551</v>
      </c>
      <c r="EQ4" s="43"/>
      <c r="ER4" s="48">
        <f>EP4+SUM(EQ6:EQ66)</f>
        <v>89851474.87964043</v>
      </c>
      <c r="ES4" s="43"/>
      <c r="ET4" s="48">
        <f>ER4+SUM(ES6:ES66)</f>
        <v>96384695.200132981</v>
      </c>
      <c r="EU4" s="43"/>
      <c r="EV4" s="48">
        <f>ET4+SUM(EU6:EU66)</f>
        <v>103087332.1872922</v>
      </c>
      <c r="EW4" s="43"/>
      <c r="EX4" s="48">
        <f>EV4+SUM(EW6:EW66)</f>
        <v>110105135.84111808</v>
      </c>
    </row>
    <row r="5" spans="1:154" x14ac:dyDescent="0.2">
      <c r="A5" s="52"/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59"/>
      <c r="Q5" s="59"/>
      <c r="R5" s="59"/>
      <c r="S5" s="59"/>
      <c r="T5" s="59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3"/>
      <c r="AZ5" s="43"/>
      <c r="BA5" s="43"/>
      <c r="BB5" s="43"/>
      <c r="BC5" s="43"/>
      <c r="BD5" s="43"/>
      <c r="BE5" s="43"/>
      <c r="BF5" s="43"/>
      <c r="BG5" s="43"/>
      <c r="BH5" s="43"/>
      <c r="BI5" s="43"/>
      <c r="BJ5" s="43"/>
      <c r="BK5" s="43"/>
      <c r="BL5" s="43"/>
      <c r="BM5" s="43"/>
      <c r="BN5" s="43"/>
      <c r="BO5" s="43"/>
      <c r="BP5" s="43"/>
      <c r="BQ5" s="43"/>
      <c r="BR5" s="43"/>
      <c r="BS5" s="43"/>
      <c r="BT5" s="43"/>
      <c r="BU5" s="43"/>
      <c r="BV5" s="43"/>
      <c r="BW5" s="43"/>
      <c r="BX5" s="43"/>
      <c r="BY5" s="43"/>
      <c r="BZ5" s="43"/>
      <c r="CA5" s="43"/>
      <c r="CB5" s="43"/>
      <c r="CC5" s="43"/>
      <c r="CD5" s="43"/>
      <c r="CE5" s="43"/>
      <c r="CF5" s="43"/>
      <c r="CG5" s="43"/>
      <c r="CH5" s="43"/>
      <c r="CI5" s="43"/>
      <c r="CJ5" s="43"/>
      <c r="CK5" s="43"/>
      <c r="CL5" s="43"/>
      <c r="CM5" s="43"/>
      <c r="CN5" s="43"/>
      <c r="CO5" s="43"/>
      <c r="CP5" s="43"/>
      <c r="CQ5" s="43"/>
      <c r="CR5" s="43"/>
      <c r="CS5" s="43"/>
      <c r="CT5" s="43"/>
      <c r="CU5" s="43"/>
      <c r="CV5" s="43"/>
      <c r="CW5" s="43"/>
      <c r="CX5" s="43"/>
      <c r="CY5" s="43"/>
      <c r="CZ5" s="43"/>
      <c r="DA5" s="43"/>
      <c r="DB5" s="43"/>
      <c r="DC5" s="43"/>
      <c r="DD5" s="43"/>
      <c r="DE5" s="43"/>
      <c r="DF5" s="43"/>
      <c r="DG5" s="43"/>
      <c r="DH5" s="43"/>
      <c r="DI5" s="43"/>
      <c r="DJ5" s="43"/>
      <c r="DK5" s="43"/>
      <c r="DL5" s="43"/>
      <c r="DM5" s="43"/>
      <c r="DN5" s="43"/>
      <c r="DO5" s="43"/>
      <c r="DP5" s="43"/>
      <c r="DQ5" s="43"/>
      <c r="DR5" s="43"/>
      <c r="DS5" s="43"/>
      <c r="DT5" s="43"/>
      <c r="DU5" s="43"/>
      <c r="DV5" s="43"/>
      <c r="DW5" s="43"/>
      <c r="DX5" s="43"/>
      <c r="DY5" s="43"/>
      <c r="DZ5" s="43"/>
      <c r="EA5" s="43"/>
      <c r="EB5" s="43"/>
      <c r="EC5" s="43"/>
      <c r="ED5" s="43"/>
      <c r="EE5" s="43"/>
      <c r="EF5" s="43"/>
      <c r="EG5" s="43"/>
      <c r="EH5" s="43"/>
      <c r="EI5" s="43"/>
      <c r="EJ5" s="43"/>
      <c r="EK5" s="43"/>
      <c r="EL5" s="43"/>
      <c r="EM5" s="43"/>
      <c r="EN5" s="43"/>
      <c r="EO5" s="43"/>
      <c r="EP5" s="43"/>
      <c r="EQ5" s="43"/>
      <c r="ER5" s="43"/>
      <c r="ES5" s="43"/>
      <c r="ET5" s="43"/>
      <c r="EU5" s="43"/>
      <c r="EV5" s="43"/>
      <c r="EW5" s="43"/>
      <c r="EX5" s="43"/>
    </row>
    <row r="6" spans="1:154" x14ac:dyDescent="0.2">
      <c r="A6" s="52" t="s">
        <v>48</v>
      </c>
      <c r="B6" s="48">
        <f>'Balance Sheet'!G6</f>
        <v>0</v>
      </c>
      <c r="C6" s="48"/>
      <c r="D6" s="48">
        <f t="shared" ref="D6:D7" si="0">B6</f>
        <v>0</v>
      </c>
      <c r="E6" s="48">
        <f t="shared" ref="E6:E7" si="1">D6-F6</f>
        <v>0</v>
      </c>
      <c r="F6" s="48">
        <f>Budgets!D67</f>
        <v>0</v>
      </c>
      <c r="G6" s="48">
        <f t="shared" ref="G6:G7" si="2">F6-H6</f>
        <v>0</v>
      </c>
      <c r="H6" s="48">
        <f>Budgets!E67</f>
        <v>0</v>
      </c>
      <c r="I6" s="48">
        <f t="shared" ref="I6:I7" si="3">H6-J6</f>
        <v>0</v>
      </c>
      <c r="J6" s="48">
        <f>Budgets!F67</f>
        <v>0</v>
      </c>
      <c r="K6" s="48">
        <f t="shared" ref="K6:K7" si="4">J6-L6</f>
        <v>0</v>
      </c>
      <c r="L6" s="48">
        <f>Budgets!G67</f>
        <v>0</v>
      </c>
      <c r="M6" s="48">
        <f t="shared" ref="M6:M7" si="5">L6-N6</f>
        <v>0</v>
      </c>
      <c r="N6" s="48">
        <f>Budgets!H67</f>
        <v>0</v>
      </c>
      <c r="O6" s="48">
        <f t="shared" ref="O6:O7" si="6">N6-P6</f>
        <v>0</v>
      </c>
      <c r="P6" s="48">
        <f>Budgets!I67</f>
        <v>0</v>
      </c>
      <c r="Q6" s="48">
        <f t="shared" ref="Q6:Q7" si="7">P6-R6</f>
        <v>0</v>
      </c>
      <c r="R6" s="48">
        <f>Budgets!J67</f>
        <v>0</v>
      </c>
      <c r="S6" s="48">
        <f t="shared" ref="S6:S7" si="8">R6-T6</f>
        <v>0</v>
      </c>
      <c r="T6" s="48">
        <f>Budgets!K67</f>
        <v>0</v>
      </c>
      <c r="U6" s="48">
        <f t="shared" ref="U6:U7" si="9">T6-V6</f>
        <v>0</v>
      </c>
      <c r="V6" s="48">
        <f>Budgets!L67</f>
        <v>0</v>
      </c>
      <c r="W6" s="48">
        <f t="shared" ref="W6:W7" si="10">V6-X6</f>
        <v>0</v>
      </c>
      <c r="X6" s="48">
        <f>Budgets!M67</f>
        <v>0</v>
      </c>
      <c r="Y6" s="48">
        <f t="shared" ref="Y6:Y7" si="11">X6-Z6</f>
        <v>0</v>
      </c>
      <c r="Z6" s="48">
        <f>Budgets!N67</f>
        <v>0</v>
      </c>
      <c r="AA6" s="48">
        <f t="shared" ref="AA6:AA7" si="12">Z6-AB6</f>
        <v>0</v>
      </c>
      <c r="AB6" s="48">
        <f>Budgets!O67</f>
        <v>0</v>
      </c>
      <c r="AC6" s="48">
        <f t="shared" ref="AC6:AC7" si="13">AB6-AD6</f>
        <v>0</v>
      </c>
      <c r="AD6" s="48">
        <f>Budgets!P67</f>
        <v>0</v>
      </c>
      <c r="AE6" s="48">
        <f t="shared" ref="AE6:AE7" si="14">AD6-AF6</f>
        <v>0</v>
      </c>
      <c r="AF6" s="48">
        <f>Budgets!Q67</f>
        <v>0</v>
      </c>
      <c r="AG6" s="48">
        <f t="shared" ref="AG6:AG7" si="15">AF6-AH6</f>
        <v>0</v>
      </c>
      <c r="AH6" s="48">
        <f>Budgets!R67</f>
        <v>0</v>
      </c>
      <c r="AI6" s="48">
        <f t="shared" ref="AI6:AI7" si="16">AH6-AJ6</f>
        <v>0</v>
      </c>
      <c r="AJ6" s="48">
        <f>Budgets!S67</f>
        <v>0</v>
      </c>
      <c r="AK6" s="48">
        <f t="shared" ref="AK6:AK7" si="17">AJ6-AL6</f>
        <v>0</v>
      </c>
      <c r="AL6" s="48">
        <f>Budgets!T67</f>
        <v>0</v>
      </c>
      <c r="AM6" s="48">
        <f t="shared" ref="AM6:AM7" si="18">AL6-AN6</f>
        <v>0</v>
      </c>
      <c r="AN6" s="48">
        <f>Budgets!U67</f>
        <v>0</v>
      </c>
      <c r="AO6" s="48">
        <f t="shared" ref="AO6:AO7" si="19">AN6-AP6</f>
        <v>0</v>
      </c>
      <c r="AP6" s="48">
        <f>Budgets!V67</f>
        <v>0</v>
      </c>
      <c r="AQ6" s="48">
        <f t="shared" ref="AQ6:AQ7" si="20">AP6-AR6</f>
        <v>0</v>
      </c>
      <c r="AR6" s="48">
        <f>Budgets!W67</f>
        <v>0</v>
      </c>
      <c r="AS6" s="48">
        <f t="shared" ref="AS6:AS7" si="21">AR6-AT6</f>
        <v>0</v>
      </c>
      <c r="AT6" s="48">
        <f>Budgets!X67</f>
        <v>0</v>
      </c>
      <c r="AU6" s="48">
        <f t="shared" ref="AU6:AU7" si="22">AT6-AV6</f>
        <v>0</v>
      </c>
      <c r="AV6" s="48">
        <f>Budgets!Y67</f>
        <v>0</v>
      </c>
      <c r="AW6" s="48">
        <f t="shared" ref="AW6:AW7" si="23">AV6-AX6</f>
        <v>0</v>
      </c>
      <c r="AX6" s="48">
        <f>Budgets!Z67</f>
        <v>0</v>
      </c>
      <c r="AY6" s="48">
        <f t="shared" ref="AY6:AY7" si="24">AX6-AZ6</f>
        <v>0</v>
      </c>
      <c r="AZ6" s="48">
        <f>Budgets!AA67</f>
        <v>0</v>
      </c>
      <c r="BA6" s="48">
        <f>AZ6-AH6</f>
        <v>0</v>
      </c>
      <c r="BB6" s="48">
        <f>Budgets!AB67</f>
        <v>0</v>
      </c>
      <c r="BC6" s="48">
        <f>AH6-BD6</f>
        <v>0</v>
      </c>
      <c r="BD6" s="48">
        <f>Budgets!AC67</f>
        <v>0</v>
      </c>
      <c r="BE6" s="48">
        <f t="shared" ref="BE6:BE7" si="25">BD6-BF6</f>
        <v>0</v>
      </c>
      <c r="BF6" s="48">
        <f>Budgets!AD67</f>
        <v>0</v>
      </c>
      <c r="BG6" s="48">
        <f t="shared" ref="BG6:BG7" si="26">BF6-BH6</f>
        <v>0</v>
      </c>
      <c r="BH6" s="48">
        <f>Budgets!AE67</f>
        <v>0</v>
      </c>
      <c r="BI6" s="48">
        <f t="shared" ref="BI6:BI7" si="27">BH6-BJ6</f>
        <v>0</v>
      </c>
      <c r="BJ6" s="48">
        <f>Budgets!AF67</f>
        <v>0</v>
      </c>
      <c r="BK6" s="48">
        <f t="shared" ref="BK6:BK7" si="28">BJ6-BL6</f>
        <v>0</v>
      </c>
      <c r="BL6" s="48">
        <f>Budgets!AG67</f>
        <v>0</v>
      </c>
      <c r="BM6" s="48">
        <f t="shared" ref="BM6:BM7" si="29">BL6-BN6</f>
        <v>0</v>
      </c>
      <c r="BN6" s="48">
        <f>Budgets!AH67</f>
        <v>0</v>
      </c>
      <c r="BO6" s="48">
        <f t="shared" ref="BO6:BO7" si="30">BN6-BP6</f>
        <v>0</v>
      </c>
      <c r="BP6" s="48">
        <f>Budgets!AI67</f>
        <v>0</v>
      </c>
      <c r="BQ6" s="48">
        <f t="shared" ref="BQ6:BQ7" si="31">BP6-BR6</f>
        <v>0</v>
      </c>
      <c r="BR6" s="48">
        <f>Budgets!AJ67</f>
        <v>0</v>
      </c>
      <c r="BS6" s="48">
        <f t="shared" ref="BS6:BS7" si="32">BR6-BT6</f>
        <v>0</v>
      </c>
      <c r="BT6" s="48">
        <f>Budgets!AK67</f>
        <v>0</v>
      </c>
      <c r="BU6" s="48">
        <f t="shared" ref="BU6:BU7" si="33">BT6-BV6</f>
        <v>0</v>
      </c>
      <c r="BV6" s="48">
        <f>Budgets!AL67</f>
        <v>0</v>
      </c>
      <c r="BW6" s="48">
        <f t="shared" ref="BW6:BW7" si="34">BV6-BX6</f>
        <v>0</v>
      </c>
      <c r="BX6" s="48">
        <f>Budgets!AM67</f>
        <v>0</v>
      </c>
      <c r="BY6" s="48">
        <f t="shared" ref="BY6:BY7" si="35">BX6-BZ6</f>
        <v>0</v>
      </c>
      <c r="BZ6" s="48">
        <f>Budgets!AN67</f>
        <v>0</v>
      </c>
      <c r="CA6" s="48">
        <f t="shared" ref="CA6:CC6" si="36">BZ6-CB6</f>
        <v>0</v>
      </c>
      <c r="CB6" s="48">
        <f>Budgets!AO67</f>
        <v>0</v>
      </c>
      <c r="CC6" s="48">
        <f t="shared" si="36"/>
        <v>0</v>
      </c>
      <c r="CD6" s="48">
        <f>Budgets!AP67</f>
        <v>0</v>
      </c>
      <c r="CE6" s="48">
        <f t="shared" ref="CE6:CE7" si="37">CD6-CF6</f>
        <v>0</v>
      </c>
      <c r="CF6" s="48">
        <f>Budgets!AQ67</f>
        <v>0</v>
      </c>
      <c r="CG6" s="48">
        <f t="shared" ref="CG6:CG7" si="38">CF6-CH6</f>
        <v>0</v>
      </c>
      <c r="CH6" s="48">
        <f>Budgets!AR67</f>
        <v>0</v>
      </c>
      <c r="CI6" s="48">
        <f t="shared" ref="CI6:CI7" si="39">CH6-CJ6</f>
        <v>0</v>
      </c>
      <c r="CJ6" s="48">
        <f>Budgets!AS67</f>
        <v>0</v>
      </c>
      <c r="CK6" s="48">
        <f t="shared" ref="CK6:CK7" si="40">CJ6-CL6</f>
        <v>0</v>
      </c>
      <c r="CL6" s="48">
        <f>Budgets!AT67</f>
        <v>0</v>
      </c>
      <c r="CM6" s="48">
        <f t="shared" ref="CM6:CM7" si="41">CL6-CN6</f>
        <v>0</v>
      </c>
      <c r="CN6" s="48">
        <f>Budgets!AU67</f>
        <v>0</v>
      </c>
      <c r="CO6" s="48">
        <f t="shared" ref="CO6:CO7" si="42">CN6-CP6</f>
        <v>0</v>
      </c>
      <c r="CP6" s="48">
        <f>Budgets!AV67</f>
        <v>0</v>
      </c>
      <c r="CQ6" s="48">
        <f t="shared" ref="CQ6:CQ7" si="43">CP6-CR6</f>
        <v>0</v>
      </c>
      <c r="CR6" s="48">
        <f>Budgets!AW67</f>
        <v>0</v>
      </c>
      <c r="CS6" s="48">
        <f t="shared" ref="CS6:CS7" si="44">CR6-CT6</f>
        <v>0</v>
      </c>
      <c r="CT6" s="48">
        <f>Budgets!AX67</f>
        <v>0</v>
      </c>
      <c r="CU6" s="48">
        <f t="shared" ref="CU6:CU7" si="45">CT6-CV6</f>
        <v>0</v>
      </c>
      <c r="CV6" s="48">
        <f>Budgets!AY67</f>
        <v>0</v>
      </c>
      <c r="CW6" s="48">
        <f t="shared" ref="CW6:CW7" si="46">CV6-CX6</f>
        <v>0</v>
      </c>
      <c r="CX6" s="48">
        <f>Budgets!AZ67</f>
        <v>0</v>
      </c>
      <c r="CY6" s="48">
        <f t="shared" ref="CY6:CY7" si="47">CX6-CZ6</f>
        <v>0</v>
      </c>
      <c r="CZ6" s="48">
        <f>Budgets!BA67</f>
        <v>0</v>
      </c>
      <c r="DA6" s="48">
        <f t="shared" ref="DA6:DA7" si="48">CZ6-DB6</f>
        <v>0</v>
      </c>
      <c r="DB6" s="48">
        <f>Budgets!BB67</f>
        <v>0</v>
      </c>
      <c r="DC6" s="48">
        <f t="shared" ref="DC6:DC7" si="49">DB6-DD6</f>
        <v>0</v>
      </c>
      <c r="DD6" s="48">
        <f>Budgets!BC67</f>
        <v>0</v>
      </c>
      <c r="DE6" s="48">
        <f t="shared" ref="DE6:DE7" si="50">DD6-DF6</f>
        <v>0</v>
      </c>
      <c r="DF6" s="48">
        <f>Budgets!BD67</f>
        <v>0</v>
      </c>
      <c r="DG6" s="48">
        <f t="shared" ref="DG6:DG7" si="51">DF6-DH6</f>
        <v>0</v>
      </c>
      <c r="DH6" s="48">
        <f>Budgets!BE67</f>
        <v>0</v>
      </c>
      <c r="DI6" s="48">
        <f t="shared" ref="DI6:DI7" si="52">DH6-DJ6</f>
        <v>0</v>
      </c>
      <c r="DJ6" s="48">
        <f>Budgets!BF67</f>
        <v>0</v>
      </c>
      <c r="DK6" s="48">
        <f t="shared" ref="DK6:DK7" si="53">DJ6-DL6</f>
        <v>0</v>
      </c>
      <c r="DL6" s="48">
        <f>Budgets!BG67</f>
        <v>0</v>
      </c>
      <c r="DM6" s="48">
        <f t="shared" ref="DM6:DM7" si="54">DL6-DN6</f>
        <v>0</v>
      </c>
      <c r="DN6" s="48">
        <f>Budgets!BH67</f>
        <v>0</v>
      </c>
      <c r="DO6" s="48">
        <f t="shared" ref="DO6:DO7" si="55">DN6-DP6</f>
        <v>0</v>
      </c>
      <c r="DP6" s="48">
        <f>Budgets!BI67</f>
        <v>0</v>
      </c>
      <c r="DQ6" s="48">
        <f t="shared" ref="DQ6:DQ7" si="56">DP6-DR6</f>
        <v>0</v>
      </c>
      <c r="DR6" s="48">
        <f>Budgets!BJ67</f>
        <v>0</v>
      </c>
      <c r="DS6" s="48">
        <f t="shared" ref="DS6:DS7" si="57">DR6-DT6</f>
        <v>0</v>
      </c>
      <c r="DT6" s="48">
        <f>Budgets!BK67</f>
        <v>0</v>
      </c>
      <c r="DU6" s="48">
        <f t="shared" ref="DU6:DU7" si="58">DT6-DV6</f>
        <v>0</v>
      </c>
      <c r="DV6" s="48">
        <f>Budgets!BL67</f>
        <v>0</v>
      </c>
      <c r="DW6" s="48">
        <f t="shared" ref="DW6:DW7" si="59">DV6-DX6</f>
        <v>0</v>
      </c>
      <c r="DX6" s="48">
        <f>Budgets!BM67</f>
        <v>0</v>
      </c>
      <c r="DY6" s="48">
        <f t="shared" ref="DY6:DY7" si="60">DX6-DZ6</f>
        <v>0</v>
      </c>
      <c r="DZ6" s="48">
        <f>Budgets!BN67</f>
        <v>0</v>
      </c>
      <c r="EA6" s="48">
        <f t="shared" ref="EA6:EA7" si="61">DZ6-EB6</f>
        <v>0</v>
      </c>
      <c r="EB6" s="48">
        <f>Budgets!BO67</f>
        <v>0</v>
      </c>
      <c r="EC6" s="48">
        <f t="shared" ref="EC6:EC7" si="62">EB6-ED6</f>
        <v>0</v>
      </c>
      <c r="ED6" s="48">
        <f>Budgets!BP67</f>
        <v>0</v>
      </c>
      <c r="EE6" s="48">
        <f t="shared" ref="EE6:EE7" si="63">ED6-EF6</f>
        <v>0</v>
      </c>
      <c r="EF6" s="48">
        <f>Budgets!BQ67</f>
        <v>0</v>
      </c>
      <c r="EG6" s="48">
        <f t="shared" ref="EG6:EG7" si="64">EF6-EH6</f>
        <v>0</v>
      </c>
      <c r="EH6" s="48">
        <f>Budgets!BR67</f>
        <v>0</v>
      </c>
      <c r="EI6" s="48">
        <f t="shared" ref="EI6:EI7" si="65">EH6-EJ6</f>
        <v>0</v>
      </c>
      <c r="EJ6" s="48">
        <f>Budgets!BS67</f>
        <v>0</v>
      </c>
      <c r="EK6" s="48">
        <f t="shared" ref="EK6:EK7" si="66">EJ6-EL6</f>
        <v>0</v>
      </c>
      <c r="EL6" s="48">
        <f>Budgets!BT67</f>
        <v>0</v>
      </c>
      <c r="EM6" s="48">
        <f t="shared" ref="EM6:EM7" si="67">EL6-EN6</f>
        <v>0</v>
      </c>
      <c r="EN6" s="48">
        <f>Budgets!BU67</f>
        <v>0</v>
      </c>
      <c r="EO6" s="48">
        <f t="shared" ref="EO6:EO7" si="68">EN6-EP6</f>
        <v>0</v>
      </c>
      <c r="EP6" s="48">
        <f>Budgets!BV67</f>
        <v>0</v>
      </c>
      <c r="EQ6" s="48">
        <f t="shared" ref="EQ6:EQ7" si="69">EP6-ER6</f>
        <v>0</v>
      </c>
      <c r="ER6" s="48">
        <f>Budgets!BW67</f>
        <v>0</v>
      </c>
      <c r="ES6" s="48">
        <f t="shared" ref="ES6:ES7" si="70">ER6-ET6</f>
        <v>0</v>
      </c>
      <c r="ET6" s="48">
        <f>Budgets!BX67</f>
        <v>0</v>
      </c>
      <c r="EU6" s="48">
        <f t="shared" ref="EU6:EU7" si="71">ET6-EV6</f>
        <v>0</v>
      </c>
      <c r="EV6" s="48">
        <f>Budgets!BY67</f>
        <v>0</v>
      </c>
      <c r="EW6" s="48">
        <f t="shared" ref="EW6:EW7" si="72">EV6-EX6</f>
        <v>0</v>
      </c>
      <c r="EX6" s="48">
        <f>Budgets!BZ67</f>
        <v>0</v>
      </c>
    </row>
    <row r="7" spans="1:154" x14ac:dyDescent="0.2">
      <c r="A7" s="52" t="s">
        <v>49</v>
      </c>
      <c r="B7" s="48">
        <f>'Balance Sheet'!G7</f>
        <v>25864.080000000002</v>
      </c>
      <c r="C7" s="48"/>
      <c r="D7" s="48">
        <f t="shared" si="0"/>
        <v>25864.080000000002</v>
      </c>
      <c r="E7" s="48">
        <f t="shared" si="1"/>
        <v>-19109.64</v>
      </c>
      <c r="F7" s="48">
        <f>Budgets!D68</f>
        <v>44973.72</v>
      </c>
      <c r="G7" s="48">
        <f t="shared" si="2"/>
        <v>-661.16000000000349</v>
      </c>
      <c r="H7" s="48">
        <f>Budgets!E68</f>
        <v>45634.880000000005</v>
      </c>
      <c r="I7" s="48">
        <f t="shared" si="3"/>
        <v>0</v>
      </c>
      <c r="J7" s="48">
        <f>Budgets!F68</f>
        <v>45634.880000000005</v>
      </c>
      <c r="K7" s="48">
        <f t="shared" si="4"/>
        <v>-1226.0950000000012</v>
      </c>
      <c r="L7" s="48">
        <f>Budgets!G68</f>
        <v>46860.975000000006</v>
      </c>
      <c r="M7" s="48">
        <f t="shared" si="5"/>
        <v>2873.9049999999988</v>
      </c>
      <c r="N7" s="48">
        <f>Budgets!H68</f>
        <v>43987.070000000007</v>
      </c>
      <c r="O7" s="48">
        <f t="shared" si="6"/>
        <v>3373.9049999999988</v>
      </c>
      <c r="P7" s="48">
        <f>Budgets!I68</f>
        <v>40613.165000000008</v>
      </c>
      <c r="Q7" s="48">
        <f t="shared" si="7"/>
        <v>3873.9049999999988</v>
      </c>
      <c r="R7" s="48">
        <f>Budgets!J68</f>
        <v>36739.260000000009</v>
      </c>
      <c r="S7" s="48">
        <f t="shared" si="8"/>
        <v>3873.9049999999988</v>
      </c>
      <c r="T7" s="48">
        <f>Budgets!K68</f>
        <v>32865.35500000001</v>
      </c>
      <c r="U7" s="48">
        <f t="shared" si="9"/>
        <v>3873.9049999999988</v>
      </c>
      <c r="V7" s="48">
        <f>Budgets!L68</f>
        <v>28991.450000000012</v>
      </c>
      <c r="W7" s="48">
        <f t="shared" si="10"/>
        <v>3873.9049999999988</v>
      </c>
      <c r="X7" s="48">
        <f>Budgets!M68</f>
        <v>25117.545000000013</v>
      </c>
      <c r="Y7" s="48">
        <f t="shared" si="11"/>
        <v>3873.9049999999988</v>
      </c>
      <c r="Z7" s="48">
        <f>Budgets!N68</f>
        <v>21243.640000000014</v>
      </c>
      <c r="AA7" s="48">
        <f t="shared" si="12"/>
        <v>3873.9049999999988</v>
      </c>
      <c r="AB7" s="48">
        <f>Budgets!O68</f>
        <v>17369.735000000015</v>
      </c>
      <c r="AC7" s="48">
        <f t="shared" si="13"/>
        <v>3873.9049999999988</v>
      </c>
      <c r="AD7" s="48">
        <f>Budgets!P68</f>
        <v>13495.830000000016</v>
      </c>
      <c r="AE7" s="48">
        <f t="shared" si="14"/>
        <v>3873.9049999999988</v>
      </c>
      <c r="AF7" s="48">
        <f>Budgets!Q68</f>
        <v>9621.9250000000175</v>
      </c>
      <c r="AG7" s="48">
        <f t="shared" si="15"/>
        <v>3873.9049999999997</v>
      </c>
      <c r="AH7" s="48">
        <f>Budgets!R68</f>
        <v>5748.0200000000177</v>
      </c>
      <c r="AI7" s="48">
        <f t="shared" si="16"/>
        <v>5123.9049999999997</v>
      </c>
      <c r="AJ7" s="48">
        <f>Budgets!S68</f>
        <v>624.11500000001797</v>
      </c>
      <c r="AK7" s="48">
        <f t="shared" si="17"/>
        <v>5540.5716666666667</v>
      </c>
      <c r="AL7" s="48">
        <f>Budgets!T68</f>
        <v>-4916.4566666666487</v>
      </c>
      <c r="AM7" s="48">
        <f t="shared" si="18"/>
        <v>5957.2383333333328</v>
      </c>
      <c r="AN7" s="48">
        <f>Budgets!U68</f>
        <v>-10873.694999999982</v>
      </c>
      <c r="AO7" s="48">
        <f t="shared" si="19"/>
        <v>-118626.095</v>
      </c>
      <c r="AP7" s="48">
        <f>Budgets!V68</f>
        <v>107752.40000000002</v>
      </c>
      <c r="AQ7" s="48">
        <f t="shared" si="20"/>
        <v>1790.5716666666704</v>
      </c>
      <c r="AR7" s="48">
        <f>Budgets!W68</f>
        <v>105961.82833333335</v>
      </c>
      <c r="AS7" s="48">
        <f t="shared" si="21"/>
        <v>-7376.0950000000012</v>
      </c>
      <c r="AT7" s="48">
        <f>Budgets!X68</f>
        <v>113337.92333333335</v>
      </c>
      <c r="AU7" s="48">
        <f t="shared" si="22"/>
        <v>3040.5716666666704</v>
      </c>
      <c r="AV7" s="48">
        <f>Budgets!Y68</f>
        <v>110297.35166666668</v>
      </c>
      <c r="AW7" s="48">
        <f t="shared" si="23"/>
        <v>13040.57166666667</v>
      </c>
      <c r="AX7" s="48">
        <f>Budgets!Z68</f>
        <v>97256.780000000013</v>
      </c>
      <c r="AY7" s="48">
        <f t="shared" si="24"/>
        <v>3457.2383333333273</v>
      </c>
      <c r="AZ7" s="48">
        <f>Budgets!AA68</f>
        <v>93799.541666666686</v>
      </c>
      <c r="BA7" s="48">
        <f>AZ7-BB7</f>
        <v>3873.9049999999988</v>
      </c>
      <c r="BB7" s="48">
        <f>Budgets!AB68</f>
        <v>89925.636666666687</v>
      </c>
      <c r="BC7" s="48">
        <f>BB7-BD7</f>
        <v>13873.904999999999</v>
      </c>
      <c r="BD7" s="48">
        <f>Budgets!AC68</f>
        <v>76051.731666666688</v>
      </c>
      <c r="BE7" s="48">
        <f t="shared" si="25"/>
        <v>13873.904999999999</v>
      </c>
      <c r="BF7" s="48">
        <f>Budgets!AD68</f>
        <v>62177.82666666669</v>
      </c>
      <c r="BG7" s="48">
        <f t="shared" si="26"/>
        <v>-7666.6666666666715</v>
      </c>
      <c r="BH7" s="48">
        <f>Budgets!AE68</f>
        <v>69844.493333333361</v>
      </c>
      <c r="BI7" s="48">
        <f t="shared" si="27"/>
        <v>2250</v>
      </c>
      <c r="BJ7" s="48">
        <f>Budgets!AF68</f>
        <v>67594.493333333361</v>
      </c>
      <c r="BK7" s="48">
        <f t="shared" si="28"/>
        <v>2166.6666666666642</v>
      </c>
      <c r="BL7" s="48">
        <f>Budgets!AG68</f>
        <v>65427.826666666697</v>
      </c>
      <c r="BM7" s="48">
        <f t="shared" si="29"/>
        <v>-7499.9999999999927</v>
      </c>
      <c r="BN7" s="48">
        <f>Budgets!AH68</f>
        <v>72927.82666666669</v>
      </c>
      <c r="BO7" s="48">
        <f t="shared" si="30"/>
        <v>2916.666666666657</v>
      </c>
      <c r="BP7" s="48">
        <f>Budgets!AI68</f>
        <v>70011.160000000033</v>
      </c>
      <c r="BQ7" s="48">
        <f t="shared" si="31"/>
        <v>3333.3333333333285</v>
      </c>
      <c r="BR7" s="48">
        <f>Budgets!AJ68</f>
        <v>66677.826666666704</v>
      </c>
      <c r="BS7" s="48">
        <f t="shared" si="32"/>
        <v>3750</v>
      </c>
      <c r="BT7" s="48">
        <f>Budgets!AK68</f>
        <v>62927.826666666704</v>
      </c>
      <c r="BU7" s="48">
        <f t="shared" si="33"/>
        <v>4166.6666666666642</v>
      </c>
      <c r="BV7" s="48">
        <f>Budgets!AL68</f>
        <v>58761.16000000004</v>
      </c>
      <c r="BW7" s="48">
        <f t="shared" si="34"/>
        <v>4583.3333333333285</v>
      </c>
      <c r="BX7" s="48">
        <f>Budgets!AM68</f>
        <v>54177.826666666711</v>
      </c>
      <c r="BY7" s="48">
        <f t="shared" si="35"/>
        <v>-100416.66666666666</v>
      </c>
      <c r="BZ7" s="48">
        <f>Budgets!AN68</f>
        <v>154594.49333333338</v>
      </c>
      <c r="CA7" s="48">
        <f t="shared" ref="CA7:CC7" si="73">BZ7-CB7</f>
        <v>-47500</v>
      </c>
      <c r="CB7" s="48">
        <f>Budgets!AO68</f>
        <v>202094.49333333338</v>
      </c>
      <c r="CC7" s="48">
        <f t="shared" si="73"/>
        <v>22500</v>
      </c>
      <c r="CD7" s="48">
        <f>Budgets!AP68</f>
        <v>179594.49333333338</v>
      </c>
      <c r="CE7" s="48">
        <f t="shared" si="37"/>
        <v>-103333.33333333334</v>
      </c>
      <c r="CF7" s="48">
        <f>Budgets!AQ68</f>
        <v>282927.82666666672</v>
      </c>
      <c r="CG7" s="48">
        <f t="shared" si="38"/>
        <v>-21666.666666666686</v>
      </c>
      <c r="CH7" s="48">
        <f>Budgets!AR68</f>
        <v>304594.4933333334</v>
      </c>
      <c r="CI7" s="48">
        <f t="shared" si="39"/>
        <v>-77500</v>
      </c>
      <c r="CJ7" s="48">
        <f>Budgets!AS68</f>
        <v>382094.4933333334</v>
      </c>
      <c r="CK7" s="48">
        <f t="shared" si="40"/>
        <v>-1666.6666666666861</v>
      </c>
      <c r="CL7" s="48">
        <f>Budgets!AT68</f>
        <v>383761.16000000009</v>
      </c>
      <c r="CM7" s="48">
        <f t="shared" si="41"/>
        <v>16416.666666666686</v>
      </c>
      <c r="CN7" s="48">
        <f>Budgets!AU68</f>
        <v>367344.4933333334</v>
      </c>
      <c r="CO7" s="48">
        <f t="shared" si="42"/>
        <v>16083.333333333314</v>
      </c>
      <c r="CP7" s="48">
        <f>Budgets!AV68</f>
        <v>351261.16000000009</v>
      </c>
      <c r="CQ7" s="48">
        <f t="shared" si="43"/>
        <v>16166.666666666686</v>
      </c>
      <c r="CR7" s="48">
        <f>Budgets!AW68</f>
        <v>335094.4933333334</v>
      </c>
      <c r="CS7" s="48">
        <f t="shared" si="44"/>
        <v>16666.666666666686</v>
      </c>
      <c r="CT7" s="48">
        <f>Budgets!AX68</f>
        <v>318427.82666666672</v>
      </c>
      <c r="CU7" s="48">
        <f t="shared" si="45"/>
        <v>28250</v>
      </c>
      <c r="CV7" s="48">
        <f>Budgets!AY68</f>
        <v>290177.82666666672</v>
      </c>
      <c r="CW7" s="48">
        <f t="shared" si="46"/>
        <v>27833.333333333314</v>
      </c>
      <c r="CX7" s="48">
        <f>Budgets!AZ68</f>
        <v>262344.4933333334</v>
      </c>
      <c r="CY7" s="48">
        <f t="shared" si="47"/>
        <v>27833.333333333314</v>
      </c>
      <c r="CZ7" s="48">
        <f>Budgets!BA68</f>
        <v>234511.16000000009</v>
      </c>
      <c r="DA7" s="48">
        <f t="shared" si="48"/>
        <v>27833.333333333314</v>
      </c>
      <c r="DB7" s="48">
        <f>Budgets!BB68</f>
        <v>206677.82666666678</v>
      </c>
      <c r="DC7" s="48">
        <f t="shared" si="49"/>
        <v>27000</v>
      </c>
      <c r="DD7" s="48">
        <f>Budgets!BC68</f>
        <v>179677.82666666678</v>
      </c>
      <c r="DE7" s="48">
        <f t="shared" si="50"/>
        <v>26583.333333333314</v>
      </c>
      <c r="DF7" s="48">
        <f>Budgets!BD68</f>
        <v>153094.49333333346</v>
      </c>
      <c r="DG7" s="48">
        <f t="shared" si="51"/>
        <v>26166.666666666657</v>
      </c>
      <c r="DH7" s="48">
        <f>Budgets!BE68</f>
        <v>126927.82666666681</v>
      </c>
      <c r="DI7" s="48">
        <f t="shared" si="52"/>
        <v>25333.333333333328</v>
      </c>
      <c r="DJ7" s="48">
        <f>Budgets!BF68</f>
        <v>101594.49333333348</v>
      </c>
      <c r="DK7" s="48">
        <f t="shared" si="53"/>
        <v>-3833.3333333333285</v>
      </c>
      <c r="DL7" s="48">
        <f>Budgets!BG68</f>
        <v>105427.82666666681</v>
      </c>
      <c r="DM7" s="48">
        <f t="shared" si="54"/>
        <v>16166.666666666657</v>
      </c>
      <c r="DN7" s="48">
        <f>Budgets!BH68</f>
        <v>89261.160000000149</v>
      </c>
      <c r="DO7" s="48">
        <f t="shared" si="55"/>
        <v>16166.666666666672</v>
      </c>
      <c r="DP7" s="48">
        <f>Budgets!BI68</f>
        <v>73094.493333333477</v>
      </c>
      <c r="DQ7" s="48">
        <f t="shared" si="56"/>
        <v>-98833.333333333328</v>
      </c>
      <c r="DR7" s="48">
        <f>Budgets!BJ68</f>
        <v>171927.82666666681</v>
      </c>
      <c r="DS7" s="48">
        <f t="shared" si="57"/>
        <v>21166.666666666657</v>
      </c>
      <c r="DT7" s="48">
        <f>Budgets!BK68</f>
        <v>150761.16000000015</v>
      </c>
      <c r="DU7" s="48">
        <f t="shared" si="58"/>
        <v>7000</v>
      </c>
      <c r="DV7" s="48">
        <f>Budgets!BL68</f>
        <v>143761.16000000015</v>
      </c>
      <c r="DW7" s="48">
        <f t="shared" si="59"/>
        <v>14500</v>
      </c>
      <c r="DX7" s="48">
        <f>Budgets!BM68</f>
        <v>129261.16000000015</v>
      </c>
      <c r="DY7" s="48">
        <f t="shared" si="60"/>
        <v>24500</v>
      </c>
      <c r="DZ7" s="48">
        <f>Budgets!BN68</f>
        <v>104761.16000000015</v>
      </c>
      <c r="EA7" s="48">
        <f t="shared" si="61"/>
        <v>24500</v>
      </c>
      <c r="EB7" s="48">
        <f>Budgets!BO68</f>
        <v>80261.160000000149</v>
      </c>
      <c r="EC7" s="48">
        <f t="shared" si="62"/>
        <v>24500</v>
      </c>
      <c r="ED7" s="48">
        <f>Budgets!BP68</f>
        <v>55761.160000000149</v>
      </c>
      <c r="EE7" s="48">
        <f t="shared" si="63"/>
        <v>24500.000000000004</v>
      </c>
      <c r="EF7" s="48">
        <f>Budgets!BQ68</f>
        <v>31261.160000000145</v>
      </c>
      <c r="EG7" s="48">
        <f t="shared" si="64"/>
        <v>24500.000000000004</v>
      </c>
      <c r="EH7" s="48">
        <f>Budgets!BR68</f>
        <v>6761.1600000001417</v>
      </c>
      <c r="EI7" s="48">
        <f t="shared" si="65"/>
        <v>6761.1600000001417</v>
      </c>
      <c r="EJ7" s="48">
        <f>Budgets!BS68</f>
        <v>0</v>
      </c>
      <c r="EK7" s="48">
        <f t="shared" si="66"/>
        <v>0</v>
      </c>
      <c r="EL7" s="48">
        <f>Budgets!BT68</f>
        <v>0</v>
      </c>
      <c r="EM7" s="48">
        <f t="shared" si="67"/>
        <v>0</v>
      </c>
      <c r="EN7" s="48">
        <f>Budgets!BU68</f>
        <v>0</v>
      </c>
      <c r="EO7" s="48">
        <f t="shared" si="68"/>
        <v>0</v>
      </c>
      <c r="EP7" s="48">
        <f>Budgets!BV68</f>
        <v>0</v>
      </c>
      <c r="EQ7" s="48">
        <f t="shared" si="69"/>
        <v>0</v>
      </c>
      <c r="ER7" s="48">
        <f>Budgets!BW68</f>
        <v>0</v>
      </c>
      <c r="ES7" s="48">
        <f t="shared" si="70"/>
        <v>0</v>
      </c>
      <c r="ET7" s="48">
        <f>Budgets!BX68</f>
        <v>0</v>
      </c>
      <c r="EU7" s="48">
        <f t="shared" si="71"/>
        <v>0</v>
      </c>
      <c r="EV7" s="48">
        <f>Budgets!BY68</f>
        <v>0</v>
      </c>
      <c r="EW7" s="48">
        <f t="shared" si="72"/>
        <v>0</v>
      </c>
      <c r="EX7" s="48">
        <f>Budgets!BZ68</f>
        <v>0</v>
      </c>
    </row>
    <row r="8" spans="1:154" x14ac:dyDescent="0.2">
      <c r="A8" s="58" t="s">
        <v>50</v>
      </c>
      <c r="B8" s="49">
        <f>SUM(B6:B7)</f>
        <v>25864.080000000002</v>
      </c>
      <c r="C8" s="48"/>
      <c r="D8" s="49">
        <f>SUM(D6:D7)</f>
        <v>25864.080000000002</v>
      </c>
      <c r="E8" s="48"/>
      <c r="F8" s="49">
        <f>SUM(F6:F7)</f>
        <v>44973.72</v>
      </c>
      <c r="G8" s="48"/>
      <c r="H8" s="49">
        <f>SUM(H6:H7)</f>
        <v>45634.880000000005</v>
      </c>
      <c r="I8" s="48"/>
      <c r="J8" s="49">
        <f>SUM(H6:H7)</f>
        <v>45634.880000000005</v>
      </c>
      <c r="K8" s="48"/>
      <c r="L8" s="49">
        <f>SUM(L6:L7)</f>
        <v>46860.975000000006</v>
      </c>
      <c r="M8" s="48"/>
      <c r="N8" s="49">
        <f>SUM(N6:N7)</f>
        <v>43987.070000000007</v>
      </c>
      <c r="O8" s="48"/>
      <c r="P8" s="49">
        <f>SUM(P6:P7)</f>
        <v>40613.165000000008</v>
      </c>
      <c r="Q8" s="48"/>
      <c r="R8" s="49">
        <f>SUM(R6:R7)</f>
        <v>36739.260000000009</v>
      </c>
      <c r="S8" s="48"/>
      <c r="T8" s="49">
        <f>SUM(T6:T7)</f>
        <v>32865.35500000001</v>
      </c>
      <c r="U8" s="48"/>
      <c r="V8" s="49">
        <f>SUM(V6:V7)</f>
        <v>28991.450000000012</v>
      </c>
      <c r="W8" s="48"/>
      <c r="X8" s="49">
        <f>SUM(X6:X7)</f>
        <v>25117.545000000013</v>
      </c>
      <c r="Y8" s="48"/>
      <c r="Z8" s="49">
        <f>SUM(Z6:Z7)</f>
        <v>21243.640000000014</v>
      </c>
      <c r="AA8" s="48"/>
      <c r="AB8" s="49">
        <f>SUM(AB6:AB7)</f>
        <v>17369.735000000015</v>
      </c>
      <c r="AC8" s="48"/>
      <c r="AD8" s="49">
        <f>SUM(AD6:AD7)</f>
        <v>13495.830000000016</v>
      </c>
      <c r="AE8" s="48"/>
      <c r="AF8" s="49">
        <f>SUM(AF6:AF7)</f>
        <v>9621.9250000000175</v>
      </c>
      <c r="AG8" s="48"/>
      <c r="AH8" s="49">
        <f>SUM(AH6:AH7)</f>
        <v>5748.0200000000177</v>
      </c>
      <c r="AI8" s="48"/>
      <c r="AJ8" s="49">
        <f>SUM(AJ6:AJ7)</f>
        <v>624.11500000001797</v>
      </c>
      <c r="AK8" s="48"/>
      <c r="AL8" s="49">
        <f>SUM(AL6:AL7)</f>
        <v>-4916.4566666666487</v>
      </c>
      <c r="AM8" s="48"/>
      <c r="AN8" s="49">
        <f>SUM(AN6:AN7)</f>
        <v>-10873.694999999982</v>
      </c>
      <c r="AO8" s="48"/>
      <c r="AP8" s="49">
        <f>SUM(AP6:AP7)</f>
        <v>107752.40000000002</v>
      </c>
      <c r="AQ8" s="48"/>
      <c r="AR8" s="49">
        <f>SUM(AR6:AR7)</f>
        <v>105961.82833333335</v>
      </c>
      <c r="AS8" s="48"/>
      <c r="AT8" s="49">
        <f>SUM(AT6:AT7)</f>
        <v>113337.92333333335</v>
      </c>
      <c r="AU8" s="48"/>
      <c r="AV8" s="49">
        <f>SUM(AV6:AV7)</f>
        <v>110297.35166666668</v>
      </c>
      <c r="AW8" s="48"/>
      <c r="AX8" s="49">
        <f>SUM(AX6:AX7)</f>
        <v>97256.780000000013</v>
      </c>
      <c r="AY8" s="48"/>
      <c r="AZ8" s="49">
        <f>SUM(AZ6:AZ7)</f>
        <v>93799.541666666686</v>
      </c>
      <c r="BA8" s="48"/>
      <c r="BB8" s="49">
        <f>SUM(BB6:BB7)</f>
        <v>89925.636666666687</v>
      </c>
      <c r="BC8" s="48"/>
      <c r="BD8" s="49">
        <f>SUM(BD6:BD7)</f>
        <v>76051.731666666688</v>
      </c>
      <c r="BE8" s="48"/>
      <c r="BF8" s="49">
        <f>SUM(BF6:BF7)</f>
        <v>62177.82666666669</v>
      </c>
      <c r="BG8" s="48"/>
      <c r="BH8" s="49">
        <f>SUM(BH6:BH7)</f>
        <v>69844.493333333361</v>
      </c>
      <c r="BI8" s="48"/>
      <c r="BJ8" s="49">
        <f>SUM(BJ6:BJ7)</f>
        <v>67594.493333333361</v>
      </c>
      <c r="BK8" s="48"/>
      <c r="BL8" s="49">
        <f>SUM(BL6:BL7)</f>
        <v>65427.826666666697</v>
      </c>
      <c r="BM8" s="48"/>
      <c r="BN8" s="49">
        <f>SUM(BN6:BN7)</f>
        <v>72927.82666666669</v>
      </c>
      <c r="BO8" s="48"/>
      <c r="BP8" s="49">
        <f>SUM(BP6:BP7)</f>
        <v>70011.160000000033</v>
      </c>
      <c r="BQ8" s="48"/>
      <c r="BR8" s="49">
        <f>SUM(BR6:BR7)</f>
        <v>66677.826666666704</v>
      </c>
      <c r="BS8" s="48"/>
      <c r="BT8" s="49">
        <f>SUM(BT6:BT7)</f>
        <v>62927.826666666704</v>
      </c>
      <c r="BU8" s="48"/>
      <c r="BV8" s="49">
        <f>SUM(BV6:BV7)</f>
        <v>58761.16000000004</v>
      </c>
      <c r="BW8" s="48"/>
      <c r="BX8" s="49">
        <f>SUM(BX6:BX7)</f>
        <v>54177.826666666711</v>
      </c>
      <c r="BY8" s="48"/>
      <c r="BZ8" s="49">
        <f>SUM(BZ6:BZ7)</f>
        <v>154594.49333333338</v>
      </c>
      <c r="CA8" s="48"/>
      <c r="CB8" s="49">
        <f>SUM(CB6:CB7)</f>
        <v>202094.49333333338</v>
      </c>
      <c r="CC8" s="48"/>
      <c r="CD8" s="49">
        <f>SUM(CD6:CD7)</f>
        <v>179594.49333333338</v>
      </c>
      <c r="CE8" s="48"/>
      <c r="CF8" s="49">
        <f>SUM(CF6:CF7)</f>
        <v>282927.82666666672</v>
      </c>
      <c r="CG8" s="48"/>
      <c r="CH8" s="49">
        <f>SUM(CH6:CH7)</f>
        <v>304594.4933333334</v>
      </c>
      <c r="CI8" s="48"/>
      <c r="CJ8" s="49">
        <f>SUM(CJ6:CJ7)</f>
        <v>382094.4933333334</v>
      </c>
      <c r="CK8" s="48"/>
      <c r="CL8" s="49">
        <f>SUM(CL6:CL7)</f>
        <v>383761.16000000009</v>
      </c>
      <c r="CM8" s="48"/>
      <c r="CN8" s="49">
        <f>SUM(CN6:CN7)</f>
        <v>367344.4933333334</v>
      </c>
      <c r="CO8" s="48"/>
      <c r="CP8" s="49">
        <f>SUM(CP6:CP7)</f>
        <v>351261.16000000009</v>
      </c>
      <c r="CQ8" s="48"/>
      <c r="CR8" s="49">
        <f>SUM(CR6:CR7)</f>
        <v>335094.4933333334</v>
      </c>
      <c r="CS8" s="48"/>
      <c r="CT8" s="49">
        <f>SUM(CT6:CT7)</f>
        <v>318427.82666666672</v>
      </c>
      <c r="CU8" s="48"/>
      <c r="CV8" s="49">
        <f>SUM(CV6:CV7)</f>
        <v>290177.82666666672</v>
      </c>
      <c r="CW8" s="48"/>
      <c r="CX8" s="49">
        <f>SUM(CX6:CX7)</f>
        <v>262344.4933333334</v>
      </c>
      <c r="CY8" s="48"/>
      <c r="CZ8" s="49">
        <f>SUM(CZ6:CZ7)</f>
        <v>234511.16000000009</v>
      </c>
      <c r="DA8" s="48"/>
      <c r="DB8" s="49">
        <f>SUM(DB6:DB7)</f>
        <v>206677.82666666678</v>
      </c>
      <c r="DC8" s="48"/>
      <c r="DD8" s="49">
        <f>SUM(DD6:DD7)</f>
        <v>179677.82666666678</v>
      </c>
      <c r="DE8" s="48"/>
      <c r="DF8" s="49">
        <f>SUM(DF6:DF7)</f>
        <v>153094.49333333346</v>
      </c>
      <c r="DG8" s="48"/>
      <c r="DH8" s="49">
        <f>SUM(DH6:DH7)</f>
        <v>126927.82666666681</v>
      </c>
      <c r="DI8" s="48"/>
      <c r="DJ8" s="49">
        <f>SUM(DJ6:DJ7)</f>
        <v>101594.49333333348</v>
      </c>
      <c r="DK8" s="48"/>
      <c r="DL8" s="49">
        <f>SUM(DL6:DL7)</f>
        <v>105427.82666666681</v>
      </c>
      <c r="DM8" s="48"/>
      <c r="DN8" s="49">
        <f>SUM(DN6:DN7)</f>
        <v>89261.160000000149</v>
      </c>
      <c r="DO8" s="48"/>
      <c r="DP8" s="49">
        <f>SUM(DP6:DP7)</f>
        <v>73094.493333333477</v>
      </c>
      <c r="DQ8" s="48"/>
      <c r="DR8" s="49">
        <f>SUM(DR6:DR7)</f>
        <v>171927.82666666681</v>
      </c>
      <c r="DS8" s="48"/>
      <c r="DT8" s="49">
        <f>SUM(DT6:DT7)</f>
        <v>150761.16000000015</v>
      </c>
      <c r="DU8" s="48"/>
      <c r="DV8" s="49">
        <f>SUM(DV6:DV7)</f>
        <v>143761.16000000015</v>
      </c>
      <c r="DW8" s="48"/>
      <c r="DX8" s="49">
        <f>SUM(DX6:DX7)</f>
        <v>129261.16000000015</v>
      </c>
      <c r="DY8" s="48"/>
      <c r="DZ8" s="49">
        <f>SUM(DZ6:DZ7)</f>
        <v>104761.16000000015</v>
      </c>
      <c r="EA8" s="48"/>
      <c r="EB8" s="49">
        <f>SUM(EB6:EB7)</f>
        <v>80261.160000000149</v>
      </c>
      <c r="EC8" s="48"/>
      <c r="ED8" s="49">
        <f>SUM(ED6:ED7)</f>
        <v>55761.160000000149</v>
      </c>
      <c r="EE8" s="48"/>
      <c r="EF8" s="49">
        <f>SUM(EF6:EF7)</f>
        <v>31261.160000000145</v>
      </c>
      <c r="EG8" s="48"/>
      <c r="EH8" s="49">
        <f>SUM(EH6:EH7)</f>
        <v>6761.1600000001417</v>
      </c>
      <c r="EI8" s="48"/>
      <c r="EJ8" s="49">
        <f>SUM(EJ6:EJ7)</f>
        <v>0</v>
      </c>
      <c r="EK8" s="48"/>
      <c r="EL8" s="49">
        <f>SUM(EL6:EL7)</f>
        <v>0</v>
      </c>
      <c r="EM8" s="48"/>
      <c r="EN8" s="49">
        <f>SUM(EN6:EN7)</f>
        <v>0</v>
      </c>
      <c r="EO8" s="48"/>
      <c r="EP8" s="49">
        <f>SUM(EP6:EP7)</f>
        <v>0</v>
      </c>
      <c r="EQ8" s="48"/>
      <c r="ER8" s="49">
        <f>SUM(ER6:ER7)</f>
        <v>0</v>
      </c>
      <c r="ES8" s="48"/>
      <c r="ET8" s="49">
        <f>SUM(ET6:ET7)</f>
        <v>0</v>
      </c>
      <c r="EU8" s="48"/>
      <c r="EV8" s="49">
        <f>SUM(EV6:EV7)</f>
        <v>0</v>
      </c>
      <c r="EW8" s="48"/>
      <c r="EX8" s="49">
        <f>SUM(EX6:EX7)</f>
        <v>0</v>
      </c>
    </row>
    <row r="9" spans="1:154" x14ac:dyDescent="0.2">
      <c r="A9" s="52"/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59"/>
      <c r="S9" s="48"/>
      <c r="T9" s="59"/>
      <c r="U9" s="48"/>
      <c r="V9" s="43"/>
      <c r="W9" s="48"/>
      <c r="X9" s="43"/>
      <c r="Y9" s="48"/>
      <c r="Z9" s="43"/>
      <c r="AA9" s="48"/>
      <c r="AB9" s="43"/>
      <c r="AC9" s="48"/>
      <c r="AD9" s="43"/>
      <c r="AE9" s="48"/>
      <c r="AF9" s="43"/>
      <c r="AG9" s="48"/>
      <c r="AH9" s="43"/>
      <c r="AI9" s="48"/>
      <c r="AJ9" s="43"/>
      <c r="AK9" s="48"/>
      <c r="AL9" s="43"/>
      <c r="AM9" s="48"/>
      <c r="AN9" s="43"/>
      <c r="AO9" s="48"/>
      <c r="AP9" s="43"/>
      <c r="AQ9" s="48"/>
      <c r="AR9" s="43"/>
      <c r="AS9" s="48"/>
      <c r="AT9" s="43"/>
      <c r="AU9" s="48"/>
      <c r="AV9" s="43"/>
      <c r="AW9" s="48"/>
      <c r="AX9" s="43"/>
      <c r="AY9" s="48"/>
      <c r="AZ9" s="43"/>
      <c r="BA9" s="48"/>
      <c r="BB9" s="43"/>
      <c r="BC9" s="48"/>
      <c r="BD9" s="43"/>
      <c r="BE9" s="48"/>
      <c r="BF9" s="43"/>
      <c r="BG9" s="48"/>
      <c r="BH9" s="43"/>
      <c r="BI9" s="48"/>
      <c r="BJ9" s="43"/>
      <c r="BK9" s="48"/>
      <c r="BL9" s="43"/>
      <c r="BM9" s="48"/>
      <c r="BN9" s="43"/>
      <c r="BO9" s="48"/>
      <c r="BP9" s="43"/>
      <c r="BQ9" s="48"/>
      <c r="BR9" s="43"/>
      <c r="BS9" s="48"/>
      <c r="BT9" s="43"/>
      <c r="BU9" s="48"/>
      <c r="BV9" s="43"/>
      <c r="BW9" s="48"/>
      <c r="BX9" s="43"/>
      <c r="BY9" s="48"/>
      <c r="BZ9" s="43"/>
      <c r="CA9" s="48"/>
      <c r="CB9" s="43"/>
      <c r="CC9" s="48"/>
      <c r="CD9" s="43"/>
      <c r="CE9" s="48"/>
      <c r="CF9" s="43"/>
      <c r="CG9" s="48"/>
      <c r="CH9" s="43"/>
      <c r="CI9" s="48"/>
      <c r="CJ9" s="43"/>
      <c r="CK9" s="48"/>
      <c r="CL9" s="43"/>
      <c r="CM9" s="48"/>
      <c r="CN9" s="43"/>
      <c r="CO9" s="48"/>
      <c r="CP9" s="43"/>
      <c r="CQ9" s="48"/>
      <c r="CR9" s="43"/>
      <c r="CS9" s="48"/>
      <c r="CT9" s="43"/>
      <c r="CU9" s="48"/>
      <c r="CV9" s="43"/>
      <c r="CW9" s="48"/>
      <c r="CX9" s="43"/>
      <c r="CY9" s="48"/>
      <c r="CZ9" s="43"/>
      <c r="DA9" s="48"/>
      <c r="DB9" s="43"/>
      <c r="DC9" s="48"/>
      <c r="DD9" s="43"/>
      <c r="DE9" s="48"/>
      <c r="DF9" s="43"/>
      <c r="DG9" s="48"/>
      <c r="DH9" s="43"/>
      <c r="DI9" s="48"/>
      <c r="DJ9" s="43"/>
      <c r="DK9" s="48"/>
      <c r="DL9" s="43"/>
      <c r="DM9" s="48"/>
      <c r="DN9" s="43"/>
      <c r="DO9" s="48"/>
      <c r="DP9" s="43"/>
      <c r="DQ9" s="48"/>
      <c r="DR9" s="43"/>
      <c r="DS9" s="48"/>
      <c r="DT9" s="43"/>
      <c r="DU9" s="48"/>
      <c r="DV9" s="43"/>
      <c r="DW9" s="48"/>
      <c r="DX9" s="43"/>
      <c r="DY9" s="48"/>
      <c r="DZ9" s="43"/>
      <c r="EA9" s="48"/>
      <c r="EB9" s="43"/>
      <c r="EC9" s="48"/>
      <c r="ED9" s="43"/>
      <c r="EE9" s="48"/>
      <c r="EF9" s="43"/>
      <c r="EG9" s="48"/>
      <c r="EH9" s="43"/>
      <c r="EI9" s="48"/>
      <c r="EJ9" s="43"/>
      <c r="EK9" s="48"/>
      <c r="EL9" s="43"/>
      <c r="EM9" s="48"/>
      <c r="EN9" s="43"/>
      <c r="EO9" s="48"/>
      <c r="EP9" s="43"/>
      <c r="EQ9" s="48"/>
      <c r="ER9" s="43"/>
      <c r="ES9" s="48"/>
      <c r="ET9" s="43"/>
      <c r="EU9" s="48"/>
      <c r="EV9" s="43"/>
      <c r="EW9" s="48"/>
      <c r="EX9" s="43"/>
    </row>
    <row r="10" spans="1:154" x14ac:dyDescent="0.2">
      <c r="A10" s="52"/>
      <c r="B10" s="48">
        <f>'Balance Sheet'!G10</f>
        <v>0</v>
      </c>
      <c r="C10" s="48"/>
      <c r="D10" s="48">
        <f t="shared" ref="D10:D13" si="74">B10</f>
        <v>0</v>
      </c>
      <c r="E10" s="48"/>
      <c r="F10" s="48">
        <f>Budgets!D71</f>
        <v>0</v>
      </c>
      <c r="G10" s="48"/>
      <c r="H10" s="48">
        <f>Budgets!E71</f>
        <v>0</v>
      </c>
      <c r="I10" s="48"/>
      <c r="J10" s="48">
        <f>Budgets!F71</f>
        <v>0</v>
      </c>
      <c r="K10" s="48"/>
      <c r="L10" s="48">
        <f>Budgets!G71</f>
        <v>0</v>
      </c>
      <c r="M10" s="48"/>
      <c r="N10" s="48">
        <f>Budgets!H71</f>
        <v>0</v>
      </c>
      <c r="O10" s="48"/>
      <c r="P10" s="48">
        <f>Budgets!I71</f>
        <v>0</v>
      </c>
      <c r="Q10" s="48">
        <f t="shared" ref="Q10:Q13" si="75">P10-R10</f>
        <v>0</v>
      </c>
      <c r="R10" s="48">
        <f>Budgets!J71</f>
        <v>0</v>
      </c>
      <c r="S10" s="48">
        <f t="shared" ref="S10:S13" si="76">R10-T10</f>
        <v>0</v>
      </c>
      <c r="T10" s="48">
        <f>Budgets!K71</f>
        <v>0</v>
      </c>
      <c r="U10" s="48">
        <f t="shared" ref="U10:U13" si="77">T10-V10</f>
        <v>0</v>
      </c>
      <c r="V10" s="48">
        <f>Budgets!L71</f>
        <v>0</v>
      </c>
      <c r="W10" s="48">
        <f t="shared" ref="W10:W13" si="78">V10-X10</f>
        <v>0</v>
      </c>
      <c r="X10" s="48">
        <f>Budgets!M71</f>
        <v>0</v>
      </c>
      <c r="Y10" s="48">
        <f t="shared" ref="Y10:Y13" si="79">X10-Z10</f>
        <v>0</v>
      </c>
      <c r="Z10" s="48">
        <f>Budgets!N71</f>
        <v>0</v>
      </c>
      <c r="AA10" s="48">
        <f t="shared" ref="AA10:AA13" si="80">Z10-AB10</f>
        <v>0</v>
      </c>
      <c r="AB10" s="48">
        <f>Budgets!O71</f>
        <v>0</v>
      </c>
      <c r="AC10" s="48">
        <f t="shared" ref="AC10:AC13" si="81">AB10-AD10</f>
        <v>0</v>
      </c>
      <c r="AD10" s="48">
        <f>Budgets!P71</f>
        <v>0</v>
      </c>
      <c r="AE10" s="48">
        <f t="shared" ref="AE10:AE13" si="82">AD10-AF10</f>
        <v>0</v>
      </c>
      <c r="AF10" s="48">
        <f>Budgets!Q71</f>
        <v>0</v>
      </c>
      <c r="AG10" s="48">
        <f t="shared" ref="AG10:AG13" si="83">AF10-AH10</f>
        <v>0</v>
      </c>
      <c r="AH10" s="48">
        <f>Budgets!R71</f>
        <v>0</v>
      </c>
      <c r="AI10" s="48">
        <f t="shared" ref="AI10:AI13" si="84">AH10-AJ10</f>
        <v>0</v>
      </c>
      <c r="AJ10" s="48">
        <f>Budgets!S71</f>
        <v>0</v>
      </c>
      <c r="AK10" s="48">
        <f t="shared" ref="AK10:AK13" si="85">AJ10-AL10</f>
        <v>0</v>
      </c>
      <c r="AL10" s="48">
        <f>Budgets!T71</f>
        <v>0</v>
      </c>
      <c r="AM10" s="48">
        <f t="shared" ref="AM10:AM13" si="86">AL10-AN10</f>
        <v>0</v>
      </c>
      <c r="AN10" s="48">
        <f>Budgets!U71</f>
        <v>0</v>
      </c>
      <c r="AO10" s="48">
        <f t="shared" ref="AO10:AO13" si="87">AN10-AP10</f>
        <v>0</v>
      </c>
      <c r="AP10" s="48">
        <f>Budgets!V71</f>
        <v>0</v>
      </c>
      <c r="AQ10" s="48">
        <f t="shared" ref="AQ10:AQ13" si="88">AP10-AR10</f>
        <v>0</v>
      </c>
      <c r="AR10" s="48">
        <f>Budgets!W71</f>
        <v>0</v>
      </c>
      <c r="AS10" s="48">
        <f t="shared" ref="AS10:AS13" si="89">AR10-AT10</f>
        <v>0</v>
      </c>
      <c r="AT10" s="48">
        <f>Budgets!X71</f>
        <v>0</v>
      </c>
      <c r="AU10" s="48">
        <f t="shared" ref="AU10:AU13" si="90">AT10-AV10</f>
        <v>0</v>
      </c>
      <c r="AV10" s="48">
        <f>Budgets!Y71</f>
        <v>0</v>
      </c>
      <c r="AW10" s="48">
        <f t="shared" ref="AW10:AW13" si="91">AV10-AX10</f>
        <v>0</v>
      </c>
      <c r="AX10" s="48">
        <f>Budgets!Z71</f>
        <v>0</v>
      </c>
      <c r="AY10" s="48">
        <f t="shared" ref="AY10:AY13" si="92">AX10-AZ10</f>
        <v>0</v>
      </c>
      <c r="AZ10" s="48">
        <f>Budgets!AA71</f>
        <v>0</v>
      </c>
      <c r="BA10" s="48">
        <f t="shared" ref="BA10:BA13" si="93">AZ10-BB10</f>
        <v>0</v>
      </c>
      <c r="BB10" s="48">
        <f>Budgets!AB71</f>
        <v>0</v>
      </c>
      <c r="BC10" s="48">
        <f t="shared" ref="BC10:BC13" si="94">BB10-BD10</f>
        <v>0</v>
      </c>
      <c r="BD10" s="48">
        <f>Budgets!AC71</f>
        <v>0</v>
      </c>
      <c r="BE10" s="48">
        <f t="shared" ref="BE10:BE13" si="95">BD10-BF10</f>
        <v>0</v>
      </c>
      <c r="BF10" s="48">
        <f>Budgets!AD71</f>
        <v>0</v>
      </c>
      <c r="BG10" s="48">
        <f t="shared" ref="BG10:BG13" si="96">BF10-BH10</f>
        <v>0</v>
      </c>
      <c r="BH10" s="48">
        <f>Budgets!AE71</f>
        <v>0</v>
      </c>
      <c r="BI10" s="48">
        <f t="shared" ref="BI10:BI13" si="97">BH10-BJ10</f>
        <v>0</v>
      </c>
      <c r="BJ10" s="48">
        <f>Budgets!AF71</f>
        <v>0</v>
      </c>
      <c r="BK10" s="48">
        <f t="shared" ref="BK10:BK13" si="98">BJ10-BL10</f>
        <v>0</v>
      </c>
      <c r="BL10" s="48">
        <f>Budgets!AG71</f>
        <v>0</v>
      </c>
      <c r="BM10" s="48">
        <f t="shared" ref="BM10:BM13" si="99">BL10-BN10</f>
        <v>0</v>
      </c>
      <c r="BN10" s="48">
        <f>Budgets!AH71</f>
        <v>0</v>
      </c>
      <c r="BO10" s="48">
        <f t="shared" ref="BO10:BO13" si="100">BN10-BP10</f>
        <v>0</v>
      </c>
      <c r="BP10" s="48">
        <f>Budgets!AI71</f>
        <v>0</v>
      </c>
      <c r="BQ10" s="48">
        <f t="shared" ref="BQ10:BQ13" si="101">BP10-BR10</f>
        <v>0</v>
      </c>
      <c r="BR10" s="48">
        <f>Budgets!AJ71</f>
        <v>0</v>
      </c>
      <c r="BS10" s="48">
        <f t="shared" ref="BS10:BS13" si="102">BR10-BT10</f>
        <v>0</v>
      </c>
      <c r="BT10" s="48">
        <f>Budgets!AK71</f>
        <v>0</v>
      </c>
      <c r="BU10" s="48">
        <f t="shared" ref="BU10:BU13" si="103">BT10-BV10</f>
        <v>0</v>
      </c>
      <c r="BV10" s="48">
        <f>Budgets!AL71</f>
        <v>0</v>
      </c>
      <c r="BW10" s="48">
        <f t="shared" ref="BW10:BW13" si="104">BV10-BX10</f>
        <v>0</v>
      </c>
      <c r="BX10" s="48">
        <f>Budgets!AM71</f>
        <v>0</v>
      </c>
      <c r="BY10" s="48">
        <f t="shared" ref="BY10:CC13" si="105">BX10-BZ10</f>
        <v>0</v>
      </c>
      <c r="BZ10" s="48">
        <f>Budgets!AN71</f>
        <v>0</v>
      </c>
      <c r="CA10" s="48">
        <f>BZ10-BO10</f>
        <v>0</v>
      </c>
      <c r="CB10" s="48">
        <f>Budgets!AO71</f>
        <v>0</v>
      </c>
      <c r="CC10" s="48">
        <f>CB10-BQ10</f>
        <v>0</v>
      </c>
      <c r="CD10" s="48">
        <f>Budgets!AP71</f>
        <v>0</v>
      </c>
      <c r="CE10" s="48">
        <f t="shared" ref="CE10:CE13" si="106">CD10-CF10</f>
        <v>0</v>
      </c>
      <c r="CF10" s="48">
        <f>Budgets!AQ71</f>
        <v>0</v>
      </c>
      <c r="CG10" s="48">
        <f t="shared" ref="CG10:CG13" si="107">CF10-CH10</f>
        <v>0</v>
      </c>
      <c r="CH10" s="48">
        <f>Budgets!AR71</f>
        <v>0</v>
      </c>
      <c r="CI10" s="48">
        <f t="shared" ref="CI10:CI13" si="108">CH10-CJ10</f>
        <v>0</v>
      </c>
      <c r="CJ10" s="48">
        <f>Budgets!AS71</f>
        <v>0</v>
      </c>
      <c r="CK10" s="48">
        <f t="shared" ref="CK10:CK13" si="109">CJ10-CL10</f>
        <v>0</v>
      </c>
      <c r="CL10" s="48">
        <f>Budgets!AT71</f>
        <v>0</v>
      </c>
      <c r="CM10" s="48">
        <f t="shared" ref="CM10:CM13" si="110">CL10-CN10</f>
        <v>0</v>
      </c>
      <c r="CN10" s="48">
        <f>Budgets!AU71</f>
        <v>0</v>
      </c>
      <c r="CO10" s="48">
        <f t="shared" ref="CO10:CO13" si="111">CN10-CP10</f>
        <v>0</v>
      </c>
      <c r="CP10" s="48">
        <f>Budgets!AV71</f>
        <v>0</v>
      </c>
      <c r="CQ10" s="48">
        <f t="shared" ref="CQ10:CQ13" si="112">CP10-CR10</f>
        <v>0</v>
      </c>
      <c r="CR10" s="48">
        <f>Budgets!AW71</f>
        <v>0</v>
      </c>
      <c r="CS10" s="48">
        <f t="shared" ref="CS10:CS13" si="113">CR10-CT10</f>
        <v>0</v>
      </c>
      <c r="CT10" s="48">
        <f>Budgets!AX71</f>
        <v>0</v>
      </c>
      <c r="CU10" s="48">
        <f t="shared" ref="CU10:CU13" si="114">CT10-CV10</f>
        <v>0</v>
      </c>
      <c r="CV10" s="48">
        <f>Budgets!AY71</f>
        <v>0</v>
      </c>
      <c r="CW10" s="48">
        <f t="shared" ref="CW10:CW13" si="115">CV10-CX10</f>
        <v>0</v>
      </c>
      <c r="CX10" s="48">
        <f>Budgets!AZ71</f>
        <v>0</v>
      </c>
      <c r="CY10" s="48">
        <f t="shared" ref="CY10:CY13" si="116">CX10-CZ10</f>
        <v>0</v>
      </c>
      <c r="CZ10" s="48">
        <f>Budgets!BA71</f>
        <v>0</v>
      </c>
      <c r="DA10" s="48">
        <f t="shared" ref="DA10:DA13" si="117">CZ10-DB10</f>
        <v>0</v>
      </c>
      <c r="DB10" s="48">
        <f>Budgets!BB71</f>
        <v>0</v>
      </c>
      <c r="DC10" s="48">
        <f t="shared" ref="DC10:DC13" si="118">DB10-DD10</f>
        <v>0</v>
      </c>
      <c r="DD10" s="48">
        <f>Budgets!BC71</f>
        <v>0</v>
      </c>
      <c r="DE10" s="48">
        <f t="shared" ref="DE10:DE13" si="119">DD10-DF10</f>
        <v>0</v>
      </c>
      <c r="DF10" s="48">
        <f>Budgets!BD71</f>
        <v>0</v>
      </c>
      <c r="DG10" s="48">
        <f t="shared" ref="DG10:DG13" si="120">DF10-DH10</f>
        <v>0</v>
      </c>
      <c r="DH10" s="48">
        <f>Budgets!BE71</f>
        <v>0</v>
      </c>
      <c r="DI10" s="48">
        <f t="shared" ref="DI10:DI13" si="121">DH10-DJ10</f>
        <v>0</v>
      </c>
      <c r="DJ10" s="48">
        <f>Budgets!BF71</f>
        <v>0</v>
      </c>
      <c r="DK10" s="48">
        <f t="shared" ref="DK10:DK13" si="122">DJ10-DL10</f>
        <v>0</v>
      </c>
      <c r="DL10" s="48">
        <f>Budgets!BG71</f>
        <v>0</v>
      </c>
      <c r="DM10" s="48">
        <f t="shared" ref="DM10:DM13" si="123">DL10-DN10</f>
        <v>0</v>
      </c>
      <c r="DN10" s="48">
        <f>Budgets!BH71</f>
        <v>0</v>
      </c>
      <c r="DO10" s="48">
        <f t="shared" ref="DO10:DO13" si="124">DN10-DP10</f>
        <v>0</v>
      </c>
      <c r="DP10" s="48">
        <f>Budgets!BI71</f>
        <v>0</v>
      </c>
      <c r="DQ10" s="48">
        <f t="shared" ref="DQ10:DQ13" si="125">DP10-DR10</f>
        <v>0</v>
      </c>
      <c r="DR10" s="48">
        <f>Budgets!BJ71</f>
        <v>0</v>
      </c>
      <c r="DS10" s="48">
        <f t="shared" ref="DS10:DS13" si="126">DR10-DT10</f>
        <v>0</v>
      </c>
      <c r="DT10" s="48">
        <f>Budgets!BK71</f>
        <v>0</v>
      </c>
      <c r="DU10" s="48">
        <f t="shared" ref="DU10:DU13" si="127">DT10-DV10</f>
        <v>0</v>
      </c>
      <c r="DV10" s="48">
        <f>Budgets!BL71</f>
        <v>0</v>
      </c>
      <c r="DW10" s="48">
        <f t="shared" ref="DW10:DW13" si="128">DV10-DX10</f>
        <v>0</v>
      </c>
      <c r="DX10" s="48">
        <f>Budgets!BM71</f>
        <v>0</v>
      </c>
      <c r="DY10" s="48">
        <f t="shared" ref="DY10:DY13" si="129">DX10-DZ10</f>
        <v>0</v>
      </c>
      <c r="DZ10" s="48">
        <f>Budgets!BN71</f>
        <v>0</v>
      </c>
      <c r="EA10" s="48">
        <f t="shared" ref="EA10:EA13" si="130">DZ10-EB10</f>
        <v>0</v>
      </c>
      <c r="EB10" s="48">
        <f>Budgets!BO71</f>
        <v>0</v>
      </c>
      <c r="EC10" s="48">
        <f t="shared" ref="EC10:EC13" si="131">EB10-ED10</f>
        <v>0</v>
      </c>
      <c r="ED10" s="48">
        <f>Budgets!BP71</f>
        <v>0</v>
      </c>
      <c r="EE10" s="48">
        <f t="shared" ref="EE10:EE13" si="132">ED10-EF10</f>
        <v>0</v>
      </c>
      <c r="EF10" s="48">
        <f>Budgets!BQ71</f>
        <v>0</v>
      </c>
      <c r="EG10" s="48">
        <f t="shared" ref="EG10:EG13" si="133">EF10-EH10</f>
        <v>0</v>
      </c>
      <c r="EH10" s="48">
        <f>Budgets!BR71</f>
        <v>0</v>
      </c>
      <c r="EI10" s="48">
        <f t="shared" ref="EI10:EI13" si="134">EH10-EJ10</f>
        <v>0</v>
      </c>
      <c r="EJ10" s="48">
        <f>Budgets!BS71</f>
        <v>0</v>
      </c>
      <c r="EK10" s="48">
        <f t="shared" ref="EK10:EK13" si="135">EJ10-EL10</f>
        <v>0</v>
      </c>
      <c r="EL10" s="48">
        <f>Budgets!BT71</f>
        <v>0</v>
      </c>
      <c r="EM10" s="48">
        <f t="shared" ref="EM10:EM13" si="136">EL10-EN10</f>
        <v>0</v>
      </c>
      <c r="EN10" s="48">
        <f>Budgets!BU71</f>
        <v>0</v>
      </c>
      <c r="EO10" s="48">
        <f t="shared" ref="EO10:EO13" si="137">EN10-EP10</f>
        <v>0</v>
      </c>
      <c r="EP10" s="48">
        <f>Budgets!BV71</f>
        <v>0</v>
      </c>
      <c r="EQ10" s="48">
        <f t="shared" ref="EQ10:EQ13" si="138">EP10-ER10</f>
        <v>0</v>
      </c>
      <c r="ER10" s="48">
        <f>Budgets!BW71</f>
        <v>0</v>
      </c>
      <c r="ES10" s="48">
        <f t="shared" ref="ES10:ES13" si="139">ER10-ET10</f>
        <v>0</v>
      </c>
      <c r="ET10" s="48">
        <f>Budgets!BX71</f>
        <v>0</v>
      </c>
      <c r="EU10" s="48">
        <f t="shared" ref="EU10:EU13" si="140">ET10-EV10</f>
        <v>0</v>
      </c>
      <c r="EV10" s="48">
        <f>Budgets!BY71</f>
        <v>0</v>
      </c>
      <c r="EW10" s="48">
        <f t="shared" ref="EW10:EW13" si="141">EV10-EX10</f>
        <v>0</v>
      </c>
      <c r="EX10" s="48">
        <f>Budgets!BZ71</f>
        <v>0</v>
      </c>
    </row>
    <row r="11" spans="1:154" x14ac:dyDescent="0.2">
      <c r="A11" s="52" t="s">
        <v>51</v>
      </c>
      <c r="B11" s="48">
        <f>'Balance Sheet'!G11</f>
        <v>646856.76</v>
      </c>
      <c r="C11" s="48"/>
      <c r="D11" s="48">
        <f t="shared" si="74"/>
        <v>646856.76</v>
      </c>
      <c r="E11" s="48">
        <f t="shared" ref="E11:E13" si="142">D11-F11</f>
        <v>383396</v>
      </c>
      <c r="F11" s="48">
        <f>Budgets!D72</f>
        <v>263460.76</v>
      </c>
      <c r="G11" s="48">
        <f t="shared" ref="G11:G13" si="143">F11-H11</f>
        <v>-22120.920000000042</v>
      </c>
      <c r="H11" s="48">
        <f>Budgets!E72</f>
        <v>285581.68000000005</v>
      </c>
      <c r="I11" s="48">
        <f t="shared" ref="I11:I13" si="144">H11-J11</f>
        <v>166042</v>
      </c>
      <c r="J11" s="48">
        <f>Budgets!F72</f>
        <v>119539.68000000005</v>
      </c>
      <c r="K11" s="48">
        <f t="shared" ref="K11:K13" si="145">J11-L11</f>
        <v>11536</v>
      </c>
      <c r="L11" s="48">
        <f>Budgets!G72</f>
        <v>108003.68000000005</v>
      </c>
      <c r="M11" s="48">
        <f t="shared" ref="M11:M13" si="146">L11-N11</f>
        <v>-8000</v>
      </c>
      <c r="N11" s="48">
        <f>Budgets!H72</f>
        <v>116003.68000000005</v>
      </c>
      <c r="O11" s="48">
        <f t="shared" ref="O11:O13" si="147">N11-P11</f>
        <v>-26900</v>
      </c>
      <c r="P11" s="48">
        <f>Budgets!I72</f>
        <v>142903.68000000005</v>
      </c>
      <c r="Q11" s="48">
        <f t="shared" si="75"/>
        <v>-27500</v>
      </c>
      <c r="R11" s="48">
        <f>Budgets!J72</f>
        <v>170403.68000000005</v>
      </c>
      <c r="S11" s="48">
        <f t="shared" si="76"/>
        <v>-40000</v>
      </c>
      <c r="T11" s="48">
        <f>Budgets!K72</f>
        <v>210403.68000000005</v>
      </c>
      <c r="U11" s="48">
        <f t="shared" si="77"/>
        <v>-34500</v>
      </c>
      <c r="V11" s="48">
        <f>Budgets!L72</f>
        <v>244903.68000000005</v>
      </c>
      <c r="W11" s="48">
        <f t="shared" si="78"/>
        <v>-80500</v>
      </c>
      <c r="X11" s="48">
        <f>Budgets!M72</f>
        <v>325403.68000000005</v>
      </c>
      <c r="Y11" s="48">
        <f t="shared" si="79"/>
        <v>-107330</v>
      </c>
      <c r="Z11" s="48">
        <f>Budgets!N72</f>
        <v>432733.68000000005</v>
      </c>
      <c r="AA11" s="48">
        <f t="shared" si="80"/>
        <v>21650</v>
      </c>
      <c r="AB11" s="48">
        <f>Budgets!O72</f>
        <v>411083.68000000005</v>
      </c>
      <c r="AC11" s="48">
        <f t="shared" si="81"/>
        <v>-41670</v>
      </c>
      <c r="AD11" s="48">
        <f>Budgets!P72</f>
        <v>452753.68000000005</v>
      </c>
      <c r="AE11" s="48">
        <f t="shared" si="82"/>
        <v>-56250</v>
      </c>
      <c r="AF11" s="48">
        <f>Budgets!Q72</f>
        <v>509003.68000000005</v>
      </c>
      <c r="AG11" s="48">
        <f t="shared" si="83"/>
        <v>3000</v>
      </c>
      <c r="AH11" s="48">
        <f>Budgets!R72</f>
        <v>506003.68000000005</v>
      </c>
      <c r="AI11" s="48">
        <f t="shared" si="84"/>
        <v>78469.211999999941</v>
      </c>
      <c r="AJ11" s="48">
        <f>Budgets!S72</f>
        <v>427534.46800000011</v>
      </c>
      <c r="AK11" s="48">
        <f t="shared" si="85"/>
        <v>98058.712000000058</v>
      </c>
      <c r="AL11" s="48">
        <f>Budgets!T72</f>
        <v>329475.75600000005</v>
      </c>
      <c r="AM11" s="48">
        <f t="shared" si="86"/>
        <v>27492.5</v>
      </c>
      <c r="AN11" s="48">
        <f>Budgets!U72</f>
        <v>301983.25600000005</v>
      </c>
      <c r="AO11" s="48">
        <f t="shared" si="87"/>
        <v>-239313.54533333331</v>
      </c>
      <c r="AP11" s="48">
        <f>Budgets!V72</f>
        <v>541296.80133333337</v>
      </c>
      <c r="AQ11" s="48">
        <f t="shared" si="88"/>
        <v>-183320.04533333331</v>
      </c>
      <c r="AR11" s="48">
        <f>Budgets!W72</f>
        <v>724616.84666666668</v>
      </c>
      <c r="AS11" s="48">
        <f t="shared" si="89"/>
        <v>75187</v>
      </c>
      <c r="AT11" s="48">
        <f>Budgets!X72</f>
        <v>649429.84666666668</v>
      </c>
      <c r="AU11" s="48">
        <f t="shared" si="90"/>
        <v>-64912.5</v>
      </c>
      <c r="AV11" s="48">
        <f>Budgets!Y72</f>
        <v>714342.34666666668</v>
      </c>
      <c r="AW11" s="48">
        <f t="shared" si="91"/>
        <v>-182786.33333333337</v>
      </c>
      <c r="AX11" s="48">
        <f>Budgets!Z72</f>
        <v>897128.68</v>
      </c>
      <c r="AY11" s="48">
        <f t="shared" si="92"/>
        <v>-109458.33333333326</v>
      </c>
      <c r="AZ11" s="48">
        <f>Budgets!AA72</f>
        <v>1006587.0133333333</v>
      </c>
      <c r="BA11" s="48">
        <f t="shared" si="93"/>
        <v>1312.5000000001164</v>
      </c>
      <c r="BB11" s="48">
        <f>Budgets!AB72</f>
        <v>1005274.5133333332</v>
      </c>
      <c r="BC11" s="48">
        <f t="shared" si="94"/>
        <v>-49125</v>
      </c>
      <c r="BD11" s="48">
        <f>Budgets!AC72</f>
        <v>1054399.5133333332</v>
      </c>
      <c r="BE11" s="48">
        <f t="shared" si="95"/>
        <v>-184895.83333333326</v>
      </c>
      <c r="BF11" s="48">
        <f>Budgets!AD72</f>
        <v>1239295.3466666664</v>
      </c>
      <c r="BG11" s="48">
        <f t="shared" si="96"/>
        <v>-113583.33333333326</v>
      </c>
      <c r="BH11" s="48">
        <f>Budgets!AE72</f>
        <v>1352878.6799999997</v>
      </c>
      <c r="BI11" s="48">
        <f t="shared" si="97"/>
        <v>-5812.5</v>
      </c>
      <c r="BJ11" s="48">
        <f>Budgets!AF72</f>
        <v>1358691.1799999997</v>
      </c>
      <c r="BK11" s="48">
        <f t="shared" si="98"/>
        <v>-272770.83333333349</v>
      </c>
      <c r="BL11" s="48">
        <f>Budgets!AG72</f>
        <v>1631462.0133333332</v>
      </c>
      <c r="BM11" s="48">
        <f t="shared" si="99"/>
        <v>-120000</v>
      </c>
      <c r="BN11" s="48">
        <f>Budgets!AH72</f>
        <v>1751462.0133333332</v>
      </c>
      <c r="BO11" s="48">
        <f t="shared" si="100"/>
        <v>-72500</v>
      </c>
      <c r="BP11" s="48">
        <f>Budgets!AI72</f>
        <v>1823962.0133333332</v>
      </c>
      <c r="BQ11" s="48">
        <f t="shared" si="101"/>
        <v>-124333.33333333349</v>
      </c>
      <c r="BR11" s="48">
        <f>Budgets!AJ72</f>
        <v>1948295.3466666667</v>
      </c>
      <c r="BS11" s="48">
        <f t="shared" si="102"/>
        <v>7250</v>
      </c>
      <c r="BT11" s="48">
        <f>Budgets!AK72</f>
        <v>1941045.3466666667</v>
      </c>
      <c r="BU11" s="48">
        <f t="shared" si="103"/>
        <v>-116187.5</v>
      </c>
      <c r="BV11" s="48">
        <f>Budgets!AL72</f>
        <v>2057232.8466666667</v>
      </c>
      <c r="BW11" s="48">
        <f t="shared" si="104"/>
        <v>-88562.5</v>
      </c>
      <c r="BX11" s="48">
        <f>Budgets!AM72</f>
        <v>2145795.3466666667</v>
      </c>
      <c r="BY11" s="48">
        <f t="shared" si="105"/>
        <v>-183770.83333333349</v>
      </c>
      <c r="BZ11" s="48">
        <f>Budgets!AN72</f>
        <v>2329566.1800000002</v>
      </c>
      <c r="CA11" s="48">
        <f t="shared" si="105"/>
        <v>-480666.66666666651</v>
      </c>
      <c r="CB11" s="48">
        <f>Budgets!AO72</f>
        <v>2810232.8466666667</v>
      </c>
      <c r="CC11" s="48">
        <f t="shared" si="105"/>
        <v>-111562.5</v>
      </c>
      <c r="CD11" s="48">
        <f>Budgets!AP72</f>
        <v>2921795.3466666667</v>
      </c>
      <c r="CE11" s="48">
        <f t="shared" si="106"/>
        <v>121958.33333333302</v>
      </c>
      <c r="CF11" s="48">
        <f>Budgets!AQ72</f>
        <v>2799837.0133333337</v>
      </c>
      <c r="CG11" s="48">
        <f t="shared" si="107"/>
        <v>-351916.66666666698</v>
      </c>
      <c r="CH11" s="48">
        <f>Budgets!AR72</f>
        <v>3151753.6800000006</v>
      </c>
      <c r="CI11" s="48">
        <f t="shared" si="108"/>
        <v>-244145.83333333302</v>
      </c>
      <c r="CJ11" s="48">
        <f>Budgets!AS72</f>
        <v>3395899.5133333337</v>
      </c>
      <c r="CK11" s="48">
        <f t="shared" si="109"/>
        <v>-386354.16666666651</v>
      </c>
      <c r="CL11" s="48">
        <f>Budgets!AT72</f>
        <v>3782253.68</v>
      </c>
      <c r="CM11" s="48">
        <f t="shared" si="110"/>
        <v>-297291.66666666651</v>
      </c>
      <c r="CN11" s="48">
        <f>Budgets!AU72</f>
        <v>4079545.3466666667</v>
      </c>
      <c r="CO11" s="48">
        <f t="shared" si="111"/>
        <v>108062.5</v>
      </c>
      <c r="CP11" s="48">
        <f>Budgets!AV72</f>
        <v>3971482.8466666667</v>
      </c>
      <c r="CQ11" s="48">
        <f t="shared" si="112"/>
        <v>-132770.83333333302</v>
      </c>
      <c r="CR11" s="48">
        <f>Budgets!AW72</f>
        <v>4104253.6799999997</v>
      </c>
      <c r="CS11" s="48">
        <f t="shared" si="113"/>
        <v>-390458.33333333395</v>
      </c>
      <c r="CT11" s="48">
        <f>Budgets!AX72</f>
        <v>4494712.0133333337</v>
      </c>
      <c r="CU11" s="48">
        <f t="shared" si="114"/>
        <v>-195020.83333333395</v>
      </c>
      <c r="CV11" s="48">
        <f>Budgets!AY72</f>
        <v>4689732.8466666676</v>
      </c>
      <c r="CW11" s="48">
        <f t="shared" si="115"/>
        <v>-281395.83333333395</v>
      </c>
      <c r="CX11" s="48">
        <f>Budgets!AZ72</f>
        <v>4971128.6800000016</v>
      </c>
      <c r="CY11" s="48">
        <f t="shared" si="116"/>
        <v>-564104.16666666605</v>
      </c>
      <c r="CZ11" s="48">
        <f>Budgets!BA72</f>
        <v>5535232.8466666676</v>
      </c>
      <c r="DA11" s="48">
        <f t="shared" si="117"/>
        <v>-510687.50000000093</v>
      </c>
      <c r="DB11" s="48">
        <f>Budgets!BB72</f>
        <v>6045920.3466666685</v>
      </c>
      <c r="DC11" s="48">
        <f t="shared" si="118"/>
        <v>-530708.33333333302</v>
      </c>
      <c r="DD11" s="48">
        <f>Budgets!BC72</f>
        <v>6576628.6800000016</v>
      </c>
      <c r="DE11" s="48">
        <f t="shared" si="119"/>
        <v>-238395.83333333209</v>
      </c>
      <c r="DF11" s="48">
        <f>Budgets!BD72</f>
        <v>6815024.5133333337</v>
      </c>
      <c r="DG11" s="48">
        <f t="shared" si="120"/>
        <v>-161250</v>
      </c>
      <c r="DH11" s="48">
        <f>Budgets!BE72</f>
        <v>6976274.5133333337</v>
      </c>
      <c r="DI11" s="48">
        <f t="shared" si="121"/>
        <v>-430041.66666666605</v>
      </c>
      <c r="DJ11" s="48">
        <f>Budgets!BF72</f>
        <v>7406316.1799999997</v>
      </c>
      <c r="DK11" s="48">
        <f t="shared" si="122"/>
        <v>-465312.5</v>
      </c>
      <c r="DL11" s="48">
        <f>Budgets!BG72</f>
        <v>7871628.6799999997</v>
      </c>
      <c r="DM11" s="48">
        <f t="shared" si="123"/>
        <v>-305604.16666666698</v>
      </c>
      <c r="DN11" s="48">
        <f>Budgets!BH72</f>
        <v>8177232.8466666667</v>
      </c>
      <c r="DO11" s="48">
        <f t="shared" si="124"/>
        <v>-353104.16666666698</v>
      </c>
      <c r="DP11" s="48">
        <f>Budgets!BI72</f>
        <v>8530337.0133333337</v>
      </c>
      <c r="DQ11" s="48">
        <f t="shared" si="125"/>
        <v>-599562.5</v>
      </c>
      <c r="DR11" s="48">
        <f>Budgets!BJ72</f>
        <v>9129899.5133333337</v>
      </c>
      <c r="DS11" s="48">
        <f t="shared" si="126"/>
        <v>-550375</v>
      </c>
      <c r="DT11" s="48">
        <f>Budgets!BK72</f>
        <v>9680274.5133333337</v>
      </c>
      <c r="DU11" s="48">
        <f t="shared" si="127"/>
        <v>-593729.16666666605</v>
      </c>
      <c r="DV11" s="48">
        <f>Budgets!BL72</f>
        <v>10274003.68</v>
      </c>
      <c r="DW11" s="48">
        <f t="shared" si="128"/>
        <v>-738104.16666666605</v>
      </c>
      <c r="DX11" s="48">
        <f>Budgets!BM72</f>
        <v>11012107.846666666</v>
      </c>
      <c r="DY11" s="48">
        <f t="shared" si="129"/>
        <v>-640958.33333333395</v>
      </c>
      <c r="DZ11" s="48">
        <f>Budgets!BN72</f>
        <v>11653066.18</v>
      </c>
      <c r="EA11" s="48">
        <f t="shared" si="130"/>
        <v>-373291.66666666605</v>
      </c>
      <c r="EB11" s="48">
        <f>Budgets!BO72</f>
        <v>12026357.846666666</v>
      </c>
      <c r="EC11" s="48">
        <f t="shared" si="131"/>
        <v>-302937.50000000186</v>
      </c>
      <c r="ED11" s="48">
        <f>Budgets!BP72</f>
        <v>12329295.346666668</v>
      </c>
      <c r="EE11" s="48">
        <f t="shared" si="132"/>
        <v>-651541.66666666791</v>
      </c>
      <c r="EF11" s="48">
        <f>Budgets!BQ72</f>
        <v>12980837.013333336</v>
      </c>
      <c r="EG11" s="48">
        <f t="shared" si="133"/>
        <v>-561291.66666666791</v>
      </c>
      <c r="EH11" s="48">
        <f>Budgets!BR72</f>
        <v>13542128.680000003</v>
      </c>
      <c r="EI11" s="48">
        <f t="shared" si="134"/>
        <v>-196833.33333333209</v>
      </c>
      <c r="EJ11" s="48">
        <f>Budgets!BS72</f>
        <v>13738962.013333336</v>
      </c>
      <c r="EK11" s="48">
        <f t="shared" si="135"/>
        <v>-351625</v>
      </c>
      <c r="EL11" s="48">
        <f>Budgets!BT72</f>
        <v>14090587.013333336</v>
      </c>
      <c r="EM11" s="48">
        <f t="shared" si="136"/>
        <v>-790416.66666666791</v>
      </c>
      <c r="EN11" s="48">
        <f>Budgets!BU72</f>
        <v>14881003.680000003</v>
      </c>
      <c r="EO11" s="48">
        <f t="shared" si="137"/>
        <v>-334229.16666666791</v>
      </c>
      <c r="EP11" s="48">
        <f>Budgets!BV72</f>
        <v>15215232.846666671</v>
      </c>
      <c r="EQ11" s="48">
        <f t="shared" si="138"/>
        <v>-176645.83333333582</v>
      </c>
      <c r="ER11" s="48">
        <f>Budgets!BW72</f>
        <v>15391878.680000007</v>
      </c>
      <c r="ES11" s="48">
        <f t="shared" si="139"/>
        <v>-739583.33333333209</v>
      </c>
      <c r="ET11" s="48">
        <f>Budgets!BX72</f>
        <v>16131462.013333339</v>
      </c>
      <c r="EU11" s="48">
        <f t="shared" si="140"/>
        <v>-60916.666666666046</v>
      </c>
      <c r="EV11" s="48">
        <f>Budgets!BY72</f>
        <v>16192378.680000005</v>
      </c>
      <c r="EW11" s="48">
        <f t="shared" si="141"/>
        <v>317312.49999999814</v>
      </c>
      <c r="EX11" s="48">
        <f>Budgets!BZ72</f>
        <v>15875066.180000007</v>
      </c>
    </row>
    <row r="12" spans="1:154" x14ac:dyDescent="0.2">
      <c r="A12" s="52" t="s">
        <v>16</v>
      </c>
      <c r="B12" s="48">
        <f>'Balance Sheet'!G12</f>
        <v>0</v>
      </c>
      <c r="C12" s="48"/>
      <c r="D12" s="48">
        <f t="shared" si="74"/>
        <v>0</v>
      </c>
      <c r="E12" s="48">
        <f t="shared" si="142"/>
        <v>-495861.96</v>
      </c>
      <c r="F12" s="48">
        <f>Budgets!D73</f>
        <v>495861.96</v>
      </c>
      <c r="G12" s="48">
        <f t="shared" si="143"/>
        <v>112786.08000000002</v>
      </c>
      <c r="H12" s="48">
        <f>Budgets!E73</f>
        <v>383075.88</v>
      </c>
      <c r="I12" s="48">
        <f t="shared" si="144"/>
        <v>256861.68</v>
      </c>
      <c r="J12" s="48">
        <f>Budgets!F73</f>
        <v>126214.20000000001</v>
      </c>
      <c r="K12" s="48">
        <f t="shared" si="145"/>
        <v>119814.20000000001</v>
      </c>
      <c r="L12" s="48">
        <f>Budgets!G73</f>
        <v>6400</v>
      </c>
      <c r="M12" s="48">
        <f t="shared" si="146"/>
        <v>-6400</v>
      </c>
      <c r="N12" s="48">
        <f>Budgets!H73</f>
        <v>12800</v>
      </c>
      <c r="O12" s="48">
        <f t="shared" si="147"/>
        <v>-6400</v>
      </c>
      <c r="P12" s="48">
        <f>Budgets!I73</f>
        <v>19200</v>
      </c>
      <c r="Q12" s="48">
        <f t="shared" si="75"/>
        <v>-6400</v>
      </c>
      <c r="R12" s="48">
        <f>Budgets!J73</f>
        <v>25600</v>
      </c>
      <c r="S12" s="48">
        <f t="shared" si="76"/>
        <v>-6400</v>
      </c>
      <c r="T12" s="48">
        <f>Budgets!K73</f>
        <v>32000</v>
      </c>
      <c r="U12" s="48">
        <f t="shared" si="77"/>
        <v>-28000</v>
      </c>
      <c r="V12" s="48">
        <f>Budgets!L73</f>
        <v>60000</v>
      </c>
      <c r="W12" s="48">
        <f t="shared" si="78"/>
        <v>0</v>
      </c>
      <c r="X12" s="48">
        <f>Budgets!M73</f>
        <v>60000</v>
      </c>
      <c r="Y12" s="48">
        <f t="shared" si="79"/>
        <v>0</v>
      </c>
      <c r="Z12" s="48">
        <f>Budgets!N73</f>
        <v>60000</v>
      </c>
      <c r="AA12" s="48">
        <f t="shared" si="80"/>
        <v>0</v>
      </c>
      <c r="AB12" s="48">
        <f>Budgets!O73</f>
        <v>60000</v>
      </c>
      <c r="AC12" s="48">
        <f t="shared" si="81"/>
        <v>0</v>
      </c>
      <c r="AD12" s="48">
        <f>Budgets!P73</f>
        <v>60000</v>
      </c>
      <c r="AE12" s="48">
        <f t="shared" si="82"/>
        <v>0</v>
      </c>
      <c r="AF12" s="48">
        <f>Budgets!Q73</f>
        <v>60000</v>
      </c>
      <c r="AG12" s="48">
        <f t="shared" si="83"/>
        <v>0</v>
      </c>
      <c r="AH12" s="48">
        <f>Budgets!R73</f>
        <v>60000</v>
      </c>
      <c r="AI12" s="48">
        <f t="shared" si="84"/>
        <v>-68750</v>
      </c>
      <c r="AJ12" s="48">
        <f>Budgets!S73</f>
        <v>128750</v>
      </c>
      <c r="AK12" s="48">
        <f t="shared" si="85"/>
        <v>-16666.666666666657</v>
      </c>
      <c r="AL12" s="48">
        <f>Budgets!T73</f>
        <v>145416.66666666666</v>
      </c>
      <c r="AM12" s="48">
        <f t="shared" si="86"/>
        <v>-14583.333333333343</v>
      </c>
      <c r="AN12" s="48">
        <f>Budgets!U73</f>
        <v>160000</v>
      </c>
      <c r="AO12" s="48">
        <f t="shared" si="87"/>
        <v>-183516.66666666669</v>
      </c>
      <c r="AP12" s="48">
        <f>Budgets!V73</f>
        <v>343516.66666666669</v>
      </c>
      <c r="AQ12" s="48">
        <f t="shared" si="88"/>
        <v>25683.333333333314</v>
      </c>
      <c r="AR12" s="48">
        <f>Budgets!W73</f>
        <v>317833.33333333337</v>
      </c>
      <c r="AS12" s="48">
        <f t="shared" si="89"/>
        <v>4083.3333333333721</v>
      </c>
      <c r="AT12" s="48">
        <f>Budgets!X73</f>
        <v>313750</v>
      </c>
      <c r="AU12" s="48">
        <f t="shared" si="90"/>
        <v>9166.6666666666279</v>
      </c>
      <c r="AV12" s="48">
        <f>Budgets!Y73</f>
        <v>304583.33333333337</v>
      </c>
      <c r="AW12" s="48">
        <f t="shared" si="91"/>
        <v>34166.666666666686</v>
      </c>
      <c r="AX12" s="48">
        <f>Budgets!Z73</f>
        <v>270416.66666666669</v>
      </c>
      <c r="AY12" s="48">
        <f t="shared" si="92"/>
        <v>11250</v>
      </c>
      <c r="AZ12" s="48">
        <f>Budgets!AA73</f>
        <v>259166.66666666669</v>
      </c>
      <c r="BA12" s="48">
        <f t="shared" si="93"/>
        <v>13333.333333333314</v>
      </c>
      <c r="BB12" s="48">
        <f>Budgets!AB73</f>
        <v>245833.33333333337</v>
      </c>
      <c r="BC12" s="48">
        <f t="shared" si="94"/>
        <v>38333.333333333314</v>
      </c>
      <c r="BD12" s="48">
        <f>Budgets!AC73</f>
        <v>207500.00000000006</v>
      </c>
      <c r="BE12" s="48">
        <f t="shared" si="95"/>
        <v>38333.333333333314</v>
      </c>
      <c r="BF12" s="48">
        <f>Budgets!AD73</f>
        <v>169166.66666666674</v>
      </c>
      <c r="BG12" s="48">
        <f t="shared" si="96"/>
        <v>-32500</v>
      </c>
      <c r="BH12" s="48">
        <f>Budgets!AE73</f>
        <v>201666.66666666674</v>
      </c>
      <c r="BI12" s="48">
        <f t="shared" si="97"/>
        <v>-80416.666666666686</v>
      </c>
      <c r="BJ12" s="48">
        <f>Budgets!AF73</f>
        <v>282083.33333333343</v>
      </c>
      <c r="BK12" s="48">
        <f t="shared" si="98"/>
        <v>-28333.333333333314</v>
      </c>
      <c r="BL12" s="48">
        <f>Budgets!AG73</f>
        <v>310416.66666666674</v>
      </c>
      <c r="BM12" s="48">
        <f t="shared" si="99"/>
        <v>-124166.66666666663</v>
      </c>
      <c r="BN12" s="48">
        <f>Budgets!AH73</f>
        <v>434583.33333333337</v>
      </c>
      <c r="BO12" s="48">
        <f t="shared" si="100"/>
        <v>-119083.33333333337</v>
      </c>
      <c r="BP12" s="48">
        <f>Budgets!AI73</f>
        <v>553666.66666666674</v>
      </c>
      <c r="BQ12" s="48">
        <f t="shared" si="101"/>
        <v>-23000</v>
      </c>
      <c r="BR12" s="48">
        <f>Budgets!AJ73</f>
        <v>576666.66666666674</v>
      </c>
      <c r="BS12" s="48">
        <f t="shared" si="102"/>
        <v>-17916.666666666628</v>
      </c>
      <c r="BT12" s="48">
        <f>Budgets!AK73</f>
        <v>594583.33333333337</v>
      </c>
      <c r="BU12" s="48">
        <f t="shared" si="103"/>
        <v>-15833.333333333372</v>
      </c>
      <c r="BV12" s="48">
        <f>Budgets!AL73</f>
        <v>610416.66666666674</v>
      </c>
      <c r="BW12" s="48">
        <f t="shared" si="104"/>
        <v>-38750</v>
      </c>
      <c r="BX12" s="48">
        <f>Budgets!AM73</f>
        <v>649166.66666666674</v>
      </c>
      <c r="BY12" s="48">
        <f t="shared" si="105"/>
        <v>-146250</v>
      </c>
      <c r="BZ12" s="48">
        <f>Budgets!AN73</f>
        <v>795416.66666666674</v>
      </c>
      <c r="CA12" s="48">
        <f t="shared" si="105"/>
        <v>39166.666666666628</v>
      </c>
      <c r="CB12" s="48">
        <f>Budgets!AO73</f>
        <v>756250.00000000012</v>
      </c>
      <c r="CC12" s="48">
        <f t="shared" si="105"/>
        <v>66250.000000000116</v>
      </c>
      <c r="CD12" s="48">
        <f>Budgets!AP73</f>
        <v>690000</v>
      </c>
      <c r="CE12" s="48">
        <f t="shared" si="106"/>
        <v>16250</v>
      </c>
      <c r="CF12" s="48">
        <f>Budgets!AQ73</f>
        <v>673750</v>
      </c>
      <c r="CG12" s="48">
        <f t="shared" si="107"/>
        <v>-168333.33333333326</v>
      </c>
      <c r="CH12" s="48">
        <f>Budgets!AR73</f>
        <v>842083.33333333326</v>
      </c>
      <c r="CI12" s="48">
        <f t="shared" si="108"/>
        <v>17083.333333333256</v>
      </c>
      <c r="CJ12" s="48">
        <f>Budgets!AS73</f>
        <v>825000</v>
      </c>
      <c r="CK12" s="48">
        <f t="shared" si="109"/>
        <v>-42500</v>
      </c>
      <c r="CL12" s="48">
        <f>Budgets!AT73</f>
        <v>867500</v>
      </c>
      <c r="CM12" s="48">
        <f t="shared" si="110"/>
        <v>-37416.666666666744</v>
      </c>
      <c r="CN12" s="48">
        <f>Budgets!AU73</f>
        <v>904916.66666666674</v>
      </c>
      <c r="CO12" s="48">
        <f t="shared" si="111"/>
        <v>56583.333333333256</v>
      </c>
      <c r="CP12" s="48">
        <f>Budgets!AV73</f>
        <v>848333.33333333349</v>
      </c>
      <c r="CQ12" s="48">
        <f t="shared" si="112"/>
        <v>36666.666666666744</v>
      </c>
      <c r="CR12" s="48">
        <f>Budgets!AW73</f>
        <v>811666.66666666674</v>
      </c>
      <c r="CS12" s="48">
        <f t="shared" si="113"/>
        <v>25000</v>
      </c>
      <c r="CT12" s="48">
        <f>Budgets!AX73</f>
        <v>786666.66666666674</v>
      </c>
      <c r="CU12" s="48">
        <f t="shared" si="114"/>
        <v>24999.999999999767</v>
      </c>
      <c r="CV12" s="48">
        <f>Budgets!AY73</f>
        <v>761666.66666666698</v>
      </c>
      <c r="CW12" s="48">
        <f t="shared" si="115"/>
        <v>-75000</v>
      </c>
      <c r="CX12" s="48">
        <f>Budgets!AZ73</f>
        <v>836666.66666666698</v>
      </c>
      <c r="CY12" s="48">
        <f t="shared" si="116"/>
        <v>100000</v>
      </c>
      <c r="CZ12" s="48">
        <f>Budgets!BA73</f>
        <v>736666.66666666698</v>
      </c>
      <c r="DA12" s="48">
        <f t="shared" si="117"/>
        <v>125000</v>
      </c>
      <c r="DB12" s="48">
        <f>Budgets!BB73</f>
        <v>611666.66666666698</v>
      </c>
      <c r="DC12" s="48">
        <f t="shared" si="118"/>
        <v>0</v>
      </c>
      <c r="DD12" s="48">
        <f>Budgets!BC73</f>
        <v>611666.66666666698</v>
      </c>
      <c r="DE12" s="48">
        <f t="shared" si="119"/>
        <v>-100000</v>
      </c>
      <c r="DF12" s="48">
        <f>Budgets!BD73</f>
        <v>711666.66666666698</v>
      </c>
      <c r="DG12" s="48">
        <f t="shared" si="120"/>
        <v>0</v>
      </c>
      <c r="DH12" s="48">
        <f>Budgets!BE73</f>
        <v>711666.66666666698</v>
      </c>
      <c r="DI12" s="48">
        <f t="shared" si="121"/>
        <v>-25000</v>
      </c>
      <c r="DJ12" s="48">
        <f>Budgets!BF73</f>
        <v>736666.66666666698</v>
      </c>
      <c r="DK12" s="48">
        <f t="shared" si="122"/>
        <v>-97000</v>
      </c>
      <c r="DL12" s="48">
        <f>Budgets!BG73</f>
        <v>833666.66666666698</v>
      </c>
      <c r="DM12" s="48">
        <f t="shared" si="123"/>
        <v>47000</v>
      </c>
      <c r="DN12" s="48">
        <f>Budgets!BH73</f>
        <v>786666.66666666698</v>
      </c>
      <c r="DO12" s="48">
        <f t="shared" si="124"/>
        <v>50000</v>
      </c>
      <c r="DP12" s="48">
        <f>Budgets!BI73</f>
        <v>736666.66666666698</v>
      </c>
      <c r="DQ12" s="48">
        <f t="shared" si="125"/>
        <v>75000</v>
      </c>
      <c r="DR12" s="48">
        <f>Budgets!BJ73</f>
        <v>661666.66666666698</v>
      </c>
      <c r="DS12" s="48">
        <f t="shared" si="126"/>
        <v>-25000</v>
      </c>
      <c r="DT12" s="48">
        <f>Budgets!BK73</f>
        <v>686666.66666666698</v>
      </c>
      <c r="DU12" s="48">
        <f t="shared" si="127"/>
        <v>-100000</v>
      </c>
      <c r="DV12" s="48">
        <f>Budgets!BL73</f>
        <v>786666.66666666698</v>
      </c>
      <c r="DW12" s="48">
        <f t="shared" si="128"/>
        <v>100000</v>
      </c>
      <c r="DX12" s="48">
        <f>Budgets!BM73</f>
        <v>686666.66666666698</v>
      </c>
      <c r="DY12" s="48">
        <f t="shared" si="129"/>
        <v>125000</v>
      </c>
      <c r="DZ12" s="48">
        <f>Budgets!BN73</f>
        <v>561666.66666666698</v>
      </c>
      <c r="EA12" s="48">
        <f t="shared" si="130"/>
        <v>0</v>
      </c>
      <c r="EB12" s="48">
        <f>Budgets!BO73</f>
        <v>561666.66666666698</v>
      </c>
      <c r="EC12" s="48">
        <f t="shared" si="131"/>
        <v>-75000</v>
      </c>
      <c r="ED12" s="48">
        <f>Budgets!BP73</f>
        <v>636666.66666666698</v>
      </c>
      <c r="EE12" s="48">
        <f t="shared" si="132"/>
        <v>-25000</v>
      </c>
      <c r="EF12" s="48">
        <f>Budgets!BQ73</f>
        <v>661666.66666666698</v>
      </c>
      <c r="EG12" s="48">
        <f t="shared" si="133"/>
        <v>-25000</v>
      </c>
      <c r="EH12" s="48">
        <f>Budgets!BR73</f>
        <v>686666.66666666698</v>
      </c>
      <c r="EI12" s="48">
        <f t="shared" si="134"/>
        <v>-50000</v>
      </c>
      <c r="EJ12" s="48">
        <f>Budgets!BS73</f>
        <v>736666.66666666698</v>
      </c>
      <c r="EK12" s="48">
        <f t="shared" si="135"/>
        <v>25000</v>
      </c>
      <c r="EL12" s="48">
        <f>Budgets!BT73</f>
        <v>711666.66666666698</v>
      </c>
      <c r="EM12" s="48">
        <f t="shared" si="136"/>
        <v>25000</v>
      </c>
      <c r="EN12" s="48">
        <f>Budgets!BU73</f>
        <v>686666.66666666698</v>
      </c>
      <c r="EO12" s="48">
        <f t="shared" si="137"/>
        <v>75000</v>
      </c>
      <c r="EP12" s="48">
        <f>Budgets!BV73</f>
        <v>611666.66666666698</v>
      </c>
      <c r="EQ12" s="48">
        <f t="shared" si="138"/>
        <v>-25000</v>
      </c>
      <c r="ER12" s="48">
        <f>Budgets!BW73</f>
        <v>636666.66666666698</v>
      </c>
      <c r="ES12" s="48">
        <f t="shared" si="139"/>
        <v>-100000</v>
      </c>
      <c r="ET12" s="48">
        <f>Budgets!BX73</f>
        <v>736666.66666666698</v>
      </c>
      <c r="EU12" s="48">
        <f t="shared" si="140"/>
        <v>100000</v>
      </c>
      <c r="EV12" s="48">
        <f>Budgets!BY73</f>
        <v>636666.66666666698</v>
      </c>
      <c r="EW12" s="48">
        <f t="shared" si="141"/>
        <v>125000</v>
      </c>
      <c r="EX12" s="48">
        <f>Budgets!BZ73</f>
        <v>511666.66666666698</v>
      </c>
    </row>
    <row r="13" spans="1:154" x14ac:dyDescent="0.2">
      <c r="A13" s="52" t="s">
        <v>19</v>
      </c>
      <c r="B13" s="48">
        <f>'Balance Sheet'!G13</f>
        <v>0</v>
      </c>
      <c r="C13" s="48"/>
      <c r="D13" s="48">
        <f t="shared" si="74"/>
        <v>0</v>
      </c>
      <c r="E13" s="48">
        <f t="shared" si="142"/>
        <v>-38857.631999999998</v>
      </c>
      <c r="F13" s="48">
        <f>Budgets!D74</f>
        <v>38857.631999999998</v>
      </c>
      <c r="G13" s="48">
        <f t="shared" si="143"/>
        <v>-4983.2495999999956</v>
      </c>
      <c r="H13" s="48">
        <f>Budgets!E74</f>
        <v>43840.881599999993</v>
      </c>
      <c r="I13" s="48">
        <f t="shared" si="144"/>
        <v>-4471.8672799999913</v>
      </c>
      <c r="J13" s="48">
        <f>Budgets!F74</f>
        <v>48312.748879999985</v>
      </c>
      <c r="K13" s="48">
        <f t="shared" si="145"/>
        <v>39538.881599999993</v>
      </c>
      <c r="L13" s="48">
        <f>Budgets!G74</f>
        <v>8773.8672799999913</v>
      </c>
      <c r="M13" s="48">
        <f t="shared" si="146"/>
        <v>-4302</v>
      </c>
      <c r="N13" s="48">
        <f>Budgets!H74</f>
        <v>13075.867279999991</v>
      </c>
      <c r="O13" s="48">
        <f t="shared" si="147"/>
        <v>-4764</v>
      </c>
      <c r="P13" s="48">
        <f>Budgets!I74</f>
        <v>17839.867279999991</v>
      </c>
      <c r="Q13" s="48">
        <f t="shared" si="75"/>
        <v>9323.8672799999913</v>
      </c>
      <c r="R13" s="48">
        <f>Budgets!J74</f>
        <v>8516</v>
      </c>
      <c r="S13" s="48">
        <f t="shared" si="76"/>
        <v>-3964</v>
      </c>
      <c r="T13" s="48">
        <f>Budgets!K74</f>
        <v>12480</v>
      </c>
      <c r="U13" s="48">
        <f t="shared" si="77"/>
        <v>-3062</v>
      </c>
      <c r="V13" s="48">
        <f>Budgets!L74</f>
        <v>15542</v>
      </c>
      <c r="W13" s="48">
        <f t="shared" si="78"/>
        <v>11126</v>
      </c>
      <c r="X13" s="48">
        <f>Budgets!M74</f>
        <v>4416</v>
      </c>
      <c r="Y13" s="48">
        <f t="shared" si="79"/>
        <v>-915.39999999999964</v>
      </c>
      <c r="Z13" s="48">
        <f>Budgets!N74</f>
        <v>5331.4</v>
      </c>
      <c r="AA13" s="48">
        <f t="shared" si="80"/>
        <v>-3787</v>
      </c>
      <c r="AB13" s="48">
        <f>Budgets!O74</f>
        <v>9118.4</v>
      </c>
      <c r="AC13" s="48">
        <f t="shared" si="81"/>
        <v>1249.3999999999996</v>
      </c>
      <c r="AD13" s="48">
        <f>Budgets!P74</f>
        <v>7869</v>
      </c>
      <c r="AE13" s="48">
        <f t="shared" si="82"/>
        <v>-662</v>
      </c>
      <c r="AF13" s="48">
        <f>Budgets!Q74</f>
        <v>8531</v>
      </c>
      <c r="AG13" s="48">
        <f t="shared" si="83"/>
        <v>-142</v>
      </c>
      <c r="AH13" s="48">
        <f>Budgets!R74</f>
        <v>8673</v>
      </c>
      <c r="AI13" s="48">
        <f t="shared" si="84"/>
        <v>-1373.4842399999998</v>
      </c>
      <c r="AJ13" s="48">
        <f>Budgets!S74</f>
        <v>10046.48424</v>
      </c>
      <c r="AK13" s="48">
        <f t="shared" si="85"/>
        <v>-4192.9409066666685</v>
      </c>
      <c r="AL13" s="48">
        <f>Budgets!T74</f>
        <v>14239.425146666668</v>
      </c>
      <c r="AM13" s="48">
        <f t="shared" si="86"/>
        <v>-8176.4175733333323</v>
      </c>
      <c r="AN13" s="48">
        <f>Budgets!U74</f>
        <v>22415.842720000001</v>
      </c>
      <c r="AO13" s="48">
        <f t="shared" si="87"/>
        <v>3994.00514666667</v>
      </c>
      <c r="AP13" s="48">
        <f>Budgets!V74</f>
        <v>18421.837573333331</v>
      </c>
      <c r="AQ13" s="48">
        <f t="shared" si="88"/>
        <v>-18043.349999999999</v>
      </c>
      <c r="AR13" s="48">
        <f>Budgets!W74</f>
        <v>36465.187573333329</v>
      </c>
      <c r="AS13" s="48">
        <f t="shared" si="89"/>
        <v>-14349.159999999996</v>
      </c>
      <c r="AT13" s="48">
        <f>Budgets!X74</f>
        <v>50814.347573333325</v>
      </c>
      <c r="AU13" s="48">
        <f t="shared" si="90"/>
        <v>28014.670906666666</v>
      </c>
      <c r="AV13" s="48">
        <f>Budgets!Y74</f>
        <v>22799.676666666659</v>
      </c>
      <c r="AW13" s="48">
        <f t="shared" si="91"/>
        <v>-5298.8499999999985</v>
      </c>
      <c r="AX13" s="48">
        <f>Budgets!Z74</f>
        <v>28098.526666666658</v>
      </c>
      <c r="AY13" s="48">
        <f t="shared" si="92"/>
        <v>-16866.766666666663</v>
      </c>
      <c r="AZ13" s="48">
        <f>Budgets!AA74</f>
        <v>44965.29333333332</v>
      </c>
      <c r="BA13" s="48">
        <f t="shared" si="93"/>
        <v>16662.593333333327</v>
      </c>
      <c r="BB13" s="48">
        <f>Budgets!AB74</f>
        <v>28302.699999999993</v>
      </c>
      <c r="BC13" s="48">
        <f t="shared" si="94"/>
        <v>-6389.6833333333307</v>
      </c>
      <c r="BD13" s="48">
        <f>Budgets!AC74</f>
        <v>34692.383333333324</v>
      </c>
      <c r="BE13" s="48">
        <f t="shared" si="95"/>
        <v>-3238.0166666666701</v>
      </c>
      <c r="BF13" s="48">
        <f>Budgets!AD74</f>
        <v>37930.399999999994</v>
      </c>
      <c r="BG13" s="48">
        <f t="shared" si="96"/>
        <v>23554.278333333325</v>
      </c>
      <c r="BH13" s="48">
        <f>Budgets!AE74</f>
        <v>14376.12166666667</v>
      </c>
      <c r="BI13" s="48">
        <f t="shared" si="97"/>
        <v>-5827.2716666666674</v>
      </c>
      <c r="BJ13" s="48">
        <f>Budgets!AF74</f>
        <v>20203.393333333337</v>
      </c>
      <c r="BK13" s="48">
        <f t="shared" si="98"/>
        <v>-14403.521666666671</v>
      </c>
      <c r="BL13" s="48">
        <f>Budgets!AG74</f>
        <v>34606.915000000008</v>
      </c>
      <c r="BM13" s="48">
        <f t="shared" si="99"/>
        <v>14549.87166666667</v>
      </c>
      <c r="BN13" s="48">
        <f>Budgets!AH74</f>
        <v>20057.043333333339</v>
      </c>
      <c r="BO13" s="48">
        <f t="shared" si="100"/>
        <v>-2299.7716666666674</v>
      </c>
      <c r="BP13" s="48">
        <f>Budgets!AI74</f>
        <v>22356.815000000006</v>
      </c>
      <c r="BQ13" s="48">
        <f t="shared" si="101"/>
        <v>-7927.6883333333353</v>
      </c>
      <c r="BR13" s="48">
        <f>Budgets!AJ74</f>
        <v>30284.503333333341</v>
      </c>
      <c r="BS13" s="48">
        <f t="shared" si="102"/>
        <v>14201.210000000008</v>
      </c>
      <c r="BT13" s="48">
        <f>Budgets!AK74</f>
        <v>16083.293333333333</v>
      </c>
      <c r="BU13" s="48">
        <f t="shared" si="103"/>
        <v>-2814.7716666666656</v>
      </c>
      <c r="BV13" s="48">
        <f>Budgets!AL74</f>
        <v>18898.064999999999</v>
      </c>
      <c r="BW13" s="48">
        <f t="shared" si="104"/>
        <v>-13525.188333333332</v>
      </c>
      <c r="BX13" s="48">
        <f>Budgets!AM74</f>
        <v>32423.25333333333</v>
      </c>
      <c r="BY13" s="48">
        <f t="shared" si="105"/>
        <v>11690.376666666663</v>
      </c>
      <c r="BZ13" s="48">
        <f>Budgets!AN74</f>
        <v>20732.876666666667</v>
      </c>
      <c r="CA13" s="48">
        <f t="shared" si="105"/>
        <v>-5878.1049999999959</v>
      </c>
      <c r="CB13" s="48">
        <f>Budgets!AO74</f>
        <v>26610.981666666663</v>
      </c>
      <c r="CC13" s="48">
        <f t="shared" si="105"/>
        <v>-9161.4383333333353</v>
      </c>
      <c r="CD13" s="48">
        <f>Budgets!AP74</f>
        <v>35772.42</v>
      </c>
      <c r="CE13" s="48">
        <f t="shared" si="106"/>
        <v>15587.075583333328</v>
      </c>
      <c r="CF13" s="48">
        <f>Budgets!AQ74</f>
        <v>20185.34441666667</v>
      </c>
      <c r="CG13" s="48">
        <f t="shared" si="107"/>
        <v>-10001.822749999999</v>
      </c>
      <c r="CH13" s="48">
        <f>Budgets!AR74</f>
        <v>30187.16716666667</v>
      </c>
      <c r="CI13" s="48">
        <f t="shared" si="108"/>
        <v>-16190.572750000003</v>
      </c>
      <c r="CJ13" s="48">
        <f>Budgets!AS74</f>
        <v>46377.739916666673</v>
      </c>
      <c r="CK13" s="48">
        <f t="shared" si="109"/>
        <v>15518.677750000013</v>
      </c>
      <c r="CL13" s="48">
        <f>Budgets!AT74</f>
        <v>30859.062166666659</v>
      </c>
      <c r="CM13" s="48">
        <f t="shared" si="110"/>
        <v>-17240.572750000003</v>
      </c>
      <c r="CN13" s="48">
        <f>Budgets!AU74</f>
        <v>48099.634916666662</v>
      </c>
      <c r="CO13" s="48">
        <f t="shared" si="111"/>
        <v>-15085.156083333335</v>
      </c>
      <c r="CP13" s="48">
        <f>Budgets!AV74</f>
        <v>63184.790999999997</v>
      </c>
      <c r="CQ13" s="48">
        <f t="shared" si="112"/>
        <v>29647.81216666667</v>
      </c>
      <c r="CR13" s="48">
        <f>Budgets!AW74</f>
        <v>33536.978833333327</v>
      </c>
      <c r="CS13" s="48">
        <f t="shared" si="113"/>
        <v>-17718.489416666649</v>
      </c>
      <c r="CT13" s="48">
        <f>Budgets!AX74</f>
        <v>51255.468249999976</v>
      </c>
      <c r="CU13" s="48">
        <f t="shared" si="114"/>
        <v>-18558.489416666649</v>
      </c>
      <c r="CV13" s="48">
        <f>Budgets!AY74</f>
        <v>69813.957666666625</v>
      </c>
      <c r="CW13" s="48">
        <f t="shared" si="115"/>
        <v>34742.395499999977</v>
      </c>
      <c r="CX13" s="48">
        <f>Budgets!AZ74</f>
        <v>35071.562166666648</v>
      </c>
      <c r="CY13" s="48">
        <f t="shared" si="116"/>
        <v>-16063.072749999999</v>
      </c>
      <c r="CZ13" s="48">
        <f>Budgets!BA74</f>
        <v>51134.634916666648</v>
      </c>
      <c r="DA13" s="48">
        <f t="shared" si="117"/>
        <v>-14857.656083333335</v>
      </c>
      <c r="DB13" s="48">
        <f>Budgets!BB74</f>
        <v>65992.290999999983</v>
      </c>
      <c r="DC13" s="48">
        <f t="shared" si="118"/>
        <v>34897.82519583332</v>
      </c>
      <c r="DD13" s="48">
        <f>Budgets!BC74</f>
        <v>31094.465804166663</v>
      </c>
      <c r="DE13" s="48">
        <f t="shared" si="119"/>
        <v>-15786.809720833327</v>
      </c>
      <c r="DF13" s="48">
        <f>Budgets!BD74</f>
        <v>46881.27552499999</v>
      </c>
      <c r="DG13" s="48">
        <f t="shared" si="120"/>
        <v>-16236.80972083332</v>
      </c>
      <c r="DH13" s="48">
        <f>Budgets!BE74</f>
        <v>63118.08524583331</v>
      </c>
      <c r="DI13" s="48">
        <f t="shared" si="121"/>
        <v>31594.465804166663</v>
      </c>
      <c r="DJ13" s="48">
        <f>Budgets!BF74</f>
        <v>31523.619441666648</v>
      </c>
      <c r="DK13" s="48">
        <f t="shared" si="122"/>
        <v>-13181.39305416667</v>
      </c>
      <c r="DL13" s="48">
        <f>Budgets!BG74</f>
        <v>44705.012495833318</v>
      </c>
      <c r="DM13" s="48">
        <f t="shared" si="123"/>
        <v>-13631.393054166663</v>
      </c>
      <c r="DN13" s="48">
        <f>Budgets!BH74</f>
        <v>58336.405549999981</v>
      </c>
      <c r="DO13" s="48">
        <f t="shared" si="124"/>
        <v>32729.036108333319</v>
      </c>
      <c r="DP13" s="48">
        <f>Budgets!BI74</f>
        <v>25607.369441666662</v>
      </c>
      <c r="DQ13" s="48">
        <f t="shared" si="125"/>
        <v>-11525.976387499999</v>
      </c>
      <c r="DR13" s="48">
        <f>Budgets!BJ74</f>
        <v>37133.345829166661</v>
      </c>
      <c r="DS13" s="48">
        <f t="shared" si="126"/>
        <v>-12125.976387499992</v>
      </c>
      <c r="DT13" s="48">
        <f>Budgets!BK74</f>
        <v>49259.322216666653</v>
      </c>
      <c r="DU13" s="48">
        <f t="shared" si="127"/>
        <v>25057.369441666662</v>
      </c>
      <c r="DV13" s="48">
        <f>Budgets!BL74</f>
        <v>24201.952774999991</v>
      </c>
      <c r="DW13" s="48">
        <f t="shared" si="128"/>
        <v>-11625.976387499999</v>
      </c>
      <c r="DX13" s="48">
        <f>Budgets!BM74</f>
        <v>35827.92916249999</v>
      </c>
      <c r="DY13" s="48">
        <f t="shared" si="129"/>
        <v>-12075.976387500006</v>
      </c>
      <c r="DZ13" s="48">
        <f>Budgets!BN74</f>
        <v>47903.905549999996</v>
      </c>
      <c r="EA13" s="48">
        <f t="shared" si="130"/>
        <v>-13025.976387500006</v>
      </c>
      <c r="EB13" s="48">
        <f>Budgets!BO74</f>
        <v>60929.881937500002</v>
      </c>
      <c r="EC13" s="48">
        <f t="shared" si="131"/>
        <v>-12575.976387500006</v>
      </c>
      <c r="ED13" s="48">
        <f>Budgets!BP74</f>
        <v>73505.858325000008</v>
      </c>
      <c r="EE13" s="48">
        <f t="shared" si="132"/>
        <v>-11718.476387500006</v>
      </c>
      <c r="EF13" s="48">
        <f>Budgets!BQ74</f>
        <v>85224.334712500015</v>
      </c>
      <c r="EG13" s="48">
        <f t="shared" si="133"/>
        <v>-11718.476387500006</v>
      </c>
      <c r="EH13" s="48">
        <f>Budgets!BR74</f>
        <v>96942.811100000021</v>
      </c>
      <c r="EI13" s="48">
        <f t="shared" si="134"/>
        <v>-15181.393054166678</v>
      </c>
      <c r="EJ13" s="48">
        <f>Budgets!BS74</f>
        <v>112124.2041541667</v>
      </c>
      <c r="EK13" s="48">
        <f t="shared" si="135"/>
        <v>-13112.643054166663</v>
      </c>
      <c r="EL13" s="48">
        <f>Budgets!BT74</f>
        <v>125236.84720833336</v>
      </c>
      <c r="EM13" s="48">
        <f t="shared" si="136"/>
        <v>-13562.643054166678</v>
      </c>
      <c r="EN13" s="48">
        <f>Budgets!BU74</f>
        <v>138799.49026250004</v>
      </c>
      <c r="EO13" s="48">
        <f t="shared" si="137"/>
        <v>-16336.809720833349</v>
      </c>
      <c r="EP13" s="48">
        <f>Budgets!BV74</f>
        <v>155136.29998333339</v>
      </c>
      <c r="EQ13" s="48">
        <f t="shared" si="138"/>
        <v>-14420.143054166663</v>
      </c>
      <c r="ER13" s="48">
        <f>Budgets!BW74</f>
        <v>169556.44303750005</v>
      </c>
      <c r="ES13" s="48">
        <f t="shared" si="139"/>
        <v>-15218.059720833349</v>
      </c>
      <c r="ET13" s="48">
        <f>Budgets!BX74</f>
        <v>184774.5027583334</v>
      </c>
      <c r="EU13" s="48">
        <f t="shared" si="140"/>
        <v>-15386.80972083332</v>
      </c>
      <c r="EV13" s="48">
        <f>Budgets!BY74</f>
        <v>200161.31247916672</v>
      </c>
      <c r="EW13" s="48">
        <f t="shared" si="141"/>
        <v>-18680.976387500006</v>
      </c>
      <c r="EX13" s="48">
        <f>Budgets!BZ74</f>
        <v>218842.28886666673</v>
      </c>
    </row>
    <row r="14" spans="1:154" x14ac:dyDescent="0.2">
      <c r="A14" s="58" t="s">
        <v>53</v>
      </c>
      <c r="B14" s="49">
        <f>SUM(B10:B13)</f>
        <v>646856.76</v>
      </c>
      <c r="C14" s="48"/>
      <c r="D14" s="49">
        <f>SUM(D10:D13)</f>
        <v>646856.76</v>
      </c>
      <c r="E14" s="48"/>
      <c r="F14" s="49">
        <f>SUM(F10:F13)</f>
        <v>798180.35199999996</v>
      </c>
      <c r="G14" s="48"/>
      <c r="H14" s="49">
        <f>SUM(H10:H13)</f>
        <v>712498.44160000002</v>
      </c>
      <c r="I14" s="48"/>
      <c r="J14" s="49">
        <f>SUM(J10:J13)</f>
        <v>294066.62888000003</v>
      </c>
      <c r="K14" s="48"/>
      <c r="L14" s="49">
        <f>SUM(L10:L13)</f>
        <v>123177.54728000004</v>
      </c>
      <c r="M14" s="48"/>
      <c r="N14" s="49">
        <f>SUM(N10:N13)</f>
        <v>141879.54728000006</v>
      </c>
      <c r="O14" s="48"/>
      <c r="P14" s="49">
        <f>SUM(P10:P13)</f>
        <v>179943.54728000006</v>
      </c>
      <c r="Q14" s="48"/>
      <c r="R14" s="49">
        <f>SUM(R10:R13)</f>
        <v>204519.68000000005</v>
      </c>
      <c r="S14" s="48"/>
      <c r="T14" s="49">
        <f>SUM(T10:T13)</f>
        <v>254883.68000000005</v>
      </c>
      <c r="U14" s="48"/>
      <c r="V14" s="49">
        <f>SUM(V10:V13)</f>
        <v>320445.68000000005</v>
      </c>
      <c r="W14" s="48"/>
      <c r="X14" s="49">
        <f>SUM(X10:X13)</f>
        <v>389819.68000000005</v>
      </c>
      <c r="Y14" s="48"/>
      <c r="Z14" s="49">
        <f>SUM(Z10:Z13)</f>
        <v>498065.08000000007</v>
      </c>
      <c r="AA14" s="48"/>
      <c r="AB14" s="49">
        <f>SUM(AB10:AB13)</f>
        <v>480202.08000000007</v>
      </c>
      <c r="AC14" s="48"/>
      <c r="AD14" s="49">
        <f>SUM(AD10:AD13)</f>
        <v>520622.68000000005</v>
      </c>
      <c r="AE14" s="48"/>
      <c r="AF14" s="49">
        <f>SUM(AF10:AF13)</f>
        <v>577534.68000000005</v>
      </c>
      <c r="AG14" s="48"/>
      <c r="AH14" s="49">
        <f>SUM(AH10:AH13)</f>
        <v>574676.68000000005</v>
      </c>
      <c r="AI14" s="48"/>
      <c r="AJ14" s="49">
        <f>SUM(AJ10:AJ13)</f>
        <v>566330.95224000013</v>
      </c>
      <c r="AK14" s="48"/>
      <c r="AL14" s="49">
        <f>SUM(AL10:AL13)</f>
        <v>489131.84781333333</v>
      </c>
      <c r="AM14" s="48"/>
      <c r="AN14" s="49">
        <f>SUM(AN10:AN13)</f>
        <v>484399.09872000007</v>
      </c>
      <c r="AO14" s="48"/>
      <c r="AP14" s="49">
        <f>SUM(AP10:AP13)</f>
        <v>903235.3055733334</v>
      </c>
      <c r="AQ14" s="48"/>
      <c r="AR14" s="49">
        <f>SUM(AR10:AR13)</f>
        <v>1078915.3675733334</v>
      </c>
      <c r="AS14" s="48"/>
      <c r="AT14" s="49">
        <f>SUM(AT10:AT13)</f>
        <v>1013994.19424</v>
      </c>
      <c r="AU14" s="48"/>
      <c r="AV14" s="49">
        <f>SUM(AV10:AV13)</f>
        <v>1041725.3566666667</v>
      </c>
      <c r="AW14" s="48"/>
      <c r="AX14" s="49">
        <f>SUM(AX10:AX13)</f>
        <v>1195643.8733333333</v>
      </c>
      <c r="AY14" s="48"/>
      <c r="AZ14" s="49">
        <f>SUM(AZ10:AZ13)</f>
        <v>1310718.9733333332</v>
      </c>
      <c r="BA14" s="48"/>
      <c r="BB14" s="49">
        <f>SUM(BB10:BB13)</f>
        <v>1279410.5466666666</v>
      </c>
      <c r="BC14" s="48"/>
      <c r="BD14" s="49">
        <f>SUM(BD10:BD13)</f>
        <v>1296591.8966666665</v>
      </c>
      <c r="BE14" s="48"/>
      <c r="BF14" s="49">
        <f>SUM(BF10:BF13)</f>
        <v>1446392.4133333331</v>
      </c>
      <c r="BG14" s="48"/>
      <c r="BH14" s="49">
        <f>SUM(BH10:BH13)</f>
        <v>1568921.468333333</v>
      </c>
      <c r="BI14" s="48"/>
      <c r="BJ14" s="49">
        <f>SUM(BJ10:BJ13)</f>
        <v>1660977.9066666665</v>
      </c>
      <c r="BK14" s="48"/>
      <c r="BL14" s="49">
        <f>SUM(BL10:BL13)</f>
        <v>1976485.595</v>
      </c>
      <c r="BM14" s="48"/>
      <c r="BN14" s="49">
        <f>SUM(BN10:BN13)</f>
        <v>2206102.39</v>
      </c>
      <c r="BO14" s="48"/>
      <c r="BP14" s="49">
        <f>SUM(BP10:BP13)</f>
        <v>2399985.4949999996</v>
      </c>
      <c r="BQ14" s="48"/>
      <c r="BR14" s="49">
        <f>SUM(BR10:BR13)</f>
        <v>2555246.5166666671</v>
      </c>
      <c r="BS14" s="48"/>
      <c r="BT14" s="49">
        <f>SUM(BT10:BT13)</f>
        <v>2551711.9733333336</v>
      </c>
      <c r="BU14" s="48"/>
      <c r="BV14" s="49">
        <f>SUM(BV10:BV13)</f>
        <v>2686547.5783333336</v>
      </c>
      <c r="BW14" s="48"/>
      <c r="BX14" s="49">
        <f>SUM(BX10:BX13)</f>
        <v>2827385.2666666671</v>
      </c>
      <c r="BY14" s="48"/>
      <c r="BZ14" s="49">
        <f>SUM(BZ10:BZ13)</f>
        <v>3145715.7233333332</v>
      </c>
      <c r="CA14" s="48"/>
      <c r="CB14" s="49">
        <f>SUM(CB10:CB13)</f>
        <v>3593093.8283333331</v>
      </c>
      <c r="CC14" s="48"/>
      <c r="CD14" s="49">
        <f>SUM(CD10:CD13)</f>
        <v>3647567.7666666666</v>
      </c>
      <c r="CE14" s="48"/>
      <c r="CF14" s="49">
        <f>SUM(CF10:CF13)</f>
        <v>3493772.3577500004</v>
      </c>
      <c r="CG14" s="48"/>
      <c r="CH14" s="49">
        <f>SUM(CH10:CH13)</f>
        <v>4024024.1805000002</v>
      </c>
      <c r="CI14" s="48"/>
      <c r="CJ14" s="49">
        <f>SUM(CJ10:CJ13)</f>
        <v>4267277.2532500001</v>
      </c>
      <c r="CK14" s="48"/>
      <c r="CL14" s="49">
        <f>SUM(CL10:CL13)</f>
        <v>4680612.7421666663</v>
      </c>
      <c r="CM14" s="48"/>
      <c r="CN14" s="49">
        <f>SUM(CN10:CN13)</f>
        <v>5032561.6482500006</v>
      </c>
      <c r="CO14" s="48"/>
      <c r="CP14" s="49">
        <f>SUM(CP10:CP13)</f>
        <v>4883000.9709999999</v>
      </c>
      <c r="CQ14" s="48"/>
      <c r="CR14" s="49">
        <f>SUM(CR10:CR13)</f>
        <v>4949457.3255000003</v>
      </c>
      <c r="CS14" s="48"/>
      <c r="CT14" s="49">
        <f>SUM(CT10:CT13)</f>
        <v>5332634.1482500006</v>
      </c>
      <c r="CU14" s="48"/>
      <c r="CV14" s="49">
        <f>SUM(CV10:CV13)</f>
        <v>5521213.4710000008</v>
      </c>
      <c r="CW14" s="48"/>
      <c r="CX14" s="49">
        <f>SUM(CX10:CX13)</f>
        <v>5842866.9088333352</v>
      </c>
      <c r="CY14" s="48"/>
      <c r="CZ14" s="49">
        <f>SUM(CZ10:CZ13)</f>
        <v>6323034.1482500015</v>
      </c>
      <c r="DA14" s="48"/>
      <c r="DB14" s="49">
        <f>SUM(DB10:DB13)</f>
        <v>6723579.3043333357</v>
      </c>
      <c r="DC14" s="48"/>
      <c r="DD14" s="49">
        <f>SUM(DD10:DD13)</f>
        <v>7219389.8124708356</v>
      </c>
      <c r="DE14" s="48"/>
      <c r="DF14" s="49">
        <f>SUM(DF10:DF13)</f>
        <v>7573572.4555250006</v>
      </c>
      <c r="DG14" s="48"/>
      <c r="DH14" s="49">
        <f>SUM(DH10:DH13)</f>
        <v>7751059.2652458344</v>
      </c>
      <c r="DI14" s="48"/>
      <c r="DJ14" s="49">
        <f>SUM(DJ10:DJ13)</f>
        <v>8174506.4661083333</v>
      </c>
      <c r="DK14" s="48"/>
      <c r="DL14" s="49">
        <f>SUM(DL10:DL13)</f>
        <v>8750000.3591625001</v>
      </c>
      <c r="DM14" s="48"/>
      <c r="DN14" s="49">
        <f>SUM(DN10:DN13)</f>
        <v>9022235.918883333</v>
      </c>
      <c r="DO14" s="48"/>
      <c r="DP14" s="49">
        <f>SUM(DP10:DP13)</f>
        <v>9292611.0494416673</v>
      </c>
      <c r="DQ14" s="48"/>
      <c r="DR14" s="49">
        <f>SUM(DR10:DR13)</f>
        <v>9828699.5258291662</v>
      </c>
      <c r="DS14" s="48"/>
      <c r="DT14" s="49">
        <f>SUM(DT10:DT13)</f>
        <v>10416200.502216667</v>
      </c>
      <c r="DU14" s="48"/>
      <c r="DV14" s="49">
        <f>SUM(DV10:DV13)</f>
        <v>11084872.299441667</v>
      </c>
      <c r="DW14" s="48"/>
      <c r="DX14" s="49">
        <f>SUM(DX10:DX13)</f>
        <v>11734602.442495832</v>
      </c>
      <c r="DY14" s="48"/>
      <c r="DZ14" s="49">
        <f>SUM(DZ10:DZ13)</f>
        <v>12262636.752216667</v>
      </c>
      <c r="EA14" s="48"/>
      <c r="EB14" s="49">
        <f>SUM(EB10:EB13)</f>
        <v>12648954.395270832</v>
      </c>
      <c r="EC14" s="48"/>
      <c r="ED14" s="49">
        <f>SUM(ED10:ED13)</f>
        <v>13039467.871658336</v>
      </c>
      <c r="EE14" s="48"/>
      <c r="EF14" s="49">
        <f>SUM(EF10:EF13)</f>
        <v>13727728.014712503</v>
      </c>
      <c r="EG14" s="48"/>
      <c r="EH14" s="49">
        <f>SUM(EH10:EH13)</f>
        <v>14325738.157766672</v>
      </c>
      <c r="EI14" s="48"/>
      <c r="EJ14" s="49">
        <f>SUM(EJ10:EJ13)</f>
        <v>14587752.884154171</v>
      </c>
      <c r="EK14" s="48"/>
      <c r="EL14" s="49">
        <f>SUM(EL10:EL13)</f>
        <v>14927490.527208338</v>
      </c>
      <c r="EM14" s="48"/>
      <c r="EN14" s="49">
        <f>SUM(EN10:EN13)</f>
        <v>15706469.836929172</v>
      </c>
      <c r="EO14" s="48"/>
      <c r="EP14" s="49">
        <f>SUM(EP10:EP13)</f>
        <v>15982035.813316673</v>
      </c>
      <c r="EQ14" s="48"/>
      <c r="ER14" s="49">
        <f>SUM(ER10:ER13)</f>
        <v>16198101.789704176</v>
      </c>
      <c r="ES14" s="48"/>
      <c r="ET14" s="49">
        <f>SUM(ET10:ET13)</f>
        <v>17052903.182758339</v>
      </c>
      <c r="EU14" s="48"/>
      <c r="EV14" s="49">
        <f>SUM(EV10:EV13)</f>
        <v>17029206.65914584</v>
      </c>
      <c r="EW14" s="48"/>
      <c r="EX14" s="49">
        <f>SUM(EX10:EX13)</f>
        <v>16605575.135533342</v>
      </c>
    </row>
    <row r="15" spans="1:154" x14ac:dyDescent="0.2">
      <c r="A15" s="52"/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59"/>
      <c r="S15" s="48"/>
      <c r="T15" s="59"/>
      <c r="U15" s="48"/>
      <c r="V15" s="43"/>
      <c r="W15" s="48"/>
      <c r="X15" s="43"/>
      <c r="Y15" s="48"/>
      <c r="Z15" s="43"/>
      <c r="AA15" s="48"/>
      <c r="AB15" s="43"/>
      <c r="AC15" s="48"/>
      <c r="AD15" s="43"/>
      <c r="AE15" s="48"/>
      <c r="AF15" s="43"/>
      <c r="AG15" s="48"/>
      <c r="AH15" s="43"/>
      <c r="AI15" s="48"/>
      <c r="AJ15" s="43"/>
      <c r="AK15" s="48"/>
      <c r="AL15" s="43"/>
      <c r="AM15" s="48"/>
      <c r="AN15" s="43"/>
      <c r="AO15" s="48"/>
      <c r="AP15" s="43"/>
      <c r="AQ15" s="48"/>
      <c r="AR15" s="43"/>
      <c r="AS15" s="48"/>
      <c r="AT15" s="43"/>
      <c r="AU15" s="48"/>
      <c r="AV15" s="43"/>
      <c r="AW15" s="48"/>
      <c r="AX15" s="43"/>
      <c r="AY15" s="48"/>
      <c r="AZ15" s="43"/>
      <c r="BA15" s="48"/>
      <c r="BB15" s="43"/>
      <c r="BC15" s="48"/>
      <c r="BD15" s="43"/>
      <c r="BE15" s="48"/>
      <c r="BF15" s="43"/>
      <c r="BG15" s="48"/>
      <c r="BH15" s="43"/>
      <c r="BI15" s="48"/>
      <c r="BJ15" s="43"/>
      <c r="BK15" s="48"/>
      <c r="BL15" s="43"/>
      <c r="BM15" s="48"/>
      <c r="BN15" s="43"/>
      <c r="BO15" s="48"/>
      <c r="BP15" s="43"/>
      <c r="BQ15" s="48"/>
      <c r="BR15" s="43"/>
      <c r="BS15" s="48"/>
      <c r="BT15" s="43"/>
      <c r="BU15" s="48"/>
      <c r="BV15" s="43"/>
      <c r="BW15" s="48"/>
      <c r="BX15" s="43"/>
      <c r="BY15" s="48"/>
      <c r="BZ15" s="43"/>
      <c r="CA15" s="48"/>
      <c r="CB15" s="43"/>
      <c r="CC15" s="48"/>
      <c r="CD15" s="43"/>
      <c r="CE15" s="48"/>
      <c r="CF15" s="43"/>
      <c r="CG15" s="48"/>
      <c r="CH15" s="43"/>
      <c r="CI15" s="48"/>
      <c r="CJ15" s="43"/>
      <c r="CK15" s="48"/>
      <c r="CL15" s="43"/>
      <c r="CM15" s="48"/>
      <c r="CN15" s="43"/>
      <c r="CO15" s="48"/>
      <c r="CP15" s="43"/>
      <c r="CQ15" s="48"/>
      <c r="CR15" s="43"/>
      <c r="CS15" s="48"/>
      <c r="CT15" s="43"/>
      <c r="CU15" s="48"/>
      <c r="CV15" s="43"/>
      <c r="CW15" s="48"/>
      <c r="CX15" s="43"/>
      <c r="CY15" s="48"/>
      <c r="CZ15" s="43"/>
      <c r="DA15" s="48"/>
      <c r="DB15" s="43"/>
      <c r="DC15" s="48"/>
      <c r="DD15" s="43"/>
      <c r="DE15" s="48"/>
      <c r="DF15" s="43"/>
      <c r="DG15" s="48"/>
      <c r="DH15" s="43"/>
      <c r="DI15" s="48"/>
      <c r="DJ15" s="43"/>
      <c r="DK15" s="48"/>
      <c r="DL15" s="43"/>
      <c r="DM15" s="48"/>
      <c r="DN15" s="43"/>
      <c r="DO15" s="48"/>
      <c r="DP15" s="43"/>
      <c r="DQ15" s="48"/>
      <c r="DR15" s="43"/>
      <c r="DS15" s="48"/>
      <c r="DT15" s="43"/>
      <c r="DU15" s="48"/>
      <c r="DV15" s="43"/>
      <c r="DW15" s="48"/>
      <c r="DX15" s="43"/>
      <c r="DY15" s="48"/>
      <c r="DZ15" s="43"/>
      <c r="EA15" s="48"/>
      <c r="EB15" s="43"/>
      <c r="EC15" s="48"/>
      <c r="ED15" s="43"/>
      <c r="EE15" s="48"/>
      <c r="EF15" s="43"/>
      <c r="EG15" s="48"/>
      <c r="EH15" s="43"/>
      <c r="EI15" s="48"/>
      <c r="EJ15" s="43"/>
      <c r="EK15" s="48"/>
      <c r="EL15" s="43"/>
      <c r="EM15" s="48"/>
      <c r="EN15" s="43"/>
      <c r="EO15" s="48"/>
      <c r="EP15" s="43"/>
      <c r="EQ15" s="48"/>
      <c r="ER15" s="43"/>
      <c r="ES15" s="48"/>
      <c r="ET15" s="43"/>
      <c r="EU15" s="48"/>
      <c r="EV15" s="43"/>
      <c r="EW15" s="48"/>
      <c r="EX15" s="43"/>
    </row>
    <row r="16" spans="1:154" x14ac:dyDescent="0.2">
      <c r="A16" s="52" t="s">
        <v>54</v>
      </c>
      <c r="B16" s="48">
        <f>'Balance Sheet'!G17</f>
        <v>-310568.28000000003</v>
      </c>
      <c r="C16" s="48"/>
      <c r="D16" s="48">
        <f t="shared" ref="D16:D18" si="148">B16</f>
        <v>-310568.28000000003</v>
      </c>
      <c r="E16" s="48">
        <f t="shared" ref="E16:E18" si="149">D16-F16</f>
        <v>-265593.47200000007</v>
      </c>
      <c r="F16" s="48">
        <f>Budgets!D78</f>
        <v>-44974.807999999961</v>
      </c>
      <c r="G16" s="48">
        <f t="shared" ref="G16:G18" si="150">F16-H16</f>
        <v>33417.127999999968</v>
      </c>
      <c r="H16" s="48">
        <f>Budgets!E78</f>
        <v>-78391.935999999929</v>
      </c>
      <c r="I16" s="48">
        <f t="shared" ref="I16:I18" si="151">H16-J16</f>
        <v>-6061.682879999993</v>
      </c>
      <c r="J16" s="48">
        <f>Budgets!F78</f>
        <v>-72330.253119999936</v>
      </c>
      <c r="K16" s="48">
        <f t="shared" ref="K16:K18" si="152">J16-L16</f>
        <v>-33404.445119999989</v>
      </c>
      <c r="L16" s="48">
        <f>Budgets!G78</f>
        <v>-38925.807999999946</v>
      </c>
      <c r="M16" s="48">
        <f t="shared" ref="M16:M18" si="153">L16-N16</f>
        <v>5304</v>
      </c>
      <c r="N16" s="48">
        <f>Budgets!H78</f>
        <v>-44229.807999999946</v>
      </c>
      <c r="O16" s="48">
        <f t="shared" ref="O16:O18" si="154">N16-P16</f>
        <v>12396</v>
      </c>
      <c r="P16" s="48">
        <f>Budgets!I78</f>
        <v>-56625.807999999946</v>
      </c>
      <c r="Q16" s="48">
        <f t="shared" ref="Q16:Q18" si="155">P16-R16</f>
        <v>37044.000000000015</v>
      </c>
      <c r="R16" s="48">
        <f>Budgets!J78</f>
        <v>-93669.807999999961</v>
      </c>
      <c r="S16" s="48">
        <f t="shared" ref="S16:S18" si="156">R16-T16</f>
        <v>-50064</v>
      </c>
      <c r="T16" s="48">
        <f>Budgets!K78</f>
        <v>-43605.807999999961</v>
      </c>
      <c r="U16" s="48">
        <f t="shared" ref="U16:U18" si="157">T16-V16</f>
        <v>74112</v>
      </c>
      <c r="V16" s="48">
        <f>Budgets!L78</f>
        <v>-117717.80799999996</v>
      </c>
      <c r="W16" s="48">
        <f t="shared" ref="W16:W18" si="158">V16-X16</f>
        <v>-50112</v>
      </c>
      <c r="X16" s="48">
        <f>Budgets!M78</f>
        <v>-67605.807999999961</v>
      </c>
      <c r="Y16" s="48">
        <f t="shared" ref="Y16:Y18" si="159">X16-Z16</f>
        <v>-33600</v>
      </c>
      <c r="Z16" s="48">
        <f>Budgets!N78</f>
        <v>-34005.807999999961</v>
      </c>
      <c r="AA16" s="48">
        <f t="shared" ref="AA16:AA18" si="160">Z16-AB16</f>
        <v>24060</v>
      </c>
      <c r="AB16" s="48">
        <f>Budgets!O78</f>
        <v>-58065.807999999961</v>
      </c>
      <c r="AC16" s="48">
        <f t="shared" ref="AC16:AC18" si="161">AB16-AD16</f>
        <v>120</v>
      </c>
      <c r="AD16" s="48">
        <f>Budgets!P78</f>
        <v>-58185.807999999961</v>
      </c>
      <c r="AE16" s="48">
        <f t="shared" ref="AE16:AE18" si="162">AD16-AF16</f>
        <v>-24000</v>
      </c>
      <c r="AF16" s="48">
        <f>Budgets!Q78</f>
        <v>-34185.807999999961</v>
      </c>
      <c r="AG16" s="48">
        <f t="shared" ref="AG16:AG18" si="163">AF16-AH16</f>
        <v>12000</v>
      </c>
      <c r="AH16" s="48">
        <f>Budgets!R78</f>
        <v>-46185.807999999961</v>
      </c>
      <c r="AI16" s="48">
        <f t="shared" ref="AI16:AI18" si="164">AH16-AJ16</f>
        <v>114115.79999999999</v>
      </c>
      <c r="AJ16" s="48">
        <f>Budgets!S78</f>
        <v>-160301.60799999995</v>
      </c>
      <c r="AK16" s="48">
        <f t="shared" ref="AK16:AK18" si="165">AJ16-AL16</f>
        <v>-6000</v>
      </c>
      <c r="AL16" s="48">
        <f>Budgets!T78</f>
        <v>-154301.60799999995</v>
      </c>
      <c r="AM16" s="48">
        <f t="shared" ref="AM16:AM18" si="166">AL16-AN16</f>
        <v>-34740</v>
      </c>
      <c r="AN16" s="48">
        <f>Budgets!U78</f>
        <v>-119561.60799999995</v>
      </c>
      <c r="AO16" s="48">
        <f t="shared" ref="AO16:AO18" si="167">AN16-AP16</f>
        <v>255840</v>
      </c>
      <c r="AP16" s="48">
        <f>Budgets!V78</f>
        <v>-375401.60799999995</v>
      </c>
      <c r="AQ16" s="48">
        <f t="shared" ref="AQ16:AQ18" si="168">AP16-AR16</f>
        <v>13680</v>
      </c>
      <c r="AR16" s="48">
        <f>Budgets!W78</f>
        <v>-389081.60799999995</v>
      </c>
      <c r="AS16" s="48">
        <f t="shared" ref="AS16:AS18" si="169">AR16-AT16</f>
        <v>-233340</v>
      </c>
      <c r="AT16" s="48">
        <f>Budgets!X78</f>
        <v>-155741.60799999995</v>
      </c>
      <c r="AU16" s="48">
        <f t="shared" ref="AU16:AU18" si="170">AT16-AV16</f>
        <v>-25680</v>
      </c>
      <c r="AV16" s="48">
        <f>Budgets!Y78</f>
        <v>-130061.60799999995</v>
      </c>
      <c r="AW16" s="48">
        <f t="shared" ref="AW16:AW18" si="171">AV16-AX16</f>
        <v>-33600.000000000015</v>
      </c>
      <c r="AX16" s="48">
        <f>Budgets!Z78</f>
        <v>-96461.607999999935</v>
      </c>
      <c r="AY16" s="48">
        <f t="shared" ref="AY16:AY18" si="172">AX16-AZ16</f>
        <v>72000.000000000015</v>
      </c>
      <c r="AZ16" s="48">
        <f>Budgets!AA78</f>
        <v>-168461.60799999995</v>
      </c>
      <c r="BA16" s="48">
        <f t="shared" ref="BA16:BA18" si="173">AZ16-BB16</f>
        <v>-15480</v>
      </c>
      <c r="BB16" s="48">
        <f>Budgets!AB78</f>
        <v>-152981.60799999995</v>
      </c>
      <c r="BC16" s="48">
        <f t="shared" ref="BC16:BC18" si="174">BB16-BD16</f>
        <v>-54000</v>
      </c>
      <c r="BD16" s="48">
        <f>Budgets!AC78</f>
        <v>-98981.607999999949</v>
      </c>
      <c r="BE16" s="48">
        <f t="shared" ref="BE16:BE18" si="175">BD16-BF16</f>
        <v>-18000</v>
      </c>
      <c r="BF16" s="48">
        <f>Budgets!AD78</f>
        <v>-80981.607999999949</v>
      </c>
      <c r="BG16" s="48">
        <f t="shared" ref="BG16:BG18" si="176">BF16-BH16</f>
        <v>108658.59000000003</v>
      </c>
      <c r="BH16" s="48">
        <f>Budgets!AE78</f>
        <v>-189640.19799999997</v>
      </c>
      <c r="BI16" s="48">
        <f t="shared" ref="BI16:BI18" si="177">BH16-BJ16</f>
        <v>123480</v>
      </c>
      <c r="BJ16" s="48">
        <f>Budgets!AF78</f>
        <v>-313120.19799999997</v>
      </c>
      <c r="BK16" s="48">
        <f t="shared" ref="BK16:BK18" si="178">BJ16-BL16</f>
        <v>84060</v>
      </c>
      <c r="BL16" s="48">
        <f>Budgets!AG78</f>
        <v>-397180.19799999997</v>
      </c>
      <c r="BM16" s="48">
        <f t="shared" ref="BM16:BM18" si="179">BL16-BN16</f>
        <v>-24000</v>
      </c>
      <c r="BN16" s="48">
        <f>Budgets!AH78</f>
        <v>-373180.19799999997</v>
      </c>
      <c r="BO16" s="48">
        <f t="shared" ref="BO16:BO18" si="180">BN16-BP16</f>
        <v>116400</v>
      </c>
      <c r="BP16" s="48">
        <f>Budgets!AI78</f>
        <v>-489580.19799999997</v>
      </c>
      <c r="BQ16" s="48">
        <f t="shared" ref="BQ16:BQ18" si="181">BP16-BR16</f>
        <v>-80280</v>
      </c>
      <c r="BR16" s="48">
        <f>Budgets!AJ78</f>
        <v>-409300.19799999997</v>
      </c>
      <c r="BS16" s="48">
        <f t="shared" ref="BS16:BS18" si="182">BR16-BT16</f>
        <v>-128280</v>
      </c>
      <c r="BT16" s="48">
        <f>Budgets!AK78</f>
        <v>-281020.19799999997</v>
      </c>
      <c r="BU16" s="48">
        <f t="shared" ref="BU16:BU18" si="183">BT16-BV16</f>
        <v>-27600</v>
      </c>
      <c r="BV16" s="48">
        <f>Budgets!AL78</f>
        <v>-253420.19799999997</v>
      </c>
      <c r="BW16" s="48">
        <f t="shared" ref="BW16:BW18" si="184">BV16-BX16</f>
        <v>102000</v>
      </c>
      <c r="BX16" s="48">
        <f>Budgets!AM78</f>
        <v>-355420.19799999997</v>
      </c>
      <c r="BY16" s="48">
        <f t="shared" ref="BY16:BY18" si="185">BX16-BZ16</f>
        <v>108000</v>
      </c>
      <c r="BZ16" s="48">
        <f>Budgets!AN78</f>
        <v>-463420.19799999997</v>
      </c>
      <c r="CA16" s="48">
        <f t="shared" ref="CA16:CC18" si="186">BZ16-CB16</f>
        <v>-60000</v>
      </c>
      <c r="CB16" s="48">
        <f>Budgets!AO78</f>
        <v>-403420.19799999997</v>
      </c>
      <c r="CC16" s="48">
        <f t="shared" si="186"/>
        <v>-228000</v>
      </c>
      <c r="CD16" s="48">
        <f>Budgets!AP78</f>
        <v>-175420.19799999997</v>
      </c>
      <c r="CE16" s="48">
        <f t="shared" ref="CE16:CE18" si="187">CD16-CF16</f>
        <v>34279.519499999995</v>
      </c>
      <c r="CF16" s="48">
        <f>Budgets!AQ78</f>
        <v>-209699.71749999997</v>
      </c>
      <c r="CG16" s="48">
        <f t="shared" ref="CG16:CG18" si="188">CF16-CH16</f>
        <v>288000</v>
      </c>
      <c r="CH16" s="48">
        <f>Budgets!AR78</f>
        <v>-497699.71749999997</v>
      </c>
      <c r="CI16" s="48">
        <f t="shared" ref="CI16:CI18" si="189">CH16-CJ16</f>
        <v>54060.000000000058</v>
      </c>
      <c r="CJ16" s="48">
        <f>Budgets!AS78</f>
        <v>-551759.71750000003</v>
      </c>
      <c r="CK16" s="48">
        <f t="shared" ref="CK16:CK18" si="190">CJ16-CL16</f>
        <v>-143999.99999999994</v>
      </c>
      <c r="CL16" s="48">
        <f>Budgets!AT78</f>
        <v>-407759.71750000009</v>
      </c>
      <c r="CM16" s="48">
        <f t="shared" ref="CM16:CM18" si="191">CL16-CN16</f>
        <v>86400</v>
      </c>
      <c r="CN16" s="48">
        <f>Budgets!AU78</f>
        <v>-494159.71750000009</v>
      </c>
      <c r="CO16" s="48">
        <f t="shared" ref="CO16:CO18" si="192">CN16-CP16</f>
        <v>-104400</v>
      </c>
      <c r="CP16" s="48">
        <f>Budgets!AV78</f>
        <v>-389759.71750000009</v>
      </c>
      <c r="CQ16" s="48">
        <f t="shared" ref="CQ16:CQ18" si="193">CP16-CR16</f>
        <v>-86340</v>
      </c>
      <c r="CR16" s="48">
        <f>Budgets!AW78</f>
        <v>-303419.71750000009</v>
      </c>
      <c r="CS16" s="48">
        <f t="shared" ref="CS16:CS18" si="194">CR16-CT16</f>
        <v>44400</v>
      </c>
      <c r="CT16" s="48">
        <f>Budgets!AX78</f>
        <v>-347819.71750000009</v>
      </c>
      <c r="CU16" s="48">
        <f t="shared" ref="CU16:CU18" si="195">CT16-CV16</f>
        <v>42000</v>
      </c>
      <c r="CV16" s="48">
        <f>Budgets!AY78</f>
        <v>-389819.71750000009</v>
      </c>
      <c r="CW16" s="48">
        <f t="shared" ref="CW16:CW18" si="196">CV16-CX16</f>
        <v>108000</v>
      </c>
      <c r="CX16" s="48">
        <f>Budgets!AZ78</f>
        <v>-497819.71750000009</v>
      </c>
      <c r="CY16" s="48">
        <f t="shared" ref="CY16:CY18" si="197">CX16-CZ16</f>
        <v>-90000</v>
      </c>
      <c r="CZ16" s="48">
        <f>Budgets!BA78</f>
        <v>-407819.71750000009</v>
      </c>
      <c r="DA16" s="48">
        <f t="shared" ref="DA16:DA18" si="198">CZ16-DB16</f>
        <v>-228000</v>
      </c>
      <c r="DB16" s="48">
        <f>Budgets!BB78</f>
        <v>-179819.71750000009</v>
      </c>
      <c r="DC16" s="48">
        <f t="shared" ref="DC16:DC18" si="199">DB16-DD16</f>
        <v>112430.495475</v>
      </c>
      <c r="DD16" s="48">
        <f>Budgets!BC78</f>
        <v>-292250.21297500009</v>
      </c>
      <c r="DE16" s="48">
        <f t="shared" ref="DE16:DE18" si="200">DD16-DF16</f>
        <v>270000.00000000006</v>
      </c>
      <c r="DF16" s="48">
        <f>Budgets!BD78</f>
        <v>-562250.21297500015</v>
      </c>
      <c r="DG16" s="48">
        <f t="shared" ref="DG16:DG18" si="201">DF16-DH16</f>
        <v>11999.999999999884</v>
      </c>
      <c r="DH16" s="48">
        <f>Budgets!BE78</f>
        <v>-574250.21297500003</v>
      </c>
      <c r="DI16" s="48">
        <f t="shared" ref="DI16:DI18" si="202">DH16-DJ16</f>
        <v>-101999.99999999994</v>
      </c>
      <c r="DJ16" s="48">
        <f>Budgets!BF78</f>
        <v>-472250.21297500009</v>
      </c>
      <c r="DK16" s="48">
        <f t="shared" ref="DK16:DK18" si="203">DJ16-DL16</f>
        <v>116399.99999999994</v>
      </c>
      <c r="DL16" s="48">
        <f>Budgets!BG78</f>
        <v>-588650.21297500003</v>
      </c>
      <c r="DM16" s="48">
        <f t="shared" ref="DM16:DM18" si="204">DL16-DN16</f>
        <v>-74399.999999999942</v>
      </c>
      <c r="DN16" s="48">
        <f>Budgets!BH78</f>
        <v>-514250.21297500009</v>
      </c>
      <c r="DO16" s="48">
        <f t="shared" ref="DO16:DO18" si="205">DN16-DP16</f>
        <v>-188400</v>
      </c>
      <c r="DP16" s="48">
        <f>Budgets!BI78</f>
        <v>-325850.21297500009</v>
      </c>
      <c r="DQ16" s="48">
        <f t="shared" ref="DQ16:DQ18" si="206">DP16-DR16</f>
        <v>-33600</v>
      </c>
      <c r="DR16" s="48">
        <f>Budgets!BJ78</f>
        <v>-292250.21297500009</v>
      </c>
      <c r="DS16" s="48">
        <f t="shared" ref="DS16:DS18" si="207">DR16-DT16</f>
        <v>102000</v>
      </c>
      <c r="DT16" s="48">
        <f>Budgets!BK78</f>
        <v>-394250.21297500009</v>
      </c>
      <c r="DU16" s="48">
        <f t="shared" ref="DU16:DU18" si="208">DT16-DV16</f>
        <v>197999.99999999994</v>
      </c>
      <c r="DV16" s="48">
        <f>Budgets!BL78</f>
        <v>-592250.21297500003</v>
      </c>
      <c r="DW16" s="48">
        <f t="shared" ref="DW16:DW18" si="209">DV16-DX16</f>
        <v>-149999.99999999994</v>
      </c>
      <c r="DX16" s="48">
        <f>Budgets!BM78</f>
        <v>-442250.21297500009</v>
      </c>
      <c r="DY16" s="48">
        <f t="shared" ref="DY16:DY18" si="210">DX16-DZ16</f>
        <v>-258000</v>
      </c>
      <c r="DZ16" s="48">
        <f>Budgets!BN78</f>
        <v>-184250.21297500009</v>
      </c>
      <c r="EA16" s="48">
        <f t="shared" ref="EA16:EA18" si="211">DZ16-EB16</f>
        <v>120600</v>
      </c>
      <c r="EB16" s="48">
        <f>Budgets!BO78</f>
        <v>-304850.21297500009</v>
      </c>
      <c r="EC16" s="48">
        <f t="shared" ref="EC16:EC18" si="212">EB16-ED16</f>
        <v>239999.99999999994</v>
      </c>
      <c r="ED16" s="48">
        <f>Budgets!BP78</f>
        <v>-544850.21297500003</v>
      </c>
      <c r="EE16" s="48">
        <f t="shared" ref="EE16:EE18" si="213">ED16-EF16</f>
        <v>30000</v>
      </c>
      <c r="EF16" s="48">
        <f>Budgets!BQ78</f>
        <v>-574850.21297500003</v>
      </c>
      <c r="EG16" s="48">
        <f t="shared" ref="EG16:EG18" si="214">EF16-EH16</f>
        <v>-59999.999999999942</v>
      </c>
      <c r="EH16" s="48">
        <f>Budgets!BR78</f>
        <v>-514850.21297500009</v>
      </c>
      <c r="EI16" s="48">
        <f t="shared" ref="EI16:EI18" si="215">EH16-EJ16</f>
        <v>29999.999999999942</v>
      </c>
      <c r="EJ16" s="48">
        <f>Budgets!BS78</f>
        <v>-544850.21297500003</v>
      </c>
      <c r="EK16" s="48">
        <f t="shared" ref="EK16:EK18" si="216">EJ16-EL16</f>
        <v>-59999.999999999942</v>
      </c>
      <c r="EL16" s="48">
        <f>Budgets!BT78</f>
        <v>-484850.21297500009</v>
      </c>
      <c r="EM16" s="48">
        <f t="shared" ref="EM16:EM18" si="217">EL16-EN16</f>
        <v>-90000</v>
      </c>
      <c r="EN16" s="48">
        <f>Budgets!BU78</f>
        <v>-394850.21297500009</v>
      </c>
      <c r="EO16" s="48">
        <f t="shared" ref="EO16:EO18" si="218">EN16-EP16</f>
        <v>-60000</v>
      </c>
      <c r="EP16" s="48">
        <f>Budgets!BV78</f>
        <v>-334850.21297500009</v>
      </c>
      <c r="EQ16" s="48">
        <f t="shared" ref="EQ16:EQ18" si="219">EP16-ER16</f>
        <v>60000</v>
      </c>
      <c r="ER16" s="48">
        <f>Budgets!BW78</f>
        <v>-394850.21297500009</v>
      </c>
      <c r="ES16" s="48">
        <f t="shared" ref="ES16:ES18" si="220">ER16-ET16</f>
        <v>209999.99999999994</v>
      </c>
      <c r="ET16" s="48">
        <f>Budgets!BX78</f>
        <v>-604850.21297500003</v>
      </c>
      <c r="EU16" s="48">
        <f t="shared" ref="EU16:EU18" si="221">ET16-EV16</f>
        <v>-149999.99999999994</v>
      </c>
      <c r="EV16" s="48">
        <f>Budgets!BY78</f>
        <v>-454850.21297500009</v>
      </c>
      <c r="EW16" s="48">
        <f t="shared" ref="EW16:EW18" si="222">EV16-EX16</f>
        <v>-270000</v>
      </c>
      <c r="EX16" s="48">
        <f>Budgets!BZ78</f>
        <v>-184850.21297500009</v>
      </c>
    </row>
    <row r="17" spans="1:154" x14ac:dyDescent="0.2">
      <c r="A17" s="52" t="s">
        <v>64</v>
      </c>
      <c r="B17" s="48">
        <f>'Balance Sheet'!G18</f>
        <v>0</v>
      </c>
      <c r="C17" s="48"/>
      <c r="D17" s="48">
        <f t="shared" si="148"/>
        <v>0</v>
      </c>
      <c r="E17" s="48">
        <f t="shared" si="149"/>
        <v>0</v>
      </c>
      <c r="F17" s="48">
        <f>Budgets!D79</f>
        <v>0</v>
      </c>
      <c r="G17" s="48">
        <f t="shared" si="150"/>
        <v>0</v>
      </c>
      <c r="H17" s="48">
        <f>Budgets!E79</f>
        <v>0</v>
      </c>
      <c r="I17" s="48">
        <f t="shared" si="151"/>
        <v>0</v>
      </c>
      <c r="J17" s="48">
        <f>Budgets!F79</f>
        <v>0</v>
      </c>
      <c r="K17" s="48">
        <f t="shared" si="152"/>
        <v>0</v>
      </c>
      <c r="L17" s="48">
        <f>Budgets!G79</f>
        <v>0</v>
      </c>
      <c r="M17" s="48">
        <f t="shared" si="153"/>
        <v>0</v>
      </c>
      <c r="N17" s="48">
        <f>Budgets!H79</f>
        <v>0</v>
      </c>
      <c r="O17" s="48">
        <f t="shared" si="154"/>
        <v>0</v>
      </c>
      <c r="P17" s="48">
        <f>Budgets!I79</f>
        <v>0</v>
      </c>
      <c r="Q17" s="48">
        <f t="shared" si="155"/>
        <v>0</v>
      </c>
      <c r="R17" s="48">
        <f>Budgets!J79</f>
        <v>0</v>
      </c>
      <c r="S17" s="48">
        <f t="shared" si="156"/>
        <v>0</v>
      </c>
      <c r="T17" s="48">
        <f>Budgets!K79</f>
        <v>0</v>
      </c>
      <c r="U17" s="48">
        <f t="shared" si="157"/>
        <v>0</v>
      </c>
      <c r="V17" s="48">
        <f>Budgets!L79</f>
        <v>0</v>
      </c>
      <c r="W17" s="48">
        <f t="shared" si="158"/>
        <v>0</v>
      </c>
      <c r="X17" s="48">
        <f>Budgets!M79</f>
        <v>0</v>
      </c>
      <c r="Y17" s="48">
        <f t="shared" si="159"/>
        <v>0</v>
      </c>
      <c r="Z17" s="48">
        <f>Budgets!N79</f>
        <v>0</v>
      </c>
      <c r="AA17" s="48">
        <f t="shared" si="160"/>
        <v>0</v>
      </c>
      <c r="AB17" s="48">
        <f>Budgets!O79</f>
        <v>0</v>
      </c>
      <c r="AC17" s="48">
        <f t="shared" si="161"/>
        <v>0</v>
      </c>
      <c r="AD17" s="48">
        <f>Budgets!P79</f>
        <v>0</v>
      </c>
      <c r="AE17" s="48">
        <f t="shared" si="162"/>
        <v>0</v>
      </c>
      <c r="AF17" s="48">
        <f>Budgets!Q79</f>
        <v>0</v>
      </c>
      <c r="AG17" s="48">
        <f t="shared" si="163"/>
        <v>0</v>
      </c>
      <c r="AH17" s="48">
        <f>Budgets!R79</f>
        <v>0</v>
      </c>
      <c r="AI17" s="48">
        <f t="shared" si="164"/>
        <v>0</v>
      </c>
      <c r="AJ17" s="48">
        <f>Budgets!S79</f>
        <v>0</v>
      </c>
      <c r="AK17" s="48">
        <f t="shared" si="165"/>
        <v>0</v>
      </c>
      <c r="AL17" s="48">
        <f>Budgets!T79</f>
        <v>0</v>
      </c>
      <c r="AM17" s="48">
        <f t="shared" si="166"/>
        <v>0</v>
      </c>
      <c r="AN17" s="48">
        <f>Budgets!U79</f>
        <v>0</v>
      </c>
      <c r="AO17" s="48">
        <f t="shared" si="167"/>
        <v>0</v>
      </c>
      <c r="AP17" s="48">
        <f>Budgets!V79</f>
        <v>0</v>
      </c>
      <c r="AQ17" s="48">
        <f t="shared" si="168"/>
        <v>0</v>
      </c>
      <c r="AR17" s="48">
        <f>Budgets!W79</f>
        <v>0</v>
      </c>
      <c r="AS17" s="48">
        <f t="shared" si="169"/>
        <v>0</v>
      </c>
      <c r="AT17" s="48">
        <f>Budgets!X79</f>
        <v>0</v>
      </c>
      <c r="AU17" s="48">
        <f t="shared" si="170"/>
        <v>0</v>
      </c>
      <c r="AV17" s="48">
        <f>Budgets!Y79</f>
        <v>0</v>
      </c>
      <c r="AW17" s="48">
        <f t="shared" si="171"/>
        <v>0</v>
      </c>
      <c r="AX17" s="48">
        <f>Budgets!Z79</f>
        <v>0</v>
      </c>
      <c r="AY17" s="48">
        <f t="shared" si="172"/>
        <v>0</v>
      </c>
      <c r="AZ17" s="48">
        <f>Budgets!AA79</f>
        <v>0</v>
      </c>
      <c r="BA17" s="48">
        <f t="shared" si="173"/>
        <v>0</v>
      </c>
      <c r="BB17" s="48">
        <f>Budgets!AB79</f>
        <v>0</v>
      </c>
      <c r="BC17" s="48">
        <f t="shared" si="174"/>
        <v>0</v>
      </c>
      <c r="BD17" s="48">
        <f>Budgets!AC79</f>
        <v>0</v>
      </c>
      <c r="BE17" s="48">
        <f t="shared" si="175"/>
        <v>0</v>
      </c>
      <c r="BF17" s="48">
        <f>Budgets!AD79</f>
        <v>0</v>
      </c>
      <c r="BG17" s="48">
        <f t="shared" si="176"/>
        <v>0</v>
      </c>
      <c r="BH17" s="48">
        <f>Budgets!AE79</f>
        <v>0</v>
      </c>
      <c r="BI17" s="48">
        <f t="shared" si="177"/>
        <v>0</v>
      </c>
      <c r="BJ17" s="48">
        <f>Budgets!AF79</f>
        <v>0</v>
      </c>
      <c r="BK17" s="48">
        <f t="shared" si="178"/>
        <v>0</v>
      </c>
      <c r="BL17" s="48">
        <f>Budgets!AG79</f>
        <v>0</v>
      </c>
      <c r="BM17" s="48">
        <f t="shared" si="179"/>
        <v>0</v>
      </c>
      <c r="BN17" s="48">
        <f>Budgets!AH79</f>
        <v>0</v>
      </c>
      <c r="BO17" s="48">
        <f t="shared" si="180"/>
        <v>0</v>
      </c>
      <c r="BP17" s="48">
        <f>Budgets!AI79</f>
        <v>0</v>
      </c>
      <c r="BQ17" s="48">
        <f t="shared" si="181"/>
        <v>0</v>
      </c>
      <c r="BR17" s="48">
        <f>Budgets!AJ79</f>
        <v>0</v>
      </c>
      <c r="BS17" s="48">
        <f t="shared" si="182"/>
        <v>0</v>
      </c>
      <c r="BT17" s="48">
        <f>Budgets!AK79</f>
        <v>0</v>
      </c>
      <c r="BU17" s="48">
        <f t="shared" si="183"/>
        <v>0</v>
      </c>
      <c r="BV17" s="48">
        <f>Budgets!AL79</f>
        <v>0</v>
      </c>
      <c r="BW17" s="48">
        <f t="shared" si="184"/>
        <v>0</v>
      </c>
      <c r="BX17" s="48">
        <f>Budgets!AM79</f>
        <v>0</v>
      </c>
      <c r="BY17" s="48">
        <f t="shared" si="185"/>
        <v>0</v>
      </c>
      <c r="BZ17" s="48">
        <f>Budgets!AN79</f>
        <v>0</v>
      </c>
      <c r="CA17" s="48">
        <f t="shared" si="186"/>
        <v>0</v>
      </c>
      <c r="CB17" s="48">
        <f>Budgets!AO79</f>
        <v>0</v>
      </c>
      <c r="CC17" s="48">
        <f t="shared" si="186"/>
        <v>0</v>
      </c>
      <c r="CD17" s="48">
        <f>Budgets!AP79</f>
        <v>0</v>
      </c>
      <c r="CE17" s="48">
        <f t="shared" si="187"/>
        <v>0</v>
      </c>
      <c r="CF17" s="48">
        <f>Budgets!AQ79</f>
        <v>0</v>
      </c>
      <c r="CG17" s="48">
        <f t="shared" si="188"/>
        <v>0</v>
      </c>
      <c r="CH17" s="48">
        <f>Budgets!AR79</f>
        <v>0</v>
      </c>
      <c r="CI17" s="48">
        <f t="shared" si="189"/>
        <v>0</v>
      </c>
      <c r="CJ17" s="48">
        <f>Budgets!AS79</f>
        <v>0</v>
      </c>
      <c r="CK17" s="48">
        <f t="shared" si="190"/>
        <v>0</v>
      </c>
      <c r="CL17" s="48">
        <f>Budgets!AT79</f>
        <v>0</v>
      </c>
      <c r="CM17" s="48">
        <f t="shared" si="191"/>
        <v>0</v>
      </c>
      <c r="CN17" s="48">
        <f>Budgets!AU79</f>
        <v>0</v>
      </c>
      <c r="CO17" s="48">
        <f t="shared" si="192"/>
        <v>0</v>
      </c>
      <c r="CP17" s="48">
        <f>Budgets!AV79</f>
        <v>0</v>
      </c>
      <c r="CQ17" s="48">
        <f t="shared" si="193"/>
        <v>0</v>
      </c>
      <c r="CR17" s="48">
        <f>Budgets!AW79</f>
        <v>0</v>
      </c>
      <c r="CS17" s="48">
        <f t="shared" si="194"/>
        <v>0</v>
      </c>
      <c r="CT17" s="48">
        <f>Budgets!AX79</f>
        <v>0</v>
      </c>
      <c r="CU17" s="48">
        <f t="shared" si="195"/>
        <v>0</v>
      </c>
      <c r="CV17" s="48">
        <f>Budgets!AY79</f>
        <v>0</v>
      </c>
      <c r="CW17" s="48">
        <f t="shared" si="196"/>
        <v>0</v>
      </c>
      <c r="CX17" s="48">
        <f>Budgets!AZ79</f>
        <v>0</v>
      </c>
      <c r="CY17" s="48">
        <f t="shared" si="197"/>
        <v>0</v>
      </c>
      <c r="CZ17" s="48">
        <f>Budgets!BA79</f>
        <v>0</v>
      </c>
      <c r="DA17" s="48">
        <f t="shared" si="198"/>
        <v>0</v>
      </c>
      <c r="DB17" s="48">
        <f>Budgets!BB79</f>
        <v>0</v>
      </c>
      <c r="DC17" s="48">
        <f t="shared" si="199"/>
        <v>0</v>
      </c>
      <c r="DD17" s="48">
        <f>Budgets!BC79</f>
        <v>0</v>
      </c>
      <c r="DE17" s="48">
        <f t="shared" si="200"/>
        <v>0</v>
      </c>
      <c r="DF17" s="48">
        <f>Budgets!BD79</f>
        <v>0</v>
      </c>
      <c r="DG17" s="48">
        <f t="shared" si="201"/>
        <v>0</v>
      </c>
      <c r="DH17" s="48">
        <f>Budgets!BE79</f>
        <v>0</v>
      </c>
      <c r="DI17" s="48">
        <f t="shared" si="202"/>
        <v>0</v>
      </c>
      <c r="DJ17" s="48">
        <f>Budgets!BF79</f>
        <v>0</v>
      </c>
      <c r="DK17" s="48">
        <f t="shared" si="203"/>
        <v>0</v>
      </c>
      <c r="DL17" s="48">
        <f>Budgets!BG79</f>
        <v>0</v>
      </c>
      <c r="DM17" s="48">
        <f t="shared" si="204"/>
        <v>0</v>
      </c>
      <c r="DN17" s="48">
        <f>Budgets!BH79</f>
        <v>0</v>
      </c>
      <c r="DO17" s="48">
        <f t="shared" si="205"/>
        <v>0</v>
      </c>
      <c r="DP17" s="48">
        <f>Budgets!BI79</f>
        <v>0</v>
      </c>
      <c r="DQ17" s="48">
        <f t="shared" si="206"/>
        <v>0</v>
      </c>
      <c r="DR17" s="48">
        <f>Budgets!BJ79</f>
        <v>0</v>
      </c>
      <c r="DS17" s="48">
        <f t="shared" si="207"/>
        <v>0</v>
      </c>
      <c r="DT17" s="48">
        <f>Budgets!BK79</f>
        <v>0</v>
      </c>
      <c r="DU17" s="48">
        <f t="shared" si="208"/>
        <v>0</v>
      </c>
      <c r="DV17" s="48">
        <f>Budgets!BL79</f>
        <v>0</v>
      </c>
      <c r="DW17" s="48">
        <f t="shared" si="209"/>
        <v>0</v>
      </c>
      <c r="DX17" s="48">
        <f>Budgets!BM79</f>
        <v>0</v>
      </c>
      <c r="DY17" s="48">
        <f t="shared" si="210"/>
        <v>0</v>
      </c>
      <c r="DZ17" s="48">
        <f>Budgets!BN79</f>
        <v>0</v>
      </c>
      <c r="EA17" s="48">
        <f t="shared" si="211"/>
        <v>0</v>
      </c>
      <c r="EB17" s="48">
        <f>Budgets!BO79</f>
        <v>0</v>
      </c>
      <c r="EC17" s="48">
        <f t="shared" si="212"/>
        <v>0</v>
      </c>
      <c r="ED17" s="48">
        <f>Budgets!BP79</f>
        <v>0</v>
      </c>
      <c r="EE17" s="48">
        <f t="shared" si="213"/>
        <v>0</v>
      </c>
      <c r="EF17" s="48">
        <f>Budgets!BQ79</f>
        <v>0</v>
      </c>
      <c r="EG17" s="48">
        <f t="shared" si="214"/>
        <v>0</v>
      </c>
      <c r="EH17" s="48">
        <f>Budgets!BR79</f>
        <v>0</v>
      </c>
      <c r="EI17" s="48">
        <f t="shared" si="215"/>
        <v>0</v>
      </c>
      <c r="EJ17" s="48">
        <f>Budgets!BS79</f>
        <v>0</v>
      </c>
      <c r="EK17" s="48">
        <f t="shared" si="216"/>
        <v>0</v>
      </c>
      <c r="EL17" s="48">
        <f>Budgets!BT79</f>
        <v>0</v>
      </c>
      <c r="EM17" s="48">
        <f t="shared" si="217"/>
        <v>0</v>
      </c>
      <c r="EN17" s="48">
        <f>Budgets!BU79</f>
        <v>0</v>
      </c>
      <c r="EO17" s="48">
        <f t="shared" si="218"/>
        <v>0</v>
      </c>
      <c r="EP17" s="48">
        <f>Budgets!BV79</f>
        <v>0</v>
      </c>
      <c r="EQ17" s="48">
        <f t="shared" si="219"/>
        <v>0</v>
      </c>
      <c r="ER17" s="48">
        <f>Budgets!BW79</f>
        <v>0</v>
      </c>
      <c r="ES17" s="48">
        <f t="shared" si="220"/>
        <v>0</v>
      </c>
      <c r="ET17" s="48">
        <f>Budgets!BX79</f>
        <v>0</v>
      </c>
      <c r="EU17" s="48">
        <f t="shared" si="221"/>
        <v>0</v>
      </c>
      <c r="EV17" s="48">
        <f>Budgets!BY79</f>
        <v>0</v>
      </c>
      <c r="EW17" s="48">
        <f t="shared" si="222"/>
        <v>0</v>
      </c>
      <c r="EX17" s="48">
        <f>Budgets!BZ79</f>
        <v>0</v>
      </c>
    </row>
    <row r="18" spans="1:154" x14ac:dyDescent="0.2">
      <c r="A18" s="52" t="s">
        <v>22</v>
      </c>
      <c r="B18" s="48">
        <f>'Balance Sheet'!G19</f>
        <v>0</v>
      </c>
      <c r="C18" s="48"/>
      <c r="D18" s="48">
        <f t="shared" si="148"/>
        <v>0</v>
      </c>
      <c r="E18" s="48">
        <f t="shared" si="149"/>
        <v>372248.63199999998</v>
      </c>
      <c r="F18" s="48">
        <f>Budgets!D80</f>
        <v>-372248.63199999998</v>
      </c>
      <c r="G18" s="48">
        <f t="shared" si="150"/>
        <v>4983.249599999981</v>
      </c>
      <c r="H18" s="48">
        <f>Budgets!E80</f>
        <v>-377231.88159999996</v>
      </c>
      <c r="I18" s="48">
        <f t="shared" si="151"/>
        <v>4471.8672800000058</v>
      </c>
      <c r="J18" s="48">
        <f>Budgets!F80</f>
        <v>-381703.74887999997</v>
      </c>
      <c r="K18" s="48">
        <f t="shared" si="152"/>
        <v>-339538.88159999996</v>
      </c>
      <c r="L18" s="48">
        <f>Budgets!G80</f>
        <v>-42164.867280000006</v>
      </c>
      <c r="M18" s="48">
        <f t="shared" si="153"/>
        <v>104302</v>
      </c>
      <c r="N18" s="48">
        <f>Budgets!H80</f>
        <v>-146466.86728000001</v>
      </c>
      <c r="O18" s="48">
        <f t="shared" si="154"/>
        <v>104764</v>
      </c>
      <c r="P18" s="48">
        <f>Budgets!I80</f>
        <v>-251230.86728000001</v>
      </c>
      <c r="Q18" s="48">
        <f t="shared" si="155"/>
        <v>196676.13271999999</v>
      </c>
      <c r="R18" s="48">
        <f>Budgets!J80</f>
        <v>-447907</v>
      </c>
      <c r="S18" s="48">
        <f t="shared" si="156"/>
        <v>3964</v>
      </c>
      <c r="T18" s="48">
        <f>Budgets!K80</f>
        <v>-451871</v>
      </c>
      <c r="U18" s="48">
        <f t="shared" si="157"/>
        <v>3062</v>
      </c>
      <c r="V18" s="48">
        <f>Budgets!L80</f>
        <v>-454933</v>
      </c>
      <c r="W18" s="48">
        <f t="shared" si="158"/>
        <v>-28292.666666666686</v>
      </c>
      <c r="X18" s="48">
        <f>Budgets!M80</f>
        <v>-426640.33333333331</v>
      </c>
      <c r="Y18" s="48">
        <f t="shared" si="159"/>
        <v>-16251.266666666605</v>
      </c>
      <c r="Z18" s="48">
        <f>Budgets!N80</f>
        <v>-410389.06666666671</v>
      </c>
      <c r="AA18" s="48">
        <f t="shared" si="160"/>
        <v>-67879.666666666686</v>
      </c>
      <c r="AB18" s="48">
        <f>Budgets!O80</f>
        <v>-342509.4</v>
      </c>
      <c r="AC18" s="48">
        <f t="shared" si="161"/>
        <v>-1249.4000000000233</v>
      </c>
      <c r="AD18" s="48">
        <f>Budgets!P80</f>
        <v>-341260</v>
      </c>
      <c r="AE18" s="48">
        <f t="shared" si="162"/>
        <v>662</v>
      </c>
      <c r="AF18" s="48">
        <f>Budgets!Q80</f>
        <v>-341922</v>
      </c>
      <c r="AG18" s="48">
        <f t="shared" si="163"/>
        <v>142</v>
      </c>
      <c r="AH18" s="48">
        <f>Budgets!R80</f>
        <v>-342064</v>
      </c>
      <c r="AI18" s="48">
        <f t="shared" si="164"/>
        <v>1373.4842400000198</v>
      </c>
      <c r="AJ18" s="48">
        <f>Budgets!S80</f>
        <v>-343437.48424000002</v>
      </c>
      <c r="AK18" s="48">
        <f t="shared" si="165"/>
        <v>4192.9409066666267</v>
      </c>
      <c r="AL18" s="48">
        <f>Budgets!T80</f>
        <v>-347630.42514666665</v>
      </c>
      <c r="AM18" s="48">
        <f t="shared" si="166"/>
        <v>8176.4175733333686</v>
      </c>
      <c r="AN18" s="48">
        <f>Budgets!U80</f>
        <v>-355806.84272000002</v>
      </c>
      <c r="AO18" s="48">
        <f t="shared" si="167"/>
        <v>-3994.0051466666628</v>
      </c>
      <c r="AP18" s="48">
        <f>Budgets!V80</f>
        <v>-351812.83757333335</v>
      </c>
      <c r="AQ18" s="48">
        <f t="shared" si="168"/>
        <v>18043.349999999977</v>
      </c>
      <c r="AR18" s="48">
        <f>Budgets!W80</f>
        <v>-369856.18757333333</v>
      </c>
      <c r="AS18" s="48">
        <f t="shared" si="169"/>
        <v>14349.159999999974</v>
      </c>
      <c r="AT18" s="48">
        <f>Budgets!X80</f>
        <v>-384205.3475733333</v>
      </c>
      <c r="AU18" s="48">
        <f t="shared" si="170"/>
        <v>-28014.670906666666</v>
      </c>
      <c r="AV18" s="48">
        <f>Budgets!Y80</f>
        <v>-356190.67666666664</v>
      </c>
      <c r="AW18" s="48">
        <f t="shared" si="171"/>
        <v>5298.8500000000349</v>
      </c>
      <c r="AX18" s="48">
        <f>Budgets!Z80</f>
        <v>-361489.52666666667</v>
      </c>
      <c r="AY18" s="48">
        <f t="shared" si="172"/>
        <v>16866.766666666663</v>
      </c>
      <c r="AZ18" s="48">
        <f>Budgets!AA80</f>
        <v>-378356.29333333333</v>
      </c>
      <c r="BA18" s="48">
        <f t="shared" si="173"/>
        <v>-16662.593333333323</v>
      </c>
      <c r="BB18" s="48">
        <f>Budgets!AB80</f>
        <v>-361693.7</v>
      </c>
      <c r="BC18" s="48">
        <f t="shared" si="174"/>
        <v>6389.6833333332906</v>
      </c>
      <c r="BD18" s="48">
        <f>Budgets!AC80</f>
        <v>-368083.3833333333</v>
      </c>
      <c r="BE18" s="48">
        <f t="shared" si="175"/>
        <v>3238.016666666721</v>
      </c>
      <c r="BF18" s="48">
        <f>Budgets!AD80</f>
        <v>-371321.4</v>
      </c>
      <c r="BG18" s="48">
        <f t="shared" si="176"/>
        <v>-23554.278333333379</v>
      </c>
      <c r="BH18" s="48">
        <f>Budgets!AE80</f>
        <v>-347767.12166666664</v>
      </c>
      <c r="BI18" s="48">
        <f t="shared" si="177"/>
        <v>5827.2716666666674</v>
      </c>
      <c r="BJ18" s="48">
        <f>Budgets!AF80</f>
        <v>-353594.39333333331</v>
      </c>
      <c r="BK18" s="48">
        <f t="shared" si="178"/>
        <v>14403.521666666726</v>
      </c>
      <c r="BL18" s="48">
        <f>Budgets!AG80</f>
        <v>-367997.91500000004</v>
      </c>
      <c r="BM18" s="48">
        <f t="shared" si="179"/>
        <v>-14549.871666666702</v>
      </c>
      <c r="BN18" s="48">
        <f>Budgets!AH80</f>
        <v>-353448.04333333333</v>
      </c>
      <c r="BO18" s="48">
        <f t="shared" si="180"/>
        <v>2299.7716666666674</v>
      </c>
      <c r="BP18" s="48">
        <f>Budgets!AI80</f>
        <v>-355747.815</v>
      </c>
      <c r="BQ18" s="48">
        <f t="shared" si="181"/>
        <v>7927.6883333333535</v>
      </c>
      <c r="BR18" s="48">
        <f>Budgets!AJ80</f>
        <v>-363675.50333333336</v>
      </c>
      <c r="BS18" s="48">
        <f t="shared" si="182"/>
        <v>-14201.210000000021</v>
      </c>
      <c r="BT18" s="48">
        <f>Budgets!AK80</f>
        <v>-349474.29333333333</v>
      </c>
      <c r="BU18" s="48">
        <f t="shared" si="183"/>
        <v>2814.7716666666674</v>
      </c>
      <c r="BV18" s="48">
        <f>Budgets!AL80</f>
        <v>-352289.065</v>
      </c>
      <c r="BW18" s="48">
        <f t="shared" si="184"/>
        <v>13525.188333333354</v>
      </c>
      <c r="BX18" s="48">
        <f>Budgets!AM80</f>
        <v>-365814.25333333336</v>
      </c>
      <c r="BY18" s="48">
        <f t="shared" si="185"/>
        <v>-11690.376666666707</v>
      </c>
      <c r="BZ18" s="48">
        <f>Budgets!AN80</f>
        <v>-354123.87666666665</v>
      </c>
      <c r="CA18" s="48">
        <f t="shared" si="186"/>
        <v>5878.1050000000396</v>
      </c>
      <c r="CB18" s="48">
        <f>Budgets!AO80</f>
        <v>-360001.98166666669</v>
      </c>
      <c r="CC18" s="48">
        <f t="shared" si="186"/>
        <v>9161.4383333332953</v>
      </c>
      <c r="CD18" s="48">
        <f>Budgets!AP80</f>
        <v>-369163.42</v>
      </c>
      <c r="CE18" s="48">
        <f t="shared" si="187"/>
        <v>-15587.075583333324</v>
      </c>
      <c r="CF18" s="48">
        <f>Budgets!AQ80</f>
        <v>-353576.34441666666</v>
      </c>
      <c r="CG18" s="48">
        <f t="shared" si="188"/>
        <v>10001.822749999992</v>
      </c>
      <c r="CH18" s="48">
        <f>Budgets!AR80</f>
        <v>-363578.16716666665</v>
      </c>
      <c r="CI18" s="48">
        <f t="shared" si="189"/>
        <v>16190.572749999992</v>
      </c>
      <c r="CJ18" s="48">
        <f>Budgets!AS80</f>
        <v>-379768.73991666664</v>
      </c>
      <c r="CK18" s="48">
        <f t="shared" si="190"/>
        <v>-15518.677749999973</v>
      </c>
      <c r="CL18" s="48">
        <f>Budgets!AT80</f>
        <v>-364250.06216666667</v>
      </c>
      <c r="CM18" s="48">
        <f t="shared" si="191"/>
        <v>17240.572749999992</v>
      </c>
      <c r="CN18" s="48">
        <f>Budgets!AU80</f>
        <v>-381490.63491666666</v>
      </c>
      <c r="CO18" s="48">
        <f t="shared" si="192"/>
        <v>15085.156083333306</v>
      </c>
      <c r="CP18" s="48">
        <f>Budgets!AV80</f>
        <v>-396575.79099999997</v>
      </c>
      <c r="CQ18" s="48">
        <f t="shared" si="193"/>
        <v>-29647.812166666612</v>
      </c>
      <c r="CR18" s="48">
        <f>Budgets!AW80</f>
        <v>-366927.97883333336</v>
      </c>
      <c r="CS18" s="48">
        <f t="shared" si="194"/>
        <v>17718.48941666662</v>
      </c>
      <c r="CT18" s="48">
        <f>Budgets!AX80</f>
        <v>-384646.46824999998</v>
      </c>
      <c r="CU18" s="48">
        <f t="shared" si="195"/>
        <v>18558.48941666662</v>
      </c>
      <c r="CV18" s="48">
        <f>Budgets!AY80</f>
        <v>-403204.9576666666</v>
      </c>
      <c r="CW18" s="48">
        <f t="shared" si="196"/>
        <v>-34742.395499999926</v>
      </c>
      <c r="CX18" s="48">
        <f>Budgets!AZ80</f>
        <v>-368462.56216666667</v>
      </c>
      <c r="CY18" s="48">
        <f t="shared" si="197"/>
        <v>16063.072749999992</v>
      </c>
      <c r="CZ18" s="48">
        <f>Budgets!BA80</f>
        <v>-384525.63491666666</v>
      </c>
      <c r="DA18" s="48">
        <f t="shared" si="198"/>
        <v>14857.656083333306</v>
      </c>
      <c r="DB18" s="48">
        <f>Budgets!BB80</f>
        <v>-399383.29099999997</v>
      </c>
      <c r="DC18" s="48">
        <f t="shared" si="199"/>
        <v>-34897.825195833284</v>
      </c>
      <c r="DD18" s="48">
        <f>Budgets!BC80</f>
        <v>-364485.46580416668</v>
      </c>
      <c r="DE18" s="48">
        <f t="shared" si="200"/>
        <v>15786.80972083332</v>
      </c>
      <c r="DF18" s="48">
        <f>Budgets!BD80</f>
        <v>-380272.275525</v>
      </c>
      <c r="DG18" s="48">
        <f t="shared" si="201"/>
        <v>16236.80972083332</v>
      </c>
      <c r="DH18" s="48">
        <f>Budgets!BE80</f>
        <v>-396509.08524583332</v>
      </c>
      <c r="DI18" s="48">
        <f t="shared" si="202"/>
        <v>-31594.465804166684</v>
      </c>
      <c r="DJ18" s="48">
        <f>Budgets!BF80</f>
        <v>-364914.61944166664</v>
      </c>
      <c r="DK18" s="48">
        <f t="shared" si="203"/>
        <v>13181.393054166692</v>
      </c>
      <c r="DL18" s="48">
        <f>Budgets!BG80</f>
        <v>-378096.01249583333</v>
      </c>
      <c r="DM18" s="48">
        <f t="shared" si="204"/>
        <v>13631.393054166634</v>
      </c>
      <c r="DN18" s="48">
        <f>Budgets!BH80</f>
        <v>-391727.40554999997</v>
      </c>
      <c r="DO18" s="48">
        <f t="shared" si="205"/>
        <v>-32729.036108333326</v>
      </c>
      <c r="DP18" s="48">
        <f>Budgets!BI80</f>
        <v>-358998.36944166664</v>
      </c>
      <c r="DQ18" s="48">
        <f t="shared" si="206"/>
        <v>11525.976387500006</v>
      </c>
      <c r="DR18" s="48">
        <f>Budgets!BJ80</f>
        <v>-370524.34582916665</v>
      </c>
      <c r="DS18" s="48">
        <f t="shared" si="207"/>
        <v>12125.976387500006</v>
      </c>
      <c r="DT18" s="48">
        <f>Budgets!BK80</f>
        <v>-382650.32221666665</v>
      </c>
      <c r="DU18" s="48">
        <f t="shared" si="208"/>
        <v>-25057.36944166664</v>
      </c>
      <c r="DV18" s="48">
        <f>Budgets!BL80</f>
        <v>-357592.95277500001</v>
      </c>
      <c r="DW18" s="48">
        <f t="shared" si="209"/>
        <v>11625.976387499948</v>
      </c>
      <c r="DX18" s="48">
        <f>Budgets!BM80</f>
        <v>-369218.92916249996</v>
      </c>
      <c r="DY18" s="48">
        <f t="shared" si="210"/>
        <v>12075.976387500064</v>
      </c>
      <c r="DZ18" s="48">
        <f>Budgets!BN80</f>
        <v>-381294.90555000002</v>
      </c>
      <c r="EA18" s="48">
        <f t="shared" si="211"/>
        <v>13025.976387499948</v>
      </c>
      <c r="EB18" s="48">
        <f>Budgets!BO80</f>
        <v>-394320.88193749997</v>
      </c>
      <c r="EC18" s="48">
        <f t="shared" si="212"/>
        <v>12575.976387500064</v>
      </c>
      <c r="ED18" s="48">
        <f>Budgets!BP80</f>
        <v>-406896.85832500004</v>
      </c>
      <c r="EE18" s="48">
        <f t="shared" si="213"/>
        <v>11718.476387499948</v>
      </c>
      <c r="EF18" s="48">
        <f>Budgets!BQ80</f>
        <v>-418615.33471249999</v>
      </c>
      <c r="EG18" s="48">
        <f t="shared" si="214"/>
        <v>11718.476387500064</v>
      </c>
      <c r="EH18" s="48">
        <f>Budgets!BR80</f>
        <v>-430333.81110000005</v>
      </c>
      <c r="EI18" s="48">
        <f t="shared" si="215"/>
        <v>15181.393054166634</v>
      </c>
      <c r="EJ18" s="48">
        <f>Budgets!BS80</f>
        <v>-445515.20415416668</v>
      </c>
      <c r="EK18" s="48">
        <f t="shared" si="216"/>
        <v>13112.643054166692</v>
      </c>
      <c r="EL18" s="48">
        <f>Budgets!BT80</f>
        <v>-458627.84720833338</v>
      </c>
      <c r="EM18" s="48">
        <f t="shared" si="217"/>
        <v>13562.643054166634</v>
      </c>
      <c r="EN18" s="48">
        <f>Budgets!BU80</f>
        <v>-472190.49026250001</v>
      </c>
      <c r="EO18" s="48">
        <f t="shared" si="218"/>
        <v>16336.809720833378</v>
      </c>
      <c r="EP18" s="48">
        <f>Budgets!BV80</f>
        <v>-488527.29998333339</v>
      </c>
      <c r="EQ18" s="48">
        <f t="shared" si="219"/>
        <v>14420.143054166634</v>
      </c>
      <c r="ER18" s="48">
        <f>Budgets!BW80</f>
        <v>-502947.44303750002</v>
      </c>
      <c r="ES18" s="48">
        <f t="shared" si="220"/>
        <v>15218.059720833378</v>
      </c>
      <c r="ET18" s="48">
        <f>Budgets!BX80</f>
        <v>-518165.5027583334</v>
      </c>
      <c r="EU18" s="48">
        <f t="shared" si="221"/>
        <v>15386.809720833378</v>
      </c>
      <c r="EV18" s="48">
        <f>Budgets!BY80</f>
        <v>-533552.31247916678</v>
      </c>
      <c r="EW18" s="48">
        <f t="shared" si="222"/>
        <v>18680.976387499948</v>
      </c>
      <c r="EX18" s="48">
        <f>Budgets!BZ80</f>
        <v>-552233.28886666673</v>
      </c>
    </row>
    <row r="19" spans="1:154" x14ac:dyDescent="0.2">
      <c r="A19" s="58" t="s">
        <v>56</v>
      </c>
      <c r="B19" s="49">
        <f>SUM(B16:B18)</f>
        <v>-310568.28000000003</v>
      </c>
      <c r="C19" s="48"/>
      <c r="D19" s="49">
        <f>SUM(D16:D18)</f>
        <v>-310568.28000000003</v>
      </c>
      <c r="E19" s="48"/>
      <c r="F19" s="49">
        <f>SUM(F16:F18)</f>
        <v>-417223.43999999994</v>
      </c>
      <c r="G19" s="48"/>
      <c r="H19" s="49">
        <f>SUM(H16:H18)</f>
        <v>-455623.81759999989</v>
      </c>
      <c r="I19" s="48"/>
      <c r="J19" s="49">
        <f>SUM(J16:J18)</f>
        <v>-454034.00199999992</v>
      </c>
      <c r="K19" s="48"/>
      <c r="L19" s="49">
        <f>SUM(L16:L18)</f>
        <v>-81090.675279999952</v>
      </c>
      <c r="M19" s="48"/>
      <c r="N19" s="49">
        <f>SUM(N16:N18)</f>
        <v>-190696.67527999997</v>
      </c>
      <c r="O19" s="48"/>
      <c r="P19" s="49">
        <f>SUM(P16:P18)</f>
        <v>-307856.67527999997</v>
      </c>
      <c r="Q19" s="48"/>
      <c r="R19" s="49">
        <f>SUM(R16:R18)</f>
        <v>-541576.80799999996</v>
      </c>
      <c r="S19" s="48"/>
      <c r="T19" s="49">
        <f>SUM(T16:T18)</f>
        <v>-495476.80799999996</v>
      </c>
      <c r="U19" s="48"/>
      <c r="V19" s="49">
        <f>SUM(V16:V18)</f>
        <v>-572650.80799999996</v>
      </c>
      <c r="W19" s="48"/>
      <c r="X19" s="49">
        <f>SUM(X16:X18)</f>
        <v>-494246.14133333327</v>
      </c>
      <c r="Y19" s="48"/>
      <c r="Z19" s="49">
        <f>SUM(Z16:Z18)</f>
        <v>-444394.87466666667</v>
      </c>
      <c r="AA19" s="48"/>
      <c r="AB19" s="49">
        <f>SUM(AB16:AB18)</f>
        <v>-400575.20799999998</v>
      </c>
      <c r="AC19" s="48"/>
      <c r="AD19" s="49">
        <f>SUM(AD16:AD18)</f>
        <v>-399445.80799999996</v>
      </c>
      <c r="AE19" s="48"/>
      <c r="AF19" s="49">
        <f>SUM(AF16:AF18)</f>
        <v>-376107.80799999996</v>
      </c>
      <c r="AG19" s="48"/>
      <c r="AH19" s="49">
        <f>SUM(AH16:AH18)</f>
        <v>-388249.80799999996</v>
      </c>
      <c r="AI19" s="48"/>
      <c r="AJ19" s="49">
        <f>SUM(AJ16:AJ18)</f>
        <v>-503739.09223999997</v>
      </c>
      <c r="AK19" s="48"/>
      <c r="AL19" s="49">
        <f>SUM(AL16:AL18)</f>
        <v>-501932.0331466666</v>
      </c>
      <c r="AM19" s="48"/>
      <c r="AN19" s="49">
        <f>SUM(AN16:AN18)</f>
        <v>-475368.45071999996</v>
      </c>
      <c r="AO19" s="48"/>
      <c r="AP19" s="49">
        <f>SUM(AP16:AP18)</f>
        <v>-727214.4455733333</v>
      </c>
      <c r="AQ19" s="48"/>
      <c r="AR19" s="49">
        <f>SUM(AR16:AR18)</f>
        <v>-758937.79557333328</v>
      </c>
      <c r="AS19" s="48"/>
      <c r="AT19" s="49">
        <f>SUM(AT16:AT18)</f>
        <v>-539946.95557333319</v>
      </c>
      <c r="AU19" s="48"/>
      <c r="AV19" s="49">
        <f>SUM(AV16:AV18)</f>
        <v>-486252.28466666659</v>
      </c>
      <c r="AW19" s="48"/>
      <c r="AX19" s="49">
        <f>SUM(AX16:AX18)</f>
        <v>-457951.13466666662</v>
      </c>
      <c r="AY19" s="48"/>
      <c r="AZ19" s="49">
        <f>SUM(AZ16:AZ18)</f>
        <v>-546817.90133333323</v>
      </c>
      <c r="BA19" s="48"/>
      <c r="BB19" s="49">
        <f>SUM(BB16:BB18)</f>
        <v>-514675.30799999996</v>
      </c>
      <c r="BC19" s="48"/>
      <c r="BD19" s="49">
        <f>SUM(BD16:BD18)</f>
        <v>-467064.99133333325</v>
      </c>
      <c r="BE19" s="48"/>
      <c r="BF19" s="49">
        <f>SUM(BF16:BF18)</f>
        <v>-452303.00799999997</v>
      </c>
      <c r="BG19" s="48"/>
      <c r="BH19" s="49">
        <f>SUM(BH16:BH18)</f>
        <v>-537407.31966666668</v>
      </c>
      <c r="BI19" s="48"/>
      <c r="BJ19" s="49">
        <f>SUM(BJ16:BJ18)</f>
        <v>-666714.59133333329</v>
      </c>
      <c r="BK19" s="48"/>
      <c r="BL19" s="49">
        <f>SUM(BL16:BL18)</f>
        <v>-765178.11300000001</v>
      </c>
      <c r="BM19" s="48"/>
      <c r="BN19" s="49">
        <f>SUM(BN16:BN18)</f>
        <v>-726628.24133333331</v>
      </c>
      <c r="BO19" s="48"/>
      <c r="BP19" s="49">
        <f>SUM(BP16:BP18)</f>
        <v>-845328.01300000004</v>
      </c>
      <c r="BQ19" s="48"/>
      <c r="BR19" s="49">
        <f>SUM(BR16:BR18)</f>
        <v>-772975.70133333327</v>
      </c>
      <c r="BS19" s="48"/>
      <c r="BT19" s="49">
        <f>SUM(BT16:BT18)</f>
        <v>-630494.49133333331</v>
      </c>
      <c r="BU19" s="48"/>
      <c r="BV19" s="49">
        <f>SUM(BV16:BV18)</f>
        <v>-605709.26300000004</v>
      </c>
      <c r="BW19" s="48"/>
      <c r="BX19" s="49">
        <f>SUM(BX16:BX18)</f>
        <v>-721234.45133333327</v>
      </c>
      <c r="BY19" s="48"/>
      <c r="BZ19" s="49">
        <f>SUM(BZ16:BZ18)</f>
        <v>-817544.07466666657</v>
      </c>
      <c r="CA19" s="48"/>
      <c r="CB19" s="49">
        <f>SUM(CB16:CB18)</f>
        <v>-763422.17966666666</v>
      </c>
      <c r="CC19" s="48"/>
      <c r="CD19" s="49">
        <f>SUM(CD16:CD18)</f>
        <v>-544583.61800000002</v>
      </c>
      <c r="CE19" s="48"/>
      <c r="CF19" s="49">
        <f>SUM(CF16:CF18)</f>
        <v>-563276.06191666657</v>
      </c>
      <c r="CG19" s="48"/>
      <c r="CH19" s="49">
        <f>SUM(CH16:CH18)</f>
        <v>-861277.88466666662</v>
      </c>
      <c r="CI19" s="48"/>
      <c r="CJ19" s="49">
        <f>SUM(CJ16:CJ18)</f>
        <v>-931528.45741666667</v>
      </c>
      <c r="CK19" s="48"/>
      <c r="CL19" s="49">
        <f>SUM(CL16:CL18)</f>
        <v>-772009.77966666676</v>
      </c>
      <c r="CM19" s="48"/>
      <c r="CN19" s="49">
        <f>SUM(CN16:CN18)</f>
        <v>-875650.35241666669</v>
      </c>
      <c r="CO19" s="48"/>
      <c r="CP19" s="49">
        <f>SUM(CP16:CP18)</f>
        <v>-786335.5085</v>
      </c>
      <c r="CQ19" s="48"/>
      <c r="CR19" s="49">
        <f>SUM(CR16:CR18)</f>
        <v>-670347.69633333338</v>
      </c>
      <c r="CS19" s="48"/>
      <c r="CT19" s="49">
        <f>SUM(CT16:CT18)</f>
        <v>-732466.18575000006</v>
      </c>
      <c r="CU19" s="48"/>
      <c r="CV19" s="49">
        <f>SUM(CV16:CV18)</f>
        <v>-793024.67516666674</v>
      </c>
      <c r="CW19" s="48"/>
      <c r="CX19" s="49">
        <f>SUM(CX16:CX18)</f>
        <v>-866282.27966666676</v>
      </c>
      <c r="CY19" s="48"/>
      <c r="CZ19" s="49">
        <f>SUM(CZ16:CZ18)</f>
        <v>-792345.35241666669</v>
      </c>
      <c r="DA19" s="48"/>
      <c r="DB19" s="49">
        <f>SUM(DB16:DB18)</f>
        <v>-579203.0085</v>
      </c>
      <c r="DC19" s="48"/>
      <c r="DD19" s="49">
        <f>SUM(DD16:DD18)</f>
        <v>-656735.67877916677</v>
      </c>
      <c r="DE19" s="48"/>
      <c r="DF19" s="49">
        <f>SUM(DF16:DF18)</f>
        <v>-942522.48850000021</v>
      </c>
      <c r="DG19" s="48"/>
      <c r="DH19" s="49">
        <f>SUM(DH16:DH18)</f>
        <v>-970759.2982208333</v>
      </c>
      <c r="DI19" s="48"/>
      <c r="DJ19" s="49">
        <f>SUM(DJ16:DJ18)</f>
        <v>-837164.83241666667</v>
      </c>
      <c r="DK19" s="48"/>
      <c r="DL19" s="49">
        <f>SUM(DL16:DL18)</f>
        <v>-966746.22547083336</v>
      </c>
      <c r="DM19" s="48"/>
      <c r="DN19" s="49">
        <f>SUM(DN16:DN18)</f>
        <v>-905977.61852500006</v>
      </c>
      <c r="DO19" s="48"/>
      <c r="DP19" s="49">
        <f>SUM(DP16:DP18)</f>
        <v>-684848.58241666667</v>
      </c>
      <c r="DQ19" s="48"/>
      <c r="DR19" s="49">
        <f>SUM(DR16:DR18)</f>
        <v>-662774.55880416674</v>
      </c>
      <c r="DS19" s="48"/>
      <c r="DT19" s="49">
        <f>SUM(DT16:DT18)</f>
        <v>-776900.5351916668</v>
      </c>
      <c r="DU19" s="48"/>
      <c r="DV19" s="49">
        <f>SUM(DV16:DV18)</f>
        <v>-949843.16575000004</v>
      </c>
      <c r="DW19" s="48"/>
      <c r="DX19" s="49">
        <f>SUM(DX16:DX18)</f>
        <v>-811469.14213749999</v>
      </c>
      <c r="DY19" s="48"/>
      <c r="DZ19" s="49">
        <f>SUM(DZ16:DZ18)</f>
        <v>-565545.11852500006</v>
      </c>
      <c r="EA19" s="48"/>
      <c r="EB19" s="49">
        <f>SUM(EB16:EB18)</f>
        <v>-699171.09491250012</v>
      </c>
      <c r="EC19" s="48"/>
      <c r="ED19" s="49">
        <f>SUM(ED16:ED18)</f>
        <v>-951747.07130000007</v>
      </c>
      <c r="EE19" s="48"/>
      <c r="EF19" s="49">
        <f>SUM(EF16:EF18)</f>
        <v>-993465.54768750002</v>
      </c>
      <c r="EG19" s="48"/>
      <c r="EH19" s="49">
        <f>SUM(EH16:EH18)</f>
        <v>-945184.02407500008</v>
      </c>
      <c r="EI19" s="48"/>
      <c r="EJ19" s="49">
        <f>SUM(EJ16:EJ18)</f>
        <v>-990365.41712916666</v>
      </c>
      <c r="EK19" s="48"/>
      <c r="EL19" s="49">
        <f>SUM(EL16:EL18)</f>
        <v>-943478.06018333347</v>
      </c>
      <c r="EM19" s="48"/>
      <c r="EN19" s="49">
        <f>SUM(EN16:EN18)</f>
        <v>-867040.70323750004</v>
      </c>
      <c r="EO19" s="48"/>
      <c r="EP19" s="49">
        <f>SUM(EP16:EP18)</f>
        <v>-823377.51295833348</v>
      </c>
      <c r="EQ19" s="48"/>
      <c r="ER19" s="49">
        <f>SUM(ER16:ER18)</f>
        <v>-897797.65601250017</v>
      </c>
      <c r="ES19" s="48"/>
      <c r="ET19" s="49">
        <f>SUM(ET16:ET18)</f>
        <v>-1123015.7157333335</v>
      </c>
      <c r="EU19" s="48"/>
      <c r="EV19" s="49">
        <f>SUM(EV16:EV18)</f>
        <v>-988402.52545416681</v>
      </c>
      <c r="EW19" s="48"/>
      <c r="EX19" s="49">
        <f>SUM(EX16:EX18)</f>
        <v>-737083.50184166688</v>
      </c>
    </row>
    <row r="20" spans="1:154" x14ac:dyDescent="0.2">
      <c r="A20" s="52"/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59"/>
      <c r="S20" s="48"/>
      <c r="T20" s="59"/>
      <c r="U20" s="48"/>
      <c r="V20" s="43"/>
      <c r="W20" s="48"/>
      <c r="X20" s="43"/>
      <c r="Y20" s="48"/>
      <c r="Z20" s="43"/>
      <c r="AA20" s="48"/>
      <c r="AB20" s="43"/>
      <c r="AC20" s="48"/>
      <c r="AD20" s="43"/>
      <c r="AE20" s="48"/>
      <c r="AF20" s="43"/>
      <c r="AG20" s="48"/>
      <c r="AH20" s="43"/>
      <c r="AI20" s="48"/>
      <c r="AJ20" s="43"/>
      <c r="AK20" s="48"/>
      <c r="AL20" s="43"/>
      <c r="AM20" s="48"/>
      <c r="AN20" s="43"/>
      <c r="AO20" s="48"/>
      <c r="AP20" s="43"/>
      <c r="AQ20" s="48"/>
      <c r="AR20" s="43"/>
      <c r="AS20" s="48"/>
      <c r="AT20" s="43"/>
      <c r="AU20" s="48"/>
      <c r="AV20" s="43"/>
      <c r="AW20" s="48"/>
      <c r="AX20" s="43"/>
      <c r="AY20" s="48"/>
      <c r="AZ20" s="43"/>
      <c r="BA20" s="48"/>
      <c r="BB20" s="43"/>
      <c r="BC20" s="48"/>
      <c r="BD20" s="43"/>
      <c r="BE20" s="48"/>
      <c r="BF20" s="43"/>
      <c r="BG20" s="48"/>
      <c r="BH20" s="43"/>
      <c r="BI20" s="48"/>
      <c r="BJ20" s="43"/>
      <c r="BK20" s="48"/>
      <c r="BL20" s="43"/>
      <c r="BM20" s="48"/>
      <c r="BN20" s="43"/>
      <c r="BO20" s="48"/>
      <c r="BP20" s="43"/>
      <c r="BQ20" s="48"/>
      <c r="BR20" s="43"/>
      <c r="BS20" s="48"/>
      <c r="BT20" s="43"/>
      <c r="BU20" s="48"/>
      <c r="BV20" s="43"/>
      <c r="BW20" s="48"/>
      <c r="BX20" s="43"/>
      <c r="BY20" s="48"/>
      <c r="BZ20" s="43"/>
      <c r="CA20" s="48"/>
      <c r="CB20" s="43"/>
      <c r="CC20" s="48"/>
      <c r="CD20" s="43"/>
      <c r="CE20" s="48"/>
      <c r="CF20" s="43"/>
      <c r="CG20" s="48"/>
      <c r="CH20" s="43"/>
      <c r="CI20" s="48"/>
      <c r="CJ20" s="43"/>
      <c r="CK20" s="48"/>
      <c r="CL20" s="43"/>
      <c r="CM20" s="48"/>
      <c r="CN20" s="43"/>
      <c r="CO20" s="48"/>
      <c r="CP20" s="43"/>
      <c r="CQ20" s="48"/>
      <c r="CR20" s="43"/>
      <c r="CS20" s="48"/>
      <c r="CT20" s="43"/>
      <c r="CU20" s="48"/>
      <c r="CV20" s="43"/>
      <c r="CW20" s="48"/>
      <c r="CX20" s="43"/>
      <c r="CY20" s="48"/>
      <c r="CZ20" s="43"/>
      <c r="DA20" s="48"/>
      <c r="DB20" s="43"/>
      <c r="DC20" s="48"/>
      <c r="DD20" s="43"/>
      <c r="DE20" s="48"/>
      <c r="DF20" s="43"/>
      <c r="DG20" s="48"/>
      <c r="DH20" s="43"/>
      <c r="DI20" s="48"/>
      <c r="DJ20" s="43"/>
      <c r="DK20" s="48"/>
      <c r="DL20" s="43"/>
      <c r="DM20" s="48"/>
      <c r="DN20" s="43"/>
      <c r="DO20" s="48"/>
      <c r="DP20" s="43"/>
      <c r="DQ20" s="48"/>
      <c r="DR20" s="43"/>
      <c r="DS20" s="48"/>
      <c r="DT20" s="43"/>
      <c r="DU20" s="48"/>
      <c r="DV20" s="43"/>
      <c r="DW20" s="48"/>
      <c r="DX20" s="43"/>
      <c r="DY20" s="48"/>
      <c r="DZ20" s="43"/>
      <c r="EA20" s="48"/>
      <c r="EB20" s="43"/>
      <c r="EC20" s="48"/>
      <c r="ED20" s="43"/>
      <c r="EE20" s="48"/>
      <c r="EF20" s="43"/>
      <c r="EG20" s="48"/>
      <c r="EH20" s="43"/>
      <c r="EI20" s="48"/>
      <c r="EJ20" s="43"/>
      <c r="EK20" s="48"/>
      <c r="EL20" s="43"/>
      <c r="EM20" s="48"/>
      <c r="EN20" s="43"/>
      <c r="EO20" s="48"/>
      <c r="EP20" s="43"/>
      <c r="EQ20" s="48"/>
      <c r="ER20" s="43"/>
      <c r="ES20" s="48"/>
      <c r="ET20" s="43"/>
      <c r="EU20" s="48"/>
      <c r="EV20" s="43"/>
      <c r="EW20" s="48"/>
      <c r="EX20" s="43"/>
    </row>
    <row r="21" spans="1:154" ht="15.75" customHeight="1" x14ac:dyDescent="0.2">
      <c r="A21" s="52" t="s">
        <v>23</v>
      </c>
      <c r="B21" s="50">
        <f>'Balance Sheet'!G22</f>
        <v>-384120</v>
      </c>
      <c r="C21" s="48"/>
      <c r="D21" s="48">
        <f>B21</f>
        <v>-384120</v>
      </c>
      <c r="E21" s="48">
        <f>D21-F21</f>
        <v>-154440</v>
      </c>
      <c r="F21" s="48">
        <f>Budgets!D83</f>
        <v>-229680</v>
      </c>
      <c r="G21" s="48">
        <f>F21-H21</f>
        <v>0</v>
      </c>
      <c r="H21" s="48">
        <f>Budgets!E83</f>
        <v>-229680</v>
      </c>
      <c r="I21" s="48">
        <f>H21-J21</f>
        <v>-12000</v>
      </c>
      <c r="J21" s="48">
        <f>Budgets!F83</f>
        <v>-217680</v>
      </c>
      <c r="K21" s="48">
        <f>J21-L21</f>
        <v>-12000</v>
      </c>
      <c r="L21" s="48">
        <f>Budgets!G83</f>
        <v>-205680</v>
      </c>
      <c r="M21" s="48">
        <f>L21-N21</f>
        <v>-12000</v>
      </c>
      <c r="N21" s="48">
        <f>Budgets!H83</f>
        <v>-193680</v>
      </c>
      <c r="O21" s="48">
        <f>N21-P21</f>
        <v>0</v>
      </c>
      <c r="P21" s="48">
        <f>Budgets!I83</f>
        <v>-193680</v>
      </c>
      <c r="Q21" s="48">
        <f>P21-R21</f>
        <v>0</v>
      </c>
      <c r="R21" s="48">
        <f>Budgets!J83</f>
        <v>-193680</v>
      </c>
      <c r="S21" s="48">
        <f>R21-T21</f>
        <v>0</v>
      </c>
      <c r="T21" s="48">
        <f>Budgets!K83</f>
        <v>-193680</v>
      </c>
      <c r="U21" s="48">
        <f>T21-V21</f>
        <v>0</v>
      </c>
      <c r="V21" s="48">
        <f>Budgets!L83</f>
        <v>-193680</v>
      </c>
      <c r="W21" s="48">
        <f>V21-X21</f>
        <v>0</v>
      </c>
      <c r="X21" s="48">
        <f>Budgets!M83</f>
        <v>-193680</v>
      </c>
      <c r="Y21" s="48">
        <f>X21-Z21</f>
        <v>0</v>
      </c>
      <c r="Z21" s="48">
        <f>Budgets!N83</f>
        <v>-193680</v>
      </c>
      <c r="AA21" s="48">
        <f>Z21-AB21</f>
        <v>0</v>
      </c>
      <c r="AB21" s="48">
        <f>Budgets!O83</f>
        <v>-193680</v>
      </c>
      <c r="AC21" s="48">
        <f>AB21-AD21</f>
        <v>0</v>
      </c>
      <c r="AD21" s="48">
        <f>Budgets!P83</f>
        <v>-193680</v>
      </c>
      <c r="AE21" s="48">
        <f>AD21-AF21</f>
        <v>0</v>
      </c>
      <c r="AF21" s="48">
        <f>Budgets!Q83</f>
        <v>-193680</v>
      </c>
      <c r="AG21" s="48">
        <f>AF21-AH21</f>
        <v>0</v>
      </c>
      <c r="AH21" s="48">
        <f>Budgets!R83</f>
        <v>-193680</v>
      </c>
      <c r="AI21" s="48">
        <f>AH21-AJ21</f>
        <v>0</v>
      </c>
      <c r="AJ21" s="48">
        <f>Budgets!S83</f>
        <v>-193680</v>
      </c>
      <c r="AK21" s="48">
        <f>AJ21-AL21</f>
        <v>0</v>
      </c>
      <c r="AL21" s="48">
        <f>Budgets!T83</f>
        <v>-193680</v>
      </c>
      <c r="AM21" s="48">
        <f>AL21-AN21</f>
        <v>0</v>
      </c>
      <c r="AN21" s="48">
        <f>Budgets!U83</f>
        <v>-193680</v>
      </c>
      <c r="AO21" s="48">
        <f>AN21-AP21</f>
        <v>-12000</v>
      </c>
      <c r="AP21" s="48">
        <f>Budgets!V83</f>
        <v>-181680</v>
      </c>
      <c r="AQ21" s="48">
        <f>AP21-AR21</f>
        <v>-12000</v>
      </c>
      <c r="AR21" s="48">
        <f>Budgets!W83</f>
        <v>-169680</v>
      </c>
      <c r="AS21" s="48">
        <f>AR21-AT21</f>
        <v>-12000</v>
      </c>
      <c r="AT21" s="48">
        <f>Budgets!X83</f>
        <v>-157680</v>
      </c>
      <c r="AU21" s="48">
        <f>AT21-AV21</f>
        <v>-12000</v>
      </c>
      <c r="AV21" s="48">
        <f>Budgets!Y83</f>
        <v>-145680</v>
      </c>
      <c r="AW21" s="48">
        <f>AV21-AX21</f>
        <v>-12000</v>
      </c>
      <c r="AX21" s="48">
        <f>Budgets!Z83</f>
        <v>-133680</v>
      </c>
      <c r="AY21" s="48">
        <f>AX21-AZ21</f>
        <v>-12000</v>
      </c>
      <c r="AZ21" s="48">
        <f>Budgets!AA83</f>
        <v>-121680</v>
      </c>
      <c r="BA21" s="48">
        <f>AZ21-BB21</f>
        <v>-12000</v>
      </c>
      <c r="BB21" s="48">
        <f>Budgets!AB83</f>
        <v>-109680</v>
      </c>
      <c r="BC21" s="48">
        <f>BB21-BD21</f>
        <v>-12000</v>
      </c>
      <c r="BD21" s="48">
        <f>Budgets!AC83</f>
        <v>-97680</v>
      </c>
      <c r="BE21" s="48">
        <f>BD21-BF21</f>
        <v>-12000</v>
      </c>
      <c r="BF21" s="48">
        <f>Budgets!AD83</f>
        <v>-85680</v>
      </c>
      <c r="BG21" s="48">
        <f>BF21-BH21</f>
        <v>-12000</v>
      </c>
      <c r="BH21" s="48">
        <f>Budgets!AE83</f>
        <v>-73680</v>
      </c>
      <c r="BI21" s="48">
        <f>BH21-BJ21</f>
        <v>-12000</v>
      </c>
      <c r="BJ21" s="48">
        <f>Budgets!AF83</f>
        <v>-61680</v>
      </c>
      <c r="BK21" s="48">
        <f>BJ21-BL21</f>
        <v>-12000</v>
      </c>
      <c r="BL21" s="48">
        <f>Budgets!AG83</f>
        <v>-49680</v>
      </c>
      <c r="BM21" s="48">
        <f>BL21-BN21</f>
        <v>-12000</v>
      </c>
      <c r="BN21" s="48">
        <f>Budgets!AH83</f>
        <v>-37680</v>
      </c>
      <c r="BO21" s="48">
        <f>BN21-BP21</f>
        <v>-12000</v>
      </c>
      <c r="BP21" s="48">
        <f>Budgets!AI83</f>
        <v>-25680</v>
      </c>
      <c r="BQ21" s="48">
        <f>BP21-BR21</f>
        <v>-12000</v>
      </c>
      <c r="BR21" s="48">
        <f>Budgets!AJ83</f>
        <v>-13680</v>
      </c>
      <c r="BS21" s="48">
        <f>BR21-BT21</f>
        <v>-12000</v>
      </c>
      <c r="BT21" s="48">
        <f>Budgets!AK83</f>
        <v>-1680</v>
      </c>
      <c r="BU21" s="48">
        <f>BT21-BV21</f>
        <v>-1680</v>
      </c>
      <c r="BV21" s="48">
        <f>Budgets!AL83</f>
        <v>0</v>
      </c>
      <c r="BW21" s="48">
        <f>BV21-BX21</f>
        <v>0</v>
      </c>
      <c r="BX21" s="48">
        <f>Budgets!AM83</f>
        <v>0</v>
      </c>
      <c r="BY21" s="48">
        <f>BX21-BZ21</f>
        <v>0</v>
      </c>
      <c r="BZ21" s="48">
        <f>Budgets!AN83</f>
        <v>0</v>
      </c>
      <c r="CA21" s="48">
        <f t="shared" ref="CA21:CC21" si="223">BZ21-CB21</f>
        <v>0</v>
      </c>
      <c r="CB21" s="48">
        <f>Budgets!AO83</f>
        <v>0</v>
      </c>
      <c r="CC21" s="48">
        <f t="shared" si="223"/>
        <v>0</v>
      </c>
      <c r="CD21" s="48">
        <f>Budgets!AP83</f>
        <v>0</v>
      </c>
      <c r="CE21" s="48">
        <f>CD21-CF21</f>
        <v>0</v>
      </c>
      <c r="CF21" s="48">
        <f>Budgets!AQ83</f>
        <v>0</v>
      </c>
      <c r="CG21" s="48">
        <f>CF21-CH21</f>
        <v>0</v>
      </c>
      <c r="CH21" s="48">
        <f>Budgets!AR83</f>
        <v>0</v>
      </c>
      <c r="CI21" s="48">
        <f>CH21-CJ21</f>
        <v>0</v>
      </c>
      <c r="CJ21" s="48">
        <f>Budgets!AS83</f>
        <v>0</v>
      </c>
      <c r="CK21" s="48">
        <f>CJ21-CL21</f>
        <v>0</v>
      </c>
      <c r="CL21" s="48">
        <f>Budgets!AT83</f>
        <v>0</v>
      </c>
      <c r="CM21" s="48">
        <f>CL21-CN21</f>
        <v>0</v>
      </c>
      <c r="CN21" s="48">
        <f>Budgets!AU83</f>
        <v>0</v>
      </c>
      <c r="CO21" s="48">
        <f>CN21-CP21</f>
        <v>0</v>
      </c>
      <c r="CP21" s="48">
        <f>Budgets!AV83</f>
        <v>0</v>
      </c>
      <c r="CQ21" s="48">
        <f>CP21-CR21</f>
        <v>0</v>
      </c>
      <c r="CR21" s="48">
        <f>Budgets!AW83</f>
        <v>0</v>
      </c>
      <c r="CS21" s="48">
        <f>CR21-CT21</f>
        <v>0</v>
      </c>
      <c r="CT21" s="48">
        <f>Budgets!AX83</f>
        <v>0</v>
      </c>
      <c r="CU21" s="48">
        <f>CT21-CV21</f>
        <v>0</v>
      </c>
      <c r="CV21" s="48">
        <f>Budgets!AY83</f>
        <v>0</v>
      </c>
      <c r="CW21" s="48">
        <f>CV21-CX21</f>
        <v>0</v>
      </c>
      <c r="CX21" s="48">
        <f>Budgets!AZ83</f>
        <v>0</v>
      </c>
      <c r="CY21" s="48">
        <f>CX21-CZ21</f>
        <v>0</v>
      </c>
      <c r="CZ21" s="48">
        <f>Budgets!BA83</f>
        <v>0</v>
      </c>
      <c r="DA21" s="48">
        <f>CZ21-DB21</f>
        <v>0</v>
      </c>
      <c r="DB21" s="48">
        <f>Budgets!BB83</f>
        <v>0</v>
      </c>
      <c r="DC21" s="48">
        <f>DB21-DD21</f>
        <v>0</v>
      </c>
      <c r="DD21" s="48">
        <f>Budgets!BC83</f>
        <v>0</v>
      </c>
      <c r="DE21" s="48">
        <f>DD21-DF21</f>
        <v>0</v>
      </c>
      <c r="DF21" s="48">
        <f>Budgets!BD83</f>
        <v>0</v>
      </c>
      <c r="DG21" s="48">
        <f>DF21-DH21</f>
        <v>0</v>
      </c>
      <c r="DH21" s="48">
        <f>Budgets!BE83</f>
        <v>0</v>
      </c>
      <c r="DI21" s="48">
        <f>DH21-DJ21</f>
        <v>0</v>
      </c>
      <c r="DJ21" s="48">
        <f>Budgets!BF83</f>
        <v>0</v>
      </c>
      <c r="DK21" s="48">
        <f>DJ21-DL21</f>
        <v>0</v>
      </c>
      <c r="DL21" s="48">
        <f>Budgets!BG83</f>
        <v>0</v>
      </c>
      <c r="DM21" s="48">
        <f>DL21-DN21</f>
        <v>0</v>
      </c>
      <c r="DN21" s="48">
        <f>Budgets!BH83</f>
        <v>0</v>
      </c>
      <c r="DO21" s="48">
        <f>DN21-DP21</f>
        <v>0</v>
      </c>
      <c r="DP21" s="48">
        <f>Budgets!BI83</f>
        <v>0</v>
      </c>
      <c r="DQ21" s="48">
        <f>DP21-DR21</f>
        <v>0</v>
      </c>
      <c r="DR21" s="48">
        <f>Budgets!BJ83</f>
        <v>0</v>
      </c>
      <c r="DS21" s="48">
        <f>DR21-DT21</f>
        <v>0</v>
      </c>
      <c r="DT21" s="48">
        <f>Budgets!BK83</f>
        <v>0</v>
      </c>
      <c r="DU21" s="48">
        <f>DT21-DV21</f>
        <v>0</v>
      </c>
      <c r="DV21" s="48">
        <f>Budgets!BL83</f>
        <v>0</v>
      </c>
      <c r="DW21" s="48">
        <f>DV21-DX21</f>
        <v>0</v>
      </c>
      <c r="DX21" s="48">
        <f>Budgets!BM83</f>
        <v>0</v>
      </c>
      <c r="DY21" s="48">
        <f>DX21-DZ21</f>
        <v>0</v>
      </c>
      <c r="DZ21" s="48">
        <f>Budgets!BN83</f>
        <v>0</v>
      </c>
      <c r="EA21" s="48">
        <f>DZ21-EB21</f>
        <v>0</v>
      </c>
      <c r="EB21" s="48">
        <f>Budgets!BO83</f>
        <v>0</v>
      </c>
      <c r="EC21" s="48">
        <f>EB21-ED21</f>
        <v>0</v>
      </c>
      <c r="ED21" s="48">
        <f>Budgets!BP83</f>
        <v>0</v>
      </c>
      <c r="EE21" s="48">
        <f>ED21-EF21</f>
        <v>0</v>
      </c>
      <c r="EF21" s="48">
        <f>Budgets!BQ83</f>
        <v>0</v>
      </c>
      <c r="EG21" s="48">
        <f>EF21-EH21</f>
        <v>0</v>
      </c>
      <c r="EH21" s="48">
        <f>Budgets!BR83</f>
        <v>0</v>
      </c>
      <c r="EI21" s="48">
        <f>EH21-EJ21</f>
        <v>0</v>
      </c>
      <c r="EJ21" s="48">
        <f>Budgets!BS83</f>
        <v>0</v>
      </c>
      <c r="EK21" s="48">
        <f>EJ21-EL21</f>
        <v>0</v>
      </c>
      <c r="EL21" s="48">
        <f>Budgets!BT83</f>
        <v>0</v>
      </c>
      <c r="EM21" s="48">
        <f>EL21-EN21</f>
        <v>0</v>
      </c>
      <c r="EN21" s="48">
        <f>Budgets!BU83</f>
        <v>0</v>
      </c>
      <c r="EO21" s="48">
        <f>EN21-EP21</f>
        <v>0</v>
      </c>
      <c r="EP21" s="48">
        <f>Budgets!BV83</f>
        <v>0</v>
      </c>
      <c r="EQ21" s="48">
        <f>EP21-ER21</f>
        <v>0</v>
      </c>
      <c r="ER21" s="48">
        <f>Budgets!BW83</f>
        <v>0</v>
      </c>
      <c r="ES21" s="48">
        <f>ER21-ET21</f>
        <v>0</v>
      </c>
      <c r="ET21" s="48">
        <f>Budgets!BX83</f>
        <v>0</v>
      </c>
      <c r="EU21" s="48">
        <f>ET21-EV21</f>
        <v>0</v>
      </c>
      <c r="EV21" s="48">
        <f>Budgets!BY83</f>
        <v>0</v>
      </c>
      <c r="EW21" s="48">
        <f>EV21-EX21</f>
        <v>0</v>
      </c>
      <c r="EX21" s="48">
        <f>Budgets!BZ83</f>
        <v>0</v>
      </c>
    </row>
    <row r="22" spans="1:154" ht="15.75" customHeight="1" x14ac:dyDescent="0.2">
      <c r="A22" s="52"/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59"/>
      <c r="S22" s="48"/>
      <c r="T22" s="59"/>
      <c r="U22" s="48"/>
      <c r="V22" s="43"/>
      <c r="W22" s="48"/>
      <c r="X22" s="43"/>
      <c r="Y22" s="48"/>
      <c r="Z22" s="43"/>
      <c r="AA22" s="48"/>
      <c r="AB22" s="43"/>
      <c r="AC22" s="48"/>
      <c r="AD22" s="43"/>
      <c r="AE22" s="48"/>
      <c r="AF22" s="43"/>
      <c r="AG22" s="48"/>
      <c r="AH22" s="43"/>
      <c r="AI22" s="48"/>
      <c r="AJ22" s="43"/>
      <c r="AK22" s="48"/>
      <c r="AL22" s="43"/>
      <c r="AM22" s="48"/>
      <c r="AN22" s="43"/>
      <c r="AO22" s="48"/>
      <c r="AP22" s="43"/>
      <c r="AQ22" s="48"/>
      <c r="AR22" s="43"/>
      <c r="AS22" s="48"/>
      <c r="AT22" s="43"/>
      <c r="AU22" s="48"/>
      <c r="AV22" s="43"/>
      <c r="AW22" s="48"/>
      <c r="AX22" s="43"/>
      <c r="AY22" s="48"/>
      <c r="AZ22" s="43"/>
      <c r="BA22" s="48"/>
      <c r="BB22" s="43"/>
      <c r="BC22" s="48"/>
      <c r="BD22" s="43"/>
      <c r="BE22" s="48"/>
      <c r="BF22" s="43"/>
      <c r="BG22" s="48"/>
      <c r="BH22" s="43"/>
      <c r="BI22" s="48"/>
      <c r="BJ22" s="43"/>
      <c r="BK22" s="48"/>
      <c r="BL22" s="43"/>
      <c r="BM22" s="48"/>
      <c r="BN22" s="43"/>
      <c r="BO22" s="48"/>
      <c r="BP22" s="43"/>
      <c r="BQ22" s="48"/>
      <c r="BR22" s="43"/>
      <c r="BS22" s="48"/>
      <c r="BT22" s="43"/>
      <c r="BU22" s="48"/>
      <c r="BV22" s="43"/>
      <c r="BW22" s="48"/>
      <c r="BX22" s="43"/>
      <c r="BY22" s="48"/>
      <c r="BZ22" s="43"/>
      <c r="CA22" s="48"/>
      <c r="CB22" s="43"/>
      <c r="CC22" s="48"/>
      <c r="CD22" s="43"/>
      <c r="CE22" s="48"/>
      <c r="CF22" s="43"/>
      <c r="CG22" s="48"/>
      <c r="CH22" s="43"/>
      <c r="CI22" s="48"/>
      <c r="CJ22" s="43"/>
      <c r="CK22" s="48"/>
      <c r="CL22" s="43"/>
      <c r="CM22" s="48"/>
      <c r="CN22" s="43"/>
      <c r="CO22" s="48"/>
      <c r="CP22" s="43"/>
      <c r="CQ22" s="48"/>
      <c r="CR22" s="43"/>
      <c r="CS22" s="48"/>
      <c r="CT22" s="43"/>
      <c r="CU22" s="48"/>
      <c r="CV22" s="43"/>
      <c r="CW22" s="48"/>
      <c r="CX22" s="43"/>
      <c r="CY22" s="48"/>
      <c r="CZ22" s="43"/>
      <c r="DA22" s="48"/>
      <c r="DB22" s="43"/>
      <c r="DC22" s="48"/>
      <c r="DD22" s="43"/>
      <c r="DE22" s="48"/>
      <c r="DF22" s="43"/>
      <c r="DG22" s="48"/>
      <c r="DH22" s="43"/>
      <c r="DI22" s="48"/>
      <c r="DJ22" s="43"/>
      <c r="DK22" s="48"/>
      <c r="DL22" s="43"/>
      <c r="DM22" s="48"/>
      <c r="DN22" s="43"/>
      <c r="DO22" s="48"/>
      <c r="DP22" s="43"/>
      <c r="DQ22" s="48"/>
      <c r="DR22" s="43"/>
      <c r="DS22" s="48"/>
      <c r="DT22" s="43"/>
      <c r="DU22" s="48"/>
      <c r="DV22" s="43"/>
      <c r="DW22" s="48"/>
      <c r="DX22" s="43"/>
      <c r="DY22" s="48"/>
      <c r="DZ22" s="43"/>
      <c r="EA22" s="48"/>
      <c r="EB22" s="43"/>
      <c r="EC22" s="48"/>
      <c r="ED22" s="43"/>
      <c r="EE22" s="48"/>
      <c r="EF22" s="43"/>
      <c r="EG22" s="48"/>
      <c r="EH22" s="43"/>
      <c r="EI22" s="48"/>
      <c r="EJ22" s="43"/>
      <c r="EK22" s="48"/>
      <c r="EL22" s="43"/>
      <c r="EM22" s="48"/>
      <c r="EN22" s="43"/>
      <c r="EO22" s="48"/>
      <c r="EP22" s="43"/>
      <c r="EQ22" s="48"/>
      <c r="ER22" s="43"/>
      <c r="ES22" s="48"/>
      <c r="ET22" s="43"/>
      <c r="EU22" s="48"/>
      <c r="EV22" s="43"/>
      <c r="EW22" s="48"/>
      <c r="EX22" s="43"/>
    </row>
    <row r="23" spans="1:154" ht="15.75" customHeight="1" x14ac:dyDescent="0.2">
      <c r="A23" s="58" t="s">
        <v>57</v>
      </c>
      <c r="B23" s="49">
        <f>B4+B8+B14+B19+B21</f>
        <v>2134520.5199999996</v>
      </c>
      <c r="C23" s="48"/>
      <c r="D23" s="49">
        <f>D4+D8+D14+D19+D21</f>
        <v>2134520.5199999996</v>
      </c>
      <c r="E23" s="48"/>
      <c r="F23" s="49">
        <f>F4+F8+F14+F19+F21</f>
        <v>1575830.8573333318</v>
      </c>
      <c r="G23" s="48"/>
      <c r="H23" s="49">
        <f>H4+H8+H14+H19+H21</f>
        <v>1218551.7890666651</v>
      </c>
      <c r="I23" s="48"/>
      <c r="J23" s="49">
        <f>J4+J8+J14+J19+J21</f>
        <v>782759.369226665</v>
      </c>
      <c r="K23" s="48"/>
      <c r="L23" s="49">
        <f>L4+L8+L14+L19+L21</f>
        <v>408636.91362999845</v>
      </c>
      <c r="M23" s="48"/>
      <c r="N23" s="49">
        <f>N4+N8+N14+N19+N21</f>
        <v>35994.458033331786</v>
      </c>
      <c r="O23" s="48"/>
      <c r="P23" s="49">
        <f>P4+P8+P14+P19+P21</f>
        <v>105870.00243666512</v>
      </c>
      <c r="Q23" s="48"/>
      <c r="R23" s="49">
        <f>R4+R8+R14+R19+R21</f>
        <v>-275306.74933000159</v>
      </c>
      <c r="S23" s="48"/>
      <c r="T23" s="49">
        <f>T4+T8+T14+T19+T21</f>
        <v>-514789.50626666832</v>
      </c>
      <c r="U23" s="48"/>
      <c r="V23" s="49">
        <f>V4+V8+V14+V19+V21</f>
        <v>-765578.04694333486</v>
      </c>
      <c r="W23" s="48"/>
      <c r="X23" s="49">
        <f>X4+X8+X14+X19+X21</f>
        <v>-888334.58762000152</v>
      </c>
      <c r="Y23" s="48"/>
      <c r="Z23" s="49">
        <f>Z4+Z8+Z14+Z19+Z21</f>
        <v>-992341.12829666818</v>
      </c>
      <c r="AA23" s="48"/>
      <c r="AB23" s="49">
        <f>AB4+AB8+AB14+AB19+AB21</f>
        <v>-1173678.6689733346</v>
      </c>
      <c r="AC23" s="48"/>
      <c r="AD23" s="49">
        <f>AD4+AD8+AD14+AD19+AD21</f>
        <v>-1294975.4587337514</v>
      </c>
      <c r="AE23" s="48"/>
      <c r="AF23" s="49">
        <f>AF4+AF8+AF14+AF19+AF21</f>
        <v>-1434542.2484941678</v>
      </c>
      <c r="AG23" s="48"/>
      <c r="AH23" s="49">
        <f>AH4+AH8+AH14+AH19+AH21</f>
        <v>-1553909.0382545847</v>
      </c>
      <c r="AI23" s="48"/>
      <c r="AJ23" s="49">
        <f>AJ4+AJ8+AJ14+AJ19+AJ21</f>
        <v>-1860535.2400150013</v>
      </c>
      <c r="AK23" s="48"/>
      <c r="AL23" s="49">
        <f>AL4+AL8+AL14+AL19+AL21</f>
        <v>-2117860.9417754179</v>
      </c>
      <c r="AM23" s="48"/>
      <c r="AN23" s="49">
        <f>AN4+AN8+AN14+AN19+AN21</f>
        <v>-2444362.1435358343</v>
      </c>
      <c r="AO23" s="48"/>
      <c r="AP23" s="49">
        <f>AP4+AP8+AP14+AP19+AP21</f>
        <v>-2309823.6086138343</v>
      </c>
      <c r="AQ23" s="48"/>
      <c r="AR23" s="49">
        <f>AR4+AR8+AR14+AR19+AR21</f>
        <v>-2603330.7403585012</v>
      </c>
      <c r="AS23" s="48"/>
      <c r="AT23" s="49">
        <f>AT4+AT8+AT14+AT19+AT21</f>
        <v>-2936929.1804365013</v>
      </c>
      <c r="AU23" s="48"/>
      <c r="AV23" s="49">
        <f>AV4+AV8+AV14+AV19+AV21</f>
        <v>-3196234.6205145018</v>
      </c>
      <c r="AW23" s="48"/>
      <c r="AX23" s="49">
        <f>AX4+AX8+AX14+AX19+AX21</f>
        <v>-3338866.7272591684</v>
      </c>
      <c r="AY23" s="48"/>
      <c r="AZ23" s="49">
        <f>AZ4+AZ8+AZ14+AZ19+AZ21</f>
        <v>-3554988.834003835</v>
      </c>
      <c r="BA23" s="48"/>
      <c r="BB23" s="49">
        <f>BB4+BB8+BB14+BB19+BB21</f>
        <v>-3743870.5240818346</v>
      </c>
      <c r="BC23" s="48"/>
      <c r="BD23" s="49">
        <f>BD4+BD8+BD14+BD19+BD21</f>
        <v>-3888717.2141598356</v>
      </c>
      <c r="BE23" s="48"/>
      <c r="BF23" s="49">
        <f>BF4+BF8+BF14+BF19+BF21</f>
        <v>-3910890.5709045012</v>
      </c>
      <c r="BG23" s="48"/>
      <c r="BH23" s="49">
        <f>BH4+BH8+BH14+BH19+BH21</f>
        <v>-4051136.6326491693</v>
      </c>
      <c r="BI23" s="48"/>
      <c r="BJ23" s="49">
        <f>BJ4+BJ8+BJ14+BJ19+BJ21</f>
        <v>-4127447.694393836</v>
      </c>
      <c r="BK23" s="48"/>
      <c r="BL23" s="49">
        <f>BL4+BL8+BL14+BL19+BL21</f>
        <v>-4100983.5426351689</v>
      </c>
      <c r="BM23" s="48"/>
      <c r="BN23" s="49">
        <f>BN4+BN8+BN14+BN19+BN21</f>
        <v>-3774433.0173053602</v>
      </c>
      <c r="BO23" s="48"/>
      <c r="BP23" s="49">
        <f>BP4+BP8+BP14+BP19+BP21</f>
        <v>-3629332.665098357</v>
      </c>
      <c r="BQ23" s="48"/>
      <c r="BR23" s="49">
        <f>BR4+BR8+BR14+BR19+BR21</f>
        <v>-3581092.0555189643</v>
      </c>
      <c r="BS23" s="48"/>
      <c r="BT23" s="49">
        <f>BT4+BT8+BT14+BT19+BT21</f>
        <v>-3517483.0472257105</v>
      </c>
      <c r="BU23" s="48"/>
      <c r="BV23" s="49">
        <f>BV4+BV8+BV14+BV19+BV21</f>
        <v>-3364061.5389324566</v>
      </c>
      <c r="BW23" s="48"/>
      <c r="BX23" s="49">
        <f>BX4+BX8+BX14+BX19+BX21</f>
        <v>-3256890.0306392023</v>
      </c>
      <c r="BY23" s="48"/>
      <c r="BZ23" s="49">
        <f>BZ4+BZ8+BZ14+BZ19+BZ21</f>
        <v>-2944697.6890126159</v>
      </c>
      <c r="CA23" s="48"/>
      <c r="CB23" s="49">
        <f>CB4+CB8+CB14+CB19+CB21</f>
        <v>-2332692.8473860291</v>
      </c>
      <c r="CC23" s="48"/>
      <c r="CD23" s="49">
        <f>CD4+CD8+CD14+CD19+CD21</f>
        <v>-1934354.6724261085</v>
      </c>
      <c r="CE23" s="48"/>
      <c r="CF23" s="49">
        <f>CF4+CF8+CF14+CF19+CF21</f>
        <v>-1476335.2507128534</v>
      </c>
      <c r="CG23" s="48"/>
      <c r="CH23" s="49">
        <f>CH4+CH8+CH14+CH19+CH21</f>
        <v>-753107.49566626712</v>
      </c>
      <c r="CI23" s="48"/>
      <c r="CJ23" s="49">
        <f>CJ4+CJ8+CJ14+CJ19+CJ21</f>
        <v>-109751.38228634652</v>
      </c>
      <c r="CK23" s="48"/>
      <c r="CL23" s="49">
        <f>CL4+CL8+CL14+CL19+CL21</f>
        <v>943120.99802046607</v>
      </c>
      <c r="CM23" s="48"/>
      <c r="CN23" s="49">
        <f>CN4+CN8+CN14+CN19+CN21</f>
        <v>1876618.3783272789</v>
      </c>
      <c r="CO23" s="48"/>
      <c r="CP23" s="49">
        <f>CP4+CP8+CP14+CP19+CP21</f>
        <v>2809594.9253007579</v>
      </c>
      <c r="CQ23" s="48"/>
      <c r="CR23" s="49">
        <f>CR4+CR8+CR14+CR19+CR21</f>
        <v>3846887.3306075712</v>
      </c>
      <c r="CS23" s="48"/>
      <c r="CT23" s="49">
        <f>CT4+CT8+CT14+CT19+CT21</f>
        <v>5147179.7359143831</v>
      </c>
      <c r="CU23" s="48"/>
      <c r="CV23" s="49">
        <f>CV4+CV8+CV14+CV19+CV21</f>
        <v>6366076.3078878615</v>
      </c>
      <c r="CW23" s="48"/>
      <c r="CX23" s="49">
        <f>CX4+CX8+CX14+CX19+CX21</f>
        <v>7948597.8798613427</v>
      </c>
      <c r="CY23" s="48"/>
      <c r="CZ23" s="49">
        <f>CZ4+CZ8+CZ14+CZ19+CZ21</f>
        <v>9742015.2851681542</v>
      </c>
      <c r="DA23" s="48"/>
      <c r="DB23" s="49">
        <f>DB4+DB8+DB14+DB19+DB21</f>
        <v>11825224.357141633</v>
      </c>
      <c r="DC23" s="48"/>
      <c r="DD23" s="49">
        <f>DD4+DD8+DD14+DD19+DD21</f>
        <v>14143406.764027614</v>
      </c>
      <c r="DE23" s="48"/>
      <c r="DF23" s="49">
        <f>DF4+DF8+DF14+DF19+DF21</f>
        <v>16469485.004246926</v>
      </c>
      <c r="DG23" s="48"/>
      <c r="DH23" s="49">
        <f>DH4+DH8+DH14+DH19+DH21</f>
        <v>18939750.744466238</v>
      </c>
      <c r="DI23" s="48"/>
      <c r="DJ23" s="49">
        <f>DJ4+DJ8+DJ14+DJ19+DJ21</f>
        <v>21682700.231625453</v>
      </c>
      <c r="DK23" s="48"/>
      <c r="DL23" s="49">
        <f>DL4+DL8+DL14+DL19+DL21</f>
        <v>24613858.052118003</v>
      </c>
      <c r="DM23" s="48"/>
      <c r="DN23" s="49">
        <f>DN4+DN8+DN14+DN19+DN21</f>
        <v>27651578.372610547</v>
      </c>
      <c r="DO23" s="48"/>
      <c r="DP23" s="49">
        <f>DP4+DP8+DP14+DP19+DP21</f>
        <v>30935840.359769762</v>
      </c>
      <c r="DQ23" s="48"/>
      <c r="DR23" s="49">
        <f>DR4+DR8+DR14+DR19+DR21</f>
        <v>34578123.180262312</v>
      </c>
      <c r="DS23" s="48"/>
      <c r="DT23" s="49">
        <f>DT4+DT8+DT14+DT19+DT21</f>
        <v>38397760.167421527</v>
      </c>
      <c r="DU23" s="48"/>
      <c r="DV23" s="49">
        <f>DV4+DV8+DV14+DV19+DV21</f>
        <v>42637938.821247414</v>
      </c>
      <c r="DW23" s="48"/>
      <c r="DX23" s="49">
        <f>DX4+DX8+DX14+DX19+DX21</f>
        <v>47212346.641739957</v>
      </c>
      <c r="DY23" s="48"/>
      <c r="DZ23" s="49">
        <f>DZ4+DZ8+DZ14+DZ19+DZ21</f>
        <v>52085983.628899172</v>
      </c>
      <c r="EA23" s="48"/>
      <c r="EB23" s="49">
        <f>EB4+EB8+EB14+EB19+EB21</f>
        <v>57023183.116058387</v>
      </c>
      <c r="EC23" s="48"/>
      <c r="ED23" s="49">
        <f>ED4+ED8+ED14+ED19+ED21</f>
        <v>62199257.603217617</v>
      </c>
      <c r="EE23" s="48"/>
      <c r="EF23" s="49">
        <f>EF4+EF8+EF14+EF19+EF21</f>
        <v>67787998.757043481</v>
      </c>
      <c r="EG23" s="48"/>
      <c r="EH23" s="49">
        <f>EH4+EH8+EH14+EH19+EH21</f>
        <v>73525364.910869375</v>
      </c>
      <c r="EI23" s="48"/>
      <c r="EJ23" s="49">
        <f>EJ4+EJ8+EJ14+EJ19+EJ21</f>
        <v>79310939.398028582</v>
      </c>
      <c r="EK23" s="48"/>
      <c r="EL23" s="49">
        <f>EL4+EL8+EL14+EL19+EL21</f>
        <v>85399930.551854476</v>
      </c>
      <c r="EM23" s="48"/>
      <c r="EN23" s="49">
        <f>EN4+EN8+EN14+EN19+EN21</f>
        <v>91975921.705680341</v>
      </c>
      <c r="EO23" s="48"/>
      <c r="EP23" s="49">
        <f>EP4+EP8+EP14+EP19+EP21</f>
        <v>98399142.026172891</v>
      </c>
      <c r="EQ23" s="48"/>
      <c r="ER23" s="49">
        <f>ER4+ER8+ER14+ER19+ER21</f>
        <v>105151779.0133321</v>
      </c>
      <c r="ES23" s="48"/>
      <c r="ET23" s="49">
        <f>ET4+ET8+ET14+ET19+ET21</f>
        <v>112314582.66715799</v>
      </c>
      <c r="EU23" s="48"/>
      <c r="EV23" s="49">
        <f>EV4+EV8+EV14+EV19+EV21</f>
        <v>119128136.32098389</v>
      </c>
      <c r="EW23" s="48"/>
      <c r="EX23" s="49">
        <f>EX4+EX8+EX14+EX19+EX21</f>
        <v>125973627.47480977</v>
      </c>
    </row>
    <row r="24" spans="1:154" ht="15.75" customHeight="1" x14ac:dyDescent="0.2">
      <c r="A24" s="52"/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59"/>
      <c r="S24" s="48"/>
      <c r="T24" s="59"/>
      <c r="U24" s="48"/>
      <c r="V24" s="43"/>
      <c r="W24" s="48"/>
      <c r="X24" s="43"/>
      <c r="Y24" s="48"/>
      <c r="Z24" s="43"/>
      <c r="AA24" s="48"/>
      <c r="AB24" s="43"/>
      <c r="AC24" s="48"/>
      <c r="AD24" s="43"/>
      <c r="AE24" s="48"/>
      <c r="AF24" s="43"/>
      <c r="AG24" s="48"/>
      <c r="AH24" s="43"/>
      <c r="AI24" s="48"/>
      <c r="AJ24" s="43"/>
      <c r="AK24" s="48"/>
      <c r="AL24" s="43"/>
      <c r="AM24" s="48"/>
      <c r="AN24" s="43"/>
      <c r="AO24" s="48"/>
      <c r="AP24" s="43"/>
      <c r="AQ24" s="48"/>
      <c r="AR24" s="43"/>
      <c r="AS24" s="48"/>
      <c r="AT24" s="43"/>
      <c r="AU24" s="48"/>
      <c r="AV24" s="43"/>
      <c r="AW24" s="48"/>
      <c r="AX24" s="43"/>
      <c r="AY24" s="48"/>
      <c r="AZ24" s="43"/>
      <c r="BA24" s="48"/>
      <c r="BB24" s="43"/>
      <c r="BC24" s="48"/>
      <c r="BD24" s="43"/>
      <c r="BE24" s="48"/>
      <c r="BF24" s="43"/>
      <c r="BG24" s="48"/>
      <c r="BH24" s="43"/>
      <c r="BI24" s="48"/>
      <c r="BJ24" s="43"/>
      <c r="BK24" s="48"/>
      <c r="BL24" s="43"/>
      <c r="BM24" s="48"/>
      <c r="BN24" s="43"/>
      <c r="BO24" s="48"/>
      <c r="BP24" s="43"/>
      <c r="BQ24" s="48"/>
      <c r="BR24" s="43"/>
      <c r="BS24" s="48"/>
      <c r="BT24" s="43"/>
      <c r="BU24" s="48"/>
      <c r="BV24" s="43"/>
      <c r="BW24" s="48"/>
      <c r="BX24" s="43"/>
      <c r="BY24" s="48"/>
      <c r="BZ24" s="43"/>
      <c r="CA24" s="48"/>
      <c r="CB24" s="43"/>
      <c r="CC24" s="48"/>
      <c r="CD24" s="43"/>
      <c r="CE24" s="48"/>
      <c r="CF24" s="43"/>
      <c r="CG24" s="48"/>
      <c r="CH24" s="43"/>
      <c r="CI24" s="48"/>
      <c r="CJ24" s="43"/>
      <c r="CK24" s="48"/>
      <c r="CL24" s="43"/>
      <c r="CM24" s="48"/>
      <c r="CN24" s="43"/>
      <c r="CO24" s="48"/>
      <c r="CP24" s="43"/>
      <c r="CQ24" s="48"/>
      <c r="CR24" s="43"/>
      <c r="CS24" s="48"/>
      <c r="CT24" s="43"/>
      <c r="CU24" s="48"/>
      <c r="CV24" s="43"/>
      <c r="CW24" s="48"/>
      <c r="CX24" s="43"/>
      <c r="CY24" s="48"/>
      <c r="CZ24" s="43"/>
      <c r="DA24" s="48"/>
      <c r="DB24" s="43"/>
      <c r="DC24" s="48"/>
      <c r="DD24" s="43"/>
      <c r="DE24" s="48"/>
      <c r="DF24" s="43"/>
      <c r="DG24" s="48"/>
      <c r="DH24" s="43"/>
      <c r="DI24" s="48"/>
      <c r="DJ24" s="43"/>
      <c r="DK24" s="48"/>
      <c r="DL24" s="43"/>
      <c r="DM24" s="48"/>
      <c r="DN24" s="43"/>
      <c r="DO24" s="48"/>
      <c r="DP24" s="43"/>
      <c r="DQ24" s="48"/>
      <c r="DR24" s="43"/>
      <c r="DS24" s="48"/>
      <c r="DT24" s="43"/>
      <c r="DU24" s="48"/>
      <c r="DV24" s="43"/>
      <c r="DW24" s="48"/>
      <c r="DX24" s="43"/>
      <c r="DY24" s="48"/>
      <c r="DZ24" s="43"/>
      <c r="EA24" s="48"/>
      <c r="EB24" s="43"/>
      <c r="EC24" s="48"/>
      <c r="ED24" s="43"/>
      <c r="EE24" s="48"/>
      <c r="EF24" s="43"/>
      <c r="EG24" s="48"/>
      <c r="EH24" s="43"/>
      <c r="EI24" s="48"/>
      <c r="EJ24" s="43"/>
      <c r="EK24" s="48"/>
      <c r="EL24" s="43"/>
      <c r="EM24" s="48"/>
      <c r="EN24" s="43"/>
      <c r="EO24" s="48"/>
      <c r="EP24" s="43"/>
      <c r="EQ24" s="48"/>
      <c r="ER24" s="43"/>
      <c r="ES24" s="48"/>
      <c r="ET24" s="43"/>
      <c r="EU24" s="48"/>
      <c r="EV24" s="43"/>
      <c r="EW24" s="48"/>
      <c r="EX24" s="43"/>
    </row>
    <row r="25" spans="1:154" ht="15.75" customHeight="1" x14ac:dyDescent="0.2">
      <c r="A25" s="58" t="s">
        <v>58</v>
      </c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59"/>
      <c r="S25" s="48"/>
      <c r="T25" s="59"/>
      <c r="U25" s="48"/>
      <c r="V25" s="43"/>
      <c r="W25" s="48"/>
      <c r="X25" s="43"/>
      <c r="Y25" s="48"/>
      <c r="Z25" s="43"/>
      <c r="AA25" s="48"/>
      <c r="AB25" s="43"/>
      <c r="AC25" s="48"/>
      <c r="AD25" s="43"/>
      <c r="AE25" s="48"/>
      <c r="AF25" s="43"/>
      <c r="AG25" s="48"/>
      <c r="AH25" s="43"/>
      <c r="AI25" s="48"/>
      <c r="AJ25" s="43"/>
      <c r="AK25" s="48"/>
      <c r="AL25" s="43"/>
      <c r="AM25" s="48"/>
      <c r="AN25" s="43"/>
      <c r="AO25" s="48"/>
      <c r="AP25" s="43"/>
      <c r="AQ25" s="48"/>
      <c r="AR25" s="43"/>
      <c r="AS25" s="48"/>
      <c r="AT25" s="43"/>
      <c r="AU25" s="48"/>
      <c r="AV25" s="43"/>
      <c r="AW25" s="48"/>
      <c r="AX25" s="43"/>
      <c r="AY25" s="48"/>
      <c r="AZ25" s="43"/>
      <c r="BA25" s="48"/>
      <c r="BB25" s="43"/>
      <c r="BC25" s="48"/>
      <c r="BD25" s="43"/>
      <c r="BE25" s="48"/>
      <c r="BF25" s="43"/>
      <c r="BG25" s="48"/>
      <c r="BH25" s="43"/>
      <c r="BI25" s="48"/>
      <c r="BJ25" s="43"/>
      <c r="BK25" s="48"/>
      <c r="BL25" s="43"/>
      <c r="BM25" s="48"/>
      <c r="BN25" s="43"/>
      <c r="BO25" s="48"/>
      <c r="BP25" s="43"/>
      <c r="BQ25" s="48"/>
      <c r="BR25" s="43"/>
      <c r="BS25" s="48"/>
      <c r="BT25" s="43"/>
      <c r="BU25" s="48"/>
      <c r="BV25" s="43"/>
      <c r="BW25" s="48"/>
      <c r="BX25" s="43"/>
      <c r="BY25" s="48"/>
      <c r="BZ25" s="43"/>
      <c r="CA25" s="48"/>
      <c r="CB25" s="43"/>
      <c r="CC25" s="48"/>
      <c r="CD25" s="43"/>
      <c r="CE25" s="48"/>
      <c r="CF25" s="43"/>
      <c r="CG25" s="48"/>
      <c r="CH25" s="43"/>
      <c r="CI25" s="48"/>
      <c r="CJ25" s="43"/>
      <c r="CK25" s="48"/>
      <c r="CL25" s="43"/>
      <c r="CM25" s="48"/>
      <c r="CN25" s="43"/>
      <c r="CO25" s="48"/>
      <c r="CP25" s="43"/>
      <c r="CQ25" s="48"/>
      <c r="CR25" s="43"/>
      <c r="CS25" s="48"/>
      <c r="CT25" s="43"/>
      <c r="CU25" s="48"/>
      <c r="CV25" s="43"/>
      <c r="CW25" s="48"/>
      <c r="CX25" s="43"/>
      <c r="CY25" s="48"/>
      <c r="CZ25" s="43"/>
      <c r="DA25" s="48"/>
      <c r="DB25" s="43"/>
      <c r="DC25" s="48"/>
      <c r="DD25" s="43"/>
      <c r="DE25" s="48"/>
      <c r="DF25" s="43"/>
      <c r="DG25" s="48"/>
      <c r="DH25" s="43"/>
      <c r="DI25" s="48"/>
      <c r="DJ25" s="43"/>
      <c r="DK25" s="48"/>
      <c r="DL25" s="43"/>
      <c r="DM25" s="48"/>
      <c r="DN25" s="43"/>
      <c r="DO25" s="48"/>
      <c r="DP25" s="43"/>
      <c r="DQ25" s="48"/>
      <c r="DR25" s="43"/>
      <c r="DS25" s="48"/>
      <c r="DT25" s="43"/>
      <c r="DU25" s="48"/>
      <c r="DV25" s="43"/>
      <c r="DW25" s="48"/>
      <c r="DX25" s="43"/>
      <c r="DY25" s="48"/>
      <c r="DZ25" s="43"/>
      <c r="EA25" s="48"/>
      <c r="EB25" s="43"/>
      <c r="EC25" s="48"/>
      <c r="ED25" s="43"/>
      <c r="EE25" s="48"/>
      <c r="EF25" s="43"/>
      <c r="EG25" s="48"/>
      <c r="EH25" s="43"/>
      <c r="EI25" s="48"/>
      <c r="EJ25" s="43"/>
      <c r="EK25" s="48"/>
      <c r="EL25" s="43"/>
      <c r="EM25" s="48"/>
      <c r="EN25" s="43"/>
      <c r="EO25" s="48"/>
      <c r="EP25" s="43"/>
      <c r="EQ25" s="48"/>
      <c r="ER25" s="43"/>
      <c r="ES25" s="48"/>
      <c r="ET25" s="43"/>
      <c r="EU25" s="48"/>
      <c r="EV25" s="43"/>
      <c r="EW25" s="48"/>
      <c r="EX25" s="43"/>
    </row>
    <row r="26" spans="1:154" ht="15.75" customHeight="1" x14ac:dyDescent="0.2">
      <c r="A26" s="52" t="s">
        <v>25</v>
      </c>
      <c r="B26" s="48">
        <f>'Balance Sheet'!G27</f>
        <v>221.76000000000002</v>
      </c>
      <c r="C26" s="48"/>
      <c r="D26" s="48">
        <f t="shared" ref="D26:D30" si="224">B26</f>
        <v>221.76000000000002</v>
      </c>
      <c r="E26" s="48">
        <f>F26-D26</f>
        <v>24.239999999999981</v>
      </c>
      <c r="F26" s="48">
        <f>Budgets!D88</f>
        <v>246</v>
      </c>
      <c r="G26" s="48">
        <f>H26-H26</f>
        <v>0</v>
      </c>
      <c r="H26" s="48">
        <f>Budgets!E88</f>
        <v>246</v>
      </c>
      <c r="I26" s="48">
        <f>J26-J26</f>
        <v>0</v>
      </c>
      <c r="J26" s="48">
        <f>Budgets!F88</f>
        <v>246</v>
      </c>
      <c r="K26" s="48">
        <f>L26-L26</f>
        <v>0</v>
      </c>
      <c r="L26" s="48">
        <f>Budgets!G88</f>
        <v>246</v>
      </c>
      <c r="M26" s="48">
        <f>N26-N26</f>
        <v>0</v>
      </c>
      <c r="N26" s="48">
        <f>Budgets!H88</f>
        <v>246</v>
      </c>
      <c r="O26" s="48">
        <f>P26-P26</f>
        <v>0</v>
      </c>
      <c r="P26" s="48">
        <f>Budgets!I88</f>
        <v>246</v>
      </c>
      <c r="Q26" s="48">
        <f>R26-R26</f>
        <v>0</v>
      </c>
      <c r="R26" s="48">
        <f>Budgets!J88</f>
        <v>246</v>
      </c>
      <c r="S26" s="48">
        <f>T26-T26</f>
        <v>0</v>
      </c>
      <c r="T26" s="48">
        <f>Budgets!K88</f>
        <v>246</v>
      </c>
      <c r="U26" s="48">
        <f>V26-V26</f>
        <v>0</v>
      </c>
      <c r="V26" s="48">
        <f>Budgets!L88</f>
        <v>246</v>
      </c>
      <c r="W26" s="48">
        <f>X26-X26</f>
        <v>0</v>
      </c>
      <c r="X26" s="48">
        <f>Budgets!M88</f>
        <v>246</v>
      </c>
      <c r="Y26" s="48">
        <f>Z26-Z26</f>
        <v>0</v>
      </c>
      <c r="Z26" s="48">
        <f>Budgets!N88</f>
        <v>246</v>
      </c>
      <c r="AA26" s="48">
        <f>AB26-AB26</f>
        <v>0</v>
      </c>
      <c r="AB26" s="48">
        <f>Budgets!O88</f>
        <v>246</v>
      </c>
      <c r="AC26" s="48">
        <f>AD26-AD26</f>
        <v>0</v>
      </c>
      <c r="AD26" s="48">
        <f>Budgets!P88</f>
        <v>246</v>
      </c>
      <c r="AE26" s="48">
        <f>AF26-AF26</f>
        <v>0</v>
      </c>
      <c r="AF26" s="48">
        <f>Budgets!Q88</f>
        <v>246</v>
      </c>
      <c r="AG26" s="48">
        <f>AH26-AH26</f>
        <v>0</v>
      </c>
      <c r="AH26" s="48">
        <f>Budgets!R88</f>
        <v>246</v>
      </c>
      <c r="AI26" s="48">
        <f>AJ26-AJ26</f>
        <v>0</v>
      </c>
      <c r="AJ26" s="48">
        <f>Budgets!S88</f>
        <v>246</v>
      </c>
      <c r="AK26" s="48">
        <f>AL26-AL26</f>
        <v>0</v>
      </c>
      <c r="AL26" s="48">
        <f>Budgets!T88</f>
        <v>246</v>
      </c>
      <c r="AM26" s="48">
        <f>AN26-AN26</f>
        <v>0</v>
      </c>
      <c r="AN26" s="48">
        <f>Budgets!U88</f>
        <v>246</v>
      </c>
      <c r="AO26" s="48">
        <f>AP26-AP26</f>
        <v>0</v>
      </c>
      <c r="AP26" s="48">
        <f>Budgets!V88</f>
        <v>246</v>
      </c>
      <c r="AQ26" s="48">
        <f>AR26-AR26</f>
        <v>0</v>
      </c>
      <c r="AR26" s="48">
        <f>Budgets!W88</f>
        <v>246</v>
      </c>
      <c r="AS26" s="48">
        <f>AT26-AT26</f>
        <v>0</v>
      </c>
      <c r="AT26" s="48">
        <f>Budgets!X88</f>
        <v>246</v>
      </c>
      <c r="AU26" s="48">
        <f>AV26-AV26</f>
        <v>0</v>
      </c>
      <c r="AV26" s="48">
        <f>Budgets!Y88</f>
        <v>246</v>
      </c>
      <c r="AW26" s="48">
        <f>AX26-AX26</f>
        <v>0</v>
      </c>
      <c r="AX26" s="48">
        <f>Budgets!Z88</f>
        <v>246</v>
      </c>
      <c r="AY26" s="48">
        <f>AZ26-AZ26</f>
        <v>0</v>
      </c>
      <c r="AZ26" s="48">
        <f>Budgets!AA88</f>
        <v>246</v>
      </c>
      <c r="BA26" s="48">
        <f>AH26-AH26</f>
        <v>0</v>
      </c>
      <c r="BB26" s="48">
        <f>Budgets!AB88</f>
        <v>246</v>
      </c>
      <c r="BC26" s="48">
        <f>BD26-BD26</f>
        <v>0</v>
      </c>
      <c r="BD26" s="48">
        <f>Budgets!AC88</f>
        <v>246</v>
      </c>
      <c r="BE26" s="48">
        <f>BF26-BF26</f>
        <v>0</v>
      </c>
      <c r="BF26" s="48">
        <f>Budgets!AD88</f>
        <v>246</v>
      </c>
      <c r="BG26" s="48">
        <f>BH26-BH26</f>
        <v>0</v>
      </c>
      <c r="BH26" s="48">
        <f>Budgets!AE88</f>
        <v>246</v>
      </c>
      <c r="BI26" s="48">
        <f>BJ26-BJ26</f>
        <v>0</v>
      </c>
      <c r="BJ26" s="48">
        <f>Budgets!AF88</f>
        <v>246</v>
      </c>
      <c r="BK26" s="48">
        <f>BL26-BL26</f>
        <v>0</v>
      </c>
      <c r="BL26" s="48">
        <f>Budgets!AG88</f>
        <v>246</v>
      </c>
      <c r="BM26" s="48">
        <f>BN26-BN26</f>
        <v>0</v>
      </c>
      <c r="BN26" s="48">
        <f>Budgets!AH88</f>
        <v>246</v>
      </c>
      <c r="BO26" s="48">
        <f>BP26-BP26</f>
        <v>0</v>
      </c>
      <c r="BP26" s="48">
        <f>Budgets!AI88</f>
        <v>246</v>
      </c>
      <c r="BQ26" s="48">
        <f>BR26-BR26</f>
        <v>0</v>
      </c>
      <c r="BR26" s="48">
        <f>Budgets!AJ88</f>
        <v>246</v>
      </c>
      <c r="BS26" s="48">
        <f>BT26-BT26</f>
        <v>0</v>
      </c>
      <c r="BT26" s="48">
        <f>Budgets!AK88</f>
        <v>246</v>
      </c>
      <c r="BU26" s="48">
        <f>BV26-BV26</f>
        <v>0</v>
      </c>
      <c r="BV26" s="48">
        <f>Budgets!AL88</f>
        <v>246</v>
      </c>
      <c r="BW26" s="48">
        <f>BX26-BX26</f>
        <v>0</v>
      </c>
      <c r="BX26" s="48">
        <f>Budgets!AM88</f>
        <v>246</v>
      </c>
      <c r="BY26" s="48">
        <f>BZ26-BZ26</f>
        <v>0</v>
      </c>
      <c r="BZ26" s="48">
        <f>Budgets!AN88</f>
        <v>246</v>
      </c>
      <c r="CA26" s="48">
        <f t="shared" ref="CA26:CC29" si="225">BZ26-CB26</f>
        <v>0</v>
      </c>
      <c r="CB26" s="48">
        <f>Budgets!AO88</f>
        <v>246</v>
      </c>
      <c r="CC26" s="48">
        <f t="shared" si="225"/>
        <v>0</v>
      </c>
      <c r="CD26" s="48">
        <f>Budgets!AP88</f>
        <v>246</v>
      </c>
      <c r="CE26" s="48">
        <f>CF26-CF26</f>
        <v>0</v>
      </c>
      <c r="CF26" s="48">
        <f>Budgets!AQ88</f>
        <v>246</v>
      </c>
      <c r="CG26" s="48">
        <f>CH26-CH26</f>
        <v>0</v>
      </c>
      <c r="CH26" s="48">
        <f>Budgets!AR88</f>
        <v>246</v>
      </c>
      <c r="CI26" s="48">
        <f>CJ26-CJ26</f>
        <v>0</v>
      </c>
      <c r="CJ26" s="48">
        <f>Budgets!AS88</f>
        <v>246</v>
      </c>
      <c r="CK26" s="48">
        <f>CL26-CL26</f>
        <v>0</v>
      </c>
      <c r="CL26" s="48">
        <f>Budgets!AT88</f>
        <v>246</v>
      </c>
      <c r="CM26" s="48">
        <f>CN26-CN26</f>
        <v>0</v>
      </c>
      <c r="CN26" s="48">
        <f>Budgets!AU88</f>
        <v>246</v>
      </c>
      <c r="CO26" s="48">
        <f>CP26-CP26</f>
        <v>0</v>
      </c>
      <c r="CP26" s="48">
        <f>Budgets!AV88</f>
        <v>246</v>
      </c>
      <c r="CQ26" s="48">
        <f>CR26-CR26</f>
        <v>0</v>
      </c>
      <c r="CR26" s="48">
        <f>Budgets!AW88</f>
        <v>246</v>
      </c>
      <c r="CS26" s="48">
        <f>CT26-CT26</f>
        <v>0</v>
      </c>
      <c r="CT26" s="48">
        <f>Budgets!AX88</f>
        <v>246</v>
      </c>
      <c r="CU26" s="48">
        <f>CV26-CV26</f>
        <v>0</v>
      </c>
      <c r="CV26" s="48">
        <f>Budgets!AY88</f>
        <v>246</v>
      </c>
      <c r="CW26" s="48">
        <f>CX26-CX26</f>
        <v>0</v>
      </c>
      <c r="CX26" s="48">
        <f>Budgets!AZ88</f>
        <v>246</v>
      </c>
      <c r="CY26" s="48">
        <f>CZ26-CZ26</f>
        <v>0</v>
      </c>
      <c r="CZ26" s="48">
        <f>Budgets!BA88</f>
        <v>246</v>
      </c>
      <c r="DA26" s="48">
        <f>DB26-DB26</f>
        <v>0</v>
      </c>
      <c r="DB26" s="48">
        <f>Budgets!BB88</f>
        <v>246</v>
      </c>
      <c r="DC26" s="48">
        <f>DD26-DD26</f>
        <v>0</v>
      </c>
      <c r="DD26" s="48">
        <f>Budgets!BC88</f>
        <v>246</v>
      </c>
      <c r="DE26" s="48">
        <f>DF26-DF26</f>
        <v>0</v>
      </c>
      <c r="DF26" s="48">
        <f>Budgets!BD88</f>
        <v>246</v>
      </c>
      <c r="DG26" s="48">
        <f>DH26-DH26</f>
        <v>0</v>
      </c>
      <c r="DH26" s="48">
        <f>Budgets!BE88</f>
        <v>246</v>
      </c>
      <c r="DI26" s="48">
        <f>DJ26-DJ26</f>
        <v>0</v>
      </c>
      <c r="DJ26" s="48">
        <f>Budgets!BF88</f>
        <v>246</v>
      </c>
      <c r="DK26" s="48">
        <f>DL26-DL26</f>
        <v>0</v>
      </c>
      <c r="DL26" s="48">
        <f>Budgets!BG88</f>
        <v>246</v>
      </c>
      <c r="DM26" s="48">
        <f>DN26-DN26</f>
        <v>0</v>
      </c>
      <c r="DN26" s="48">
        <f>Budgets!BH88</f>
        <v>246</v>
      </c>
      <c r="DO26" s="48">
        <f>DP26-DP26</f>
        <v>0</v>
      </c>
      <c r="DP26" s="48">
        <f>Budgets!BI88</f>
        <v>246</v>
      </c>
      <c r="DQ26" s="48">
        <f>DR26-DR26</f>
        <v>0</v>
      </c>
      <c r="DR26" s="48">
        <f>Budgets!BJ88</f>
        <v>246</v>
      </c>
      <c r="DS26" s="48">
        <f>DT26-DT26</f>
        <v>0</v>
      </c>
      <c r="DT26" s="48">
        <f>Budgets!BK88</f>
        <v>246</v>
      </c>
      <c r="DU26" s="48">
        <f>DV26-DV26</f>
        <v>0</v>
      </c>
      <c r="DV26" s="48">
        <f>Budgets!BL88</f>
        <v>246</v>
      </c>
      <c r="DW26" s="48">
        <f>DX26-DX26</f>
        <v>0</v>
      </c>
      <c r="DX26" s="48">
        <f>Budgets!BM88</f>
        <v>246</v>
      </c>
      <c r="DY26" s="48">
        <f>DZ26-DZ26</f>
        <v>0</v>
      </c>
      <c r="DZ26" s="48">
        <f>Budgets!BN88</f>
        <v>246</v>
      </c>
      <c r="EA26" s="48">
        <f>EB26-EB26</f>
        <v>0</v>
      </c>
      <c r="EB26" s="48">
        <f>Budgets!BO88</f>
        <v>246</v>
      </c>
      <c r="EC26" s="48">
        <f>ED26-ED26</f>
        <v>0</v>
      </c>
      <c r="ED26" s="48">
        <f>Budgets!BP88</f>
        <v>246</v>
      </c>
      <c r="EE26" s="48">
        <f>EF26-EF26</f>
        <v>0</v>
      </c>
      <c r="EF26" s="48">
        <f>Budgets!BQ88</f>
        <v>246</v>
      </c>
      <c r="EG26" s="48">
        <f>EH26-EH26</f>
        <v>0</v>
      </c>
      <c r="EH26" s="48">
        <f>Budgets!BR88</f>
        <v>246</v>
      </c>
      <c r="EI26" s="48">
        <f>EJ26-EJ26</f>
        <v>0</v>
      </c>
      <c r="EJ26" s="48">
        <f>Budgets!BS88</f>
        <v>246</v>
      </c>
      <c r="EK26" s="48">
        <f>EL26-EL26</f>
        <v>0</v>
      </c>
      <c r="EL26" s="48">
        <f>Budgets!BT88</f>
        <v>246</v>
      </c>
      <c r="EM26" s="48">
        <f>EN26-EN26</f>
        <v>0</v>
      </c>
      <c r="EN26" s="48">
        <f>Budgets!BU88</f>
        <v>246</v>
      </c>
      <c r="EO26" s="48">
        <f>EP26-EP26</f>
        <v>0</v>
      </c>
      <c r="EP26" s="48">
        <f>Budgets!BV88</f>
        <v>246</v>
      </c>
      <c r="EQ26" s="48">
        <f>ER26-ER26</f>
        <v>0</v>
      </c>
      <c r="ER26" s="48">
        <f>Budgets!BW88</f>
        <v>246</v>
      </c>
      <c r="ES26" s="48">
        <f>ET26-ET26</f>
        <v>0</v>
      </c>
      <c r="ET26" s="48">
        <f>Budgets!BX88</f>
        <v>246</v>
      </c>
      <c r="EU26" s="48">
        <f>EV26-EV26</f>
        <v>0</v>
      </c>
      <c r="EV26" s="48">
        <f>Budgets!BY88</f>
        <v>246</v>
      </c>
      <c r="EW26" s="48">
        <f>EX26-EX26</f>
        <v>0</v>
      </c>
      <c r="EX26" s="48">
        <f>Budgets!BZ88</f>
        <v>246</v>
      </c>
    </row>
    <row r="27" spans="1:154" ht="15.75" customHeight="1" x14ac:dyDescent="0.2">
      <c r="A27" s="52" t="s">
        <v>26</v>
      </c>
      <c r="B27" s="48">
        <f>'Balance Sheet'!G28</f>
        <v>9674087.2800000012</v>
      </c>
      <c r="C27" s="48"/>
      <c r="D27" s="48">
        <f t="shared" si="224"/>
        <v>9674087.2800000012</v>
      </c>
      <c r="E27" s="48">
        <f>F27-D27</f>
        <v>2642592.7199999988</v>
      </c>
      <c r="F27" s="48">
        <f>Budgets!D89</f>
        <v>12316680</v>
      </c>
      <c r="G27" s="48">
        <f>H27-F27</f>
        <v>0</v>
      </c>
      <c r="H27" s="48">
        <f>Budgets!E89</f>
        <v>12316680</v>
      </c>
      <c r="I27" s="48">
        <f>J27-H27</f>
        <v>0</v>
      </c>
      <c r="J27" s="48">
        <f>Budgets!F89</f>
        <v>12316680</v>
      </c>
      <c r="K27" s="48">
        <f>L27-J27</f>
        <v>0</v>
      </c>
      <c r="L27" s="48">
        <f>Budgets!G89</f>
        <v>12316680</v>
      </c>
      <c r="M27" s="48">
        <f>N27-L27</f>
        <v>0</v>
      </c>
      <c r="N27" s="48">
        <f>Budgets!H89</f>
        <v>12316680</v>
      </c>
      <c r="O27" s="48">
        <f>P27-N27</f>
        <v>0</v>
      </c>
      <c r="P27" s="48">
        <f>Budgets!I89</f>
        <v>12316680</v>
      </c>
      <c r="Q27" s="48">
        <f>R27-P27</f>
        <v>0</v>
      </c>
      <c r="R27" s="48">
        <f>Budgets!J89</f>
        <v>12316680</v>
      </c>
      <c r="S27" s="48">
        <f>T27-R27</f>
        <v>0</v>
      </c>
      <c r="T27" s="48">
        <f>Budgets!K89</f>
        <v>12316680</v>
      </c>
      <c r="U27" s="48">
        <f>V27-T27</f>
        <v>0</v>
      </c>
      <c r="V27" s="48">
        <f>Budgets!L89</f>
        <v>12316680</v>
      </c>
      <c r="W27" s="48">
        <f>X27-V27</f>
        <v>0</v>
      </c>
      <c r="X27" s="48">
        <f>Budgets!M89</f>
        <v>12316680</v>
      </c>
      <c r="Y27" s="48">
        <f>Z27-X27</f>
        <v>0</v>
      </c>
      <c r="Z27" s="48">
        <f>Budgets!N89</f>
        <v>12316680</v>
      </c>
      <c r="AA27" s="48">
        <f>AB27-Z27</f>
        <v>0</v>
      </c>
      <c r="AB27" s="48">
        <f>Budgets!O89</f>
        <v>12316680</v>
      </c>
      <c r="AC27" s="48">
        <f>AD27-AB27</f>
        <v>0</v>
      </c>
      <c r="AD27" s="48">
        <f>Budgets!P89</f>
        <v>12316680</v>
      </c>
      <c r="AE27" s="48">
        <f>AF27-AD27</f>
        <v>0</v>
      </c>
      <c r="AF27" s="48">
        <f>Budgets!Q89</f>
        <v>12316680</v>
      </c>
      <c r="AG27" s="48">
        <f>AH27-AF27</f>
        <v>0</v>
      </c>
      <c r="AH27" s="48">
        <f>Budgets!R89</f>
        <v>12316680</v>
      </c>
      <c r="AI27" s="48">
        <f>AJ27-AH27</f>
        <v>0</v>
      </c>
      <c r="AJ27" s="48">
        <f>Budgets!S89</f>
        <v>12316680</v>
      </c>
      <c r="AK27" s="48">
        <f>AL27-AJ27</f>
        <v>0</v>
      </c>
      <c r="AL27" s="48">
        <f>Budgets!T89</f>
        <v>12316680</v>
      </c>
      <c r="AM27" s="48">
        <f>AN27-AL27</f>
        <v>0</v>
      </c>
      <c r="AN27" s="48">
        <f>Budgets!U89</f>
        <v>12316680</v>
      </c>
      <c r="AO27" s="48">
        <f>AP27-AN27</f>
        <v>0</v>
      </c>
      <c r="AP27" s="48">
        <f>Budgets!V89</f>
        <v>12316680</v>
      </c>
      <c r="AQ27" s="48">
        <f>AR27-AP27</f>
        <v>0</v>
      </c>
      <c r="AR27" s="48">
        <f>Budgets!W89</f>
        <v>12316680</v>
      </c>
      <c r="AS27" s="48">
        <f>AT27-AR27</f>
        <v>0</v>
      </c>
      <c r="AT27" s="48">
        <f>Budgets!X89</f>
        <v>12316680</v>
      </c>
      <c r="AU27" s="48">
        <f>AV27-AT27</f>
        <v>0</v>
      </c>
      <c r="AV27" s="48">
        <f>Budgets!Y89</f>
        <v>12316680</v>
      </c>
      <c r="AW27" s="48">
        <f>AX27-AV27</f>
        <v>0</v>
      </c>
      <c r="AX27" s="48">
        <f>Budgets!Z89</f>
        <v>12316680</v>
      </c>
      <c r="AY27" s="48">
        <f>AZ27-AX27</f>
        <v>0</v>
      </c>
      <c r="AZ27" s="48">
        <f>Budgets!AA89</f>
        <v>12316680</v>
      </c>
      <c r="BA27" s="48">
        <f>AH27-AZ27</f>
        <v>0</v>
      </c>
      <c r="BB27" s="48">
        <f>Budgets!AB89</f>
        <v>12316680</v>
      </c>
      <c r="BC27" s="48">
        <f>BD27-AH27</f>
        <v>0</v>
      </c>
      <c r="BD27" s="48">
        <f>Budgets!AC89</f>
        <v>12316680</v>
      </c>
      <c r="BE27" s="48">
        <f>BF27-BD27</f>
        <v>0</v>
      </c>
      <c r="BF27" s="48">
        <f>Budgets!AD89</f>
        <v>12316680</v>
      </c>
      <c r="BG27" s="48">
        <f>BH27-BF27</f>
        <v>0</v>
      </c>
      <c r="BH27" s="48">
        <f>Budgets!AE89</f>
        <v>12316680</v>
      </c>
      <c r="BI27" s="48">
        <f>BJ27-BH27</f>
        <v>0</v>
      </c>
      <c r="BJ27" s="48">
        <f>Budgets!AF89</f>
        <v>12316680</v>
      </c>
      <c r="BK27" s="48">
        <f>BL27-BJ27</f>
        <v>0</v>
      </c>
      <c r="BL27" s="48">
        <f>Budgets!AG89</f>
        <v>12316680</v>
      </c>
      <c r="BM27" s="48">
        <f>BN27-BL27</f>
        <v>0</v>
      </c>
      <c r="BN27" s="48">
        <f>Budgets!AH89</f>
        <v>12316680</v>
      </c>
      <c r="BO27" s="48">
        <f>BP27-BN27</f>
        <v>0</v>
      </c>
      <c r="BP27" s="48">
        <f>Budgets!AI89</f>
        <v>12316680</v>
      </c>
      <c r="BQ27" s="48">
        <f>BR27-BP27</f>
        <v>0</v>
      </c>
      <c r="BR27" s="48">
        <f>Budgets!AJ89</f>
        <v>12316680</v>
      </c>
      <c r="BS27" s="48">
        <f>BT27-BR27</f>
        <v>0</v>
      </c>
      <c r="BT27" s="48">
        <f>Budgets!AK89</f>
        <v>12316680</v>
      </c>
      <c r="BU27" s="48">
        <f>BV27-BT27</f>
        <v>0</v>
      </c>
      <c r="BV27" s="48">
        <f>Budgets!AL89</f>
        <v>12316680</v>
      </c>
      <c r="BW27" s="48">
        <f>BX27-BV27</f>
        <v>0</v>
      </c>
      <c r="BX27" s="48">
        <f>Budgets!AM89</f>
        <v>12316680</v>
      </c>
      <c r="BY27" s="48">
        <f>BZ27-BX27</f>
        <v>0</v>
      </c>
      <c r="BZ27" s="48">
        <f>Budgets!AN89</f>
        <v>12316680</v>
      </c>
      <c r="CA27" s="48">
        <f t="shared" si="225"/>
        <v>0</v>
      </c>
      <c r="CB27" s="48">
        <f>Budgets!AO89</f>
        <v>12316680</v>
      </c>
      <c r="CC27" s="48">
        <f t="shared" si="225"/>
        <v>0</v>
      </c>
      <c r="CD27" s="48">
        <f>Budgets!AP89</f>
        <v>12316680</v>
      </c>
      <c r="CE27" s="48">
        <f>CF27-CD27</f>
        <v>0</v>
      </c>
      <c r="CF27" s="48">
        <f>Budgets!AQ89</f>
        <v>12316680</v>
      </c>
      <c r="CG27" s="48">
        <f>CH27-CF27</f>
        <v>0</v>
      </c>
      <c r="CH27" s="48">
        <f>Budgets!AR89</f>
        <v>12316680</v>
      </c>
      <c r="CI27" s="48">
        <f>CJ27-CH27</f>
        <v>0</v>
      </c>
      <c r="CJ27" s="48">
        <f>Budgets!AS89</f>
        <v>12316680</v>
      </c>
      <c r="CK27" s="48">
        <f>CL27-CJ27</f>
        <v>0</v>
      </c>
      <c r="CL27" s="48">
        <f>Budgets!AT89</f>
        <v>12316680</v>
      </c>
      <c r="CM27" s="48">
        <f>CN27-CL27</f>
        <v>0</v>
      </c>
      <c r="CN27" s="48">
        <f>Budgets!AU89</f>
        <v>12316680</v>
      </c>
      <c r="CO27" s="48">
        <f>CP27-CN27</f>
        <v>0</v>
      </c>
      <c r="CP27" s="48">
        <f>Budgets!AV89</f>
        <v>12316680</v>
      </c>
      <c r="CQ27" s="48">
        <f>CR27-CP27</f>
        <v>0</v>
      </c>
      <c r="CR27" s="48">
        <f>Budgets!AW89</f>
        <v>12316680</v>
      </c>
      <c r="CS27" s="48">
        <f>CT27-CR27</f>
        <v>0</v>
      </c>
      <c r="CT27" s="48">
        <f>Budgets!AX89</f>
        <v>12316680</v>
      </c>
      <c r="CU27" s="48">
        <f>CV27-CT27</f>
        <v>0</v>
      </c>
      <c r="CV27" s="48">
        <f>Budgets!AY89</f>
        <v>12316680</v>
      </c>
      <c r="CW27" s="48">
        <f>CX27-CV27</f>
        <v>0</v>
      </c>
      <c r="CX27" s="48">
        <f>Budgets!AZ89</f>
        <v>12316680</v>
      </c>
      <c r="CY27" s="48">
        <f>CZ27-CX27</f>
        <v>0</v>
      </c>
      <c r="CZ27" s="48">
        <f>Budgets!BA89</f>
        <v>12316680</v>
      </c>
      <c r="DA27" s="48">
        <f>DB27-CZ27</f>
        <v>0</v>
      </c>
      <c r="DB27" s="48">
        <f>Budgets!BB89</f>
        <v>12316680</v>
      </c>
      <c r="DC27" s="48">
        <f>DD27-DB27</f>
        <v>0</v>
      </c>
      <c r="DD27" s="48">
        <f>Budgets!BC89</f>
        <v>12316680</v>
      </c>
      <c r="DE27" s="48">
        <f>DF27-DD27</f>
        <v>0</v>
      </c>
      <c r="DF27" s="48">
        <f>Budgets!BD89</f>
        <v>12316680</v>
      </c>
      <c r="DG27" s="48">
        <f>DH27-DF27</f>
        <v>0</v>
      </c>
      <c r="DH27" s="48">
        <f>Budgets!BE89</f>
        <v>12316680</v>
      </c>
      <c r="DI27" s="48">
        <f>DJ27-DH27</f>
        <v>0</v>
      </c>
      <c r="DJ27" s="48">
        <f>Budgets!BF89</f>
        <v>12316680</v>
      </c>
      <c r="DK27" s="48">
        <f>DL27-DJ27</f>
        <v>0</v>
      </c>
      <c r="DL27" s="48">
        <f>Budgets!BG89</f>
        <v>12316680</v>
      </c>
      <c r="DM27" s="48">
        <f>DN27-DL27</f>
        <v>0</v>
      </c>
      <c r="DN27" s="48">
        <f>Budgets!BH89</f>
        <v>12316680</v>
      </c>
      <c r="DO27" s="48">
        <f>DP27-DN27</f>
        <v>0</v>
      </c>
      <c r="DP27" s="48">
        <f>Budgets!BI89</f>
        <v>12316680</v>
      </c>
      <c r="DQ27" s="48">
        <f>DR27-DP27</f>
        <v>0</v>
      </c>
      <c r="DR27" s="48">
        <f>Budgets!BJ89</f>
        <v>12316680</v>
      </c>
      <c r="DS27" s="48">
        <f>DT27-DR27</f>
        <v>0</v>
      </c>
      <c r="DT27" s="48">
        <f>Budgets!BK89</f>
        <v>12316680</v>
      </c>
      <c r="DU27" s="48">
        <f>DV27-DT27</f>
        <v>0</v>
      </c>
      <c r="DV27" s="48">
        <f>Budgets!BL89</f>
        <v>12316680</v>
      </c>
      <c r="DW27" s="48">
        <f>DX27-DV27</f>
        <v>0</v>
      </c>
      <c r="DX27" s="48">
        <f>Budgets!BM89</f>
        <v>12316680</v>
      </c>
      <c r="DY27" s="48">
        <f>DZ27-DX27</f>
        <v>0</v>
      </c>
      <c r="DZ27" s="48">
        <f>Budgets!BN89</f>
        <v>12316680</v>
      </c>
      <c r="EA27" s="48">
        <f>EB27-DZ27</f>
        <v>0</v>
      </c>
      <c r="EB27" s="48">
        <f>Budgets!BO89</f>
        <v>12316680</v>
      </c>
      <c r="EC27" s="48">
        <f>ED27-EB27</f>
        <v>0</v>
      </c>
      <c r="ED27" s="48">
        <f>Budgets!BP89</f>
        <v>12316680</v>
      </c>
      <c r="EE27" s="48">
        <f>EF27-ED27</f>
        <v>0</v>
      </c>
      <c r="EF27" s="48">
        <f>Budgets!BQ89</f>
        <v>12316680</v>
      </c>
      <c r="EG27" s="48">
        <f>EH27-EF27</f>
        <v>0</v>
      </c>
      <c r="EH27" s="48">
        <f>Budgets!BR89</f>
        <v>12316680</v>
      </c>
      <c r="EI27" s="48">
        <f>EJ27-EH27</f>
        <v>0</v>
      </c>
      <c r="EJ27" s="48">
        <f>Budgets!BS89</f>
        <v>12316680</v>
      </c>
      <c r="EK27" s="48">
        <f>EL27-EJ27</f>
        <v>0</v>
      </c>
      <c r="EL27" s="48">
        <f>Budgets!BT89</f>
        <v>12316680</v>
      </c>
      <c r="EM27" s="48">
        <f>EN27-EL27</f>
        <v>0</v>
      </c>
      <c r="EN27" s="48">
        <f>Budgets!BU89</f>
        <v>12316680</v>
      </c>
      <c r="EO27" s="48">
        <f>EP27-EN27</f>
        <v>0</v>
      </c>
      <c r="EP27" s="48">
        <f>Budgets!BV89</f>
        <v>12316680</v>
      </c>
      <c r="EQ27" s="48">
        <f>ER27-EP27</f>
        <v>0</v>
      </c>
      <c r="ER27" s="48">
        <f>Budgets!BW89</f>
        <v>12316680</v>
      </c>
      <c r="ES27" s="48">
        <f>ET27-ER27</f>
        <v>0</v>
      </c>
      <c r="ET27" s="48">
        <f>Budgets!BX89</f>
        <v>12316680</v>
      </c>
      <c r="EU27" s="48">
        <f>EV27-ET27</f>
        <v>0</v>
      </c>
      <c r="EV27" s="48">
        <f>Budgets!BY89</f>
        <v>12316680</v>
      </c>
      <c r="EW27" s="48">
        <f>EX27-EV27</f>
        <v>0</v>
      </c>
      <c r="EX27" s="48">
        <f>Budgets!BZ89</f>
        <v>12316680</v>
      </c>
    </row>
    <row r="28" spans="1:154" ht="15.75" customHeight="1" x14ac:dyDescent="0.2">
      <c r="A28" s="52" t="s">
        <v>59</v>
      </c>
      <c r="B28" s="48">
        <f>'Balance Sheet'!G29</f>
        <v>0</v>
      </c>
      <c r="C28" s="48"/>
      <c r="D28" s="48">
        <f t="shared" si="224"/>
        <v>0</v>
      </c>
      <c r="E28" s="48">
        <f t="shared" ref="E28:E29" si="226">F28-F28</f>
        <v>0</v>
      </c>
      <c r="F28" s="48">
        <f>Budgets!D90</f>
        <v>0</v>
      </c>
      <c r="G28" s="48">
        <f t="shared" ref="G28:G29" si="227">H28-H28</f>
        <v>0</v>
      </c>
      <c r="H28" s="48">
        <f>Budgets!E90</f>
        <v>0</v>
      </c>
      <c r="I28" s="48">
        <f t="shared" ref="I28:I29" si="228">J28-J28</f>
        <v>0</v>
      </c>
      <c r="J28" s="48">
        <f>Budgets!F90</f>
        <v>0</v>
      </c>
      <c r="K28" s="48">
        <f t="shared" ref="K28:K29" si="229">L28-L28</f>
        <v>0</v>
      </c>
      <c r="L28" s="48">
        <f>Budgets!G90</f>
        <v>0</v>
      </c>
      <c r="M28" s="48">
        <f t="shared" ref="M28:M29" si="230">N28-N28</f>
        <v>0</v>
      </c>
      <c r="N28" s="48">
        <f>Budgets!H90</f>
        <v>0</v>
      </c>
      <c r="O28" s="48">
        <f t="shared" ref="O28:O29" si="231">P28-P28</f>
        <v>0</v>
      </c>
      <c r="P28" s="48">
        <f>Budgets!I90</f>
        <v>0</v>
      </c>
      <c r="Q28" s="48">
        <f t="shared" ref="Q28:Q29" si="232">R28-R28</f>
        <v>0</v>
      </c>
      <c r="R28" s="48">
        <f>Budgets!J90</f>
        <v>0</v>
      </c>
      <c r="S28" s="48">
        <f t="shared" ref="S28:S29" si="233">T28-T28</f>
        <v>0</v>
      </c>
      <c r="T28" s="48">
        <f>Budgets!K90</f>
        <v>0</v>
      </c>
      <c r="U28" s="48">
        <f t="shared" ref="U28:U29" si="234">V28-V28</f>
        <v>0</v>
      </c>
      <c r="V28" s="48">
        <f>Budgets!L90</f>
        <v>0</v>
      </c>
      <c r="W28" s="48">
        <f t="shared" ref="W28:W29" si="235">X28-X28</f>
        <v>0</v>
      </c>
      <c r="X28" s="48">
        <f>Budgets!M90</f>
        <v>0</v>
      </c>
      <c r="Y28" s="48">
        <f t="shared" ref="Y28:Y29" si="236">Z28-Z28</f>
        <v>0</v>
      </c>
      <c r="Z28" s="48">
        <f>Budgets!N90</f>
        <v>0</v>
      </c>
      <c r="AA28" s="48">
        <f t="shared" ref="AA28:AA29" si="237">AB28-AB28</f>
        <v>0</v>
      </c>
      <c r="AB28" s="48">
        <f>Budgets!O90</f>
        <v>0</v>
      </c>
      <c r="AC28" s="48">
        <f t="shared" ref="AC28:AC29" si="238">AD28-AD28</f>
        <v>0</v>
      </c>
      <c r="AD28" s="48">
        <f>Budgets!P90</f>
        <v>0</v>
      </c>
      <c r="AE28" s="48">
        <f t="shared" ref="AE28:AE29" si="239">AF28-AF28</f>
        <v>0</v>
      </c>
      <c r="AF28" s="48">
        <f>Budgets!Q90</f>
        <v>0</v>
      </c>
      <c r="AG28" s="48">
        <f t="shared" ref="AG28:AG29" si="240">AH28-AH28</f>
        <v>0</v>
      </c>
      <c r="AH28" s="48">
        <f>Budgets!R90</f>
        <v>0</v>
      </c>
      <c r="AI28" s="48">
        <f t="shared" ref="AI28:AI29" si="241">AJ28-AJ28</f>
        <v>0</v>
      </c>
      <c r="AJ28" s="48">
        <f>Budgets!S90</f>
        <v>0</v>
      </c>
      <c r="AK28" s="48">
        <f t="shared" ref="AK28:AK29" si="242">AL28-AL28</f>
        <v>0</v>
      </c>
      <c r="AL28" s="48">
        <f>Budgets!T90</f>
        <v>0</v>
      </c>
      <c r="AM28" s="48">
        <f t="shared" ref="AM28:AM29" si="243">AN28-AN28</f>
        <v>0</v>
      </c>
      <c r="AN28" s="48">
        <f>Budgets!U90</f>
        <v>0</v>
      </c>
      <c r="AO28" s="48">
        <f t="shared" ref="AO28:AO29" si="244">AP28-AP28</f>
        <v>0</v>
      </c>
      <c r="AP28" s="48">
        <f>Budgets!V90</f>
        <v>0</v>
      </c>
      <c r="AQ28" s="48">
        <f t="shared" ref="AQ28:AQ29" si="245">AR28-AR28</f>
        <v>0</v>
      </c>
      <c r="AR28" s="48">
        <f>Budgets!W90</f>
        <v>0</v>
      </c>
      <c r="AS28" s="48">
        <f t="shared" ref="AS28:AS29" si="246">AT28-AT28</f>
        <v>0</v>
      </c>
      <c r="AT28" s="48">
        <f>Budgets!X90</f>
        <v>0</v>
      </c>
      <c r="AU28" s="48">
        <f t="shared" ref="AU28:AU29" si="247">AV28-AV28</f>
        <v>0</v>
      </c>
      <c r="AV28" s="48">
        <f>Budgets!Y90</f>
        <v>0</v>
      </c>
      <c r="AW28" s="48">
        <f t="shared" ref="AW28:AW29" si="248">AX28-AX28</f>
        <v>0</v>
      </c>
      <c r="AX28" s="48">
        <f>Budgets!Z90</f>
        <v>0</v>
      </c>
      <c r="AY28" s="48">
        <f t="shared" ref="AY28:AY29" si="249">AZ28-AZ28</f>
        <v>0</v>
      </c>
      <c r="AZ28" s="48">
        <f>Budgets!AA90</f>
        <v>0</v>
      </c>
      <c r="BA28" s="48">
        <f t="shared" ref="BA28:BA29" si="250">AH28-AH28</f>
        <v>0</v>
      </c>
      <c r="BB28" s="48">
        <f>Budgets!AB90</f>
        <v>0</v>
      </c>
      <c r="BC28" s="48">
        <f t="shared" ref="BC28:BC29" si="251">BD28-BD28</f>
        <v>0</v>
      </c>
      <c r="BD28" s="48">
        <f>Budgets!AC90</f>
        <v>0</v>
      </c>
      <c r="BE28" s="48">
        <f t="shared" ref="BE28:BE29" si="252">BF28-BF28</f>
        <v>0</v>
      </c>
      <c r="BF28" s="48">
        <f>Budgets!AD90</f>
        <v>0</v>
      </c>
      <c r="BG28" s="48">
        <f t="shared" ref="BG28:BG29" si="253">BH28-BH28</f>
        <v>0</v>
      </c>
      <c r="BH28" s="48">
        <f>Budgets!AE90</f>
        <v>0</v>
      </c>
      <c r="BI28" s="48">
        <f t="shared" ref="BI28:BI29" si="254">BJ28-BJ28</f>
        <v>0</v>
      </c>
      <c r="BJ28" s="48">
        <f>Budgets!AF90</f>
        <v>0</v>
      </c>
      <c r="BK28" s="48">
        <f t="shared" ref="BK28:BK29" si="255">BL28-BL28</f>
        <v>0</v>
      </c>
      <c r="BL28" s="48">
        <f>Budgets!AG90</f>
        <v>0</v>
      </c>
      <c r="BM28" s="48">
        <f t="shared" ref="BM28:BM29" si="256">BN28-BN28</f>
        <v>0</v>
      </c>
      <c r="BN28" s="48">
        <f>Budgets!AH90</f>
        <v>0</v>
      </c>
      <c r="BO28" s="48">
        <f t="shared" ref="BO28:BO29" si="257">BP28-BP28</f>
        <v>0</v>
      </c>
      <c r="BP28" s="48">
        <f>Budgets!AI90</f>
        <v>0</v>
      </c>
      <c r="BQ28" s="48">
        <f t="shared" ref="BQ28:BQ29" si="258">BR28-BR28</f>
        <v>0</v>
      </c>
      <c r="BR28" s="48">
        <f>Budgets!AJ90</f>
        <v>0</v>
      </c>
      <c r="BS28" s="48">
        <f t="shared" ref="BS28:BS29" si="259">BT28-BT28</f>
        <v>0</v>
      </c>
      <c r="BT28" s="48">
        <f>Budgets!AK90</f>
        <v>0</v>
      </c>
      <c r="BU28" s="48">
        <f t="shared" ref="BU28:BU29" si="260">BV28-BV28</f>
        <v>0</v>
      </c>
      <c r="BV28" s="48">
        <f>Budgets!AL90</f>
        <v>0</v>
      </c>
      <c r="BW28" s="48">
        <f t="shared" ref="BW28:BW29" si="261">BX28-BX28</f>
        <v>0</v>
      </c>
      <c r="BX28" s="48">
        <f>Budgets!AM90</f>
        <v>0</v>
      </c>
      <c r="BY28" s="48">
        <f t="shared" ref="BY28:BY29" si="262">BZ28-BZ28</f>
        <v>0</v>
      </c>
      <c r="BZ28" s="48">
        <f>Budgets!AN90</f>
        <v>0</v>
      </c>
      <c r="CA28" s="48">
        <f t="shared" si="225"/>
        <v>0</v>
      </c>
      <c r="CB28" s="48">
        <f>Budgets!AO90</f>
        <v>0</v>
      </c>
      <c r="CC28" s="48">
        <f t="shared" si="225"/>
        <v>0</v>
      </c>
      <c r="CD28" s="48">
        <f>Budgets!AP90</f>
        <v>0</v>
      </c>
      <c r="CE28" s="48">
        <f t="shared" ref="CE28:CE29" si="263">CF28-CF28</f>
        <v>0</v>
      </c>
      <c r="CF28" s="48">
        <f>Budgets!AQ90</f>
        <v>0</v>
      </c>
      <c r="CG28" s="48">
        <f t="shared" ref="CG28:CG29" si="264">CH28-CH28</f>
        <v>0</v>
      </c>
      <c r="CH28" s="48">
        <f>Budgets!AR90</f>
        <v>0</v>
      </c>
      <c r="CI28" s="48">
        <f t="shared" ref="CI28:CI29" si="265">CJ28-CJ28</f>
        <v>0</v>
      </c>
      <c r="CJ28" s="48">
        <f>Budgets!AS90</f>
        <v>0</v>
      </c>
      <c r="CK28" s="48">
        <f t="shared" ref="CK28:CK29" si="266">CL28-CL28</f>
        <v>0</v>
      </c>
      <c r="CL28" s="48">
        <f>Budgets!AT90</f>
        <v>0</v>
      </c>
      <c r="CM28" s="48">
        <f t="shared" ref="CM28:CM29" si="267">CN28-CN28</f>
        <v>0</v>
      </c>
      <c r="CN28" s="48">
        <f>Budgets!AU90</f>
        <v>0</v>
      </c>
      <c r="CO28" s="48">
        <f t="shared" ref="CO28:CO29" si="268">CP28-CP28</f>
        <v>0</v>
      </c>
      <c r="CP28" s="48">
        <f>Budgets!AV90</f>
        <v>0</v>
      </c>
      <c r="CQ28" s="48">
        <f t="shared" ref="CQ28:CQ29" si="269">CR28-CR28</f>
        <v>0</v>
      </c>
      <c r="CR28" s="48">
        <f>Budgets!AW90</f>
        <v>0</v>
      </c>
      <c r="CS28" s="48">
        <f t="shared" ref="CS28:CS29" si="270">CT28-CT28</f>
        <v>0</v>
      </c>
      <c r="CT28" s="48">
        <f>Budgets!AX90</f>
        <v>0</v>
      </c>
      <c r="CU28" s="48">
        <f t="shared" ref="CU28:CU29" si="271">CV28-CV28</f>
        <v>0</v>
      </c>
      <c r="CV28" s="48">
        <f>Budgets!AY90</f>
        <v>0</v>
      </c>
      <c r="CW28" s="48">
        <f t="shared" ref="CW28:CW29" si="272">CX28-CX28</f>
        <v>0</v>
      </c>
      <c r="CX28" s="48">
        <f>Budgets!AZ90</f>
        <v>0</v>
      </c>
      <c r="CY28" s="48">
        <f t="shared" ref="CY28:CY29" si="273">CZ28-CZ28</f>
        <v>0</v>
      </c>
      <c r="CZ28" s="48">
        <f>Budgets!BA90</f>
        <v>0</v>
      </c>
      <c r="DA28" s="48">
        <f t="shared" ref="DA28:DA29" si="274">DB28-DB28</f>
        <v>0</v>
      </c>
      <c r="DB28" s="48">
        <f>Budgets!BB90</f>
        <v>0</v>
      </c>
      <c r="DC28" s="48">
        <f t="shared" ref="DC28:DC29" si="275">DD28-DD28</f>
        <v>0</v>
      </c>
      <c r="DD28" s="48">
        <f>Budgets!BC90</f>
        <v>0</v>
      </c>
      <c r="DE28" s="48">
        <f t="shared" ref="DE28:DE29" si="276">DF28-DF28</f>
        <v>0</v>
      </c>
      <c r="DF28" s="48">
        <f>Budgets!BD90</f>
        <v>0</v>
      </c>
      <c r="DG28" s="48">
        <f t="shared" ref="DG28:DG29" si="277">DH28-DH28</f>
        <v>0</v>
      </c>
      <c r="DH28" s="48">
        <f>Budgets!BE90</f>
        <v>0</v>
      </c>
      <c r="DI28" s="48">
        <f t="shared" ref="DI28:DI29" si="278">DJ28-DJ28</f>
        <v>0</v>
      </c>
      <c r="DJ28" s="48">
        <f>Budgets!BF90</f>
        <v>0</v>
      </c>
      <c r="DK28" s="48">
        <f t="shared" ref="DK28:DK29" si="279">DL28-DL28</f>
        <v>0</v>
      </c>
      <c r="DL28" s="48">
        <f>Budgets!BG90</f>
        <v>0</v>
      </c>
      <c r="DM28" s="48">
        <f t="shared" ref="DM28:DM29" si="280">DN28-DN28</f>
        <v>0</v>
      </c>
      <c r="DN28" s="48">
        <f>Budgets!BH90</f>
        <v>0</v>
      </c>
      <c r="DO28" s="48">
        <f t="shared" ref="DO28:DO29" si="281">DP28-DP28</f>
        <v>0</v>
      </c>
      <c r="DP28" s="48">
        <f>Budgets!BI90</f>
        <v>0</v>
      </c>
      <c r="DQ28" s="48">
        <f t="shared" ref="DQ28:DQ29" si="282">DR28-DR28</f>
        <v>0</v>
      </c>
      <c r="DR28" s="48">
        <f>Budgets!BJ90</f>
        <v>0</v>
      </c>
      <c r="DS28" s="48">
        <f t="shared" ref="DS28:DS29" si="283">DT28-DT28</f>
        <v>0</v>
      </c>
      <c r="DT28" s="48">
        <f>Budgets!BK90</f>
        <v>0</v>
      </c>
      <c r="DU28" s="48">
        <f t="shared" ref="DU28:DU29" si="284">DV28-DV28</f>
        <v>0</v>
      </c>
      <c r="DV28" s="48">
        <f>Budgets!BL90</f>
        <v>0</v>
      </c>
      <c r="DW28" s="48">
        <f t="shared" ref="DW28:DW29" si="285">DX28-DX28</f>
        <v>0</v>
      </c>
      <c r="DX28" s="48">
        <f>Budgets!BM90</f>
        <v>0</v>
      </c>
      <c r="DY28" s="48">
        <f t="shared" ref="DY28:DY29" si="286">DZ28-DZ28</f>
        <v>0</v>
      </c>
      <c r="DZ28" s="48">
        <f>Budgets!BN90</f>
        <v>0</v>
      </c>
      <c r="EA28" s="48">
        <f t="shared" ref="EA28:EA29" si="287">EB28-EB28</f>
        <v>0</v>
      </c>
      <c r="EB28" s="48">
        <f>Budgets!BO90</f>
        <v>0</v>
      </c>
      <c r="EC28" s="48">
        <f t="shared" ref="EC28:EC29" si="288">ED28-ED28</f>
        <v>0</v>
      </c>
      <c r="ED28" s="48">
        <f>Budgets!BP90</f>
        <v>0</v>
      </c>
      <c r="EE28" s="48">
        <f t="shared" ref="EE28:EE29" si="289">EF28-EF28</f>
        <v>0</v>
      </c>
      <c r="EF28" s="48">
        <f>Budgets!BQ90</f>
        <v>0</v>
      </c>
      <c r="EG28" s="48">
        <f t="shared" ref="EG28:EG29" si="290">EH28-EH28</f>
        <v>0</v>
      </c>
      <c r="EH28" s="48">
        <f>Budgets!BR90</f>
        <v>0</v>
      </c>
      <c r="EI28" s="48">
        <f t="shared" ref="EI28:EI29" si="291">EJ28-EJ28</f>
        <v>0</v>
      </c>
      <c r="EJ28" s="48">
        <f>Budgets!BS90</f>
        <v>0</v>
      </c>
      <c r="EK28" s="48">
        <f t="shared" ref="EK28:EK29" si="292">EL28-EL28</f>
        <v>0</v>
      </c>
      <c r="EL28" s="48">
        <f>Budgets!BT90</f>
        <v>0</v>
      </c>
      <c r="EM28" s="48">
        <f t="shared" ref="EM28:EM29" si="293">EN28-EN28</f>
        <v>0</v>
      </c>
      <c r="EN28" s="48">
        <f>Budgets!BU90</f>
        <v>0</v>
      </c>
      <c r="EO28" s="48">
        <f t="shared" ref="EO28:EO29" si="294">EP28-EP28</f>
        <v>0</v>
      </c>
      <c r="EP28" s="48">
        <f>Budgets!BV90</f>
        <v>0</v>
      </c>
      <c r="EQ28" s="48">
        <f t="shared" ref="EQ28:EQ29" si="295">ER28-ER28</f>
        <v>0</v>
      </c>
      <c r="ER28" s="48">
        <f>Budgets!BW90</f>
        <v>0</v>
      </c>
      <c r="ES28" s="48">
        <f t="shared" ref="ES28:ES29" si="296">ET28-ET28</f>
        <v>0</v>
      </c>
      <c r="ET28" s="48">
        <f>Budgets!BX90</f>
        <v>0</v>
      </c>
      <c r="EU28" s="48">
        <f t="shared" ref="EU28:EU29" si="297">EV28-EV28</f>
        <v>0</v>
      </c>
      <c r="EV28" s="48">
        <f>Budgets!BY90</f>
        <v>0</v>
      </c>
      <c r="EW28" s="48">
        <f t="shared" ref="EW28:EW29" si="298">EX28-EX28</f>
        <v>0</v>
      </c>
      <c r="EX28" s="48">
        <f>Budgets!BZ90</f>
        <v>0</v>
      </c>
    </row>
    <row r="29" spans="1:154" ht="15.75" customHeight="1" x14ac:dyDescent="0.2">
      <c r="A29" s="52" t="s">
        <v>60</v>
      </c>
      <c r="B29" s="48">
        <f>'Balance Sheet'!G30</f>
        <v>-7539788.5200000005</v>
      </c>
      <c r="C29" s="48"/>
      <c r="D29" s="48">
        <f t="shared" si="224"/>
        <v>-7539788.5200000005</v>
      </c>
      <c r="E29" s="48">
        <f t="shared" si="226"/>
        <v>0</v>
      </c>
      <c r="F29" s="48">
        <f>Budgets!D91</f>
        <v>-7539788.5200000005</v>
      </c>
      <c r="G29" s="48">
        <f t="shared" si="227"/>
        <v>0</v>
      </c>
      <c r="H29" s="48">
        <f>Budgets!E91</f>
        <v>-7539788.5200000005</v>
      </c>
      <c r="I29" s="48">
        <f t="shared" si="228"/>
        <v>0</v>
      </c>
      <c r="J29" s="48">
        <f>Budgets!F91</f>
        <v>-7539788.5200000005</v>
      </c>
      <c r="K29" s="48">
        <f t="shared" si="229"/>
        <v>0</v>
      </c>
      <c r="L29" s="48">
        <f>Budgets!G91</f>
        <v>-7539788.5200000005</v>
      </c>
      <c r="M29" s="48">
        <f t="shared" si="230"/>
        <v>0</v>
      </c>
      <c r="N29" s="48">
        <f>Budgets!H91</f>
        <v>-7539788.5200000005</v>
      </c>
      <c r="O29" s="48">
        <f t="shared" si="231"/>
        <v>0</v>
      </c>
      <c r="P29" s="48">
        <f>Budgets!I91</f>
        <v>-7539788.5200000005</v>
      </c>
      <c r="Q29" s="48">
        <f t="shared" si="232"/>
        <v>0</v>
      </c>
      <c r="R29" s="48">
        <f>Budgets!J91</f>
        <v>-7539788.5200000005</v>
      </c>
      <c r="S29" s="48">
        <f t="shared" si="233"/>
        <v>0</v>
      </c>
      <c r="T29" s="48">
        <f>Budgets!K91</f>
        <v>-7539788.5200000005</v>
      </c>
      <c r="U29" s="48">
        <f t="shared" si="234"/>
        <v>0</v>
      </c>
      <c r="V29" s="48">
        <f>Budgets!L91</f>
        <v>-7539788.5200000005</v>
      </c>
      <c r="W29" s="48">
        <f t="shared" si="235"/>
        <v>0</v>
      </c>
      <c r="X29" s="48">
        <f>Budgets!M91</f>
        <v>-7539788.5200000005</v>
      </c>
      <c r="Y29" s="48">
        <f t="shared" si="236"/>
        <v>0</v>
      </c>
      <c r="Z29" s="48">
        <f>Budgets!N91</f>
        <v>-7539788.5200000005</v>
      </c>
      <c r="AA29" s="48">
        <f t="shared" si="237"/>
        <v>0</v>
      </c>
      <c r="AB29" s="48">
        <f>Budgets!O91</f>
        <v>-7539788.5200000005</v>
      </c>
      <c r="AC29" s="48">
        <f t="shared" si="238"/>
        <v>0</v>
      </c>
      <c r="AD29" s="48">
        <f>Budgets!P91</f>
        <v>-7539788.5200000005</v>
      </c>
      <c r="AE29" s="48">
        <f t="shared" si="239"/>
        <v>0</v>
      </c>
      <c r="AF29" s="48">
        <f>Budgets!Q91</f>
        <v>-7539788.5200000005</v>
      </c>
      <c r="AG29" s="48">
        <f t="shared" si="240"/>
        <v>0</v>
      </c>
      <c r="AH29" s="48">
        <f>Budgets!R91</f>
        <v>-7539788.5200000005</v>
      </c>
      <c r="AI29" s="48">
        <f t="shared" si="241"/>
        <v>0</v>
      </c>
      <c r="AJ29" s="48">
        <f>Budgets!S91</f>
        <v>-7539788.5200000005</v>
      </c>
      <c r="AK29" s="48">
        <f t="shared" si="242"/>
        <v>0</v>
      </c>
      <c r="AL29" s="48">
        <f>Budgets!T91</f>
        <v>-7539788.5200000005</v>
      </c>
      <c r="AM29" s="48">
        <f t="shared" si="243"/>
        <v>0</v>
      </c>
      <c r="AN29" s="48">
        <f>Budgets!U91</f>
        <v>-7539788.5200000005</v>
      </c>
      <c r="AO29" s="48">
        <f t="shared" si="244"/>
        <v>0</v>
      </c>
      <c r="AP29" s="48">
        <f>Budgets!V91</f>
        <v>-7539788.5200000005</v>
      </c>
      <c r="AQ29" s="48">
        <f t="shared" si="245"/>
        <v>0</v>
      </c>
      <c r="AR29" s="48">
        <f>Budgets!W91</f>
        <v>-7539788.5200000005</v>
      </c>
      <c r="AS29" s="48">
        <f t="shared" si="246"/>
        <v>0</v>
      </c>
      <c r="AT29" s="48">
        <f>Budgets!X91</f>
        <v>-7539788.5200000005</v>
      </c>
      <c r="AU29" s="48">
        <f t="shared" si="247"/>
        <v>0</v>
      </c>
      <c r="AV29" s="48">
        <f>Budgets!Y91</f>
        <v>-7539788.5200000005</v>
      </c>
      <c r="AW29" s="48">
        <f t="shared" si="248"/>
        <v>0</v>
      </c>
      <c r="AX29" s="48">
        <f>Budgets!Z91</f>
        <v>-7539788.5200000005</v>
      </c>
      <c r="AY29" s="48">
        <f t="shared" si="249"/>
        <v>0</v>
      </c>
      <c r="AZ29" s="48">
        <f>Budgets!AA91</f>
        <v>-7539788.5200000005</v>
      </c>
      <c r="BA29" s="48">
        <f t="shared" si="250"/>
        <v>0</v>
      </c>
      <c r="BB29" s="48">
        <f>Budgets!AB91</f>
        <v>-7539788.5200000005</v>
      </c>
      <c r="BC29" s="48">
        <f t="shared" si="251"/>
        <v>0</v>
      </c>
      <c r="BD29" s="48">
        <f>Budgets!AC91</f>
        <v>-7539788.5200000005</v>
      </c>
      <c r="BE29" s="48">
        <f t="shared" si="252"/>
        <v>0</v>
      </c>
      <c r="BF29" s="48">
        <f>Budgets!AD91</f>
        <v>-7539788.5200000005</v>
      </c>
      <c r="BG29" s="48">
        <f t="shared" si="253"/>
        <v>0</v>
      </c>
      <c r="BH29" s="48">
        <f>Budgets!AE91</f>
        <v>-7539788.5200000005</v>
      </c>
      <c r="BI29" s="48">
        <f t="shared" si="254"/>
        <v>0</v>
      </c>
      <c r="BJ29" s="48">
        <f>Budgets!AF91</f>
        <v>-7539788.5200000005</v>
      </c>
      <c r="BK29" s="48">
        <f t="shared" si="255"/>
        <v>0</v>
      </c>
      <c r="BL29" s="48">
        <f>Budgets!AG91</f>
        <v>-7539788.5200000005</v>
      </c>
      <c r="BM29" s="48">
        <f t="shared" si="256"/>
        <v>0</v>
      </c>
      <c r="BN29" s="48">
        <f>Budgets!AH91</f>
        <v>-7539788.5200000005</v>
      </c>
      <c r="BO29" s="48">
        <f t="shared" si="257"/>
        <v>0</v>
      </c>
      <c r="BP29" s="48">
        <f>Budgets!AI91</f>
        <v>-7539788.5200000005</v>
      </c>
      <c r="BQ29" s="48">
        <f t="shared" si="258"/>
        <v>0</v>
      </c>
      <c r="BR29" s="48">
        <f>Budgets!AJ91</f>
        <v>-7539788.5200000005</v>
      </c>
      <c r="BS29" s="48">
        <f t="shared" si="259"/>
        <v>0</v>
      </c>
      <c r="BT29" s="48">
        <f>Budgets!AK91</f>
        <v>-7539788.5200000005</v>
      </c>
      <c r="BU29" s="48">
        <f t="shared" si="260"/>
        <v>0</v>
      </c>
      <c r="BV29" s="48">
        <f>Budgets!AL91</f>
        <v>-7539788.5200000005</v>
      </c>
      <c r="BW29" s="48">
        <f t="shared" si="261"/>
        <v>0</v>
      </c>
      <c r="BX29" s="48">
        <f>Budgets!AM91</f>
        <v>-7539788.5200000005</v>
      </c>
      <c r="BY29" s="48">
        <f t="shared" si="262"/>
        <v>0</v>
      </c>
      <c r="BZ29" s="48">
        <f>Budgets!AN91</f>
        <v>-7539788.5200000005</v>
      </c>
      <c r="CA29" s="48">
        <f t="shared" si="225"/>
        <v>0</v>
      </c>
      <c r="CB29" s="48">
        <f>Budgets!AO91</f>
        <v>-7539788.5200000005</v>
      </c>
      <c r="CC29" s="48">
        <f t="shared" si="225"/>
        <v>0</v>
      </c>
      <c r="CD29" s="48">
        <f>Budgets!AP91</f>
        <v>-7539788.5200000005</v>
      </c>
      <c r="CE29" s="48">
        <f t="shared" si="263"/>
        <v>0</v>
      </c>
      <c r="CF29" s="48">
        <f>Budgets!AQ91</f>
        <v>-7539788.5200000005</v>
      </c>
      <c r="CG29" s="48">
        <f t="shared" si="264"/>
        <v>0</v>
      </c>
      <c r="CH29" s="48">
        <f>Budgets!AR91</f>
        <v>-7539788.5200000005</v>
      </c>
      <c r="CI29" s="48">
        <f t="shared" si="265"/>
        <v>0</v>
      </c>
      <c r="CJ29" s="48">
        <f>Budgets!AS91</f>
        <v>-7539788.5200000005</v>
      </c>
      <c r="CK29" s="48">
        <f t="shared" si="266"/>
        <v>0</v>
      </c>
      <c r="CL29" s="48">
        <f>Budgets!AT91</f>
        <v>-7539788.5200000005</v>
      </c>
      <c r="CM29" s="48">
        <f t="shared" si="267"/>
        <v>0</v>
      </c>
      <c r="CN29" s="48">
        <f>Budgets!AU91</f>
        <v>-7539788.5200000005</v>
      </c>
      <c r="CO29" s="48">
        <f t="shared" si="268"/>
        <v>0</v>
      </c>
      <c r="CP29" s="48">
        <f>Budgets!AV91</f>
        <v>-7539788.5200000005</v>
      </c>
      <c r="CQ29" s="48">
        <f t="shared" si="269"/>
        <v>0</v>
      </c>
      <c r="CR29" s="48">
        <f>Budgets!AW91</f>
        <v>-7539788.5200000005</v>
      </c>
      <c r="CS29" s="48">
        <f t="shared" si="270"/>
        <v>0</v>
      </c>
      <c r="CT29" s="48">
        <f>Budgets!AX91</f>
        <v>-7539788.5200000005</v>
      </c>
      <c r="CU29" s="48">
        <f t="shared" si="271"/>
        <v>0</v>
      </c>
      <c r="CV29" s="48">
        <f>Budgets!AY91</f>
        <v>-7539788.5200000005</v>
      </c>
      <c r="CW29" s="48">
        <f t="shared" si="272"/>
        <v>0</v>
      </c>
      <c r="CX29" s="48">
        <f>Budgets!AZ91</f>
        <v>-7539788.5200000005</v>
      </c>
      <c r="CY29" s="48">
        <f t="shared" si="273"/>
        <v>0</v>
      </c>
      <c r="CZ29" s="48">
        <f>Budgets!BA91</f>
        <v>-7539788.5200000005</v>
      </c>
      <c r="DA29" s="48">
        <f t="shared" si="274"/>
        <v>0</v>
      </c>
      <c r="DB29" s="48">
        <f>Budgets!BB91</f>
        <v>-7539788.5200000005</v>
      </c>
      <c r="DC29" s="48">
        <f t="shared" si="275"/>
        <v>0</v>
      </c>
      <c r="DD29" s="48">
        <f>Budgets!BC91</f>
        <v>-7539788.5200000005</v>
      </c>
      <c r="DE29" s="48">
        <f t="shared" si="276"/>
        <v>0</v>
      </c>
      <c r="DF29" s="48">
        <f>Budgets!BD91</f>
        <v>-7539788.5200000005</v>
      </c>
      <c r="DG29" s="48">
        <f t="shared" si="277"/>
        <v>0</v>
      </c>
      <c r="DH29" s="48">
        <f>Budgets!BE91</f>
        <v>-7539788.5200000005</v>
      </c>
      <c r="DI29" s="48">
        <f t="shared" si="278"/>
        <v>0</v>
      </c>
      <c r="DJ29" s="48">
        <f>Budgets!BF91</f>
        <v>-7539788.5200000005</v>
      </c>
      <c r="DK29" s="48">
        <f t="shared" si="279"/>
        <v>0</v>
      </c>
      <c r="DL29" s="48">
        <f>Budgets!BG91</f>
        <v>-7539788.5200000005</v>
      </c>
      <c r="DM29" s="48">
        <f t="shared" si="280"/>
        <v>0</v>
      </c>
      <c r="DN29" s="48">
        <f>Budgets!BH91</f>
        <v>-7539788.5200000005</v>
      </c>
      <c r="DO29" s="48">
        <f t="shared" si="281"/>
        <v>0</v>
      </c>
      <c r="DP29" s="48">
        <f>Budgets!BI91</f>
        <v>-7539788.5200000005</v>
      </c>
      <c r="DQ29" s="48">
        <f t="shared" si="282"/>
        <v>0</v>
      </c>
      <c r="DR29" s="48">
        <f>Budgets!BJ91</f>
        <v>-7539788.5200000005</v>
      </c>
      <c r="DS29" s="48">
        <f t="shared" si="283"/>
        <v>0</v>
      </c>
      <c r="DT29" s="48">
        <f>Budgets!BK91</f>
        <v>-7539788.5200000005</v>
      </c>
      <c r="DU29" s="48">
        <f t="shared" si="284"/>
        <v>0</v>
      </c>
      <c r="DV29" s="48">
        <f>Budgets!BL91</f>
        <v>-7539788.5200000005</v>
      </c>
      <c r="DW29" s="48">
        <f t="shared" si="285"/>
        <v>0</v>
      </c>
      <c r="DX29" s="48">
        <f>Budgets!BM91</f>
        <v>-7539788.5200000005</v>
      </c>
      <c r="DY29" s="48">
        <f t="shared" si="286"/>
        <v>0</v>
      </c>
      <c r="DZ29" s="48">
        <f>Budgets!BN91</f>
        <v>-7539788.5200000005</v>
      </c>
      <c r="EA29" s="48">
        <f t="shared" si="287"/>
        <v>0</v>
      </c>
      <c r="EB29" s="48">
        <f>Budgets!BO91</f>
        <v>-7539788.5200000005</v>
      </c>
      <c r="EC29" s="48">
        <f t="shared" si="288"/>
        <v>0</v>
      </c>
      <c r="ED29" s="48">
        <f>Budgets!BP91</f>
        <v>-7539788.5200000005</v>
      </c>
      <c r="EE29" s="48">
        <f t="shared" si="289"/>
        <v>0</v>
      </c>
      <c r="EF29" s="48">
        <f>Budgets!BQ91</f>
        <v>-7539788.5200000005</v>
      </c>
      <c r="EG29" s="48">
        <f t="shared" si="290"/>
        <v>0</v>
      </c>
      <c r="EH29" s="48">
        <f>Budgets!BR91</f>
        <v>-7539788.5200000005</v>
      </c>
      <c r="EI29" s="48">
        <f t="shared" si="291"/>
        <v>0</v>
      </c>
      <c r="EJ29" s="48">
        <f>Budgets!BS91</f>
        <v>-7539788.5200000005</v>
      </c>
      <c r="EK29" s="48">
        <f t="shared" si="292"/>
        <v>0</v>
      </c>
      <c r="EL29" s="48">
        <f>Budgets!BT91</f>
        <v>-7539788.5200000005</v>
      </c>
      <c r="EM29" s="48">
        <f t="shared" si="293"/>
        <v>0</v>
      </c>
      <c r="EN29" s="48">
        <f>Budgets!BU91</f>
        <v>-7539788.5200000005</v>
      </c>
      <c r="EO29" s="48">
        <f t="shared" si="294"/>
        <v>0</v>
      </c>
      <c r="EP29" s="48">
        <f>Budgets!BV91</f>
        <v>-7539788.5200000005</v>
      </c>
      <c r="EQ29" s="48">
        <f t="shared" si="295"/>
        <v>0</v>
      </c>
      <c r="ER29" s="48">
        <f>Budgets!BW91</f>
        <v>-7539788.5200000005</v>
      </c>
      <c r="ES29" s="48">
        <f t="shared" si="296"/>
        <v>0</v>
      </c>
      <c r="ET29" s="48">
        <f>Budgets!BX91</f>
        <v>-7539788.5200000005</v>
      </c>
      <c r="EU29" s="48">
        <f t="shared" si="297"/>
        <v>0</v>
      </c>
      <c r="EV29" s="48">
        <f>Budgets!BY91</f>
        <v>-7539788.5200000005</v>
      </c>
      <c r="EW29" s="48">
        <f t="shared" si="298"/>
        <v>0</v>
      </c>
      <c r="EX29" s="48">
        <f>Budgets!BZ91</f>
        <v>-7539788.5200000005</v>
      </c>
    </row>
    <row r="30" spans="1:154" ht="15.75" customHeight="1" x14ac:dyDescent="0.2">
      <c r="A30" s="52" t="s">
        <v>65</v>
      </c>
      <c r="B30" s="48">
        <f>'Balance Sheet'!G31</f>
        <v>0</v>
      </c>
      <c r="C30" s="48"/>
      <c r="D30" s="48">
        <f t="shared" si="224"/>
        <v>0</v>
      </c>
      <c r="E30" s="48"/>
      <c r="F30" s="48">
        <f>Budgets!D92</f>
        <v>-3201306.6226666672</v>
      </c>
      <c r="G30" s="48"/>
      <c r="H30" s="48">
        <f>Budgets!E92</f>
        <v>-3558585.6909333337</v>
      </c>
      <c r="I30" s="48"/>
      <c r="J30" s="48">
        <f>Budgets!F92</f>
        <v>-3994378.1107733338</v>
      </c>
      <c r="K30" s="48"/>
      <c r="L30" s="48">
        <f>J30+L67</f>
        <v>-4350869.1617700001</v>
      </c>
      <c r="M30" s="48"/>
      <c r="N30" s="48">
        <f>Budgets!H92</f>
        <v>-4741143.0219666669</v>
      </c>
      <c r="O30" s="48"/>
      <c r="P30" s="48">
        <f>Budgets!I92</f>
        <v>-4671267.4775633337</v>
      </c>
      <c r="Q30" s="59"/>
      <c r="R30" s="48">
        <f>Budgets!J92</f>
        <v>-5052444.2293300005</v>
      </c>
      <c r="S30" s="59"/>
      <c r="T30" s="48">
        <f>Budgets!K92</f>
        <v>-5291926.986266667</v>
      </c>
      <c r="U30" s="43"/>
      <c r="V30" s="48">
        <f>Budgets!L92</f>
        <v>-5542715.5269433334</v>
      </c>
      <c r="W30" s="43"/>
      <c r="X30" s="48">
        <f>Budgets!M92</f>
        <v>-5665472.0676199999</v>
      </c>
      <c r="Y30" s="43"/>
      <c r="Z30" s="48">
        <f>Budgets!N92</f>
        <v>-5769478.6082966663</v>
      </c>
      <c r="AA30" s="43"/>
      <c r="AB30" s="48">
        <f>Budgets!O92</f>
        <v>-5950816.1489733327</v>
      </c>
      <c r="AC30" s="43"/>
      <c r="AD30" s="48">
        <f>AB30+AD67</f>
        <v>-6072112.9387337491</v>
      </c>
      <c r="AE30" s="43"/>
      <c r="AF30" s="48">
        <f>AD30+AF67</f>
        <v>-6211679.7284941655</v>
      </c>
      <c r="AG30" s="43"/>
      <c r="AH30" s="48">
        <f>AF30+AH67</f>
        <v>-6331046.5182545818</v>
      </c>
      <c r="AI30" s="43"/>
      <c r="AJ30" s="48">
        <f>AH30+AJ67</f>
        <v>-6637672.7200149987</v>
      </c>
      <c r="AK30" s="43"/>
      <c r="AL30" s="48">
        <f>AJ30+AL67</f>
        <v>-6894998.4217754155</v>
      </c>
      <c r="AM30" s="43"/>
      <c r="AN30" s="48">
        <f>AL30+AN67</f>
        <v>-7221499.6235358324</v>
      </c>
      <c r="AO30" s="43"/>
      <c r="AP30" s="48">
        <f>AN30+AP67</f>
        <v>-7416961.0886138324</v>
      </c>
      <c r="AQ30" s="43"/>
      <c r="AR30" s="48">
        <f>AP30+AR67</f>
        <v>-7710468.2203584993</v>
      </c>
      <c r="AS30" s="43"/>
      <c r="AT30" s="48">
        <f>AR30+AT67</f>
        <v>-8044066.6604364999</v>
      </c>
      <c r="AU30" s="43"/>
      <c r="AV30" s="48">
        <f>AT30+AV67</f>
        <v>-8303372.1005144995</v>
      </c>
      <c r="AW30" s="43"/>
      <c r="AX30" s="48">
        <f>AV30+AX67</f>
        <v>-8446004.207259167</v>
      </c>
      <c r="AY30" s="43"/>
      <c r="AZ30" s="48">
        <f>AX30+AZ67</f>
        <v>-8662126.3140038345</v>
      </c>
      <c r="BA30" s="43"/>
      <c r="BB30" s="48">
        <f>Budgets!AB92</f>
        <v>-8521008.0040818322</v>
      </c>
      <c r="BC30" s="43"/>
      <c r="BD30" s="48">
        <f>Budgets!AC92</f>
        <v>-8665854.6941598319</v>
      </c>
      <c r="BE30" s="43"/>
      <c r="BF30" s="48">
        <f>Budgets!AD92</f>
        <v>-8688028.0509044994</v>
      </c>
      <c r="BG30" s="43"/>
      <c r="BH30" s="48">
        <f>Budgets!AE92</f>
        <v>-8828274.112649167</v>
      </c>
      <c r="BI30" s="43"/>
      <c r="BJ30" s="48">
        <f>BH30+BJ67</f>
        <v>-8904585.1743938345</v>
      </c>
      <c r="BK30" s="43"/>
      <c r="BL30" s="48">
        <f>BJ30+BL67</f>
        <v>-8878121.0226351675</v>
      </c>
      <c r="BM30" s="43"/>
      <c r="BN30" s="48">
        <f>BL30+BN67</f>
        <v>-8551570.4973053597</v>
      </c>
      <c r="BO30" s="43"/>
      <c r="BP30" s="48">
        <f>BN30+BP67</f>
        <v>-8406470.1450983565</v>
      </c>
      <c r="BQ30" s="43"/>
      <c r="BR30" s="48">
        <f>BP30+BR67</f>
        <v>-8358229.5355189648</v>
      </c>
      <c r="BS30" s="43"/>
      <c r="BT30" s="48">
        <f>BR30+BT67</f>
        <v>-8294620.5272257105</v>
      </c>
      <c r="BU30" s="43"/>
      <c r="BV30" s="48">
        <f>BT30+BV67</f>
        <v>-8141199.0189324562</v>
      </c>
      <c r="BW30" s="43"/>
      <c r="BX30" s="48">
        <f>BV30+BX67</f>
        <v>-8034027.5106392018</v>
      </c>
      <c r="BY30" s="43"/>
      <c r="BZ30" s="48">
        <f>BX30+BZ67</f>
        <v>-7721835.1690126145</v>
      </c>
      <c r="CA30" s="48"/>
      <c r="CB30" s="48">
        <f>BZ30+CB67</f>
        <v>-7109830.3273860272</v>
      </c>
      <c r="CC30" s="48"/>
      <c r="CD30" s="48">
        <f>CB30+CD67</f>
        <v>-6711492.1524261069</v>
      </c>
      <c r="CE30" s="43"/>
      <c r="CF30" s="48">
        <f>CD30+CF67</f>
        <v>-6253472.7307128534</v>
      </c>
      <c r="CG30" s="43"/>
      <c r="CH30" s="48">
        <f>CF30+CH67</f>
        <v>-5530244.9756662659</v>
      </c>
      <c r="CI30" s="43"/>
      <c r="CJ30" s="48">
        <f>CH30+CJ67</f>
        <v>-4886888.8622863451</v>
      </c>
      <c r="CK30" s="43"/>
      <c r="CL30" s="48">
        <f>CJ30+CL67</f>
        <v>-3834016.4819795322</v>
      </c>
      <c r="CM30" s="43"/>
      <c r="CN30" s="48">
        <f>CL30+CN67</f>
        <v>-2900519.1016727197</v>
      </c>
      <c r="CO30" s="43"/>
      <c r="CP30" s="48">
        <f>CN30+CP67</f>
        <v>-1967542.5546992405</v>
      </c>
      <c r="CQ30" s="43"/>
      <c r="CR30" s="48">
        <f>CP30+CR67</f>
        <v>-930250.14939242788</v>
      </c>
      <c r="CS30" s="43"/>
      <c r="CT30" s="48">
        <f>CR30+CT67</f>
        <v>370042.25591438496</v>
      </c>
      <c r="CU30" s="43"/>
      <c r="CV30" s="48">
        <f>CT30+CV67</f>
        <v>1588938.8278878643</v>
      </c>
      <c r="CW30" s="43"/>
      <c r="CX30" s="48">
        <f>CV30+CX67</f>
        <v>3171460.3998613437</v>
      </c>
      <c r="CY30" s="43"/>
      <c r="CZ30" s="48">
        <f>CX30+CZ67</f>
        <v>4964877.8051681556</v>
      </c>
      <c r="DA30" s="43"/>
      <c r="DB30" s="48">
        <f>CZ30+DB67</f>
        <v>7048086.877141634</v>
      </c>
      <c r="DC30" s="43"/>
      <c r="DD30" s="48">
        <f>DB30+DD67</f>
        <v>9366269.2840276137</v>
      </c>
      <c r="DE30" s="43"/>
      <c r="DF30" s="48">
        <f>DD30+DF67</f>
        <v>11692347.524246925</v>
      </c>
      <c r="DG30" s="43"/>
      <c r="DH30" s="48">
        <f>DF30+DH67</f>
        <v>14162613.264466237</v>
      </c>
      <c r="DI30" s="43"/>
      <c r="DJ30" s="48">
        <f>DH30+DJ67</f>
        <v>16905562.751625452</v>
      </c>
      <c r="DK30" s="43"/>
      <c r="DL30" s="48">
        <f>DJ30+DL67</f>
        <v>19836720.572117999</v>
      </c>
      <c r="DM30" s="43"/>
      <c r="DN30" s="48">
        <f>DL30+DN67</f>
        <v>22874440.89261055</v>
      </c>
      <c r="DO30" s="43"/>
      <c r="DP30" s="48">
        <f>DN30+DP67</f>
        <v>26158702.879769765</v>
      </c>
      <c r="DQ30" s="43"/>
      <c r="DR30" s="48">
        <f>DP30+DR67</f>
        <v>29800985.700262316</v>
      </c>
      <c r="DS30" s="43"/>
      <c r="DT30" s="48">
        <f>DR30+DT67</f>
        <v>33620622.68742153</v>
      </c>
      <c r="DU30" s="43"/>
      <c r="DV30" s="48">
        <f>DT30+DV67</f>
        <v>37860801.34124741</v>
      </c>
      <c r="DW30" s="43"/>
      <c r="DX30" s="48">
        <f>DV30+DX67</f>
        <v>42435209.16173996</v>
      </c>
      <c r="DY30" s="43"/>
      <c r="DZ30" s="48">
        <f>DX30+DZ67</f>
        <v>47308846.148899175</v>
      </c>
      <c r="EA30" s="43"/>
      <c r="EB30" s="48">
        <f>DZ30+EB67</f>
        <v>52246045.63605839</v>
      </c>
      <c r="EC30" s="43"/>
      <c r="ED30" s="48">
        <f>EB30+ED67</f>
        <v>57422120.123217605</v>
      </c>
      <c r="EE30" s="43"/>
      <c r="EF30" s="48">
        <f>ED30+EF67</f>
        <v>63010861.277043484</v>
      </c>
      <c r="EG30" s="43"/>
      <c r="EH30" s="48">
        <f>EF30+EH67</f>
        <v>68748227.430869371</v>
      </c>
      <c r="EI30" s="43"/>
      <c r="EJ30" s="48">
        <f>EH30+EJ67</f>
        <v>74533801.918028593</v>
      </c>
      <c r="EK30" s="43"/>
      <c r="EL30" s="48">
        <f>EJ30+EL67</f>
        <v>80622793.071854472</v>
      </c>
      <c r="EM30" s="43"/>
      <c r="EN30" s="48">
        <f>EL30+EN67</f>
        <v>87198784.225680351</v>
      </c>
      <c r="EO30" s="43"/>
      <c r="EP30" s="48">
        <f>EN30+EP67</f>
        <v>93622004.546172902</v>
      </c>
      <c r="EQ30" s="43"/>
      <c r="ER30" s="48">
        <f>EP30+ER67</f>
        <v>100374641.53333211</v>
      </c>
      <c r="ES30" s="43"/>
      <c r="ET30" s="48">
        <f>ER30+ET67</f>
        <v>107537445.18715799</v>
      </c>
      <c r="EU30" s="43"/>
      <c r="EV30" s="48">
        <f>ET30+EV67</f>
        <v>114350998.84098387</v>
      </c>
      <c r="EW30" s="43"/>
      <c r="EX30" s="48">
        <f>EV30+EX67</f>
        <v>121196489.99480975</v>
      </c>
    </row>
    <row r="31" spans="1:154" ht="15.75" customHeight="1" thickBot="1" x14ac:dyDescent="0.25">
      <c r="A31" s="58" t="s">
        <v>66</v>
      </c>
      <c r="B31" s="61">
        <f>SUM(B26:B30)</f>
        <v>2134520.5200000005</v>
      </c>
      <c r="C31" s="48"/>
      <c r="D31" s="61">
        <f>SUM(D26:D30)</f>
        <v>2134520.5200000005</v>
      </c>
      <c r="E31" s="48"/>
      <c r="F31" s="61">
        <f>SUM(F26:F30)</f>
        <v>1575830.8573333323</v>
      </c>
      <c r="G31" s="48"/>
      <c r="H31" s="61">
        <f>SUM(H26:H30)</f>
        <v>1218551.7890666658</v>
      </c>
      <c r="I31" s="48"/>
      <c r="J31" s="61">
        <f>SUM(J26:J30)</f>
        <v>782759.3692266657</v>
      </c>
      <c r="K31" s="48"/>
      <c r="L31" s="61">
        <f>SUM(L26:L30)</f>
        <v>426268.31822999939</v>
      </c>
      <c r="M31" s="48"/>
      <c r="N31" s="61">
        <f>SUM(N26:N30)</f>
        <v>35994.458033332601</v>
      </c>
      <c r="O31" s="48"/>
      <c r="P31" s="61">
        <f>SUM(P26:P30)</f>
        <v>105870.00243666582</v>
      </c>
      <c r="Q31" s="59"/>
      <c r="R31" s="61">
        <f>SUM(R26:R30)</f>
        <v>-275306.74933000095</v>
      </c>
      <c r="S31" s="59"/>
      <c r="T31" s="61">
        <f>SUM(T26:T30)</f>
        <v>-514789.50626666751</v>
      </c>
      <c r="U31" s="43"/>
      <c r="V31" s="61">
        <f>SUM(V26:V30)</f>
        <v>-765578.04694333393</v>
      </c>
      <c r="W31" s="43"/>
      <c r="X31" s="61">
        <f>SUM(X26:X30)</f>
        <v>-888334.58762000035</v>
      </c>
      <c r="Y31" s="43"/>
      <c r="Z31" s="61">
        <f>SUM(Z26:Z30)</f>
        <v>-992341.12829666678</v>
      </c>
      <c r="AA31" s="43"/>
      <c r="AB31" s="61">
        <f>SUM(AB26:AB30)</f>
        <v>-1173678.6689733332</v>
      </c>
      <c r="AC31" s="43"/>
      <c r="AD31" s="61">
        <f>SUM(AD26:AD30)</f>
        <v>-1294975.4587337496</v>
      </c>
      <c r="AE31" s="43"/>
      <c r="AF31" s="61">
        <f>SUM(AF26:AF30)</f>
        <v>-1434542.2484941659</v>
      </c>
      <c r="AG31" s="43"/>
      <c r="AH31" s="61">
        <f>SUM(AH26:AH30)</f>
        <v>-1553909.0382545823</v>
      </c>
      <c r="AI31" s="43"/>
      <c r="AJ31" s="61">
        <f>SUM(AJ26:AJ30)</f>
        <v>-1860535.2400149992</v>
      </c>
      <c r="AK31" s="43"/>
      <c r="AL31" s="61">
        <f>SUM(AL26:AL30)</f>
        <v>-2117860.941775416</v>
      </c>
      <c r="AM31" s="43"/>
      <c r="AN31" s="61">
        <f>SUM(AN26:AN30)</f>
        <v>-2444362.1435358329</v>
      </c>
      <c r="AO31" s="43"/>
      <c r="AP31" s="61">
        <f>SUM(AP26:AP30)</f>
        <v>-2639823.6086138329</v>
      </c>
      <c r="AQ31" s="43"/>
      <c r="AR31" s="61">
        <f>SUM(AR26:AR30)</f>
        <v>-2933330.7403584998</v>
      </c>
      <c r="AS31" s="43"/>
      <c r="AT31" s="61">
        <f>SUM(AT26:AT30)</f>
        <v>-3266929.1804365003</v>
      </c>
      <c r="AU31" s="43"/>
      <c r="AV31" s="61">
        <f>SUM(AV26:AV30)</f>
        <v>-3526234.6205145</v>
      </c>
      <c r="AW31" s="43"/>
      <c r="AX31" s="61">
        <f>SUM(AX26:AX30)</f>
        <v>-3668866.7272591675</v>
      </c>
      <c r="AY31" s="43"/>
      <c r="AZ31" s="61">
        <f>SUM(AZ26:AZ30)</f>
        <v>-3884988.834003835</v>
      </c>
      <c r="BA31" s="43"/>
      <c r="BB31" s="61">
        <f>SUM(BB26:BB30)</f>
        <v>-3743870.5240818327</v>
      </c>
      <c r="BC31" s="43"/>
      <c r="BD31" s="61">
        <f>SUM(BD26:BD30)</f>
        <v>-3888717.2141598323</v>
      </c>
      <c r="BE31" s="43"/>
      <c r="BF31" s="61">
        <f>SUM(BF26:BF30)</f>
        <v>-3910890.5709044999</v>
      </c>
      <c r="BG31" s="43"/>
      <c r="BH31" s="61">
        <f>SUM(BH26:BH30)</f>
        <v>-4051136.6326491674</v>
      </c>
      <c r="BI31" s="43"/>
      <c r="BJ31" s="61">
        <f>SUM(BJ26:BJ30)</f>
        <v>-4127447.694393835</v>
      </c>
      <c r="BK31" s="43"/>
      <c r="BL31" s="61">
        <f>SUM(BL26:BL30)</f>
        <v>-4100983.5426351679</v>
      </c>
      <c r="BM31" s="43"/>
      <c r="BN31" s="61">
        <f>SUM(BN26:BN30)</f>
        <v>-3774433.0173053602</v>
      </c>
      <c r="BO31" s="43"/>
      <c r="BP31" s="61">
        <f>SUM(BP26:BP30)</f>
        <v>-3629332.665098357</v>
      </c>
      <c r="BQ31" s="43"/>
      <c r="BR31" s="61">
        <f>SUM(BR26:BR30)</f>
        <v>-3581092.0555189652</v>
      </c>
      <c r="BS31" s="43"/>
      <c r="BT31" s="61">
        <f>SUM(BT26:BT30)</f>
        <v>-3517483.0472257109</v>
      </c>
      <c r="BU31" s="43"/>
      <c r="BV31" s="61">
        <f>SUM(BV26:BV30)</f>
        <v>-3364061.5389324566</v>
      </c>
      <c r="BW31" s="43"/>
      <c r="BX31" s="61">
        <f>SUM(BX26:BX30)</f>
        <v>-3256890.0306392023</v>
      </c>
      <c r="BY31" s="43"/>
      <c r="BZ31" s="61">
        <f>SUM(BZ26:BZ30)</f>
        <v>-2944697.689012615</v>
      </c>
      <c r="CA31" s="43"/>
      <c r="CB31" s="61">
        <f>SUM(CB26:CB30)</f>
        <v>-2332692.8473860277</v>
      </c>
      <c r="CC31" s="43"/>
      <c r="CD31" s="61">
        <f>SUM(CD26:CD30)</f>
        <v>-1934354.6724261073</v>
      </c>
      <c r="CE31" s="43"/>
      <c r="CF31" s="61">
        <f>SUM(CF26:CF30)</f>
        <v>-1476335.2507128539</v>
      </c>
      <c r="CG31" s="43"/>
      <c r="CH31" s="61">
        <f>SUM(CH26:CH30)</f>
        <v>-753107.49566626642</v>
      </c>
      <c r="CI31" s="43"/>
      <c r="CJ31" s="61">
        <f>SUM(CJ26:CJ30)</f>
        <v>-109751.38228634559</v>
      </c>
      <c r="CK31" s="43"/>
      <c r="CL31" s="61">
        <f>SUM(CL26:CL30)</f>
        <v>943120.99802046735</v>
      </c>
      <c r="CM31" s="43"/>
      <c r="CN31" s="61">
        <f>SUM(CN26:CN30)</f>
        <v>1876618.3783272798</v>
      </c>
      <c r="CO31" s="43"/>
      <c r="CP31" s="61">
        <f>SUM(CP26:CP30)</f>
        <v>2809594.9253007593</v>
      </c>
      <c r="CQ31" s="43"/>
      <c r="CR31" s="61">
        <f>SUM(CR26:CR30)</f>
        <v>3846887.3306075716</v>
      </c>
      <c r="CS31" s="43"/>
      <c r="CT31" s="61">
        <f>SUM(CT26:CT30)</f>
        <v>5147179.7359143849</v>
      </c>
      <c r="CU31" s="43"/>
      <c r="CV31" s="61">
        <f>SUM(CV26:CV30)</f>
        <v>6366076.3078878634</v>
      </c>
      <c r="CW31" s="43"/>
      <c r="CX31" s="61">
        <f>SUM(CX26:CX30)</f>
        <v>7948597.8798613437</v>
      </c>
      <c r="CY31" s="43"/>
      <c r="CZ31" s="61">
        <f>SUM(CZ26:CZ30)</f>
        <v>9742015.285168156</v>
      </c>
      <c r="DA31" s="43"/>
      <c r="DB31" s="61">
        <f>SUM(DB26:DB30)</f>
        <v>11825224.357141633</v>
      </c>
      <c r="DC31" s="43"/>
      <c r="DD31" s="61">
        <f>SUM(DD26:DD30)</f>
        <v>14143406.764027614</v>
      </c>
      <c r="DE31" s="43"/>
      <c r="DF31" s="61">
        <f>SUM(DF26:DF30)</f>
        <v>16469485.004246924</v>
      </c>
      <c r="DG31" s="43"/>
      <c r="DH31" s="61">
        <f>SUM(DH26:DH30)</f>
        <v>18939750.744466238</v>
      </c>
      <c r="DI31" s="43"/>
      <c r="DJ31" s="61">
        <f>SUM(DJ26:DJ30)</f>
        <v>21682700.231625453</v>
      </c>
      <c r="DK31" s="43"/>
      <c r="DL31" s="61">
        <f>SUM(DL26:DL30)</f>
        <v>24613858.052118</v>
      </c>
      <c r="DM31" s="43"/>
      <c r="DN31" s="61">
        <f>SUM(DN26:DN30)</f>
        <v>27651578.37261055</v>
      </c>
      <c r="DO31" s="43"/>
      <c r="DP31" s="61">
        <f>SUM(DP26:DP30)</f>
        <v>30935840.359769765</v>
      </c>
      <c r="DQ31" s="43"/>
      <c r="DR31" s="61">
        <f>SUM(DR26:DR30)</f>
        <v>34578123.180262312</v>
      </c>
      <c r="DS31" s="43"/>
      <c r="DT31" s="61">
        <f>SUM(DT26:DT30)</f>
        <v>38397760.167421527</v>
      </c>
      <c r="DU31" s="43"/>
      <c r="DV31" s="61">
        <f>SUM(DV26:DV30)</f>
        <v>42637938.821247406</v>
      </c>
      <c r="DW31" s="43"/>
      <c r="DX31" s="61">
        <f>SUM(DX26:DX30)</f>
        <v>47212346.641739957</v>
      </c>
      <c r="DY31" s="43"/>
      <c r="DZ31" s="61">
        <f>SUM(DZ26:DZ30)</f>
        <v>52085983.628899172</v>
      </c>
      <c r="EA31" s="306"/>
      <c r="EB31" s="61">
        <f>SUM(EB26:EB30)</f>
        <v>57023183.116058387</v>
      </c>
      <c r="EC31" s="43"/>
      <c r="ED31" s="61">
        <f>SUM(ED26:ED30)</f>
        <v>62199257.603217602</v>
      </c>
      <c r="EE31" s="43"/>
      <c r="EF31" s="61">
        <f>SUM(EF26:EF30)</f>
        <v>67787998.757043481</v>
      </c>
      <c r="EG31" s="43"/>
      <c r="EH31" s="61">
        <f>SUM(EH26:EH30)</f>
        <v>73525364.910869375</v>
      </c>
      <c r="EI31" s="43"/>
      <c r="EJ31" s="61">
        <f>SUM(EJ26:EJ30)</f>
        <v>79310939.398028597</v>
      </c>
      <c r="EK31" s="43"/>
      <c r="EL31" s="61">
        <f>SUM(EL26:EL30)</f>
        <v>85399930.551854476</v>
      </c>
      <c r="EM31" s="43"/>
      <c r="EN31" s="61">
        <f>SUM(EN26:EN30)</f>
        <v>91975921.705680355</v>
      </c>
      <c r="EO31" s="43"/>
      <c r="EP31" s="61">
        <f>SUM(EP26:EP30)</f>
        <v>98399142.026172906</v>
      </c>
      <c r="EQ31" s="43"/>
      <c r="ER31" s="61">
        <f>SUM(ER26:ER30)</f>
        <v>105151779.01333211</v>
      </c>
      <c r="ES31" s="43"/>
      <c r="ET31" s="61">
        <f>SUM(ET26:ET30)</f>
        <v>112314582.66715799</v>
      </c>
      <c r="EU31" s="43"/>
      <c r="EV31" s="61">
        <f>SUM(EV26:EV30)</f>
        <v>119128136.32098387</v>
      </c>
      <c r="EW31" s="43"/>
      <c r="EX31" s="61">
        <f>SUM(EX26:EX30)</f>
        <v>125973627.47480975</v>
      </c>
    </row>
    <row r="32" spans="1:154" ht="15.75" customHeight="1" thickTop="1" x14ac:dyDescent="0.2">
      <c r="A32" s="52"/>
      <c r="B32" s="50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59"/>
      <c r="Q32" s="59"/>
      <c r="R32" s="59"/>
      <c r="S32" s="59"/>
      <c r="T32" s="59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43"/>
      <c r="AT32" s="43"/>
      <c r="AU32" s="43"/>
      <c r="AV32" s="43"/>
      <c r="AW32" s="43"/>
      <c r="AX32" s="43"/>
      <c r="AY32" s="43"/>
      <c r="AZ32" s="43"/>
      <c r="BA32" s="43"/>
      <c r="BB32" s="43"/>
      <c r="BC32" s="43"/>
      <c r="BD32" s="43"/>
      <c r="BE32" s="43"/>
      <c r="BF32" s="43"/>
      <c r="BG32" s="43"/>
      <c r="BH32" s="43"/>
      <c r="BI32" s="43"/>
      <c r="BJ32" s="43"/>
      <c r="BK32" s="43"/>
      <c r="BL32" s="43"/>
      <c r="BM32" s="43"/>
      <c r="BN32" s="43"/>
      <c r="BO32" s="43"/>
      <c r="BP32" s="43"/>
      <c r="BQ32" s="43"/>
      <c r="BR32" s="43"/>
      <c r="BS32" s="43"/>
      <c r="BT32" s="43"/>
      <c r="BU32" s="43"/>
      <c r="BV32" s="43"/>
      <c r="BW32" s="43"/>
      <c r="BX32" s="43"/>
      <c r="BY32" s="43"/>
      <c r="BZ32" s="43"/>
      <c r="CA32" s="43"/>
      <c r="CB32" s="43"/>
      <c r="CC32" s="43"/>
      <c r="CD32" s="43"/>
      <c r="CE32" s="43"/>
      <c r="CF32" s="43"/>
      <c r="CG32" s="43"/>
      <c r="CH32" s="43"/>
      <c r="CI32" s="43"/>
      <c r="CJ32" s="43"/>
      <c r="CK32" s="43"/>
      <c r="CL32" s="43"/>
      <c r="CM32" s="43"/>
      <c r="CN32" s="43"/>
      <c r="CO32" s="43"/>
      <c r="CP32" s="43"/>
      <c r="CQ32" s="43"/>
      <c r="CR32" s="43"/>
      <c r="CS32" s="43"/>
      <c r="CT32" s="43"/>
      <c r="CU32" s="43"/>
      <c r="CV32" s="43"/>
      <c r="CW32" s="43"/>
      <c r="CX32" s="43"/>
      <c r="CY32" s="43"/>
      <c r="CZ32" s="43"/>
      <c r="DA32" s="43"/>
      <c r="DB32" s="43"/>
      <c r="DC32" s="43"/>
      <c r="DD32" s="43"/>
      <c r="DE32" s="43"/>
      <c r="DF32" s="43"/>
      <c r="DG32" s="43"/>
      <c r="DH32" s="43"/>
      <c r="DI32" s="43"/>
      <c r="DJ32" s="43"/>
      <c r="DK32" s="43"/>
      <c r="DL32" s="43"/>
      <c r="DM32" s="43"/>
      <c r="DN32" s="43"/>
      <c r="DO32" s="43"/>
      <c r="DP32" s="43"/>
      <c r="DQ32" s="43"/>
      <c r="DR32" s="43"/>
      <c r="DS32" s="43"/>
      <c r="DT32" s="43"/>
      <c r="DU32" s="43"/>
      <c r="DV32" s="43"/>
      <c r="DW32" s="43"/>
      <c r="DX32" s="43"/>
      <c r="DY32" s="43"/>
      <c r="DZ32" s="43"/>
      <c r="EA32" s="43"/>
      <c r="EB32" s="43"/>
      <c r="EC32" s="43"/>
      <c r="ED32" s="43"/>
      <c r="EE32" s="43"/>
      <c r="EF32" s="43"/>
      <c r="EG32" s="43"/>
      <c r="EH32" s="43"/>
      <c r="EI32" s="43"/>
      <c r="EJ32" s="43"/>
      <c r="EK32" s="43"/>
      <c r="EL32" s="43"/>
      <c r="EM32" s="43"/>
      <c r="EN32" s="43"/>
      <c r="EO32" s="43"/>
      <c r="EP32" s="43"/>
      <c r="EQ32" s="43"/>
      <c r="ER32" s="43"/>
      <c r="ES32" s="43"/>
      <c r="ET32" s="43"/>
      <c r="EU32" s="43"/>
      <c r="EV32" s="43"/>
      <c r="EW32" s="43"/>
      <c r="EX32" s="43"/>
    </row>
    <row r="33" spans="1:154" ht="15.75" customHeight="1" x14ac:dyDescent="0.2">
      <c r="A33" s="52"/>
      <c r="B33" s="50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59"/>
      <c r="Q33" s="59"/>
      <c r="R33" s="59"/>
      <c r="S33" s="59"/>
      <c r="T33" s="59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  <c r="AP33" s="43"/>
      <c r="AQ33" s="43"/>
      <c r="AR33" s="43"/>
      <c r="AS33" s="43"/>
      <c r="AT33" s="43"/>
      <c r="AU33" s="43"/>
      <c r="AV33" s="43"/>
      <c r="AW33" s="43"/>
      <c r="AX33" s="43"/>
      <c r="AY33" s="43"/>
      <c r="AZ33" s="43"/>
      <c r="BA33" s="43"/>
      <c r="BB33" s="43"/>
      <c r="BC33" s="43"/>
      <c r="BD33" s="43"/>
      <c r="BE33" s="43"/>
      <c r="BF33" s="43"/>
      <c r="BG33" s="43"/>
      <c r="BH33" s="43"/>
      <c r="BI33" s="43"/>
      <c r="BJ33" s="43"/>
      <c r="BK33" s="43"/>
      <c r="BL33" s="43"/>
      <c r="BM33" s="43"/>
      <c r="BN33" s="43"/>
      <c r="BO33" s="43"/>
      <c r="BP33" s="43"/>
      <c r="BQ33" s="43"/>
      <c r="BR33" s="43"/>
      <c r="BS33" s="43"/>
      <c r="BT33" s="43"/>
      <c r="BU33" s="43"/>
      <c r="BV33" s="43"/>
      <c r="BW33" s="43"/>
      <c r="BX33" s="43"/>
      <c r="BY33" s="43"/>
      <c r="BZ33" s="43"/>
      <c r="CA33" s="43"/>
      <c r="CB33" s="43"/>
      <c r="CC33" s="43"/>
      <c r="CD33" s="43"/>
      <c r="CE33" s="43"/>
      <c r="CF33" s="43"/>
      <c r="CG33" s="43"/>
      <c r="CH33" s="43"/>
      <c r="CI33" s="43"/>
      <c r="CJ33" s="43"/>
      <c r="CK33" s="43"/>
      <c r="CL33" s="43"/>
      <c r="CM33" s="43"/>
      <c r="CN33" s="43"/>
      <c r="CO33" s="43"/>
      <c r="CP33" s="43"/>
      <c r="CQ33" s="43"/>
      <c r="CR33" s="43"/>
      <c r="CS33" s="43"/>
      <c r="CT33" s="43"/>
      <c r="CU33" s="43"/>
      <c r="CV33" s="43"/>
      <c r="CW33" s="43"/>
      <c r="CX33" s="43"/>
      <c r="CY33" s="43"/>
      <c r="CZ33" s="43"/>
      <c r="DA33" s="43"/>
      <c r="DB33" s="43"/>
      <c r="DC33" s="43"/>
      <c r="DD33" s="43"/>
      <c r="DE33" s="43"/>
      <c r="DF33" s="43"/>
      <c r="DG33" s="43"/>
      <c r="DH33" s="43"/>
      <c r="DI33" s="43"/>
      <c r="DJ33" s="43"/>
      <c r="DK33" s="43"/>
      <c r="DL33" s="43"/>
      <c r="DM33" s="43"/>
      <c r="DN33" s="43"/>
      <c r="DO33" s="43"/>
      <c r="DP33" s="43"/>
      <c r="DQ33" s="43"/>
      <c r="DR33" s="43"/>
      <c r="DS33" s="43"/>
      <c r="DT33" s="43"/>
      <c r="DU33" s="43"/>
      <c r="DV33" s="43"/>
      <c r="DW33" s="43"/>
      <c r="DX33" s="43"/>
      <c r="DY33" s="43"/>
      <c r="DZ33" s="43"/>
      <c r="EA33" s="43"/>
      <c r="EB33" s="43"/>
      <c r="EC33" s="43"/>
      <c r="ED33" s="43"/>
      <c r="EE33" s="43"/>
      <c r="EF33" s="43"/>
      <c r="EG33" s="43"/>
      <c r="EH33" s="43"/>
      <c r="EI33" s="43"/>
      <c r="EJ33" s="43"/>
      <c r="EK33" s="43"/>
      <c r="EL33" s="43"/>
      <c r="EM33" s="43"/>
      <c r="EN33" s="43"/>
      <c r="EO33" s="43"/>
      <c r="EP33" s="43"/>
      <c r="EQ33" s="43"/>
      <c r="ER33" s="43"/>
      <c r="ES33" s="43"/>
      <c r="ET33" s="43"/>
      <c r="EU33" s="43"/>
      <c r="EV33" s="43"/>
      <c r="EW33" s="43"/>
      <c r="EX33" s="43"/>
    </row>
    <row r="34" spans="1:154" ht="15.75" customHeight="1" x14ac:dyDescent="0.2">
      <c r="A34" s="52"/>
      <c r="B34" s="50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59"/>
      <c r="Q34" s="59"/>
      <c r="R34" s="59"/>
      <c r="S34" s="59"/>
      <c r="T34" s="59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43"/>
      <c r="AT34" s="43"/>
      <c r="AU34" s="43"/>
      <c r="AV34" s="43"/>
      <c r="AW34" s="43"/>
      <c r="AX34" s="43"/>
      <c r="AY34" s="43"/>
      <c r="AZ34" s="43"/>
      <c r="BA34" s="43"/>
      <c r="BB34" s="43"/>
      <c r="BC34" s="43"/>
      <c r="BD34" s="43"/>
      <c r="BE34" s="43"/>
      <c r="BF34" s="43"/>
      <c r="BG34" s="43"/>
      <c r="BH34" s="43"/>
      <c r="BI34" s="43"/>
      <c r="BJ34" s="43"/>
      <c r="BK34" s="43"/>
      <c r="BL34" s="43"/>
      <c r="BM34" s="43"/>
      <c r="BN34" s="43"/>
      <c r="BO34" s="43"/>
      <c r="BP34" s="43"/>
      <c r="BQ34" s="43"/>
      <c r="BR34" s="43"/>
      <c r="BS34" s="43"/>
      <c r="BT34" s="43"/>
      <c r="BU34" s="43"/>
      <c r="BV34" s="43"/>
      <c r="BW34" s="43"/>
      <c r="BX34" s="43"/>
      <c r="BY34" s="43"/>
      <c r="BZ34" s="43"/>
      <c r="CA34" s="43"/>
      <c r="CB34" s="43"/>
      <c r="CC34" s="43"/>
      <c r="CD34" s="43"/>
      <c r="CE34" s="43"/>
      <c r="CF34" s="43"/>
      <c r="CG34" s="43"/>
      <c r="CH34" s="43"/>
      <c r="CI34" s="43"/>
      <c r="CJ34" s="43"/>
      <c r="CK34" s="43"/>
      <c r="CL34" s="43"/>
      <c r="CM34" s="43"/>
      <c r="CN34" s="43"/>
      <c r="CO34" s="43"/>
      <c r="CP34" s="43"/>
      <c r="CQ34" s="43"/>
      <c r="CR34" s="43"/>
      <c r="CS34" s="43"/>
      <c r="CT34" s="43"/>
      <c r="CU34" s="43"/>
      <c r="CV34" s="43"/>
      <c r="CW34" s="43"/>
      <c r="CX34" s="43"/>
      <c r="CY34" s="43"/>
      <c r="CZ34" s="43"/>
      <c r="DA34" s="43"/>
      <c r="DB34" s="43"/>
      <c r="DC34" s="43"/>
      <c r="DD34" s="43"/>
      <c r="DE34" s="43"/>
      <c r="DF34" s="43"/>
      <c r="DG34" s="43"/>
      <c r="DH34" s="43"/>
      <c r="DI34" s="43"/>
      <c r="DJ34" s="43"/>
      <c r="DK34" s="43"/>
      <c r="DL34" s="43"/>
      <c r="DM34" s="43"/>
      <c r="DN34" s="43"/>
      <c r="DO34" s="43"/>
      <c r="DP34" s="43"/>
      <c r="DQ34" s="43"/>
      <c r="DR34" s="43"/>
      <c r="DS34" s="43"/>
      <c r="DT34" s="43"/>
      <c r="DU34" s="43"/>
      <c r="DV34" s="43"/>
      <c r="DW34" s="43"/>
      <c r="DX34" s="43"/>
      <c r="DY34" s="43"/>
      <c r="DZ34" s="43"/>
      <c r="EA34" s="43"/>
      <c r="EB34" s="43"/>
      <c r="EC34" s="43"/>
      <c r="ED34" s="43"/>
      <c r="EE34" s="43"/>
      <c r="EF34" s="43"/>
      <c r="EG34" s="43"/>
      <c r="EH34" s="43"/>
      <c r="EI34" s="43"/>
      <c r="EJ34" s="43"/>
      <c r="EK34" s="43"/>
      <c r="EL34" s="43"/>
      <c r="EM34" s="43"/>
      <c r="EN34" s="43"/>
      <c r="EO34" s="43"/>
      <c r="EP34" s="43"/>
      <c r="EQ34" s="43"/>
      <c r="ER34" s="43"/>
      <c r="ES34" s="43"/>
      <c r="ET34" s="43"/>
      <c r="EU34" s="43"/>
      <c r="EV34" s="43"/>
      <c r="EW34" s="43"/>
      <c r="EX34" s="43"/>
    </row>
    <row r="35" spans="1:154" ht="15.75" customHeight="1" x14ac:dyDescent="0.2">
      <c r="A35" s="58" t="s">
        <v>67</v>
      </c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59"/>
      <c r="Q35" s="59"/>
      <c r="R35" s="59"/>
      <c r="S35" s="59"/>
      <c r="T35" s="59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43"/>
      <c r="AT35" s="43"/>
      <c r="AU35" s="43"/>
      <c r="AV35" s="43"/>
      <c r="AW35" s="43"/>
      <c r="AX35" s="43"/>
      <c r="AY35" s="43"/>
      <c r="AZ35" s="43"/>
      <c r="BA35" s="43"/>
      <c r="BB35" s="43"/>
      <c r="BC35" s="43"/>
      <c r="BD35" s="43"/>
      <c r="BE35" s="43"/>
      <c r="BF35" s="43"/>
      <c r="BG35" s="43"/>
      <c r="BH35" s="43"/>
      <c r="BI35" s="43"/>
      <c r="BJ35" s="43"/>
      <c r="BK35" s="43"/>
      <c r="BL35" s="43"/>
      <c r="BM35" s="43"/>
      <c r="BN35" s="43"/>
      <c r="BO35" s="43"/>
      <c r="BP35" s="43"/>
      <c r="BQ35" s="43"/>
      <c r="BR35" s="43"/>
      <c r="BS35" s="43"/>
      <c r="BT35" s="43"/>
      <c r="BU35" s="43"/>
      <c r="BV35" s="43"/>
      <c r="BW35" s="43"/>
      <c r="BX35" s="43"/>
      <c r="BY35" s="43"/>
      <c r="BZ35" s="43"/>
      <c r="CA35" s="43"/>
      <c r="CB35" s="43"/>
      <c r="CC35" s="43"/>
      <c r="CD35" s="43"/>
      <c r="CE35" s="43"/>
      <c r="CF35" s="43"/>
      <c r="CG35" s="43"/>
      <c r="CH35" s="43"/>
      <c r="CI35" s="43"/>
      <c r="CJ35" s="43"/>
      <c r="CK35" s="43"/>
      <c r="CL35" s="43"/>
      <c r="CM35" s="43"/>
      <c r="CN35" s="43"/>
      <c r="CO35" s="43"/>
      <c r="CP35" s="43"/>
      <c r="CQ35" s="43"/>
      <c r="CR35" s="43"/>
      <c r="CS35" s="43"/>
      <c r="CT35" s="43"/>
      <c r="CU35" s="43"/>
      <c r="CV35" s="43"/>
      <c r="CW35" s="43"/>
      <c r="CX35" s="43"/>
      <c r="CY35" s="43"/>
      <c r="CZ35" s="43"/>
      <c r="DA35" s="43"/>
      <c r="DB35" s="43"/>
      <c r="DC35" s="43"/>
      <c r="DD35" s="43"/>
      <c r="DE35" s="43"/>
      <c r="DF35" s="43"/>
      <c r="DG35" s="43"/>
      <c r="DH35" s="43"/>
      <c r="DI35" s="43"/>
      <c r="DJ35" s="43"/>
      <c r="DK35" s="43"/>
      <c r="DL35" s="43"/>
      <c r="DM35" s="43"/>
      <c r="DN35" s="43"/>
      <c r="DO35" s="43"/>
      <c r="DP35" s="43"/>
      <c r="DQ35" s="43"/>
      <c r="DR35" s="43"/>
      <c r="DS35" s="43"/>
      <c r="DT35" s="43"/>
      <c r="DU35" s="43"/>
      <c r="DV35" s="43"/>
      <c r="DW35" s="43"/>
      <c r="DX35" s="43"/>
      <c r="DY35" s="43"/>
      <c r="DZ35" s="43"/>
      <c r="EA35" s="43"/>
      <c r="EB35" s="43"/>
      <c r="EC35" s="43"/>
      <c r="ED35" s="43"/>
      <c r="EE35" s="43"/>
      <c r="EF35" s="43"/>
      <c r="EG35" s="43"/>
      <c r="EH35" s="43"/>
      <c r="EI35" s="43"/>
      <c r="EJ35" s="43"/>
      <c r="EK35" s="43"/>
      <c r="EL35" s="43"/>
      <c r="EM35" s="43"/>
      <c r="EN35" s="43"/>
      <c r="EO35" s="43"/>
      <c r="EP35" s="43"/>
      <c r="EQ35" s="43"/>
      <c r="ER35" s="43"/>
      <c r="ES35" s="43"/>
      <c r="ET35" s="43"/>
      <c r="EU35" s="43"/>
      <c r="EV35" s="43"/>
      <c r="EW35" s="43"/>
      <c r="EX35" s="43"/>
    </row>
    <row r="36" spans="1:154" ht="15.75" customHeight="1" x14ac:dyDescent="0.2">
      <c r="A36" s="52" t="s">
        <v>68</v>
      </c>
      <c r="B36" s="48"/>
      <c r="C36" s="48"/>
      <c r="D36" s="48">
        <f>C36</f>
        <v>0</v>
      </c>
      <c r="E36" s="48">
        <f>Budgets!D6</f>
        <v>598158</v>
      </c>
      <c r="F36" s="48">
        <f>E36</f>
        <v>598158</v>
      </c>
      <c r="G36" s="48">
        <f>Budgets!E6</f>
        <v>75913.920000000013</v>
      </c>
      <c r="H36" s="48">
        <f>G36</f>
        <v>75913.920000000013</v>
      </c>
      <c r="I36" s="48">
        <f>Budgets!F6</f>
        <v>32708</v>
      </c>
      <c r="J36" s="48">
        <f>I36</f>
        <v>32708</v>
      </c>
      <c r="K36" s="48">
        <f>Budgets!G6</f>
        <v>8000</v>
      </c>
      <c r="L36" s="48">
        <f>I36</f>
        <v>32708</v>
      </c>
      <c r="M36" s="48">
        <f>Budgets!H19</f>
        <v>8000</v>
      </c>
      <c r="N36" s="48">
        <f>M36</f>
        <v>8000</v>
      </c>
      <c r="O36" s="48">
        <f>Budgets!I19</f>
        <v>34900</v>
      </c>
      <c r="P36" s="48">
        <f>O36</f>
        <v>34900</v>
      </c>
      <c r="Q36" s="48">
        <f>Budgets!J19</f>
        <v>35500</v>
      </c>
      <c r="R36" s="48">
        <f>Q36</f>
        <v>35500</v>
      </c>
      <c r="S36" s="48">
        <f>Budgets!K19</f>
        <v>74900</v>
      </c>
      <c r="T36" s="48">
        <f>S36</f>
        <v>74900</v>
      </c>
      <c r="U36" s="48">
        <f>Budgets!L19</f>
        <v>70000</v>
      </c>
      <c r="V36" s="48">
        <f>U36</f>
        <v>70000</v>
      </c>
      <c r="W36" s="48">
        <f>Budgets!M19</f>
        <v>155400</v>
      </c>
      <c r="X36" s="48">
        <f>W36</f>
        <v>155400</v>
      </c>
      <c r="Y36" s="48">
        <f>Budgets!N19</f>
        <v>177330</v>
      </c>
      <c r="Z36" s="48">
        <f>Y36</f>
        <v>177330</v>
      </c>
      <c r="AA36" s="48">
        <f>Budgets!O19</f>
        <v>133750</v>
      </c>
      <c r="AB36" s="48">
        <f>AA36</f>
        <v>133750</v>
      </c>
      <c r="AC36" s="48">
        <f>Budgets!P19</f>
        <v>219000</v>
      </c>
      <c r="AD36" s="48">
        <f>AC36</f>
        <v>219000</v>
      </c>
      <c r="AE36" s="48">
        <f>Budgets!Q19</f>
        <v>190000</v>
      </c>
      <c r="AF36" s="48">
        <f>AE36</f>
        <v>190000</v>
      </c>
      <c r="AG36" s="48">
        <f>Budgets!R19</f>
        <v>216000</v>
      </c>
      <c r="AH36" s="48">
        <f>AG36</f>
        <v>216000</v>
      </c>
      <c r="AI36" s="48">
        <f>Budgets!S19</f>
        <v>111530.788</v>
      </c>
      <c r="AJ36" s="48">
        <f>AI36</f>
        <v>111530.788</v>
      </c>
      <c r="AK36" s="48">
        <f>Budgets!T19</f>
        <v>117941.288</v>
      </c>
      <c r="AL36" s="48">
        <f>AK36</f>
        <v>117941.288</v>
      </c>
      <c r="AM36" s="48">
        <f>Budgets!U19</f>
        <v>84038.288</v>
      </c>
      <c r="AN36" s="48">
        <f>AM36</f>
        <v>84038.288</v>
      </c>
      <c r="AO36" s="48">
        <f>Budgets!V19</f>
        <v>357254.83333333331</v>
      </c>
      <c r="AP36" s="48">
        <f>AO36</f>
        <v>357254.83333333331</v>
      </c>
      <c r="AQ36" s="48">
        <f>Budgets!W19</f>
        <v>267358.33333333331</v>
      </c>
      <c r="AR36" s="48">
        <f>AQ36</f>
        <v>267358.33333333331</v>
      </c>
      <c r="AS36" s="48">
        <f>Budgets!X19</f>
        <v>282067.83333333331</v>
      </c>
      <c r="AT36" s="48">
        <f>AS36</f>
        <v>282067.83333333331</v>
      </c>
      <c r="AU36" s="48">
        <f>Budgets!Y19</f>
        <v>332270.83333333331</v>
      </c>
      <c r="AV36" s="48">
        <f>AU36</f>
        <v>332270.83333333331</v>
      </c>
      <c r="AW36" s="48">
        <f>Budgets!Z19</f>
        <v>464854.16666666663</v>
      </c>
      <c r="AX36" s="48">
        <f>AW36</f>
        <v>464854.16666666663</v>
      </c>
      <c r="AY36" s="48">
        <f>Budgets!AA19</f>
        <v>441729.16666666663</v>
      </c>
      <c r="AZ36" s="48">
        <f>AY36</f>
        <v>441729.16666666663</v>
      </c>
      <c r="BA36" s="48">
        <f>Budgets!AB19</f>
        <v>463541.66666666663</v>
      </c>
      <c r="BB36" s="48">
        <f>BA36</f>
        <v>463541.66666666663</v>
      </c>
      <c r="BC36" s="48">
        <f>Budgets!AC19</f>
        <v>490854.16666666663</v>
      </c>
      <c r="BD36" s="48">
        <f>BC36</f>
        <v>490854.16666666663</v>
      </c>
      <c r="BE36" s="48">
        <f>Budgets!AD19</f>
        <v>648437.5</v>
      </c>
      <c r="BF36" s="48">
        <f>BE36</f>
        <v>648437.5</v>
      </c>
      <c r="BG36" s="48">
        <f>Budgets!AE19</f>
        <v>604437.5</v>
      </c>
      <c r="BH36" s="48">
        <f>BG36</f>
        <v>604437.5</v>
      </c>
      <c r="BI36" s="48">
        <f>Budgets!AF19</f>
        <v>654250</v>
      </c>
      <c r="BJ36" s="48">
        <f>BI36</f>
        <v>654250</v>
      </c>
      <c r="BK36" s="48">
        <f>Budgets!AG19</f>
        <v>877208.33333333326</v>
      </c>
      <c r="BL36" s="48">
        <f>BK36</f>
        <v>877208.33333333326</v>
      </c>
      <c r="BM36" s="48">
        <f>Budgets!AH19</f>
        <v>774250</v>
      </c>
      <c r="BN36" s="48">
        <f>BM36</f>
        <v>774250</v>
      </c>
      <c r="BO36" s="48">
        <f>Budgets!AI19</f>
        <v>949708.33333333326</v>
      </c>
      <c r="BP36" s="48">
        <f>BO36</f>
        <v>949708.33333333326</v>
      </c>
      <c r="BQ36" s="48">
        <f>Budgets!AJ19</f>
        <v>898583.33333333326</v>
      </c>
      <c r="BR36" s="48">
        <f>BQ36</f>
        <v>898583.33333333326</v>
      </c>
      <c r="BS36" s="48">
        <f>Budgets!AK19</f>
        <v>942458.33333333326</v>
      </c>
      <c r="BT36" s="48">
        <f>BS36</f>
        <v>942458.33333333326</v>
      </c>
      <c r="BU36" s="48">
        <f>Budgets!AL19</f>
        <v>1014770.8333333333</v>
      </c>
      <c r="BV36" s="48">
        <f>BU36</f>
        <v>1014770.8333333333</v>
      </c>
      <c r="BW36" s="48">
        <f>Budgets!AM19</f>
        <v>1031020.8333333333</v>
      </c>
      <c r="BX36" s="48">
        <f>BW36</f>
        <v>1031020.8333333333</v>
      </c>
      <c r="BY36" s="48">
        <f>Budgets!AN19</f>
        <v>1198541.6666666665</v>
      </c>
      <c r="BZ36" s="48">
        <f>BY36</f>
        <v>1198541.6666666665</v>
      </c>
      <c r="CA36" s="48">
        <f>Budgets!AO19</f>
        <v>1511687.5</v>
      </c>
      <c r="CB36" s="48">
        <f>CA36</f>
        <v>1511687.5</v>
      </c>
      <c r="CC36" s="48">
        <f>Budgets!AP19</f>
        <v>1310104.1666666665</v>
      </c>
      <c r="CD36" s="48">
        <f>CC36</f>
        <v>1310104.1666666665</v>
      </c>
      <c r="CE36" s="48">
        <f>Budgets!AQ19</f>
        <v>1389729.1666666665</v>
      </c>
      <c r="CF36" s="48">
        <f>CE36</f>
        <v>1389729.1666666665</v>
      </c>
      <c r="CG36" s="48">
        <f>Budgets!AR19</f>
        <v>1662020.8333333333</v>
      </c>
      <c r="CH36" s="48">
        <f>CG36</f>
        <v>1662020.8333333333</v>
      </c>
      <c r="CI36" s="48">
        <f>Budgets!AS19</f>
        <v>1633874.9999999998</v>
      </c>
      <c r="CJ36" s="48">
        <f>CI36</f>
        <v>1633874.9999999998</v>
      </c>
      <c r="CK36" s="48">
        <f>Budgets!AT19</f>
        <v>2048375</v>
      </c>
      <c r="CL36" s="48">
        <f>CK36</f>
        <v>2048375</v>
      </c>
      <c r="CM36" s="48">
        <f>Budgets!AU19</f>
        <v>1931166.6666666665</v>
      </c>
      <c r="CN36" s="48">
        <f>CM36</f>
        <v>1931166.6666666665</v>
      </c>
      <c r="CO36" s="48">
        <f>Budgets!AV19</f>
        <v>1940312.5</v>
      </c>
      <c r="CP36" s="48">
        <f>CO36</f>
        <v>1940312.5</v>
      </c>
      <c r="CQ36" s="48">
        <f>Budgets!AW19</f>
        <v>2063937.5</v>
      </c>
      <c r="CR36" s="48">
        <f>CQ36</f>
        <v>2063937.5</v>
      </c>
      <c r="CS36" s="48">
        <f>Budgets!AX19</f>
        <v>2330770.8333333335</v>
      </c>
      <c r="CT36" s="48">
        <f>CS36</f>
        <v>2330770.8333333335</v>
      </c>
      <c r="CU36" s="48">
        <f>Budgets!AY19</f>
        <v>2258958.3333333335</v>
      </c>
      <c r="CV36" s="48">
        <f>CU36</f>
        <v>2258958.3333333335</v>
      </c>
      <c r="CW36" s="48">
        <f>Budgets!AZ19</f>
        <v>2612166.666666667</v>
      </c>
      <c r="CX36" s="48">
        <f>CW36</f>
        <v>2612166.666666667</v>
      </c>
      <c r="CY36" s="48">
        <f>Budgets!BA19</f>
        <v>2823062.5</v>
      </c>
      <c r="CZ36" s="48">
        <f>CY36</f>
        <v>2823062.5</v>
      </c>
      <c r="DA36" s="48">
        <f>Budgets!BB19</f>
        <v>3122854.1666666665</v>
      </c>
      <c r="DB36" s="48">
        <f>DA36</f>
        <v>3122854.1666666665</v>
      </c>
      <c r="DC36" s="48">
        <f>Budgets!BC19</f>
        <v>3353770.833333333</v>
      </c>
      <c r="DD36" s="48">
        <f>DC36</f>
        <v>3353770.833333333</v>
      </c>
      <c r="DE36" s="48">
        <f>Budgets!BD19</f>
        <v>3361250</v>
      </c>
      <c r="DF36" s="48">
        <f>DE36</f>
        <v>3361250</v>
      </c>
      <c r="DG36" s="48">
        <f>Budgets!BE19</f>
        <v>3515020.833333333</v>
      </c>
      <c r="DH36" s="48">
        <f>DG36</f>
        <v>3515020.833333333</v>
      </c>
      <c r="DI36" s="48">
        <f>Budgets!BF19</f>
        <v>3791291.6666666665</v>
      </c>
      <c r="DJ36" s="48">
        <f>DI36</f>
        <v>3791291.6666666665</v>
      </c>
      <c r="DK36" s="48">
        <f>Budgets!BG19</f>
        <v>3980333.333333333</v>
      </c>
      <c r="DL36" s="48">
        <f>DK36</f>
        <v>3980333.333333333</v>
      </c>
      <c r="DM36" s="48">
        <f>Budgets!BH19</f>
        <v>4096895.833333333</v>
      </c>
      <c r="DN36" s="48">
        <f>DM36</f>
        <v>4096895.833333333</v>
      </c>
      <c r="DO36" s="48">
        <f>Budgets!BI19</f>
        <v>4333437.5</v>
      </c>
      <c r="DP36" s="48">
        <f>DO36</f>
        <v>4333437.5</v>
      </c>
      <c r="DQ36" s="48">
        <f>Budgets!BJ19</f>
        <v>4696458.333333334</v>
      </c>
      <c r="DR36" s="48">
        <f>DQ36</f>
        <v>4696458.333333334</v>
      </c>
      <c r="DS36" s="48">
        <f>Budgets!BK19</f>
        <v>4883812.5</v>
      </c>
      <c r="DT36" s="48">
        <f>DS36</f>
        <v>4883812.5</v>
      </c>
      <c r="DU36" s="48">
        <f>Budgets!BL19</f>
        <v>5290187.5</v>
      </c>
      <c r="DV36" s="48">
        <f>DU36</f>
        <v>5290187.5</v>
      </c>
      <c r="DW36" s="48">
        <f>Budgets!BM19</f>
        <v>5621916.666666667</v>
      </c>
      <c r="DX36" s="48">
        <f>DW36</f>
        <v>5621916.666666667</v>
      </c>
      <c r="DY36" s="48">
        <f>Budgets!BN19</f>
        <v>5931145.833333334</v>
      </c>
      <c r="DZ36" s="48">
        <f>DY36</f>
        <v>5931145.833333334</v>
      </c>
      <c r="EA36" s="48">
        <f>Budgets!BO19</f>
        <v>5995208.333333334</v>
      </c>
      <c r="EB36" s="48">
        <f>EA36</f>
        <v>5995208.333333334</v>
      </c>
      <c r="EC36" s="48">
        <f>Budgets!BP19</f>
        <v>6234083.333333333</v>
      </c>
      <c r="ED36" s="48">
        <f>EC36</f>
        <v>6234083.333333333</v>
      </c>
      <c r="EE36" s="48">
        <f>Budgets!BQ19</f>
        <v>6646749.9999999991</v>
      </c>
      <c r="EF36" s="48">
        <f>EE36</f>
        <v>6646749.9999999991</v>
      </c>
      <c r="EG36" s="48">
        <f>Budgets!BR19</f>
        <v>6795374.9999999991</v>
      </c>
      <c r="EH36" s="48">
        <f>EG36</f>
        <v>6795374.9999999991</v>
      </c>
      <c r="EI36" s="48">
        <f>Budgets!BS19</f>
        <v>6843583.333333333</v>
      </c>
      <c r="EJ36" s="48">
        <f>EI36</f>
        <v>6843583.333333333</v>
      </c>
      <c r="EK36" s="48">
        <f>Budgets!BT19</f>
        <v>7146999.9999999991</v>
      </c>
      <c r="EL36" s="48">
        <f>EK36</f>
        <v>7146999.9999999991</v>
      </c>
      <c r="EM36" s="48">
        <f>Budgets!BU19</f>
        <v>7634000.0000000009</v>
      </c>
      <c r="EN36" s="48">
        <f>EM36</f>
        <v>7634000.0000000009</v>
      </c>
      <c r="EO36" s="48">
        <f>Budgets!BV19</f>
        <v>7481229.166666667</v>
      </c>
      <c r="EP36" s="48">
        <f>EO36</f>
        <v>7481229.166666667</v>
      </c>
      <c r="EQ36" s="48">
        <f>Budgets!BW19</f>
        <v>7810645.833333333</v>
      </c>
      <c r="ER36" s="48">
        <f>EQ36</f>
        <v>7810645.833333333</v>
      </c>
      <c r="ES36" s="48">
        <f>Budgets!BX19</f>
        <v>8220812.5</v>
      </c>
      <c r="ET36" s="48">
        <f>ES36</f>
        <v>8220812.5</v>
      </c>
      <c r="EU36" s="48">
        <f>Budgets!BY19</f>
        <v>7871562.5</v>
      </c>
      <c r="EV36" s="48">
        <f>EU36</f>
        <v>7871562.5</v>
      </c>
      <c r="EW36" s="48">
        <f>Budgets!BZ19</f>
        <v>7903500</v>
      </c>
      <c r="EX36" s="48">
        <f>EW36</f>
        <v>7903500</v>
      </c>
    </row>
    <row r="37" spans="1:154" ht="15.75" customHeight="1" x14ac:dyDescent="0.2">
      <c r="A37" s="52" t="s">
        <v>69</v>
      </c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  <c r="BW37" s="48"/>
      <c r="BX37" s="48"/>
      <c r="BY37" s="48"/>
      <c r="BZ37" s="48"/>
      <c r="CA37" s="48"/>
      <c r="CB37" s="48"/>
      <c r="CC37" s="48"/>
      <c r="CD37" s="48"/>
      <c r="CE37" s="48"/>
      <c r="CF37" s="48"/>
      <c r="CG37" s="48"/>
      <c r="CH37" s="48"/>
      <c r="CI37" s="48"/>
      <c r="CJ37" s="48"/>
      <c r="CK37" s="48"/>
      <c r="CL37" s="48"/>
      <c r="CM37" s="48"/>
      <c r="CN37" s="48"/>
      <c r="CO37" s="48"/>
      <c r="CP37" s="48"/>
      <c r="CQ37" s="48"/>
      <c r="CR37" s="48"/>
      <c r="CS37" s="48"/>
      <c r="CT37" s="48"/>
      <c r="CU37" s="48"/>
      <c r="CV37" s="48"/>
      <c r="CW37" s="48"/>
      <c r="CX37" s="48"/>
      <c r="CY37" s="48"/>
      <c r="CZ37" s="48"/>
      <c r="DA37" s="48"/>
      <c r="DB37" s="48"/>
      <c r="DC37" s="48"/>
      <c r="DD37" s="48"/>
      <c r="DE37" s="48"/>
      <c r="DF37" s="48"/>
      <c r="DG37" s="48"/>
      <c r="DH37" s="48"/>
      <c r="DI37" s="48"/>
      <c r="DJ37" s="48"/>
      <c r="DK37" s="48"/>
      <c r="DL37" s="48"/>
      <c r="DM37" s="48"/>
      <c r="DN37" s="48"/>
      <c r="DO37" s="48"/>
      <c r="DP37" s="48"/>
      <c r="DQ37" s="48"/>
      <c r="DR37" s="48"/>
      <c r="DS37" s="48"/>
      <c r="DT37" s="48"/>
      <c r="DU37" s="48"/>
      <c r="DV37" s="48"/>
      <c r="DW37" s="48"/>
      <c r="DX37" s="48"/>
      <c r="DY37" s="48"/>
      <c r="DZ37" s="48"/>
      <c r="EA37" s="48"/>
      <c r="EB37" s="48"/>
      <c r="EC37" s="48"/>
      <c r="ED37" s="48"/>
      <c r="EE37" s="48"/>
      <c r="EF37" s="48"/>
      <c r="EG37" s="48"/>
      <c r="EH37" s="48"/>
      <c r="EI37" s="48"/>
      <c r="EJ37" s="48"/>
      <c r="EK37" s="48"/>
      <c r="EL37" s="48"/>
      <c r="EM37" s="48"/>
      <c r="EN37" s="48"/>
      <c r="EO37" s="48"/>
      <c r="EP37" s="48"/>
      <c r="EQ37" s="48"/>
      <c r="ER37" s="48"/>
      <c r="ES37" s="48"/>
      <c r="ET37" s="48"/>
      <c r="EU37" s="48"/>
      <c r="EV37" s="48"/>
      <c r="EW37" s="48"/>
      <c r="EX37" s="48"/>
    </row>
    <row r="38" spans="1:154" ht="15.75" customHeight="1" x14ac:dyDescent="0.2">
      <c r="A38" s="52" t="s">
        <v>70</v>
      </c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  <c r="BW38" s="48"/>
      <c r="BX38" s="48"/>
      <c r="BY38" s="48"/>
      <c r="BZ38" s="48"/>
      <c r="CA38" s="48"/>
      <c r="CB38" s="48"/>
      <c r="CC38" s="48"/>
      <c r="CD38" s="48"/>
      <c r="CE38" s="48"/>
      <c r="CF38" s="48"/>
      <c r="CG38" s="48"/>
      <c r="CH38" s="48"/>
      <c r="CI38" s="48"/>
      <c r="CJ38" s="48"/>
      <c r="CK38" s="48"/>
      <c r="CL38" s="48"/>
      <c r="CM38" s="48"/>
      <c r="CN38" s="48"/>
      <c r="CO38" s="48"/>
      <c r="CP38" s="48"/>
      <c r="CQ38" s="48"/>
      <c r="CR38" s="48"/>
      <c r="CS38" s="48"/>
      <c r="CT38" s="48"/>
      <c r="CU38" s="48"/>
      <c r="CV38" s="48"/>
      <c r="CW38" s="48"/>
      <c r="CX38" s="48"/>
      <c r="CY38" s="48"/>
      <c r="CZ38" s="48"/>
      <c r="DA38" s="48"/>
      <c r="DB38" s="48"/>
      <c r="DC38" s="48"/>
      <c r="DD38" s="48"/>
      <c r="DE38" s="48"/>
      <c r="DF38" s="48"/>
      <c r="DG38" s="48"/>
      <c r="DH38" s="48"/>
      <c r="DI38" s="48"/>
      <c r="DJ38" s="48"/>
      <c r="DK38" s="48"/>
      <c r="DL38" s="48"/>
      <c r="DM38" s="48"/>
      <c r="DN38" s="48"/>
      <c r="DO38" s="48"/>
      <c r="DP38" s="48"/>
      <c r="DQ38" s="48"/>
      <c r="DR38" s="48"/>
      <c r="DS38" s="48"/>
      <c r="DT38" s="48"/>
      <c r="DU38" s="48"/>
      <c r="DV38" s="48"/>
      <c r="DW38" s="48"/>
      <c r="DX38" s="48"/>
      <c r="DY38" s="48"/>
      <c r="DZ38" s="48"/>
      <c r="EA38" s="48"/>
      <c r="EB38" s="48"/>
      <c r="EC38" s="48"/>
      <c r="ED38" s="48"/>
      <c r="EE38" s="48"/>
      <c r="EF38" s="48"/>
      <c r="EG38" s="48"/>
      <c r="EH38" s="48"/>
      <c r="EI38" s="48"/>
      <c r="EJ38" s="48"/>
      <c r="EK38" s="48"/>
      <c r="EL38" s="48"/>
      <c r="EM38" s="48"/>
      <c r="EN38" s="48"/>
      <c r="EO38" s="48"/>
      <c r="EP38" s="48"/>
      <c r="EQ38" s="48"/>
      <c r="ER38" s="48"/>
      <c r="ES38" s="48"/>
      <c r="ET38" s="48"/>
      <c r="EU38" s="48"/>
      <c r="EV38" s="48"/>
      <c r="EW38" s="48"/>
      <c r="EX38" s="48"/>
    </row>
    <row r="39" spans="1:154" ht="15.75" customHeight="1" x14ac:dyDescent="0.2">
      <c r="A39" s="58" t="s">
        <v>71</v>
      </c>
      <c r="B39" s="48"/>
      <c r="C39" s="48"/>
      <c r="D39" s="49">
        <f>SUM(D36:D38)</f>
        <v>0</v>
      </c>
      <c r="E39" s="48"/>
      <c r="F39" s="49">
        <f>SUM(F36:F38)</f>
        <v>598158</v>
      </c>
      <c r="G39" s="48"/>
      <c r="H39" s="49">
        <f>SUM(H36:H38)</f>
        <v>75913.920000000013</v>
      </c>
      <c r="I39" s="48"/>
      <c r="J39" s="49">
        <f>SUM(J36:J38)</f>
        <v>32708</v>
      </c>
      <c r="K39" s="48"/>
      <c r="L39" s="49">
        <f>SUM(L36:L38)</f>
        <v>32708</v>
      </c>
      <c r="M39" s="48"/>
      <c r="N39" s="49">
        <f>SUM(N36:N38)</f>
        <v>8000</v>
      </c>
      <c r="O39" s="48"/>
      <c r="P39" s="49">
        <f>SUM(P36:P38)</f>
        <v>34900</v>
      </c>
      <c r="Q39" s="48"/>
      <c r="R39" s="49">
        <f>SUM(R36:R38)</f>
        <v>35500</v>
      </c>
      <c r="S39" s="48"/>
      <c r="T39" s="49">
        <f>SUM(T36:T38)</f>
        <v>74900</v>
      </c>
      <c r="U39" s="48"/>
      <c r="V39" s="49">
        <f>SUM(V36:V38)</f>
        <v>70000</v>
      </c>
      <c r="W39" s="48"/>
      <c r="X39" s="49">
        <f>SUM(X36:X38)</f>
        <v>155400</v>
      </c>
      <c r="Y39" s="48"/>
      <c r="Z39" s="49">
        <f>SUM(Z36:Z38)</f>
        <v>177330</v>
      </c>
      <c r="AA39" s="48"/>
      <c r="AB39" s="49">
        <f>SUM(AB36:AB38)</f>
        <v>133750</v>
      </c>
      <c r="AC39" s="48"/>
      <c r="AD39" s="49">
        <f>SUM(AD36:AD38)</f>
        <v>219000</v>
      </c>
      <c r="AE39" s="48"/>
      <c r="AF39" s="49">
        <f>SUM(AF36:AF38)</f>
        <v>190000</v>
      </c>
      <c r="AG39" s="48"/>
      <c r="AH39" s="49">
        <f>SUM(AH36:AH38)</f>
        <v>216000</v>
      </c>
      <c r="AI39" s="48"/>
      <c r="AJ39" s="49">
        <f>SUM(AJ36:AJ38)</f>
        <v>111530.788</v>
      </c>
      <c r="AK39" s="48"/>
      <c r="AL39" s="49">
        <f>SUM(AL36:AL38)</f>
        <v>117941.288</v>
      </c>
      <c r="AM39" s="48"/>
      <c r="AN39" s="49">
        <f>SUM(AN36:AN38)</f>
        <v>84038.288</v>
      </c>
      <c r="AO39" s="48"/>
      <c r="AP39" s="49">
        <f>SUM(AP36:AP38)</f>
        <v>357254.83333333331</v>
      </c>
      <c r="AQ39" s="48"/>
      <c r="AR39" s="49">
        <f>SUM(AR36:AR38)</f>
        <v>267358.33333333331</v>
      </c>
      <c r="AS39" s="48"/>
      <c r="AT39" s="49">
        <f>SUM(AT36:AT38)</f>
        <v>282067.83333333331</v>
      </c>
      <c r="AU39" s="48"/>
      <c r="AV39" s="49">
        <f>SUM(AV36:AV38)</f>
        <v>332270.83333333331</v>
      </c>
      <c r="AW39" s="48"/>
      <c r="AX39" s="49">
        <f>SUM(AX36:AX38)</f>
        <v>464854.16666666663</v>
      </c>
      <c r="AY39" s="48"/>
      <c r="AZ39" s="49">
        <f>SUM(AZ36:AZ38)</f>
        <v>441729.16666666663</v>
      </c>
      <c r="BA39" s="48"/>
      <c r="BB39" s="49">
        <f>SUM(AH36:AH38)</f>
        <v>216000</v>
      </c>
      <c r="BC39" s="48"/>
      <c r="BD39" s="49">
        <f>SUM(BD36:BD38)</f>
        <v>490854.16666666663</v>
      </c>
      <c r="BE39" s="48"/>
      <c r="BF39" s="49">
        <f>SUM(BF36:BF38)</f>
        <v>648437.5</v>
      </c>
      <c r="BG39" s="48"/>
      <c r="BH39" s="49">
        <f>SUM(BH36:BH38)</f>
        <v>604437.5</v>
      </c>
      <c r="BI39" s="48"/>
      <c r="BJ39" s="49">
        <f>SUM(BJ36:BJ38)</f>
        <v>654250</v>
      </c>
      <c r="BK39" s="48"/>
      <c r="BL39" s="49">
        <f>SUM(BL36:BL38)</f>
        <v>877208.33333333326</v>
      </c>
      <c r="BM39" s="48"/>
      <c r="BN39" s="49">
        <f>SUM(BN36:BN38)</f>
        <v>774250</v>
      </c>
      <c r="BO39" s="48"/>
      <c r="BP39" s="49">
        <f>SUM(BP36:BP38)</f>
        <v>949708.33333333326</v>
      </c>
      <c r="BQ39" s="48"/>
      <c r="BR39" s="49">
        <f>SUM(BR36:BR38)</f>
        <v>898583.33333333326</v>
      </c>
      <c r="BS39" s="48"/>
      <c r="BT39" s="49">
        <f>SUM(BT36:BT38)</f>
        <v>942458.33333333326</v>
      </c>
      <c r="BU39" s="48"/>
      <c r="BV39" s="49">
        <f>SUM(BV36:BV38)</f>
        <v>1014770.8333333333</v>
      </c>
      <c r="BW39" s="48"/>
      <c r="BX39" s="49">
        <f>SUM(BX36:BX38)</f>
        <v>1031020.8333333333</v>
      </c>
      <c r="BY39" s="48"/>
      <c r="BZ39" s="49">
        <f>SUM(BZ36:BZ38)</f>
        <v>1198541.6666666665</v>
      </c>
      <c r="CA39" s="48"/>
      <c r="CB39" s="49">
        <f>SUM(CB36:CB38)</f>
        <v>1511687.5</v>
      </c>
      <c r="CC39" s="48"/>
      <c r="CD39" s="49">
        <f>SUM(CD36:CD38)</f>
        <v>1310104.1666666665</v>
      </c>
      <c r="CE39" s="48"/>
      <c r="CF39" s="49">
        <f>SUM(CF36:CF38)</f>
        <v>1389729.1666666665</v>
      </c>
      <c r="CG39" s="48"/>
      <c r="CH39" s="49">
        <f>SUM(CH36:CH38)</f>
        <v>1662020.8333333333</v>
      </c>
      <c r="CI39" s="48"/>
      <c r="CJ39" s="49">
        <f>SUM(CJ36:CJ38)</f>
        <v>1633874.9999999998</v>
      </c>
      <c r="CK39" s="48"/>
      <c r="CL39" s="49">
        <f>SUM(CL36:CL38)</f>
        <v>2048375</v>
      </c>
      <c r="CM39" s="48"/>
      <c r="CN39" s="49">
        <f>SUM(CN36:CN38)</f>
        <v>1931166.6666666665</v>
      </c>
      <c r="CO39" s="48"/>
      <c r="CP39" s="49">
        <f>SUM(CP36:CP38)</f>
        <v>1940312.5</v>
      </c>
      <c r="CQ39" s="48"/>
      <c r="CR39" s="49">
        <f>SUM(CR36:CR38)</f>
        <v>2063937.5</v>
      </c>
      <c r="CS39" s="48"/>
      <c r="CT39" s="49">
        <f>SUM(CT36:CT38)</f>
        <v>2330770.8333333335</v>
      </c>
      <c r="CU39" s="48"/>
      <c r="CV39" s="49">
        <f>SUM(CV36:CV38)</f>
        <v>2258958.3333333335</v>
      </c>
      <c r="CW39" s="48"/>
      <c r="CX39" s="49">
        <f>SUM(CX36:CX38)</f>
        <v>2612166.666666667</v>
      </c>
      <c r="CY39" s="48"/>
      <c r="CZ39" s="49">
        <f>SUM(CZ36:CZ38)</f>
        <v>2823062.5</v>
      </c>
      <c r="DA39" s="48"/>
      <c r="DB39" s="49">
        <f>SUM(DB36:DB38)</f>
        <v>3122854.1666666665</v>
      </c>
      <c r="DC39" s="48"/>
      <c r="DD39" s="49">
        <f>SUM(DD36:DD38)</f>
        <v>3353770.833333333</v>
      </c>
      <c r="DE39" s="48"/>
      <c r="DF39" s="49">
        <f>SUM(DF36:DF38)</f>
        <v>3361250</v>
      </c>
      <c r="DG39" s="48"/>
      <c r="DH39" s="49">
        <f>SUM(DH36:DH38)</f>
        <v>3515020.833333333</v>
      </c>
      <c r="DI39" s="48"/>
      <c r="DJ39" s="49">
        <f>SUM(DJ36:DJ38)</f>
        <v>3791291.6666666665</v>
      </c>
      <c r="DK39" s="48"/>
      <c r="DL39" s="49">
        <f>SUM(DL36:DL38)</f>
        <v>3980333.333333333</v>
      </c>
      <c r="DM39" s="48"/>
      <c r="DN39" s="49">
        <f>SUM(DN36:DN38)</f>
        <v>4096895.833333333</v>
      </c>
      <c r="DO39" s="48"/>
      <c r="DP39" s="49">
        <f>SUM(DP36:DP38)</f>
        <v>4333437.5</v>
      </c>
      <c r="DQ39" s="48"/>
      <c r="DR39" s="49">
        <f>SUM(DR36:DR38)</f>
        <v>4696458.333333334</v>
      </c>
      <c r="DS39" s="48"/>
      <c r="DT39" s="49">
        <f>SUM(DT36:DT38)</f>
        <v>4883812.5</v>
      </c>
      <c r="DU39" s="48"/>
      <c r="DV39" s="49">
        <f>SUM(DV36:DV38)</f>
        <v>5290187.5</v>
      </c>
      <c r="DW39" s="48"/>
      <c r="DX39" s="49">
        <f>SUM(DX36:DX38)</f>
        <v>5621916.666666667</v>
      </c>
      <c r="DY39" s="48"/>
      <c r="DZ39" s="49">
        <f>SUM(DZ36:DZ38)</f>
        <v>5931145.833333334</v>
      </c>
      <c r="EA39" s="48"/>
      <c r="EB39" s="49">
        <f>SUM(EB36:EB38)</f>
        <v>5995208.333333334</v>
      </c>
      <c r="EC39" s="48"/>
      <c r="ED39" s="49">
        <f>SUM(ED36:ED38)</f>
        <v>6234083.333333333</v>
      </c>
      <c r="EE39" s="48"/>
      <c r="EF39" s="49">
        <f>SUM(EF36:EF38)</f>
        <v>6646749.9999999991</v>
      </c>
      <c r="EG39" s="48"/>
      <c r="EH39" s="49">
        <f>SUM(EH36:EH38)</f>
        <v>6795374.9999999991</v>
      </c>
      <c r="EI39" s="48"/>
      <c r="EJ39" s="49">
        <f>SUM(EJ36:EJ38)</f>
        <v>6843583.333333333</v>
      </c>
      <c r="EK39" s="48"/>
      <c r="EL39" s="49">
        <f>SUM(EL36:EL38)</f>
        <v>7146999.9999999991</v>
      </c>
      <c r="EM39" s="48"/>
      <c r="EN39" s="49">
        <f>SUM(EN36:EN38)</f>
        <v>7634000.0000000009</v>
      </c>
      <c r="EO39" s="48"/>
      <c r="EP39" s="49">
        <f>SUM(EP36:EP38)</f>
        <v>7481229.166666667</v>
      </c>
      <c r="EQ39" s="48"/>
      <c r="ER39" s="49">
        <f>SUM(ER36:ER38)</f>
        <v>7810645.833333333</v>
      </c>
      <c r="ES39" s="48"/>
      <c r="ET39" s="49">
        <f>SUM(ET36:ET38)</f>
        <v>8220812.5</v>
      </c>
      <c r="EU39" s="48"/>
      <c r="EV39" s="49">
        <f>SUM(EV36:EV38)</f>
        <v>7871562.5</v>
      </c>
      <c r="EW39" s="48"/>
      <c r="EX39" s="49">
        <f>SUM(EX36:EX38)</f>
        <v>7903500</v>
      </c>
    </row>
    <row r="40" spans="1:154" ht="15.75" customHeight="1" x14ac:dyDescent="0.2">
      <c r="A40" s="52"/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  <c r="BW40" s="48"/>
      <c r="BX40" s="48"/>
      <c r="BY40" s="48"/>
      <c r="BZ40" s="48"/>
      <c r="CA40" s="48"/>
      <c r="CB40" s="48"/>
      <c r="CC40" s="48"/>
      <c r="CD40" s="48"/>
      <c r="CE40" s="48"/>
      <c r="CF40" s="48"/>
      <c r="CG40" s="48"/>
      <c r="CH40" s="48"/>
      <c r="CI40" s="48"/>
      <c r="CJ40" s="48"/>
      <c r="CK40" s="48"/>
      <c r="CL40" s="48"/>
      <c r="CM40" s="48"/>
      <c r="CN40" s="48"/>
      <c r="CO40" s="48"/>
      <c r="CP40" s="48"/>
      <c r="CQ40" s="48"/>
      <c r="CR40" s="48"/>
      <c r="CS40" s="48"/>
      <c r="CT40" s="48"/>
      <c r="CU40" s="48"/>
      <c r="CV40" s="48"/>
      <c r="CW40" s="48"/>
      <c r="CX40" s="48"/>
      <c r="CY40" s="48"/>
      <c r="CZ40" s="48"/>
      <c r="DA40" s="48"/>
      <c r="DB40" s="48"/>
      <c r="DC40" s="48"/>
      <c r="DD40" s="48"/>
      <c r="DE40" s="48"/>
      <c r="DF40" s="48"/>
      <c r="DG40" s="48"/>
      <c r="DH40" s="48"/>
      <c r="DI40" s="48"/>
      <c r="DJ40" s="48"/>
      <c r="DK40" s="48"/>
      <c r="DL40" s="48"/>
      <c r="DM40" s="48"/>
      <c r="DN40" s="48"/>
      <c r="DO40" s="48"/>
      <c r="DP40" s="48"/>
      <c r="DQ40" s="48"/>
      <c r="DR40" s="48"/>
      <c r="DS40" s="48"/>
      <c r="DT40" s="48"/>
      <c r="DU40" s="48"/>
      <c r="DV40" s="48"/>
      <c r="DW40" s="48"/>
      <c r="DX40" s="48"/>
      <c r="DY40" s="48"/>
      <c r="DZ40" s="48"/>
      <c r="EA40" s="48"/>
      <c r="EB40" s="48"/>
      <c r="EC40" s="48"/>
      <c r="ED40" s="48"/>
      <c r="EE40" s="48"/>
      <c r="EF40" s="48"/>
      <c r="EG40" s="48"/>
      <c r="EH40" s="48"/>
      <c r="EI40" s="48"/>
      <c r="EJ40" s="48"/>
      <c r="EK40" s="48"/>
      <c r="EL40" s="48"/>
      <c r="EM40" s="48"/>
      <c r="EN40" s="48"/>
      <c r="EO40" s="48"/>
      <c r="EP40" s="48"/>
      <c r="EQ40" s="48"/>
      <c r="ER40" s="48"/>
      <c r="ES40" s="48"/>
      <c r="ET40" s="48"/>
      <c r="EU40" s="48"/>
      <c r="EV40" s="48"/>
      <c r="EW40" s="48"/>
      <c r="EX40" s="48"/>
    </row>
    <row r="41" spans="1:154" ht="15.75" customHeight="1" x14ac:dyDescent="0.2">
      <c r="A41" s="58" t="s">
        <v>72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  <c r="BW41" s="48"/>
      <c r="BX41" s="48"/>
      <c r="BY41" s="48"/>
      <c r="BZ41" s="48"/>
      <c r="CA41" s="48"/>
      <c r="CB41" s="48"/>
      <c r="CC41" s="48"/>
      <c r="CD41" s="48"/>
      <c r="CE41" s="48"/>
      <c r="CF41" s="48"/>
      <c r="CG41" s="48"/>
      <c r="CH41" s="48"/>
      <c r="CI41" s="48"/>
      <c r="CJ41" s="48"/>
      <c r="CK41" s="48"/>
      <c r="CL41" s="48"/>
      <c r="CM41" s="48"/>
      <c r="CN41" s="48"/>
      <c r="CO41" s="48"/>
      <c r="CP41" s="48"/>
      <c r="CQ41" s="48"/>
      <c r="CR41" s="48"/>
      <c r="CS41" s="48"/>
      <c r="CT41" s="48"/>
      <c r="CU41" s="48"/>
      <c r="CV41" s="48"/>
      <c r="CW41" s="48"/>
      <c r="CX41" s="48"/>
      <c r="CY41" s="48"/>
      <c r="CZ41" s="48"/>
      <c r="DA41" s="48"/>
      <c r="DB41" s="48"/>
      <c r="DC41" s="48"/>
      <c r="DD41" s="48"/>
      <c r="DE41" s="48"/>
      <c r="DF41" s="48"/>
      <c r="DG41" s="48"/>
      <c r="DH41" s="48"/>
      <c r="DI41" s="48"/>
      <c r="DJ41" s="48"/>
      <c r="DK41" s="48"/>
      <c r="DL41" s="48"/>
      <c r="DM41" s="48"/>
      <c r="DN41" s="48"/>
      <c r="DO41" s="48"/>
      <c r="DP41" s="48"/>
      <c r="DQ41" s="48"/>
      <c r="DR41" s="48"/>
      <c r="DS41" s="48"/>
      <c r="DT41" s="48"/>
      <c r="DU41" s="48"/>
      <c r="DV41" s="48"/>
      <c r="DW41" s="48"/>
      <c r="DX41" s="48"/>
      <c r="DY41" s="48"/>
      <c r="DZ41" s="48"/>
      <c r="EA41" s="48"/>
      <c r="EB41" s="48"/>
      <c r="EC41" s="48"/>
      <c r="ED41" s="48"/>
      <c r="EE41" s="48"/>
      <c r="EF41" s="48"/>
      <c r="EG41" s="48"/>
      <c r="EH41" s="48"/>
      <c r="EI41" s="48"/>
      <c r="EJ41" s="48"/>
      <c r="EK41" s="48"/>
      <c r="EL41" s="48"/>
      <c r="EM41" s="48"/>
      <c r="EN41" s="48"/>
      <c r="EO41" s="48"/>
      <c r="EP41" s="48"/>
      <c r="EQ41" s="48"/>
      <c r="ER41" s="48"/>
      <c r="ES41" s="48"/>
      <c r="ET41" s="48"/>
      <c r="EU41" s="48"/>
      <c r="EV41" s="48"/>
      <c r="EW41" s="48"/>
      <c r="EX41" s="48"/>
    </row>
    <row r="42" spans="1:154" ht="15.75" customHeight="1" x14ac:dyDescent="0.2">
      <c r="A42" s="62" t="s">
        <v>73</v>
      </c>
      <c r="B42" s="48"/>
      <c r="C42" s="48"/>
      <c r="D42" s="48">
        <f>C42</f>
        <v>0</v>
      </c>
      <c r="E42" s="48">
        <f>Budgets!D26</f>
        <v>-79623.72</v>
      </c>
      <c r="F42" s="48">
        <f>E42</f>
        <v>-79623.72</v>
      </c>
      <c r="G42" s="48">
        <f>Budgets!E26</f>
        <v>-11505.12</v>
      </c>
      <c r="H42" s="48">
        <f>G42</f>
        <v>-11505.12</v>
      </c>
      <c r="I42" s="48">
        <f>Budgets!F26</f>
        <v>-9450.5004000000008</v>
      </c>
      <c r="J42" s="48">
        <f>I42</f>
        <v>-9450.5004000000008</v>
      </c>
      <c r="K42" s="48">
        <f>Budgets!G26</f>
        <v>-2373.9049999999997</v>
      </c>
      <c r="L42" s="48">
        <f>I42</f>
        <v>-9450.5004000000008</v>
      </c>
      <c r="M42" s="48">
        <f>Budgets!H26</f>
        <v>-2873.9049999999997</v>
      </c>
      <c r="N42" s="48">
        <f>M42</f>
        <v>-2873.9049999999997</v>
      </c>
      <c r="O42" s="48">
        <f>Budgets!I26</f>
        <v>-8373.9049999999988</v>
      </c>
      <c r="P42" s="48">
        <f>O42</f>
        <v>-8373.9049999999988</v>
      </c>
      <c r="Q42" s="48">
        <f>Budgets!J26</f>
        <v>-3873.9049999999997</v>
      </c>
      <c r="R42" s="48">
        <f>Q42</f>
        <v>-3873.9049999999997</v>
      </c>
      <c r="S42" s="48">
        <f>Budgets!K26</f>
        <v>-8873.9049999999988</v>
      </c>
      <c r="T42" s="48">
        <f>S42</f>
        <v>-8873.9049999999988</v>
      </c>
      <c r="U42" s="48">
        <f>Budgets!L26</f>
        <v>-3873.9049999999997</v>
      </c>
      <c r="V42" s="48">
        <f>U42</f>
        <v>-3873.9049999999997</v>
      </c>
      <c r="W42" s="48">
        <f>Budgets!M26</f>
        <v>-3873.9049999999997</v>
      </c>
      <c r="X42" s="48">
        <f>W42</f>
        <v>-3873.9049999999997</v>
      </c>
      <c r="Y42" s="48">
        <f>Budgets!N26</f>
        <v>-3873.9049999999997</v>
      </c>
      <c r="Z42" s="48">
        <f>Y42</f>
        <v>-3873.9049999999997</v>
      </c>
      <c r="AA42" s="48">
        <f>Budgets!O26</f>
        <v>-3873.9049999999997</v>
      </c>
      <c r="AB42" s="48">
        <f>AA42</f>
        <v>-3873.9049999999997</v>
      </c>
      <c r="AC42" s="48">
        <f>Budgets!P26</f>
        <v>-3873.9049999999997</v>
      </c>
      <c r="AD42" s="48">
        <f>AC42</f>
        <v>-3873.9049999999997</v>
      </c>
      <c r="AE42" s="48">
        <f>Budgets!Q26</f>
        <v>-3873.9049999999997</v>
      </c>
      <c r="AF42" s="48">
        <f>AE42</f>
        <v>-3873.9049999999997</v>
      </c>
      <c r="AG42" s="48">
        <f>Budgets!R26</f>
        <v>-3873.9049999999997</v>
      </c>
      <c r="AH42" s="48">
        <f>AG42</f>
        <v>-3873.9049999999997</v>
      </c>
      <c r="AI42" s="48">
        <f>Budgets!S26</f>
        <v>-11373.904999999999</v>
      </c>
      <c r="AJ42" s="48">
        <f>AI42</f>
        <v>-11373.904999999999</v>
      </c>
      <c r="AK42" s="48">
        <f>Budgets!T26</f>
        <v>-13873.905000000001</v>
      </c>
      <c r="AL42" s="48">
        <f>AK42</f>
        <v>-13873.905000000001</v>
      </c>
      <c r="AM42" s="48">
        <f>Budgets!U26</f>
        <v>-16373.905000000002</v>
      </c>
      <c r="AN42" s="48">
        <f>AM42</f>
        <v>-16373.905000000002</v>
      </c>
      <c r="AO42" s="48">
        <f>Budgets!V26</f>
        <v>-43457.238333333335</v>
      </c>
      <c r="AP42" s="48">
        <f>AO42</f>
        <v>-43457.238333333335</v>
      </c>
      <c r="AQ42" s="48">
        <f>Budgets!W26</f>
        <v>-43873.904999999999</v>
      </c>
      <c r="AR42" s="48">
        <f>AQ42</f>
        <v>-43873.904999999999</v>
      </c>
      <c r="AS42" s="48">
        <f>Budgets!X26</f>
        <v>-44707.238333333335</v>
      </c>
      <c r="AT42" s="48">
        <f>AS42</f>
        <v>-44707.238333333335</v>
      </c>
      <c r="AU42" s="48">
        <f>Budgets!Y26</f>
        <v>-47207.238333333327</v>
      </c>
      <c r="AV42" s="48">
        <f>AU42</f>
        <v>-47207.238333333327</v>
      </c>
      <c r="AW42" s="48">
        <f>Budgets!Z26</f>
        <v>-47207.238333333327</v>
      </c>
      <c r="AX42" s="48">
        <f>AW42</f>
        <v>-47207.238333333327</v>
      </c>
      <c r="AY42" s="48">
        <f>Budgets!AA26</f>
        <v>-49707.238333333335</v>
      </c>
      <c r="AZ42" s="48">
        <f>AY42</f>
        <v>-49707.238333333335</v>
      </c>
      <c r="BA42" s="48">
        <f>Budgets!AB26</f>
        <v>-52207.238333333335</v>
      </c>
      <c r="BB42" s="48">
        <f>BA42</f>
        <v>-52207.238333333335</v>
      </c>
      <c r="BC42" s="48">
        <f>Budgets!AC26</f>
        <v>-52207.238333333335</v>
      </c>
      <c r="BD42" s="48">
        <f>BC42</f>
        <v>-52207.238333333335</v>
      </c>
      <c r="BE42" s="48">
        <f>Budgets!AD26</f>
        <v>-52207.238333333335</v>
      </c>
      <c r="BF42" s="48">
        <f>BE42</f>
        <v>-52207.238333333335</v>
      </c>
      <c r="BG42" s="48">
        <f>Budgets!AE26</f>
        <v>-54833.333333333328</v>
      </c>
      <c r="BH42" s="48">
        <f>BG42</f>
        <v>-54833.333333333328</v>
      </c>
      <c r="BI42" s="48">
        <f>Budgets!AF26</f>
        <v>-56833.333333333336</v>
      </c>
      <c r="BJ42" s="48">
        <f>BI42</f>
        <v>-56833.333333333336</v>
      </c>
      <c r="BK42" s="48">
        <f>Budgets!AG26</f>
        <v>-58833.333333333328</v>
      </c>
      <c r="BL42" s="48">
        <f>BK42</f>
        <v>-58833.333333333328</v>
      </c>
      <c r="BM42" s="48">
        <f>Budgets!AH26</f>
        <v>-63333.333333333336</v>
      </c>
      <c r="BN42" s="48">
        <f>BM42</f>
        <v>-63333.333333333336</v>
      </c>
      <c r="BO42" s="48">
        <f>Budgets!AI26</f>
        <v>-65833.333333333343</v>
      </c>
      <c r="BP42" s="48">
        <f>BO42</f>
        <v>-65833.333333333343</v>
      </c>
      <c r="BQ42" s="48">
        <f>Budgets!AJ26</f>
        <v>-68333.333333333328</v>
      </c>
      <c r="BR42" s="48">
        <f>BQ42</f>
        <v>-68333.333333333328</v>
      </c>
      <c r="BS42" s="48">
        <f>Budgets!AK26</f>
        <v>-70833.333333333328</v>
      </c>
      <c r="BT42" s="48">
        <f>BS42</f>
        <v>-70833.333333333328</v>
      </c>
      <c r="BU42" s="48">
        <f>Budgets!AL26</f>
        <v>-73333.333333333328</v>
      </c>
      <c r="BV42" s="48">
        <f>BU42</f>
        <v>-73333.333333333328</v>
      </c>
      <c r="BW42" s="48">
        <f>Budgets!AM26</f>
        <v>-75833.333333333343</v>
      </c>
      <c r="BX42" s="48">
        <f>BW42</f>
        <v>-75833.333333333343</v>
      </c>
      <c r="BY42" s="48">
        <f>Budgets!AN26</f>
        <v>-98333.333333333328</v>
      </c>
      <c r="BZ42" s="48">
        <f>BY42</f>
        <v>-98333.333333333328</v>
      </c>
      <c r="CA42" s="48">
        <f>Budgets!AO26</f>
        <v>-111666.66666666667</v>
      </c>
      <c r="CB42" s="48">
        <f>CA42</f>
        <v>-111666.66666666667</v>
      </c>
      <c r="CC42" s="48">
        <f>Budgets!AP26</f>
        <v>-113750.00000000001</v>
      </c>
      <c r="CD42" s="48">
        <f>CC42</f>
        <v>-113750.00000000001</v>
      </c>
      <c r="CE42" s="48">
        <f>Budgets!AQ26</f>
        <v>-117916.66666666669</v>
      </c>
      <c r="CF42" s="48">
        <f>CE42</f>
        <v>-117916.66666666669</v>
      </c>
      <c r="CG42" s="48">
        <f>Budgets!AR26</f>
        <v>-135000</v>
      </c>
      <c r="CH42" s="48">
        <f>CG42</f>
        <v>-135000</v>
      </c>
      <c r="CI42" s="48">
        <f>Budgets!AS26</f>
        <v>-149583.33333333331</v>
      </c>
      <c r="CJ42" s="48">
        <f>CI42</f>
        <v>-149583.33333333331</v>
      </c>
      <c r="CK42" s="48">
        <f>Budgets!AT26</f>
        <v>-160833.33333333334</v>
      </c>
      <c r="CL42" s="48">
        <f>CK42</f>
        <v>-160833.33333333334</v>
      </c>
      <c r="CM42" s="48">
        <f>Budgets!AU26</f>
        <v>-163000</v>
      </c>
      <c r="CN42" s="48">
        <f>CM42</f>
        <v>-163000</v>
      </c>
      <c r="CO42" s="48">
        <f>Budgets!AV26</f>
        <v>-162666.66666666669</v>
      </c>
      <c r="CP42" s="48">
        <f>CO42</f>
        <v>-162666.66666666669</v>
      </c>
      <c r="CQ42" s="48">
        <f>Budgets!AW26</f>
        <v>-164833.33333333331</v>
      </c>
      <c r="CR42" s="48">
        <f>CQ42</f>
        <v>-164833.33333333331</v>
      </c>
      <c r="CS42" s="48">
        <f>Budgets!AX26</f>
        <v>-178666.66666666666</v>
      </c>
      <c r="CT42" s="48">
        <f>CS42</f>
        <v>-178666.66666666666</v>
      </c>
      <c r="CU42" s="48">
        <f>Budgets!AY26</f>
        <v>-178250</v>
      </c>
      <c r="CV42" s="48">
        <f>CU42</f>
        <v>-178250</v>
      </c>
      <c r="CW42" s="48">
        <f>Budgets!AZ26</f>
        <v>-177833.33333333331</v>
      </c>
      <c r="CX42" s="48">
        <f>CW42</f>
        <v>-177833.33333333331</v>
      </c>
      <c r="CY42" s="48">
        <f>Budgets!BA26</f>
        <v>-177833.33333333331</v>
      </c>
      <c r="CZ42" s="48">
        <f>CY42</f>
        <v>-177833.33333333331</v>
      </c>
      <c r="DA42" s="48">
        <f>Budgets!BB26</f>
        <v>-177833.33333333331</v>
      </c>
      <c r="DB42" s="48">
        <f>DA42</f>
        <v>-177833.33333333331</v>
      </c>
      <c r="DC42" s="48">
        <f>Budgets!BC26</f>
        <v>-177000</v>
      </c>
      <c r="DD42" s="48">
        <f>DC42</f>
        <v>-177000</v>
      </c>
      <c r="DE42" s="48">
        <f>Budgets!BD26</f>
        <v>-176583.33333333331</v>
      </c>
      <c r="DF42" s="48">
        <f>DE42</f>
        <v>-176583.33333333331</v>
      </c>
      <c r="DG42" s="48">
        <f>Budgets!BE26</f>
        <v>-176166.66666666666</v>
      </c>
      <c r="DH42" s="48">
        <f>DG42</f>
        <v>-176166.66666666666</v>
      </c>
      <c r="DI42" s="48">
        <f>Budgets!BF26</f>
        <v>-175333.33333333334</v>
      </c>
      <c r="DJ42" s="48">
        <f>DI42</f>
        <v>-175333.33333333334</v>
      </c>
      <c r="DK42" s="48">
        <f>Budgets!BG26</f>
        <v>-176166.66666666666</v>
      </c>
      <c r="DL42" s="48">
        <f>DK42</f>
        <v>-176166.66666666666</v>
      </c>
      <c r="DM42" s="48">
        <f>Budgets!BH26</f>
        <v>-176166.66666666666</v>
      </c>
      <c r="DN42" s="48">
        <f>DM42</f>
        <v>-176166.66666666666</v>
      </c>
      <c r="DO42" s="48">
        <f>Budgets!BI26</f>
        <v>-176166.66666666669</v>
      </c>
      <c r="DP42" s="48">
        <f>DO42</f>
        <v>-176166.66666666669</v>
      </c>
      <c r="DQ42" s="48">
        <f>Budgets!BJ26</f>
        <v>-181166.66666666669</v>
      </c>
      <c r="DR42" s="48">
        <f>DQ42</f>
        <v>-181166.66666666669</v>
      </c>
      <c r="DS42" s="48">
        <f>Budgets!BK26</f>
        <v>-181166.66666666669</v>
      </c>
      <c r="DT42" s="48">
        <f>DS42</f>
        <v>-181166.66666666669</v>
      </c>
      <c r="DU42" s="48">
        <f>Budgets!BL26</f>
        <v>-177000</v>
      </c>
      <c r="DV42" s="48">
        <f>DU42</f>
        <v>-177000</v>
      </c>
      <c r="DW42" s="48">
        <f>Budgets!BM26</f>
        <v>-174500</v>
      </c>
      <c r="DX42" s="48">
        <f>DW42</f>
        <v>-174500</v>
      </c>
      <c r="DY42" s="48">
        <f>Budgets!BN26</f>
        <v>-174500</v>
      </c>
      <c r="DZ42" s="48">
        <f>DY42</f>
        <v>-174500</v>
      </c>
      <c r="EA42" s="48">
        <f>Budgets!BO26</f>
        <v>-174500</v>
      </c>
      <c r="EB42" s="48">
        <f>EA42</f>
        <v>-174500</v>
      </c>
      <c r="EC42" s="48">
        <f>Budgets!BP26</f>
        <v>-174500</v>
      </c>
      <c r="ED42" s="48">
        <f>EC42</f>
        <v>-174500</v>
      </c>
      <c r="EE42" s="48">
        <f>Budgets!BQ26</f>
        <v>-174500</v>
      </c>
      <c r="EF42" s="48">
        <f>EE42</f>
        <v>-174500</v>
      </c>
      <c r="EG42" s="48">
        <f>Budgets!BR26</f>
        <v>-174500</v>
      </c>
      <c r="EH42" s="48">
        <f>EG42</f>
        <v>-174500</v>
      </c>
      <c r="EI42" s="48">
        <f>Budgets!BS26</f>
        <v>-174500</v>
      </c>
      <c r="EJ42" s="48">
        <f>EI42</f>
        <v>-174500</v>
      </c>
      <c r="EK42" s="48">
        <f>Budgets!BT26</f>
        <v>-174500</v>
      </c>
      <c r="EL42" s="48">
        <f>EK42</f>
        <v>-174500</v>
      </c>
      <c r="EM42" s="48">
        <f>Budgets!BU26</f>
        <v>-174500</v>
      </c>
      <c r="EN42" s="48">
        <f>EM42</f>
        <v>-174500</v>
      </c>
      <c r="EO42" s="48">
        <f>Budgets!BV26</f>
        <v>-174500</v>
      </c>
      <c r="EP42" s="48">
        <f>EO42</f>
        <v>-174500</v>
      </c>
      <c r="EQ42" s="48">
        <f>Budgets!BW26</f>
        <v>-174500</v>
      </c>
      <c r="ER42" s="48">
        <f>EQ42</f>
        <v>-174500</v>
      </c>
      <c r="ES42" s="48">
        <f>Budgets!BX26</f>
        <v>-174500</v>
      </c>
      <c r="ET42" s="48">
        <f>ES42</f>
        <v>-174500</v>
      </c>
      <c r="EU42" s="48">
        <f>Budgets!BY26</f>
        <v>-174500</v>
      </c>
      <c r="EV42" s="48">
        <f>EU42</f>
        <v>-174500</v>
      </c>
      <c r="EW42" s="48">
        <f>Budgets!BZ26</f>
        <v>-174500</v>
      </c>
      <c r="EX42" s="48">
        <f>EW42</f>
        <v>-174500</v>
      </c>
    </row>
    <row r="43" spans="1:154" ht="15.75" customHeight="1" x14ac:dyDescent="0.2">
      <c r="A43" s="58" t="s">
        <v>74</v>
      </c>
      <c r="B43" s="48"/>
      <c r="C43" s="48"/>
      <c r="D43" s="49">
        <f>SUM(D42)</f>
        <v>0</v>
      </c>
      <c r="E43" s="48"/>
      <c r="F43" s="49">
        <f>SUM(F42)</f>
        <v>-79623.72</v>
      </c>
      <c r="G43" s="48"/>
      <c r="H43" s="49">
        <f>SUM(H42)</f>
        <v>-11505.12</v>
      </c>
      <c r="I43" s="48"/>
      <c r="J43" s="49">
        <f>SUM(J42)</f>
        <v>-9450.5004000000008</v>
      </c>
      <c r="K43" s="48"/>
      <c r="L43" s="49">
        <f>SUM(L42)</f>
        <v>-9450.5004000000008</v>
      </c>
      <c r="M43" s="48"/>
      <c r="N43" s="49">
        <f>SUM(N42)</f>
        <v>-2873.9049999999997</v>
      </c>
      <c r="O43" s="48"/>
      <c r="P43" s="49">
        <f>SUM(P42)</f>
        <v>-8373.9049999999988</v>
      </c>
      <c r="Q43" s="48"/>
      <c r="R43" s="49">
        <f>SUM(R42)</f>
        <v>-3873.9049999999997</v>
      </c>
      <c r="S43" s="48"/>
      <c r="T43" s="49">
        <f>SUM(T42)</f>
        <v>-8873.9049999999988</v>
      </c>
      <c r="U43" s="48"/>
      <c r="V43" s="49">
        <f>SUM(V42)</f>
        <v>-3873.9049999999997</v>
      </c>
      <c r="W43" s="48"/>
      <c r="X43" s="49">
        <f>SUM(X42)</f>
        <v>-3873.9049999999997</v>
      </c>
      <c r="Y43" s="48"/>
      <c r="Z43" s="49">
        <f>SUM(Z42)</f>
        <v>-3873.9049999999997</v>
      </c>
      <c r="AA43" s="48"/>
      <c r="AB43" s="49">
        <f>SUM(AB42)</f>
        <v>-3873.9049999999997</v>
      </c>
      <c r="AC43" s="48"/>
      <c r="AD43" s="49">
        <f>SUM(AD42)</f>
        <v>-3873.9049999999997</v>
      </c>
      <c r="AE43" s="48"/>
      <c r="AF43" s="49">
        <f>SUM(AF42)</f>
        <v>-3873.9049999999997</v>
      </c>
      <c r="AG43" s="48"/>
      <c r="AH43" s="49">
        <f>SUM(AH42)</f>
        <v>-3873.9049999999997</v>
      </c>
      <c r="AI43" s="48"/>
      <c r="AJ43" s="49">
        <f>SUM(AJ42)</f>
        <v>-11373.904999999999</v>
      </c>
      <c r="AK43" s="48"/>
      <c r="AL43" s="49">
        <f>SUM(AL42)</f>
        <v>-13873.905000000001</v>
      </c>
      <c r="AM43" s="48"/>
      <c r="AN43" s="49">
        <f>SUM(AN42)</f>
        <v>-16373.905000000002</v>
      </c>
      <c r="AO43" s="48"/>
      <c r="AP43" s="49">
        <f>SUM(AP42)</f>
        <v>-43457.238333333335</v>
      </c>
      <c r="AQ43" s="48"/>
      <c r="AR43" s="49">
        <f>SUM(AR42)</f>
        <v>-43873.904999999999</v>
      </c>
      <c r="AS43" s="48"/>
      <c r="AT43" s="49">
        <f>SUM(AT42)</f>
        <v>-44707.238333333335</v>
      </c>
      <c r="AU43" s="48"/>
      <c r="AV43" s="49">
        <f>SUM(AV42)</f>
        <v>-47207.238333333327</v>
      </c>
      <c r="AW43" s="48"/>
      <c r="AX43" s="49">
        <f>SUM(AX42)</f>
        <v>-47207.238333333327</v>
      </c>
      <c r="AY43" s="48"/>
      <c r="AZ43" s="49">
        <f>SUM(AZ42)</f>
        <v>-49707.238333333335</v>
      </c>
      <c r="BA43" s="48"/>
      <c r="BB43" s="49">
        <f>SUM(AH42)</f>
        <v>-3873.9049999999997</v>
      </c>
      <c r="BC43" s="48"/>
      <c r="BD43" s="49">
        <f>SUM(BD42)</f>
        <v>-52207.238333333335</v>
      </c>
      <c r="BE43" s="48"/>
      <c r="BF43" s="49">
        <f>SUM(BF42)</f>
        <v>-52207.238333333335</v>
      </c>
      <c r="BG43" s="48"/>
      <c r="BH43" s="49">
        <f>SUM(BH42)</f>
        <v>-54833.333333333328</v>
      </c>
      <c r="BI43" s="48"/>
      <c r="BJ43" s="49">
        <f>SUM(BJ42)</f>
        <v>-56833.333333333336</v>
      </c>
      <c r="BK43" s="48"/>
      <c r="BL43" s="49">
        <f>SUM(BL42)</f>
        <v>-58833.333333333328</v>
      </c>
      <c r="BM43" s="48"/>
      <c r="BN43" s="49">
        <f>SUM(BN42)</f>
        <v>-63333.333333333336</v>
      </c>
      <c r="BO43" s="48"/>
      <c r="BP43" s="49">
        <f>SUM(BP42)</f>
        <v>-65833.333333333343</v>
      </c>
      <c r="BQ43" s="48"/>
      <c r="BR43" s="49">
        <f>SUM(BR42)</f>
        <v>-68333.333333333328</v>
      </c>
      <c r="BS43" s="48"/>
      <c r="BT43" s="49">
        <f>SUM(BT42)</f>
        <v>-70833.333333333328</v>
      </c>
      <c r="BU43" s="48"/>
      <c r="BV43" s="49">
        <f>SUM(BV42)</f>
        <v>-73333.333333333328</v>
      </c>
      <c r="BW43" s="48"/>
      <c r="BX43" s="49">
        <f>SUM(BX42)</f>
        <v>-75833.333333333343</v>
      </c>
      <c r="BY43" s="48"/>
      <c r="BZ43" s="49">
        <f>SUM(BZ42)</f>
        <v>-98333.333333333328</v>
      </c>
      <c r="CA43" s="48"/>
      <c r="CB43" s="49">
        <f>SUM(CB42)</f>
        <v>-111666.66666666667</v>
      </c>
      <c r="CC43" s="48"/>
      <c r="CD43" s="49">
        <f>SUM(CD42)</f>
        <v>-113750.00000000001</v>
      </c>
      <c r="CE43" s="48"/>
      <c r="CF43" s="49">
        <f>SUM(CF42)</f>
        <v>-117916.66666666669</v>
      </c>
      <c r="CG43" s="48"/>
      <c r="CH43" s="49">
        <f>SUM(CH42)</f>
        <v>-135000</v>
      </c>
      <c r="CI43" s="48"/>
      <c r="CJ43" s="49">
        <f>SUM(CJ42)</f>
        <v>-149583.33333333331</v>
      </c>
      <c r="CK43" s="48"/>
      <c r="CL43" s="49">
        <f>SUM(CL42)</f>
        <v>-160833.33333333334</v>
      </c>
      <c r="CM43" s="48"/>
      <c r="CN43" s="49">
        <f>SUM(CN42)</f>
        <v>-163000</v>
      </c>
      <c r="CO43" s="48"/>
      <c r="CP43" s="49">
        <f>SUM(CP42)</f>
        <v>-162666.66666666669</v>
      </c>
      <c r="CQ43" s="48"/>
      <c r="CR43" s="49">
        <f>SUM(CR42)</f>
        <v>-164833.33333333331</v>
      </c>
      <c r="CS43" s="48"/>
      <c r="CT43" s="49">
        <f>SUM(CT42)</f>
        <v>-178666.66666666666</v>
      </c>
      <c r="CU43" s="48"/>
      <c r="CV43" s="49">
        <f>SUM(CV42)</f>
        <v>-178250</v>
      </c>
      <c r="CW43" s="48"/>
      <c r="CX43" s="49">
        <f>SUM(CX42)</f>
        <v>-177833.33333333331</v>
      </c>
      <c r="CY43" s="48"/>
      <c r="CZ43" s="49">
        <f>SUM(CZ42)</f>
        <v>-177833.33333333331</v>
      </c>
      <c r="DA43" s="48"/>
      <c r="DB43" s="49">
        <f>SUM(DB42)</f>
        <v>-177833.33333333331</v>
      </c>
      <c r="DC43" s="48"/>
      <c r="DD43" s="49">
        <f>SUM(DD42)</f>
        <v>-177000</v>
      </c>
      <c r="DE43" s="48"/>
      <c r="DF43" s="49">
        <f>SUM(DF42)</f>
        <v>-176583.33333333331</v>
      </c>
      <c r="DG43" s="48"/>
      <c r="DH43" s="49">
        <f>SUM(DH42)</f>
        <v>-176166.66666666666</v>
      </c>
      <c r="DI43" s="48"/>
      <c r="DJ43" s="49">
        <f>SUM(DJ42)</f>
        <v>-175333.33333333334</v>
      </c>
      <c r="DK43" s="48"/>
      <c r="DL43" s="49">
        <f>SUM(DL42)</f>
        <v>-176166.66666666666</v>
      </c>
      <c r="DM43" s="48"/>
      <c r="DN43" s="49">
        <f>SUM(DN42)</f>
        <v>-176166.66666666666</v>
      </c>
      <c r="DO43" s="48"/>
      <c r="DP43" s="49">
        <f>SUM(DP42)</f>
        <v>-176166.66666666669</v>
      </c>
      <c r="DQ43" s="48"/>
      <c r="DR43" s="49">
        <f>SUM(DR42)</f>
        <v>-181166.66666666669</v>
      </c>
      <c r="DS43" s="48"/>
      <c r="DT43" s="49">
        <f>SUM(DT42)</f>
        <v>-181166.66666666669</v>
      </c>
      <c r="DU43" s="48"/>
      <c r="DV43" s="49">
        <f>SUM(DV42)</f>
        <v>-177000</v>
      </c>
      <c r="DW43" s="48"/>
      <c r="DX43" s="49">
        <f>SUM(DX42)</f>
        <v>-174500</v>
      </c>
      <c r="DY43" s="48"/>
      <c r="DZ43" s="49">
        <f>SUM(DZ42)</f>
        <v>-174500</v>
      </c>
      <c r="EA43" s="48"/>
      <c r="EB43" s="49">
        <f>SUM(EB42)</f>
        <v>-174500</v>
      </c>
      <c r="EC43" s="48"/>
      <c r="ED43" s="49">
        <f>SUM(ED42)</f>
        <v>-174500</v>
      </c>
      <c r="EE43" s="48"/>
      <c r="EF43" s="49">
        <f>SUM(EF42)</f>
        <v>-174500</v>
      </c>
      <c r="EG43" s="48"/>
      <c r="EH43" s="49">
        <f>SUM(EH42)</f>
        <v>-174500</v>
      </c>
      <c r="EI43" s="48"/>
      <c r="EJ43" s="49">
        <f>SUM(EJ42)</f>
        <v>-174500</v>
      </c>
      <c r="EK43" s="48"/>
      <c r="EL43" s="49">
        <f>SUM(EL42)</f>
        <v>-174500</v>
      </c>
      <c r="EM43" s="48"/>
      <c r="EN43" s="49">
        <f>SUM(EN42)</f>
        <v>-174500</v>
      </c>
      <c r="EO43" s="48"/>
      <c r="EP43" s="49">
        <f>SUM(EP42)</f>
        <v>-174500</v>
      </c>
      <c r="EQ43" s="48"/>
      <c r="ER43" s="49">
        <f>SUM(ER42)</f>
        <v>-174500</v>
      </c>
      <c r="ES43" s="48"/>
      <c r="ET43" s="49">
        <f>SUM(ET42)</f>
        <v>-174500</v>
      </c>
      <c r="EU43" s="48"/>
      <c r="EV43" s="49">
        <f>SUM(EV42)</f>
        <v>-174500</v>
      </c>
      <c r="EW43" s="48"/>
      <c r="EX43" s="49">
        <f>SUM(EX42)</f>
        <v>-174500</v>
      </c>
    </row>
    <row r="44" spans="1:154" ht="15.75" customHeight="1" x14ac:dyDescent="0.2">
      <c r="A44" s="52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  <c r="BW44" s="48"/>
      <c r="BX44" s="48"/>
      <c r="BY44" s="48"/>
      <c r="BZ44" s="48"/>
      <c r="CA44" s="48"/>
      <c r="CB44" s="48"/>
      <c r="CC44" s="48"/>
      <c r="CD44" s="48"/>
      <c r="CE44" s="48"/>
      <c r="CF44" s="48"/>
      <c r="CG44" s="48"/>
      <c r="CH44" s="48"/>
      <c r="CI44" s="48"/>
      <c r="CJ44" s="48"/>
      <c r="CK44" s="48"/>
      <c r="CL44" s="48"/>
      <c r="CM44" s="48"/>
      <c r="CN44" s="48"/>
      <c r="CO44" s="48"/>
      <c r="CP44" s="48"/>
      <c r="CQ44" s="48"/>
      <c r="CR44" s="48"/>
      <c r="CS44" s="48"/>
      <c r="CT44" s="48"/>
      <c r="CU44" s="48"/>
      <c r="CV44" s="48"/>
      <c r="CW44" s="48"/>
      <c r="CX44" s="48"/>
      <c r="CY44" s="48"/>
      <c r="CZ44" s="48"/>
      <c r="DA44" s="48"/>
      <c r="DB44" s="48"/>
      <c r="DC44" s="48"/>
      <c r="DD44" s="48"/>
      <c r="DE44" s="48"/>
      <c r="DF44" s="48"/>
      <c r="DG44" s="48"/>
      <c r="DH44" s="48"/>
      <c r="DI44" s="48"/>
      <c r="DJ44" s="48"/>
      <c r="DK44" s="48"/>
      <c r="DL44" s="48"/>
      <c r="DM44" s="48"/>
      <c r="DN44" s="48"/>
      <c r="DO44" s="48"/>
      <c r="DP44" s="48"/>
      <c r="DQ44" s="48"/>
      <c r="DR44" s="48"/>
      <c r="DS44" s="48"/>
      <c r="DT44" s="48"/>
      <c r="DU44" s="48"/>
      <c r="DV44" s="48"/>
      <c r="DW44" s="48"/>
      <c r="DX44" s="48"/>
      <c r="DY44" s="48"/>
      <c r="DZ44" s="48"/>
      <c r="EA44" s="48"/>
      <c r="EB44" s="48"/>
      <c r="EC44" s="48"/>
      <c r="ED44" s="48"/>
      <c r="EE44" s="48"/>
      <c r="EF44" s="48"/>
      <c r="EG44" s="48"/>
      <c r="EH44" s="48"/>
      <c r="EI44" s="48"/>
      <c r="EJ44" s="48"/>
      <c r="EK44" s="48"/>
      <c r="EL44" s="48"/>
      <c r="EM44" s="48"/>
      <c r="EN44" s="48"/>
      <c r="EO44" s="48"/>
      <c r="EP44" s="48"/>
      <c r="EQ44" s="48"/>
      <c r="ER44" s="48"/>
      <c r="ES44" s="48"/>
      <c r="ET44" s="48"/>
      <c r="EU44" s="48"/>
      <c r="EV44" s="48"/>
      <c r="EW44" s="48"/>
      <c r="EX44" s="48"/>
    </row>
    <row r="45" spans="1:154" ht="15.75" customHeight="1" x14ac:dyDescent="0.2">
      <c r="A45" s="58" t="s">
        <v>75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  <c r="BW45" s="48"/>
      <c r="BX45" s="48"/>
      <c r="BY45" s="48"/>
      <c r="BZ45" s="48"/>
      <c r="CA45" s="48"/>
      <c r="CB45" s="48"/>
      <c r="CC45" s="48"/>
      <c r="CD45" s="48"/>
      <c r="CE45" s="48"/>
      <c r="CF45" s="48"/>
      <c r="CG45" s="48"/>
      <c r="CH45" s="48"/>
      <c r="CI45" s="48"/>
      <c r="CJ45" s="48"/>
      <c r="CK45" s="48"/>
      <c r="CL45" s="48"/>
      <c r="CM45" s="48"/>
      <c r="CN45" s="48"/>
      <c r="CO45" s="48"/>
      <c r="CP45" s="48"/>
      <c r="CQ45" s="48"/>
      <c r="CR45" s="48"/>
      <c r="CS45" s="48"/>
      <c r="CT45" s="48"/>
      <c r="CU45" s="48"/>
      <c r="CV45" s="48"/>
      <c r="CW45" s="48"/>
      <c r="CX45" s="48"/>
      <c r="CY45" s="48"/>
      <c r="CZ45" s="48"/>
      <c r="DA45" s="48"/>
      <c r="DB45" s="48"/>
      <c r="DC45" s="48"/>
      <c r="DD45" s="48"/>
      <c r="DE45" s="48"/>
      <c r="DF45" s="48"/>
      <c r="DG45" s="48"/>
      <c r="DH45" s="48"/>
      <c r="DI45" s="48"/>
      <c r="DJ45" s="48"/>
      <c r="DK45" s="48"/>
      <c r="DL45" s="48"/>
      <c r="DM45" s="48"/>
      <c r="DN45" s="48"/>
      <c r="DO45" s="48"/>
      <c r="DP45" s="48"/>
      <c r="DQ45" s="48"/>
      <c r="DR45" s="48"/>
      <c r="DS45" s="48"/>
      <c r="DT45" s="48"/>
      <c r="DU45" s="48"/>
      <c r="DV45" s="48"/>
      <c r="DW45" s="48"/>
      <c r="DX45" s="48"/>
      <c r="DY45" s="48"/>
      <c r="DZ45" s="48"/>
      <c r="EA45" s="48"/>
      <c r="EB45" s="48"/>
      <c r="EC45" s="48"/>
      <c r="ED45" s="48"/>
      <c r="EE45" s="48"/>
      <c r="EF45" s="48"/>
      <c r="EG45" s="48"/>
      <c r="EH45" s="48"/>
      <c r="EI45" s="48"/>
      <c r="EJ45" s="48"/>
      <c r="EK45" s="48"/>
      <c r="EL45" s="48"/>
      <c r="EM45" s="48"/>
      <c r="EN45" s="48"/>
      <c r="EO45" s="48"/>
      <c r="EP45" s="48"/>
      <c r="EQ45" s="48"/>
      <c r="ER45" s="48"/>
      <c r="ES45" s="48"/>
      <c r="ET45" s="48"/>
      <c r="EU45" s="48"/>
      <c r="EV45" s="48"/>
      <c r="EW45" s="48"/>
      <c r="EX45" s="48"/>
    </row>
    <row r="46" spans="1:154" ht="15.75" customHeight="1" x14ac:dyDescent="0.2">
      <c r="A46" s="52"/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BU46" s="48"/>
      <c r="BV46" s="48"/>
      <c r="BW46" s="48"/>
      <c r="BX46" s="48"/>
      <c r="BY46" s="48"/>
      <c r="BZ46" s="48"/>
      <c r="CA46" s="48"/>
      <c r="CB46" s="48"/>
      <c r="CC46" s="48"/>
      <c r="CD46" s="48"/>
      <c r="CE46" s="48"/>
      <c r="CF46" s="48"/>
      <c r="CG46" s="48"/>
      <c r="CH46" s="48"/>
      <c r="CI46" s="48"/>
      <c r="CJ46" s="48"/>
      <c r="CK46" s="48"/>
      <c r="CL46" s="48"/>
      <c r="CM46" s="48"/>
      <c r="CN46" s="48"/>
      <c r="CO46" s="48"/>
      <c r="CP46" s="48"/>
      <c r="CQ46" s="48"/>
      <c r="CR46" s="48"/>
      <c r="CS46" s="48"/>
      <c r="CT46" s="48"/>
      <c r="CU46" s="48"/>
      <c r="CV46" s="48"/>
      <c r="CW46" s="48"/>
      <c r="CX46" s="48"/>
      <c r="CY46" s="48"/>
      <c r="CZ46" s="48"/>
      <c r="DA46" s="48"/>
      <c r="DB46" s="48"/>
      <c r="DC46" s="48"/>
      <c r="DD46" s="48"/>
      <c r="DE46" s="48"/>
      <c r="DF46" s="48"/>
      <c r="DG46" s="48"/>
      <c r="DH46" s="48"/>
      <c r="DI46" s="48"/>
      <c r="DJ46" s="48"/>
      <c r="DK46" s="48"/>
      <c r="DL46" s="48"/>
      <c r="DM46" s="48"/>
      <c r="DN46" s="48"/>
      <c r="DO46" s="48"/>
      <c r="DP46" s="48"/>
      <c r="DQ46" s="48"/>
      <c r="DR46" s="48"/>
      <c r="DS46" s="48"/>
      <c r="DT46" s="48"/>
      <c r="DU46" s="48"/>
      <c r="DV46" s="48"/>
      <c r="DW46" s="48"/>
      <c r="DX46" s="48"/>
      <c r="DY46" s="48"/>
      <c r="DZ46" s="48"/>
      <c r="EA46" s="48"/>
      <c r="EB46" s="48"/>
      <c r="EC46" s="48"/>
      <c r="ED46" s="48"/>
      <c r="EE46" s="48"/>
      <c r="EF46" s="48"/>
      <c r="EG46" s="48"/>
      <c r="EH46" s="48"/>
      <c r="EI46" s="48"/>
      <c r="EJ46" s="48"/>
      <c r="EK46" s="48"/>
      <c r="EL46" s="48"/>
      <c r="EM46" s="48"/>
      <c r="EN46" s="48"/>
      <c r="EO46" s="48"/>
      <c r="EP46" s="48"/>
      <c r="EQ46" s="48"/>
      <c r="ER46" s="48"/>
      <c r="ES46" s="48"/>
      <c r="ET46" s="48"/>
      <c r="EU46" s="48"/>
      <c r="EV46" s="48"/>
      <c r="EW46" s="48"/>
      <c r="EX46" s="48"/>
    </row>
    <row r="47" spans="1:154" ht="15.75" customHeight="1" x14ac:dyDescent="0.2">
      <c r="A47" s="58" t="s">
        <v>76</v>
      </c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8"/>
      <c r="BK47" s="48"/>
      <c r="BL47" s="48"/>
      <c r="BM47" s="48"/>
      <c r="BN47" s="48"/>
      <c r="BO47" s="48"/>
      <c r="BP47" s="48"/>
      <c r="BQ47" s="48"/>
      <c r="BR47" s="48"/>
      <c r="BS47" s="48"/>
      <c r="BT47" s="48"/>
      <c r="BU47" s="48"/>
      <c r="BV47" s="48"/>
      <c r="BW47" s="48"/>
      <c r="BX47" s="48"/>
      <c r="BY47" s="48"/>
      <c r="BZ47" s="48"/>
      <c r="CA47" s="48"/>
      <c r="CB47" s="48"/>
      <c r="CC47" s="48"/>
      <c r="CD47" s="48"/>
      <c r="CE47" s="48"/>
      <c r="CF47" s="48"/>
      <c r="CG47" s="48"/>
      <c r="CH47" s="48"/>
      <c r="CI47" s="48"/>
      <c r="CJ47" s="48"/>
      <c r="CK47" s="48"/>
      <c r="CL47" s="48"/>
      <c r="CM47" s="48"/>
      <c r="CN47" s="48"/>
      <c r="CO47" s="48"/>
      <c r="CP47" s="48"/>
      <c r="CQ47" s="48"/>
      <c r="CR47" s="48"/>
      <c r="CS47" s="48"/>
      <c r="CT47" s="48"/>
      <c r="CU47" s="48"/>
      <c r="CV47" s="48"/>
      <c r="CW47" s="48"/>
      <c r="CX47" s="48"/>
      <c r="CY47" s="48"/>
      <c r="CZ47" s="48"/>
      <c r="DA47" s="48"/>
      <c r="DB47" s="48"/>
      <c r="DC47" s="48"/>
      <c r="DD47" s="48"/>
      <c r="DE47" s="48"/>
      <c r="DF47" s="48"/>
      <c r="DG47" s="48"/>
      <c r="DH47" s="48"/>
      <c r="DI47" s="48"/>
      <c r="DJ47" s="48"/>
      <c r="DK47" s="48"/>
      <c r="DL47" s="48"/>
      <c r="DM47" s="48"/>
      <c r="DN47" s="48"/>
      <c r="DO47" s="48"/>
      <c r="DP47" s="48"/>
      <c r="DQ47" s="48"/>
      <c r="DR47" s="48"/>
      <c r="DS47" s="48"/>
      <c r="DT47" s="48"/>
      <c r="DU47" s="48"/>
      <c r="DV47" s="48"/>
      <c r="DW47" s="48"/>
      <c r="DX47" s="48"/>
      <c r="DY47" s="48"/>
      <c r="DZ47" s="48"/>
      <c r="EA47" s="48"/>
      <c r="EB47" s="48"/>
      <c r="EC47" s="48"/>
      <c r="ED47" s="48"/>
      <c r="EE47" s="48"/>
      <c r="EF47" s="48"/>
      <c r="EG47" s="48"/>
      <c r="EH47" s="48"/>
      <c r="EI47" s="48"/>
      <c r="EJ47" s="48"/>
      <c r="EK47" s="48"/>
      <c r="EL47" s="48"/>
      <c r="EM47" s="48"/>
      <c r="EN47" s="48"/>
      <c r="EO47" s="48"/>
      <c r="EP47" s="48"/>
      <c r="EQ47" s="48"/>
      <c r="ER47" s="48"/>
      <c r="ES47" s="48"/>
      <c r="ET47" s="48"/>
      <c r="EU47" s="48"/>
      <c r="EV47" s="48"/>
      <c r="EW47" s="48"/>
      <c r="EX47" s="48"/>
    </row>
    <row r="48" spans="1:154" ht="15.75" customHeight="1" x14ac:dyDescent="0.2">
      <c r="A48" s="52" t="s">
        <v>77</v>
      </c>
      <c r="B48" s="48"/>
      <c r="C48" s="48"/>
      <c r="D48" s="48">
        <f t="shared" ref="D48:D49" si="299">C48</f>
        <v>0</v>
      </c>
      <c r="E48" s="48">
        <f>Budgets!D32</f>
        <v>-776274.94836666668</v>
      </c>
      <c r="F48" s="48">
        <f t="shared" ref="F48:F51" si="300">E48</f>
        <v>-776274.94836666668</v>
      </c>
      <c r="G48" s="48">
        <f>Budgets!E32</f>
        <v>-67100.44683666667</v>
      </c>
      <c r="H48" s="48">
        <f t="shared" ref="H48:H51" si="301">G48</f>
        <v>-67100.44683666667</v>
      </c>
      <c r="I48" s="48">
        <f>Budgets!F32</f>
        <v>-76601.778436666675</v>
      </c>
      <c r="J48" s="48">
        <f t="shared" ref="J48:J51" si="302">I48</f>
        <v>-76601.778436666675</v>
      </c>
      <c r="K48" s="48">
        <f>Budgets!G32</f>
        <v>-61428.44683666667</v>
      </c>
      <c r="L48" s="48">
        <f t="shared" ref="L48:L51" si="303">K48</f>
        <v>-61428.44683666667</v>
      </c>
      <c r="M48" s="48">
        <f>Budgets!H32</f>
        <v>-61428.44683666667</v>
      </c>
      <c r="N48" s="48">
        <f t="shared" ref="N48:N51" si="304">M48</f>
        <v>-61428.44683666667</v>
      </c>
      <c r="O48" s="48">
        <f>Budgets!I32</f>
        <v>-64656.44683666667</v>
      </c>
      <c r="P48" s="48">
        <f t="shared" ref="P48:P51" si="305">O48</f>
        <v>-64656.44683666667</v>
      </c>
      <c r="Q48" s="48">
        <f>Budgets!J32</f>
        <v>-102348.44683666667</v>
      </c>
      <c r="R48" s="48">
        <f t="shared" ref="R48:R51" si="306">Q48</f>
        <v>-102348.44683666667</v>
      </c>
      <c r="S48" s="48">
        <f>Budgets!K32</f>
        <v>-50128.44683666667</v>
      </c>
      <c r="T48" s="48">
        <f t="shared" ref="T48:T51" si="307">S48</f>
        <v>-50128.44683666667</v>
      </c>
      <c r="U48" s="48">
        <f>Budgets!L32</f>
        <v>-101068.44683666667</v>
      </c>
      <c r="V48" s="48">
        <f t="shared" ref="V48:V51" si="308">U48</f>
        <v>-101068.44683666667</v>
      </c>
      <c r="W48" s="48">
        <f>Budgets!M32</f>
        <v>-68436.44683666667</v>
      </c>
      <c r="X48" s="48">
        <f t="shared" ref="X48:X51" si="309">W48</f>
        <v>-68436.44683666667</v>
      </c>
      <c r="Y48" s="48">
        <f>Budgets!N32</f>
        <v>-71616.44683666667</v>
      </c>
      <c r="Z48" s="48">
        <f t="shared" ref="Z48:Z51" si="310">Y48</f>
        <v>-71616.44683666667</v>
      </c>
      <c r="AA48" s="48">
        <f>Budgets!O32</f>
        <v>-74727.44683666667</v>
      </c>
      <c r="AB48" s="48">
        <f t="shared" ref="AB48:AB51" si="311">AA48</f>
        <v>-74727.44683666667</v>
      </c>
      <c r="AC48" s="48">
        <f>Budgets!P32</f>
        <v>-87068.44683666667</v>
      </c>
      <c r="AD48" s="48">
        <f t="shared" ref="AD48:AD51" si="312">AC48</f>
        <v>-87068.44683666667</v>
      </c>
      <c r="AE48" s="48">
        <f>Budgets!Q32</f>
        <v>-96338.44683666667</v>
      </c>
      <c r="AF48" s="48">
        <f t="shared" ref="AF48:AF51" si="313">AE48</f>
        <v>-96338.44683666667</v>
      </c>
      <c r="AG48" s="48">
        <f>Budgets!R32</f>
        <v>-92138.44683666667</v>
      </c>
      <c r="AH48" s="48">
        <f t="shared" ref="AH48:AH51" si="314">AG48</f>
        <v>-92138.44683666667</v>
      </c>
      <c r="AI48" s="48">
        <f>Budgets!S32</f>
        <v>-126163.94683666667</v>
      </c>
      <c r="AJ48" s="48">
        <f t="shared" ref="AJ48:AJ51" si="315">AI48</f>
        <v>-126163.94683666667</v>
      </c>
      <c r="AK48" s="48">
        <f>Budgets!T32</f>
        <v>-110773.94683666667</v>
      </c>
      <c r="AL48" s="48">
        <f t="shared" ref="AL48:AL51" si="316">AK48</f>
        <v>-110773.94683666667</v>
      </c>
      <c r="AM48" s="48">
        <f>Budgets!U32</f>
        <v>-122246.44683666667</v>
      </c>
      <c r="AN48" s="48">
        <f t="shared" ref="AN48:AN51" si="317">AM48</f>
        <v>-122246.44683666667</v>
      </c>
      <c r="AO48" s="48">
        <f>Budgets!V32</f>
        <v>-200807.3691785</v>
      </c>
      <c r="AP48" s="48">
        <f t="shared" ref="AP48:AP51" si="318">AO48</f>
        <v>-200807.3691785</v>
      </c>
      <c r="AQ48" s="48">
        <f>Budgets!W32</f>
        <v>-178539.8691785</v>
      </c>
      <c r="AR48" s="48">
        <f t="shared" ref="AR48:AR51" si="319">AQ48</f>
        <v>-178539.8691785</v>
      </c>
      <c r="AS48" s="48">
        <f>Budgets!X32</f>
        <v>-216027.3691785</v>
      </c>
      <c r="AT48" s="48">
        <f t="shared" ref="AT48:AT51" si="320">AS48</f>
        <v>-216027.3691785</v>
      </c>
      <c r="AU48" s="48">
        <f>Budgets!Y32</f>
        <v>-229437.3691785</v>
      </c>
      <c r="AV48" s="48">
        <f t="shared" ref="AV48:AV51" si="321">AU48</f>
        <v>-229437.3691785</v>
      </c>
      <c r="AW48" s="48">
        <f>Budgets!Z32</f>
        <v>-245347.3691785</v>
      </c>
      <c r="AX48" s="48">
        <f t="shared" ref="AX48:AX51" si="322">AW48</f>
        <v>-245347.3691785</v>
      </c>
      <c r="AY48" s="48">
        <f>Budgets!AA32</f>
        <v>-233212.3691785</v>
      </c>
      <c r="AZ48" s="48">
        <f t="shared" ref="AZ48:AZ51" si="323">AY48</f>
        <v>-233212.3691785</v>
      </c>
      <c r="BA48" s="48">
        <f>Budgets!AB32</f>
        <v>-262684.45251183334</v>
      </c>
      <c r="BB48" s="48">
        <f t="shared" ref="BB48:BB51" si="324">BA48</f>
        <v>-262684.45251183334</v>
      </c>
      <c r="BC48" s="48">
        <f>Budgets!AC32</f>
        <v>-265961.95251183334</v>
      </c>
      <c r="BD48" s="48">
        <f t="shared" ref="BD48:BD51" si="325">BC48</f>
        <v>-265961.95251183334</v>
      </c>
      <c r="BE48" s="48">
        <f>Budgets!AD32</f>
        <v>-290871.95251183334</v>
      </c>
      <c r="BF48" s="48">
        <f t="shared" ref="BF48:BF51" si="326">BE48</f>
        <v>-290871.95251183334</v>
      </c>
      <c r="BG48" s="48">
        <f>Budgets!AE32</f>
        <v>-294668.22751183336</v>
      </c>
      <c r="BH48" s="48">
        <f t="shared" ref="BH48:BH51" si="327">BG48</f>
        <v>-294668.22751183336</v>
      </c>
      <c r="BI48" s="48">
        <f>Budgets!AF32</f>
        <v>-300645.72751183336</v>
      </c>
      <c r="BJ48" s="48">
        <f t="shared" ref="BJ48:BJ51" si="328">BI48</f>
        <v>-300645.72751183336</v>
      </c>
      <c r="BK48" s="48">
        <f>Budgets!AG32</f>
        <v>-339400.72751183336</v>
      </c>
      <c r="BL48" s="48">
        <f t="shared" ref="BL48:BL51" si="329">BK48</f>
        <v>-339400.72751183336</v>
      </c>
      <c r="BM48" s="48">
        <f>Budgets!AH32</f>
        <v>-322558.69597075833</v>
      </c>
      <c r="BN48" s="48">
        <f t="shared" ref="BN48:BN51" si="330">BM48</f>
        <v>-322558.69597075833</v>
      </c>
      <c r="BO48" s="48">
        <f>Budgets!AI32</f>
        <v>-346967.20242689585</v>
      </c>
      <c r="BP48" s="48">
        <f t="shared" ref="BP48:BP51" si="331">BO48</f>
        <v>-346967.20242689585</v>
      </c>
      <c r="BQ48" s="48">
        <f>Budgets!AJ32</f>
        <v>-345233.69597075833</v>
      </c>
      <c r="BR48" s="48">
        <f t="shared" ref="BR48:BR51" si="332">BQ48</f>
        <v>-345233.69597075833</v>
      </c>
      <c r="BS48" s="48">
        <f>Budgets!AK32</f>
        <v>-358222.20242689585</v>
      </c>
      <c r="BT48" s="48">
        <f t="shared" ref="BT48:BT51" si="333">BS48</f>
        <v>-358222.20242689585</v>
      </c>
      <c r="BU48" s="48">
        <f>Budgets!AL32</f>
        <v>-358222.20242689585</v>
      </c>
      <c r="BV48" s="48">
        <f t="shared" ref="BV48:BV51" si="334">BU48</f>
        <v>-358222.20242689585</v>
      </c>
      <c r="BW48" s="48">
        <f>Budgets!AM32</f>
        <v>-358222.20242689585</v>
      </c>
      <c r="BX48" s="48">
        <f t="shared" ref="BX48:BX51" si="335">BW48</f>
        <v>-358222.20242689585</v>
      </c>
      <c r="BY48" s="48">
        <f>Budgets!AN32</f>
        <v>-358222.20242689585</v>
      </c>
      <c r="BZ48" s="48">
        <f t="shared" ref="BZ48:BZ51" si="336">BY48</f>
        <v>-358222.20242689585</v>
      </c>
      <c r="CA48" s="48">
        <f>Budgets!AO32</f>
        <v>-358222.20242689585</v>
      </c>
      <c r="CB48" s="48">
        <f t="shared" ref="CB48:CB51" si="337">CA48</f>
        <v>-358222.20242689585</v>
      </c>
      <c r="CC48" s="48">
        <f>Budgets!AP32</f>
        <v>-358222.20242689585</v>
      </c>
      <c r="CD48" s="48">
        <f t="shared" ref="CD48:CD51" si="338">CC48</f>
        <v>-358222.20242689585</v>
      </c>
      <c r="CE48" s="48">
        <f>Budgets!AQ32</f>
        <v>-360402.29117689584</v>
      </c>
      <c r="CF48" s="48">
        <f t="shared" ref="CF48:CF51" si="339">CE48</f>
        <v>-360402.29117689584</v>
      </c>
      <c r="CG48" s="48">
        <f>Budgets!AR32</f>
        <v>-360402.29117689584</v>
      </c>
      <c r="CH48" s="48">
        <f t="shared" ref="CH48:CH51" si="340">CG48</f>
        <v>-360402.29117689584</v>
      </c>
      <c r="CI48" s="48">
        <f>Budgets!AS32</f>
        <v>-363902.29117689584</v>
      </c>
      <c r="CJ48" s="48">
        <f t="shared" ref="CJ48:CJ51" si="341">CI48</f>
        <v>-363902.29117689584</v>
      </c>
      <c r="CK48" s="48">
        <f>Budgets!AT32</f>
        <v>-367873.83338157402</v>
      </c>
      <c r="CL48" s="48">
        <f t="shared" ref="CL48:CL51" si="342">CK48</f>
        <v>-367873.83338157402</v>
      </c>
      <c r="CM48" s="48">
        <f>Budgets!AU32</f>
        <v>-367873.83338157402</v>
      </c>
      <c r="CN48" s="48">
        <f t="shared" ref="CN48:CN51" si="343">CM48</f>
        <v>-367873.83338157402</v>
      </c>
      <c r="CO48" s="48">
        <f>Budgets!AV32</f>
        <v>-367873.83338157402</v>
      </c>
      <c r="CP48" s="48">
        <f t="shared" ref="CP48:CP51" si="344">CO48</f>
        <v>-367873.83338157402</v>
      </c>
      <c r="CQ48" s="48">
        <f>Budgets!AW32</f>
        <v>-371373.83338157402</v>
      </c>
      <c r="CR48" s="48">
        <f t="shared" ref="CR48:CR51" si="345">CQ48</f>
        <v>-371373.83338157402</v>
      </c>
      <c r="CS48" s="48">
        <f>Budgets!AX32</f>
        <v>-371373.83338157402</v>
      </c>
      <c r="CT48" s="48">
        <f t="shared" ref="CT48:CT51" si="346">CS48</f>
        <v>-371373.83338157402</v>
      </c>
      <c r="CU48" s="48">
        <f>Budgets!AY32</f>
        <v>-371373.83338157402</v>
      </c>
      <c r="CV48" s="48">
        <f t="shared" ref="CV48:CV51" si="347">CU48</f>
        <v>-371373.83338157402</v>
      </c>
      <c r="CW48" s="48">
        <f>Budgets!AZ32</f>
        <v>-371373.83338157402</v>
      </c>
      <c r="CX48" s="48">
        <f t="shared" ref="CX48:CX51" si="348">CW48</f>
        <v>-371373.83338157402</v>
      </c>
      <c r="CY48" s="48">
        <f>Budgets!BA32</f>
        <v>-371373.83338157402</v>
      </c>
      <c r="CZ48" s="48">
        <f t="shared" ref="CZ48:CZ51" si="349">CY48</f>
        <v>-371373.83338157402</v>
      </c>
      <c r="DA48" s="48">
        <f>Budgets!BB32</f>
        <v>-371373.83338157402</v>
      </c>
      <c r="DB48" s="48">
        <f t="shared" ref="DB48:DB51" si="350">DA48</f>
        <v>-371373.83338157402</v>
      </c>
      <c r="DC48" s="48">
        <f>Budgets!BC32</f>
        <v>-373662.92656907398</v>
      </c>
      <c r="DD48" s="48">
        <f t="shared" ref="DD48:DD51" si="351">DC48</f>
        <v>-373662.92656907398</v>
      </c>
      <c r="DE48" s="48">
        <f>Budgets!BD32</f>
        <v>-373662.92656907398</v>
      </c>
      <c r="DF48" s="48">
        <f t="shared" ref="DF48:DF51" si="352">DE48</f>
        <v>-373662.92656907398</v>
      </c>
      <c r="DG48" s="48">
        <f>Budgets!BE32</f>
        <v>-373662.92656907398</v>
      </c>
      <c r="DH48" s="48">
        <f t="shared" ref="DH48:DH51" si="353">DG48</f>
        <v>-373662.92656907398</v>
      </c>
      <c r="DI48" s="48">
        <f>Budgets!BF32</f>
        <v>-377833.04588398599</v>
      </c>
      <c r="DJ48" s="48">
        <f t="shared" ref="DJ48:DJ51" si="354">DI48</f>
        <v>-377833.04588398599</v>
      </c>
      <c r="DK48" s="48">
        <f>Budgets!BG32</f>
        <v>-377833.04588398599</v>
      </c>
      <c r="DL48" s="48">
        <f t="shared" ref="DL48:DL51" si="355">DK48</f>
        <v>-377833.04588398599</v>
      </c>
      <c r="DM48" s="48">
        <f>Budgets!BH32</f>
        <v>-377833.04588398599</v>
      </c>
      <c r="DN48" s="48">
        <f t="shared" ref="DN48:DN51" si="356">DM48</f>
        <v>-377833.04588398599</v>
      </c>
      <c r="DO48" s="48">
        <f>Budgets!BI32</f>
        <v>-377833.04588398599</v>
      </c>
      <c r="DP48" s="48">
        <f t="shared" ref="DP48:DP51" si="357">DO48</f>
        <v>-377833.04588398599</v>
      </c>
      <c r="DQ48" s="48">
        <f>Budgets!BJ32</f>
        <v>-377833.04588398599</v>
      </c>
      <c r="DR48" s="48">
        <f t="shared" ref="DR48:DR51" si="358">DQ48</f>
        <v>-377833.04588398599</v>
      </c>
      <c r="DS48" s="48">
        <f>Budgets!BK32</f>
        <v>-377833.04588398599</v>
      </c>
      <c r="DT48" s="48">
        <f t="shared" ref="DT48:DT51" si="359">DS48</f>
        <v>-377833.04588398599</v>
      </c>
      <c r="DU48" s="48">
        <f>Budgets!BL32</f>
        <v>-377833.04588398599</v>
      </c>
      <c r="DV48" s="48">
        <f t="shared" ref="DV48:DV51" si="360">DU48</f>
        <v>-377833.04588398599</v>
      </c>
      <c r="DW48" s="48">
        <f>Budgets!BM32</f>
        <v>-377833.04588398599</v>
      </c>
      <c r="DX48" s="48">
        <f t="shared" ref="DX48:DX51" si="361">DW48</f>
        <v>-377833.04588398599</v>
      </c>
      <c r="DY48" s="48">
        <f>Budgets!BN32</f>
        <v>-377833.04588398599</v>
      </c>
      <c r="DZ48" s="48">
        <f t="shared" ref="DZ48:DZ51" si="362">DY48</f>
        <v>-377833.04588398599</v>
      </c>
      <c r="EA48" s="48">
        <f>Budgets!BO32</f>
        <v>-377833.04588398599</v>
      </c>
      <c r="EB48" s="48">
        <f t="shared" ref="EB48:EB51" si="363">EA48</f>
        <v>-377833.04588398599</v>
      </c>
      <c r="EC48" s="48">
        <f>Budgets!BP32</f>
        <v>-377833.04588398599</v>
      </c>
      <c r="ED48" s="48">
        <f t="shared" ref="ED48:ED51" si="364">EC48</f>
        <v>-377833.04588398599</v>
      </c>
      <c r="EE48" s="48">
        <f>Budgets!BQ32</f>
        <v>-377833.04588398599</v>
      </c>
      <c r="EF48" s="48">
        <f t="shared" ref="EF48:EF51" si="365">EE48</f>
        <v>-377833.04588398599</v>
      </c>
      <c r="EG48" s="48">
        <f>Budgets!BR32</f>
        <v>-377833.04588398599</v>
      </c>
      <c r="EH48" s="48">
        <f t="shared" ref="EH48:EH51" si="366">EG48</f>
        <v>-377833.04588398599</v>
      </c>
      <c r="EI48" s="48">
        <f>Budgets!BS32</f>
        <v>-377833.04588398599</v>
      </c>
      <c r="EJ48" s="48">
        <f t="shared" ref="EJ48:EJ51" si="367">EI48</f>
        <v>-377833.04588398599</v>
      </c>
      <c r="EK48" s="48">
        <f>Budgets!BT32</f>
        <v>-377833.04588398599</v>
      </c>
      <c r="EL48" s="48">
        <f t="shared" ref="EL48:EL51" si="368">EK48</f>
        <v>-377833.04588398599</v>
      </c>
      <c r="EM48" s="48">
        <f>Budgets!BU32</f>
        <v>-377833.04588398599</v>
      </c>
      <c r="EN48" s="48">
        <f t="shared" ref="EN48:EN51" si="369">EM48</f>
        <v>-377833.04588398599</v>
      </c>
      <c r="EO48" s="48">
        <f>Budgets!BV32</f>
        <v>-377833.04588398599</v>
      </c>
      <c r="EP48" s="48">
        <f t="shared" ref="EP48:EP51" si="370">EO48</f>
        <v>-377833.04588398599</v>
      </c>
      <c r="EQ48" s="48">
        <f>Budgets!BW32</f>
        <v>-377833.04588398599</v>
      </c>
      <c r="ER48" s="48">
        <f t="shared" ref="ER48:ER51" si="371">EQ48</f>
        <v>-377833.04588398599</v>
      </c>
      <c r="ES48" s="48">
        <f>Budgets!BX32</f>
        <v>-377833.04588398599</v>
      </c>
      <c r="ET48" s="48">
        <f t="shared" ref="ET48:ET51" si="372">ES48</f>
        <v>-377833.04588398599</v>
      </c>
      <c r="EU48" s="48">
        <f>Budgets!BY32</f>
        <v>-377833.04588398599</v>
      </c>
      <c r="EV48" s="48">
        <f t="shared" ref="EV48:EV51" si="373">EU48</f>
        <v>-377833.04588398599</v>
      </c>
      <c r="EW48" s="48">
        <f>Budgets!BZ32</f>
        <v>-377833.04588398599</v>
      </c>
      <c r="EX48" s="48">
        <f t="shared" ref="EX48:EX51" si="374">EW48</f>
        <v>-377833.04588398599</v>
      </c>
    </row>
    <row r="49" spans="1:154" ht="15.75" customHeight="1" x14ac:dyDescent="0.2">
      <c r="A49" s="52" t="s">
        <v>78</v>
      </c>
      <c r="B49" s="48"/>
      <c r="C49" s="48"/>
      <c r="D49" s="48">
        <f t="shared" si="299"/>
        <v>0</v>
      </c>
      <c r="E49" s="48">
        <f>Budgets!D34</f>
        <v>-1530642.7500000002</v>
      </c>
      <c r="F49" s="48">
        <f t="shared" si="300"/>
        <v>-1530642.7500000002</v>
      </c>
      <c r="G49" s="48">
        <f>Budgets!E34</f>
        <v>-158085.67500000002</v>
      </c>
      <c r="H49" s="48">
        <f t="shared" si="301"/>
        <v>-158085.67500000002</v>
      </c>
      <c r="I49" s="48">
        <f>Budgets!F34</f>
        <v>-158085.67500000002</v>
      </c>
      <c r="J49" s="48">
        <f t="shared" si="302"/>
        <v>-158085.67500000002</v>
      </c>
      <c r="K49" s="48">
        <f>Budgets!G34</f>
        <v>-145438.55733000001</v>
      </c>
      <c r="L49" s="48">
        <f t="shared" si="303"/>
        <v>-145438.55733000001</v>
      </c>
      <c r="M49" s="48">
        <f>Budgets!H34</f>
        <v>-145438.55733000001</v>
      </c>
      <c r="N49" s="48">
        <f t="shared" si="304"/>
        <v>-145438.55733000001</v>
      </c>
      <c r="O49" s="48">
        <f>Budgets!I34</f>
        <v>-145438.55733000001</v>
      </c>
      <c r="P49" s="48">
        <f t="shared" si="305"/>
        <v>-145438.55733000001</v>
      </c>
      <c r="Q49" s="48">
        <f>Budgets!J34</f>
        <v>-130264.6125</v>
      </c>
      <c r="R49" s="48">
        <f t="shared" si="306"/>
        <v>-130264.6125</v>
      </c>
      <c r="S49" s="48">
        <f>Budgets!K34</f>
        <v>-118115.11767000001</v>
      </c>
      <c r="T49" s="48">
        <f t="shared" si="307"/>
        <v>-118115.11767000001</v>
      </c>
      <c r="U49" s="48">
        <f>Budgets!L34</f>
        <v>-94009.987500000003</v>
      </c>
      <c r="V49" s="48">
        <f t="shared" si="308"/>
        <v>-94009.987500000003</v>
      </c>
      <c r="W49" s="48">
        <f>Budgets!M34</f>
        <v>-94009.987500000003</v>
      </c>
      <c r="X49" s="48">
        <f t="shared" si="309"/>
        <v>-94009.987500000003</v>
      </c>
      <c r="Y49" s="48">
        <f>Budgets!N34</f>
        <v>-94009.987500000003</v>
      </c>
      <c r="Z49" s="48">
        <f t="shared" si="310"/>
        <v>-94009.987500000003</v>
      </c>
      <c r="AA49" s="48">
        <f>Budgets!O34</f>
        <v>-94009.987500000003</v>
      </c>
      <c r="AB49" s="48">
        <f t="shared" si="311"/>
        <v>-94009.987500000003</v>
      </c>
      <c r="AC49" s="48">
        <f>Budgets!P34</f>
        <v>-106278.23658375001</v>
      </c>
      <c r="AD49" s="48">
        <f t="shared" si="312"/>
        <v>-106278.23658375001</v>
      </c>
      <c r="AE49" s="48">
        <f>Budgets!Q34</f>
        <v>-106278.23658375001</v>
      </c>
      <c r="AF49" s="48">
        <f t="shared" si="313"/>
        <v>-106278.23658375001</v>
      </c>
      <c r="AG49" s="48">
        <f>Budgets!R34</f>
        <v>-106278.23658375001</v>
      </c>
      <c r="AH49" s="48">
        <f t="shared" si="314"/>
        <v>-106278.23658375001</v>
      </c>
      <c r="AI49" s="48">
        <f>Budgets!S34</f>
        <v>-106278.23658375001</v>
      </c>
      <c r="AJ49" s="48">
        <f t="shared" si="315"/>
        <v>-106278.23658375001</v>
      </c>
      <c r="AK49" s="48">
        <f>Budgets!T34</f>
        <v>-106278.23658375001</v>
      </c>
      <c r="AL49" s="48">
        <f t="shared" si="316"/>
        <v>-106278.23658375001</v>
      </c>
      <c r="AM49" s="48">
        <f>Budgets!U34</f>
        <v>-106278.23658375001</v>
      </c>
      <c r="AN49" s="48">
        <f t="shared" si="317"/>
        <v>-106278.23658375001</v>
      </c>
      <c r="AO49" s="48">
        <f>Budgets!V34</f>
        <v>-123246.98504250002</v>
      </c>
      <c r="AP49" s="48">
        <f t="shared" si="318"/>
        <v>-123246.98504250002</v>
      </c>
      <c r="AQ49" s="48">
        <f>Budgets!W34</f>
        <v>-173246.98504250002</v>
      </c>
      <c r="AR49" s="48">
        <f t="shared" si="319"/>
        <v>-173246.98504250002</v>
      </c>
      <c r="AS49" s="48">
        <f>Budgets!X34</f>
        <v>-123246.98504250002</v>
      </c>
      <c r="AT49" s="48">
        <f t="shared" si="320"/>
        <v>-123246.98504250002</v>
      </c>
      <c r="AU49" s="48">
        <f>Budgets!Y34</f>
        <v>-123246.98504250002</v>
      </c>
      <c r="AV49" s="48">
        <f t="shared" si="321"/>
        <v>-123246.98504250002</v>
      </c>
      <c r="AW49" s="48">
        <f>Budgets!Z34</f>
        <v>-123246.98504250002</v>
      </c>
      <c r="AX49" s="48">
        <f t="shared" si="322"/>
        <v>-123246.98504250002</v>
      </c>
      <c r="AY49" s="48">
        <f>Budgets!AA34</f>
        <v>-173246.98504250002</v>
      </c>
      <c r="AZ49" s="48">
        <f t="shared" si="323"/>
        <v>-173246.98504250002</v>
      </c>
      <c r="BA49" s="48">
        <f>Budgets!AB34</f>
        <v>-123246.98504250002</v>
      </c>
      <c r="BB49" s="48">
        <f t="shared" si="324"/>
        <v>-123246.98504250002</v>
      </c>
      <c r="BC49" s="48">
        <f>Budgets!AC34</f>
        <v>-123246.98504250002</v>
      </c>
      <c r="BD49" s="48">
        <f t="shared" si="325"/>
        <v>-123246.98504250002</v>
      </c>
      <c r="BE49" s="48">
        <f>Budgets!AD34</f>
        <v>-123246.98504250002</v>
      </c>
      <c r="BF49" s="48">
        <f t="shared" si="326"/>
        <v>-123246.98504250002</v>
      </c>
      <c r="BG49" s="48">
        <f>Budgets!AE34</f>
        <v>-123246.98504250002</v>
      </c>
      <c r="BH49" s="48">
        <f t="shared" si="327"/>
        <v>-123246.98504250002</v>
      </c>
      <c r="BI49" s="48">
        <f>Budgets!AF34</f>
        <v>-123246.98504250002</v>
      </c>
      <c r="BJ49" s="48">
        <f t="shared" si="328"/>
        <v>-123246.98504250002</v>
      </c>
      <c r="BK49" s="48">
        <f>Budgets!AG34</f>
        <v>-173246.98504250002</v>
      </c>
      <c r="BL49" s="48">
        <f t="shared" si="329"/>
        <v>-173246.98504250002</v>
      </c>
      <c r="BM49" s="48">
        <f>Budgets!AH34</f>
        <v>-128182.50938625002</v>
      </c>
      <c r="BN49" s="48">
        <f t="shared" si="330"/>
        <v>-128182.50938625002</v>
      </c>
      <c r="BO49" s="48">
        <f>Budgets!AI34</f>
        <v>-128182.50938625002</v>
      </c>
      <c r="BP49" s="48">
        <f t="shared" si="331"/>
        <v>-128182.50938625002</v>
      </c>
      <c r="BQ49" s="48">
        <f>Budgets!AJ34</f>
        <v>-140450.75847000003</v>
      </c>
      <c r="BR49" s="48">
        <f t="shared" si="332"/>
        <v>-140450.75847000003</v>
      </c>
      <c r="BS49" s="48">
        <f>Budgets!AK34</f>
        <v>-140450.75847000003</v>
      </c>
      <c r="BT49" s="48">
        <f t="shared" si="333"/>
        <v>-140450.75847000003</v>
      </c>
      <c r="BU49" s="48">
        <f>Budgets!AL34</f>
        <v>-140450.75847000003</v>
      </c>
      <c r="BV49" s="48">
        <f t="shared" si="334"/>
        <v>-140450.75847000003</v>
      </c>
      <c r="BW49" s="48">
        <f>Budgets!AM34</f>
        <v>-190450.75847000003</v>
      </c>
      <c r="BX49" s="48">
        <f t="shared" si="335"/>
        <v>-190450.75847000003</v>
      </c>
      <c r="BY49" s="48">
        <f>Budgets!AN34</f>
        <v>-140450.75847000003</v>
      </c>
      <c r="BZ49" s="48">
        <f t="shared" si="336"/>
        <v>-140450.75847000003</v>
      </c>
      <c r="CA49" s="48">
        <f>Budgets!AO34</f>
        <v>-140450.75847000003</v>
      </c>
      <c r="CB49" s="48">
        <f t="shared" si="337"/>
        <v>-140450.75847000003</v>
      </c>
      <c r="CC49" s="48">
        <f>Budgets!AP34</f>
        <v>-140450.75847000003</v>
      </c>
      <c r="CD49" s="48">
        <f t="shared" si="338"/>
        <v>-140450.75847000003</v>
      </c>
      <c r="CE49" s="48">
        <f>Budgets!AQ34</f>
        <v>-140450.75847000003</v>
      </c>
      <c r="CF49" s="48">
        <f t="shared" si="339"/>
        <v>-140450.75847000003</v>
      </c>
      <c r="CG49" s="48">
        <f>Budgets!AR34</f>
        <v>-140450.75847000003</v>
      </c>
      <c r="CH49" s="48">
        <f t="shared" si="340"/>
        <v>-140450.75847000003</v>
      </c>
      <c r="CI49" s="48">
        <f>Budgets!AS34</f>
        <v>-140450.75847000003</v>
      </c>
      <c r="CJ49" s="48">
        <f t="shared" si="341"/>
        <v>-140450.75847000003</v>
      </c>
      <c r="CK49" s="48">
        <f>Budgets!AT34</f>
        <v>-145633.05903093753</v>
      </c>
      <c r="CL49" s="48">
        <f t="shared" si="342"/>
        <v>-145633.05903093753</v>
      </c>
      <c r="CM49" s="48">
        <f>Budgets!AU34</f>
        <v>-145633.05903093753</v>
      </c>
      <c r="CN49" s="48">
        <f t="shared" si="343"/>
        <v>-145633.05903093753</v>
      </c>
      <c r="CO49" s="48">
        <f>Budgets!AV34</f>
        <v>-145633.05903093753</v>
      </c>
      <c r="CP49" s="48">
        <f t="shared" si="344"/>
        <v>-145633.05903093753</v>
      </c>
      <c r="CQ49" s="48">
        <f>Budgets!AW34</f>
        <v>-145633.05903093753</v>
      </c>
      <c r="CR49" s="48">
        <f t="shared" si="345"/>
        <v>-145633.05903093753</v>
      </c>
      <c r="CS49" s="48">
        <f>Budgets!AX34</f>
        <v>-145633.05903093753</v>
      </c>
      <c r="CT49" s="48">
        <f t="shared" si="346"/>
        <v>-145633.05903093753</v>
      </c>
      <c r="CU49" s="48">
        <f>Budgets!AY34</f>
        <v>-145633.05903093753</v>
      </c>
      <c r="CV49" s="48">
        <f t="shared" si="347"/>
        <v>-145633.05903093753</v>
      </c>
      <c r="CW49" s="48">
        <f>Budgets!AZ34</f>
        <v>-145633.05903093753</v>
      </c>
      <c r="CX49" s="48">
        <f t="shared" si="348"/>
        <v>-145633.05903093753</v>
      </c>
      <c r="CY49" s="48">
        <f>Budgets!BA34</f>
        <v>-145633.05903093753</v>
      </c>
      <c r="CZ49" s="48">
        <f t="shared" si="349"/>
        <v>-145633.05903093753</v>
      </c>
      <c r="DA49" s="48">
        <f>Budgets!BB34</f>
        <v>-145633.05903093753</v>
      </c>
      <c r="DB49" s="48">
        <f t="shared" si="350"/>
        <v>-145633.05903093753</v>
      </c>
      <c r="DC49" s="48">
        <f>Budgets!BC34</f>
        <v>-145633.05903093753</v>
      </c>
      <c r="DD49" s="48">
        <f t="shared" si="351"/>
        <v>-145633.05903093753</v>
      </c>
      <c r="DE49" s="48">
        <f>Budgets!BD34</f>
        <v>-145633.05903093753</v>
      </c>
      <c r="DF49" s="48">
        <f t="shared" si="352"/>
        <v>-145633.05903093753</v>
      </c>
      <c r="DG49" s="48">
        <f>Budgets!BE34</f>
        <v>-145633.05903093753</v>
      </c>
      <c r="DH49" s="48">
        <f t="shared" si="353"/>
        <v>-145633.05903093753</v>
      </c>
      <c r="DI49" s="48">
        <f>Budgets!BF34</f>
        <v>-151074.47461992191</v>
      </c>
      <c r="DJ49" s="48">
        <f t="shared" si="354"/>
        <v>-151074.47461992191</v>
      </c>
      <c r="DK49" s="48">
        <f>Budgets!BG34</f>
        <v>-151074.47461992191</v>
      </c>
      <c r="DL49" s="48">
        <f t="shared" si="355"/>
        <v>-151074.47461992191</v>
      </c>
      <c r="DM49" s="48">
        <f>Budgets!BH34</f>
        <v>-151074.47461992191</v>
      </c>
      <c r="DN49" s="48">
        <f t="shared" si="356"/>
        <v>-151074.47461992191</v>
      </c>
      <c r="DO49" s="48">
        <f>Budgets!BI34</f>
        <v>-151074.47461992191</v>
      </c>
      <c r="DP49" s="48">
        <f t="shared" si="357"/>
        <v>-151074.47461992191</v>
      </c>
      <c r="DQ49" s="48">
        <f>Budgets!BJ34</f>
        <v>-151074.47461992191</v>
      </c>
      <c r="DR49" s="48">
        <f t="shared" si="358"/>
        <v>-151074.47461992191</v>
      </c>
      <c r="DS49" s="48">
        <f>Budgets!BK34</f>
        <v>-151074.47461992191</v>
      </c>
      <c r="DT49" s="48">
        <f t="shared" si="359"/>
        <v>-151074.47461992191</v>
      </c>
      <c r="DU49" s="48">
        <f>Budgets!BL34</f>
        <v>-151074.47461992191</v>
      </c>
      <c r="DV49" s="48">
        <f t="shared" si="360"/>
        <v>-151074.47461992191</v>
      </c>
      <c r="DW49" s="48">
        <f>Budgets!BM34</f>
        <v>-151074.47461992191</v>
      </c>
      <c r="DX49" s="48">
        <f t="shared" si="361"/>
        <v>-151074.47461992191</v>
      </c>
      <c r="DY49" s="48">
        <f>Budgets!BN34</f>
        <v>-151074.47461992191</v>
      </c>
      <c r="DZ49" s="48">
        <f t="shared" si="362"/>
        <v>-151074.47461992191</v>
      </c>
      <c r="EA49" s="48">
        <f>Budgets!BO34</f>
        <v>-151074.47461992191</v>
      </c>
      <c r="EB49" s="48">
        <f t="shared" si="363"/>
        <v>-151074.47461992191</v>
      </c>
      <c r="EC49" s="48">
        <f>Budgets!BP34</f>
        <v>-151074.47461992191</v>
      </c>
      <c r="ED49" s="48">
        <f t="shared" si="364"/>
        <v>-151074.47461992191</v>
      </c>
      <c r="EE49" s="48">
        <f>Budgets!BQ34</f>
        <v>-151074.47461992191</v>
      </c>
      <c r="EF49" s="48">
        <f t="shared" si="365"/>
        <v>-151074.47461992191</v>
      </c>
      <c r="EG49" s="48">
        <f>Budgets!BR34</f>
        <v>-151074.47461992191</v>
      </c>
      <c r="EH49" s="48">
        <f t="shared" si="366"/>
        <v>-151074.47461992191</v>
      </c>
      <c r="EI49" s="48">
        <f>Budgets!BS34</f>
        <v>-151074.47461992191</v>
      </c>
      <c r="EJ49" s="48">
        <f t="shared" si="367"/>
        <v>-151074.47461992191</v>
      </c>
      <c r="EK49" s="48">
        <f>Budgets!BT34</f>
        <v>-151074.47461992191</v>
      </c>
      <c r="EL49" s="48">
        <f t="shared" si="368"/>
        <v>-151074.47461992191</v>
      </c>
      <c r="EM49" s="48">
        <f>Budgets!BU34</f>
        <v>-151074.47461992191</v>
      </c>
      <c r="EN49" s="48">
        <f t="shared" si="369"/>
        <v>-151074.47461992191</v>
      </c>
      <c r="EO49" s="48">
        <f>Budgets!BV34</f>
        <v>-151074.47461992191</v>
      </c>
      <c r="EP49" s="48">
        <f t="shared" si="370"/>
        <v>-151074.47461992191</v>
      </c>
      <c r="EQ49" s="48">
        <f>Budgets!BW34</f>
        <v>-151074.47461992191</v>
      </c>
      <c r="ER49" s="48">
        <f t="shared" si="371"/>
        <v>-151074.47461992191</v>
      </c>
      <c r="ES49" s="48">
        <f>Budgets!BX34</f>
        <v>-151074.47461992191</v>
      </c>
      <c r="ET49" s="48">
        <f t="shared" si="372"/>
        <v>-151074.47461992191</v>
      </c>
      <c r="EU49" s="48">
        <f>Budgets!BY34</f>
        <v>-151074.47461992191</v>
      </c>
      <c r="EV49" s="48">
        <f t="shared" si="373"/>
        <v>-151074.47461992191</v>
      </c>
      <c r="EW49" s="48">
        <f>Budgets!BZ34</f>
        <v>-151074.47461992191</v>
      </c>
      <c r="EX49" s="48">
        <f t="shared" si="374"/>
        <v>-151074.47461992191</v>
      </c>
    </row>
    <row r="50" spans="1:154" ht="15.75" customHeight="1" x14ac:dyDescent="0.2">
      <c r="A50" s="52" t="s">
        <v>79</v>
      </c>
      <c r="B50" s="48"/>
      <c r="C50" s="48"/>
      <c r="D50" s="48"/>
      <c r="E50" s="48">
        <f>Budgets!D36</f>
        <v>-1123747.46</v>
      </c>
      <c r="F50" s="48">
        <f t="shared" si="300"/>
        <v>-1123747.46</v>
      </c>
      <c r="G50" s="48">
        <f>Budgets!E36</f>
        <v>-138087.51</v>
      </c>
      <c r="H50" s="48">
        <f t="shared" si="301"/>
        <v>-138087.51</v>
      </c>
      <c r="I50" s="48">
        <f>Budgets!F36</f>
        <v>-152538.34957333334</v>
      </c>
      <c r="J50" s="48">
        <f t="shared" si="302"/>
        <v>-152538.34957333334</v>
      </c>
      <c r="K50" s="48">
        <f>Budgets!G36</f>
        <v>-101057.43</v>
      </c>
      <c r="L50" s="48">
        <f t="shared" si="303"/>
        <v>-101057.43</v>
      </c>
      <c r="M50" s="48">
        <f>Budgets!H36</f>
        <v>-99077.43</v>
      </c>
      <c r="N50" s="48">
        <f t="shared" si="304"/>
        <v>-99077.43</v>
      </c>
      <c r="O50" s="48">
        <f>Budgets!I36</f>
        <v>-101651.43</v>
      </c>
      <c r="P50" s="48">
        <f t="shared" si="305"/>
        <v>-101651.43</v>
      </c>
      <c r="Q50" s="48">
        <f>Budgets!J36</f>
        <v>-108365.671</v>
      </c>
      <c r="R50" s="48">
        <f t="shared" si="306"/>
        <v>-108365.671</v>
      </c>
      <c r="S50" s="48">
        <f>Budgets!K36</f>
        <v>-65441.171000000002</v>
      </c>
      <c r="T50" s="48">
        <f t="shared" si="307"/>
        <v>-65441.171000000002</v>
      </c>
      <c r="U50" s="48">
        <f>Budgets!L36</f>
        <v>-53583.210829999996</v>
      </c>
      <c r="V50" s="48">
        <f t="shared" si="308"/>
        <v>-53583.210829999996</v>
      </c>
      <c r="W50" s="48">
        <f>Budgets!M36</f>
        <v>-53583.210829999996</v>
      </c>
      <c r="X50" s="48">
        <f t="shared" si="309"/>
        <v>-53583.210829999996</v>
      </c>
      <c r="Y50" s="48">
        <f>Budgets!N36</f>
        <v>-53583.210829999996</v>
      </c>
      <c r="Z50" s="48">
        <f t="shared" si="310"/>
        <v>-53583.210829999996</v>
      </c>
      <c r="AA50" s="48">
        <f>Budgets!O36</f>
        <v>-63883.210829999996</v>
      </c>
      <c r="AB50" s="48">
        <f t="shared" si="311"/>
        <v>-63883.210829999996</v>
      </c>
      <c r="AC50" s="48">
        <f>Budgets!P36</f>
        <v>-74483.210829999996</v>
      </c>
      <c r="AD50" s="48">
        <f t="shared" si="312"/>
        <v>-74483.210829999996</v>
      </c>
      <c r="AE50" s="48">
        <f>Budgets!Q36</f>
        <v>-54483.210829999996</v>
      </c>
      <c r="AF50" s="48">
        <f t="shared" si="313"/>
        <v>-54483.210829999996</v>
      </c>
      <c r="AG50" s="48">
        <f>Budgets!R36</f>
        <v>-54483.210829999996</v>
      </c>
      <c r="AH50" s="48">
        <f t="shared" si="314"/>
        <v>-54483.210829999996</v>
      </c>
      <c r="AI50" s="48">
        <f>Budgets!S36</f>
        <v>-95407.910829999993</v>
      </c>
      <c r="AJ50" s="48">
        <f t="shared" si="315"/>
        <v>-95407.910829999993</v>
      </c>
      <c r="AK50" s="48">
        <f>Budgets!T36</f>
        <v>-65407.910830000001</v>
      </c>
      <c r="AL50" s="48">
        <f t="shared" si="316"/>
        <v>-65407.910830000001</v>
      </c>
      <c r="AM50" s="48">
        <f>Budgets!U36</f>
        <v>-76707.910829999993</v>
      </c>
      <c r="AN50" s="48">
        <f t="shared" si="317"/>
        <v>-76707.910829999993</v>
      </c>
      <c r="AO50" s="48">
        <f>Budgets!V36</f>
        <v>-103359.0658215</v>
      </c>
      <c r="AP50" s="48">
        <f t="shared" si="318"/>
        <v>-103359.0658215</v>
      </c>
      <c r="AQ50" s="48">
        <f>Budgets!W36</f>
        <v>-83359.0658215</v>
      </c>
      <c r="AR50" s="48">
        <f t="shared" si="319"/>
        <v>-83359.0658215</v>
      </c>
      <c r="AS50" s="48">
        <f>Budgets!X36</f>
        <v>-117259.0658215</v>
      </c>
      <c r="AT50" s="48">
        <f t="shared" si="320"/>
        <v>-117259.0658215</v>
      </c>
      <c r="AU50" s="48">
        <f>Budgets!Y36</f>
        <v>-87259.0658215</v>
      </c>
      <c r="AV50" s="48">
        <f t="shared" si="321"/>
        <v>-87259.0658215</v>
      </c>
      <c r="AW50" s="48">
        <f>Budgets!Z36</f>
        <v>-87259.0658215</v>
      </c>
      <c r="AX50" s="48">
        <f t="shared" si="322"/>
        <v>-87259.0658215</v>
      </c>
      <c r="AY50" s="48">
        <f>Budgets!AA36</f>
        <v>-87259.0658215</v>
      </c>
      <c r="AZ50" s="48">
        <f t="shared" si="323"/>
        <v>-87259.0658215</v>
      </c>
      <c r="BA50" s="48">
        <f>Budgets!AB36</f>
        <v>-109859.0658215</v>
      </c>
      <c r="BB50" s="48">
        <f t="shared" si="324"/>
        <v>-109859.0658215</v>
      </c>
      <c r="BC50" s="48">
        <f>Budgets!AC36</f>
        <v>-89859.0658215</v>
      </c>
      <c r="BD50" s="48">
        <f t="shared" si="325"/>
        <v>-89859.0658215</v>
      </c>
      <c r="BE50" s="48">
        <f>Budgets!AD36</f>
        <v>-89859.0658215</v>
      </c>
      <c r="BF50" s="48">
        <f t="shared" si="326"/>
        <v>-89859.0658215</v>
      </c>
      <c r="BG50" s="48">
        <f>Budgets!AE36</f>
        <v>-144929.42582149999</v>
      </c>
      <c r="BH50" s="48">
        <f t="shared" si="327"/>
        <v>-144929.42582149999</v>
      </c>
      <c r="BI50" s="48">
        <f>Budgets!AF36</f>
        <v>-122829.4258215</v>
      </c>
      <c r="BJ50" s="48">
        <f t="shared" si="328"/>
        <v>-122829.4258215</v>
      </c>
      <c r="BK50" s="48">
        <f>Budgets!AG36</f>
        <v>-142257.5456515</v>
      </c>
      <c r="BL50" s="48">
        <f t="shared" si="329"/>
        <v>-142257.5456515</v>
      </c>
      <c r="BM50" s="48">
        <f>Budgets!AH36</f>
        <v>-133561.06394257501</v>
      </c>
      <c r="BN50" s="48">
        <f t="shared" si="330"/>
        <v>-133561.06394257501</v>
      </c>
      <c r="BO50" s="48">
        <f>Budgets!AI36</f>
        <v>-133561.06394257501</v>
      </c>
      <c r="BP50" s="48">
        <f t="shared" si="331"/>
        <v>-133561.06394257501</v>
      </c>
      <c r="BQ50" s="48">
        <f>Budgets!AJ36</f>
        <v>-156261.06394257501</v>
      </c>
      <c r="BR50" s="48">
        <f t="shared" si="332"/>
        <v>-156261.06394257501</v>
      </c>
      <c r="BS50" s="48">
        <f>Budgets!AK36</f>
        <v>-167039.18377257499</v>
      </c>
      <c r="BT50" s="48">
        <f t="shared" si="333"/>
        <v>-167039.18377257499</v>
      </c>
      <c r="BU50" s="48">
        <f>Budgets!AL36</f>
        <v>-147039.18377257499</v>
      </c>
      <c r="BV50" s="48">
        <f t="shared" si="334"/>
        <v>-147039.18377257499</v>
      </c>
      <c r="BW50" s="48">
        <f>Budgets!AM36</f>
        <v>-147039.18377257499</v>
      </c>
      <c r="BX50" s="48">
        <f t="shared" si="335"/>
        <v>-147039.18377257499</v>
      </c>
      <c r="BY50" s="48">
        <f>Budgets!AN36</f>
        <v>-147039.18377257499</v>
      </c>
      <c r="BZ50" s="48">
        <f t="shared" si="336"/>
        <v>-147039.18377257499</v>
      </c>
      <c r="CA50" s="48">
        <f>Budgets!AO36</f>
        <v>-147039.18377257499</v>
      </c>
      <c r="CB50" s="48">
        <f t="shared" si="337"/>
        <v>-147039.18377257499</v>
      </c>
      <c r="CC50" s="48">
        <f>Budgets!AP36</f>
        <v>-147039.18377257499</v>
      </c>
      <c r="CD50" s="48">
        <f t="shared" si="338"/>
        <v>-147039.18377257499</v>
      </c>
      <c r="CE50" s="48">
        <f>Budgets!AQ36</f>
        <v>-170636.18160257503</v>
      </c>
      <c r="CF50" s="48">
        <f t="shared" si="339"/>
        <v>-170636.18160257503</v>
      </c>
      <c r="CG50" s="48">
        <f>Budgets!AR36</f>
        <v>-160636.18160257503</v>
      </c>
      <c r="CH50" s="48">
        <f t="shared" si="340"/>
        <v>-160636.18160257503</v>
      </c>
      <c r="CI50" s="48">
        <f>Budgets!AS36</f>
        <v>-172038.68160257503</v>
      </c>
      <c r="CJ50" s="48">
        <f t="shared" si="341"/>
        <v>-172038.68160257503</v>
      </c>
      <c r="CK50" s="48">
        <f>Budgets!AT36</f>
        <v>-163407.3758082038</v>
      </c>
      <c r="CL50" s="48">
        <f t="shared" si="342"/>
        <v>-163407.3758082038</v>
      </c>
      <c r="CM50" s="48">
        <f>Budgets!AU36</f>
        <v>-163407.3758082038</v>
      </c>
      <c r="CN50" s="48">
        <f t="shared" si="343"/>
        <v>-163407.3758082038</v>
      </c>
      <c r="CO50" s="48">
        <f>Budgets!AV36</f>
        <v>-163407.3758082038</v>
      </c>
      <c r="CP50" s="48">
        <f t="shared" si="344"/>
        <v>-163407.3758082038</v>
      </c>
      <c r="CQ50" s="48">
        <f>Budgets!AW36</f>
        <v>-174809.8758082038</v>
      </c>
      <c r="CR50" s="48">
        <f t="shared" si="345"/>
        <v>-174809.8758082038</v>
      </c>
      <c r="CS50" s="48">
        <f>Budgets!AX36</f>
        <v>-164809.8758082038</v>
      </c>
      <c r="CT50" s="48">
        <f t="shared" si="346"/>
        <v>-164809.8758082038</v>
      </c>
      <c r="CU50" s="48">
        <f>Budgets!AY36</f>
        <v>-164809.8758082038</v>
      </c>
      <c r="CV50" s="48">
        <f t="shared" si="347"/>
        <v>-164809.8758082038</v>
      </c>
      <c r="CW50" s="48">
        <f>Budgets!AZ36</f>
        <v>-164809.8758082038</v>
      </c>
      <c r="CX50" s="48">
        <f t="shared" si="348"/>
        <v>-164809.8758082038</v>
      </c>
      <c r="CY50" s="48">
        <f>Budgets!BA36</f>
        <v>-164809.8758082038</v>
      </c>
      <c r="CZ50" s="48">
        <f t="shared" si="349"/>
        <v>-164809.8758082038</v>
      </c>
      <c r="DA50" s="48">
        <f>Budgets!BB36</f>
        <v>-164809.8758082038</v>
      </c>
      <c r="DB50" s="48">
        <f t="shared" si="350"/>
        <v>-164809.8758082038</v>
      </c>
      <c r="DC50" s="48">
        <f>Budgets!BC36</f>
        <v>-169297.44770820378</v>
      </c>
      <c r="DD50" s="48">
        <f t="shared" si="351"/>
        <v>-169297.44770820378</v>
      </c>
      <c r="DE50" s="48">
        <f>Budgets!BD36</f>
        <v>-169297.44770820378</v>
      </c>
      <c r="DF50" s="48">
        <f t="shared" si="352"/>
        <v>-169297.44770820378</v>
      </c>
      <c r="DG50" s="48">
        <f>Budgets!BE36</f>
        <v>-169297.44770820378</v>
      </c>
      <c r="DH50" s="48">
        <f t="shared" si="353"/>
        <v>-169297.44770820378</v>
      </c>
      <c r="DI50" s="48">
        <f>Budgets!BF36</f>
        <v>-170734.57662411395</v>
      </c>
      <c r="DJ50" s="48">
        <f t="shared" si="354"/>
        <v>-170734.57662411395</v>
      </c>
      <c r="DK50" s="48">
        <f>Budgets!BG36</f>
        <v>-170734.57662411395</v>
      </c>
      <c r="DL50" s="48">
        <f t="shared" si="355"/>
        <v>-170734.57662411395</v>
      </c>
      <c r="DM50" s="48">
        <f>Budgets!BH36</f>
        <v>-170734.57662411395</v>
      </c>
      <c r="DN50" s="48">
        <f t="shared" si="356"/>
        <v>-170734.57662411395</v>
      </c>
      <c r="DO50" s="48">
        <f>Budgets!BI36</f>
        <v>-170734.57662411395</v>
      </c>
      <c r="DP50" s="48">
        <f t="shared" si="357"/>
        <v>-170734.57662411395</v>
      </c>
      <c r="DQ50" s="48">
        <f>Budgets!BJ36</f>
        <v>-170734.57662411395</v>
      </c>
      <c r="DR50" s="48">
        <f t="shared" si="358"/>
        <v>-170734.57662411395</v>
      </c>
      <c r="DS50" s="48">
        <f>Budgets!BK36</f>
        <v>-170734.57662411395</v>
      </c>
      <c r="DT50" s="48">
        <f t="shared" si="359"/>
        <v>-170734.57662411395</v>
      </c>
      <c r="DU50" s="48">
        <f>Budgets!BL36</f>
        <v>-170734.57662411395</v>
      </c>
      <c r="DV50" s="48">
        <f t="shared" si="360"/>
        <v>-170734.57662411395</v>
      </c>
      <c r="DW50" s="48">
        <f>Budgets!BM36</f>
        <v>-170734.57662411395</v>
      </c>
      <c r="DX50" s="48">
        <f t="shared" si="361"/>
        <v>-170734.57662411395</v>
      </c>
      <c r="DY50" s="48">
        <f>Budgets!BN36</f>
        <v>-170734.57662411395</v>
      </c>
      <c r="DZ50" s="48">
        <f t="shared" si="362"/>
        <v>-170734.57662411395</v>
      </c>
      <c r="EA50" s="48">
        <f>Budgets!BO36</f>
        <v>-170734.57662411395</v>
      </c>
      <c r="EB50" s="48">
        <f t="shared" si="363"/>
        <v>-170734.57662411395</v>
      </c>
      <c r="EC50" s="48">
        <f>Budgets!BP36</f>
        <v>-170734.57662411395</v>
      </c>
      <c r="ED50" s="48">
        <f t="shared" si="364"/>
        <v>-170734.57662411395</v>
      </c>
      <c r="EE50" s="48">
        <f>Budgets!BQ36</f>
        <v>-170734.57662411395</v>
      </c>
      <c r="EF50" s="48">
        <f t="shared" si="365"/>
        <v>-170734.57662411395</v>
      </c>
      <c r="EG50" s="48">
        <f>Budgets!BR36</f>
        <v>-170734.57662411395</v>
      </c>
      <c r="EH50" s="48">
        <f t="shared" si="366"/>
        <v>-170734.57662411395</v>
      </c>
      <c r="EI50" s="48">
        <f>Budgets!BS36</f>
        <v>-170734.57662411395</v>
      </c>
      <c r="EJ50" s="48">
        <f t="shared" si="367"/>
        <v>-170734.57662411395</v>
      </c>
      <c r="EK50" s="48">
        <f>Budgets!BT36</f>
        <v>-170734.57662411395</v>
      </c>
      <c r="EL50" s="48">
        <f t="shared" si="368"/>
        <v>-170734.57662411395</v>
      </c>
      <c r="EM50" s="48">
        <f>Budgets!BU36</f>
        <v>-170734.57662411395</v>
      </c>
      <c r="EN50" s="48">
        <f t="shared" si="369"/>
        <v>-170734.57662411395</v>
      </c>
      <c r="EO50" s="48">
        <f>Budgets!BV36</f>
        <v>-170734.57662411395</v>
      </c>
      <c r="EP50" s="48">
        <f t="shared" si="370"/>
        <v>-170734.57662411395</v>
      </c>
      <c r="EQ50" s="48">
        <f>Budgets!BW36</f>
        <v>-170734.57662411395</v>
      </c>
      <c r="ER50" s="48">
        <f t="shared" si="371"/>
        <v>-170734.57662411395</v>
      </c>
      <c r="ES50" s="48">
        <f>Budgets!BX36</f>
        <v>-170734.57662411395</v>
      </c>
      <c r="ET50" s="48">
        <f t="shared" si="372"/>
        <v>-170734.57662411395</v>
      </c>
      <c r="EU50" s="48">
        <f>Budgets!BY36</f>
        <v>-170734.57662411395</v>
      </c>
      <c r="EV50" s="48">
        <f t="shared" si="373"/>
        <v>-170734.57662411395</v>
      </c>
      <c r="EW50" s="48">
        <f>Budgets!BZ36</f>
        <v>-170734.57662411395</v>
      </c>
      <c r="EX50" s="48">
        <f t="shared" si="374"/>
        <v>-170734.57662411395</v>
      </c>
    </row>
    <row r="51" spans="1:154" ht="15.75" customHeight="1" x14ac:dyDescent="0.2">
      <c r="A51" s="52" t="s">
        <v>80</v>
      </c>
      <c r="B51" s="48"/>
      <c r="C51" s="48"/>
      <c r="D51" s="48"/>
      <c r="E51" s="48">
        <f>Budgets!D38</f>
        <v>-305518.66430000006</v>
      </c>
      <c r="F51" s="48">
        <f t="shared" si="300"/>
        <v>-305518.66430000006</v>
      </c>
      <c r="G51" s="48">
        <f>Budgets!E38</f>
        <v>-71824.116430000009</v>
      </c>
      <c r="H51" s="48">
        <f t="shared" si="301"/>
        <v>-71824.116430000009</v>
      </c>
      <c r="I51" s="48">
        <f>Budgets!F38</f>
        <v>-71824.116430000009</v>
      </c>
      <c r="J51" s="48">
        <f t="shared" si="302"/>
        <v>-71824.116430000009</v>
      </c>
      <c r="K51" s="48">
        <f>Budgets!G38</f>
        <v>-71824.116430000009</v>
      </c>
      <c r="L51" s="48">
        <f t="shared" si="303"/>
        <v>-71824.116430000009</v>
      </c>
      <c r="M51" s="48">
        <f>Budgets!H38</f>
        <v>-71824.116430000009</v>
      </c>
      <c r="N51" s="48">
        <f t="shared" si="304"/>
        <v>-71824.116430000009</v>
      </c>
      <c r="O51" s="48">
        <f>Budgets!I38</f>
        <v>-81824.116430000009</v>
      </c>
      <c r="P51" s="48">
        <f t="shared" si="305"/>
        <v>-81824.116430000009</v>
      </c>
      <c r="Q51" s="48">
        <f>Budgets!J38</f>
        <v>-71824.116430000009</v>
      </c>
      <c r="R51" s="48">
        <f t="shared" si="306"/>
        <v>-71824.116430000009</v>
      </c>
      <c r="S51" s="48">
        <f>Budgets!K38</f>
        <v>-71824.116430000009</v>
      </c>
      <c r="T51" s="48">
        <f t="shared" si="307"/>
        <v>-71824.116430000009</v>
      </c>
      <c r="U51" s="48">
        <f>Budgets!L38</f>
        <v>-68252.990510000003</v>
      </c>
      <c r="V51" s="48">
        <f t="shared" si="308"/>
        <v>-68252.990510000003</v>
      </c>
      <c r="W51" s="48">
        <f>Budgets!M38</f>
        <v>-58252.990510000003</v>
      </c>
      <c r="X51" s="48">
        <f t="shared" si="309"/>
        <v>-58252.990510000003</v>
      </c>
      <c r="Y51" s="48">
        <f>Budgets!N38</f>
        <v>-58252.990510000003</v>
      </c>
      <c r="Z51" s="48">
        <f t="shared" si="310"/>
        <v>-58252.990510000003</v>
      </c>
      <c r="AA51" s="48">
        <f>Budgets!O38</f>
        <v>-78592.990510000003</v>
      </c>
      <c r="AB51" s="48">
        <f t="shared" si="311"/>
        <v>-78592.990510000003</v>
      </c>
      <c r="AC51" s="48">
        <f>Budgets!P38</f>
        <v>-68592.990510000003</v>
      </c>
      <c r="AD51" s="48">
        <f t="shared" si="312"/>
        <v>-68592.990510000003</v>
      </c>
      <c r="AE51" s="48">
        <f>Budgets!Q38</f>
        <v>-68592.990510000003</v>
      </c>
      <c r="AF51" s="48">
        <f t="shared" si="313"/>
        <v>-68592.990510000003</v>
      </c>
      <c r="AG51" s="48">
        <f>Budgets!R38</f>
        <v>-78592.990510000003</v>
      </c>
      <c r="AH51" s="48">
        <f t="shared" si="314"/>
        <v>-78592.990510000003</v>
      </c>
      <c r="AI51" s="48">
        <f>Budgets!S38</f>
        <v>-78932.990510000003</v>
      </c>
      <c r="AJ51" s="48">
        <f t="shared" si="315"/>
        <v>-78932.990510000003</v>
      </c>
      <c r="AK51" s="48">
        <f>Budgets!T38</f>
        <v>-78932.990510000003</v>
      </c>
      <c r="AL51" s="48">
        <f t="shared" si="316"/>
        <v>-78932.990510000003</v>
      </c>
      <c r="AM51" s="48">
        <f>Budgets!U38</f>
        <v>-88932.990510000003</v>
      </c>
      <c r="AN51" s="48">
        <f t="shared" si="317"/>
        <v>-88932.990510000003</v>
      </c>
      <c r="AO51" s="48">
        <f>Budgets!V38</f>
        <v>-81845.640035500022</v>
      </c>
      <c r="AP51" s="48">
        <f t="shared" si="318"/>
        <v>-81845.640035500022</v>
      </c>
      <c r="AQ51" s="48">
        <f>Budgets!W38</f>
        <v>-81845.640035500022</v>
      </c>
      <c r="AR51" s="48">
        <f t="shared" si="319"/>
        <v>-81845.640035500022</v>
      </c>
      <c r="AS51" s="48">
        <f>Budgets!X38</f>
        <v>-114425.61503550003</v>
      </c>
      <c r="AT51" s="48">
        <f t="shared" si="320"/>
        <v>-114425.61503550003</v>
      </c>
      <c r="AU51" s="48">
        <f>Budgets!Y38</f>
        <v>-104425.61503550003</v>
      </c>
      <c r="AV51" s="48">
        <f t="shared" si="321"/>
        <v>-104425.61503550003</v>
      </c>
      <c r="AW51" s="48">
        <f>Budgets!Z38</f>
        <v>-104425.61503550003</v>
      </c>
      <c r="AX51" s="48">
        <f t="shared" si="322"/>
        <v>-104425.61503550003</v>
      </c>
      <c r="AY51" s="48">
        <f>Budgets!AA38</f>
        <v>-114425.61503550003</v>
      </c>
      <c r="AZ51" s="48">
        <f t="shared" si="323"/>
        <v>-114425.61503550003</v>
      </c>
      <c r="BA51" s="48">
        <f>Budgets!AB38</f>
        <v>-104425.61503550003</v>
      </c>
      <c r="BB51" s="48">
        <f t="shared" si="324"/>
        <v>-104425.61503550003</v>
      </c>
      <c r="BC51" s="48">
        <f>Budgets!AC38</f>
        <v>-104425.61503550003</v>
      </c>
      <c r="BD51" s="48">
        <f t="shared" si="325"/>
        <v>-104425.61503550003</v>
      </c>
      <c r="BE51" s="48">
        <f>Budgets!AD38</f>
        <v>-114425.61503550003</v>
      </c>
      <c r="BF51" s="48">
        <f t="shared" si="326"/>
        <v>-114425.61503550003</v>
      </c>
      <c r="BG51" s="48">
        <f>Budgets!AE38</f>
        <v>-127005.59003550003</v>
      </c>
      <c r="BH51" s="48">
        <f t="shared" si="327"/>
        <v>-127005.59003550003</v>
      </c>
      <c r="BI51" s="48">
        <f>Budgets!AF38</f>
        <v>-127005.59003550003</v>
      </c>
      <c r="BJ51" s="48">
        <f t="shared" si="328"/>
        <v>-127005.59003550003</v>
      </c>
      <c r="BK51" s="48">
        <f>Budgets!AG38</f>
        <v>-137005.59003550003</v>
      </c>
      <c r="BL51" s="48">
        <f t="shared" si="329"/>
        <v>-137005.59003550003</v>
      </c>
      <c r="BM51" s="48">
        <f>Budgets!AH38</f>
        <v>-130063.87203727501</v>
      </c>
      <c r="BN51" s="48">
        <f t="shared" si="330"/>
        <v>-130063.87203727501</v>
      </c>
      <c r="BO51" s="48">
        <f>Budgets!AI38</f>
        <v>-130063.87203727501</v>
      </c>
      <c r="BP51" s="48">
        <f t="shared" si="331"/>
        <v>-130063.87203727501</v>
      </c>
      <c r="BQ51" s="48">
        <f>Budgets!AJ38</f>
        <v>-140063.872037275</v>
      </c>
      <c r="BR51" s="48">
        <f t="shared" si="332"/>
        <v>-140063.872037275</v>
      </c>
      <c r="BS51" s="48">
        <f>Budgets!AK38</f>
        <v>-142303.847037275</v>
      </c>
      <c r="BT51" s="48">
        <f t="shared" si="333"/>
        <v>-142303.847037275</v>
      </c>
      <c r="BU51" s="48">
        <f>Budgets!AL38</f>
        <v>-142303.847037275</v>
      </c>
      <c r="BV51" s="48">
        <f t="shared" si="334"/>
        <v>-142303.847037275</v>
      </c>
      <c r="BW51" s="48">
        <f>Budgets!AM38</f>
        <v>-152303.847037275</v>
      </c>
      <c r="BX51" s="48">
        <f t="shared" si="335"/>
        <v>-152303.847037275</v>
      </c>
      <c r="BY51" s="48">
        <f>Budgets!AN38</f>
        <v>-142303.847037275</v>
      </c>
      <c r="BZ51" s="48">
        <f t="shared" si="336"/>
        <v>-142303.847037275</v>
      </c>
      <c r="CA51" s="48">
        <f>Budgets!AO38</f>
        <v>-142303.847037275</v>
      </c>
      <c r="CB51" s="48">
        <f t="shared" si="337"/>
        <v>-142303.847037275</v>
      </c>
      <c r="CC51" s="48">
        <f>Budgets!AP38</f>
        <v>-152303.847037275</v>
      </c>
      <c r="CD51" s="48">
        <f t="shared" si="338"/>
        <v>-152303.847037275</v>
      </c>
      <c r="CE51" s="48">
        <f>Budgets!AQ38</f>
        <v>-142303.847037275</v>
      </c>
      <c r="CF51" s="48">
        <f t="shared" si="339"/>
        <v>-142303.847037275</v>
      </c>
      <c r="CG51" s="48">
        <f>Budgets!AR38</f>
        <v>-142303.847037275</v>
      </c>
      <c r="CH51" s="48">
        <f t="shared" si="340"/>
        <v>-142303.847037275</v>
      </c>
      <c r="CI51" s="48">
        <f>Budgets!AS38</f>
        <v>-164543.82203727501</v>
      </c>
      <c r="CJ51" s="48">
        <f t="shared" si="341"/>
        <v>-164543.82203727501</v>
      </c>
      <c r="CK51" s="48">
        <f>Budgets!AT38</f>
        <v>-157755.01813913876</v>
      </c>
      <c r="CL51" s="48">
        <f t="shared" si="342"/>
        <v>-157755.01813913876</v>
      </c>
      <c r="CM51" s="48">
        <f>Budgets!AU38</f>
        <v>-157755.01813913876</v>
      </c>
      <c r="CN51" s="48">
        <f t="shared" si="343"/>
        <v>-157755.01813913876</v>
      </c>
      <c r="CO51" s="48">
        <f>Budgets!AV38</f>
        <v>-167755.01813913876</v>
      </c>
      <c r="CP51" s="48">
        <f t="shared" si="344"/>
        <v>-167755.01813913876</v>
      </c>
      <c r="CQ51" s="48">
        <f>Budgets!AW38</f>
        <v>-169994.99313913877</v>
      </c>
      <c r="CR51" s="48">
        <f t="shared" si="345"/>
        <v>-169994.99313913877</v>
      </c>
      <c r="CS51" s="48">
        <f>Budgets!AX38</f>
        <v>-169994.99313913877</v>
      </c>
      <c r="CT51" s="48">
        <f t="shared" si="346"/>
        <v>-169994.99313913877</v>
      </c>
      <c r="CU51" s="48">
        <f>Budgets!AY38</f>
        <v>-179994.99313913877</v>
      </c>
      <c r="CV51" s="48">
        <f t="shared" si="347"/>
        <v>-179994.99313913877</v>
      </c>
      <c r="CW51" s="48">
        <f>Budgets!AZ38</f>
        <v>-169994.99313913877</v>
      </c>
      <c r="CX51" s="48">
        <f t="shared" si="348"/>
        <v>-169994.99313913877</v>
      </c>
      <c r="CY51" s="48">
        <f>Budgets!BA38</f>
        <v>-169994.99313913877</v>
      </c>
      <c r="CZ51" s="48">
        <f t="shared" si="349"/>
        <v>-169994.99313913877</v>
      </c>
      <c r="DA51" s="48">
        <f>Budgets!BB38</f>
        <v>-179994.99313913877</v>
      </c>
      <c r="DB51" s="48">
        <f t="shared" si="350"/>
        <v>-179994.99313913877</v>
      </c>
      <c r="DC51" s="48">
        <f>Budgets!BC38</f>
        <v>-169994.99313913877</v>
      </c>
      <c r="DD51" s="48">
        <f t="shared" si="351"/>
        <v>-169994.99313913877</v>
      </c>
      <c r="DE51" s="48">
        <f>Budgets!BD38</f>
        <v>-169994.99313913877</v>
      </c>
      <c r="DF51" s="48">
        <f t="shared" si="352"/>
        <v>-169994.99313913877</v>
      </c>
      <c r="DG51" s="48">
        <f>Budgets!BE38</f>
        <v>-179994.99313913877</v>
      </c>
      <c r="DH51" s="48">
        <f t="shared" si="353"/>
        <v>-179994.99313913877</v>
      </c>
      <c r="DI51" s="48">
        <f>Budgets!BF38</f>
        <v>-173366.74904609573</v>
      </c>
      <c r="DJ51" s="48">
        <f t="shared" si="354"/>
        <v>-173366.74904609573</v>
      </c>
      <c r="DK51" s="48">
        <f>Budgets!BG38</f>
        <v>-173366.74904609573</v>
      </c>
      <c r="DL51" s="48">
        <f t="shared" si="355"/>
        <v>-173366.74904609573</v>
      </c>
      <c r="DM51" s="48">
        <f>Budgets!BH38</f>
        <v>-183366.74904609573</v>
      </c>
      <c r="DN51" s="48">
        <f t="shared" si="356"/>
        <v>-183366.74904609573</v>
      </c>
      <c r="DO51" s="48">
        <f>Budgets!BI38</f>
        <v>-173366.74904609573</v>
      </c>
      <c r="DP51" s="48">
        <f t="shared" si="357"/>
        <v>-173366.74904609573</v>
      </c>
      <c r="DQ51" s="48">
        <f>Budgets!BJ38</f>
        <v>-173366.74904609573</v>
      </c>
      <c r="DR51" s="48">
        <f t="shared" si="358"/>
        <v>-173366.74904609573</v>
      </c>
      <c r="DS51" s="48">
        <f>Budgets!BK38</f>
        <v>-183366.74904609573</v>
      </c>
      <c r="DT51" s="48">
        <f t="shared" si="359"/>
        <v>-183366.74904609573</v>
      </c>
      <c r="DU51" s="48">
        <f>Budgets!BL38</f>
        <v>-173366.74904609573</v>
      </c>
      <c r="DV51" s="48">
        <f t="shared" si="360"/>
        <v>-173366.74904609573</v>
      </c>
      <c r="DW51" s="48">
        <f>Budgets!BM38</f>
        <v>-173366.74904609573</v>
      </c>
      <c r="DX51" s="48">
        <f t="shared" si="361"/>
        <v>-173366.74904609573</v>
      </c>
      <c r="DY51" s="48">
        <f>Budgets!BN38</f>
        <v>-183366.74904609573</v>
      </c>
      <c r="DZ51" s="48">
        <f t="shared" si="362"/>
        <v>-183366.74904609573</v>
      </c>
      <c r="EA51" s="48">
        <f>Budgets!BO38</f>
        <v>-183866.74904609573</v>
      </c>
      <c r="EB51" s="48">
        <f t="shared" si="363"/>
        <v>-183866.74904609573</v>
      </c>
      <c r="EC51" s="48">
        <f>Budgets!BP38</f>
        <v>-183866.74904609573</v>
      </c>
      <c r="ED51" s="48">
        <f t="shared" si="364"/>
        <v>-183866.74904609573</v>
      </c>
      <c r="EE51" s="48">
        <f>Budgets!BQ38</f>
        <v>-183866.74904609573</v>
      </c>
      <c r="EF51" s="48">
        <f t="shared" si="365"/>
        <v>-183866.74904609573</v>
      </c>
      <c r="EG51" s="48">
        <f>Budgets!BR38</f>
        <v>-183866.74904609573</v>
      </c>
      <c r="EH51" s="48">
        <f t="shared" si="366"/>
        <v>-183866.74904609573</v>
      </c>
      <c r="EI51" s="48">
        <f>Budgets!BS38</f>
        <v>-183866.74904609573</v>
      </c>
      <c r="EJ51" s="48">
        <f t="shared" si="367"/>
        <v>-183866.74904609573</v>
      </c>
      <c r="EK51" s="48">
        <f>Budgets!BT38</f>
        <v>-183866.74904609573</v>
      </c>
      <c r="EL51" s="48">
        <f t="shared" si="368"/>
        <v>-183866.74904609573</v>
      </c>
      <c r="EM51" s="48">
        <f>Budgets!BU38</f>
        <v>-183866.74904609573</v>
      </c>
      <c r="EN51" s="48">
        <f t="shared" si="369"/>
        <v>-183866.74904609573</v>
      </c>
      <c r="EO51" s="48">
        <f>Budgets!BV38</f>
        <v>-183866.74904609573</v>
      </c>
      <c r="EP51" s="48">
        <f t="shared" si="370"/>
        <v>-183866.74904609573</v>
      </c>
      <c r="EQ51" s="48">
        <f>Budgets!BW38</f>
        <v>-183866.74904609573</v>
      </c>
      <c r="ER51" s="48">
        <f t="shared" si="371"/>
        <v>-183866.74904609573</v>
      </c>
      <c r="ES51" s="48">
        <f>Budgets!BX38</f>
        <v>-183866.74904609573</v>
      </c>
      <c r="ET51" s="48">
        <f t="shared" si="372"/>
        <v>-183866.74904609573</v>
      </c>
      <c r="EU51" s="48">
        <f>Budgets!BY38</f>
        <v>-183866.74904609573</v>
      </c>
      <c r="EV51" s="48">
        <f t="shared" si="373"/>
        <v>-183866.74904609573</v>
      </c>
      <c r="EW51" s="48">
        <f>Budgets!BZ38</f>
        <v>-183866.74904609573</v>
      </c>
      <c r="EX51" s="48">
        <f t="shared" si="374"/>
        <v>-183866.74904609573</v>
      </c>
    </row>
    <row r="52" spans="1:154" ht="15.75" customHeight="1" x14ac:dyDescent="0.2">
      <c r="A52" s="58" t="s">
        <v>81</v>
      </c>
      <c r="B52" s="48"/>
      <c r="C52" s="48"/>
      <c r="D52" s="50">
        <f>SUM(D48:D50)</f>
        <v>0</v>
      </c>
      <c r="E52" s="48"/>
      <c r="F52" s="50">
        <f>SUM(F48:F51)</f>
        <v>-3736183.8226666674</v>
      </c>
      <c r="G52" s="48"/>
      <c r="H52" s="50">
        <f>SUM(H48:H51)</f>
        <v>-435097.74826666672</v>
      </c>
      <c r="I52" s="48"/>
      <c r="J52" s="50">
        <f>SUM(J48:J51)</f>
        <v>-459049.91944000003</v>
      </c>
      <c r="K52" s="48"/>
      <c r="L52" s="50">
        <f>SUM(L48:L51)</f>
        <v>-379748.5505966667</v>
      </c>
      <c r="M52" s="48"/>
      <c r="N52" s="50">
        <f>SUM(N48:N51)</f>
        <v>-377768.5505966667</v>
      </c>
      <c r="O52" s="48"/>
      <c r="P52" s="50">
        <f>SUM(P48:P51)</f>
        <v>-393570.5505966667</v>
      </c>
      <c r="Q52" s="48"/>
      <c r="R52" s="50">
        <f>SUM(R48:R51)</f>
        <v>-412802.84676666668</v>
      </c>
      <c r="S52" s="48"/>
      <c r="T52" s="50">
        <f>SUM(T48:T51)</f>
        <v>-305508.8519366667</v>
      </c>
      <c r="U52" s="48"/>
      <c r="V52" s="50">
        <f>SUM(V48:V51)</f>
        <v>-316914.63567666663</v>
      </c>
      <c r="W52" s="48"/>
      <c r="X52" s="50">
        <f>SUM(X48:X51)</f>
        <v>-274282.63567666663</v>
      </c>
      <c r="Y52" s="48"/>
      <c r="Z52" s="50">
        <f>SUM(Z48:Z51)</f>
        <v>-277462.63567666663</v>
      </c>
      <c r="AA52" s="48"/>
      <c r="AB52" s="50">
        <f>SUM(AB48:AB51)</f>
        <v>-311213.63567666663</v>
      </c>
      <c r="AC52" s="48"/>
      <c r="AD52" s="50">
        <f>SUM(AD48:AD51)</f>
        <v>-336422.88476041669</v>
      </c>
      <c r="AE52" s="48"/>
      <c r="AF52" s="50">
        <f>SUM(AF48:AF51)</f>
        <v>-325692.88476041669</v>
      </c>
      <c r="AG52" s="48"/>
      <c r="AH52" s="50">
        <f>SUM(AH48:AH51)</f>
        <v>-331492.88476041669</v>
      </c>
      <c r="AI52" s="48"/>
      <c r="AJ52" s="50">
        <f>SUM(AJ48:AJ51)</f>
        <v>-406783.08476041665</v>
      </c>
      <c r="AK52" s="48"/>
      <c r="AL52" s="50">
        <f>SUM(AL48:AL51)</f>
        <v>-361393.08476041665</v>
      </c>
      <c r="AM52" s="48"/>
      <c r="AN52" s="50">
        <f>SUM(AN48:AN51)</f>
        <v>-394165.58476041665</v>
      </c>
      <c r="AO52" s="48"/>
      <c r="AP52" s="50">
        <f>SUM(AP48:AP51)</f>
        <v>-509259.06007800007</v>
      </c>
      <c r="AQ52" s="48"/>
      <c r="AR52" s="50">
        <f>SUM(AR48:AR51)</f>
        <v>-516991.56007800007</v>
      </c>
      <c r="AS52" s="48"/>
      <c r="AT52" s="50">
        <f>SUM(AT48:AT51)</f>
        <v>-570959.03507800004</v>
      </c>
      <c r="AU52" s="48"/>
      <c r="AV52" s="50">
        <f>SUM(AV48:AV51)</f>
        <v>-544369.03507800004</v>
      </c>
      <c r="AW52" s="48"/>
      <c r="AX52" s="50">
        <f>SUM(AX48:AX51)</f>
        <v>-560279.03507800004</v>
      </c>
      <c r="AY52" s="48"/>
      <c r="AZ52" s="50">
        <f>SUM(AZ48:AZ51)</f>
        <v>-608144.03507800004</v>
      </c>
      <c r="BA52" s="48"/>
      <c r="BB52" s="50">
        <f>SUM(AH48:AH51)</f>
        <v>-331492.88476041669</v>
      </c>
      <c r="BC52" s="48"/>
      <c r="BD52" s="50">
        <f>SUM(BD48:BD51)</f>
        <v>-583493.61841133342</v>
      </c>
      <c r="BE52" s="48"/>
      <c r="BF52" s="50">
        <f>SUM(BF48:BF51)</f>
        <v>-618403.61841133342</v>
      </c>
      <c r="BG52" s="48"/>
      <c r="BH52" s="50">
        <f>SUM(BH48:BH51)</f>
        <v>-689850.2284113334</v>
      </c>
      <c r="BI52" s="48"/>
      <c r="BJ52" s="50">
        <f>SUM(BJ48:BJ51)</f>
        <v>-673727.7284113334</v>
      </c>
      <c r="BK52" s="48"/>
      <c r="BL52" s="50">
        <f>SUM(BL48:BL51)</f>
        <v>-791910.84824133338</v>
      </c>
      <c r="BM52" s="48"/>
      <c r="BN52" s="50">
        <f>SUM(BN48:BN51)</f>
        <v>-714366.14133685839</v>
      </c>
      <c r="BO52" s="48"/>
      <c r="BP52" s="50">
        <f>SUM(BP48:BP51)</f>
        <v>-738774.64779299591</v>
      </c>
      <c r="BQ52" s="48"/>
      <c r="BR52" s="50">
        <f>SUM(BR48:BR51)</f>
        <v>-782009.39042060834</v>
      </c>
      <c r="BS52" s="48"/>
      <c r="BT52" s="50">
        <f>SUM(BT48:BT51)</f>
        <v>-808015.99170674582</v>
      </c>
      <c r="BU52" s="48"/>
      <c r="BV52" s="50">
        <f>SUM(BV48:BV51)</f>
        <v>-788015.99170674582</v>
      </c>
      <c r="BW52" s="48"/>
      <c r="BX52" s="50">
        <f>SUM(BX48:BX51)</f>
        <v>-848015.99170674582</v>
      </c>
      <c r="BY52" s="48"/>
      <c r="BZ52" s="50">
        <f>SUM(BZ48:BZ51)</f>
        <v>-788015.99170674582</v>
      </c>
      <c r="CA52" s="48"/>
      <c r="CB52" s="50">
        <f>SUM(CB48:CB51)</f>
        <v>-788015.99170674582</v>
      </c>
      <c r="CC52" s="48"/>
      <c r="CD52" s="50">
        <f>SUM(CD48:CD51)</f>
        <v>-798015.99170674582</v>
      </c>
      <c r="CE52" s="48"/>
      <c r="CF52" s="50">
        <f>SUM(CF48:CF51)</f>
        <v>-813793.07828674582</v>
      </c>
      <c r="CG52" s="48"/>
      <c r="CH52" s="50">
        <f>SUM(CH48:CH51)</f>
        <v>-803793.07828674582</v>
      </c>
      <c r="CI52" s="48"/>
      <c r="CJ52" s="50">
        <f>SUM(CJ48:CJ51)</f>
        <v>-840935.55328674591</v>
      </c>
      <c r="CK52" s="48"/>
      <c r="CL52" s="50">
        <f>SUM(CL48:CL51)</f>
        <v>-834669.28635985404</v>
      </c>
      <c r="CM52" s="48"/>
      <c r="CN52" s="50">
        <f>SUM(CN48:CN51)</f>
        <v>-834669.28635985404</v>
      </c>
      <c r="CO52" s="48"/>
      <c r="CP52" s="50">
        <f>SUM(CP48:CP51)</f>
        <v>-844669.28635985404</v>
      </c>
      <c r="CQ52" s="48"/>
      <c r="CR52" s="50">
        <f>SUM(CR48:CR51)</f>
        <v>-861811.76135985414</v>
      </c>
      <c r="CS52" s="48"/>
      <c r="CT52" s="50">
        <f>SUM(CT48:CT51)</f>
        <v>-851811.76135985414</v>
      </c>
      <c r="CU52" s="48"/>
      <c r="CV52" s="50">
        <f>SUM(CV48:CV51)</f>
        <v>-861811.76135985414</v>
      </c>
      <c r="CW52" s="48"/>
      <c r="CX52" s="50">
        <f>SUM(CX48:CX51)</f>
        <v>-851811.76135985414</v>
      </c>
      <c r="CY52" s="48"/>
      <c r="CZ52" s="50">
        <f>SUM(CZ48:CZ51)</f>
        <v>-851811.76135985414</v>
      </c>
      <c r="DA52" s="48"/>
      <c r="DB52" s="50">
        <f>SUM(DB48:DB51)</f>
        <v>-861811.76135985414</v>
      </c>
      <c r="DC52" s="48"/>
      <c r="DD52" s="50">
        <f>SUM(DD48:DD51)</f>
        <v>-858588.42644735414</v>
      </c>
      <c r="DE52" s="48"/>
      <c r="DF52" s="50">
        <f>SUM(DF48:DF51)</f>
        <v>-858588.42644735414</v>
      </c>
      <c r="DG52" s="48"/>
      <c r="DH52" s="50">
        <f>SUM(DH48:DH51)</f>
        <v>-868588.42644735414</v>
      </c>
      <c r="DI52" s="48"/>
      <c r="DJ52" s="50">
        <f>SUM(DJ48:DJ51)</f>
        <v>-873008.84617411764</v>
      </c>
      <c r="DK52" s="48"/>
      <c r="DL52" s="50">
        <f>SUM(DL48:DL51)</f>
        <v>-873008.84617411764</v>
      </c>
      <c r="DM52" s="48"/>
      <c r="DN52" s="50">
        <f>SUM(DN48:DN51)</f>
        <v>-883008.84617411764</v>
      </c>
      <c r="DO52" s="48"/>
      <c r="DP52" s="50">
        <f>SUM(DP48:DP51)</f>
        <v>-873008.84617411764</v>
      </c>
      <c r="DQ52" s="48"/>
      <c r="DR52" s="50">
        <f>SUM(DR48:DR51)</f>
        <v>-873008.84617411764</v>
      </c>
      <c r="DS52" s="48"/>
      <c r="DT52" s="50">
        <f>SUM(DT48:DT51)</f>
        <v>-883008.84617411764</v>
      </c>
      <c r="DU52" s="48"/>
      <c r="DV52" s="50">
        <f>SUM(DV48:DV51)</f>
        <v>-873008.84617411764</v>
      </c>
      <c r="DW52" s="48"/>
      <c r="DX52" s="50">
        <f>SUM(DX48:DX51)</f>
        <v>-873008.84617411764</v>
      </c>
      <c r="DY52" s="48"/>
      <c r="DZ52" s="50">
        <f>SUM(DZ48:DZ51)</f>
        <v>-883008.84617411764</v>
      </c>
      <c r="EA52" s="48"/>
      <c r="EB52" s="50">
        <f>SUM(EB48:EB51)</f>
        <v>-883508.84617411764</v>
      </c>
      <c r="EC52" s="48"/>
      <c r="ED52" s="50">
        <f>SUM(ED48:ED51)</f>
        <v>-883508.84617411764</v>
      </c>
      <c r="EE52" s="48"/>
      <c r="EF52" s="50">
        <f>SUM(EF48:EF51)</f>
        <v>-883508.84617411764</v>
      </c>
      <c r="EG52" s="48"/>
      <c r="EH52" s="50">
        <f>SUM(EH48:EH51)</f>
        <v>-883508.84617411764</v>
      </c>
      <c r="EI52" s="48"/>
      <c r="EJ52" s="50">
        <f>SUM(EJ48:EJ51)</f>
        <v>-883508.84617411764</v>
      </c>
      <c r="EK52" s="48"/>
      <c r="EL52" s="50">
        <f>SUM(EL48:EL51)</f>
        <v>-883508.84617411764</v>
      </c>
      <c r="EM52" s="48"/>
      <c r="EN52" s="50">
        <f>SUM(EN48:EN51)</f>
        <v>-883508.84617411764</v>
      </c>
      <c r="EO52" s="48"/>
      <c r="EP52" s="50">
        <f>SUM(EP48:EP51)</f>
        <v>-883508.84617411764</v>
      </c>
      <c r="EQ52" s="48"/>
      <c r="ER52" s="50">
        <f>SUM(ER48:ER51)</f>
        <v>-883508.84617411764</v>
      </c>
      <c r="ES52" s="48"/>
      <c r="ET52" s="50">
        <f>SUM(ET48:ET51)</f>
        <v>-883508.84617411764</v>
      </c>
      <c r="EU52" s="48"/>
      <c r="EV52" s="50">
        <f>SUM(EV48:EV51)</f>
        <v>-883508.84617411764</v>
      </c>
      <c r="EW52" s="48"/>
      <c r="EX52" s="50">
        <f>SUM(EX48:EX51)</f>
        <v>-883508.84617411764</v>
      </c>
    </row>
    <row r="53" spans="1:154" ht="15.75" customHeight="1" x14ac:dyDescent="0.2">
      <c r="A53" s="58" t="s">
        <v>82</v>
      </c>
      <c r="B53" s="48"/>
      <c r="C53" s="48"/>
      <c r="D53" s="49">
        <f>D39+D43+D52</f>
        <v>0</v>
      </c>
      <c r="E53" s="48"/>
      <c r="F53" s="49">
        <f>F39+F43+F52</f>
        <v>-3217649.5426666671</v>
      </c>
      <c r="G53" s="48"/>
      <c r="H53" s="49">
        <f>H39+H43+H52</f>
        <v>-370688.94826666673</v>
      </c>
      <c r="I53" s="48"/>
      <c r="J53" s="49">
        <f>J39+J43+J52</f>
        <v>-435792.41984000005</v>
      </c>
      <c r="K53" s="48"/>
      <c r="L53" s="49">
        <f>L39+L43+L52</f>
        <v>-356491.05099666672</v>
      </c>
      <c r="M53" s="48"/>
      <c r="N53" s="49">
        <f>N39+N43+N52</f>
        <v>-372642.45559666672</v>
      </c>
      <c r="O53" s="48"/>
      <c r="P53" s="49">
        <f>P39+P43+P52</f>
        <v>-367044.45559666667</v>
      </c>
      <c r="Q53" s="48"/>
      <c r="R53" s="49">
        <f>R39+R43+R52</f>
        <v>-381176.75176666665</v>
      </c>
      <c r="S53" s="48"/>
      <c r="T53" s="49">
        <f>T39+T43+T52</f>
        <v>-239482.7569366667</v>
      </c>
      <c r="U53" s="48"/>
      <c r="V53" s="49">
        <f>V39+V43+V52</f>
        <v>-250788.54067666663</v>
      </c>
      <c r="W53" s="48"/>
      <c r="X53" s="49">
        <f>X39+X43+X52</f>
        <v>-122756.54067666663</v>
      </c>
      <c r="Y53" s="48"/>
      <c r="Z53" s="49">
        <f>Z39+Z43+Z52</f>
        <v>-104006.54067666663</v>
      </c>
      <c r="AA53" s="48"/>
      <c r="AB53" s="49">
        <f>AB39+AB43+AB52</f>
        <v>-181337.54067666663</v>
      </c>
      <c r="AC53" s="48"/>
      <c r="AD53" s="49">
        <f>AD39+AD43+AD52</f>
        <v>-121296.78976041669</v>
      </c>
      <c r="AE53" s="48"/>
      <c r="AF53" s="49">
        <f>AF39+AF43+AF52</f>
        <v>-139566.78976041669</v>
      </c>
      <c r="AG53" s="48"/>
      <c r="AH53" s="49">
        <f>AH39+AH43+AH52</f>
        <v>-119366.78976041669</v>
      </c>
      <c r="AI53" s="48"/>
      <c r="AJ53" s="49">
        <f>AJ39+AJ43+AJ52</f>
        <v>-306626.20176041662</v>
      </c>
      <c r="AK53" s="48"/>
      <c r="AL53" s="49">
        <f>AL39+AL43+AL52</f>
        <v>-257325.70176041665</v>
      </c>
      <c r="AM53" s="48"/>
      <c r="AN53" s="49">
        <f>AN39+AN43+AN52</f>
        <v>-326501.20176041662</v>
      </c>
      <c r="AO53" s="48"/>
      <c r="AP53" s="49">
        <f>AP39+AP43+AP52</f>
        <v>-195461.4650780001</v>
      </c>
      <c r="AQ53" s="48"/>
      <c r="AR53" s="49">
        <f>AR39+AR43+AR52</f>
        <v>-293507.13174466672</v>
      </c>
      <c r="AS53" s="48"/>
      <c r="AT53" s="49">
        <f>AT39+AT43+AT52</f>
        <v>-333598.44007800007</v>
      </c>
      <c r="AU53" s="48"/>
      <c r="AV53" s="49">
        <f>AV39+AV43+AV52</f>
        <v>-259305.44007800007</v>
      </c>
      <c r="AW53" s="48"/>
      <c r="AX53" s="49">
        <f>AX39+AX43+AX52</f>
        <v>-142632.10674466676</v>
      </c>
      <c r="AY53" s="48"/>
      <c r="AZ53" s="49">
        <f>AZ39+AZ43+AZ52</f>
        <v>-216122.10674466676</v>
      </c>
      <c r="BA53" s="48"/>
      <c r="BB53" s="49">
        <f>AH39+AH43+AH52</f>
        <v>-119366.78976041669</v>
      </c>
      <c r="BC53" s="48"/>
      <c r="BD53" s="49">
        <f>BD39+BD43+BD52</f>
        <v>-144846.69007800013</v>
      </c>
      <c r="BE53" s="48"/>
      <c r="BF53" s="49">
        <f>BF39+BF43+BF52</f>
        <v>-22173.3567446667</v>
      </c>
      <c r="BG53" s="48"/>
      <c r="BH53" s="49">
        <f>BH39+BH43+BH52</f>
        <v>-140246.06174466677</v>
      </c>
      <c r="BI53" s="48"/>
      <c r="BJ53" s="49">
        <f>BJ39+BJ43+BJ52</f>
        <v>-76311.061744666775</v>
      </c>
      <c r="BK53" s="48"/>
      <c r="BL53" s="49">
        <f>BL39+BL43+BL52</f>
        <v>26464.1517586665</v>
      </c>
      <c r="BM53" s="48"/>
      <c r="BN53" s="49">
        <f>BN39+BN43+BN52</f>
        <v>-3449.4746701917611</v>
      </c>
      <c r="BO53" s="48"/>
      <c r="BP53" s="49">
        <f>BP39+BP43+BP52</f>
        <v>145100.35220700398</v>
      </c>
      <c r="BQ53" s="48"/>
      <c r="BR53" s="49">
        <f>BR39+BR43+BR52</f>
        <v>48240.609579391545</v>
      </c>
      <c r="BS53" s="48"/>
      <c r="BT53" s="49">
        <f>BT39+BT43+BT52</f>
        <v>63609.008293254068</v>
      </c>
      <c r="BU53" s="48"/>
      <c r="BV53" s="49">
        <f>BV39+BV43+BV52</f>
        <v>153421.50829325407</v>
      </c>
      <c r="BW53" s="48"/>
      <c r="BX53" s="49">
        <f>BX39+BX43+BX52</f>
        <v>107171.50829325407</v>
      </c>
      <c r="BY53" s="48"/>
      <c r="BZ53" s="49">
        <f>BZ39+BZ43+BZ52</f>
        <v>312192.34162658744</v>
      </c>
      <c r="CA53" s="48"/>
      <c r="CB53" s="49">
        <f>CB39+CB43+CB52</f>
        <v>612004.84162658744</v>
      </c>
      <c r="CC53" s="48"/>
      <c r="CD53" s="49">
        <f>CD39+CD43+CD52</f>
        <v>398338.1749599207</v>
      </c>
      <c r="CE53" s="48"/>
      <c r="CF53" s="49">
        <f>CF39+CF43+CF52</f>
        <v>458019.42171325395</v>
      </c>
      <c r="CG53" s="48"/>
      <c r="CH53" s="49">
        <f>CH39+CH43+CH52</f>
        <v>723227.75504658744</v>
      </c>
      <c r="CI53" s="48"/>
      <c r="CJ53" s="49">
        <f>CJ39+CJ43+CJ52</f>
        <v>643356.1133799206</v>
      </c>
      <c r="CK53" s="48"/>
      <c r="CL53" s="49">
        <f>CL39+CL43+CL52</f>
        <v>1052872.3803068127</v>
      </c>
      <c r="CM53" s="48"/>
      <c r="CN53" s="49">
        <f>CN39+CN43+CN52</f>
        <v>933497.38030681247</v>
      </c>
      <c r="CO53" s="48"/>
      <c r="CP53" s="49">
        <f>CP39+CP43+CP52</f>
        <v>932976.54697347921</v>
      </c>
      <c r="CQ53" s="48"/>
      <c r="CR53" s="49">
        <f>CR39+CR43+CR52</f>
        <v>1037292.4053068126</v>
      </c>
      <c r="CS53" s="48"/>
      <c r="CT53" s="49">
        <f>CT39+CT43+CT52</f>
        <v>1300292.4053068128</v>
      </c>
      <c r="CU53" s="48"/>
      <c r="CV53" s="49">
        <f>CV39+CV43+CV52</f>
        <v>1218896.5719734794</v>
      </c>
      <c r="CW53" s="48"/>
      <c r="CX53" s="49">
        <f>CX39+CX43+CX52</f>
        <v>1582521.5719734794</v>
      </c>
      <c r="CY53" s="48"/>
      <c r="CZ53" s="49">
        <f>CZ39+CZ43+CZ52</f>
        <v>1793417.4053068124</v>
      </c>
      <c r="DA53" s="48"/>
      <c r="DB53" s="49">
        <f>DB39+DB43+DB52</f>
        <v>2083209.0719734789</v>
      </c>
      <c r="DC53" s="48"/>
      <c r="DD53" s="49">
        <f>DD39+DD43+DD52</f>
        <v>2318182.4068859788</v>
      </c>
      <c r="DE53" s="48"/>
      <c r="DF53" s="49">
        <f>DF39+DF43+DF52</f>
        <v>2326078.2402193123</v>
      </c>
      <c r="DG53" s="48"/>
      <c r="DH53" s="49">
        <f>DH39+DH43+DH52</f>
        <v>2470265.7402193123</v>
      </c>
      <c r="DI53" s="48"/>
      <c r="DJ53" s="49">
        <f>DJ39+DJ43+DJ52</f>
        <v>2742949.4871592154</v>
      </c>
      <c r="DK53" s="48"/>
      <c r="DL53" s="49">
        <f>DL39+DL43+DL52</f>
        <v>2931157.8204925489</v>
      </c>
      <c r="DM53" s="48"/>
      <c r="DN53" s="49">
        <f>DN39+DN43+DN52</f>
        <v>3037720.3204925489</v>
      </c>
      <c r="DO53" s="48"/>
      <c r="DP53" s="49">
        <f>DP39+DP43+DP52</f>
        <v>3284261.9871592158</v>
      </c>
      <c r="DQ53" s="48"/>
      <c r="DR53" s="49">
        <f>DR39+DR43+DR52</f>
        <v>3642282.8204925493</v>
      </c>
      <c r="DS53" s="48"/>
      <c r="DT53" s="49">
        <f>DT39+DT43+DT52</f>
        <v>3819636.9871592154</v>
      </c>
      <c r="DU53" s="48"/>
      <c r="DV53" s="49">
        <f>DV39+DV43+DV52</f>
        <v>4240178.6538258828</v>
      </c>
      <c r="DW53" s="48"/>
      <c r="DX53" s="49">
        <f>DX39+DX43+DX52</f>
        <v>4574407.8204925489</v>
      </c>
      <c r="DY53" s="48"/>
      <c r="DZ53" s="49">
        <f>DZ39+DZ43+DZ52</f>
        <v>4873636.9871592168</v>
      </c>
      <c r="EA53" s="48"/>
      <c r="EB53" s="49">
        <f>EB39+EB43+EB52</f>
        <v>4937199.4871592168</v>
      </c>
      <c r="EC53" s="48"/>
      <c r="ED53" s="49">
        <f>ED39+ED43+ED52</f>
        <v>5176074.4871592149</v>
      </c>
      <c r="EE53" s="48"/>
      <c r="EF53" s="49">
        <f>EF39+EF43+EF52</f>
        <v>5588741.153825881</v>
      </c>
      <c r="EG53" s="48"/>
      <c r="EH53" s="49">
        <f>EH39+EH43+EH52</f>
        <v>5737366.153825881</v>
      </c>
      <c r="EI53" s="48"/>
      <c r="EJ53" s="49">
        <f>EJ39+EJ43+EJ52</f>
        <v>5785574.4871592149</v>
      </c>
      <c r="EK53" s="48"/>
      <c r="EL53" s="49">
        <f>EL39+EL43+EL52</f>
        <v>6088991.153825881</v>
      </c>
      <c r="EM53" s="48"/>
      <c r="EN53" s="49">
        <f>EN39+EN43+EN52</f>
        <v>6575991.1538258828</v>
      </c>
      <c r="EO53" s="48"/>
      <c r="EP53" s="49">
        <f>EP39+EP43+EP52</f>
        <v>6423220.3204925489</v>
      </c>
      <c r="EQ53" s="48"/>
      <c r="ER53" s="49">
        <f>ER39+ER43+ER52</f>
        <v>6752636.9871592149</v>
      </c>
      <c r="ES53" s="48"/>
      <c r="ET53" s="49">
        <f>ET39+ET43+ET52</f>
        <v>7162803.6538258828</v>
      </c>
      <c r="EU53" s="48"/>
      <c r="EV53" s="49">
        <f>EV39+EV43+EV52</f>
        <v>6813553.6538258828</v>
      </c>
      <c r="EW53" s="48"/>
      <c r="EX53" s="49">
        <f>EX39+EX43+EX52</f>
        <v>6845491.1538258828</v>
      </c>
    </row>
    <row r="54" spans="1:154" ht="15.75" customHeight="1" x14ac:dyDescent="0.2">
      <c r="A54" s="58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48"/>
      <c r="BD54" s="48"/>
      <c r="BE54" s="48"/>
      <c r="BF54" s="48"/>
      <c r="BG54" s="48"/>
      <c r="BH54" s="48"/>
      <c r="BI54" s="48"/>
      <c r="BJ54" s="48"/>
      <c r="BK54" s="48"/>
      <c r="BL54" s="48"/>
      <c r="BM54" s="48"/>
      <c r="BN54" s="48"/>
      <c r="BO54" s="48"/>
      <c r="BP54" s="48"/>
      <c r="BQ54" s="48"/>
      <c r="BR54" s="48"/>
      <c r="BS54" s="48"/>
      <c r="BT54" s="48"/>
      <c r="BU54" s="48"/>
      <c r="BV54" s="48"/>
      <c r="BW54" s="48"/>
      <c r="BX54" s="48"/>
      <c r="BY54" s="48"/>
      <c r="BZ54" s="48"/>
      <c r="CA54" s="48"/>
      <c r="CB54" s="48"/>
      <c r="CC54" s="48"/>
      <c r="CD54" s="48"/>
      <c r="CE54" s="48"/>
      <c r="CF54" s="48"/>
      <c r="CG54" s="48"/>
      <c r="CH54" s="48"/>
      <c r="CI54" s="48"/>
      <c r="CJ54" s="48"/>
      <c r="CK54" s="48"/>
      <c r="CL54" s="48"/>
      <c r="CM54" s="48"/>
      <c r="CN54" s="48"/>
      <c r="CO54" s="48"/>
      <c r="CP54" s="48"/>
      <c r="CQ54" s="48"/>
      <c r="CR54" s="48"/>
      <c r="CS54" s="48"/>
      <c r="CT54" s="48"/>
      <c r="CU54" s="48"/>
      <c r="CV54" s="48"/>
      <c r="CW54" s="48"/>
      <c r="CX54" s="48"/>
      <c r="CY54" s="48"/>
      <c r="CZ54" s="48"/>
      <c r="DA54" s="48"/>
      <c r="DB54" s="48"/>
      <c r="DC54" s="48"/>
      <c r="DD54" s="48"/>
      <c r="DE54" s="48"/>
      <c r="DF54" s="48"/>
      <c r="DG54" s="48"/>
      <c r="DH54" s="48"/>
      <c r="DI54" s="48"/>
      <c r="DJ54" s="48"/>
      <c r="DK54" s="48"/>
      <c r="DL54" s="48"/>
      <c r="DM54" s="48"/>
      <c r="DN54" s="48"/>
      <c r="DO54" s="48"/>
      <c r="DP54" s="48"/>
      <c r="DQ54" s="48"/>
      <c r="DR54" s="48"/>
      <c r="DS54" s="48"/>
      <c r="DT54" s="48"/>
      <c r="DU54" s="48"/>
      <c r="DV54" s="48"/>
      <c r="DW54" s="48"/>
      <c r="DX54" s="48"/>
      <c r="DY54" s="48"/>
      <c r="DZ54" s="48"/>
      <c r="EA54" s="48"/>
      <c r="EB54" s="48"/>
      <c r="EC54" s="48"/>
      <c r="ED54" s="48"/>
      <c r="EE54" s="48"/>
      <c r="EF54" s="48"/>
      <c r="EG54" s="48"/>
      <c r="EH54" s="48"/>
      <c r="EI54" s="48"/>
      <c r="EJ54" s="48"/>
      <c r="EK54" s="48"/>
      <c r="EL54" s="48"/>
      <c r="EM54" s="48"/>
      <c r="EN54" s="48"/>
      <c r="EO54" s="48"/>
      <c r="EP54" s="48"/>
      <c r="EQ54" s="48"/>
      <c r="ER54" s="48"/>
      <c r="ES54" s="48"/>
      <c r="ET54" s="48"/>
      <c r="EU54" s="48"/>
      <c r="EV54" s="48"/>
      <c r="EW54" s="48"/>
      <c r="EX54" s="48"/>
    </row>
    <row r="55" spans="1:154" ht="15.75" customHeight="1" x14ac:dyDescent="0.2">
      <c r="A55" s="58" t="s">
        <v>83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  <c r="BC55" s="48"/>
      <c r="BD55" s="48"/>
      <c r="BE55" s="48"/>
      <c r="BF55" s="48"/>
      <c r="BG55" s="48"/>
      <c r="BH55" s="48"/>
      <c r="BI55" s="48"/>
      <c r="BJ55" s="48"/>
      <c r="BK55" s="48"/>
      <c r="BL55" s="48"/>
      <c r="BM55" s="48"/>
      <c r="BN55" s="48"/>
      <c r="BO55" s="48"/>
      <c r="BP55" s="48"/>
      <c r="BQ55" s="48"/>
      <c r="BR55" s="48"/>
      <c r="BS55" s="48"/>
      <c r="BT55" s="48"/>
      <c r="BU55" s="48"/>
      <c r="BV55" s="48"/>
      <c r="BW55" s="48"/>
      <c r="BX55" s="48"/>
      <c r="BY55" s="48"/>
      <c r="BZ55" s="48"/>
      <c r="CA55" s="48"/>
      <c r="CB55" s="48"/>
      <c r="CC55" s="48"/>
      <c r="CD55" s="48"/>
      <c r="CE55" s="48"/>
      <c r="CF55" s="48"/>
      <c r="CG55" s="48"/>
      <c r="CH55" s="48"/>
      <c r="CI55" s="48"/>
      <c r="CJ55" s="48"/>
      <c r="CK55" s="48"/>
      <c r="CL55" s="48"/>
      <c r="CM55" s="48"/>
      <c r="CN55" s="48"/>
      <c r="CO55" s="48"/>
      <c r="CP55" s="48"/>
      <c r="CQ55" s="48"/>
      <c r="CR55" s="48"/>
      <c r="CS55" s="48"/>
      <c r="CT55" s="48"/>
      <c r="CU55" s="48"/>
      <c r="CV55" s="48"/>
      <c r="CW55" s="48"/>
      <c r="CX55" s="48"/>
      <c r="CY55" s="48"/>
      <c r="CZ55" s="48"/>
      <c r="DA55" s="48"/>
      <c r="DB55" s="48"/>
      <c r="DC55" s="48"/>
      <c r="DD55" s="48"/>
      <c r="DE55" s="48"/>
      <c r="DF55" s="48"/>
      <c r="DG55" s="48"/>
      <c r="DH55" s="48"/>
      <c r="DI55" s="48"/>
      <c r="DJ55" s="48"/>
      <c r="DK55" s="48"/>
      <c r="DL55" s="48"/>
      <c r="DM55" s="48"/>
      <c r="DN55" s="48"/>
      <c r="DO55" s="48"/>
      <c r="DP55" s="48"/>
      <c r="DQ55" s="48"/>
      <c r="DR55" s="48"/>
      <c r="DS55" s="48"/>
      <c r="DT55" s="48"/>
      <c r="DU55" s="48"/>
      <c r="DV55" s="48"/>
      <c r="DW55" s="48"/>
      <c r="DX55" s="48"/>
      <c r="DY55" s="48"/>
      <c r="DZ55" s="48"/>
      <c r="EA55" s="48"/>
      <c r="EB55" s="48"/>
      <c r="EC55" s="48"/>
      <c r="ED55" s="48"/>
      <c r="EE55" s="48"/>
      <c r="EF55" s="48"/>
      <c r="EG55" s="48"/>
      <c r="EH55" s="48"/>
      <c r="EI55" s="48"/>
      <c r="EJ55" s="48"/>
      <c r="EK55" s="48"/>
      <c r="EL55" s="48"/>
      <c r="EM55" s="48"/>
      <c r="EN55" s="48"/>
      <c r="EO55" s="48"/>
      <c r="EP55" s="48"/>
      <c r="EQ55" s="48"/>
      <c r="ER55" s="48"/>
      <c r="ES55" s="48"/>
      <c r="ET55" s="48"/>
      <c r="EU55" s="48"/>
      <c r="EV55" s="48"/>
      <c r="EW55" s="48"/>
      <c r="EX55" s="48"/>
    </row>
    <row r="56" spans="1:154" ht="15.75" customHeight="1" x14ac:dyDescent="0.2">
      <c r="A56" s="62" t="s">
        <v>84</v>
      </c>
      <c r="B56" s="48"/>
      <c r="C56" s="48"/>
      <c r="D56" s="48">
        <f>C56</f>
        <v>0</v>
      </c>
      <c r="E56" s="48"/>
      <c r="F56" s="48">
        <f>E56</f>
        <v>0</v>
      </c>
      <c r="G56" s="48">
        <f>Budgets!E45</f>
        <v>0</v>
      </c>
      <c r="H56" s="48">
        <f>G56</f>
        <v>0</v>
      </c>
      <c r="I56" s="48">
        <f>Budgets!F45</f>
        <v>0</v>
      </c>
      <c r="J56" s="48">
        <f>I56</f>
        <v>0</v>
      </c>
      <c r="K56" s="48">
        <f>Budgets!G45</f>
        <v>0</v>
      </c>
      <c r="L56" s="48">
        <f t="shared" ref="L56:L57" si="375">K56</f>
        <v>0</v>
      </c>
      <c r="M56" s="48">
        <f>Budgets!H45</f>
        <v>0</v>
      </c>
      <c r="N56" s="48">
        <f>M56</f>
        <v>0</v>
      </c>
      <c r="O56" s="48">
        <f>Budgets!I45</f>
        <v>0</v>
      </c>
      <c r="P56" s="48">
        <f>O56</f>
        <v>0</v>
      </c>
      <c r="Q56" s="48">
        <f>Budgets!G45</f>
        <v>0</v>
      </c>
      <c r="R56" s="48">
        <f>Q56</f>
        <v>0</v>
      </c>
      <c r="S56" s="48">
        <f>Budgets!J45</f>
        <v>0</v>
      </c>
      <c r="T56" s="48">
        <f>S56</f>
        <v>0</v>
      </c>
      <c r="U56" s="48">
        <f>Budgets!K45</f>
        <v>0</v>
      </c>
      <c r="V56" s="48">
        <f>U56</f>
        <v>0</v>
      </c>
      <c r="W56" s="48">
        <f>Budgets!M45</f>
        <v>0</v>
      </c>
      <c r="X56" s="48">
        <f>W56</f>
        <v>0</v>
      </c>
      <c r="Y56" s="48">
        <f>Budgets!O45</f>
        <v>0</v>
      </c>
      <c r="Z56" s="48">
        <f>Y56</f>
        <v>0</v>
      </c>
      <c r="AA56" s="48">
        <f>Budgets!Q45</f>
        <v>0</v>
      </c>
      <c r="AB56" s="48">
        <f>AA56</f>
        <v>0</v>
      </c>
      <c r="AC56" s="48">
        <f>Budgets!S45</f>
        <v>0</v>
      </c>
      <c r="AD56" s="48">
        <f>AC56</f>
        <v>0</v>
      </c>
      <c r="AE56" s="48">
        <f>Budgets!U45</f>
        <v>0</v>
      </c>
      <c r="AF56" s="48">
        <f>AE56</f>
        <v>0</v>
      </c>
      <c r="AG56" s="48">
        <f>Budgets!W45</f>
        <v>0</v>
      </c>
      <c r="AH56" s="48">
        <f>AG56</f>
        <v>0</v>
      </c>
      <c r="AI56" s="48">
        <f>Budgets!Y45</f>
        <v>0</v>
      </c>
      <c r="AJ56" s="48">
        <f>AI56</f>
        <v>0</v>
      </c>
      <c r="AK56" s="48">
        <f>Budgets!AA45</f>
        <v>0</v>
      </c>
      <c r="AL56" s="48">
        <f>AK56</f>
        <v>0</v>
      </c>
      <c r="AM56" s="48">
        <f>Budgets!AC45</f>
        <v>0</v>
      </c>
      <c r="AN56" s="48">
        <f>AM56</f>
        <v>0</v>
      </c>
      <c r="AO56" s="48">
        <f>Budgets!AE45</f>
        <v>0</v>
      </c>
      <c r="AP56" s="48">
        <f>AO56</f>
        <v>0</v>
      </c>
      <c r="AQ56" s="48">
        <f>Budgets!AG45</f>
        <v>0</v>
      </c>
      <c r="AR56" s="48">
        <f>AQ56</f>
        <v>0</v>
      </c>
      <c r="AS56" s="48">
        <f>Budgets!AI45</f>
        <v>0</v>
      </c>
      <c r="AT56" s="48">
        <f>AS56</f>
        <v>0</v>
      </c>
      <c r="AU56" s="48">
        <f>Budgets!AK45</f>
        <v>0</v>
      </c>
      <c r="AV56" s="48">
        <f>AU56</f>
        <v>0</v>
      </c>
      <c r="AW56" s="48">
        <f>Budgets!AM45</f>
        <v>0</v>
      </c>
      <c r="AX56" s="48">
        <f>AW56</f>
        <v>0</v>
      </c>
      <c r="AY56" s="48">
        <f>Budgets!AO45</f>
        <v>0</v>
      </c>
      <c r="AZ56" s="48">
        <f>AY56</f>
        <v>0</v>
      </c>
      <c r="BA56" s="48">
        <f>Budgets!AQ45</f>
        <v>0</v>
      </c>
      <c r="BB56" s="48">
        <f>BA56</f>
        <v>0</v>
      </c>
      <c r="BC56" s="48">
        <f>Budgets!AS45</f>
        <v>0</v>
      </c>
      <c r="BD56" s="48">
        <f>BC56</f>
        <v>0</v>
      </c>
      <c r="BE56" s="48">
        <f>Budgets!AU45</f>
        <v>0</v>
      </c>
      <c r="BF56" s="48">
        <f>BE56</f>
        <v>0</v>
      </c>
      <c r="BG56" s="48">
        <f>Budgets!AW45</f>
        <v>0</v>
      </c>
      <c r="BH56" s="48">
        <f>BG56</f>
        <v>0</v>
      </c>
      <c r="BI56" s="48">
        <f>Budgets!AY45</f>
        <v>0</v>
      </c>
      <c r="BJ56" s="48">
        <f>BI56</f>
        <v>0</v>
      </c>
      <c r="BK56" s="48">
        <f>Budgets!BA45</f>
        <v>0</v>
      </c>
      <c r="BL56" s="48">
        <f>BI56</f>
        <v>0</v>
      </c>
      <c r="BM56" s="48">
        <f>Budgets!BC45</f>
        <v>0</v>
      </c>
      <c r="BN56" s="48">
        <f>BM56</f>
        <v>0</v>
      </c>
      <c r="BO56" s="48">
        <f>Budgets!BE45</f>
        <v>0</v>
      </c>
      <c r="BP56" s="48">
        <f>BO56</f>
        <v>0</v>
      </c>
      <c r="BQ56" s="48">
        <f>Budgets!BG45</f>
        <v>0</v>
      </c>
      <c r="BR56" s="48">
        <f>BQ56</f>
        <v>0</v>
      </c>
      <c r="BS56" s="48">
        <f>Budgets!BG45</f>
        <v>0</v>
      </c>
      <c r="BT56" s="48">
        <f>BS56</f>
        <v>0</v>
      </c>
      <c r="BU56" s="48">
        <f>Budgets!BK45</f>
        <v>0</v>
      </c>
      <c r="BV56" s="48">
        <f>BU56</f>
        <v>0</v>
      </c>
      <c r="BW56" s="48">
        <f>Budgets!BM45</f>
        <v>0</v>
      </c>
      <c r="BX56" s="48">
        <f>BW56</f>
        <v>0</v>
      </c>
      <c r="BY56" s="48">
        <f>Budgets!CA45</f>
        <v>0</v>
      </c>
      <c r="BZ56" s="48">
        <f>BY56</f>
        <v>0</v>
      </c>
      <c r="CA56" s="48">
        <f>Budgets!AO43</f>
        <v>0</v>
      </c>
      <c r="CB56" s="48">
        <f>CA56</f>
        <v>0</v>
      </c>
      <c r="CC56" s="48">
        <f>Budgets!CF45</f>
        <v>0</v>
      </c>
      <c r="CD56" s="48">
        <f>CC56</f>
        <v>0</v>
      </c>
      <c r="CE56" s="48">
        <f>Budgets!CH45</f>
        <v>0</v>
      </c>
      <c r="CF56" s="48">
        <f>CE56</f>
        <v>0</v>
      </c>
      <c r="CG56" s="48">
        <f>Budgets!CK45</f>
        <v>0</v>
      </c>
      <c r="CH56" s="48">
        <f>CG56</f>
        <v>0</v>
      </c>
      <c r="CI56" s="48">
        <f>Budgets!CM45</f>
        <v>0</v>
      </c>
      <c r="CJ56" s="48">
        <f>CI56</f>
        <v>0</v>
      </c>
      <c r="CK56" s="48">
        <f>Budgets!CO45</f>
        <v>0</v>
      </c>
      <c r="CL56" s="48">
        <f>CK56</f>
        <v>0</v>
      </c>
      <c r="CM56" s="48">
        <f>Budgets!CQ45</f>
        <v>0</v>
      </c>
      <c r="CN56" s="48">
        <f>CM56</f>
        <v>0</v>
      </c>
      <c r="CO56" s="48">
        <f>Budgets!CS45</f>
        <v>0</v>
      </c>
      <c r="CP56" s="48">
        <f>CO56</f>
        <v>0</v>
      </c>
      <c r="CQ56" s="48">
        <f>Budgets!CU45</f>
        <v>0</v>
      </c>
      <c r="CR56" s="48">
        <f>CQ56</f>
        <v>0</v>
      </c>
      <c r="CS56" s="48">
        <f>Budgets!CW45</f>
        <v>0</v>
      </c>
      <c r="CT56" s="48">
        <f>CS56</f>
        <v>0</v>
      </c>
      <c r="CU56" s="48">
        <f>Budgets!CY45</f>
        <v>0</v>
      </c>
      <c r="CV56" s="48">
        <f>CU56</f>
        <v>0</v>
      </c>
      <c r="CW56" s="48">
        <f>Budgets!DA45</f>
        <v>0</v>
      </c>
      <c r="CX56" s="48">
        <f>CW56</f>
        <v>0</v>
      </c>
      <c r="CY56" s="48">
        <f>Budgets!DC45</f>
        <v>0</v>
      </c>
      <c r="CZ56" s="48">
        <f>CY56</f>
        <v>0</v>
      </c>
      <c r="DA56" s="48">
        <f>Budgets!DE45</f>
        <v>0</v>
      </c>
      <c r="DB56" s="48">
        <f>DA56</f>
        <v>0</v>
      </c>
      <c r="DC56" s="48">
        <f>Budgets!DG45</f>
        <v>0</v>
      </c>
      <c r="DD56" s="48">
        <f>DC56</f>
        <v>0</v>
      </c>
      <c r="DE56" s="48">
        <f>Budgets!DI45</f>
        <v>0</v>
      </c>
      <c r="DF56" s="48">
        <f>DE56</f>
        <v>0</v>
      </c>
      <c r="DG56" s="48">
        <f>Budgets!DK45</f>
        <v>0</v>
      </c>
      <c r="DH56" s="48">
        <f>DG56</f>
        <v>0</v>
      </c>
      <c r="DI56" s="48">
        <f>Budgets!DM45</f>
        <v>0</v>
      </c>
      <c r="DJ56" s="48">
        <f>DI56</f>
        <v>0</v>
      </c>
      <c r="DK56" s="48">
        <f>Budgets!DO45</f>
        <v>0</v>
      </c>
      <c r="DL56" s="48">
        <f>DK56</f>
        <v>0</v>
      </c>
      <c r="DM56" s="48">
        <f>Budgets!DQ45</f>
        <v>0</v>
      </c>
      <c r="DN56" s="48">
        <f>DM56</f>
        <v>0</v>
      </c>
      <c r="DO56" s="48">
        <f>Budgets!DS45</f>
        <v>0</v>
      </c>
      <c r="DP56" s="48">
        <f>DO56</f>
        <v>0</v>
      </c>
      <c r="DQ56" s="48">
        <f>Budgets!DU45</f>
        <v>0</v>
      </c>
      <c r="DR56" s="48">
        <f>DQ56</f>
        <v>0</v>
      </c>
      <c r="DS56" s="48">
        <f>Budgets!DW45</f>
        <v>0</v>
      </c>
      <c r="DT56" s="48">
        <f>DS56</f>
        <v>0</v>
      </c>
      <c r="DU56" s="48">
        <f>Budgets!DY45</f>
        <v>0</v>
      </c>
      <c r="DV56" s="48">
        <f>DU56</f>
        <v>0</v>
      </c>
      <c r="DW56" s="48">
        <f>Budgets!EA45</f>
        <v>0</v>
      </c>
      <c r="DX56" s="48">
        <f>DW56</f>
        <v>0</v>
      </c>
      <c r="DY56" s="48">
        <f>Budgets!EC45</f>
        <v>0</v>
      </c>
      <c r="DZ56" s="48">
        <f>DY56</f>
        <v>0</v>
      </c>
      <c r="EA56" s="48">
        <f>Budgets!EE45</f>
        <v>0</v>
      </c>
      <c r="EB56" s="48">
        <f>EA56</f>
        <v>0</v>
      </c>
      <c r="EC56" s="48">
        <f>Budgets!EG45</f>
        <v>0</v>
      </c>
      <c r="ED56" s="48">
        <f>EC56</f>
        <v>0</v>
      </c>
      <c r="EE56" s="48">
        <f>Budgets!EI45</f>
        <v>0</v>
      </c>
      <c r="EF56" s="48">
        <f>EE56</f>
        <v>0</v>
      </c>
      <c r="EG56" s="48">
        <f>Budgets!EK45</f>
        <v>0</v>
      </c>
      <c r="EH56" s="48">
        <f>EG56</f>
        <v>0</v>
      </c>
      <c r="EI56" s="48">
        <f>Budgets!EM45</f>
        <v>0</v>
      </c>
      <c r="EJ56" s="48">
        <f>EI56</f>
        <v>0</v>
      </c>
      <c r="EK56" s="48">
        <f>Budgets!EO45</f>
        <v>0</v>
      </c>
      <c r="EL56" s="48">
        <f>EK56</f>
        <v>0</v>
      </c>
      <c r="EM56" s="48">
        <f>Budgets!EQ45</f>
        <v>0</v>
      </c>
      <c r="EN56" s="48">
        <f>EM56</f>
        <v>0</v>
      </c>
      <c r="EO56" s="48">
        <f>Budgets!ES45</f>
        <v>0</v>
      </c>
      <c r="EP56" s="48">
        <f>EO56</f>
        <v>0</v>
      </c>
      <c r="EQ56" s="48">
        <f>Budgets!EU45</f>
        <v>0</v>
      </c>
      <c r="ER56" s="48">
        <f>EQ56</f>
        <v>0</v>
      </c>
      <c r="ES56" s="48">
        <f>Budgets!EW45</f>
        <v>0</v>
      </c>
      <c r="ET56" s="48">
        <f>ES56</f>
        <v>0</v>
      </c>
      <c r="EU56" s="48">
        <f>Budgets!EY45</f>
        <v>0</v>
      </c>
      <c r="EV56" s="48">
        <f>EU56</f>
        <v>0</v>
      </c>
      <c r="EW56" s="48">
        <f>Budgets!FA45</f>
        <v>0</v>
      </c>
      <c r="EX56" s="48">
        <f>EW56</f>
        <v>0</v>
      </c>
    </row>
    <row r="57" spans="1:154" ht="15.75" customHeight="1" x14ac:dyDescent="0.2">
      <c r="A57" s="58" t="s">
        <v>85</v>
      </c>
      <c r="B57" s="48"/>
      <c r="C57" s="48"/>
      <c r="D57" s="50">
        <f>SUM(D56)</f>
        <v>0</v>
      </c>
      <c r="E57" s="48"/>
      <c r="F57" s="50">
        <f>SUM(F56)</f>
        <v>0</v>
      </c>
      <c r="G57" s="48"/>
      <c r="H57" s="50">
        <f>SUM(H56)</f>
        <v>0</v>
      </c>
      <c r="I57" s="48"/>
      <c r="J57" s="50">
        <f>SUM(J56)</f>
        <v>0</v>
      </c>
      <c r="K57" s="48"/>
      <c r="L57" s="48">
        <f t="shared" si="375"/>
        <v>0</v>
      </c>
      <c r="M57" s="48"/>
      <c r="N57" s="50">
        <f>SUM(N56)</f>
        <v>0</v>
      </c>
      <c r="O57" s="48"/>
      <c r="P57" s="50">
        <f>SUM(P56)</f>
        <v>0</v>
      </c>
      <c r="Q57" s="48"/>
      <c r="R57" s="50">
        <f>SUM(R56)</f>
        <v>0</v>
      </c>
      <c r="S57" s="48"/>
      <c r="T57" s="50">
        <f>SUM(T56)</f>
        <v>0</v>
      </c>
      <c r="U57" s="48"/>
      <c r="V57" s="50">
        <f>SUM(V56)</f>
        <v>0</v>
      </c>
      <c r="W57" s="48"/>
      <c r="X57" s="50">
        <f>SUM(X56)</f>
        <v>0</v>
      </c>
      <c r="Y57" s="48"/>
      <c r="Z57" s="50">
        <f>SUM(Z56)</f>
        <v>0</v>
      </c>
      <c r="AA57" s="48"/>
      <c r="AB57" s="50">
        <f>SUM(AB56)</f>
        <v>0</v>
      </c>
      <c r="AC57" s="48"/>
      <c r="AD57" s="50">
        <f>SUM(AD56)</f>
        <v>0</v>
      </c>
      <c r="AE57" s="48"/>
      <c r="AF57" s="50">
        <f>SUM(AF56)</f>
        <v>0</v>
      </c>
      <c r="AG57" s="48"/>
      <c r="AH57" s="50">
        <f>SUM(AH56)</f>
        <v>0</v>
      </c>
      <c r="AI57" s="48"/>
      <c r="AJ57" s="50">
        <f>SUM(AJ56)</f>
        <v>0</v>
      </c>
      <c r="AK57" s="48"/>
      <c r="AL57" s="50">
        <f>SUM(AL56)</f>
        <v>0</v>
      </c>
      <c r="AM57" s="48"/>
      <c r="AN57" s="50">
        <f>SUM(AN56)</f>
        <v>0</v>
      </c>
      <c r="AO57" s="48"/>
      <c r="AP57" s="50">
        <f>SUM(AP56)</f>
        <v>0</v>
      </c>
      <c r="AQ57" s="48"/>
      <c r="AR57" s="50">
        <f>SUM(AR56)</f>
        <v>0</v>
      </c>
      <c r="AS57" s="48"/>
      <c r="AT57" s="50">
        <f>SUM(AT56)</f>
        <v>0</v>
      </c>
      <c r="AU57" s="48"/>
      <c r="AV57" s="50">
        <f>SUM(AV56)</f>
        <v>0</v>
      </c>
      <c r="AW57" s="48"/>
      <c r="AX57" s="50">
        <f>SUM(AX56)</f>
        <v>0</v>
      </c>
      <c r="AY57" s="48"/>
      <c r="AZ57" s="50">
        <f>SUM(AZ56)</f>
        <v>0</v>
      </c>
      <c r="BA57" s="48"/>
      <c r="BB57" s="50">
        <f>SUM(AH56)</f>
        <v>0</v>
      </c>
      <c r="BC57" s="48"/>
      <c r="BD57" s="50">
        <f>SUM(BD56)</f>
        <v>0</v>
      </c>
      <c r="BE57" s="48"/>
      <c r="BF57" s="50">
        <f>SUM(BF56)</f>
        <v>0</v>
      </c>
      <c r="BG57" s="48"/>
      <c r="BH57" s="50">
        <f>SUM(BH56)</f>
        <v>0</v>
      </c>
      <c r="BI57" s="48"/>
      <c r="BJ57" s="50">
        <f>SUM(BJ56)</f>
        <v>0</v>
      </c>
      <c r="BK57" s="48"/>
      <c r="BL57" s="50">
        <f>SUM(BL56)</f>
        <v>0</v>
      </c>
      <c r="BM57" s="48"/>
      <c r="BN57" s="50">
        <f>SUM(BN56)</f>
        <v>0</v>
      </c>
      <c r="BO57" s="48"/>
      <c r="BP57" s="50">
        <f>SUM(BP56)</f>
        <v>0</v>
      </c>
      <c r="BQ57" s="48"/>
      <c r="BR57" s="50">
        <f>SUM(BR56)</f>
        <v>0</v>
      </c>
      <c r="BS57" s="48"/>
      <c r="BT57" s="50">
        <f>SUM(BT56)</f>
        <v>0</v>
      </c>
      <c r="BU57" s="48"/>
      <c r="BV57" s="50">
        <f>SUM(BV56)</f>
        <v>0</v>
      </c>
      <c r="BW57" s="48"/>
      <c r="BX57" s="50">
        <f>SUM(BX56)</f>
        <v>0</v>
      </c>
      <c r="BY57" s="48"/>
      <c r="BZ57" s="50">
        <f>SUM(BZ56)</f>
        <v>0</v>
      </c>
      <c r="CA57" s="48"/>
      <c r="CB57" s="50">
        <f>SUM(BO56)</f>
        <v>0</v>
      </c>
      <c r="CC57" s="48"/>
      <c r="CD57" s="50">
        <f>SUM(CD56)</f>
        <v>0</v>
      </c>
      <c r="CE57" s="48"/>
      <c r="CF57" s="50">
        <f>SUM(CF56)</f>
        <v>0</v>
      </c>
      <c r="CG57" s="48"/>
      <c r="CH57" s="50">
        <f>SUM(CH56)</f>
        <v>0</v>
      </c>
      <c r="CI57" s="48"/>
      <c r="CJ57" s="50">
        <f>SUM(CJ56)</f>
        <v>0</v>
      </c>
      <c r="CK57" s="48"/>
      <c r="CL57" s="50">
        <f>SUM(CL56)</f>
        <v>0</v>
      </c>
      <c r="CM57" s="48"/>
      <c r="CN57" s="50">
        <f>SUM(CN56)</f>
        <v>0</v>
      </c>
      <c r="CO57" s="48"/>
      <c r="CP57" s="50">
        <f>SUM(CP56)</f>
        <v>0</v>
      </c>
      <c r="CQ57" s="48"/>
      <c r="CR57" s="50">
        <f>SUM(CR56)</f>
        <v>0</v>
      </c>
      <c r="CS57" s="48"/>
      <c r="CT57" s="50">
        <f>SUM(CT56)</f>
        <v>0</v>
      </c>
      <c r="CU57" s="48"/>
      <c r="CV57" s="50">
        <f>SUM(CV56)</f>
        <v>0</v>
      </c>
      <c r="CW57" s="48"/>
      <c r="CX57" s="50">
        <f>SUM(CX56)</f>
        <v>0</v>
      </c>
      <c r="CY57" s="48"/>
      <c r="CZ57" s="50">
        <f>SUM(CZ56)</f>
        <v>0</v>
      </c>
      <c r="DA57" s="48"/>
      <c r="DB57" s="50">
        <f>SUM(DB56)</f>
        <v>0</v>
      </c>
      <c r="DC57" s="48"/>
      <c r="DD57" s="50">
        <f>SUM(DD56)</f>
        <v>0</v>
      </c>
      <c r="DE57" s="48"/>
      <c r="DF57" s="50">
        <f>SUM(DF56)</f>
        <v>0</v>
      </c>
      <c r="DG57" s="48"/>
      <c r="DH57" s="50">
        <f>SUM(DH56)</f>
        <v>0</v>
      </c>
      <c r="DI57" s="48"/>
      <c r="DJ57" s="50">
        <f>SUM(DJ56)</f>
        <v>0</v>
      </c>
      <c r="DK57" s="48"/>
      <c r="DL57" s="50">
        <f>SUM(DL56)</f>
        <v>0</v>
      </c>
      <c r="DM57" s="48"/>
      <c r="DN57" s="50">
        <f>SUM(DN56)</f>
        <v>0</v>
      </c>
      <c r="DO57" s="48"/>
      <c r="DP57" s="50">
        <f>SUM(DP56)</f>
        <v>0</v>
      </c>
      <c r="DQ57" s="48"/>
      <c r="DR57" s="50">
        <f>SUM(DR56)</f>
        <v>0</v>
      </c>
      <c r="DS57" s="48"/>
      <c r="DT57" s="50">
        <f>SUM(DT56)</f>
        <v>0</v>
      </c>
      <c r="DU57" s="48"/>
      <c r="DV57" s="50">
        <f>SUM(DV56)</f>
        <v>0</v>
      </c>
      <c r="DW57" s="48"/>
      <c r="DX57" s="50">
        <f>SUM(DX56)</f>
        <v>0</v>
      </c>
      <c r="DY57" s="48"/>
      <c r="DZ57" s="50">
        <f>SUM(DZ56)</f>
        <v>0</v>
      </c>
      <c r="EA57" s="48"/>
      <c r="EB57" s="50">
        <f>SUM(EB56)</f>
        <v>0</v>
      </c>
      <c r="EC57" s="48"/>
      <c r="ED57" s="50">
        <f>SUM(ED56)</f>
        <v>0</v>
      </c>
      <c r="EE57" s="48"/>
      <c r="EF57" s="50">
        <f>SUM(EF56)</f>
        <v>0</v>
      </c>
      <c r="EG57" s="48"/>
      <c r="EH57" s="50">
        <f>SUM(EH56)</f>
        <v>0</v>
      </c>
      <c r="EI57" s="48"/>
      <c r="EJ57" s="50">
        <f>SUM(EJ56)</f>
        <v>0</v>
      </c>
      <c r="EK57" s="48"/>
      <c r="EL57" s="50">
        <f>SUM(EL56)</f>
        <v>0</v>
      </c>
      <c r="EM57" s="48"/>
      <c r="EN57" s="50">
        <f>SUM(EN56)</f>
        <v>0</v>
      </c>
      <c r="EO57" s="48"/>
      <c r="EP57" s="50">
        <f>SUM(EP56)</f>
        <v>0</v>
      </c>
      <c r="EQ57" s="48"/>
      <c r="ER57" s="50">
        <f>SUM(ER56)</f>
        <v>0</v>
      </c>
      <c r="ES57" s="48"/>
      <c r="ET57" s="50">
        <f>SUM(ET56)</f>
        <v>0</v>
      </c>
      <c r="EU57" s="48"/>
      <c r="EV57" s="50">
        <f>SUM(EV56)</f>
        <v>0</v>
      </c>
      <c r="EW57" s="48"/>
      <c r="EX57" s="50">
        <f>SUM(EX56)</f>
        <v>0</v>
      </c>
    </row>
    <row r="58" spans="1:154" ht="15.75" customHeight="1" x14ac:dyDescent="0.2">
      <c r="A58" s="58"/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48"/>
      <c r="BD58" s="48"/>
      <c r="BE58" s="48"/>
      <c r="BF58" s="48"/>
      <c r="BG58" s="48"/>
      <c r="BH58" s="48"/>
      <c r="BI58" s="48"/>
      <c r="BJ58" s="48"/>
      <c r="BK58" s="48"/>
      <c r="BL58" s="48"/>
      <c r="BM58" s="48"/>
      <c r="BN58" s="48"/>
      <c r="BO58" s="48"/>
      <c r="BP58" s="48"/>
      <c r="BQ58" s="48"/>
      <c r="BR58" s="48"/>
      <c r="BS58" s="48"/>
      <c r="BT58" s="48"/>
      <c r="BU58" s="48"/>
      <c r="BV58" s="48"/>
      <c r="BW58" s="48"/>
      <c r="BX58" s="48"/>
      <c r="BY58" s="48"/>
      <c r="BZ58" s="48"/>
      <c r="CA58" s="48"/>
      <c r="CB58" s="48"/>
      <c r="CC58" s="48"/>
      <c r="CD58" s="48"/>
      <c r="CE58" s="48"/>
      <c r="CF58" s="48"/>
      <c r="CG58" s="48"/>
      <c r="CH58" s="48"/>
      <c r="CI58" s="48"/>
      <c r="CJ58" s="48"/>
      <c r="CK58" s="48"/>
      <c r="CL58" s="48"/>
      <c r="CM58" s="48"/>
      <c r="CN58" s="48"/>
      <c r="CO58" s="48"/>
      <c r="CP58" s="48"/>
      <c r="CQ58" s="48"/>
      <c r="CR58" s="48"/>
      <c r="CS58" s="48"/>
      <c r="CT58" s="48"/>
      <c r="CU58" s="48"/>
      <c r="CV58" s="48"/>
      <c r="CW58" s="48"/>
      <c r="CX58" s="48"/>
      <c r="CY58" s="48"/>
      <c r="CZ58" s="48"/>
      <c r="DA58" s="48"/>
      <c r="DB58" s="48"/>
      <c r="DC58" s="48"/>
      <c r="DD58" s="48"/>
      <c r="DE58" s="48"/>
      <c r="DF58" s="48"/>
      <c r="DG58" s="48"/>
      <c r="DH58" s="48"/>
      <c r="DI58" s="48"/>
      <c r="DJ58" s="48"/>
      <c r="DK58" s="48"/>
      <c r="DL58" s="48"/>
      <c r="DM58" s="48"/>
      <c r="DN58" s="48"/>
      <c r="DO58" s="48"/>
      <c r="DP58" s="48"/>
      <c r="DQ58" s="48"/>
      <c r="DR58" s="48"/>
      <c r="DS58" s="48"/>
      <c r="DT58" s="48"/>
      <c r="DU58" s="48"/>
      <c r="DV58" s="48"/>
      <c r="DW58" s="48"/>
      <c r="DX58" s="48"/>
      <c r="DY58" s="48"/>
      <c r="DZ58" s="48"/>
      <c r="EA58" s="48"/>
      <c r="EB58" s="48"/>
      <c r="EC58" s="48"/>
      <c r="ED58" s="48"/>
      <c r="EE58" s="48"/>
      <c r="EF58" s="48"/>
      <c r="EG58" s="48"/>
      <c r="EH58" s="48"/>
      <c r="EI58" s="48"/>
      <c r="EJ58" s="48"/>
      <c r="EK58" s="48"/>
      <c r="EL58" s="48"/>
      <c r="EM58" s="48"/>
      <c r="EN58" s="48"/>
      <c r="EO58" s="48"/>
      <c r="EP58" s="48"/>
      <c r="EQ58" s="48"/>
      <c r="ER58" s="48"/>
      <c r="ES58" s="48"/>
      <c r="ET58" s="48"/>
      <c r="EU58" s="48"/>
      <c r="EV58" s="48"/>
      <c r="EW58" s="48"/>
      <c r="EX58" s="48"/>
    </row>
    <row r="59" spans="1:154" ht="15.75" customHeight="1" x14ac:dyDescent="0.2">
      <c r="A59" s="62" t="s">
        <v>36</v>
      </c>
      <c r="B59" s="48"/>
      <c r="C59" s="48"/>
      <c r="D59" s="48">
        <f t="shared" ref="D59:D61" si="376">C59</f>
        <v>0</v>
      </c>
      <c r="E59" s="48">
        <f>Budgets!D48</f>
        <v>33794.639999999999</v>
      </c>
      <c r="F59" s="48">
        <f t="shared" ref="F59:F61" si="377">E59</f>
        <v>33794.639999999999</v>
      </c>
      <c r="G59" s="48">
        <f>Budgets!E48</f>
        <v>15669.720000000001</v>
      </c>
      <c r="H59" s="48">
        <f t="shared" ref="H59:H61" si="378">G59</f>
        <v>15669.720000000001</v>
      </c>
      <c r="I59" s="48">
        <f>Budgets!F48</f>
        <v>0</v>
      </c>
      <c r="J59" s="48">
        <f t="shared" ref="J59:J61" si="379">I59</f>
        <v>0</v>
      </c>
      <c r="K59" s="48">
        <f>Budgets!G48</f>
        <v>0</v>
      </c>
      <c r="L59" s="48">
        <f t="shared" ref="L59:L61" si="380">K59</f>
        <v>0</v>
      </c>
      <c r="M59" s="48">
        <f>Budgets!H48</f>
        <v>0</v>
      </c>
      <c r="N59" s="48">
        <f t="shared" ref="N59:N61" si="381">M59</f>
        <v>0</v>
      </c>
      <c r="O59" s="48">
        <f>Budgets!I48</f>
        <v>0</v>
      </c>
      <c r="P59" s="48">
        <f t="shared" ref="P59:P61" si="382">O59</f>
        <v>0</v>
      </c>
      <c r="Q59" s="48">
        <f>Budgets!J48</f>
        <v>0</v>
      </c>
      <c r="R59" s="48">
        <f t="shared" ref="R59:R61" si="383">Q59</f>
        <v>0</v>
      </c>
      <c r="S59" s="48">
        <f>Budgets!K48</f>
        <v>0</v>
      </c>
      <c r="T59" s="48">
        <f t="shared" ref="T59:T61" si="384">S59</f>
        <v>0</v>
      </c>
      <c r="U59" s="48">
        <f>Budgets!L48</f>
        <v>0</v>
      </c>
      <c r="V59" s="48">
        <f t="shared" ref="V59:V61" si="385">U59</f>
        <v>0</v>
      </c>
      <c r="W59" s="48">
        <f>Budgets!M48</f>
        <v>0</v>
      </c>
      <c r="X59" s="48">
        <f t="shared" ref="X59:X61" si="386">W59</f>
        <v>0</v>
      </c>
      <c r="Y59" s="48">
        <f>Budgets!N48</f>
        <v>0</v>
      </c>
      <c r="Z59" s="48">
        <f t="shared" ref="Z59:Z61" si="387">Y59</f>
        <v>0</v>
      </c>
      <c r="AA59" s="48">
        <f>Budgets!O48</f>
        <v>0</v>
      </c>
      <c r="AB59" s="48">
        <f t="shared" ref="AB59:AB61" si="388">AA59</f>
        <v>0</v>
      </c>
      <c r="AC59" s="48">
        <f>Budgets!P48</f>
        <v>0</v>
      </c>
      <c r="AD59" s="48">
        <f t="shared" ref="AD59:AD61" si="389">AC59</f>
        <v>0</v>
      </c>
      <c r="AE59" s="48">
        <f>Budgets!Q48</f>
        <v>0</v>
      </c>
      <c r="AF59" s="48">
        <f t="shared" ref="AF59:AF61" si="390">AE59</f>
        <v>0</v>
      </c>
      <c r="AG59" s="48">
        <f>Budgets!R48</f>
        <v>0</v>
      </c>
      <c r="AH59" s="48">
        <f t="shared" ref="AH59:AH61" si="391">AG59</f>
        <v>0</v>
      </c>
      <c r="AI59" s="48">
        <f>Budgets!S48</f>
        <v>0</v>
      </c>
      <c r="AJ59" s="48">
        <f t="shared" ref="AJ59:AJ61" si="392">AI59</f>
        <v>0</v>
      </c>
      <c r="AK59" s="48">
        <f>Budgets!T48</f>
        <v>0</v>
      </c>
      <c r="AL59" s="48">
        <f t="shared" ref="AL59:AL61" si="393">AK59</f>
        <v>0</v>
      </c>
      <c r="AM59" s="48">
        <f>Budgets!U48</f>
        <v>0</v>
      </c>
      <c r="AN59" s="48">
        <f t="shared" ref="AN59:AN61" si="394">AM59</f>
        <v>0</v>
      </c>
      <c r="AO59" s="48">
        <f>Budgets!V48</f>
        <v>0</v>
      </c>
      <c r="AP59" s="48">
        <f t="shared" ref="AP59:AP61" si="395">AO59</f>
        <v>0</v>
      </c>
      <c r="AQ59" s="48">
        <f>Budgets!W48</f>
        <v>0</v>
      </c>
      <c r="AR59" s="48">
        <f t="shared" ref="AR59:AR61" si="396">AQ59</f>
        <v>0</v>
      </c>
      <c r="AS59" s="48">
        <f>Budgets!X48</f>
        <v>0</v>
      </c>
      <c r="AT59" s="48">
        <f t="shared" ref="AT59:AT61" si="397">AS59</f>
        <v>0</v>
      </c>
      <c r="AU59" s="48">
        <f>Budgets!Y48</f>
        <v>0</v>
      </c>
      <c r="AV59" s="48">
        <f t="shared" ref="AV59:AV61" si="398">AU59</f>
        <v>0</v>
      </c>
      <c r="AW59" s="48">
        <f>Budgets!Z48</f>
        <v>0</v>
      </c>
      <c r="AX59" s="48">
        <f t="shared" ref="AX59:AX61" si="399">AW59</f>
        <v>0</v>
      </c>
      <c r="AY59" s="48">
        <f>Budgets!AA48</f>
        <v>0</v>
      </c>
      <c r="AZ59" s="48">
        <f t="shared" ref="AZ59:AZ61" si="400">AY59</f>
        <v>0</v>
      </c>
      <c r="BA59" s="48">
        <f>Budgets!AB48</f>
        <v>0</v>
      </c>
      <c r="BB59" s="48">
        <f t="shared" ref="BB59:BB61" si="401">BA59</f>
        <v>0</v>
      </c>
      <c r="BC59" s="48">
        <f>Budgets!AC48</f>
        <v>0</v>
      </c>
      <c r="BD59" s="48">
        <f t="shared" ref="BD59:BD61" si="402">BC59</f>
        <v>0</v>
      </c>
      <c r="BE59" s="48">
        <f>Budgets!AD48</f>
        <v>0</v>
      </c>
      <c r="BF59" s="48">
        <f t="shared" ref="BF59:BF61" si="403">BE59</f>
        <v>0</v>
      </c>
      <c r="BG59" s="48">
        <f>Budgets!AE48</f>
        <v>0</v>
      </c>
      <c r="BH59" s="48">
        <f t="shared" ref="BH59:BH61" si="404">BG59</f>
        <v>0</v>
      </c>
      <c r="BI59" s="48">
        <f>Budgets!AF48</f>
        <v>0</v>
      </c>
      <c r="BJ59" s="48">
        <f t="shared" ref="BJ59:BJ61" si="405">BI59</f>
        <v>0</v>
      </c>
      <c r="BK59" s="48">
        <f>Budgets!AG48</f>
        <v>0</v>
      </c>
      <c r="BL59" s="48">
        <f t="shared" ref="BL59:BL60" si="406">BK59</f>
        <v>0</v>
      </c>
      <c r="BM59" s="48">
        <f>Budgets!AH48</f>
        <v>0</v>
      </c>
      <c r="BN59" s="48">
        <f t="shared" ref="BN59:BN61" si="407">BM59</f>
        <v>0</v>
      </c>
      <c r="BO59" s="48">
        <f>Budgets!AI48</f>
        <v>0</v>
      </c>
      <c r="BP59" s="48">
        <f t="shared" ref="BP59:BP61" si="408">BO59</f>
        <v>0</v>
      </c>
      <c r="BQ59" s="48">
        <f>Budgets!AJ48</f>
        <v>0</v>
      </c>
      <c r="BR59" s="48">
        <f t="shared" ref="BR59:BR61" si="409">BQ59</f>
        <v>0</v>
      </c>
      <c r="BS59" s="48">
        <f>Budgets!AK48</f>
        <v>0</v>
      </c>
      <c r="BT59" s="48">
        <f t="shared" ref="BT59:BT61" si="410">BS59</f>
        <v>0</v>
      </c>
      <c r="BU59" s="48">
        <f>Budgets!AL48</f>
        <v>0</v>
      </c>
      <c r="BV59" s="48">
        <f t="shared" ref="BV59:BV61" si="411">BU59</f>
        <v>0</v>
      </c>
      <c r="BW59" s="48">
        <f>Budgets!AM48</f>
        <v>0</v>
      </c>
      <c r="BX59" s="48">
        <f t="shared" ref="BX59:BX61" si="412">BW59</f>
        <v>0</v>
      </c>
      <c r="BY59" s="48">
        <f>Budgets!AN48</f>
        <v>0</v>
      </c>
      <c r="BZ59" s="48">
        <f t="shared" ref="BZ59:BZ61" si="413">BY59</f>
        <v>0</v>
      </c>
      <c r="CA59" s="48">
        <f>Budgets!AO48</f>
        <v>0</v>
      </c>
      <c r="CB59" s="48">
        <f t="shared" ref="CB59:CB61" si="414">CA59</f>
        <v>0</v>
      </c>
      <c r="CC59" s="48">
        <f>Budgets!AP48</f>
        <v>0</v>
      </c>
      <c r="CD59" s="48">
        <f t="shared" ref="CD59:CD61" si="415">CC59</f>
        <v>0</v>
      </c>
      <c r="CE59" s="48">
        <f>Budgets!AQ48</f>
        <v>0</v>
      </c>
      <c r="CF59" s="48">
        <f t="shared" ref="CF59:CF61" si="416">CE59</f>
        <v>0</v>
      </c>
      <c r="CG59" s="48">
        <f>Budgets!AR48</f>
        <v>0</v>
      </c>
      <c r="CH59" s="48">
        <f t="shared" ref="CH59:CH61" si="417">CG59</f>
        <v>0</v>
      </c>
      <c r="CI59" s="48">
        <f>Budgets!AS48</f>
        <v>0</v>
      </c>
      <c r="CJ59" s="48">
        <f t="shared" ref="CJ59:CJ61" si="418">CI59</f>
        <v>0</v>
      </c>
      <c r="CK59" s="48">
        <f>Budgets!AT48</f>
        <v>0</v>
      </c>
      <c r="CL59" s="48">
        <f t="shared" ref="CL59:CL61" si="419">CK59</f>
        <v>0</v>
      </c>
      <c r="CM59" s="48">
        <f>Budgets!AU48</f>
        <v>0</v>
      </c>
      <c r="CN59" s="48">
        <f t="shared" ref="CN59:CN61" si="420">CM59</f>
        <v>0</v>
      </c>
      <c r="CO59" s="48">
        <f>Budgets!AV48</f>
        <v>0</v>
      </c>
      <c r="CP59" s="48">
        <f t="shared" ref="CP59:CP61" si="421">CO59</f>
        <v>0</v>
      </c>
      <c r="CQ59" s="48">
        <f>Budgets!AW48</f>
        <v>0</v>
      </c>
      <c r="CR59" s="48">
        <f t="shared" ref="CR59:CR61" si="422">CQ59</f>
        <v>0</v>
      </c>
      <c r="CS59" s="48">
        <f>Budgets!AX48</f>
        <v>0</v>
      </c>
      <c r="CT59" s="48">
        <f t="shared" ref="CT59:CT61" si="423">CS59</f>
        <v>0</v>
      </c>
      <c r="CU59" s="48">
        <f>Budgets!AY48</f>
        <v>0</v>
      </c>
      <c r="CV59" s="48">
        <f t="shared" ref="CV59:CV61" si="424">CU59</f>
        <v>0</v>
      </c>
      <c r="CW59" s="48">
        <f>Budgets!AZ48</f>
        <v>0</v>
      </c>
      <c r="CX59" s="48">
        <f t="shared" ref="CX59:CX61" si="425">CW59</f>
        <v>0</v>
      </c>
      <c r="CY59" s="48">
        <f>Budgets!BA48</f>
        <v>0</v>
      </c>
      <c r="CZ59" s="48">
        <f t="shared" ref="CZ59:CZ61" si="426">CY59</f>
        <v>0</v>
      </c>
      <c r="DA59" s="48">
        <f>Budgets!BB48</f>
        <v>0</v>
      </c>
      <c r="DB59" s="48">
        <f t="shared" ref="DB59:DB61" si="427">DA59</f>
        <v>0</v>
      </c>
      <c r="DC59" s="48">
        <f>Budgets!BC48</f>
        <v>0</v>
      </c>
      <c r="DD59" s="48">
        <f t="shared" ref="DD59:DD61" si="428">DC59</f>
        <v>0</v>
      </c>
      <c r="DE59" s="48">
        <f>Budgets!BD48</f>
        <v>0</v>
      </c>
      <c r="DF59" s="48">
        <f t="shared" ref="DF59:DF61" si="429">DE59</f>
        <v>0</v>
      </c>
      <c r="DG59" s="48">
        <f>Budgets!BE48</f>
        <v>0</v>
      </c>
      <c r="DH59" s="48">
        <f t="shared" ref="DH59:DH61" si="430">DG59</f>
        <v>0</v>
      </c>
      <c r="DI59" s="48">
        <f>Budgets!BF48</f>
        <v>0</v>
      </c>
      <c r="DJ59" s="48">
        <f t="shared" ref="DJ59:DJ61" si="431">DI59</f>
        <v>0</v>
      </c>
      <c r="DK59" s="48">
        <f>Budgets!BG48</f>
        <v>0</v>
      </c>
      <c r="DL59" s="48">
        <f t="shared" ref="DL59:DL61" si="432">DK59</f>
        <v>0</v>
      </c>
      <c r="DM59" s="48">
        <f>Budgets!BH48</f>
        <v>0</v>
      </c>
      <c r="DN59" s="48">
        <f t="shared" ref="DN59:DN61" si="433">DM59</f>
        <v>0</v>
      </c>
      <c r="DO59" s="48">
        <f>Budgets!BI48</f>
        <v>0</v>
      </c>
      <c r="DP59" s="48">
        <f t="shared" ref="DP59:DP61" si="434">DO59</f>
        <v>0</v>
      </c>
      <c r="DQ59" s="48">
        <f>Budgets!BJ48</f>
        <v>0</v>
      </c>
      <c r="DR59" s="48">
        <f t="shared" ref="DR59:DR61" si="435">DQ59</f>
        <v>0</v>
      </c>
      <c r="DS59" s="48">
        <f>Budgets!BK48</f>
        <v>0</v>
      </c>
      <c r="DT59" s="48">
        <f t="shared" ref="DT59:DT61" si="436">DS59</f>
        <v>0</v>
      </c>
      <c r="DU59" s="48">
        <f>Budgets!BL48</f>
        <v>0</v>
      </c>
      <c r="DV59" s="48">
        <f t="shared" ref="DV59:DV61" si="437">DU59</f>
        <v>0</v>
      </c>
      <c r="DW59" s="48">
        <f>Budgets!BM48</f>
        <v>0</v>
      </c>
      <c r="DX59" s="48">
        <f t="shared" ref="DX59:DX61" si="438">DW59</f>
        <v>0</v>
      </c>
      <c r="DY59" s="48">
        <f>Budgets!BN48</f>
        <v>0</v>
      </c>
      <c r="DZ59" s="48">
        <f t="shared" ref="DZ59:DZ61" si="439">DY59</f>
        <v>0</v>
      </c>
      <c r="EA59" s="48">
        <f>Budgets!BO48</f>
        <v>0</v>
      </c>
      <c r="EB59" s="48">
        <f t="shared" ref="EB59:EB61" si="440">EA59</f>
        <v>0</v>
      </c>
      <c r="EC59" s="48">
        <f>Budgets!BP48</f>
        <v>0</v>
      </c>
      <c r="ED59" s="48">
        <f t="shared" ref="ED59:ED61" si="441">EC59</f>
        <v>0</v>
      </c>
      <c r="EE59" s="48">
        <f>Budgets!BQ48</f>
        <v>0</v>
      </c>
      <c r="EF59" s="48">
        <f t="shared" ref="EF59:EF61" si="442">EE59</f>
        <v>0</v>
      </c>
      <c r="EG59" s="48">
        <f>Budgets!BR48</f>
        <v>0</v>
      </c>
      <c r="EH59" s="48">
        <f t="shared" ref="EH59:EH61" si="443">EG59</f>
        <v>0</v>
      </c>
      <c r="EI59" s="48">
        <f>Budgets!BS48</f>
        <v>0</v>
      </c>
      <c r="EJ59" s="48">
        <f t="shared" ref="EJ59:EJ61" si="444">EI59</f>
        <v>0</v>
      </c>
      <c r="EK59" s="48">
        <f>Budgets!BT48</f>
        <v>0</v>
      </c>
      <c r="EL59" s="48">
        <f t="shared" ref="EL59:EL61" si="445">EK59</f>
        <v>0</v>
      </c>
      <c r="EM59" s="48">
        <f>Budgets!BU48</f>
        <v>0</v>
      </c>
      <c r="EN59" s="48">
        <f t="shared" ref="EN59:EN61" si="446">EM59</f>
        <v>0</v>
      </c>
      <c r="EO59" s="48">
        <f>Budgets!BV48</f>
        <v>0</v>
      </c>
      <c r="EP59" s="48">
        <f t="shared" ref="EP59:EP61" si="447">EO59</f>
        <v>0</v>
      </c>
      <c r="EQ59" s="48">
        <f>Budgets!BW48</f>
        <v>0</v>
      </c>
      <c r="ER59" s="48">
        <f t="shared" ref="ER59:ER61" si="448">EQ59</f>
        <v>0</v>
      </c>
      <c r="ES59" s="48">
        <f>Budgets!BX48</f>
        <v>0</v>
      </c>
      <c r="ET59" s="48">
        <f t="shared" ref="ET59:ET61" si="449">ES59</f>
        <v>0</v>
      </c>
      <c r="EU59" s="48">
        <f>Budgets!BY48</f>
        <v>0</v>
      </c>
      <c r="EV59" s="48">
        <f t="shared" ref="EV59:EV61" si="450">EU59</f>
        <v>0</v>
      </c>
      <c r="EW59" s="48">
        <f>Budgets!BZ48</f>
        <v>0</v>
      </c>
      <c r="EX59" s="48">
        <f t="shared" ref="EX59:EX61" si="451">EW59</f>
        <v>0</v>
      </c>
    </row>
    <row r="60" spans="1:154" ht="15.75" customHeight="1" x14ac:dyDescent="0.2">
      <c r="A60" s="62" t="s">
        <v>35</v>
      </c>
      <c r="B60" s="48"/>
      <c r="C60" s="48"/>
      <c r="D60" s="48">
        <f t="shared" si="376"/>
        <v>0</v>
      </c>
      <c r="E60" s="48">
        <f>Budgets!D49</f>
        <v>-17451.72</v>
      </c>
      <c r="F60" s="48">
        <f t="shared" si="377"/>
        <v>-17451.72</v>
      </c>
      <c r="G60" s="48">
        <f>Budgets!E49</f>
        <v>-2259.84</v>
      </c>
      <c r="H60" s="48">
        <f t="shared" si="378"/>
        <v>-2259.84</v>
      </c>
      <c r="I60" s="48">
        <f>Budgets!F49</f>
        <v>0</v>
      </c>
      <c r="J60" s="48">
        <f t="shared" si="379"/>
        <v>0</v>
      </c>
      <c r="K60" s="48">
        <f>Budgets!G49</f>
        <v>0</v>
      </c>
      <c r="L60" s="48">
        <f t="shared" si="380"/>
        <v>0</v>
      </c>
      <c r="M60" s="48">
        <f>Budgets!H49</f>
        <v>0</v>
      </c>
      <c r="N60" s="48">
        <f t="shared" si="381"/>
        <v>0</v>
      </c>
      <c r="O60" s="48">
        <f>Budgets!I49</f>
        <v>0</v>
      </c>
      <c r="P60" s="48">
        <f t="shared" si="382"/>
        <v>0</v>
      </c>
      <c r="Q60" s="48">
        <f>Budgets!J49</f>
        <v>0</v>
      </c>
      <c r="R60" s="48">
        <f t="shared" si="383"/>
        <v>0</v>
      </c>
      <c r="S60" s="48">
        <f>Budgets!K49</f>
        <v>0</v>
      </c>
      <c r="T60" s="48">
        <f t="shared" si="384"/>
        <v>0</v>
      </c>
      <c r="U60" s="48">
        <f>Budgets!L49</f>
        <v>0</v>
      </c>
      <c r="V60" s="48">
        <f t="shared" si="385"/>
        <v>0</v>
      </c>
      <c r="W60" s="48">
        <f>Budgets!M49</f>
        <v>0</v>
      </c>
      <c r="X60" s="48">
        <f t="shared" si="386"/>
        <v>0</v>
      </c>
      <c r="Y60" s="48">
        <f>Budgets!N49</f>
        <v>0</v>
      </c>
      <c r="Z60" s="48">
        <f t="shared" si="387"/>
        <v>0</v>
      </c>
      <c r="AA60" s="48">
        <f>Budgets!O49</f>
        <v>0</v>
      </c>
      <c r="AB60" s="48">
        <f t="shared" si="388"/>
        <v>0</v>
      </c>
      <c r="AC60" s="48">
        <f>Budgets!P49</f>
        <v>0</v>
      </c>
      <c r="AD60" s="48">
        <f t="shared" si="389"/>
        <v>0</v>
      </c>
      <c r="AE60" s="48">
        <f>Budgets!Q49</f>
        <v>0</v>
      </c>
      <c r="AF60" s="48">
        <f t="shared" si="390"/>
        <v>0</v>
      </c>
      <c r="AG60" s="48">
        <f>Budgets!R49</f>
        <v>0</v>
      </c>
      <c r="AH60" s="48">
        <f t="shared" si="391"/>
        <v>0</v>
      </c>
      <c r="AI60" s="48">
        <f>Budgets!S49</f>
        <v>0</v>
      </c>
      <c r="AJ60" s="48">
        <f t="shared" si="392"/>
        <v>0</v>
      </c>
      <c r="AK60" s="48">
        <f>Budgets!T49</f>
        <v>0</v>
      </c>
      <c r="AL60" s="48">
        <f t="shared" si="393"/>
        <v>0</v>
      </c>
      <c r="AM60" s="48">
        <f>Budgets!U49</f>
        <v>0</v>
      </c>
      <c r="AN60" s="48">
        <f t="shared" si="394"/>
        <v>0</v>
      </c>
      <c r="AO60" s="48">
        <f>Budgets!V49</f>
        <v>0</v>
      </c>
      <c r="AP60" s="48">
        <f t="shared" si="395"/>
        <v>0</v>
      </c>
      <c r="AQ60" s="48">
        <f>Budgets!W49</f>
        <v>0</v>
      </c>
      <c r="AR60" s="48">
        <f t="shared" si="396"/>
        <v>0</v>
      </c>
      <c r="AS60" s="48">
        <f>Budgets!X49</f>
        <v>0</v>
      </c>
      <c r="AT60" s="48">
        <f t="shared" si="397"/>
        <v>0</v>
      </c>
      <c r="AU60" s="48">
        <f>Budgets!Y49</f>
        <v>0</v>
      </c>
      <c r="AV60" s="48">
        <f t="shared" si="398"/>
        <v>0</v>
      </c>
      <c r="AW60" s="48">
        <f>Budgets!Z49</f>
        <v>0</v>
      </c>
      <c r="AX60" s="48">
        <f t="shared" si="399"/>
        <v>0</v>
      </c>
      <c r="AY60" s="48">
        <f>Budgets!AA49</f>
        <v>0</v>
      </c>
      <c r="AZ60" s="48">
        <f t="shared" si="400"/>
        <v>0</v>
      </c>
      <c r="BA60" s="48">
        <f>Budgets!AB49</f>
        <v>0</v>
      </c>
      <c r="BB60" s="48">
        <f t="shared" si="401"/>
        <v>0</v>
      </c>
      <c r="BC60" s="48">
        <f>Budgets!AC49</f>
        <v>0</v>
      </c>
      <c r="BD60" s="48">
        <f t="shared" si="402"/>
        <v>0</v>
      </c>
      <c r="BE60" s="48">
        <f>Budgets!AD49</f>
        <v>0</v>
      </c>
      <c r="BF60" s="48">
        <f t="shared" si="403"/>
        <v>0</v>
      </c>
      <c r="BG60" s="48">
        <f>Budgets!AE49</f>
        <v>0</v>
      </c>
      <c r="BH60" s="48">
        <f t="shared" si="404"/>
        <v>0</v>
      </c>
      <c r="BI60" s="48">
        <f>Budgets!AF49</f>
        <v>0</v>
      </c>
      <c r="BJ60" s="48">
        <f t="shared" si="405"/>
        <v>0</v>
      </c>
      <c r="BK60" s="48">
        <f>Budgets!AG49</f>
        <v>0</v>
      </c>
      <c r="BL60" s="48">
        <f t="shared" si="406"/>
        <v>0</v>
      </c>
      <c r="BM60" s="48">
        <f>Budgets!AH49</f>
        <v>0</v>
      </c>
      <c r="BN60" s="48">
        <f t="shared" si="407"/>
        <v>0</v>
      </c>
      <c r="BO60" s="48">
        <f>Budgets!AI49</f>
        <v>0</v>
      </c>
      <c r="BP60" s="48">
        <f t="shared" si="408"/>
        <v>0</v>
      </c>
      <c r="BQ60" s="48">
        <f>Budgets!AJ49</f>
        <v>0</v>
      </c>
      <c r="BR60" s="48">
        <f t="shared" si="409"/>
        <v>0</v>
      </c>
      <c r="BS60" s="48">
        <f>Budgets!AK49</f>
        <v>0</v>
      </c>
      <c r="BT60" s="48">
        <f t="shared" si="410"/>
        <v>0</v>
      </c>
      <c r="BU60" s="48">
        <f>Budgets!AL49</f>
        <v>0</v>
      </c>
      <c r="BV60" s="48">
        <f t="shared" si="411"/>
        <v>0</v>
      </c>
      <c r="BW60" s="48">
        <f>Budgets!AM49</f>
        <v>0</v>
      </c>
      <c r="BX60" s="48">
        <f t="shared" si="412"/>
        <v>0</v>
      </c>
      <c r="BY60" s="48">
        <f>Budgets!AN49</f>
        <v>0</v>
      </c>
      <c r="BZ60" s="48">
        <f t="shared" si="413"/>
        <v>0</v>
      </c>
      <c r="CA60" s="48">
        <f>Budgets!AO49</f>
        <v>0</v>
      </c>
      <c r="CB60" s="48">
        <f t="shared" si="414"/>
        <v>0</v>
      </c>
      <c r="CC60" s="48">
        <f>Budgets!AP49</f>
        <v>0</v>
      </c>
      <c r="CD60" s="48">
        <f t="shared" si="415"/>
        <v>0</v>
      </c>
      <c r="CE60" s="48">
        <f>Budgets!AQ49</f>
        <v>0</v>
      </c>
      <c r="CF60" s="48">
        <f t="shared" si="416"/>
        <v>0</v>
      </c>
      <c r="CG60" s="48">
        <f>Budgets!AR49</f>
        <v>0</v>
      </c>
      <c r="CH60" s="48">
        <f t="shared" si="417"/>
        <v>0</v>
      </c>
      <c r="CI60" s="48">
        <f>Budgets!AS49</f>
        <v>0</v>
      </c>
      <c r="CJ60" s="48">
        <f t="shared" si="418"/>
        <v>0</v>
      </c>
      <c r="CK60" s="48">
        <f>Budgets!AT49</f>
        <v>0</v>
      </c>
      <c r="CL60" s="48">
        <f t="shared" si="419"/>
        <v>0</v>
      </c>
      <c r="CM60" s="48">
        <f>Budgets!AU49</f>
        <v>0</v>
      </c>
      <c r="CN60" s="48">
        <f t="shared" si="420"/>
        <v>0</v>
      </c>
      <c r="CO60" s="48">
        <f>Budgets!AV49</f>
        <v>0</v>
      </c>
      <c r="CP60" s="48">
        <f t="shared" si="421"/>
        <v>0</v>
      </c>
      <c r="CQ60" s="48">
        <f>Budgets!AW49</f>
        <v>0</v>
      </c>
      <c r="CR60" s="48">
        <f t="shared" si="422"/>
        <v>0</v>
      </c>
      <c r="CS60" s="48">
        <f>Budgets!AX49</f>
        <v>0</v>
      </c>
      <c r="CT60" s="48">
        <f t="shared" si="423"/>
        <v>0</v>
      </c>
      <c r="CU60" s="48">
        <f>Budgets!AY49</f>
        <v>0</v>
      </c>
      <c r="CV60" s="48">
        <f t="shared" si="424"/>
        <v>0</v>
      </c>
      <c r="CW60" s="48">
        <f>Budgets!AZ49</f>
        <v>0</v>
      </c>
      <c r="CX60" s="48">
        <f t="shared" si="425"/>
        <v>0</v>
      </c>
      <c r="CY60" s="48">
        <f>Budgets!BA49</f>
        <v>0</v>
      </c>
      <c r="CZ60" s="48">
        <f t="shared" si="426"/>
        <v>0</v>
      </c>
      <c r="DA60" s="48">
        <f>Budgets!BB49</f>
        <v>0</v>
      </c>
      <c r="DB60" s="48">
        <f t="shared" si="427"/>
        <v>0</v>
      </c>
      <c r="DC60" s="48">
        <f>Budgets!BC49</f>
        <v>0</v>
      </c>
      <c r="DD60" s="48">
        <f t="shared" si="428"/>
        <v>0</v>
      </c>
      <c r="DE60" s="48">
        <f>Budgets!BD49</f>
        <v>0</v>
      </c>
      <c r="DF60" s="48">
        <f t="shared" si="429"/>
        <v>0</v>
      </c>
      <c r="DG60" s="48">
        <f>Budgets!BE49</f>
        <v>0</v>
      </c>
      <c r="DH60" s="48">
        <f t="shared" si="430"/>
        <v>0</v>
      </c>
      <c r="DI60" s="48">
        <f>Budgets!BF49</f>
        <v>0</v>
      </c>
      <c r="DJ60" s="48">
        <f t="shared" si="431"/>
        <v>0</v>
      </c>
      <c r="DK60" s="48">
        <f>Budgets!BG49</f>
        <v>0</v>
      </c>
      <c r="DL60" s="48">
        <f t="shared" si="432"/>
        <v>0</v>
      </c>
      <c r="DM60" s="48">
        <f>Budgets!BH49</f>
        <v>0</v>
      </c>
      <c r="DN60" s="48">
        <f t="shared" si="433"/>
        <v>0</v>
      </c>
      <c r="DO60" s="48">
        <f>Budgets!BI49</f>
        <v>0</v>
      </c>
      <c r="DP60" s="48">
        <f t="shared" si="434"/>
        <v>0</v>
      </c>
      <c r="DQ60" s="48">
        <f>Budgets!BJ49</f>
        <v>0</v>
      </c>
      <c r="DR60" s="48">
        <f t="shared" si="435"/>
        <v>0</v>
      </c>
      <c r="DS60" s="48">
        <f>Budgets!BK49</f>
        <v>0</v>
      </c>
      <c r="DT60" s="48">
        <f t="shared" si="436"/>
        <v>0</v>
      </c>
      <c r="DU60" s="48">
        <f>Budgets!BL49</f>
        <v>0</v>
      </c>
      <c r="DV60" s="48">
        <f t="shared" si="437"/>
        <v>0</v>
      </c>
      <c r="DW60" s="48">
        <f>Budgets!BM49</f>
        <v>0</v>
      </c>
      <c r="DX60" s="48">
        <f t="shared" si="438"/>
        <v>0</v>
      </c>
      <c r="DY60" s="48">
        <f>Budgets!BN49</f>
        <v>0</v>
      </c>
      <c r="DZ60" s="48">
        <f t="shared" si="439"/>
        <v>0</v>
      </c>
      <c r="EA60" s="48">
        <f>Budgets!BO49</f>
        <v>0</v>
      </c>
      <c r="EB60" s="48">
        <f t="shared" si="440"/>
        <v>0</v>
      </c>
      <c r="EC60" s="48">
        <f>Budgets!BP49</f>
        <v>0</v>
      </c>
      <c r="ED60" s="48">
        <f t="shared" si="441"/>
        <v>0</v>
      </c>
      <c r="EE60" s="48">
        <f>Budgets!BQ49</f>
        <v>0</v>
      </c>
      <c r="EF60" s="48">
        <f t="shared" si="442"/>
        <v>0</v>
      </c>
      <c r="EG60" s="48">
        <f>Budgets!BR49</f>
        <v>0</v>
      </c>
      <c r="EH60" s="48">
        <f t="shared" si="443"/>
        <v>0</v>
      </c>
      <c r="EI60" s="48">
        <f>Budgets!BS49</f>
        <v>0</v>
      </c>
      <c r="EJ60" s="48">
        <f t="shared" si="444"/>
        <v>0</v>
      </c>
      <c r="EK60" s="48">
        <f>Budgets!BT49</f>
        <v>0</v>
      </c>
      <c r="EL60" s="48">
        <f t="shared" si="445"/>
        <v>0</v>
      </c>
      <c r="EM60" s="48">
        <f>Budgets!BU49</f>
        <v>0</v>
      </c>
      <c r="EN60" s="48">
        <f t="shared" si="446"/>
        <v>0</v>
      </c>
      <c r="EO60" s="48">
        <f>Budgets!BV49</f>
        <v>0</v>
      </c>
      <c r="EP60" s="48">
        <f t="shared" si="447"/>
        <v>0</v>
      </c>
      <c r="EQ60" s="48">
        <f>Budgets!BW49</f>
        <v>0</v>
      </c>
      <c r="ER60" s="48">
        <f t="shared" si="448"/>
        <v>0</v>
      </c>
      <c r="ES60" s="48">
        <f>Budgets!BX49</f>
        <v>0</v>
      </c>
      <c r="ET60" s="48">
        <f t="shared" si="449"/>
        <v>0</v>
      </c>
      <c r="EU60" s="48">
        <f>Budgets!BY49</f>
        <v>0</v>
      </c>
      <c r="EV60" s="48">
        <f t="shared" si="450"/>
        <v>0</v>
      </c>
      <c r="EW60" s="48">
        <f>Budgets!BZ49</f>
        <v>0</v>
      </c>
      <c r="EX60" s="48">
        <f t="shared" si="451"/>
        <v>0</v>
      </c>
    </row>
    <row r="61" spans="1:154" ht="15.75" customHeight="1" x14ac:dyDescent="0.2">
      <c r="A61" s="62" t="s">
        <v>86</v>
      </c>
      <c r="B61" s="48"/>
      <c r="C61" s="48"/>
      <c r="D61" s="48">
        <f t="shared" si="376"/>
        <v>0</v>
      </c>
      <c r="E61" s="48">
        <f>Budgets!D50</f>
        <v>0</v>
      </c>
      <c r="F61" s="48">
        <f t="shared" si="377"/>
        <v>0</v>
      </c>
      <c r="G61" s="48">
        <f>Budgets!E50</f>
        <v>0</v>
      </c>
      <c r="H61" s="48">
        <f t="shared" si="378"/>
        <v>0</v>
      </c>
      <c r="I61" s="48">
        <f>-Budgets!F50</f>
        <v>0</v>
      </c>
      <c r="J61" s="48">
        <f t="shared" si="379"/>
        <v>0</v>
      </c>
      <c r="K61" s="48">
        <f>-Budgets!G50</f>
        <v>0</v>
      </c>
      <c r="L61" s="48">
        <f t="shared" si="380"/>
        <v>0</v>
      </c>
      <c r="M61" s="48">
        <f>-Budgets!H50</f>
        <v>0</v>
      </c>
      <c r="N61" s="48">
        <f t="shared" si="381"/>
        <v>0</v>
      </c>
      <c r="O61" s="48">
        <f>-Budgets!I50</f>
        <v>0</v>
      </c>
      <c r="P61" s="48">
        <f t="shared" si="382"/>
        <v>0</v>
      </c>
      <c r="Q61" s="48">
        <f>-Budgets!J50</f>
        <v>0</v>
      </c>
      <c r="R61" s="48">
        <f t="shared" si="383"/>
        <v>0</v>
      </c>
      <c r="S61" s="48">
        <f>-Budgets!K50</f>
        <v>0</v>
      </c>
      <c r="T61" s="48">
        <f t="shared" si="384"/>
        <v>0</v>
      </c>
      <c r="U61" s="48">
        <f>-Budgets!L50</f>
        <v>0</v>
      </c>
      <c r="V61" s="48">
        <f t="shared" si="385"/>
        <v>0</v>
      </c>
      <c r="W61" s="48">
        <f>-Budgets!M50</f>
        <v>0</v>
      </c>
      <c r="X61" s="48">
        <f t="shared" si="386"/>
        <v>0</v>
      </c>
      <c r="Y61" s="48">
        <f>-Budgets!N50</f>
        <v>0</v>
      </c>
      <c r="Z61" s="48">
        <f t="shared" si="387"/>
        <v>0</v>
      </c>
      <c r="AA61" s="48">
        <f>-Budgets!R50</f>
        <v>0</v>
      </c>
      <c r="AB61" s="48">
        <f t="shared" si="388"/>
        <v>0</v>
      </c>
      <c r="AC61" s="48">
        <f>-Budgets!P50</f>
        <v>0</v>
      </c>
      <c r="AD61" s="48">
        <f t="shared" si="389"/>
        <v>0</v>
      </c>
      <c r="AE61" s="48">
        <f>-Budgets!Q50</f>
        <v>0</v>
      </c>
      <c r="AF61" s="48">
        <f t="shared" si="390"/>
        <v>0</v>
      </c>
      <c r="AG61" s="48">
        <f>-Budgets!R50</f>
        <v>0</v>
      </c>
      <c r="AH61" s="48">
        <f t="shared" si="391"/>
        <v>0</v>
      </c>
      <c r="AI61" s="48">
        <f>-Budgets!S50</f>
        <v>0</v>
      </c>
      <c r="AJ61" s="48">
        <f t="shared" si="392"/>
        <v>0</v>
      </c>
      <c r="AK61" s="48">
        <f>-Budgets!T50</f>
        <v>0</v>
      </c>
      <c r="AL61" s="48">
        <f t="shared" si="393"/>
        <v>0</v>
      </c>
      <c r="AM61" s="48">
        <f>-Budgets!U50</f>
        <v>0</v>
      </c>
      <c r="AN61" s="48">
        <f t="shared" si="394"/>
        <v>0</v>
      </c>
      <c r="AO61" s="48">
        <f>-Budgets!V50</f>
        <v>0</v>
      </c>
      <c r="AP61" s="48">
        <f t="shared" si="395"/>
        <v>0</v>
      </c>
      <c r="AQ61" s="48">
        <f>-Budgets!W50</f>
        <v>0</v>
      </c>
      <c r="AR61" s="48">
        <f t="shared" si="396"/>
        <v>0</v>
      </c>
      <c r="AS61" s="48">
        <f>-Budgets!X50</f>
        <v>0</v>
      </c>
      <c r="AT61" s="48">
        <f t="shared" si="397"/>
        <v>0</v>
      </c>
      <c r="AU61" s="48">
        <f>-Budgets!Y50</f>
        <v>0</v>
      </c>
      <c r="AV61" s="48">
        <f t="shared" si="398"/>
        <v>0</v>
      </c>
      <c r="AW61" s="48">
        <f>-Budgets!Z50</f>
        <v>0</v>
      </c>
      <c r="AX61" s="48">
        <f t="shared" si="399"/>
        <v>0</v>
      </c>
      <c r="AY61" s="48">
        <f>-Budgets!AA50</f>
        <v>0</v>
      </c>
      <c r="AZ61" s="48">
        <f t="shared" si="400"/>
        <v>0</v>
      </c>
      <c r="BA61" s="48">
        <f>-Budgets!AB50</f>
        <v>0</v>
      </c>
      <c r="BB61" s="48">
        <f t="shared" si="401"/>
        <v>0</v>
      </c>
      <c r="BC61" s="48">
        <f>-Budgets!AC50</f>
        <v>0</v>
      </c>
      <c r="BD61" s="48">
        <f t="shared" si="402"/>
        <v>0</v>
      </c>
      <c r="BE61" s="48">
        <f>-Budgets!AD50</f>
        <v>0</v>
      </c>
      <c r="BF61" s="48">
        <f t="shared" si="403"/>
        <v>0</v>
      </c>
      <c r="BG61" s="48">
        <f>-Budgets!AE50</f>
        <v>0</v>
      </c>
      <c r="BH61" s="48">
        <f t="shared" si="404"/>
        <v>0</v>
      </c>
      <c r="BI61" s="48">
        <f>-Budgets!AF50</f>
        <v>0</v>
      </c>
      <c r="BJ61" s="48">
        <f t="shared" si="405"/>
        <v>0</v>
      </c>
      <c r="BK61" s="48">
        <f>-Budgets!AG50</f>
        <v>0</v>
      </c>
      <c r="BL61" s="48">
        <f>BI61</f>
        <v>0</v>
      </c>
      <c r="BM61" s="48">
        <f>-Budgets!AH50</f>
        <v>0</v>
      </c>
      <c r="BN61" s="48">
        <f t="shared" si="407"/>
        <v>0</v>
      </c>
      <c r="BO61" s="48">
        <f>-Budgets!AI50</f>
        <v>0</v>
      </c>
      <c r="BP61" s="48">
        <f t="shared" si="408"/>
        <v>0</v>
      </c>
      <c r="BQ61" s="48">
        <f>-Budgets!AJ50</f>
        <v>0</v>
      </c>
      <c r="BR61" s="48">
        <f t="shared" si="409"/>
        <v>0</v>
      </c>
      <c r="BS61" s="48">
        <f>-Budgets!AK50</f>
        <v>0</v>
      </c>
      <c r="BT61" s="48">
        <f t="shared" si="410"/>
        <v>0</v>
      </c>
      <c r="BU61" s="48">
        <f>-Budgets!AL50</f>
        <v>0</v>
      </c>
      <c r="BV61" s="48">
        <f t="shared" si="411"/>
        <v>0</v>
      </c>
      <c r="BW61" s="48">
        <f>-Budgets!AM50</f>
        <v>0</v>
      </c>
      <c r="BX61" s="48">
        <f t="shared" si="412"/>
        <v>0</v>
      </c>
      <c r="BY61" s="48">
        <f>-Budgets!AN50</f>
        <v>0</v>
      </c>
      <c r="BZ61" s="48">
        <f t="shared" si="413"/>
        <v>0</v>
      </c>
      <c r="CA61" s="48">
        <f>-Budgets!AO50</f>
        <v>0</v>
      </c>
      <c r="CB61" s="48">
        <f t="shared" si="414"/>
        <v>0</v>
      </c>
      <c r="CC61" s="48">
        <f>-Budgets!AP50</f>
        <v>0</v>
      </c>
      <c r="CD61" s="48">
        <f t="shared" si="415"/>
        <v>0</v>
      </c>
      <c r="CE61" s="48">
        <f>-Budgets!AQ50</f>
        <v>0</v>
      </c>
      <c r="CF61" s="48">
        <f t="shared" si="416"/>
        <v>0</v>
      </c>
      <c r="CG61" s="48">
        <f>-Budgets!AR50</f>
        <v>0</v>
      </c>
      <c r="CH61" s="48">
        <f t="shared" si="417"/>
        <v>0</v>
      </c>
      <c r="CI61" s="48">
        <f>-Budgets!AS50</f>
        <v>0</v>
      </c>
      <c r="CJ61" s="48">
        <f t="shared" si="418"/>
        <v>0</v>
      </c>
      <c r="CK61" s="48">
        <f>-Budgets!AT50</f>
        <v>0</v>
      </c>
      <c r="CL61" s="48">
        <f t="shared" si="419"/>
        <v>0</v>
      </c>
      <c r="CM61" s="48">
        <f>-Budgets!AU50</f>
        <v>0</v>
      </c>
      <c r="CN61" s="48">
        <f t="shared" si="420"/>
        <v>0</v>
      </c>
      <c r="CO61" s="48">
        <f>-Budgets!AV50</f>
        <v>0</v>
      </c>
      <c r="CP61" s="48">
        <f t="shared" si="421"/>
        <v>0</v>
      </c>
      <c r="CQ61" s="48">
        <f>-Budgets!AW50</f>
        <v>0</v>
      </c>
      <c r="CR61" s="48">
        <f t="shared" si="422"/>
        <v>0</v>
      </c>
      <c r="CS61" s="48">
        <f>-Budgets!AX50</f>
        <v>0</v>
      </c>
      <c r="CT61" s="48">
        <f t="shared" si="423"/>
        <v>0</v>
      </c>
      <c r="CU61" s="48">
        <f>-Budgets!AY50</f>
        <v>0</v>
      </c>
      <c r="CV61" s="48">
        <f t="shared" si="424"/>
        <v>0</v>
      </c>
      <c r="CW61" s="48">
        <f>-Budgets!AZ50</f>
        <v>0</v>
      </c>
      <c r="CX61" s="48">
        <f t="shared" si="425"/>
        <v>0</v>
      </c>
      <c r="CY61" s="48">
        <f>-Budgets!BA50</f>
        <v>0</v>
      </c>
      <c r="CZ61" s="48">
        <f t="shared" si="426"/>
        <v>0</v>
      </c>
      <c r="DA61" s="48">
        <f>-Budgets!BB50</f>
        <v>0</v>
      </c>
      <c r="DB61" s="48">
        <f t="shared" si="427"/>
        <v>0</v>
      </c>
      <c r="DC61" s="48">
        <f>-Budgets!BC50</f>
        <v>0</v>
      </c>
      <c r="DD61" s="48">
        <f t="shared" si="428"/>
        <v>0</v>
      </c>
      <c r="DE61" s="48">
        <f>-Budgets!BD50</f>
        <v>0</v>
      </c>
      <c r="DF61" s="48">
        <f t="shared" si="429"/>
        <v>0</v>
      </c>
      <c r="DG61" s="48">
        <f>-Budgets!BE50</f>
        <v>0</v>
      </c>
      <c r="DH61" s="48">
        <f t="shared" si="430"/>
        <v>0</v>
      </c>
      <c r="DI61" s="48">
        <f>-Budgets!BF50</f>
        <v>0</v>
      </c>
      <c r="DJ61" s="48">
        <f t="shared" si="431"/>
        <v>0</v>
      </c>
      <c r="DK61" s="48">
        <f>-Budgets!BG50</f>
        <v>0</v>
      </c>
      <c r="DL61" s="48">
        <f t="shared" si="432"/>
        <v>0</v>
      </c>
      <c r="DM61" s="48">
        <f>-Budgets!BH50</f>
        <v>0</v>
      </c>
      <c r="DN61" s="48">
        <f t="shared" si="433"/>
        <v>0</v>
      </c>
      <c r="DO61" s="48">
        <f>-Budgets!BI50</f>
        <v>0</v>
      </c>
      <c r="DP61" s="48">
        <f t="shared" si="434"/>
        <v>0</v>
      </c>
      <c r="DQ61" s="48">
        <f>-Budgets!BJ50</f>
        <v>0</v>
      </c>
      <c r="DR61" s="48">
        <f t="shared" si="435"/>
        <v>0</v>
      </c>
      <c r="DS61" s="48">
        <f>-Budgets!BK50</f>
        <v>0</v>
      </c>
      <c r="DT61" s="48">
        <f t="shared" si="436"/>
        <v>0</v>
      </c>
      <c r="DU61" s="48">
        <f>-Budgets!BL50</f>
        <v>0</v>
      </c>
      <c r="DV61" s="48">
        <f t="shared" si="437"/>
        <v>0</v>
      </c>
      <c r="DW61" s="48">
        <f>-Budgets!BM50</f>
        <v>0</v>
      </c>
      <c r="DX61" s="48">
        <f t="shared" si="438"/>
        <v>0</v>
      </c>
      <c r="DY61" s="48">
        <f>-Budgets!BN50</f>
        <v>0</v>
      </c>
      <c r="DZ61" s="48">
        <f t="shared" si="439"/>
        <v>0</v>
      </c>
      <c r="EA61" s="48">
        <f>-Budgets!BO50</f>
        <v>0</v>
      </c>
      <c r="EB61" s="48">
        <f t="shared" si="440"/>
        <v>0</v>
      </c>
      <c r="EC61" s="48">
        <f>-Budgets!BP50</f>
        <v>0</v>
      </c>
      <c r="ED61" s="48">
        <f t="shared" si="441"/>
        <v>0</v>
      </c>
      <c r="EE61" s="48">
        <f>-Budgets!BQ50</f>
        <v>0</v>
      </c>
      <c r="EF61" s="48">
        <f t="shared" si="442"/>
        <v>0</v>
      </c>
      <c r="EG61" s="48">
        <f>-Budgets!BR50</f>
        <v>0</v>
      </c>
      <c r="EH61" s="48">
        <f t="shared" si="443"/>
        <v>0</v>
      </c>
      <c r="EI61" s="48">
        <f>-Budgets!BS50</f>
        <v>0</v>
      </c>
      <c r="EJ61" s="48">
        <f t="shared" si="444"/>
        <v>0</v>
      </c>
      <c r="EK61" s="48">
        <f>-Budgets!BT50</f>
        <v>0</v>
      </c>
      <c r="EL61" s="48">
        <f t="shared" si="445"/>
        <v>0</v>
      </c>
      <c r="EM61" s="48">
        <f>-Budgets!BU50</f>
        <v>0</v>
      </c>
      <c r="EN61" s="48">
        <f t="shared" si="446"/>
        <v>0</v>
      </c>
      <c r="EO61" s="48">
        <f>-Budgets!BV50</f>
        <v>0</v>
      </c>
      <c r="EP61" s="48">
        <f t="shared" si="447"/>
        <v>0</v>
      </c>
      <c r="EQ61" s="48">
        <f>-Budgets!BW50</f>
        <v>0</v>
      </c>
      <c r="ER61" s="48">
        <f t="shared" si="448"/>
        <v>0</v>
      </c>
      <c r="ES61" s="48">
        <f>-Budgets!BX50</f>
        <v>0</v>
      </c>
      <c r="ET61" s="48">
        <f t="shared" si="449"/>
        <v>0</v>
      </c>
      <c r="EU61" s="48">
        <f>-Budgets!BY50</f>
        <v>0</v>
      </c>
      <c r="EV61" s="48">
        <f t="shared" si="450"/>
        <v>0</v>
      </c>
      <c r="EW61" s="48">
        <f>-Budgets!BZ50</f>
        <v>0</v>
      </c>
      <c r="EX61" s="48">
        <f t="shared" si="451"/>
        <v>0</v>
      </c>
    </row>
    <row r="62" spans="1:154" ht="15.75" customHeight="1" x14ac:dyDescent="0.2">
      <c r="A62" s="58" t="s">
        <v>87</v>
      </c>
      <c r="B62" s="48"/>
      <c r="C62" s="48"/>
      <c r="D62" s="50">
        <f>SUM(D59:D61)</f>
        <v>0</v>
      </c>
      <c r="E62" s="48"/>
      <c r="F62" s="50">
        <f>SUM(F59:F61)</f>
        <v>16342.919999999998</v>
      </c>
      <c r="G62" s="48"/>
      <c r="H62" s="50">
        <f>SUM(H59:H61)</f>
        <v>13409.880000000001</v>
      </c>
      <c r="I62" s="48"/>
      <c r="J62" s="50">
        <f>SUM(J59:J61)</f>
        <v>0</v>
      </c>
      <c r="K62" s="48"/>
      <c r="L62" s="50">
        <f>SUM(L59:L61)</f>
        <v>0</v>
      </c>
      <c r="M62" s="48"/>
      <c r="N62" s="50">
        <f>SUM(N59:N61)</f>
        <v>0</v>
      </c>
      <c r="O62" s="48"/>
      <c r="P62" s="50">
        <f>SUM(P59:P61)</f>
        <v>0</v>
      </c>
      <c r="Q62" s="48"/>
      <c r="R62" s="50">
        <f>SUM(R59:R61)</f>
        <v>0</v>
      </c>
      <c r="S62" s="48"/>
      <c r="T62" s="50">
        <f>SUM(T59:T61)</f>
        <v>0</v>
      </c>
      <c r="U62" s="48"/>
      <c r="V62" s="50">
        <f>SUM(V59:V61)</f>
        <v>0</v>
      </c>
      <c r="W62" s="48"/>
      <c r="X62" s="50">
        <f>SUM(X59:X61)</f>
        <v>0</v>
      </c>
      <c r="Y62" s="48"/>
      <c r="Z62" s="50">
        <f>SUM(Z59:Z61)</f>
        <v>0</v>
      </c>
      <c r="AA62" s="48"/>
      <c r="AB62" s="50">
        <f>SUM(AB59:AB61)</f>
        <v>0</v>
      </c>
      <c r="AC62" s="48"/>
      <c r="AD62" s="50">
        <f>SUM(AD59:AD61)</f>
        <v>0</v>
      </c>
      <c r="AE62" s="48"/>
      <c r="AF62" s="50">
        <f>SUM(AF59:AF61)</f>
        <v>0</v>
      </c>
      <c r="AG62" s="48"/>
      <c r="AH62" s="50">
        <f>SUM(AH59:AH61)</f>
        <v>0</v>
      </c>
      <c r="AI62" s="48"/>
      <c r="AJ62" s="50">
        <f>SUM(AJ59:AJ61)</f>
        <v>0</v>
      </c>
      <c r="AK62" s="48"/>
      <c r="AL62" s="50">
        <f>SUM(AL59:AL61)</f>
        <v>0</v>
      </c>
      <c r="AM62" s="48"/>
      <c r="AN62" s="50">
        <f>SUM(AN59:AN61)</f>
        <v>0</v>
      </c>
      <c r="AO62" s="48"/>
      <c r="AP62" s="50">
        <f>SUM(AP59:AP61)</f>
        <v>0</v>
      </c>
      <c r="AQ62" s="48"/>
      <c r="AR62" s="50">
        <f>SUM(AR59:AR61)</f>
        <v>0</v>
      </c>
      <c r="AS62" s="48"/>
      <c r="AT62" s="50">
        <f>SUM(AT59:AT61)</f>
        <v>0</v>
      </c>
      <c r="AU62" s="48"/>
      <c r="AV62" s="50">
        <f>SUM(AV59:AV61)</f>
        <v>0</v>
      </c>
      <c r="AW62" s="48"/>
      <c r="AX62" s="50">
        <f>SUM(AX59:AX61)</f>
        <v>0</v>
      </c>
      <c r="AY62" s="48"/>
      <c r="AZ62" s="50">
        <f>SUM(AZ59:AZ61)</f>
        <v>0</v>
      </c>
      <c r="BA62" s="48"/>
      <c r="BB62" s="50">
        <f>SUM(AH59:AH61)</f>
        <v>0</v>
      </c>
      <c r="BC62" s="48"/>
      <c r="BD62" s="50">
        <f>SUM(BD59:BD61)</f>
        <v>0</v>
      </c>
      <c r="BE62" s="48"/>
      <c r="BF62" s="50">
        <f>SUM(BF59:BF61)</f>
        <v>0</v>
      </c>
      <c r="BG62" s="48"/>
      <c r="BH62" s="50">
        <f>SUM(BH59:BH61)</f>
        <v>0</v>
      </c>
      <c r="BI62" s="48"/>
      <c r="BJ62" s="50">
        <f>SUM(BJ59:BJ61)</f>
        <v>0</v>
      </c>
      <c r="BK62" s="48"/>
      <c r="BL62" s="50">
        <f>SUM(BL59:BL61)</f>
        <v>0</v>
      </c>
      <c r="BM62" s="48"/>
      <c r="BN62" s="50">
        <f>SUM(BN59:BN61)</f>
        <v>0</v>
      </c>
      <c r="BO62" s="48"/>
      <c r="BP62" s="50">
        <f>SUM(BP59:BP61)</f>
        <v>0</v>
      </c>
      <c r="BQ62" s="48"/>
      <c r="BR62" s="50">
        <f>SUM(BR59:BR61)</f>
        <v>0</v>
      </c>
      <c r="BS62" s="48"/>
      <c r="BT62" s="50">
        <f>SUM(BT59:BT61)</f>
        <v>0</v>
      </c>
      <c r="BU62" s="48"/>
      <c r="BV62" s="50">
        <f>SUM(BV59:BV61)</f>
        <v>0</v>
      </c>
      <c r="BW62" s="48"/>
      <c r="BX62" s="50">
        <f>SUM(BX59:BX61)</f>
        <v>0</v>
      </c>
      <c r="BY62" s="48"/>
      <c r="BZ62" s="50">
        <f>SUM(BZ59:BZ61)</f>
        <v>0</v>
      </c>
      <c r="CA62" s="48"/>
      <c r="CB62" s="50">
        <f>SUM(BO59:BO61)</f>
        <v>0</v>
      </c>
      <c r="CC62" s="48"/>
      <c r="CD62" s="50">
        <f>SUM(CD59:CD61)</f>
        <v>0</v>
      </c>
      <c r="CE62" s="48"/>
      <c r="CF62" s="50">
        <f>SUM(CF59:CF61)</f>
        <v>0</v>
      </c>
      <c r="CG62" s="48"/>
      <c r="CH62" s="50">
        <f>SUM(CH59:CH61)</f>
        <v>0</v>
      </c>
      <c r="CI62" s="48"/>
      <c r="CJ62" s="50">
        <f>SUM(CJ59:CJ61)</f>
        <v>0</v>
      </c>
      <c r="CK62" s="48"/>
      <c r="CL62" s="50">
        <f>SUM(CL59:CL61)</f>
        <v>0</v>
      </c>
      <c r="CM62" s="48"/>
      <c r="CN62" s="50">
        <f>SUM(CN59:CN61)</f>
        <v>0</v>
      </c>
      <c r="CO62" s="48"/>
      <c r="CP62" s="50">
        <f>SUM(CP59:CP61)</f>
        <v>0</v>
      </c>
      <c r="CQ62" s="48"/>
      <c r="CR62" s="50">
        <f>SUM(CR59:CR61)</f>
        <v>0</v>
      </c>
      <c r="CS62" s="48"/>
      <c r="CT62" s="50">
        <f>SUM(CT59:CT61)</f>
        <v>0</v>
      </c>
      <c r="CU62" s="48"/>
      <c r="CV62" s="50">
        <f>SUM(CV59:CV61)</f>
        <v>0</v>
      </c>
      <c r="CW62" s="48"/>
      <c r="CX62" s="50">
        <f>SUM(CX59:CX61)</f>
        <v>0</v>
      </c>
      <c r="CY62" s="48"/>
      <c r="CZ62" s="50">
        <f>SUM(CZ59:CZ61)</f>
        <v>0</v>
      </c>
      <c r="DA62" s="48"/>
      <c r="DB62" s="50">
        <f>SUM(DB59:DB61)</f>
        <v>0</v>
      </c>
      <c r="DC62" s="48"/>
      <c r="DD62" s="50">
        <f>SUM(DD59:DD61)</f>
        <v>0</v>
      </c>
      <c r="DE62" s="48"/>
      <c r="DF62" s="50">
        <f>SUM(DF59:DF61)</f>
        <v>0</v>
      </c>
      <c r="DG62" s="48"/>
      <c r="DH62" s="50">
        <f>SUM(DH59:DH61)</f>
        <v>0</v>
      </c>
      <c r="DI62" s="48"/>
      <c r="DJ62" s="50">
        <f>SUM(DJ59:DJ61)</f>
        <v>0</v>
      </c>
      <c r="DK62" s="48"/>
      <c r="DL62" s="50">
        <f>SUM(DL59:DL61)</f>
        <v>0</v>
      </c>
      <c r="DM62" s="48"/>
      <c r="DN62" s="50">
        <f>SUM(DN59:DN61)</f>
        <v>0</v>
      </c>
      <c r="DO62" s="48"/>
      <c r="DP62" s="50">
        <f>SUM(DP59:DP61)</f>
        <v>0</v>
      </c>
      <c r="DQ62" s="48"/>
      <c r="DR62" s="50">
        <f>SUM(DR59:DR61)</f>
        <v>0</v>
      </c>
      <c r="DS62" s="48"/>
      <c r="DT62" s="50">
        <f>SUM(DT59:DT61)</f>
        <v>0</v>
      </c>
      <c r="DU62" s="48"/>
      <c r="DV62" s="50">
        <f>SUM(DV59:DV61)</f>
        <v>0</v>
      </c>
      <c r="DW62" s="48"/>
      <c r="DX62" s="50">
        <f>SUM(DX59:DX61)</f>
        <v>0</v>
      </c>
      <c r="DY62" s="48"/>
      <c r="DZ62" s="50">
        <f>SUM(DZ59:DZ61)</f>
        <v>0</v>
      </c>
      <c r="EA62" s="48"/>
      <c r="EB62" s="50">
        <f>SUM(EB59:EB61)</f>
        <v>0</v>
      </c>
      <c r="EC62" s="48"/>
      <c r="ED62" s="50">
        <f>SUM(ED59:ED61)</f>
        <v>0</v>
      </c>
      <c r="EE62" s="48"/>
      <c r="EF62" s="50">
        <f>SUM(EF59:EF61)</f>
        <v>0</v>
      </c>
      <c r="EG62" s="48"/>
      <c r="EH62" s="50">
        <f>SUM(EH59:EH61)</f>
        <v>0</v>
      </c>
      <c r="EI62" s="48"/>
      <c r="EJ62" s="50">
        <f>SUM(EJ59:EJ61)</f>
        <v>0</v>
      </c>
      <c r="EK62" s="48"/>
      <c r="EL62" s="50">
        <f>SUM(EL59:EL61)</f>
        <v>0</v>
      </c>
      <c r="EM62" s="48"/>
      <c r="EN62" s="50">
        <f>SUM(EN59:EN61)</f>
        <v>0</v>
      </c>
      <c r="EO62" s="48"/>
      <c r="EP62" s="50">
        <f>SUM(EP59:EP61)</f>
        <v>0</v>
      </c>
      <c r="EQ62" s="48"/>
      <c r="ER62" s="50">
        <f>SUM(ER59:ER61)</f>
        <v>0</v>
      </c>
      <c r="ES62" s="48"/>
      <c r="ET62" s="50">
        <f>SUM(ET59:ET61)</f>
        <v>0</v>
      </c>
      <c r="EU62" s="48"/>
      <c r="EV62" s="50">
        <f>SUM(EV59:EV61)</f>
        <v>0</v>
      </c>
      <c r="EW62" s="48"/>
      <c r="EX62" s="50">
        <f>SUM(EX59:EX61)</f>
        <v>0</v>
      </c>
    </row>
    <row r="63" spans="1:154" ht="15.75" customHeight="1" x14ac:dyDescent="0.2">
      <c r="A63" s="58" t="s">
        <v>88</v>
      </c>
      <c r="B63" s="48"/>
      <c r="C63" s="48"/>
      <c r="D63" s="48"/>
      <c r="E63" s="48">
        <f>Budgets!D52</f>
        <v>0</v>
      </c>
      <c r="F63" s="48"/>
      <c r="G63" s="48">
        <f>Budgets!E52</f>
        <v>0</v>
      </c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8"/>
      <c r="BK63" s="48"/>
      <c r="BL63" s="48"/>
      <c r="BM63" s="48"/>
      <c r="BN63" s="48"/>
      <c r="BO63" s="48"/>
      <c r="BP63" s="48"/>
      <c r="BQ63" s="48"/>
      <c r="BR63" s="48"/>
      <c r="BS63" s="48"/>
      <c r="BT63" s="48"/>
      <c r="BU63" s="48"/>
      <c r="BV63" s="48"/>
      <c r="BW63" s="48"/>
      <c r="BX63" s="48"/>
      <c r="BY63" s="48"/>
      <c r="BZ63" s="48"/>
      <c r="CA63" s="48"/>
      <c r="CB63" s="48"/>
      <c r="CC63" s="48"/>
      <c r="CD63" s="48"/>
      <c r="CE63" s="48"/>
      <c r="CF63" s="48"/>
      <c r="CG63" s="48"/>
      <c r="CH63" s="48"/>
      <c r="CI63" s="48"/>
      <c r="CJ63" s="48"/>
      <c r="CK63" s="48"/>
      <c r="CL63" s="48"/>
      <c r="CM63" s="48"/>
      <c r="CN63" s="48"/>
      <c r="CO63" s="48"/>
      <c r="CP63" s="48"/>
      <c r="CQ63" s="48"/>
      <c r="CR63" s="48"/>
      <c r="CS63" s="48"/>
      <c r="CT63" s="48"/>
      <c r="CU63" s="48"/>
      <c r="CV63" s="48"/>
      <c r="CW63" s="48"/>
      <c r="CX63" s="48"/>
      <c r="CY63" s="48"/>
      <c r="CZ63" s="48"/>
      <c r="DA63" s="48"/>
      <c r="DB63" s="48"/>
      <c r="DC63" s="48"/>
      <c r="DD63" s="48"/>
      <c r="DE63" s="48"/>
      <c r="DF63" s="48"/>
      <c r="DG63" s="48"/>
      <c r="DH63" s="48"/>
      <c r="DI63" s="48"/>
      <c r="DJ63" s="48"/>
      <c r="DK63" s="48"/>
      <c r="DL63" s="48"/>
      <c r="DM63" s="48"/>
      <c r="DN63" s="48"/>
      <c r="DO63" s="48"/>
      <c r="DP63" s="48"/>
      <c r="DQ63" s="48"/>
      <c r="DR63" s="48"/>
      <c r="DS63" s="48"/>
      <c r="DT63" s="48"/>
      <c r="DU63" s="48"/>
      <c r="DV63" s="48"/>
      <c r="DW63" s="48"/>
      <c r="DX63" s="48"/>
      <c r="DY63" s="48"/>
      <c r="DZ63" s="48"/>
      <c r="EA63" s="48"/>
      <c r="EB63" s="48"/>
      <c r="EC63" s="48"/>
      <c r="ED63" s="48"/>
      <c r="EE63" s="48"/>
      <c r="EF63" s="48"/>
      <c r="EG63" s="48"/>
      <c r="EH63" s="48"/>
      <c r="EI63" s="48"/>
      <c r="EJ63" s="48"/>
      <c r="EK63" s="48"/>
      <c r="EL63" s="48"/>
      <c r="EM63" s="48"/>
      <c r="EN63" s="48"/>
      <c r="EO63" s="48"/>
      <c r="EP63" s="48"/>
      <c r="EQ63" s="48"/>
      <c r="ER63" s="48"/>
      <c r="ES63" s="48"/>
      <c r="ET63" s="48"/>
      <c r="EU63" s="48"/>
      <c r="EV63" s="48"/>
      <c r="EW63" s="48"/>
      <c r="EX63" s="48"/>
    </row>
    <row r="64" spans="1:154" ht="15.75" customHeight="1" x14ac:dyDescent="0.2">
      <c r="A64" s="52" t="s">
        <v>89</v>
      </c>
      <c r="B64" s="48"/>
      <c r="C64" s="48"/>
      <c r="D64" s="48">
        <f t="shared" ref="D64:D65" si="452">C64</f>
        <v>0</v>
      </c>
      <c r="E64" s="48">
        <f>Budgets!D53</f>
        <v>0</v>
      </c>
      <c r="F64" s="48"/>
      <c r="G64" s="48">
        <f>Budgets!E53</f>
        <v>0</v>
      </c>
      <c r="H64" s="48"/>
      <c r="I64" s="48"/>
      <c r="J64" s="48"/>
      <c r="K64" s="48">
        <f>Budgets!G53</f>
        <v>0</v>
      </c>
      <c r="L64" s="48">
        <f>K64</f>
        <v>0</v>
      </c>
      <c r="M64" s="48">
        <f>Budgets!H53</f>
        <v>0</v>
      </c>
      <c r="N64" s="48">
        <f>M64</f>
        <v>0</v>
      </c>
      <c r="O64" s="48">
        <f>Budgets!I53</f>
        <v>436920</v>
      </c>
      <c r="P64" s="48">
        <f>O64</f>
        <v>436920</v>
      </c>
      <c r="Q64" s="48">
        <f>Budgets!J53</f>
        <v>0</v>
      </c>
      <c r="R64" s="48">
        <f>Q64</f>
        <v>0</v>
      </c>
      <c r="S64" s="48">
        <f>Budgets!O53</f>
        <v>0</v>
      </c>
      <c r="T64" s="48">
        <f>S64</f>
        <v>0</v>
      </c>
      <c r="U64" s="48"/>
      <c r="V64" s="48"/>
      <c r="W64" s="48"/>
      <c r="X64" s="48"/>
      <c r="Y64" s="48"/>
      <c r="Z64" s="48"/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>
        <f>Budgets!V53</f>
        <v>330000</v>
      </c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8"/>
      <c r="BK64" s="48"/>
      <c r="BL64" s="48"/>
      <c r="BM64" s="48">
        <f>Budgets!AH53</f>
        <v>330000</v>
      </c>
      <c r="BN64" s="48">
        <f>BM64</f>
        <v>330000</v>
      </c>
      <c r="BO64" s="48"/>
      <c r="BP64" s="48"/>
      <c r="BQ64" s="48"/>
      <c r="BR64" s="48"/>
      <c r="BS64" s="48"/>
      <c r="BT64" s="48"/>
      <c r="BU64" s="48"/>
      <c r="BV64" s="48"/>
      <c r="BW64" s="48"/>
      <c r="BX64" s="48"/>
      <c r="BY64" s="48"/>
      <c r="BZ64" s="48"/>
      <c r="CA64" s="48"/>
      <c r="CB64" s="48"/>
      <c r="CC64" s="48"/>
      <c r="CD64" s="48"/>
      <c r="CE64" s="48"/>
      <c r="CF64" s="48"/>
      <c r="CG64" s="48"/>
      <c r="CH64" s="48"/>
      <c r="CI64" s="48"/>
      <c r="CJ64" s="48"/>
      <c r="CK64" s="48"/>
      <c r="CL64" s="48"/>
      <c r="CM64" s="48"/>
      <c r="CN64" s="48"/>
      <c r="CO64" s="48"/>
      <c r="CP64" s="48"/>
      <c r="CQ64" s="48"/>
      <c r="CR64" s="48"/>
      <c r="CS64" s="48"/>
      <c r="CT64" s="48"/>
      <c r="CU64" s="48"/>
      <c r="CV64" s="48"/>
      <c r="CW64" s="48"/>
      <c r="CX64" s="48"/>
      <c r="CY64" s="48"/>
      <c r="CZ64" s="48"/>
      <c r="DA64" s="48"/>
      <c r="DB64" s="48"/>
      <c r="DC64" s="48"/>
      <c r="DD64" s="48"/>
      <c r="DE64" s="48"/>
      <c r="DF64" s="48"/>
      <c r="DG64" s="48"/>
      <c r="DH64" s="48"/>
      <c r="DI64" s="48"/>
      <c r="DJ64" s="48"/>
      <c r="DK64" s="48"/>
      <c r="DL64" s="48"/>
      <c r="DM64" s="48"/>
      <c r="DN64" s="48"/>
      <c r="DO64" s="48"/>
      <c r="DP64" s="48"/>
      <c r="DQ64" s="48"/>
      <c r="DR64" s="48"/>
      <c r="DS64" s="48"/>
      <c r="DT64" s="48"/>
      <c r="DU64" s="48"/>
      <c r="DV64" s="48"/>
      <c r="DW64" s="48"/>
      <c r="DX64" s="48"/>
      <c r="DY64" s="48"/>
      <c r="DZ64" s="48"/>
      <c r="EA64" s="48"/>
      <c r="EB64" s="48"/>
      <c r="EC64" s="48"/>
      <c r="ED64" s="48"/>
      <c r="EE64" s="48"/>
      <c r="EF64" s="48"/>
      <c r="EG64" s="48"/>
      <c r="EH64" s="48"/>
      <c r="EI64" s="48"/>
      <c r="EJ64" s="48"/>
      <c r="EK64" s="48"/>
      <c r="EL64" s="48"/>
      <c r="EM64" s="48"/>
      <c r="EN64" s="48"/>
      <c r="EO64" s="48"/>
      <c r="EP64" s="48"/>
      <c r="EQ64" s="48"/>
      <c r="ER64" s="48"/>
      <c r="ES64" s="48"/>
      <c r="ET64" s="48"/>
      <c r="EU64" s="48"/>
      <c r="EV64" s="48"/>
      <c r="EW64" s="48"/>
      <c r="EX64" s="48"/>
    </row>
    <row r="65" spans="1:154" ht="15.75" customHeight="1" x14ac:dyDescent="0.2">
      <c r="A65" s="52" t="s">
        <v>90</v>
      </c>
      <c r="B65" s="48"/>
      <c r="C65" s="48"/>
      <c r="D65" s="48">
        <f t="shared" si="452"/>
        <v>0</v>
      </c>
      <c r="E65" s="48">
        <f>Budgets!D54</f>
        <v>0</v>
      </c>
      <c r="F65" s="48"/>
      <c r="G65" s="48">
        <f>Budgets!E54</f>
        <v>0</v>
      </c>
      <c r="H65" s="48"/>
      <c r="I65" s="48">
        <f>-Budgets!F54</f>
        <v>0</v>
      </c>
      <c r="J65" s="48"/>
      <c r="K65" s="48">
        <f>-Budgets!G54</f>
        <v>0</v>
      </c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48"/>
      <c r="BD65" s="48"/>
      <c r="BE65" s="48"/>
      <c r="BF65" s="48"/>
      <c r="BG65" s="48"/>
      <c r="BH65" s="48"/>
      <c r="BI65" s="48"/>
      <c r="BJ65" s="48"/>
      <c r="BK65" s="48"/>
      <c r="BL65" s="48"/>
      <c r="BM65" s="48"/>
      <c r="BN65" s="48"/>
      <c r="BO65" s="48"/>
      <c r="BP65" s="48"/>
      <c r="BQ65" s="48"/>
      <c r="BR65" s="48"/>
      <c r="BS65" s="48"/>
      <c r="BT65" s="48"/>
      <c r="BU65" s="48"/>
      <c r="BV65" s="48"/>
      <c r="BW65" s="48"/>
      <c r="BX65" s="48"/>
      <c r="BY65" s="48"/>
      <c r="BZ65" s="48"/>
      <c r="CA65" s="48"/>
      <c r="CB65" s="48"/>
      <c r="CC65" s="48"/>
      <c r="CD65" s="48"/>
      <c r="CE65" s="48"/>
      <c r="CF65" s="48"/>
      <c r="CG65" s="48"/>
      <c r="CH65" s="48"/>
      <c r="CI65" s="48"/>
      <c r="CJ65" s="48"/>
      <c r="CK65" s="48"/>
      <c r="CL65" s="48"/>
      <c r="CM65" s="48"/>
      <c r="CN65" s="48"/>
      <c r="CO65" s="48"/>
      <c r="CP65" s="48"/>
      <c r="CQ65" s="48"/>
      <c r="CR65" s="48"/>
      <c r="CS65" s="48"/>
      <c r="CT65" s="48"/>
      <c r="CU65" s="48"/>
      <c r="CV65" s="48"/>
      <c r="CW65" s="48"/>
      <c r="CX65" s="48"/>
      <c r="CY65" s="48"/>
      <c r="CZ65" s="48"/>
      <c r="DA65" s="48"/>
      <c r="DB65" s="48"/>
      <c r="DC65" s="48"/>
      <c r="DD65" s="48"/>
      <c r="DE65" s="48"/>
      <c r="DF65" s="48"/>
      <c r="DG65" s="48"/>
      <c r="DH65" s="48"/>
      <c r="DI65" s="48"/>
      <c r="DJ65" s="48"/>
      <c r="DK65" s="48"/>
      <c r="DL65" s="48"/>
      <c r="DM65" s="48"/>
      <c r="DN65" s="48"/>
      <c r="DO65" s="48"/>
      <c r="DP65" s="48"/>
      <c r="DQ65" s="48"/>
      <c r="DR65" s="48"/>
      <c r="DS65" s="48"/>
      <c r="DT65" s="48"/>
      <c r="DU65" s="48"/>
      <c r="DV65" s="48"/>
      <c r="DW65" s="48"/>
      <c r="DX65" s="48"/>
      <c r="DY65" s="48"/>
      <c r="DZ65" s="48"/>
      <c r="EA65" s="48"/>
      <c r="EB65" s="48"/>
      <c r="EC65" s="48"/>
      <c r="ED65" s="48"/>
      <c r="EE65" s="48"/>
      <c r="EF65" s="48"/>
      <c r="EG65" s="48"/>
      <c r="EH65" s="48"/>
      <c r="EI65" s="48"/>
      <c r="EJ65" s="48"/>
      <c r="EK65" s="48"/>
      <c r="EL65" s="48"/>
      <c r="EM65" s="48"/>
      <c r="EN65" s="48"/>
      <c r="EO65" s="48"/>
      <c r="EP65" s="48"/>
      <c r="EQ65" s="48"/>
      <c r="ER65" s="48"/>
      <c r="ES65" s="48"/>
      <c r="ET65" s="48"/>
      <c r="EU65" s="48"/>
      <c r="EV65" s="48"/>
      <c r="EW65" s="48"/>
      <c r="EX65" s="48"/>
    </row>
    <row r="66" spans="1:154" ht="15.75" customHeight="1" x14ac:dyDescent="0.2">
      <c r="A66" s="52"/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48"/>
      <c r="BD66" s="48"/>
      <c r="BE66" s="48"/>
      <c r="BF66" s="48"/>
      <c r="BG66" s="48"/>
      <c r="BH66" s="48"/>
      <c r="BI66" s="48"/>
      <c r="BJ66" s="48"/>
      <c r="BK66" s="48"/>
      <c r="BL66" s="48"/>
      <c r="BM66" s="48"/>
      <c r="BN66" s="48"/>
      <c r="BO66" s="48"/>
      <c r="BP66" s="48"/>
      <c r="BQ66" s="48"/>
      <c r="BR66" s="48"/>
      <c r="BS66" s="48"/>
      <c r="BT66" s="48"/>
      <c r="BU66" s="48"/>
      <c r="BV66" s="48"/>
      <c r="BW66" s="48"/>
      <c r="BX66" s="48"/>
      <c r="BY66" s="48"/>
      <c r="BZ66" s="48"/>
      <c r="CA66" s="48"/>
      <c r="CB66" s="48"/>
      <c r="CC66" s="48"/>
      <c r="CD66" s="48"/>
      <c r="CE66" s="48"/>
      <c r="CF66" s="48"/>
      <c r="CG66" s="48"/>
      <c r="CH66" s="48"/>
      <c r="CI66" s="48"/>
      <c r="CJ66" s="48"/>
      <c r="CK66" s="48"/>
      <c r="CL66" s="48"/>
      <c r="CM66" s="48"/>
      <c r="CN66" s="48"/>
      <c r="CO66" s="48"/>
      <c r="CP66" s="48"/>
      <c r="CQ66" s="48"/>
      <c r="CR66" s="48"/>
      <c r="CS66" s="48"/>
      <c r="CT66" s="48"/>
      <c r="CU66" s="48"/>
      <c r="CV66" s="48"/>
      <c r="CW66" s="48"/>
      <c r="CX66" s="48"/>
      <c r="CY66" s="48"/>
      <c r="CZ66" s="48"/>
      <c r="DA66" s="48"/>
      <c r="DB66" s="48"/>
      <c r="DC66" s="48"/>
      <c r="DD66" s="48"/>
      <c r="DE66" s="48"/>
      <c r="DF66" s="48"/>
      <c r="DG66" s="48"/>
      <c r="DH66" s="48"/>
      <c r="DI66" s="48"/>
      <c r="DJ66" s="48"/>
      <c r="DK66" s="48"/>
      <c r="DL66" s="48"/>
      <c r="DM66" s="48"/>
      <c r="DN66" s="48"/>
      <c r="DO66" s="48"/>
      <c r="DP66" s="48"/>
      <c r="DQ66" s="48"/>
      <c r="DR66" s="48"/>
      <c r="DS66" s="48"/>
      <c r="DT66" s="48"/>
      <c r="DU66" s="48"/>
      <c r="DV66" s="48"/>
      <c r="DW66" s="48"/>
      <c r="DX66" s="48"/>
      <c r="DY66" s="48"/>
      <c r="DZ66" s="48"/>
      <c r="EA66" s="48"/>
      <c r="EB66" s="48"/>
      <c r="EC66" s="48"/>
      <c r="ED66" s="48"/>
      <c r="EE66" s="48"/>
      <c r="EF66" s="48"/>
      <c r="EG66" s="48"/>
      <c r="EH66" s="48"/>
      <c r="EI66" s="48"/>
      <c r="EJ66" s="48"/>
      <c r="EK66" s="48"/>
      <c r="EL66" s="48"/>
      <c r="EM66" s="48"/>
      <c r="EN66" s="48"/>
      <c r="EO66" s="48"/>
      <c r="EP66" s="48"/>
      <c r="EQ66" s="48"/>
      <c r="ER66" s="48"/>
      <c r="ES66" s="48"/>
      <c r="ET66" s="48"/>
      <c r="EU66" s="48"/>
      <c r="EV66" s="48"/>
      <c r="EW66" s="48"/>
      <c r="EX66" s="48"/>
    </row>
    <row r="67" spans="1:154" ht="15.75" customHeight="1" thickBot="1" x14ac:dyDescent="0.25">
      <c r="A67" s="58" t="s">
        <v>91</v>
      </c>
      <c r="B67" s="48"/>
      <c r="C67" s="48"/>
      <c r="D67" s="61">
        <f>D53+D57+D62+D65</f>
        <v>0</v>
      </c>
      <c r="E67" s="48">
        <f>SUM(E36:E66)</f>
        <v>-3201306.6226666672</v>
      </c>
      <c r="F67" s="61">
        <f>F39+F43+F52+F62</f>
        <v>-3201306.6226666672</v>
      </c>
      <c r="G67" s="48">
        <f>SUM(G36:G66)</f>
        <v>-357279.06826666667</v>
      </c>
      <c r="H67" s="61">
        <f>H39+H43+H52+H62</f>
        <v>-357279.06826666673</v>
      </c>
      <c r="I67" s="48">
        <f>SUM(I36:I66)</f>
        <v>-435792.41984000005</v>
      </c>
      <c r="J67" s="61">
        <f>J39+J43+J52+J62</f>
        <v>-435792.41984000005</v>
      </c>
      <c r="K67" s="48">
        <f>SUM(K36:K66)</f>
        <v>-374122.45559666667</v>
      </c>
      <c r="L67" s="61">
        <f>L39+L43+L52+L62+L64</f>
        <v>-356491.05099666672</v>
      </c>
      <c r="M67" s="48">
        <f>SUM(M36:M66)</f>
        <v>-372642.45559666667</v>
      </c>
      <c r="N67" s="61">
        <f>N39+N43+N52+N62</f>
        <v>-372642.45559666672</v>
      </c>
      <c r="O67" s="48">
        <f>SUM(O36:O66)</f>
        <v>69875.544403333333</v>
      </c>
      <c r="P67" s="61">
        <f>P39+P43+P52+P62</f>
        <v>-367044.45559666667</v>
      </c>
      <c r="Q67" s="48">
        <f>SUM(Q36:Q66)</f>
        <v>-381176.75176666671</v>
      </c>
      <c r="R67" s="61">
        <f>R39+R43+R52+R62</f>
        <v>-381176.75176666665</v>
      </c>
      <c r="S67" s="48">
        <f>SUM(S36:S66)</f>
        <v>-239482.75693666667</v>
      </c>
      <c r="T67" s="61">
        <f>T39+T43+T52+T62</f>
        <v>-239482.7569366667</v>
      </c>
      <c r="U67" s="48">
        <f>SUM(U36:U66)</f>
        <v>-250788.54067666669</v>
      </c>
      <c r="V67" s="61">
        <f>V39+V43+V52+V62</f>
        <v>-250788.54067666663</v>
      </c>
      <c r="W67" s="48">
        <f>SUM(W36:W66)</f>
        <v>-122756.54067666667</v>
      </c>
      <c r="X67" s="61">
        <f>X39+X43+X52+X62</f>
        <v>-122756.54067666663</v>
      </c>
      <c r="Y67" s="48">
        <f>SUM(Y36:Y66)</f>
        <v>-104006.54067666667</v>
      </c>
      <c r="Z67" s="61">
        <f>Z39+Z43+Z52+Z62</f>
        <v>-104006.54067666663</v>
      </c>
      <c r="AA67" s="48">
        <f>SUM(AA36:AA66)</f>
        <v>-181337.54067666666</v>
      </c>
      <c r="AB67" s="61">
        <f>AB39+AB43+AB52+AB62</f>
        <v>-181337.54067666663</v>
      </c>
      <c r="AC67" s="48">
        <f>SUM(AC36:AC66)</f>
        <v>-121296.78976041668</v>
      </c>
      <c r="AD67" s="61">
        <f>AD39+AD43+AD52+AD62</f>
        <v>-121296.78976041669</v>
      </c>
      <c r="AE67" s="48">
        <f>SUM(AE36:AE66)</f>
        <v>-139566.78976041666</v>
      </c>
      <c r="AF67" s="61">
        <f>AF39+AF43+AF52+AF62</f>
        <v>-139566.78976041669</v>
      </c>
      <c r="AG67" s="48">
        <f>SUM(AG36:AG66)</f>
        <v>-119366.78976041668</v>
      </c>
      <c r="AH67" s="61">
        <f>AH39+AH43+AH52+AH62</f>
        <v>-119366.78976041669</v>
      </c>
      <c r="AI67" s="48">
        <f>SUM(AI36:AI66)</f>
        <v>-306626.20176041673</v>
      </c>
      <c r="AJ67" s="61">
        <f>AJ39+AJ43+AJ52+AJ62</f>
        <v>-306626.20176041662</v>
      </c>
      <c r="AK67" s="48">
        <f>SUM(AK36:AK66)</f>
        <v>-257325.70176041668</v>
      </c>
      <c r="AL67" s="61">
        <f>AL39+AL43+AL52+AL62</f>
        <v>-257325.70176041665</v>
      </c>
      <c r="AM67" s="48">
        <f>SUM(AM36:AM66)</f>
        <v>-326501.20176041673</v>
      </c>
      <c r="AN67" s="61">
        <f>AN39+AN43+AN52+AN62</f>
        <v>-326501.20176041662</v>
      </c>
      <c r="AO67" s="48">
        <f>SUM(AO36:AO66)</f>
        <v>134538.53492199993</v>
      </c>
      <c r="AP67" s="61">
        <f>AP39+AP43+AP52+AP62</f>
        <v>-195461.4650780001</v>
      </c>
      <c r="AQ67" s="48">
        <f>SUM(AQ36:AQ66)</f>
        <v>-293507.13174466672</v>
      </c>
      <c r="AR67" s="61">
        <f>AR39+AR43+AR52+AR62</f>
        <v>-293507.13174466672</v>
      </c>
      <c r="AS67" s="48">
        <f>SUM(AS36:AS66)</f>
        <v>-333598.44007800007</v>
      </c>
      <c r="AT67" s="61">
        <f>AT39+AT43+AT52+AT62</f>
        <v>-333598.44007800007</v>
      </c>
      <c r="AU67" s="48">
        <f>SUM(AU36:AU66)</f>
        <v>-259305.44007800007</v>
      </c>
      <c r="AV67" s="61">
        <f>AV39+AV43+AV52+AV62</f>
        <v>-259305.44007800007</v>
      </c>
      <c r="AW67" s="48">
        <f>SUM(AW36:AW66)</f>
        <v>-142632.10674466676</v>
      </c>
      <c r="AX67" s="61">
        <f>AX39+AX43+AX52+AX62</f>
        <v>-142632.10674466676</v>
      </c>
      <c r="AY67" s="48">
        <f>SUM(AY36:AY66)</f>
        <v>-216122.10674466676</v>
      </c>
      <c r="AZ67" s="61">
        <f>AZ39+AZ43+AZ52+AZ62</f>
        <v>-216122.10674466676</v>
      </c>
      <c r="BA67" s="48">
        <f>SUM(BA36:BA66)</f>
        <v>-188881.6900780001</v>
      </c>
      <c r="BB67" s="61">
        <f>AH39+AH43+AH52+AH62</f>
        <v>-119366.78976041669</v>
      </c>
      <c r="BC67" s="48">
        <f>SUM(BC36:BC66)</f>
        <v>-144846.6900780001</v>
      </c>
      <c r="BD67" s="61">
        <f>BD39+BD43+BD52+BD62</f>
        <v>-144846.69007800013</v>
      </c>
      <c r="BE67" s="48">
        <f>SUM(BE36:BE66)</f>
        <v>-22173.356744666671</v>
      </c>
      <c r="BF67" s="61">
        <f>BF39+BF43+BF52+BF62</f>
        <v>-22173.3567446667</v>
      </c>
      <c r="BG67" s="48">
        <f>SUM(BG36:BG66)</f>
        <v>-140246.06174466677</v>
      </c>
      <c r="BH67" s="61">
        <f>BH39+BH43+BH52+BH62</f>
        <v>-140246.06174466677</v>
      </c>
      <c r="BI67" s="48">
        <f>SUM(BI36:BI66)</f>
        <v>-76311.061744666789</v>
      </c>
      <c r="BJ67" s="61">
        <f>BJ39+BJ43+BJ52+BJ62</f>
        <v>-76311.061744666775</v>
      </c>
      <c r="BK67" s="48">
        <f>SUM(BK36:BK66)</f>
        <v>26464.15175866647</v>
      </c>
      <c r="BL67" s="61">
        <f>BL39+BL43+BL52+BL62</f>
        <v>26464.1517586665</v>
      </c>
      <c r="BM67" s="48">
        <f>SUM(BM36:BM66)</f>
        <v>326550.52532980824</v>
      </c>
      <c r="BN67" s="61">
        <f>SUM(BN53:BN64)</f>
        <v>326550.52532980824</v>
      </c>
      <c r="BO67" s="48">
        <f>SUM(BO36:BO66)</f>
        <v>145100.35220700398</v>
      </c>
      <c r="BP67" s="61">
        <f>BP39+BP43+BP52+BP62</f>
        <v>145100.35220700398</v>
      </c>
      <c r="BQ67" s="48">
        <f>SUM(BQ36:BQ66)</f>
        <v>48240.609579391545</v>
      </c>
      <c r="BR67" s="61">
        <f>BR39+BR43+BR52+BR62</f>
        <v>48240.609579391545</v>
      </c>
      <c r="BS67" s="48">
        <f>SUM(BS36:BS66)</f>
        <v>63609.008293254039</v>
      </c>
      <c r="BT67" s="61">
        <f>BT39+BT43+BT52+BT62</f>
        <v>63609.008293254068</v>
      </c>
      <c r="BU67" s="48">
        <f>SUM(BU36:BU66)</f>
        <v>153421.50829325404</v>
      </c>
      <c r="BV67" s="61">
        <f>BV39+BV43+BV52+BV62</f>
        <v>153421.50829325407</v>
      </c>
      <c r="BW67" s="48">
        <f>SUM(BW36:BW66)</f>
        <v>107171.50829325404</v>
      </c>
      <c r="BX67" s="61">
        <f>BX39+BX43+BX52+BX62</f>
        <v>107171.50829325407</v>
      </c>
      <c r="BY67" s="48">
        <f>SUM(BY36:BY66)</f>
        <v>312192.34162658744</v>
      </c>
      <c r="BZ67" s="61">
        <f>BZ39+BZ43+BZ52+BZ62</f>
        <v>312192.34162658744</v>
      </c>
      <c r="CA67" s="48">
        <f>SUM(CA36:CA66)</f>
        <v>612004.84162658744</v>
      </c>
      <c r="CB67" s="61">
        <f>CB39+CB43+CB52+CB62</f>
        <v>612004.84162658744</v>
      </c>
      <c r="CC67" s="48">
        <f>SUM(CC36:CC66)</f>
        <v>398338.1749599207</v>
      </c>
      <c r="CD67" s="61">
        <f>CD39+CD43+CD52+CD62</f>
        <v>398338.1749599207</v>
      </c>
      <c r="CE67" s="48">
        <f>SUM(CE36:CE66)</f>
        <v>458019.42171325395</v>
      </c>
      <c r="CF67" s="61">
        <f>CF39+CF43+CF52+CF62</f>
        <v>458019.42171325395</v>
      </c>
      <c r="CG67" s="48">
        <f>SUM(CG36:CG66)</f>
        <v>723227.75504658744</v>
      </c>
      <c r="CH67" s="61">
        <f>CH39+CH43+CH52+CH62</f>
        <v>723227.75504658744</v>
      </c>
      <c r="CI67" s="48">
        <f>SUM(CI36:CI66)</f>
        <v>643356.1133799206</v>
      </c>
      <c r="CJ67" s="61">
        <f>CJ39+CJ43+CJ52+CJ62</f>
        <v>643356.1133799206</v>
      </c>
      <c r="CK67" s="48">
        <f>SUM(CK36:CK66)</f>
        <v>1052872.3803068127</v>
      </c>
      <c r="CL67" s="61">
        <f>CL39+CL43+CL52+CL62</f>
        <v>1052872.3803068127</v>
      </c>
      <c r="CM67" s="48">
        <f>SUM(CM36:CM66)</f>
        <v>933497.38030681224</v>
      </c>
      <c r="CN67" s="61">
        <f>CN39+CN43+CN52+CN62</f>
        <v>933497.38030681247</v>
      </c>
      <c r="CO67" s="48">
        <f>SUM(CO36:CO66)</f>
        <v>932976.54697347921</v>
      </c>
      <c r="CP67" s="61">
        <f>CP39+CP43+CP52+CP62</f>
        <v>932976.54697347921</v>
      </c>
      <c r="CQ67" s="48">
        <f>SUM(CQ36:CQ66)</f>
        <v>1037292.4053068127</v>
      </c>
      <c r="CR67" s="61">
        <f>CR39+CR43+CR52+CR62</f>
        <v>1037292.4053068126</v>
      </c>
      <c r="CS67" s="48">
        <f>SUM(CS36:CS66)</f>
        <v>1300292.4053068128</v>
      </c>
      <c r="CT67" s="61">
        <f>CT39+CT43+CT52+CT62</f>
        <v>1300292.4053068128</v>
      </c>
      <c r="CU67" s="48">
        <f>SUM(CU36:CU66)</f>
        <v>1218896.5719734794</v>
      </c>
      <c r="CV67" s="61">
        <f>CV39+CV43+CV52+CV62</f>
        <v>1218896.5719734794</v>
      </c>
      <c r="CW67" s="48">
        <f>SUM(CW36:CW66)</f>
        <v>1582521.5719734794</v>
      </c>
      <c r="CX67" s="61">
        <f>CX39+CX43+CX52+CX62</f>
        <v>1582521.5719734794</v>
      </c>
      <c r="CY67" s="48">
        <f>SUM(CY36:CY66)</f>
        <v>1793417.4053068124</v>
      </c>
      <c r="CZ67" s="61">
        <f>CZ39+CZ43+CZ52+CZ62</f>
        <v>1793417.4053068124</v>
      </c>
      <c r="DA67" s="48">
        <f>SUM(DA36:DA66)</f>
        <v>2083209.0719734791</v>
      </c>
      <c r="DB67" s="61">
        <f>DB39+DB43+DB52+DB62</f>
        <v>2083209.0719734789</v>
      </c>
      <c r="DC67" s="48">
        <f>SUM(DC36:DC66)</f>
        <v>2318182.4068859788</v>
      </c>
      <c r="DD67" s="61">
        <f>DD39+DD43+DD52+DD62</f>
        <v>2318182.4068859788</v>
      </c>
      <c r="DE67" s="48">
        <f>SUM(DE36:DE66)</f>
        <v>2326078.2402193123</v>
      </c>
      <c r="DF67" s="61">
        <f>DF39+DF43+DF52+DF62</f>
        <v>2326078.2402193123</v>
      </c>
      <c r="DG67" s="48">
        <f>SUM(DG36:DG66)</f>
        <v>2470265.7402193123</v>
      </c>
      <c r="DH67" s="61">
        <f>DH39+DH43+DH52+DH62</f>
        <v>2470265.7402193123</v>
      </c>
      <c r="DI67" s="48">
        <f>SUM(DI36:DI66)</f>
        <v>2742949.4871592154</v>
      </c>
      <c r="DJ67" s="61">
        <f>DJ39+DJ43+DJ52+DJ62</f>
        <v>2742949.4871592154</v>
      </c>
      <c r="DK67" s="48">
        <f>SUM(DK36:DK66)</f>
        <v>2931157.8204925489</v>
      </c>
      <c r="DL67" s="61">
        <f>DL39+DL43+DL52+DL62</f>
        <v>2931157.8204925489</v>
      </c>
      <c r="DM67" s="48">
        <f>SUM(DM36:DM66)</f>
        <v>3037720.3204925489</v>
      </c>
      <c r="DN67" s="61">
        <f>DN39+DN43+DN52+DN62</f>
        <v>3037720.3204925489</v>
      </c>
      <c r="DO67" s="48">
        <f>SUM(DO36:DO66)</f>
        <v>3284261.9871592158</v>
      </c>
      <c r="DP67" s="61">
        <f>DP39+DP43+DP52+DP62</f>
        <v>3284261.9871592158</v>
      </c>
      <c r="DQ67" s="48">
        <f>SUM(DQ36:DQ66)</f>
        <v>3642282.8204925493</v>
      </c>
      <c r="DR67" s="61">
        <f>DR39+DR43+DR52+DR62</f>
        <v>3642282.8204925493</v>
      </c>
      <c r="DS67" s="48">
        <f>SUM(DS36:DS66)</f>
        <v>3819636.9871592154</v>
      </c>
      <c r="DT67" s="61">
        <f>DT39+DT43+DT52+DT62</f>
        <v>3819636.9871592154</v>
      </c>
      <c r="DU67" s="48">
        <f>SUM(DU36:DU66)</f>
        <v>4240178.6538258819</v>
      </c>
      <c r="DV67" s="61">
        <f>DV39+DV43+DV52+DV62</f>
        <v>4240178.6538258828</v>
      </c>
      <c r="DW67" s="48">
        <f>SUM(DW36:DW66)</f>
        <v>4574407.8204925489</v>
      </c>
      <c r="DX67" s="61">
        <f>DX39+DX43+DX52+DX62</f>
        <v>4574407.8204925489</v>
      </c>
      <c r="DY67" s="48">
        <f>SUM(DY36:DY66)</f>
        <v>4873636.9871592158</v>
      </c>
      <c r="DZ67" s="61">
        <f>DZ39+DZ43+DZ52+DZ62</f>
        <v>4873636.9871592168</v>
      </c>
      <c r="EA67" s="48">
        <f>SUM(EA36:EA66)</f>
        <v>4937199.4871592158</v>
      </c>
      <c r="EB67" s="61">
        <f>EB39+EB43+EB52+EB62</f>
        <v>4937199.4871592168</v>
      </c>
      <c r="EC67" s="48">
        <f>SUM(EC36:EC66)</f>
        <v>5176074.4871592149</v>
      </c>
      <c r="ED67" s="61">
        <f>ED39+ED43+ED52+ED62</f>
        <v>5176074.4871592149</v>
      </c>
      <c r="EE67" s="48">
        <f>SUM(EE36:EE66)</f>
        <v>5588741.153825881</v>
      </c>
      <c r="EF67" s="61">
        <f>EF39+EF43+EF52+EF62</f>
        <v>5588741.153825881</v>
      </c>
      <c r="EG67" s="48">
        <f>SUM(EG36:EG66)</f>
        <v>5737366.153825881</v>
      </c>
      <c r="EH67" s="61">
        <f>EH39+EH43+EH52+EH62</f>
        <v>5737366.153825881</v>
      </c>
      <c r="EI67" s="48">
        <f>SUM(EI36:EI66)</f>
        <v>5785574.4871592149</v>
      </c>
      <c r="EJ67" s="61">
        <f>EJ39+EJ43+EJ52+EJ62</f>
        <v>5785574.4871592149</v>
      </c>
      <c r="EK67" s="48">
        <f>SUM(EK36:EK66)</f>
        <v>6088991.153825881</v>
      </c>
      <c r="EL67" s="61">
        <f>EL39+EL43+EL52+EL62</f>
        <v>6088991.153825881</v>
      </c>
      <c r="EM67" s="48">
        <f>SUM(EM36:EM66)</f>
        <v>6575991.1538258828</v>
      </c>
      <c r="EN67" s="61">
        <f>EN39+EN43+EN52+EN62</f>
        <v>6575991.1538258828</v>
      </c>
      <c r="EO67" s="48">
        <f>SUM(EO36:EO66)</f>
        <v>6423220.3204925489</v>
      </c>
      <c r="EP67" s="61">
        <f>EP39+EP43+EP52+EP62</f>
        <v>6423220.3204925489</v>
      </c>
      <c r="EQ67" s="48">
        <f>SUM(EQ36:EQ66)</f>
        <v>6752636.9871592149</v>
      </c>
      <c r="ER67" s="61">
        <f>ER39+ER43+ER52+ER62</f>
        <v>6752636.9871592149</v>
      </c>
      <c r="ES67" s="48">
        <f>SUM(ES36:ES66)</f>
        <v>7162803.6538258819</v>
      </c>
      <c r="ET67" s="61">
        <f>ET39+ET43+ET52+ET62</f>
        <v>7162803.6538258828</v>
      </c>
      <c r="EU67" s="48">
        <f>SUM(EU36:EU66)</f>
        <v>6813553.6538258819</v>
      </c>
      <c r="EV67" s="61">
        <f>EV39+EV43+EV52+EV62</f>
        <v>6813553.6538258828</v>
      </c>
      <c r="EW67" s="48">
        <f>SUM(EW36:EW66)</f>
        <v>6845491.1538258819</v>
      </c>
      <c r="EX67" s="61">
        <f>EX39+EX43+EX52+EX62</f>
        <v>6845491.1538258828</v>
      </c>
    </row>
    <row r="68" spans="1:154" ht="15.75" customHeight="1" thickTop="1" x14ac:dyDescent="0.2">
      <c r="A68" s="63"/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59"/>
      <c r="Q68" s="59"/>
      <c r="R68" s="59"/>
      <c r="S68" s="59"/>
      <c r="T68" s="59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43"/>
      <c r="AG68" s="43"/>
      <c r="AH68" s="43"/>
      <c r="AI68" s="43"/>
      <c r="AJ68" s="43"/>
      <c r="AK68" s="43"/>
      <c r="AL68" s="43"/>
      <c r="AM68" s="43"/>
      <c r="AN68" s="43"/>
      <c r="AO68" s="43"/>
      <c r="AP68" s="43"/>
      <c r="AQ68" s="43"/>
      <c r="AR68" s="43"/>
      <c r="AS68" s="43"/>
      <c r="AT68" s="43"/>
      <c r="AU68" s="43"/>
      <c r="AV68" s="43"/>
      <c r="AW68" s="43"/>
      <c r="AX68" s="43"/>
      <c r="AY68" s="43"/>
      <c r="AZ68" s="43"/>
      <c r="BA68" s="43"/>
      <c r="BB68" s="43"/>
      <c r="BC68" s="43"/>
      <c r="BD68" s="43"/>
      <c r="BE68" s="43"/>
      <c r="BF68" s="43"/>
      <c r="BG68" s="43"/>
      <c r="BH68" s="43"/>
      <c r="BI68" s="43"/>
      <c r="BJ68" s="43"/>
      <c r="BK68" s="43"/>
      <c r="BL68" s="43"/>
      <c r="BM68" s="43"/>
      <c r="BN68" s="43"/>
      <c r="BO68" s="43"/>
      <c r="BP68" s="43"/>
      <c r="BQ68" s="43"/>
      <c r="BR68" s="43"/>
      <c r="BS68" s="43"/>
      <c r="BT68" s="43"/>
      <c r="BU68" s="43"/>
      <c r="BV68" s="43"/>
      <c r="BW68" s="43"/>
      <c r="BX68" s="43"/>
      <c r="BY68" s="43"/>
      <c r="BZ68" s="43"/>
      <c r="CA68" s="43"/>
      <c r="CB68" s="43"/>
      <c r="CC68" s="43"/>
      <c r="CD68" s="43"/>
      <c r="CE68" s="43"/>
      <c r="CF68" s="43"/>
      <c r="CG68" s="43"/>
      <c r="CH68" s="43"/>
      <c r="CI68" s="43"/>
      <c r="CJ68" s="43"/>
      <c r="CK68" s="43"/>
      <c r="CL68" s="43"/>
      <c r="CM68" s="43"/>
      <c r="CN68" s="43"/>
      <c r="CO68" s="43"/>
      <c r="CP68" s="43"/>
      <c r="CQ68" s="43"/>
      <c r="CR68" s="43"/>
      <c r="CS68" s="43"/>
      <c r="CT68" s="43"/>
      <c r="CU68" s="43"/>
      <c r="CV68" s="43"/>
      <c r="CW68" s="43"/>
      <c r="CX68" s="43"/>
      <c r="CY68" s="43"/>
      <c r="CZ68" s="43"/>
      <c r="DA68" s="43"/>
      <c r="DB68" s="43"/>
      <c r="DC68" s="43"/>
      <c r="DD68" s="43"/>
      <c r="DE68" s="43"/>
      <c r="DF68" s="43"/>
      <c r="DG68" s="43"/>
      <c r="DH68" s="43"/>
      <c r="DI68" s="43"/>
      <c r="DJ68" s="43"/>
      <c r="DK68" s="43"/>
      <c r="DL68" s="43"/>
      <c r="DM68" s="43"/>
      <c r="DN68" s="43"/>
      <c r="DO68" s="43"/>
      <c r="DP68" s="43"/>
      <c r="DQ68" s="43"/>
      <c r="DR68" s="43"/>
      <c r="DS68" s="43"/>
      <c r="DT68" s="43"/>
      <c r="DU68" s="43"/>
      <c r="DV68" s="43"/>
      <c r="DW68" s="43"/>
      <c r="DX68" s="43"/>
      <c r="DY68" s="43"/>
      <c r="DZ68" s="43"/>
      <c r="EA68" s="43"/>
      <c r="EB68" s="43"/>
      <c r="EC68" s="43"/>
      <c r="ED68" s="43"/>
      <c r="EE68" s="43"/>
      <c r="EF68" s="43"/>
      <c r="EG68" s="43"/>
      <c r="EH68" s="43"/>
      <c r="EI68" s="43"/>
      <c r="EJ68" s="43"/>
      <c r="EK68" s="43"/>
      <c r="EL68" s="43"/>
      <c r="EM68" s="43"/>
      <c r="EN68" s="43"/>
      <c r="EO68" s="43"/>
      <c r="EP68" s="43"/>
      <c r="EQ68" s="43"/>
      <c r="ER68" s="43"/>
      <c r="ES68" s="43"/>
      <c r="ET68" s="43"/>
      <c r="EU68" s="43"/>
      <c r="EV68" s="43"/>
      <c r="EW68" s="43"/>
      <c r="EX68" s="43"/>
    </row>
    <row r="69" spans="1:154" ht="15.75" customHeight="1" x14ac:dyDescent="0.2">
      <c r="A69" s="63"/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64"/>
      <c r="Q69" s="64"/>
      <c r="R69" s="64"/>
      <c r="S69" s="64"/>
      <c r="T69" s="64"/>
    </row>
    <row r="70" spans="1:154" ht="15.75" customHeight="1" x14ac:dyDescent="0.2">
      <c r="A70" s="63" t="s">
        <v>92</v>
      </c>
      <c r="B70" s="41"/>
      <c r="C70" s="41"/>
      <c r="D70" s="41"/>
      <c r="E70" s="41">
        <f>E67-Budgets!D51</f>
        <v>0</v>
      </c>
      <c r="F70" s="41"/>
      <c r="G70" s="41">
        <f>G67-Budgets!E56</f>
        <v>0</v>
      </c>
      <c r="H70" s="41"/>
      <c r="I70" s="41">
        <f>I67-Budgets!F56</f>
        <v>0</v>
      </c>
      <c r="J70" s="41"/>
      <c r="K70" s="41">
        <f>K67-Budgets!G56</f>
        <v>0</v>
      </c>
      <c r="L70" s="41"/>
      <c r="M70" s="41">
        <f>M67-Budgets!H56</f>
        <v>0</v>
      </c>
      <c r="N70" s="41"/>
      <c r="O70" s="41">
        <f>O67-Budgets!I56</f>
        <v>0</v>
      </c>
      <c r="P70" s="64"/>
      <c r="Q70" s="41">
        <f>Q67-Budgets!J56</f>
        <v>0</v>
      </c>
      <c r="R70" s="64"/>
      <c r="S70" s="41">
        <f>S67-Budgets!K56</f>
        <v>0</v>
      </c>
      <c r="T70" s="64"/>
      <c r="U70" s="41">
        <f>U67-Budgets!L56</f>
        <v>0</v>
      </c>
      <c r="W70" s="41">
        <f>W67-Budgets!M56</f>
        <v>0</v>
      </c>
      <c r="Y70" s="41">
        <f>Y67-Budgets!N56</f>
        <v>0</v>
      </c>
      <c r="AA70" s="41">
        <f>AA67-Budgets!O56</f>
        <v>0</v>
      </c>
      <c r="AC70" s="41">
        <f>AC67-Budgets!P56</f>
        <v>0</v>
      </c>
      <c r="AE70" s="41">
        <f>AE67-Budgets!Q56</f>
        <v>0</v>
      </c>
      <c r="AG70" s="41">
        <f>AG67-Budgets!R56</f>
        <v>0</v>
      </c>
      <c r="AI70" s="41">
        <f>AI67-Budgets!S56</f>
        <v>0</v>
      </c>
      <c r="AK70" s="41">
        <f>AK67-Budgets!T56</f>
        <v>0</v>
      </c>
      <c r="AM70" s="41">
        <f>AM67-Budgets!U56</f>
        <v>0</v>
      </c>
      <c r="AO70" s="41">
        <f>AO67-Budgets!V56</f>
        <v>0</v>
      </c>
      <c r="AQ70" s="41">
        <f>AQ67-Budgets!W56</f>
        <v>0</v>
      </c>
      <c r="AS70" s="41">
        <f>AS67-Budgets!X56</f>
        <v>0</v>
      </c>
      <c r="AU70" s="41">
        <f>AU67-Budgets!Y56</f>
        <v>0</v>
      </c>
      <c r="AW70" s="41">
        <f>AW67-Budgets!Z56</f>
        <v>0</v>
      </c>
      <c r="AY70" s="41">
        <f>AY67-Budgets!AA56</f>
        <v>0</v>
      </c>
      <c r="BA70" s="41">
        <f>BA67-Budgets!AB56</f>
        <v>0</v>
      </c>
      <c r="BC70" s="41">
        <f>BC67-Budgets!AC56</f>
        <v>0</v>
      </c>
      <c r="BE70" s="41">
        <f>BE67-Budgets!AD56</f>
        <v>2.9103830456733704E-11</v>
      </c>
      <c r="BG70" s="41">
        <f>BG67-Budgets!AE56</f>
        <v>0</v>
      </c>
      <c r="BI70" s="41">
        <f>BI67-Budgets!AF56</f>
        <v>0</v>
      </c>
      <c r="BK70" s="41">
        <f>BK67-Budgets!AG56</f>
        <v>-2.9103830456733704E-11</v>
      </c>
      <c r="BM70" s="41">
        <f>BM67-Budgets!AH56</f>
        <v>0</v>
      </c>
      <c r="BO70" s="41">
        <f>BO67-Budgets!AI56</f>
        <v>0</v>
      </c>
      <c r="BQ70" s="41">
        <f>BQ67-Budgets!AJ56</f>
        <v>0</v>
      </c>
      <c r="BS70" s="41">
        <f>BS67-Budgets!AK56</f>
        <v>0</v>
      </c>
      <c r="BU70" s="41">
        <f>BU67-Budgets!AL56</f>
        <v>0</v>
      </c>
      <c r="BW70" s="41">
        <f>BW67-Budgets!AM56</f>
        <v>0</v>
      </c>
      <c r="BY70" s="41">
        <f>BY67-Budgets!AN56</f>
        <v>0</v>
      </c>
      <c r="CA70" s="41">
        <f>CA67-Budgets!AO56</f>
        <v>0</v>
      </c>
      <c r="CC70" s="41">
        <f>CC67-Budgets!AP56</f>
        <v>0</v>
      </c>
      <c r="CE70" s="41">
        <f>CE67-Budgets!AQ56</f>
        <v>0</v>
      </c>
      <c r="CG70" s="41">
        <f>CG67-Budgets!AR56</f>
        <v>0</v>
      </c>
      <c r="CI70" s="41">
        <f>CI67-Budgets!AS56</f>
        <v>0</v>
      </c>
      <c r="CK70" s="41">
        <f>CK67-Budgets!AT56</f>
        <v>0</v>
      </c>
      <c r="CM70" s="41">
        <f>CM67-Budgets!AU56</f>
        <v>0</v>
      </c>
      <c r="CO70" s="41">
        <f>CO67-Budgets!AV56</f>
        <v>0</v>
      </c>
      <c r="CQ70" s="41">
        <f>CQ67-Budgets!AW56</f>
        <v>0</v>
      </c>
      <c r="CS70" s="41">
        <f>CS67-Budgets!AX56</f>
        <v>0</v>
      </c>
      <c r="CU70" s="41">
        <f>CU67-Budgets!AY56</f>
        <v>0</v>
      </c>
      <c r="CW70" s="41">
        <f>CW67-Budgets!AZ56</f>
        <v>0</v>
      </c>
      <c r="CY70" s="41">
        <f>CY67-Budgets!BA56</f>
        <v>0</v>
      </c>
      <c r="DA70" s="41">
        <f>DA67-Budgets!BB56</f>
        <v>0</v>
      </c>
      <c r="DC70" s="41">
        <f>DC67-Budgets!BC56</f>
        <v>0</v>
      </c>
      <c r="DE70" s="41">
        <f>DE67-Budgets!BD56</f>
        <v>0</v>
      </c>
      <c r="DG70" s="41">
        <f>DG67-Budgets!BE56</f>
        <v>0</v>
      </c>
      <c r="DI70" s="41">
        <f>DI67-Budgets!BF56</f>
        <v>0</v>
      </c>
      <c r="DK70" s="41">
        <f>DK67-Budgets!BG56</f>
        <v>0</v>
      </c>
      <c r="DM70" s="41">
        <f>DM67-Budgets!BH56</f>
        <v>0</v>
      </c>
      <c r="DO70" s="41">
        <f>DO67-Budgets!BI56</f>
        <v>0</v>
      </c>
      <c r="DQ70" s="41">
        <f>DQ67-Budgets!BJ56</f>
        <v>0</v>
      </c>
      <c r="DS70" s="41">
        <f>DS67-Budgets!BK56</f>
        <v>0</v>
      </c>
      <c r="DU70" s="41">
        <f>DU67-Budgets!BL56</f>
        <v>0</v>
      </c>
      <c r="DW70" s="41">
        <f>DW67-Budgets!BM56</f>
        <v>0</v>
      </c>
      <c r="DY70" s="41">
        <f>DY67-Budgets!BN56</f>
        <v>0</v>
      </c>
      <c r="EA70" s="41">
        <f>EA67-Budgets!BO56</f>
        <v>0</v>
      </c>
      <c r="EC70" s="41">
        <f>EC67-Budgets!BP56</f>
        <v>0</v>
      </c>
      <c r="EE70" s="41">
        <f>EE67-Budgets!BQ56</f>
        <v>0</v>
      </c>
      <c r="EG70" s="41">
        <f>EG67-Budgets!BR56</f>
        <v>0</v>
      </c>
      <c r="EI70" s="41">
        <f>EI67-Budgets!BS56</f>
        <v>0</v>
      </c>
      <c r="EK70" s="41">
        <f>EK67-Budgets!BT56</f>
        <v>0</v>
      </c>
      <c r="EM70" s="41">
        <f>EM67-Budgets!BU56</f>
        <v>0</v>
      </c>
      <c r="EO70" s="41">
        <f>EO67-Budgets!BV56</f>
        <v>0</v>
      </c>
      <c r="EQ70" s="41">
        <f>EQ67-Budgets!BW56</f>
        <v>0</v>
      </c>
      <c r="ES70" s="41">
        <f>ES67-Budgets!BX56</f>
        <v>0</v>
      </c>
      <c r="EU70" s="41">
        <f>EU67-Budgets!BY56</f>
        <v>0</v>
      </c>
      <c r="EW70" s="41">
        <f>EW67-Budgets!BZ56</f>
        <v>0</v>
      </c>
    </row>
    <row r="71" spans="1:154" ht="15.75" customHeight="1" x14ac:dyDescent="0.2">
      <c r="A71" s="63"/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64"/>
      <c r="Q71" s="64"/>
      <c r="R71" s="64"/>
      <c r="S71" s="64"/>
      <c r="T71" s="64"/>
    </row>
    <row r="72" spans="1:154" ht="15.75" customHeight="1" x14ac:dyDescent="0.2">
      <c r="A72" s="63"/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64"/>
      <c r="Q72" s="64"/>
      <c r="R72" s="64"/>
      <c r="S72" s="64"/>
      <c r="T72" s="64"/>
    </row>
    <row r="73" spans="1:154" ht="15.75" customHeight="1" x14ac:dyDescent="0.2">
      <c r="A73" s="63"/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64"/>
      <c r="Q73" s="64"/>
      <c r="R73" s="64"/>
      <c r="S73" s="64"/>
      <c r="T73" s="64"/>
    </row>
    <row r="74" spans="1:154" ht="15.75" customHeight="1" x14ac:dyDescent="0.2">
      <c r="A74" s="63"/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64"/>
      <c r="Q74" s="64"/>
      <c r="R74" s="64"/>
      <c r="S74" s="64"/>
      <c r="T74" s="64"/>
    </row>
    <row r="75" spans="1:154" ht="15.75" customHeight="1" x14ac:dyDescent="0.2">
      <c r="A75" s="63"/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64"/>
      <c r="Q75" s="64"/>
      <c r="R75" s="64"/>
      <c r="S75" s="64"/>
      <c r="T75" s="64"/>
    </row>
    <row r="76" spans="1:154" ht="15.75" customHeight="1" x14ac:dyDescent="0.2">
      <c r="A76" s="63"/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64"/>
      <c r="Q76" s="64"/>
      <c r="R76" s="64"/>
      <c r="S76" s="64"/>
      <c r="T76" s="64"/>
    </row>
    <row r="77" spans="1:154" ht="15.75" customHeight="1" x14ac:dyDescent="0.2">
      <c r="A77" s="63"/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64"/>
      <c r="Q77" s="64"/>
      <c r="R77" s="64"/>
      <c r="S77" s="64"/>
      <c r="T77" s="64"/>
    </row>
    <row r="78" spans="1:154" ht="15.75" customHeight="1" x14ac:dyDescent="0.2">
      <c r="A78" s="63"/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64"/>
      <c r="Q78" s="64"/>
      <c r="R78" s="64"/>
      <c r="S78" s="64"/>
      <c r="T78" s="64"/>
    </row>
    <row r="79" spans="1:154" ht="15.75" customHeight="1" x14ac:dyDescent="0.2">
      <c r="A79" s="63"/>
      <c r="B79" s="41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64"/>
      <c r="Q79" s="64"/>
      <c r="R79" s="64"/>
      <c r="S79" s="64"/>
      <c r="T79" s="64"/>
    </row>
    <row r="80" spans="1:154" ht="15.75" customHeight="1" x14ac:dyDescent="0.2">
      <c r="A80" s="63"/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64"/>
      <c r="Q80" s="64"/>
      <c r="R80" s="64"/>
      <c r="S80" s="64"/>
      <c r="T80" s="64"/>
    </row>
    <row r="81" spans="1:20" ht="15.75" customHeight="1" x14ac:dyDescent="0.2">
      <c r="A81" s="63"/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64"/>
      <c r="Q81" s="64"/>
      <c r="R81" s="64"/>
      <c r="S81" s="64"/>
      <c r="T81" s="64"/>
    </row>
    <row r="82" spans="1:20" ht="15.75" customHeight="1" x14ac:dyDescent="0.2">
      <c r="A82" s="63"/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64"/>
      <c r="Q82" s="64"/>
      <c r="R82" s="64"/>
      <c r="S82" s="64"/>
      <c r="T82" s="64"/>
    </row>
    <row r="83" spans="1:20" ht="15.75" customHeight="1" x14ac:dyDescent="0.2">
      <c r="A83" s="63"/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64"/>
      <c r="Q83" s="64"/>
      <c r="R83" s="64"/>
      <c r="S83" s="64"/>
      <c r="T83" s="64"/>
    </row>
    <row r="84" spans="1:20" ht="15.75" customHeight="1" x14ac:dyDescent="0.2">
      <c r="A84" s="63"/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64"/>
      <c r="Q84" s="64"/>
      <c r="R84" s="64"/>
      <c r="S84" s="64"/>
      <c r="T84" s="64"/>
    </row>
    <row r="85" spans="1:20" ht="15.75" customHeight="1" x14ac:dyDescent="0.2">
      <c r="A85" s="63"/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64"/>
      <c r="Q85" s="64"/>
      <c r="R85" s="64"/>
      <c r="S85" s="64"/>
      <c r="T85" s="64"/>
    </row>
    <row r="86" spans="1:20" ht="15.75" customHeight="1" x14ac:dyDescent="0.2">
      <c r="A86" s="63"/>
      <c r="B86" s="41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64"/>
      <c r="Q86" s="64"/>
      <c r="R86" s="64"/>
      <c r="S86" s="64"/>
      <c r="T86" s="64"/>
    </row>
    <row r="87" spans="1:20" ht="15.75" customHeight="1" x14ac:dyDescent="0.2">
      <c r="A87" s="63"/>
      <c r="B87" s="41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64"/>
      <c r="Q87" s="64"/>
      <c r="R87" s="64"/>
      <c r="S87" s="64"/>
      <c r="T87" s="64"/>
    </row>
    <row r="88" spans="1:20" ht="15.75" customHeight="1" x14ac:dyDescent="0.2">
      <c r="A88" s="63"/>
      <c r="B88" s="41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64"/>
      <c r="Q88" s="64"/>
      <c r="R88" s="64"/>
      <c r="S88" s="64"/>
      <c r="T88" s="64"/>
    </row>
    <row r="89" spans="1:20" ht="15.75" customHeight="1" x14ac:dyDescent="0.2">
      <c r="A89" s="63"/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64"/>
      <c r="Q89" s="64"/>
      <c r="R89" s="64"/>
      <c r="S89" s="64"/>
      <c r="T89" s="64"/>
    </row>
    <row r="90" spans="1:20" ht="15.75" customHeight="1" x14ac:dyDescent="0.2">
      <c r="A90" s="63"/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64"/>
      <c r="Q90" s="64"/>
      <c r="R90" s="64"/>
      <c r="S90" s="64"/>
      <c r="T90" s="64"/>
    </row>
    <row r="91" spans="1:20" ht="15.75" customHeight="1" x14ac:dyDescent="0.2">
      <c r="A91" s="63"/>
      <c r="B91" s="41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64"/>
      <c r="Q91" s="64"/>
      <c r="R91" s="64"/>
      <c r="S91" s="64"/>
      <c r="T91" s="64"/>
    </row>
    <row r="92" spans="1:20" ht="15.75" customHeight="1" x14ac:dyDescent="0.2">
      <c r="A92" s="63"/>
      <c r="B92" s="41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64"/>
      <c r="Q92" s="64"/>
      <c r="R92" s="64"/>
      <c r="S92" s="64"/>
      <c r="T92" s="64"/>
    </row>
    <row r="93" spans="1:20" ht="15.75" customHeight="1" x14ac:dyDescent="0.2">
      <c r="A93" s="63"/>
      <c r="B93" s="41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64"/>
      <c r="Q93" s="64"/>
      <c r="R93" s="64"/>
      <c r="S93" s="64"/>
      <c r="T93" s="64"/>
    </row>
    <row r="94" spans="1:20" ht="15.75" customHeight="1" x14ac:dyDescent="0.2">
      <c r="A94" s="63"/>
      <c r="B94" s="41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64"/>
      <c r="Q94" s="64"/>
      <c r="R94" s="64"/>
      <c r="S94" s="64"/>
      <c r="T94" s="64"/>
    </row>
    <row r="95" spans="1:20" ht="15.75" customHeight="1" x14ac:dyDescent="0.2">
      <c r="A95" s="63"/>
      <c r="B95" s="41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64"/>
      <c r="Q95" s="64"/>
      <c r="R95" s="64"/>
      <c r="S95" s="64"/>
      <c r="T95" s="64"/>
    </row>
    <row r="96" spans="1:20" ht="15.75" customHeight="1" x14ac:dyDescent="0.2">
      <c r="A96" s="63"/>
      <c r="B96" s="41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64"/>
      <c r="Q96" s="64"/>
      <c r="R96" s="64"/>
      <c r="S96" s="64"/>
      <c r="T96" s="64"/>
    </row>
    <row r="97" spans="1:20" ht="15.75" customHeight="1" x14ac:dyDescent="0.2">
      <c r="A97" s="63"/>
      <c r="B97" s="41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64"/>
      <c r="Q97" s="64"/>
      <c r="R97" s="64"/>
      <c r="S97" s="64"/>
      <c r="T97" s="64"/>
    </row>
    <row r="98" spans="1:20" ht="15.75" customHeight="1" x14ac:dyDescent="0.2">
      <c r="A98" s="63"/>
      <c r="B98" s="41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64"/>
      <c r="Q98" s="64"/>
      <c r="R98" s="64"/>
      <c r="S98" s="64"/>
      <c r="T98" s="64"/>
    </row>
    <row r="99" spans="1:20" ht="15.75" customHeight="1" x14ac:dyDescent="0.2">
      <c r="A99" s="63"/>
      <c r="B99" s="41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64"/>
      <c r="Q99" s="64"/>
      <c r="R99" s="64"/>
      <c r="S99" s="64"/>
      <c r="T99" s="64"/>
    </row>
    <row r="100" spans="1:20" ht="15.75" customHeight="1" x14ac:dyDescent="0.2">
      <c r="A100" s="63"/>
      <c r="B100" s="41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64"/>
      <c r="Q100" s="64"/>
      <c r="R100" s="64"/>
      <c r="S100" s="64"/>
      <c r="T100" s="64"/>
    </row>
    <row r="101" spans="1:20" ht="15.75" customHeight="1" x14ac:dyDescent="0.2">
      <c r="A101" s="63"/>
      <c r="B101" s="41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64"/>
      <c r="Q101" s="64"/>
      <c r="R101" s="64"/>
      <c r="S101" s="64"/>
      <c r="T101" s="64"/>
    </row>
    <row r="102" spans="1:20" ht="15.75" customHeight="1" x14ac:dyDescent="0.2">
      <c r="A102" s="63"/>
      <c r="B102" s="41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64"/>
      <c r="Q102" s="64"/>
      <c r="R102" s="64"/>
      <c r="S102" s="64"/>
      <c r="T102" s="64"/>
    </row>
    <row r="103" spans="1:20" ht="15.75" customHeight="1" x14ac:dyDescent="0.2">
      <c r="A103" s="63"/>
      <c r="B103" s="41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64"/>
      <c r="Q103" s="64"/>
      <c r="R103" s="64"/>
      <c r="S103" s="64"/>
      <c r="T103" s="64"/>
    </row>
    <row r="104" spans="1:20" ht="15.75" customHeight="1" x14ac:dyDescent="0.2">
      <c r="A104" s="63"/>
      <c r="B104" s="41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64"/>
      <c r="Q104" s="64"/>
      <c r="R104" s="64"/>
      <c r="S104" s="64"/>
      <c r="T104" s="64"/>
    </row>
    <row r="105" spans="1:20" ht="15.75" customHeight="1" x14ac:dyDescent="0.2">
      <c r="A105" s="63"/>
      <c r="B105" s="41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64"/>
      <c r="Q105" s="64"/>
      <c r="R105" s="64"/>
      <c r="S105" s="64"/>
      <c r="T105" s="64"/>
    </row>
    <row r="106" spans="1:20" ht="15.75" customHeight="1" x14ac:dyDescent="0.2">
      <c r="A106" s="63"/>
      <c r="B106" s="41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64"/>
      <c r="Q106" s="64"/>
      <c r="R106" s="64"/>
      <c r="S106" s="64"/>
      <c r="T106" s="64"/>
    </row>
    <row r="107" spans="1:20" ht="15.75" customHeight="1" x14ac:dyDescent="0.2">
      <c r="A107" s="63"/>
      <c r="B107" s="41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64"/>
      <c r="Q107" s="64"/>
      <c r="R107" s="64"/>
      <c r="S107" s="64"/>
      <c r="T107" s="64"/>
    </row>
    <row r="108" spans="1:20" ht="15.75" customHeight="1" x14ac:dyDescent="0.2">
      <c r="A108" s="63"/>
      <c r="B108" s="41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64"/>
      <c r="Q108" s="64"/>
      <c r="R108" s="64"/>
      <c r="S108" s="64"/>
      <c r="T108" s="64"/>
    </row>
    <row r="109" spans="1:20" ht="15.75" customHeight="1" x14ac:dyDescent="0.2">
      <c r="A109" s="63"/>
      <c r="B109" s="41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64"/>
      <c r="Q109" s="64"/>
      <c r="R109" s="64"/>
      <c r="S109" s="64"/>
      <c r="T109" s="64"/>
    </row>
    <row r="110" spans="1:20" ht="15.75" customHeight="1" x14ac:dyDescent="0.2">
      <c r="A110" s="63"/>
      <c r="B110" s="41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64"/>
      <c r="Q110" s="64"/>
      <c r="R110" s="64"/>
      <c r="S110" s="64"/>
      <c r="T110" s="64"/>
    </row>
    <row r="111" spans="1:20" ht="15.75" customHeight="1" x14ac:dyDescent="0.2">
      <c r="A111" s="63"/>
      <c r="B111" s="41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64"/>
      <c r="Q111" s="64"/>
      <c r="R111" s="64"/>
      <c r="S111" s="64"/>
      <c r="T111" s="64"/>
    </row>
    <row r="112" spans="1:20" ht="15.75" customHeight="1" x14ac:dyDescent="0.2">
      <c r="A112" s="63"/>
      <c r="B112" s="41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64"/>
      <c r="Q112" s="64"/>
      <c r="R112" s="64"/>
      <c r="S112" s="64"/>
      <c r="T112" s="64"/>
    </row>
    <row r="113" spans="1:20" ht="15.75" customHeight="1" x14ac:dyDescent="0.2">
      <c r="A113" s="63"/>
      <c r="B113" s="41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64"/>
      <c r="Q113" s="64"/>
      <c r="R113" s="64"/>
      <c r="S113" s="64"/>
      <c r="T113" s="64"/>
    </row>
    <row r="114" spans="1:20" ht="15.75" customHeight="1" x14ac:dyDescent="0.2">
      <c r="A114" s="63"/>
      <c r="B114" s="41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64"/>
      <c r="Q114" s="64"/>
      <c r="R114" s="64"/>
      <c r="S114" s="64"/>
      <c r="T114" s="64"/>
    </row>
    <row r="115" spans="1:20" ht="15.75" customHeight="1" x14ac:dyDescent="0.2">
      <c r="A115" s="63"/>
      <c r="B115" s="41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64"/>
      <c r="Q115" s="64"/>
      <c r="R115" s="64"/>
      <c r="S115" s="64"/>
      <c r="T115" s="64"/>
    </row>
    <row r="116" spans="1:20" ht="15.75" customHeight="1" x14ac:dyDescent="0.2">
      <c r="A116" s="63"/>
      <c r="B116" s="41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64"/>
      <c r="Q116" s="64"/>
      <c r="R116" s="64"/>
      <c r="S116" s="64"/>
      <c r="T116" s="64"/>
    </row>
    <row r="117" spans="1:20" ht="15.75" customHeight="1" x14ac:dyDescent="0.2">
      <c r="A117" s="63"/>
      <c r="B117" s="41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64"/>
      <c r="Q117" s="64"/>
      <c r="R117" s="64"/>
      <c r="S117" s="64"/>
      <c r="T117" s="64"/>
    </row>
    <row r="118" spans="1:20" ht="15.75" customHeight="1" x14ac:dyDescent="0.2">
      <c r="A118" s="63"/>
      <c r="B118" s="41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64"/>
      <c r="Q118" s="64"/>
      <c r="R118" s="64"/>
      <c r="S118" s="64"/>
      <c r="T118" s="64"/>
    </row>
    <row r="119" spans="1:20" ht="15.75" customHeight="1" x14ac:dyDescent="0.2">
      <c r="A119" s="63"/>
      <c r="B119" s="41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64"/>
      <c r="Q119" s="64"/>
      <c r="R119" s="64"/>
      <c r="S119" s="64"/>
      <c r="T119" s="64"/>
    </row>
    <row r="120" spans="1:20" ht="15.75" customHeight="1" x14ac:dyDescent="0.2">
      <c r="A120" s="63"/>
      <c r="B120" s="41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64"/>
      <c r="Q120" s="64"/>
      <c r="R120" s="64"/>
      <c r="S120" s="64"/>
      <c r="T120" s="64"/>
    </row>
    <row r="121" spans="1:20" ht="15.75" customHeight="1" x14ac:dyDescent="0.2">
      <c r="A121" s="63"/>
      <c r="B121" s="41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64"/>
      <c r="Q121" s="64"/>
      <c r="R121" s="64"/>
      <c r="S121" s="64"/>
      <c r="T121" s="64"/>
    </row>
    <row r="122" spans="1:20" ht="15.75" customHeight="1" x14ac:dyDescent="0.2">
      <c r="A122" s="63"/>
      <c r="B122" s="41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64"/>
      <c r="Q122" s="64"/>
      <c r="R122" s="64"/>
      <c r="S122" s="64"/>
      <c r="T122" s="64"/>
    </row>
    <row r="123" spans="1:20" ht="15.75" customHeight="1" x14ac:dyDescent="0.2">
      <c r="A123" s="63"/>
      <c r="B123" s="41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64"/>
      <c r="Q123" s="64"/>
      <c r="R123" s="64"/>
      <c r="S123" s="64"/>
      <c r="T123" s="64"/>
    </row>
    <row r="124" spans="1:20" ht="15.75" customHeight="1" x14ac:dyDescent="0.2">
      <c r="A124" s="63"/>
      <c r="B124" s="41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64"/>
      <c r="Q124" s="64"/>
      <c r="R124" s="64"/>
      <c r="S124" s="64"/>
      <c r="T124" s="64"/>
    </row>
    <row r="125" spans="1:20" ht="15.75" customHeight="1" x14ac:dyDescent="0.2">
      <c r="A125" s="63"/>
      <c r="B125" s="41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64"/>
      <c r="Q125" s="64"/>
      <c r="R125" s="64"/>
      <c r="S125" s="64"/>
      <c r="T125" s="64"/>
    </row>
    <row r="126" spans="1:20" ht="15.75" customHeight="1" x14ac:dyDescent="0.2">
      <c r="A126" s="63"/>
      <c r="B126" s="41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64"/>
      <c r="Q126" s="64"/>
      <c r="R126" s="64"/>
      <c r="S126" s="64"/>
      <c r="T126" s="64"/>
    </row>
    <row r="127" spans="1:20" ht="15.75" customHeight="1" x14ac:dyDescent="0.2">
      <c r="A127" s="63"/>
      <c r="B127" s="41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64"/>
      <c r="Q127" s="64"/>
      <c r="R127" s="64"/>
      <c r="S127" s="64"/>
      <c r="T127" s="64"/>
    </row>
    <row r="128" spans="1:20" ht="15.75" customHeight="1" x14ac:dyDescent="0.2">
      <c r="A128" s="63"/>
      <c r="B128" s="41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64"/>
      <c r="Q128" s="64"/>
      <c r="R128" s="64"/>
      <c r="S128" s="64"/>
      <c r="T128" s="64"/>
    </row>
    <row r="129" spans="1:20" ht="15.75" customHeight="1" x14ac:dyDescent="0.2">
      <c r="A129" s="63"/>
      <c r="B129" s="41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64"/>
      <c r="Q129" s="64"/>
      <c r="R129" s="64"/>
      <c r="S129" s="64"/>
      <c r="T129" s="64"/>
    </row>
    <row r="130" spans="1:20" ht="15.75" customHeight="1" x14ac:dyDescent="0.2">
      <c r="A130" s="63"/>
      <c r="B130" s="41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64"/>
      <c r="Q130" s="64"/>
      <c r="R130" s="64"/>
      <c r="S130" s="64"/>
      <c r="T130" s="64"/>
    </row>
    <row r="131" spans="1:20" ht="15.75" customHeight="1" x14ac:dyDescent="0.2">
      <c r="A131" s="63"/>
      <c r="B131" s="41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64"/>
      <c r="Q131" s="64"/>
      <c r="R131" s="64"/>
      <c r="S131" s="64"/>
      <c r="T131" s="64"/>
    </row>
    <row r="132" spans="1:20" ht="15.75" customHeight="1" x14ac:dyDescent="0.2">
      <c r="A132" s="63"/>
      <c r="B132" s="41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64"/>
      <c r="Q132" s="64"/>
      <c r="R132" s="64"/>
      <c r="S132" s="64"/>
      <c r="T132" s="64"/>
    </row>
    <row r="133" spans="1:20" ht="15.75" customHeight="1" x14ac:dyDescent="0.2">
      <c r="A133" s="63"/>
      <c r="B133" s="41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64"/>
      <c r="Q133" s="64"/>
      <c r="R133" s="64"/>
      <c r="S133" s="64"/>
      <c r="T133" s="64"/>
    </row>
    <row r="134" spans="1:20" ht="15.75" customHeight="1" x14ac:dyDescent="0.2">
      <c r="A134" s="63"/>
      <c r="B134" s="41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64"/>
      <c r="Q134" s="64"/>
      <c r="R134" s="64"/>
      <c r="S134" s="64"/>
      <c r="T134" s="64"/>
    </row>
    <row r="135" spans="1:20" ht="15.75" customHeight="1" x14ac:dyDescent="0.2">
      <c r="A135" s="63"/>
      <c r="B135" s="41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64"/>
      <c r="Q135" s="64"/>
      <c r="R135" s="64"/>
      <c r="S135" s="64"/>
      <c r="T135" s="64"/>
    </row>
    <row r="136" spans="1:20" ht="15.75" customHeight="1" x14ac:dyDescent="0.2">
      <c r="A136" s="63"/>
      <c r="B136" s="41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64"/>
      <c r="Q136" s="64"/>
      <c r="R136" s="64"/>
      <c r="S136" s="64"/>
      <c r="T136" s="64"/>
    </row>
    <row r="137" spans="1:20" ht="15.75" customHeight="1" x14ac:dyDescent="0.2">
      <c r="A137" s="63"/>
      <c r="B137" s="41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64"/>
      <c r="Q137" s="64"/>
      <c r="R137" s="64"/>
      <c r="S137" s="64"/>
      <c r="T137" s="64"/>
    </row>
    <row r="138" spans="1:20" ht="15.75" customHeight="1" x14ac:dyDescent="0.2">
      <c r="A138" s="63"/>
      <c r="B138" s="41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64"/>
      <c r="Q138" s="64"/>
      <c r="R138" s="64"/>
      <c r="S138" s="64"/>
      <c r="T138" s="64"/>
    </row>
    <row r="139" spans="1:20" ht="15.75" customHeight="1" x14ac:dyDescent="0.2">
      <c r="A139" s="63"/>
      <c r="B139" s="41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64"/>
      <c r="Q139" s="64"/>
      <c r="R139" s="64"/>
      <c r="S139" s="64"/>
      <c r="T139" s="64"/>
    </row>
    <row r="140" spans="1:20" ht="15.75" customHeight="1" x14ac:dyDescent="0.2">
      <c r="A140" s="63"/>
      <c r="B140" s="41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64"/>
      <c r="Q140" s="64"/>
      <c r="R140" s="64"/>
      <c r="S140" s="64"/>
      <c r="T140" s="64"/>
    </row>
    <row r="141" spans="1:20" ht="15.75" customHeight="1" x14ac:dyDescent="0.2">
      <c r="A141" s="63"/>
      <c r="B141" s="41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64"/>
      <c r="Q141" s="64"/>
      <c r="R141" s="64"/>
      <c r="S141" s="64"/>
      <c r="T141" s="64"/>
    </row>
    <row r="142" spans="1:20" ht="15.75" customHeight="1" x14ac:dyDescent="0.2">
      <c r="A142" s="63"/>
      <c r="B142" s="41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64"/>
      <c r="Q142" s="64"/>
      <c r="R142" s="64"/>
      <c r="S142" s="64"/>
      <c r="T142" s="64"/>
    </row>
    <row r="143" spans="1:20" ht="15.75" customHeight="1" x14ac:dyDescent="0.2">
      <c r="A143" s="63"/>
      <c r="B143" s="41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64"/>
      <c r="Q143" s="64"/>
      <c r="R143" s="64"/>
      <c r="S143" s="64"/>
      <c r="T143" s="64"/>
    </row>
    <row r="144" spans="1:20" ht="15.75" customHeight="1" x14ac:dyDescent="0.2">
      <c r="A144" s="63"/>
      <c r="B144" s="41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64"/>
      <c r="Q144" s="64"/>
      <c r="R144" s="64"/>
      <c r="S144" s="64"/>
      <c r="T144" s="64"/>
    </row>
    <row r="145" spans="1:20" ht="15.75" customHeight="1" x14ac:dyDescent="0.2">
      <c r="A145" s="63"/>
      <c r="B145" s="41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64"/>
      <c r="Q145" s="64"/>
      <c r="R145" s="64"/>
      <c r="S145" s="64"/>
      <c r="T145" s="64"/>
    </row>
    <row r="146" spans="1:20" ht="15.75" customHeight="1" x14ac:dyDescent="0.2">
      <c r="A146" s="63"/>
      <c r="B146" s="41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64"/>
      <c r="Q146" s="64"/>
      <c r="R146" s="64"/>
      <c r="S146" s="64"/>
      <c r="T146" s="64"/>
    </row>
    <row r="147" spans="1:20" ht="15.75" customHeight="1" x14ac:dyDescent="0.2">
      <c r="A147" s="63"/>
      <c r="B147" s="41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64"/>
      <c r="Q147" s="64"/>
      <c r="R147" s="64"/>
      <c r="S147" s="64"/>
      <c r="T147" s="64"/>
    </row>
    <row r="148" spans="1:20" ht="15.75" customHeight="1" x14ac:dyDescent="0.2">
      <c r="A148" s="63"/>
      <c r="B148" s="41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64"/>
      <c r="Q148" s="64"/>
      <c r="R148" s="64"/>
      <c r="S148" s="64"/>
      <c r="T148" s="64"/>
    </row>
    <row r="149" spans="1:20" ht="15.75" customHeight="1" x14ac:dyDescent="0.2">
      <c r="A149" s="63"/>
      <c r="B149" s="41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64"/>
      <c r="Q149" s="64"/>
      <c r="R149" s="64"/>
      <c r="S149" s="64"/>
      <c r="T149" s="64"/>
    </row>
    <row r="150" spans="1:20" ht="15.75" customHeight="1" x14ac:dyDescent="0.2">
      <c r="A150" s="63"/>
      <c r="B150" s="41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64"/>
      <c r="Q150" s="64"/>
      <c r="R150" s="64"/>
      <c r="S150" s="64"/>
      <c r="T150" s="64"/>
    </row>
    <row r="151" spans="1:20" ht="15.75" customHeight="1" x14ac:dyDescent="0.2">
      <c r="A151" s="63"/>
      <c r="B151" s="41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64"/>
      <c r="Q151" s="64"/>
      <c r="R151" s="64"/>
      <c r="S151" s="64"/>
      <c r="T151" s="64"/>
    </row>
    <row r="152" spans="1:20" ht="15.75" customHeight="1" x14ac:dyDescent="0.2">
      <c r="A152" s="63"/>
      <c r="B152" s="41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64"/>
      <c r="Q152" s="64"/>
      <c r="R152" s="64"/>
      <c r="S152" s="64"/>
      <c r="T152" s="64"/>
    </row>
    <row r="153" spans="1:20" ht="15.75" customHeight="1" x14ac:dyDescent="0.2">
      <c r="A153" s="63"/>
      <c r="B153" s="41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64"/>
      <c r="Q153" s="64"/>
      <c r="R153" s="64"/>
      <c r="S153" s="64"/>
      <c r="T153" s="64"/>
    </row>
    <row r="154" spans="1:20" ht="15.75" customHeight="1" x14ac:dyDescent="0.2">
      <c r="A154" s="63"/>
      <c r="B154" s="41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64"/>
      <c r="Q154" s="64"/>
      <c r="R154" s="64"/>
      <c r="S154" s="64"/>
      <c r="T154" s="64"/>
    </row>
    <row r="155" spans="1:20" ht="15.75" customHeight="1" x14ac:dyDescent="0.2">
      <c r="A155" s="63"/>
      <c r="B155" s="41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64"/>
      <c r="Q155" s="64"/>
      <c r="R155" s="64"/>
      <c r="S155" s="64"/>
      <c r="T155" s="64"/>
    </row>
    <row r="156" spans="1:20" ht="15.75" customHeight="1" x14ac:dyDescent="0.2">
      <c r="A156" s="63"/>
      <c r="B156" s="41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64"/>
      <c r="Q156" s="64"/>
      <c r="R156" s="64"/>
      <c r="S156" s="64"/>
      <c r="T156" s="64"/>
    </row>
    <row r="157" spans="1:20" ht="15.75" customHeight="1" x14ac:dyDescent="0.2">
      <c r="A157" s="63"/>
      <c r="B157" s="41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64"/>
      <c r="Q157" s="64"/>
      <c r="R157" s="64"/>
      <c r="S157" s="64"/>
      <c r="T157" s="64"/>
    </row>
    <row r="158" spans="1:20" ht="15.75" customHeight="1" x14ac:dyDescent="0.2">
      <c r="A158" s="63"/>
      <c r="B158" s="41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64"/>
      <c r="Q158" s="64"/>
      <c r="R158" s="64"/>
      <c r="S158" s="64"/>
      <c r="T158" s="64"/>
    </row>
    <row r="159" spans="1:20" ht="15.75" customHeight="1" x14ac:dyDescent="0.2">
      <c r="A159" s="63"/>
      <c r="B159" s="41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64"/>
      <c r="Q159" s="64"/>
      <c r="R159" s="64"/>
      <c r="S159" s="64"/>
      <c r="T159" s="64"/>
    </row>
    <row r="160" spans="1:20" ht="15.75" customHeight="1" x14ac:dyDescent="0.2">
      <c r="A160" s="63"/>
      <c r="B160" s="41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64"/>
      <c r="Q160" s="64"/>
      <c r="R160" s="64"/>
      <c r="S160" s="64"/>
      <c r="T160" s="64"/>
    </row>
    <row r="161" spans="1:20" ht="15.75" customHeight="1" x14ac:dyDescent="0.2">
      <c r="A161" s="63"/>
      <c r="B161" s="41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64"/>
      <c r="Q161" s="64"/>
      <c r="R161" s="64"/>
      <c r="S161" s="64"/>
      <c r="T161" s="64"/>
    </row>
    <row r="162" spans="1:20" ht="15.75" customHeight="1" x14ac:dyDescent="0.2">
      <c r="A162" s="63"/>
      <c r="B162" s="41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64"/>
      <c r="Q162" s="64"/>
      <c r="R162" s="64"/>
      <c r="S162" s="64"/>
      <c r="T162" s="64"/>
    </row>
    <row r="163" spans="1:20" ht="15.75" customHeight="1" x14ac:dyDescent="0.2">
      <c r="A163" s="63"/>
      <c r="B163" s="41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64"/>
      <c r="Q163" s="64"/>
      <c r="R163" s="64"/>
      <c r="S163" s="64"/>
      <c r="T163" s="64"/>
    </row>
    <row r="164" spans="1:20" ht="15.75" customHeight="1" x14ac:dyDescent="0.2">
      <c r="A164" s="63"/>
      <c r="B164" s="41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64"/>
      <c r="Q164" s="64"/>
      <c r="R164" s="64"/>
      <c r="S164" s="64"/>
      <c r="T164" s="64"/>
    </row>
    <row r="165" spans="1:20" ht="15.75" customHeight="1" x14ac:dyDescent="0.2">
      <c r="A165" s="63"/>
      <c r="B165" s="41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64"/>
      <c r="Q165" s="64"/>
      <c r="R165" s="64"/>
      <c r="S165" s="64"/>
      <c r="T165" s="64"/>
    </row>
    <row r="166" spans="1:20" ht="15.75" customHeight="1" x14ac:dyDescent="0.2">
      <c r="A166" s="63"/>
      <c r="B166" s="41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64"/>
      <c r="Q166" s="64"/>
      <c r="R166" s="64"/>
      <c r="S166" s="64"/>
      <c r="T166" s="64"/>
    </row>
    <row r="167" spans="1:20" ht="15.75" customHeight="1" x14ac:dyDescent="0.2">
      <c r="A167" s="63"/>
      <c r="B167" s="41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64"/>
      <c r="Q167" s="64"/>
      <c r="R167" s="64"/>
      <c r="S167" s="64"/>
      <c r="T167" s="64"/>
    </row>
    <row r="168" spans="1:20" ht="15.75" customHeight="1" x14ac:dyDescent="0.2">
      <c r="A168" s="63"/>
      <c r="B168" s="41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64"/>
      <c r="Q168" s="64"/>
      <c r="R168" s="64"/>
      <c r="S168" s="64"/>
      <c r="T168" s="64"/>
    </row>
    <row r="169" spans="1:20" ht="15.75" customHeight="1" x14ac:dyDescent="0.2">
      <c r="A169" s="63"/>
      <c r="B169" s="41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64"/>
      <c r="Q169" s="64"/>
      <c r="R169" s="64"/>
      <c r="S169" s="64"/>
      <c r="T169" s="64"/>
    </row>
    <row r="170" spans="1:20" ht="15.75" customHeight="1" x14ac:dyDescent="0.2">
      <c r="A170" s="63"/>
      <c r="B170" s="41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64"/>
      <c r="Q170" s="64"/>
      <c r="R170" s="64"/>
      <c r="S170" s="64"/>
      <c r="T170" s="64"/>
    </row>
    <row r="171" spans="1:20" ht="15.75" customHeight="1" x14ac:dyDescent="0.2">
      <c r="A171" s="63"/>
      <c r="B171" s="41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64"/>
      <c r="Q171" s="64"/>
      <c r="R171" s="64"/>
      <c r="S171" s="64"/>
      <c r="T171" s="64"/>
    </row>
    <row r="172" spans="1:20" ht="15.75" customHeight="1" x14ac:dyDescent="0.2">
      <c r="A172" s="63"/>
      <c r="B172" s="41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64"/>
      <c r="Q172" s="64"/>
      <c r="R172" s="64"/>
      <c r="S172" s="64"/>
      <c r="T172" s="64"/>
    </row>
    <row r="173" spans="1:20" ht="15.75" customHeight="1" x14ac:dyDescent="0.2">
      <c r="A173" s="63"/>
      <c r="B173" s="41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64"/>
      <c r="Q173" s="64"/>
      <c r="R173" s="64"/>
      <c r="S173" s="64"/>
      <c r="T173" s="64"/>
    </row>
    <row r="174" spans="1:20" ht="15.75" customHeight="1" x14ac:dyDescent="0.2">
      <c r="A174" s="63"/>
      <c r="B174" s="41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64"/>
      <c r="Q174" s="64"/>
      <c r="R174" s="64"/>
      <c r="S174" s="64"/>
      <c r="T174" s="64"/>
    </row>
    <row r="175" spans="1:20" ht="15.75" customHeight="1" x14ac:dyDescent="0.2">
      <c r="A175" s="63"/>
      <c r="B175" s="41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64"/>
      <c r="Q175" s="64"/>
      <c r="R175" s="64"/>
      <c r="S175" s="64"/>
      <c r="T175" s="64"/>
    </row>
    <row r="176" spans="1:20" ht="15.75" customHeight="1" x14ac:dyDescent="0.2">
      <c r="A176" s="63"/>
      <c r="B176" s="41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64"/>
      <c r="Q176" s="64"/>
      <c r="R176" s="64"/>
      <c r="S176" s="64"/>
      <c r="T176" s="64"/>
    </row>
    <row r="177" spans="1:20" ht="15.75" customHeight="1" x14ac:dyDescent="0.2">
      <c r="A177" s="63"/>
      <c r="B177" s="41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64"/>
      <c r="Q177" s="64"/>
      <c r="R177" s="64"/>
      <c r="S177" s="64"/>
      <c r="T177" s="64"/>
    </row>
    <row r="178" spans="1:20" ht="15.75" customHeight="1" x14ac:dyDescent="0.2">
      <c r="A178" s="63"/>
      <c r="B178" s="41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64"/>
      <c r="Q178" s="64"/>
      <c r="R178" s="64"/>
      <c r="S178" s="64"/>
      <c r="T178" s="64"/>
    </row>
    <row r="179" spans="1:20" ht="15.75" customHeight="1" x14ac:dyDescent="0.2">
      <c r="A179" s="63"/>
      <c r="B179" s="41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64"/>
      <c r="Q179" s="64"/>
      <c r="R179" s="64"/>
      <c r="S179" s="64"/>
      <c r="T179" s="64"/>
    </row>
    <row r="180" spans="1:20" ht="15.75" customHeight="1" x14ac:dyDescent="0.2">
      <c r="A180" s="63"/>
      <c r="B180" s="41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64"/>
      <c r="Q180" s="64"/>
      <c r="R180" s="64"/>
      <c r="S180" s="64"/>
      <c r="T180" s="64"/>
    </row>
    <row r="181" spans="1:20" ht="15.75" customHeight="1" x14ac:dyDescent="0.2">
      <c r="A181" s="63"/>
      <c r="B181" s="41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64"/>
      <c r="Q181" s="64"/>
      <c r="R181" s="64"/>
      <c r="S181" s="64"/>
      <c r="T181" s="64"/>
    </row>
    <row r="182" spans="1:20" ht="15.75" customHeight="1" x14ac:dyDescent="0.2">
      <c r="A182" s="63"/>
      <c r="B182" s="41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64"/>
      <c r="Q182" s="64"/>
      <c r="R182" s="64"/>
      <c r="S182" s="64"/>
      <c r="T182" s="64"/>
    </row>
    <row r="183" spans="1:20" ht="15.75" customHeight="1" x14ac:dyDescent="0.2">
      <c r="A183" s="63"/>
      <c r="B183" s="41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64"/>
      <c r="Q183" s="64"/>
      <c r="R183" s="64"/>
      <c r="S183" s="64"/>
      <c r="T183" s="64"/>
    </row>
    <row r="184" spans="1:20" ht="15.75" customHeight="1" x14ac:dyDescent="0.2">
      <c r="A184" s="63"/>
      <c r="B184" s="41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64"/>
      <c r="Q184" s="64"/>
      <c r="R184" s="64"/>
      <c r="S184" s="64"/>
      <c r="T184" s="64"/>
    </row>
    <row r="185" spans="1:20" ht="15.75" customHeight="1" x14ac:dyDescent="0.2">
      <c r="A185" s="63"/>
      <c r="B185" s="41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64"/>
      <c r="Q185" s="64"/>
      <c r="R185" s="64"/>
      <c r="S185" s="64"/>
      <c r="T185" s="64"/>
    </row>
    <row r="186" spans="1:20" ht="15.75" customHeight="1" x14ac:dyDescent="0.2">
      <c r="A186" s="63"/>
      <c r="B186" s="41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64"/>
      <c r="Q186" s="64"/>
      <c r="R186" s="64"/>
      <c r="S186" s="64"/>
      <c r="T186" s="64"/>
    </row>
    <row r="187" spans="1:20" ht="15.75" customHeight="1" x14ac:dyDescent="0.2">
      <c r="A187" s="63"/>
      <c r="B187" s="41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64"/>
      <c r="Q187" s="64"/>
      <c r="R187" s="64"/>
      <c r="S187" s="64"/>
      <c r="T187" s="64"/>
    </row>
    <row r="188" spans="1:20" ht="15.75" customHeight="1" x14ac:dyDescent="0.2">
      <c r="A188" s="63"/>
      <c r="B188" s="41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64"/>
      <c r="Q188" s="64"/>
      <c r="R188" s="64"/>
      <c r="S188" s="64"/>
      <c r="T188" s="64"/>
    </row>
    <row r="189" spans="1:20" ht="15.75" customHeight="1" x14ac:dyDescent="0.2">
      <c r="A189" s="63"/>
      <c r="B189" s="41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64"/>
      <c r="Q189" s="64"/>
      <c r="R189" s="64"/>
      <c r="S189" s="64"/>
      <c r="T189" s="64"/>
    </row>
    <row r="190" spans="1:20" ht="15.75" customHeight="1" x14ac:dyDescent="0.2">
      <c r="A190" s="63"/>
      <c r="B190" s="41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64"/>
      <c r="Q190" s="64"/>
      <c r="R190" s="64"/>
      <c r="S190" s="64"/>
      <c r="T190" s="64"/>
    </row>
    <row r="191" spans="1:20" ht="15.75" customHeight="1" x14ac:dyDescent="0.2">
      <c r="A191" s="63"/>
      <c r="B191" s="41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64"/>
      <c r="Q191" s="64"/>
      <c r="R191" s="64"/>
      <c r="S191" s="64"/>
      <c r="T191" s="64"/>
    </row>
    <row r="192" spans="1:20" ht="15.75" customHeight="1" x14ac:dyDescent="0.2">
      <c r="A192" s="63"/>
      <c r="B192" s="41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64"/>
      <c r="Q192" s="64"/>
      <c r="R192" s="64"/>
      <c r="S192" s="64"/>
      <c r="T192" s="64"/>
    </row>
    <row r="193" spans="1:20" ht="15.75" customHeight="1" x14ac:dyDescent="0.2">
      <c r="A193" s="63"/>
      <c r="B193" s="41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64"/>
      <c r="Q193" s="64"/>
      <c r="R193" s="64"/>
      <c r="S193" s="64"/>
      <c r="T193" s="64"/>
    </row>
    <row r="194" spans="1:20" ht="15.75" customHeight="1" x14ac:dyDescent="0.2">
      <c r="A194" s="63"/>
      <c r="B194" s="41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64"/>
      <c r="Q194" s="64"/>
      <c r="R194" s="64"/>
      <c r="S194" s="64"/>
      <c r="T194" s="64"/>
    </row>
    <row r="195" spans="1:20" ht="15.75" customHeight="1" x14ac:dyDescent="0.2">
      <c r="A195" s="63"/>
      <c r="B195" s="41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64"/>
      <c r="Q195" s="64"/>
      <c r="R195" s="64"/>
      <c r="S195" s="64"/>
      <c r="T195" s="64"/>
    </row>
    <row r="196" spans="1:20" ht="15.75" customHeight="1" x14ac:dyDescent="0.2">
      <c r="A196" s="63"/>
      <c r="B196" s="41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64"/>
      <c r="Q196" s="64"/>
      <c r="R196" s="64"/>
      <c r="S196" s="64"/>
      <c r="T196" s="64"/>
    </row>
    <row r="197" spans="1:20" ht="15.75" customHeight="1" x14ac:dyDescent="0.2">
      <c r="A197" s="63"/>
      <c r="B197" s="41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64"/>
      <c r="Q197" s="64"/>
      <c r="R197" s="64"/>
      <c r="S197" s="64"/>
      <c r="T197" s="64"/>
    </row>
    <row r="198" spans="1:20" ht="15.75" customHeight="1" x14ac:dyDescent="0.2">
      <c r="A198" s="63"/>
      <c r="B198" s="41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64"/>
      <c r="Q198" s="64"/>
      <c r="R198" s="64"/>
      <c r="S198" s="64"/>
      <c r="T198" s="64"/>
    </row>
    <row r="199" spans="1:20" ht="15.75" customHeight="1" x14ac:dyDescent="0.2">
      <c r="A199" s="63"/>
      <c r="B199" s="41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64"/>
      <c r="Q199" s="64"/>
      <c r="R199" s="64"/>
      <c r="S199" s="64"/>
      <c r="T199" s="64"/>
    </row>
    <row r="200" spans="1:20" ht="15.75" customHeight="1" x14ac:dyDescent="0.2">
      <c r="A200" s="63"/>
      <c r="B200" s="41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64"/>
      <c r="Q200" s="64"/>
      <c r="R200" s="64"/>
      <c r="S200" s="64"/>
      <c r="T200" s="64"/>
    </row>
    <row r="201" spans="1:20" ht="15.75" customHeight="1" x14ac:dyDescent="0.2">
      <c r="A201" s="63"/>
      <c r="B201" s="41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64"/>
      <c r="Q201" s="64"/>
      <c r="R201" s="64"/>
      <c r="S201" s="64"/>
      <c r="T201" s="64"/>
    </row>
    <row r="202" spans="1:20" ht="15.75" customHeight="1" x14ac:dyDescent="0.2">
      <c r="A202" s="63"/>
      <c r="B202" s="41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64"/>
      <c r="Q202" s="64"/>
      <c r="R202" s="64"/>
      <c r="S202" s="64"/>
      <c r="T202" s="64"/>
    </row>
    <row r="203" spans="1:20" ht="15.75" customHeight="1" x14ac:dyDescent="0.2">
      <c r="A203" s="63"/>
      <c r="B203" s="41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64"/>
      <c r="Q203" s="64"/>
      <c r="R203" s="64"/>
      <c r="S203" s="64"/>
      <c r="T203" s="64"/>
    </row>
    <row r="204" spans="1:20" ht="15.75" customHeight="1" x14ac:dyDescent="0.2">
      <c r="A204" s="63"/>
      <c r="B204" s="41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64"/>
      <c r="Q204" s="64"/>
      <c r="R204" s="64"/>
      <c r="S204" s="64"/>
      <c r="T204" s="64"/>
    </row>
    <row r="205" spans="1:20" ht="15.75" customHeight="1" x14ac:dyDescent="0.2">
      <c r="A205" s="63"/>
      <c r="B205" s="41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64"/>
      <c r="Q205" s="64"/>
      <c r="R205" s="64"/>
      <c r="S205" s="64"/>
      <c r="T205" s="64"/>
    </row>
    <row r="206" spans="1:20" ht="15.75" customHeight="1" x14ac:dyDescent="0.2">
      <c r="A206" s="63"/>
      <c r="B206" s="41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64"/>
      <c r="Q206" s="64"/>
      <c r="R206" s="64"/>
      <c r="S206" s="64"/>
      <c r="T206" s="64"/>
    </row>
    <row r="207" spans="1:20" ht="15.75" customHeight="1" x14ac:dyDescent="0.2">
      <c r="A207" s="63"/>
      <c r="B207" s="41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64"/>
      <c r="Q207" s="64"/>
      <c r="R207" s="64"/>
      <c r="S207" s="64"/>
      <c r="T207" s="64"/>
    </row>
    <row r="208" spans="1:20" ht="15.75" customHeight="1" x14ac:dyDescent="0.2">
      <c r="A208" s="63"/>
      <c r="B208" s="41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64"/>
      <c r="Q208" s="64"/>
      <c r="R208" s="64"/>
      <c r="S208" s="64"/>
      <c r="T208" s="64"/>
    </row>
    <row r="209" spans="1:20" ht="15.75" customHeight="1" x14ac:dyDescent="0.2">
      <c r="A209" s="63"/>
      <c r="B209" s="41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64"/>
      <c r="Q209" s="64"/>
      <c r="R209" s="64"/>
      <c r="S209" s="64"/>
      <c r="T209" s="64"/>
    </row>
    <row r="210" spans="1:20" ht="15.75" customHeight="1" x14ac:dyDescent="0.2">
      <c r="A210" s="63"/>
      <c r="B210" s="41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64"/>
      <c r="Q210" s="64"/>
      <c r="R210" s="64"/>
      <c r="S210" s="64"/>
      <c r="T210" s="64"/>
    </row>
    <row r="211" spans="1:20" ht="15.75" customHeight="1" x14ac:dyDescent="0.2">
      <c r="A211" s="63"/>
      <c r="B211" s="41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64"/>
      <c r="Q211" s="64"/>
      <c r="R211" s="64"/>
      <c r="S211" s="64"/>
      <c r="T211" s="64"/>
    </row>
    <row r="212" spans="1:20" ht="15.75" customHeight="1" x14ac:dyDescent="0.2">
      <c r="A212" s="63"/>
      <c r="B212" s="41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64"/>
      <c r="Q212" s="64"/>
      <c r="R212" s="64"/>
      <c r="S212" s="64"/>
      <c r="T212" s="64"/>
    </row>
    <row r="213" spans="1:20" ht="15.75" customHeight="1" x14ac:dyDescent="0.2">
      <c r="A213" s="63"/>
      <c r="B213" s="41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64"/>
      <c r="Q213" s="64"/>
      <c r="R213" s="64"/>
      <c r="S213" s="64"/>
      <c r="T213" s="64"/>
    </row>
    <row r="214" spans="1:20" ht="15.75" customHeight="1" x14ac:dyDescent="0.2">
      <c r="A214" s="63"/>
      <c r="B214" s="41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64"/>
      <c r="Q214" s="64"/>
      <c r="R214" s="64"/>
      <c r="S214" s="64"/>
      <c r="T214" s="64"/>
    </row>
    <row r="215" spans="1:20" ht="15.75" customHeight="1" x14ac:dyDescent="0.2">
      <c r="A215" s="63"/>
      <c r="B215" s="41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64"/>
      <c r="Q215" s="64"/>
      <c r="R215" s="64"/>
      <c r="S215" s="64"/>
      <c r="T215" s="64"/>
    </row>
    <row r="216" spans="1:20" ht="15.75" customHeight="1" x14ac:dyDescent="0.2">
      <c r="A216" s="63"/>
      <c r="B216" s="41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64"/>
      <c r="Q216" s="64"/>
      <c r="R216" s="64"/>
      <c r="S216" s="64"/>
      <c r="T216" s="64"/>
    </row>
    <row r="217" spans="1:20" ht="15.75" customHeight="1" x14ac:dyDescent="0.2">
      <c r="A217" s="63"/>
      <c r="B217" s="41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64"/>
      <c r="Q217" s="64"/>
      <c r="R217" s="64"/>
      <c r="S217" s="64"/>
      <c r="T217" s="64"/>
    </row>
    <row r="218" spans="1:20" ht="15.75" customHeight="1" x14ac:dyDescent="0.2">
      <c r="A218" s="63"/>
      <c r="B218" s="41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64"/>
      <c r="Q218" s="64"/>
      <c r="R218" s="64"/>
      <c r="S218" s="64"/>
      <c r="T218" s="64"/>
    </row>
    <row r="219" spans="1:20" ht="15.75" customHeight="1" x14ac:dyDescent="0.2">
      <c r="A219" s="63"/>
      <c r="B219" s="41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64"/>
      <c r="Q219" s="64"/>
      <c r="R219" s="64"/>
      <c r="S219" s="64"/>
      <c r="T219" s="64"/>
    </row>
    <row r="220" spans="1:20" ht="15.75" customHeight="1" x14ac:dyDescent="0.2">
      <c r="A220" s="63"/>
      <c r="B220" s="41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64"/>
      <c r="Q220" s="64"/>
      <c r="R220" s="64"/>
      <c r="S220" s="64"/>
      <c r="T220" s="64"/>
    </row>
    <row r="221" spans="1:20" ht="15.75" customHeight="1" x14ac:dyDescent="0.2">
      <c r="A221" s="63"/>
      <c r="B221" s="41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64"/>
      <c r="Q221" s="64"/>
      <c r="R221" s="64"/>
      <c r="S221" s="64"/>
      <c r="T221" s="64"/>
    </row>
    <row r="222" spans="1:20" ht="15.75" customHeight="1" x14ac:dyDescent="0.2">
      <c r="A222" s="63"/>
      <c r="B222" s="41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64"/>
      <c r="Q222" s="64"/>
      <c r="R222" s="64"/>
      <c r="S222" s="64"/>
      <c r="T222" s="64"/>
    </row>
    <row r="223" spans="1:20" ht="15.75" customHeight="1" x14ac:dyDescent="0.2">
      <c r="A223" s="63"/>
      <c r="B223" s="41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64"/>
      <c r="Q223" s="64"/>
      <c r="R223" s="64"/>
      <c r="S223" s="64"/>
      <c r="T223" s="64"/>
    </row>
    <row r="224" spans="1:20" ht="15.75" customHeight="1" x14ac:dyDescent="0.2">
      <c r="A224" s="63"/>
      <c r="B224" s="41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64"/>
      <c r="Q224" s="64"/>
      <c r="R224" s="64"/>
      <c r="S224" s="64"/>
      <c r="T224" s="64"/>
    </row>
    <row r="225" spans="1:20" ht="15.75" customHeight="1" x14ac:dyDescent="0.2">
      <c r="A225" s="63"/>
      <c r="B225" s="41"/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64"/>
      <c r="Q225" s="64"/>
      <c r="R225" s="64"/>
      <c r="S225" s="64"/>
      <c r="T225" s="64"/>
    </row>
    <row r="226" spans="1:20" ht="15.75" customHeight="1" x14ac:dyDescent="0.2">
      <c r="A226" s="63"/>
      <c r="B226" s="41"/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64"/>
      <c r="Q226" s="64"/>
      <c r="R226" s="64"/>
      <c r="S226" s="64"/>
      <c r="T226" s="64"/>
    </row>
    <row r="227" spans="1:20" ht="15.75" customHeight="1" x14ac:dyDescent="0.2">
      <c r="A227" s="63"/>
      <c r="B227" s="41"/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64"/>
      <c r="Q227" s="64"/>
      <c r="R227" s="64"/>
      <c r="S227" s="64"/>
      <c r="T227" s="64"/>
    </row>
    <row r="228" spans="1:20" ht="15.75" customHeight="1" x14ac:dyDescent="0.2">
      <c r="A228" s="63"/>
      <c r="B228" s="41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64"/>
      <c r="Q228" s="64"/>
      <c r="R228" s="64"/>
      <c r="S228" s="64"/>
      <c r="T228" s="64"/>
    </row>
    <row r="229" spans="1:20" ht="15.75" customHeight="1" x14ac:dyDescent="0.2">
      <c r="A229" s="63"/>
      <c r="B229" s="41"/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64"/>
      <c r="Q229" s="64"/>
      <c r="R229" s="64"/>
      <c r="S229" s="64"/>
      <c r="T229" s="64"/>
    </row>
    <row r="230" spans="1:20" ht="15.75" customHeight="1" x14ac:dyDescent="0.2">
      <c r="A230" s="63"/>
      <c r="B230" s="41"/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64"/>
      <c r="Q230" s="64"/>
      <c r="R230" s="64"/>
      <c r="S230" s="64"/>
      <c r="T230" s="64"/>
    </row>
    <row r="231" spans="1:20" ht="15.75" customHeight="1" x14ac:dyDescent="0.2">
      <c r="A231" s="63"/>
      <c r="B231" s="41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64"/>
      <c r="Q231" s="64"/>
      <c r="R231" s="64"/>
      <c r="S231" s="64"/>
      <c r="T231" s="64"/>
    </row>
    <row r="232" spans="1:20" ht="15.75" customHeight="1" x14ac:dyDescent="0.2">
      <c r="A232" s="63"/>
      <c r="B232" s="41"/>
      <c r="C232" s="41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64"/>
      <c r="Q232" s="64"/>
      <c r="R232" s="64"/>
      <c r="S232" s="64"/>
      <c r="T232" s="64"/>
    </row>
    <row r="233" spans="1:20" ht="15.75" customHeight="1" x14ac:dyDescent="0.2">
      <c r="A233" s="63"/>
      <c r="B233" s="41"/>
      <c r="C233" s="41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64"/>
      <c r="Q233" s="64"/>
      <c r="R233" s="64"/>
      <c r="S233" s="64"/>
      <c r="T233" s="64"/>
    </row>
    <row r="234" spans="1:20" ht="15.75" customHeight="1" x14ac:dyDescent="0.2">
      <c r="A234" s="63"/>
      <c r="B234" s="41"/>
      <c r="C234" s="41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64"/>
      <c r="Q234" s="64"/>
      <c r="R234" s="64"/>
      <c r="S234" s="64"/>
      <c r="T234" s="64"/>
    </row>
    <row r="235" spans="1:20" ht="15.75" customHeight="1" x14ac:dyDescent="0.2">
      <c r="A235" s="63"/>
      <c r="B235" s="41"/>
      <c r="C235" s="41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64"/>
      <c r="Q235" s="64"/>
      <c r="R235" s="64"/>
      <c r="S235" s="64"/>
      <c r="T235" s="64"/>
    </row>
    <row r="236" spans="1:20" ht="15.75" customHeight="1" x14ac:dyDescent="0.2">
      <c r="A236" s="63"/>
      <c r="B236" s="41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64"/>
      <c r="Q236" s="64"/>
      <c r="R236" s="64"/>
      <c r="S236" s="64"/>
      <c r="T236" s="64"/>
    </row>
    <row r="237" spans="1:20" ht="15.75" customHeight="1" x14ac:dyDescent="0.2">
      <c r="A237" s="63"/>
      <c r="B237" s="41"/>
      <c r="C237" s="41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64"/>
      <c r="Q237" s="64"/>
      <c r="R237" s="64"/>
      <c r="S237" s="64"/>
      <c r="T237" s="64"/>
    </row>
    <row r="238" spans="1:20" ht="15.75" customHeight="1" x14ac:dyDescent="0.2">
      <c r="A238" s="63"/>
      <c r="B238" s="41"/>
      <c r="C238" s="41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64"/>
      <c r="Q238" s="64"/>
      <c r="R238" s="64"/>
      <c r="S238" s="64"/>
      <c r="T238" s="64"/>
    </row>
    <row r="239" spans="1:20" ht="15.75" customHeight="1" x14ac:dyDescent="0.2">
      <c r="A239" s="63"/>
      <c r="B239" s="41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64"/>
      <c r="Q239" s="64"/>
      <c r="R239" s="64"/>
      <c r="S239" s="64"/>
      <c r="T239" s="64"/>
    </row>
    <row r="240" spans="1:20" ht="15.75" customHeight="1" x14ac:dyDescent="0.2">
      <c r="A240" s="63"/>
      <c r="B240" s="41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64"/>
      <c r="Q240" s="64"/>
      <c r="R240" s="64"/>
      <c r="S240" s="64"/>
      <c r="T240" s="64"/>
    </row>
    <row r="241" spans="1:20" ht="15.75" customHeight="1" x14ac:dyDescent="0.2">
      <c r="A241" s="63"/>
      <c r="B241" s="41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64"/>
      <c r="Q241" s="64"/>
      <c r="R241" s="64"/>
      <c r="S241" s="64"/>
      <c r="T241" s="64"/>
    </row>
    <row r="242" spans="1:20" ht="15.75" customHeight="1" x14ac:dyDescent="0.2">
      <c r="A242" s="63"/>
      <c r="B242" s="41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64"/>
      <c r="Q242" s="64"/>
      <c r="R242" s="64"/>
      <c r="S242" s="64"/>
      <c r="T242" s="64"/>
    </row>
    <row r="243" spans="1:20" ht="15.75" customHeight="1" x14ac:dyDescent="0.2">
      <c r="A243" s="63"/>
      <c r="B243" s="41"/>
      <c r="C243" s="41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64"/>
      <c r="Q243" s="64"/>
      <c r="R243" s="64"/>
      <c r="S243" s="64"/>
      <c r="T243" s="64"/>
    </row>
    <row r="244" spans="1:20" ht="15.75" customHeight="1" x14ac:dyDescent="0.2">
      <c r="A244" s="63"/>
      <c r="B244" s="41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64"/>
      <c r="Q244" s="64"/>
      <c r="R244" s="64"/>
      <c r="S244" s="64"/>
      <c r="T244" s="64"/>
    </row>
    <row r="245" spans="1:20" ht="15.75" customHeight="1" x14ac:dyDescent="0.2">
      <c r="A245" s="63"/>
      <c r="B245" s="41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64"/>
      <c r="Q245" s="64"/>
      <c r="R245" s="64"/>
      <c r="S245" s="64"/>
      <c r="T245" s="64"/>
    </row>
    <row r="246" spans="1:20" ht="15.75" customHeight="1" x14ac:dyDescent="0.2">
      <c r="A246" s="63"/>
      <c r="B246" s="41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64"/>
      <c r="Q246" s="64"/>
      <c r="R246" s="64"/>
      <c r="S246" s="64"/>
      <c r="T246" s="64"/>
    </row>
    <row r="247" spans="1:20" ht="15.75" customHeight="1" x14ac:dyDescent="0.2">
      <c r="A247" s="63"/>
      <c r="B247" s="41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64"/>
      <c r="Q247" s="64"/>
      <c r="R247" s="64"/>
      <c r="S247" s="64"/>
      <c r="T247" s="64"/>
    </row>
    <row r="248" spans="1:20" ht="15.75" customHeight="1" x14ac:dyDescent="0.2">
      <c r="A248" s="63"/>
      <c r="B248" s="41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64"/>
      <c r="Q248" s="64"/>
      <c r="R248" s="64"/>
      <c r="S248" s="64"/>
      <c r="T248" s="64"/>
    </row>
    <row r="249" spans="1:20" ht="15.75" customHeight="1" x14ac:dyDescent="0.2">
      <c r="A249" s="63"/>
      <c r="B249" s="41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64"/>
      <c r="Q249" s="64"/>
      <c r="R249" s="64"/>
      <c r="S249" s="64"/>
      <c r="T249" s="64"/>
    </row>
    <row r="250" spans="1:20" ht="15.75" customHeight="1" x14ac:dyDescent="0.2">
      <c r="A250" s="63"/>
      <c r="B250" s="41"/>
      <c r="C250" s="41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64"/>
      <c r="Q250" s="64"/>
      <c r="R250" s="64"/>
      <c r="S250" s="64"/>
      <c r="T250" s="64"/>
    </row>
    <row r="251" spans="1:20" ht="15.75" customHeight="1" x14ac:dyDescent="0.2">
      <c r="A251" s="63"/>
      <c r="B251" s="41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64"/>
      <c r="Q251" s="64"/>
      <c r="R251" s="64"/>
      <c r="S251" s="64"/>
      <c r="T251" s="64"/>
    </row>
    <row r="252" spans="1:20" ht="15.75" customHeight="1" x14ac:dyDescent="0.2">
      <c r="A252" s="63"/>
      <c r="B252" s="41"/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64"/>
      <c r="Q252" s="64"/>
      <c r="R252" s="64"/>
      <c r="S252" s="64"/>
      <c r="T252" s="64"/>
    </row>
    <row r="253" spans="1:20" ht="15.75" customHeight="1" x14ac:dyDescent="0.2">
      <c r="A253" s="63"/>
      <c r="B253" s="41"/>
      <c r="C253" s="41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64"/>
      <c r="Q253" s="64"/>
      <c r="R253" s="64"/>
      <c r="S253" s="64"/>
      <c r="T253" s="64"/>
    </row>
    <row r="254" spans="1:20" ht="15.75" customHeight="1" x14ac:dyDescent="0.2">
      <c r="A254" s="63"/>
      <c r="B254" s="41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64"/>
      <c r="Q254" s="64"/>
      <c r="R254" s="64"/>
      <c r="S254" s="64"/>
      <c r="T254" s="64"/>
    </row>
    <row r="255" spans="1:20" ht="15.75" customHeight="1" x14ac:dyDescent="0.2">
      <c r="A255" s="63"/>
      <c r="B255" s="41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64"/>
      <c r="Q255" s="64"/>
      <c r="R255" s="64"/>
      <c r="S255" s="64"/>
      <c r="T255" s="64"/>
    </row>
    <row r="256" spans="1:20" ht="15.75" customHeight="1" x14ac:dyDescent="0.2">
      <c r="A256" s="63"/>
      <c r="B256" s="41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64"/>
      <c r="Q256" s="64"/>
      <c r="R256" s="64"/>
      <c r="S256" s="64"/>
      <c r="T256" s="64"/>
    </row>
    <row r="257" spans="1:20" ht="15.75" customHeight="1" x14ac:dyDescent="0.2">
      <c r="A257" s="63"/>
      <c r="B257" s="41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64"/>
      <c r="Q257" s="64"/>
      <c r="R257" s="64"/>
      <c r="S257" s="64"/>
      <c r="T257" s="64"/>
    </row>
    <row r="258" spans="1:20" ht="15.75" customHeight="1" x14ac:dyDescent="0.2">
      <c r="A258" s="63"/>
      <c r="B258" s="41"/>
      <c r="C258" s="41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64"/>
      <c r="Q258" s="64"/>
      <c r="R258" s="64"/>
      <c r="S258" s="64"/>
      <c r="T258" s="64"/>
    </row>
    <row r="259" spans="1:20" ht="15.75" customHeight="1" x14ac:dyDescent="0.2">
      <c r="A259" s="63"/>
      <c r="B259" s="41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64"/>
      <c r="Q259" s="64"/>
      <c r="R259" s="64"/>
      <c r="S259" s="64"/>
      <c r="T259" s="64"/>
    </row>
    <row r="260" spans="1:20" ht="15.75" customHeight="1" x14ac:dyDescent="0.2">
      <c r="A260" s="63"/>
      <c r="B260" s="41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64"/>
      <c r="Q260" s="64"/>
      <c r="R260" s="64"/>
      <c r="S260" s="64"/>
      <c r="T260" s="64"/>
    </row>
    <row r="261" spans="1:20" ht="15.75" customHeight="1" x14ac:dyDescent="0.2">
      <c r="A261" s="63"/>
      <c r="B261" s="41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64"/>
      <c r="Q261" s="64"/>
      <c r="R261" s="64"/>
      <c r="S261" s="64"/>
      <c r="T261" s="64"/>
    </row>
    <row r="262" spans="1:20" ht="15.75" customHeight="1" x14ac:dyDescent="0.2">
      <c r="A262" s="63"/>
      <c r="B262" s="41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64"/>
      <c r="Q262" s="64"/>
      <c r="R262" s="64"/>
      <c r="S262" s="64"/>
      <c r="T262" s="64"/>
    </row>
    <row r="263" spans="1:20" ht="15.75" customHeight="1" x14ac:dyDescent="0.2">
      <c r="A263" s="63"/>
      <c r="B263" s="41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64"/>
      <c r="Q263" s="64"/>
      <c r="R263" s="64"/>
      <c r="S263" s="64"/>
      <c r="T263" s="64"/>
    </row>
    <row r="264" spans="1:20" ht="15.75" customHeight="1" x14ac:dyDescent="0.2">
      <c r="A264" s="63"/>
      <c r="B264" s="41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64"/>
      <c r="Q264" s="64"/>
      <c r="R264" s="64"/>
      <c r="S264" s="64"/>
      <c r="T264" s="64"/>
    </row>
    <row r="265" spans="1:20" ht="15.75" customHeight="1" x14ac:dyDescent="0.2">
      <c r="A265" s="63"/>
      <c r="B265" s="41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64"/>
      <c r="Q265" s="64"/>
      <c r="R265" s="64"/>
      <c r="S265" s="64"/>
      <c r="T265" s="64"/>
    </row>
    <row r="266" spans="1:20" ht="15.75" customHeight="1" x14ac:dyDescent="0.2">
      <c r="A266" s="63"/>
      <c r="B266" s="41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64"/>
      <c r="Q266" s="64"/>
      <c r="R266" s="64"/>
      <c r="S266" s="64"/>
      <c r="T266" s="64"/>
    </row>
    <row r="267" spans="1:20" ht="15.75" customHeight="1" x14ac:dyDescent="0.2">
      <c r="A267" s="63"/>
      <c r="B267" s="41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64"/>
      <c r="Q267" s="64"/>
      <c r="R267" s="64"/>
      <c r="S267" s="64"/>
      <c r="T267" s="64"/>
    </row>
    <row r="268" spans="1:20" ht="15.75" customHeight="1" x14ac:dyDescent="0.2">
      <c r="A268" s="63"/>
      <c r="B268" s="41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64"/>
      <c r="Q268" s="64"/>
      <c r="R268" s="64"/>
      <c r="S268" s="64"/>
      <c r="T268" s="64"/>
    </row>
    <row r="269" spans="1:20" ht="15.75" customHeight="1" x14ac:dyDescent="0.2">
      <c r="A269" s="63"/>
      <c r="B269" s="41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64"/>
      <c r="Q269" s="64"/>
      <c r="R269" s="64"/>
      <c r="S269" s="64"/>
      <c r="T269" s="64"/>
    </row>
    <row r="270" spans="1:20" ht="15.75" customHeight="1" x14ac:dyDescent="0.2">
      <c r="A270" s="63"/>
      <c r="B270" s="41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64"/>
      <c r="Q270" s="64"/>
      <c r="R270" s="64"/>
      <c r="S270" s="64"/>
      <c r="T270" s="64"/>
    </row>
    <row r="271" spans="1:20" ht="15.75" customHeight="1" x14ac:dyDescent="0.2">
      <c r="A271" s="63"/>
      <c r="B271" s="41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64"/>
      <c r="Q271" s="64"/>
      <c r="R271" s="64"/>
      <c r="S271" s="64"/>
      <c r="T271" s="64"/>
    </row>
    <row r="272" spans="1:20" ht="15.75" customHeight="1" x14ac:dyDescent="0.2">
      <c r="A272" s="63"/>
      <c r="B272" s="41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64"/>
      <c r="Q272" s="64"/>
      <c r="R272" s="64"/>
      <c r="S272" s="64"/>
      <c r="T272" s="64"/>
    </row>
    <row r="273" spans="1:20" ht="15.75" customHeight="1" x14ac:dyDescent="0.2">
      <c r="A273" s="63"/>
      <c r="B273" s="41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64"/>
      <c r="Q273" s="64"/>
      <c r="R273" s="64"/>
      <c r="S273" s="64"/>
      <c r="T273" s="64"/>
    </row>
    <row r="274" spans="1:20" ht="15.75" customHeight="1" x14ac:dyDescent="0.2">
      <c r="A274" s="63"/>
      <c r="B274" s="41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64"/>
      <c r="Q274" s="64"/>
      <c r="R274" s="64"/>
      <c r="S274" s="64"/>
      <c r="T274" s="64"/>
    </row>
    <row r="275" spans="1:20" ht="15.75" customHeight="1" x14ac:dyDescent="0.2">
      <c r="A275" s="63"/>
      <c r="B275" s="41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64"/>
      <c r="Q275" s="64"/>
      <c r="R275" s="64"/>
      <c r="S275" s="64"/>
      <c r="T275" s="64"/>
    </row>
    <row r="276" spans="1:20" ht="15.75" customHeight="1" x14ac:dyDescent="0.2">
      <c r="A276" s="63"/>
      <c r="B276" s="41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64"/>
      <c r="Q276" s="64"/>
      <c r="R276" s="64"/>
      <c r="S276" s="64"/>
      <c r="T276" s="64"/>
    </row>
    <row r="277" spans="1:20" ht="15.75" customHeight="1" x14ac:dyDescent="0.2">
      <c r="A277" s="63"/>
      <c r="B277" s="41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64"/>
      <c r="Q277" s="64"/>
      <c r="R277" s="64"/>
      <c r="S277" s="64"/>
      <c r="T277" s="64"/>
    </row>
    <row r="278" spans="1:20" ht="15.75" customHeight="1" x14ac:dyDescent="0.2">
      <c r="A278" s="63"/>
      <c r="B278" s="41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64"/>
      <c r="Q278" s="64"/>
      <c r="R278" s="64"/>
      <c r="S278" s="64"/>
      <c r="T278" s="64"/>
    </row>
    <row r="279" spans="1:20" ht="15.75" customHeight="1" x14ac:dyDescent="0.2">
      <c r="A279" s="63"/>
      <c r="B279" s="41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64"/>
      <c r="Q279" s="64"/>
      <c r="R279" s="64"/>
      <c r="S279" s="64"/>
      <c r="T279" s="64"/>
    </row>
    <row r="280" spans="1:20" ht="15.75" customHeight="1" x14ac:dyDescent="0.2">
      <c r="A280" s="63"/>
      <c r="B280" s="41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64"/>
      <c r="Q280" s="64"/>
      <c r="R280" s="64"/>
      <c r="S280" s="64"/>
      <c r="T280" s="64"/>
    </row>
    <row r="281" spans="1:20" ht="15.75" customHeight="1" x14ac:dyDescent="0.2">
      <c r="A281" s="63"/>
      <c r="B281" s="41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64"/>
      <c r="Q281" s="64"/>
      <c r="R281" s="64"/>
      <c r="S281" s="64"/>
      <c r="T281" s="64"/>
    </row>
    <row r="282" spans="1:20" ht="15.75" customHeight="1" x14ac:dyDescent="0.2">
      <c r="A282" s="63"/>
      <c r="B282" s="41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64"/>
      <c r="Q282" s="64"/>
      <c r="R282" s="64"/>
      <c r="S282" s="64"/>
      <c r="T282" s="64"/>
    </row>
    <row r="283" spans="1:20" ht="15.75" customHeight="1" x14ac:dyDescent="0.2">
      <c r="A283" s="63"/>
      <c r="B283" s="41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64"/>
      <c r="Q283" s="64"/>
      <c r="R283" s="64"/>
      <c r="S283" s="64"/>
      <c r="T283" s="64"/>
    </row>
    <row r="284" spans="1:20" ht="15.75" customHeight="1" x14ac:dyDescent="0.2">
      <c r="A284" s="63"/>
      <c r="B284" s="41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64"/>
      <c r="Q284" s="64"/>
      <c r="R284" s="64"/>
      <c r="S284" s="64"/>
      <c r="T284" s="64"/>
    </row>
    <row r="285" spans="1:20" ht="15.75" customHeight="1" x14ac:dyDescent="0.2">
      <c r="A285" s="63"/>
      <c r="B285" s="41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64"/>
      <c r="Q285" s="64"/>
      <c r="R285" s="64"/>
      <c r="S285" s="64"/>
      <c r="T285" s="64"/>
    </row>
    <row r="286" spans="1:20" ht="15.75" customHeight="1" x14ac:dyDescent="0.2">
      <c r="A286" s="63"/>
      <c r="B286" s="41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64"/>
      <c r="Q286" s="64"/>
      <c r="R286" s="64"/>
      <c r="S286" s="64"/>
      <c r="T286" s="64"/>
    </row>
    <row r="287" spans="1:20" ht="15.75" customHeight="1" x14ac:dyDescent="0.2">
      <c r="A287" s="63"/>
      <c r="B287" s="41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64"/>
      <c r="Q287" s="64"/>
      <c r="R287" s="64"/>
      <c r="S287" s="64"/>
      <c r="T287" s="64"/>
    </row>
    <row r="288" spans="1:20" ht="15.75" customHeight="1" x14ac:dyDescent="0.2">
      <c r="A288" s="63"/>
      <c r="B288" s="41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64"/>
      <c r="Q288" s="64"/>
      <c r="R288" s="64"/>
      <c r="S288" s="64"/>
      <c r="T288" s="64"/>
    </row>
    <row r="289" spans="1:20" ht="15.75" customHeight="1" x14ac:dyDescent="0.2">
      <c r="A289" s="63"/>
      <c r="B289" s="41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64"/>
      <c r="Q289" s="64"/>
      <c r="R289" s="64"/>
      <c r="S289" s="64"/>
      <c r="T289" s="64"/>
    </row>
    <row r="290" spans="1:20" ht="15.75" customHeight="1" x14ac:dyDescent="0.2">
      <c r="A290" s="63"/>
      <c r="B290" s="41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64"/>
      <c r="Q290" s="64"/>
      <c r="R290" s="64"/>
      <c r="S290" s="64"/>
      <c r="T290" s="64"/>
    </row>
    <row r="291" spans="1:20" ht="15.75" customHeight="1" x14ac:dyDescent="0.2">
      <c r="A291" s="63"/>
      <c r="B291" s="41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64"/>
      <c r="Q291" s="64"/>
      <c r="R291" s="64"/>
      <c r="S291" s="64"/>
      <c r="T291" s="64"/>
    </row>
    <row r="292" spans="1:20" ht="15.75" customHeight="1" x14ac:dyDescent="0.2">
      <c r="A292" s="63"/>
      <c r="B292" s="41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64"/>
      <c r="Q292" s="64"/>
      <c r="R292" s="64"/>
      <c r="S292" s="64"/>
      <c r="T292" s="64"/>
    </row>
    <row r="293" spans="1:20" ht="15.75" customHeight="1" x14ac:dyDescent="0.2">
      <c r="A293" s="63"/>
      <c r="B293" s="41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64"/>
      <c r="Q293" s="64"/>
      <c r="R293" s="64"/>
      <c r="S293" s="64"/>
      <c r="T293" s="64"/>
    </row>
    <row r="294" spans="1:20" ht="15.75" customHeight="1" x14ac:dyDescent="0.2">
      <c r="A294" s="63"/>
      <c r="B294" s="41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64"/>
      <c r="Q294" s="64"/>
      <c r="R294" s="64"/>
      <c r="S294" s="64"/>
      <c r="T294" s="64"/>
    </row>
    <row r="295" spans="1:20" ht="15.75" customHeight="1" x14ac:dyDescent="0.2">
      <c r="A295" s="63"/>
      <c r="B295" s="41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64"/>
      <c r="Q295" s="64"/>
      <c r="R295" s="64"/>
      <c r="S295" s="64"/>
      <c r="T295" s="64"/>
    </row>
    <row r="296" spans="1:20" ht="15.75" customHeight="1" x14ac:dyDescent="0.2">
      <c r="A296" s="63"/>
      <c r="B296" s="41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64"/>
      <c r="Q296" s="64"/>
      <c r="R296" s="64"/>
      <c r="S296" s="64"/>
      <c r="T296" s="64"/>
    </row>
    <row r="297" spans="1:20" ht="15.75" customHeight="1" x14ac:dyDescent="0.2">
      <c r="A297" s="63"/>
      <c r="B297" s="41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64"/>
      <c r="Q297" s="64"/>
      <c r="R297" s="64"/>
      <c r="S297" s="64"/>
      <c r="T297" s="64"/>
    </row>
    <row r="298" spans="1:20" ht="15.75" customHeight="1" x14ac:dyDescent="0.2">
      <c r="A298" s="63"/>
      <c r="B298" s="41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64"/>
      <c r="Q298" s="64"/>
      <c r="R298" s="64"/>
      <c r="S298" s="64"/>
      <c r="T298" s="64"/>
    </row>
    <row r="299" spans="1:20" ht="15.75" customHeight="1" x14ac:dyDescent="0.2">
      <c r="A299" s="63"/>
      <c r="B299" s="41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64"/>
      <c r="Q299" s="64"/>
      <c r="R299" s="64"/>
      <c r="S299" s="64"/>
      <c r="T299" s="64"/>
    </row>
    <row r="300" spans="1:20" ht="15.75" customHeight="1" x14ac:dyDescent="0.2">
      <c r="A300" s="63"/>
      <c r="B300" s="41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64"/>
      <c r="Q300" s="64"/>
      <c r="R300" s="64"/>
      <c r="S300" s="64"/>
      <c r="T300" s="64"/>
    </row>
    <row r="301" spans="1:20" ht="15.75" customHeight="1" x14ac:dyDescent="0.2">
      <c r="A301" s="63"/>
      <c r="B301" s="41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64"/>
      <c r="Q301" s="64"/>
      <c r="R301" s="64"/>
      <c r="S301" s="64"/>
      <c r="T301" s="64"/>
    </row>
    <row r="302" spans="1:20" ht="15.75" customHeight="1" x14ac:dyDescent="0.2">
      <c r="A302" s="63"/>
      <c r="B302" s="41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64"/>
      <c r="Q302" s="64"/>
      <c r="R302" s="64"/>
      <c r="S302" s="64"/>
      <c r="T302" s="64"/>
    </row>
    <row r="303" spans="1:20" ht="15.75" customHeight="1" x14ac:dyDescent="0.2">
      <c r="A303" s="63"/>
      <c r="B303" s="41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64"/>
      <c r="Q303" s="64"/>
      <c r="R303" s="64"/>
      <c r="S303" s="64"/>
      <c r="T303" s="64"/>
    </row>
    <row r="304" spans="1:20" ht="15.75" customHeight="1" x14ac:dyDescent="0.2">
      <c r="A304" s="63"/>
      <c r="B304" s="41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64"/>
      <c r="Q304" s="64"/>
      <c r="R304" s="64"/>
      <c r="S304" s="64"/>
      <c r="T304" s="64"/>
    </row>
    <row r="305" spans="1:20" ht="15.75" customHeight="1" x14ac:dyDescent="0.2">
      <c r="A305" s="63"/>
      <c r="B305" s="41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64"/>
      <c r="Q305" s="64"/>
      <c r="R305" s="64"/>
      <c r="S305" s="64"/>
      <c r="T305" s="64"/>
    </row>
    <row r="306" spans="1:20" ht="15.75" customHeight="1" x14ac:dyDescent="0.2">
      <c r="A306" s="63"/>
      <c r="B306" s="41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64"/>
      <c r="Q306" s="64"/>
      <c r="R306" s="64"/>
      <c r="S306" s="64"/>
      <c r="T306" s="64"/>
    </row>
    <row r="307" spans="1:20" ht="15.75" customHeight="1" x14ac:dyDescent="0.2">
      <c r="A307" s="63"/>
      <c r="B307" s="41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64"/>
      <c r="Q307" s="64"/>
      <c r="R307" s="64"/>
      <c r="S307" s="64"/>
      <c r="T307" s="64"/>
    </row>
    <row r="308" spans="1:20" ht="15.75" customHeight="1" x14ac:dyDescent="0.2">
      <c r="A308" s="63"/>
      <c r="B308" s="41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64"/>
      <c r="Q308" s="64"/>
      <c r="R308" s="64"/>
      <c r="S308" s="64"/>
      <c r="T308" s="64"/>
    </row>
    <row r="309" spans="1:20" ht="15.75" customHeight="1" x14ac:dyDescent="0.2">
      <c r="A309" s="63"/>
      <c r="B309" s="41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64"/>
      <c r="Q309" s="64"/>
      <c r="R309" s="64"/>
      <c r="S309" s="64"/>
      <c r="T309" s="64"/>
    </row>
    <row r="310" spans="1:20" ht="15.75" customHeight="1" x14ac:dyDescent="0.2">
      <c r="A310" s="63"/>
      <c r="B310" s="41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64"/>
      <c r="Q310" s="64"/>
      <c r="R310" s="64"/>
      <c r="S310" s="64"/>
      <c r="T310" s="64"/>
    </row>
    <row r="311" spans="1:20" ht="15.75" customHeight="1" x14ac:dyDescent="0.2">
      <c r="A311" s="63"/>
      <c r="B311" s="41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64"/>
      <c r="Q311" s="64"/>
      <c r="R311" s="64"/>
      <c r="S311" s="64"/>
      <c r="T311" s="64"/>
    </row>
    <row r="312" spans="1:20" ht="15.75" customHeight="1" x14ac:dyDescent="0.2">
      <c r="A312" s="63"/>
      <c r="B312" s="41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64"/>
      <c r="Q312" s="64"/>
      <c r="R312" s="64"/>
      <c r="S312" s="64"/>
      <c r="T312" s="64"/>
    </row>
    <row r="313" spans="1:20" ht="15.75" customHeight="1" x14ac:dyDescent="0.2">
      <c r="A313" s="63"/>
      <c r="B313" s="41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64"/>
      <c r="Q313" s="64"/>
      <c r="R313" s="64"/>
      <c r="S313" s="64"/>
      <c r="T313" s="64"/>
    </row>
    <row r="314" spans="1:20" ht="15.75" customHeight="1" x14ac:dyDescent="0.2">
      <c r="A314" s="63"/>
      <c r="B314" s="41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64"/>
      <c r="Q314" s="64"/>
      <c r="R314" s="64"/>
      <c r="S314" s="64"/>
      <c r="T314" s="64"/>
    </row>
    <row r="315" spans="1:20" ht="15.75" customHeight="1" x14ac:dyDescent="0.2">
      <c r="A315" s="63"/>
      <c r="B315" s="41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64"/>
      <c r="Q315" s="64"/>
      <c r="R315" s="64"/>
      <c r="S315" s="64"/>
      <c r="T315" s="64"/>
    </row>
    <row r="316" spans="1:20" ht="15.75" customHeight="1" x14ac:dyDescent="0.2">
      <c r="A316" s="63"/>
      <c r="B316" s="41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64"/>
      <c r="Q316" s="64"/>
      <c r="R316" s="64"/>
      <c r="S316" s="64"/>
      <c r="T316" s="64"/>
    </row>
    <row r="317" spans="1:20" ht="15.75" customHeight="1" x14ac:dyDescent="0.2">
      <c r="A317" s="63"/>
      <c r="B317" s="41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64"/>
      <c r="Q317" s="64"/>
      <c r="R317" s="64"/>
      <c r="S317" s="64"/>
      <c r="T317" s="64"/>
    </row>
    <row r="318" spans="1:20" ht="15.75" customHeight="1" x14ac:dyDescent="0.2">
      <c r="A318" s="63"/>
      <c r="B318" s="41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64"/>
      <c r="Q318" s="64"/>
      <c r="R318" s="64"/>
      <c r="S318" s="64"/>
      <c r="T318" s="64"/>
    </row>
    <row r="319" spans="1:20" ht="15.75" customHeight="1" x14ac:dyDescent="0.2">
      <c r="A319" s="63"/>
      <c r="B319" s="41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64"/>
      <c r="Q319" s="64"/>
      <c r="R319" s="64"/>
      <c r="S319" s="64"/>
      <c r="T319" s="64"/>
    </row>
    <row r="320" spans="1:20" ht="15.75" customHeight="1" x14ac:dyDescent="0.2">
      <c r="A320" s="63"/>
      <c r="B320" s="41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64"/>
      <c r="Q320" s="64"/>
      <c r="R320" s="64"/>
      <c r="S320" s="64"/>
      <c r="T320" s="64"/>
    </row>
    <row r="321" spans="1:20" ht="15.75" customHeight="1" x14ac:dyDescent="0.2">
      <c r="A321" s="63"/>
      <c r="B321" s="41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64"/>
      <c r="Q321" s="64"/>
      <c r="R321" s="64"/>
      <c r="S321" s="64"/>
      <c r="T321" s="64"/>
    </row>
    <row r="322" spans="1:20" ht="15.75" customHeight="1" x14ac:dyDescent="0.2">
      <c r="A322" s="63"/>
      <c r="B322" s="41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64"/>
      <c r="Q322" s="64"/>
      <c r="R322" s="64"/>
      <c r="S322" s="64"/>
      <c r="T322" s="64"/>
    </row>
    <row r="323" spans="1:20" ht="15.75" customHeight="1" x14ac:dyDescent="0.2">
      <c r="A323" s="63"/>
      <c r="B323" s="41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64"/>
      <c r="Q323" s="64"/>
      <c r="R323" s="64"/>
      <c r="S323" s="64"/>
      <c r="T323" s="64"/>
    </row>
    <row r="324" spans="1:20" ht="15.75" customHeight="1" x14ac:dyDescent="0.2">
      <c r="A324" s="63"/>
      <c r="B324" s="41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64"/>
      <c r="Q324" s="64"/>
      <c r="R324" s="64"/>
      <c r="S324" s="64"/>
      <c r="T324" s="64"/>
    </row>
    <row r="325" spans="1:20" ht="15.75" customHeight="1" x14ac:dyDescent="0.2">
      <c r="A325" s="63"/>
      <c r="B325" s="41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64"/>
      <c r="Q325" s="64"/>
      <c r="R325" s="64"/>
      <c r="S325" s="64"/>
      <c r="T325" s="64"/>
    </row>
    <row r="326" spans="1:20" ht="15.75" customHeight="1" x14ac:dyDescent="0.2">
      <c r="A326" s="63"/>
      <c r="B326" s="41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64"/>
      <c r="Q326" s="64"/>
      <c r="R326" s="64"/>
      <c r="S326" s="64"/>
      <c r="T326" s="64"/>
    </row>
    <row r="327" spans="1:20" ht="15.75" customHeight="1" x14ac:dyDescent="0.2">
      <c r="A327" s="63"/>
      <c r="B327" s="41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64"/>
      <c r="Q327" s="64"/>
      <c r="R327" s="64"/>
      <c r="S327" s="64"/>
      <c r="T327" s="64"/>
    </row>
    <row r="328" spans="1:20" ht="15.75" customHeight="1" x14ac:dyDescent="0.2">
      <c r="A328" s="63"/>
      <c r="B328" s="41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64"/>
      <c r="Q328" s="64"/>
      <c r="R328" s="64"/>
      <c r="S328" s="64"/>
      <c r="T328" s="64"/>
    </row>
    <row r="329" spans="1:20" ht="15.75" customHeight="1" x14ac:dyDescent="0.2">
      <c r="A329" s="63"/>
      <c r="B329" s="41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64"/>
      <c r="Q329" s="64"/>
      <c r="R329" s="64"/>
      <c r="S329" s="64"/>
      <c r="T329" s="64"/>
    </row>
    <row r="330" spans="1:20" ht="15.75" customHeight="1" x14ac:dyDescent="0.2">
      <c r="A330" s="63"/>
      <c r="B330" s="41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64"/>
      <c r="Q330" s="64"/>
      <c r="R330" s="64"/>
      <c r="S330" s="64"/>
      <c r="T330" s="64"/>
    </row>
    <row r="331" spans="1:20" ht="15.75" customHeight="1" x14ac:dyDescent="0.2">
      <c r="A331" s="63"/>
      <c r="B331" s="41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64"/>
      <c r="Q331" s="64"/>
      <c r="R331" s="64"/>
      <c r="S331" s="64"/>
      <c r="T331" s="64"/>
    </row>
    <row r="332" spans="1:20" ht="15.75" customHeight="1" x14ac:dyDescent="0.2">
      <c r="A332" s="63"/>
      <c r="B332" s="41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64"/>
      <c r="Q332" s="64"/>
      <c r="R332" s="64"/>
      <c r="S332" s="64"/>
      <c r="T332" s="64"/>
    </row>
    <row r="333" spans="1:20" ht="15.75" customHeight="1" x14ac:dyDescent="0.2">
      <c r="A333" s="63"/>
      <c r="B333" s="41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64"/>
      <c r="Q333" s="64"/>
      <c r="R333" s="64"/>
      <c r="S333" s="64"/>
      <c r="T333" s="64"/>
    </row>
    <row r="334" spans="1:20" ht="15.75" customHeight="1" x14ac:dyDescent="0.2">
      <c r="A334" s="63"/>
      <c r="B334" s="41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64"/>
      <c r="Q334" s="64"/>
      <c r="R334" s="64"/>
      <c r="S334" s="64"/>
      <c r="T334" s="64"/>
    </row>
    <row r="335" spans="1:20" ht="15.75" customHeight="1" x14ac:dyDescent="0.2">
      <c r="A335" s="63"/>
      <c r="B335" s="41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64"/>
      <c r="Q335" s="64"/>
      <c r="R335" s="64"/>
      <c r="S335" s="64"/>
      <c r="T335" s="64"/>
    </row>
    <row r="336" spans="1:20" ht="15.75" customHeight="1" x14ac:dyDescent="0.2">
      <c r="A336" s="63"/>
      <c r="B336" s="41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64"/>
      <c r="Q336" s="64"/>
      <c r="R336" s="64"/>
      <c r="S336" s="64"/>
      <c r="T336" s="64"/>
    </row>
    <row r="337" spans="1:20" ht="15.75" customHeight="1" x14ac:dyDescent="0.2">
      <c r="A337" s="63"/>
      <c r="B337" s="41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64"/>
      <c r="Q337" s="64"/>
      <c r="R337" s="64"/>
      <c r="S337" s="64"/>
      <c r="T337" s="64"/>
    </row>
    <row r="338" spans="1:20" ht="15.75" customHeight="1" x14ac:dyDescent="0.2">
      <c r="A338" s="63"/>
      <c r="B338" s="41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64"/>
      <c r="Q338" s="64"/>
      <c r="R338" s="64"/>
      <c r="S338" s="64"/>
      <c r="T338" s="64"/>
    </row>
    <row r="339" spans="1:20" ht="15.75" customHeight="1" x14ac:dyDescent="0.2">
      <c r="A339" s="63"/>
      <c r="B339" s="41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64"/>
      <c r="Q339" s="64"/>
      <c r="R339" s="64"/>
      <c r="S339" s="64"/>
      <c r="T339" s="64"/>
    </row>
    <row r="340" spans="1:20" ht="15.75" customHeight="1" x14ac:dyDescent="0.2">
      <c r="A340" s="63"/>
      <c r="B340" s="41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64"/>
      <c r="Q340" s="64"/>
      <c r="R340" s="64"/>
      <c r="S340" s="64"/>
      <c r="T340" s="64"/>
    </row>
    <row r="341" spans="1:20" ht="15.75" customHeight="1" x14ac:dyDescent="0.2">
      <c r="A341" s="63"/>
      <c r="B341" s="41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64"/>
      <c r="Q341" s="64"/>
      <c r="R341" s="64"/>
      <c r="S341" s="64"/>
      <c r="T341" s="64"/>
    </row>
    <row r="342" spans="1:20" ht="15.75" customHeight="1" x14ac:dyDescent="0.2">
      <c r="A342" s="63"/>
      <c r="B342" s="41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64"/>
      <c r="Q342" s="64"/>
      <c r="R342" s="64"/>
      <c r="S342" s="64"/>
      <c r="T342" s="64"/>
    </row>
    <row r="343" spans="1:20" ht="15.75" customHeight="1" x14ac:dyDescent="0.2">
      <c r="A343" s="63"/>
      <c r="B343" s="41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64"/>
      <c r="Q343" s="64"/>
      <c r="R343" s="64"/>
      <c r="S343" s="64"/>
      <c r="T343" s="64"/>
    </row>
    <row r="344" spans="1:20" ht="15.75" customHeight="1" x14ac:dyDescent="0.2">
      <c r="A344" s="63"/>
      <c r="B344" s="41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64"/>
      <c r="Q344" s="64"/>
      <c r="R344" s="64"/>
      <c r="S344" s="64"/>
      <c r="T344" s="64"/>
    </row>
    <row r="345" spans="1:20" ht="15.75" customHeight="1" x14ac:dyDescent="0.2">
      <c r="A345" s="63"/>
      <c r="B345" s="41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64"/>
      <c r="Q345" s="64"/>
      <c r="R345" s="64"/>
      <c r="S345" s="64"/>
      <c r="T345" s="64"/>
    </row>
    <row r="346" spans="1:20" ht="15.75" customHeight="1" x14ac:dyDescent="0.2">
      <c r="A346" s="63"/>
      <c r="B346" s="41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64"/>
      <c r="Q346" s="64"/>
      <c r="R346" s="64"/>
      <c r="S346" s="64"/>
      <c r="T346" s="64"/>
    </row>
    <row r="347" spans="1:20" ht="15.75" customHeight="1" x14ac:dyDescent="0.2">
      <c r="A347" s="63"/>
      <c r="B347" s="41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64"/>
      <c r="Q347" s="64"/>
      <c r="R347" s="64"/>
      <c r="S347" s="64"/>
      <c r="T347" s="64"/>
    </row>
    <row r="348" spans="1:20" ht="15.75" customHeight="1" x14ac:dyDescent="0.2">
      <c r="A348" s="63"/>
      <c r="B348" s="41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64"/>
      <c r="Q348" s="64"/>
      <c r="R348" s="64"/>
      <c r="S348" s="64"/>
      <c r="T348" s="64"/>
    </row>
    <row r="349" spans="1:20" ht="15.75" customHeight="1" x14ac:dyDescent="0.2">
      <c r="A349" s="63"/>
      <c r="B349" s="41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64"/>
      <c r="Q349" s="64"/>
      <c r="R349" s="64"/>
      <c r="S349" s="64"/>
      <c r="T349" s="64"/>
    </row>
    <row r="350" spans="1:20" ht="15.75" customHeight="1" x14ac:dyDescent="0.2">
      <c r="A350" s="63"/>
      <c r="B350" s="41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64"/>
      <c r="Q350" s="64"/>
      <c r="R350" s="64"/>
      <c r="S350" s="64"/>
      <c r="T350" s="64"/>
    </row>
    <row r="351" spans="1:20" ht="15.75" customHeight="1" x14ac:dyDescent="0.2">
      <c r="A351" s="63"/>
      <c r="B351" s="41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64"/>
      <c r="Q351" s="64"/>
      <c r="R351" s="64"/>
      <c r="S351" s="64"/>
      <c r="T351" s="64"/>
    </row>
    <row r="352" spans="1:20" ht="15.75" customHeight="1" x14ac:dyDescent="0.2">
      <c r="A352" s="63"/>
      <c r="B352" s="41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64"/>
      <c r="Q352" s="64"/>
      <c r="R352" s="64"/>
      <c r="S352" s="64"/>
      <c r="T352" s="64"/>
    </row>
    <row r="353" spans="1:20" ht="15.75" customHeight="1" x14ac:dyDescent="0.2">
      <c r="A353" s="63"/>
      <c r="B353" s="41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64"/>
      <c r="Q353" s="64"/>
      <c r="R353" s="64"/>
      <c r="S353" s="64"/>
      <c r="T353" s="64"/>
    </row>
    <row r="354" spans="1:20" ht="15.75" customHeight="1" x14ac:dyDescent="0.2">
      <c r="A354" s="63"/>
      <c r="B354" s="41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64"/>
      <c r="Q354" s="64"/>
      <c r="R354" s="64"/>
      <c r="S354" s="64"/>
      <c r="T354" s="64"/>
    </row>
    <row r="355" spans="1:20" ht="15.75" customHeight="1" x14ac:dyDescent="0.2">
      <c r="A355" s="63"/>
      <c r="B355" s="41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64"/>
      <c r="Q355" s="64"/>
      <c r="R355" s="64"/>
      <c r="S355" s="64"/>
      <c r="T355" s="64"/>
    </row>
    <row r="356" spans="1:20" ht="15.75" customHeight="1" x14ac:dyDescent="0.2">
      <c r="A356" s="63"/>
      <c r="B356" s="41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64"/>
      <c r="Q356" s="64"/>
      <c r="R356" s="64"/>
      <c r="S356" s="64"/>
      <c r="T356" s="64"/>
    </row>
    <row r="357" spans="1:20" ht="15.75" customHeight="1" x14ac:dyDescent="0.2">
      <c r="A357" s="63"/>
      <c r="B357" s="41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64"/>
      <c r="Q357" s="64"/>
      <c r="R357" s="64"/>
      <c r="S357" s="64"/>
      <c r="T357" s="64"/>
    </row>
    <row r="358" spans="1:20" ht="15.75" customHeight="1" x14ac:dyDescent="0.2">
      <c r="A358" s="63"/>
      <c r="B358" s="41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64"/>
      <c r="Q358" s="64"/>
      <c r="R358" s="64"/>
      <c r="S358" s="64"/>
      <c r="T358" s="64"/>
    </row>
    <row r="359" spans="1:20" ht="15.75" customHeight="1" x14ac:dyDescent="0.2">
      <c r="A359" s="63"/>
      <c r="B359" s="41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64"/>
      <c r="Q359" s="64"/>
      <c r="R359" s="64"/>
      <c r="S359" s="64"/>
      <c r="T359" s="64"/>
    </row>
    <row r="360" spans="1:20" ht="15.75" customHeight="1" x14ac:dyDescent="0.2">
      <c r="A360" s="63"/>
      <c r="B360" s="41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64"/>
      <c r="Q360" s="64"/>
      <c r="R360" s="64"/>
      <c r="S360" s="64"/>
      <c r="T360" s="64"/>
    </row>
    <row r="361" spans="1:20" ht="15.75" customHeight="1" x14ac:dyDescent="0.2">
      <c r="A361" s="63"/>
      <c r="B361" s="41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64"/>
      <c r="Q361" s="64"/>
      <c r="R361" s="64"/>
      <c r="S361" s="64"/>
      <c r="T361" s="64"/>
    </row>
    <row r="362" spans="1:20" ht="15.75" customHeight="1" x14ac:dyDescent="0.2">
      <c r="A362" s="63"/>
      <c r="B362" s="41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64"/>
      <c r="Q362" s="64"/>
      <c r="R362" s="64"/>
      <c r="S362" s="64"/>
      <c r="T362" s="64"/>
    </row>
    <row r="363" spans="1:20" ht="15.75" customHeight="1" x14ac:dyDescent="0.2">
      <c r="A363" s="63"/>
      <c r="B363" s="41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64"/>
      <c r="Q363" s="64"/>
      <c r="R363" s="64"/>
      <c r="S363" s="64"/>
      <c r="T363" s="64"/>
    </row>
    <row r="364" spans="1:20" ht="15.75" customHeight="1" x14ac:dyDescent="0.2">
      <c r="A364" s="63"/>
      <c r="B364" s="41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64"/>
      <c r="Q364" s="64"/>
      <c r="R364" s="64"/>
      <c r="S364" s="64"/>
      <c r="T364" s="64"/>
    </row>
    <row r="365" spans="1:20" ht="15.75" customHeight="1" x14ac:dyDescent="0.2">
      <c r="A365" s="63"/>
      <c r="B365" s="41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64"/>
      <c r="Q365" s="64"/>
      <c r="R365" s="64"/>
      <c r="S365" s="64"/>
      <c r="T365" s="64"/>
    </row>
    <row r="366" spans="1:20" ht="15.75" customHeight="1" x14ac:dyDescent="0.2">
      <c r="A366" s="63"/>
      <c r="B366" s="41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64"/>
      <c r="Q366" s="64"/>
      <c r="R366" s="64"/>
      <c r="S366" s="64"/>
      <c r="T366" s="64"/>
    </row>
    <row r="367" spans="1:20" ht="15.75" customHeight="1" x14ac:dyDescent="0.2">
      <c r="A367" s="63"/>
      <c r="B367" s="41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64"/>
      <c r="Q367" s="64"/>
      <c r="R367" s="64"/>
      <c r="S367" s="64"/>
      <c r="T367" s="64"/>
    </row>
    <row r="368" spans="1:20" ht="15.75" customHeight="1" x14ac:dyDescent="0.2">
      <c r="A368" s="63"/>
      <c r="B368" s="41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64"/>
      <c r="Q368" s="64"/>
      <c r="R368" s="64"/>
      <c r="S368" s="64"/>
      <c r="T368" s="64"/>
    </row>
    <row r="369" spans="1:20" ht="15.75" customHeight="1" x14ac:dyDescent="0.2">
      <c r="A369" s="63"/>
      <c r="B369" s="41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64"/>
      <c r="Q369" s="64"/>
      <c r="R369" s="64"/>
      <c r="S369" s="64"/>
      <c r="T369" s="64"/>
    </row>
    <row r="370" spans="1:20" ht="15.75" customHeight="1" x14ac:dyDescent="0.2">
      <c r="A370" s="63"/>
      <c r="B370" s="41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64"/>
      <c r="Q370" s="64"/>
      <c r="R370" s="64"/>
      <c r="S370" s="64"/>
      <c r="T370" s="64"/>
    </row>
    <row r="371" spans="1:20" ht="15.75" customHeight="1" x14ac:dyDescent="0.2">
      <c r="A371" s="63"/>
      <c r="B371" s="41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64"/>
      <c r="Q371" s="64"/>
      <c r="R371" s="64"/>
      <c r="S371" s="64"/>
      <c r="T371" s="64"/>
    </row>
    <row r="372" spans="1:20" ht="15.75" customHeight="1" x14ac:dyDescent="0.2">
      <c r="A372" s="63"/>
      <c r="B372" s="41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64"/>
      <c r="Q372" s="64"/>
      <c r="R372" s="64"/>
      <c r="S372" s="64"/>
      <c r="T372" s="64"/>
    </row>
    <row r="373" spans="1:20" ht="15.75" customHeight="1" x14ac:dyDescent="0.2">
      <c r="A373" s="63"/>
      <c r="B373" s="41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64"/>
      <c r="Q373" s="64"/>
      <c r="R373" s="64"/>
      <c r="S373" s="64"/>
      <c r="T373" s="64"/>
    </row>
    <row r="374" spans="1:20" ht="15.75" customHeight="1" x14ac:dyDescent="0.2">
      <c r="A374" s="63"/>
      <c r="B374" s="41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64"/>
      <c r="Q374" s="64"/>
      <c r="R374" s="64"/>
      <c r="S374" s="64"/>
      <c r="T374" s="64"/>
    </row>
    <row r="375" spans="1:20" ht="15.75" customHeight="1" x14ac:dyDescent="0.2">
      <c r="A375" s="63"/>
      <c r="B375" s="41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64"/>
      <c r="Q375" s="64"/>
      <c r="R375" s="64"/>
      <c r="S375" s="64"/>
      <c r="T375" s="64"/>
    </row>
    <row r="376" spans="1:20" ht="15.75" customHeight="1" x14ac:dyDescent="0.2">
      <c r="A376" s="63"/>
      <c r="B376" s="41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64"/>
      <c r="Q376" s="64"/>
      <c r="R376" s="64"/>
      <c r="S376" s="64"/>
      <c r="T376" s="64"/>
    </row>
    <row r="377" spans="1:20" ht="15.75" customHeight="1" x14ac:dyDescent="0.2">
      <c r="A377" s="63"/>
      <c r="B377" s="41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64"/>
      <c r="Q377" s="64"/>
      <c r="R377" s="64"/>
      <c r="S377" s="64"/>
      <c r="T377" s="64"/>
    </row>
    <row r="378" spans="1:20" ht="15.75" customHeight="1" x14ac:dyDescent="0.2">
      <c r="A378" s="63"/>
      <c r="B378" s="41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64"/>
      <c r="Q378" s="64"/>
      <c r="R378" s="64"/>
      <c r="S378" s="64"/>
      <c r="T378" s="64"/>
    </row>
    <row r="379" spans="1:20" ht="15.75" customHeight="1" x14ac:dyDescent="0.2">
      <c r="A379" s="63"/>
      <c r="B379" s="41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64"/>
      <c r="Q379" s="64"/>
      <c r="R379" s="64"/>
      <c r="S379" s="64"/>
      <c r="T379" s="64"/>
    </row>
    <row r="380" spans="1:20" ht="15.75" customHeight="1" x14ac:dyDescent="0.2">
      <c r="A380" s="63"/>
      <c r="B380" s="41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64"/>
      <c r="Q380" s="64"/>
      <c r="R380" s="64"/>
      <c r="S380" s="64"/>
      <c r="T380" s="64"/>
    </row>
    <row r="381" spans="1:20" ht="15.75" customHeight="1" x14ac:dyDescent="0.2">
      <c r="A381" s="63"/>
      <c r="B381" s="41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64"/>
      <c r="Q381" s="64"/>
      <c r="R381" s="64"/>
      <c r="S381" s="64"/>
      <c r="T381" s="64"/>
    </row>
    <row r="382" spans="1:20" ht="15.75" customHeight="1" x14ac:dyDescent="0.2">
      <c r="A382" s="63"/>
      <c r="B382" s="41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64"/>
      <c r="Q382" s="64"/>
      <c r="R382" s="64"/>
      <c r="S382" s="64"/>
      <c r="T382" s="64"/>
    </row>
    <row r="383" spans="1:20" ht="15.75" customHeight="1" x14ac:dyDescent="0.2">
      <c r="A383" s="63"/>
      <c r="B383" s="41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64"/>
      <c r="Q383" s="64"/>
      <c r="R383" s="64"/>
      <c r="S383" s="64"/>
      <c r="T383" s="64"/>
    </row>
    <row r="384" spans="1:20" ht="15.75" customHeight="1" x14ac:dyDescent="0.2">
      <c r="A384" s="63"/>
      <c r="B384" s="41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64"/>
      <c r="Q384" s="64"/>
      <c r="R384" s="64"/>
      <c r="S384" s="64"/>
      <c r="T384" s="64"/>
    </row>
    <row r="385" spans="1:20" ht="15.75" customHeight="1" x14ac:dyDescent="0.2">
      <c r="A385" s="63"/>
      <c r="B385" s="41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64"/>
      <c r="Q385" s="64"/>
      <c r="R385" s="64"/>
      <c r="S385" s="64"/>
      <c r="T385" s="64"/>
    </row>
    <row r="386" spans="1:20" ht="15.75" customHeight="1" x14ac:dyDescent="0.2">
      <c r="A386" s="63"/>
      <c r="B386" s="41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64"/>
      <c r="Q386" s="64"/>
      <c r="R386" s="64"/>
      <c r="S386" s="64"/>
      <c r="T386" s="64"/>
    </row>
    <row r="387" spans="1:20" ht="15.75" customHeight="1" x14ac:dyDescent="0.2">
      <c r="A387" s="63"/>
      <c r="B387" s="41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64"/>
      <c r="Q387" s="64"/>
      <c r="R387" s="64"/>
      <c r="S387" s="64"/>
      <c r="T387" s="64"/>
    </row>
    <row r="388" spans="1:20" ht="15.75" customHeight="1" x14ac:dyDescent="0.2">
      <c r="A388" s="63"/>
      <c r="B388" s="41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64"/>
      <c r="Q388" s="64"/>
      <c r="R388" s="64"/>
      <c r="S388" s="64"/>
      <c r="T388" s="64"/>
    </row>
    <row r="389" spans="1:20" ht="15.75" customHeight="1" x14ac:dyDescent="0.2">
      <c r="A389" s="63"/>
      <c r="B389" s="41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64"/>
      <c r="Q389" s="64"/>
      <c r="R389" s="64"/>
      <c r="S389" s="64"/>
      <c r="T389" s="64"/>
    </row>
    <row r="390" spans="1:20" ht="15.75" customHeight="1" x14ac:dyDescent="0.2">
      <c r="A390" s="63"/>
      <c r="B390" s="41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64"/>
      <c r="Q390" s="64"/>
      <c r="R390" s="64"/>
      <c r="S390" s="64"/>
      <c r="T390" s="64"/>
    </row>
    <row r="391" spans="1:20" ht="15.75" customHeight="1" x14ac:dyDescent="0.2">
      <c r="A391" s="63"/>
      <c r="B391" s="41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64"/>
      <c r="Q391" s="64"/>
      <c r="R391" s="64"/>
      <c r="S391" s="64"/>
      <c r="T391" s="64"/>
    </row>
    <row r="392" spans="1:20" ht="15.75" customHeight="1" x14ac:dyDescent="0.2">
      <c r="A392" s="63"/>
      <c r="B392" s="41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64"/>
      <c r="Q392" s="64"/>
      <c r="R392" s="64"/>
      <c r="S392" s="64"/>
      <c r="T392" s="64"/>
    </row>
    <row r="393" spans="1:20" ht="15.75" customHeight="1" x14ac:dyDescent="0.2">
      <c r="A393" s="63"/>
      <c r="B393" s="41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64"/>
      <c r="Q393" s="64"/>
      <c r="R393" s="64"/>
      <c r="S393" s="64"/>
      <c r="T393" s="64"/>
    </row>
    <row r="394" spans="1:20" ht="15.75" customHeight="1" x14ac:dyDescent="0.2">
      <c r="A394" s="63"/>
      <c r="B394" s="41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64"/>
      <c r="Q394" s="64"/>
      <c r="R394" s="64"/>
      <c r="S394" s="64"/>
      <c r="T394" s="64"/>
    </row>
    <row r="395" spans="1:20" ht="15.75" customHeight="1" x14ac:dyDescent="0.2">
      <c r="A395" s="63"/>
      <c r="B395" s="41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64"/>
      <c r="Q395" s="64"/>
      <c r="R395" s="64"/>
      <c r="S395" s="64"/>
      <c r="T395" s="64"/>
    </row>
    <row r="396" spans="1:20" ht="15.75" customHeight="1" x14ac:dyDescent="0.2">
      <c r="A396" s="63"/>
      <c r="B396" s="41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64"/>
      <c r="Q396" s="64"/>
      <c r="R396" s="64"/>
      <c r="S396" s="64"/>
      <c r="T396" s="64"/>
    </row>
    <row r="397" spans="1:20" ht="15.75" customHeight="1" x14ac:dyDescent="0.2">
      <c r="A397" s="63"/>
      <c r="B397" s="41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64"/>
      <c r="Q397" s="64"/>
      <c r="R397" s="64"/>
      <c r="S397" s="64"/>
      <c r="T397" s="64"/>
    </row>
    <row r="398" spans="1:20" ht="15.75" customHeight="1" x14ac:dyDescent="0.2">
      <c r="A398" s="63"/>
      <c r="B398" s="41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64"/>
      <c r="Q398" s="64"/>
      <c r="R398" s="64"/>
      <c r="S398" s="64"/>
      <c r="T398" s="64"/>
    </row>
    <row r="399" spans="1:20" ht="15.75" customHeight="1" x14ac:dyDescent="0.2">
      <c r="A399" s="63"/>
      <c r="B399" s="41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64"/>
      <c r="Q399" s="64"/>
      <c r="R399" s="64"/>
      <c r="S399" s="64"/>
      <c r="T399" s="64"/>
    </row>
    <row r="400" spans="1:20" ht="15.75" customHeight="1" x14ac:dyDescent="0.2">
      <c r="A400" s="63"/>
      <c r="B400" s="41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64"/>
      <c r="Q400" s="64"/>
      <c r="R400" s="64"/>
      <c r="S400" s="64"/>
      <c r="T400" s="64"/>
    </row>
    <row r="401" spans="1:20" ht="15.75" customHeight="1" x14ac:dyDescent="0.2">
      <c r="A401" s="63"/>
      <c r="B401" s="41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64"/>
      <c r="Q401" s="64"/>
      <c r="R401" s="64"/>
      <c r="S401" s="64"/>
      <c r="T401" s="64"/>
    </row>
    <row r="402" spans="1:20" ht="15.75" customHeight="1" x14ac:dyDescent="0.2">
      <c r="A402" s="63"/>
      <c r="B402" s="41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64"/>
      <c r="Q402" s="64"/>
      <c r="R402" s="64"/>
      <c r="S402" s="64"/>
      <c r="T402" s="64"/>
    </row>
    <row r="403" spans="1:20" ht="15.75" customHeight="1" x14ac:dyDescent="0.2">
      <c r="A403" s="63"/>
      <c r="B403" s="41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64"/>
      <c r="Q403" s="64"/>
      <c r="R403" s="64"/>
      <c r="S403" s="64"/>
      <c r="T403" s="64"/>
    </row>
    <row r="404" spans="1:20" ht="15.75" customHeight="1" x14ac:dyDescent="0.2">
      <c r="A404" s="63"/>
      <c r="B404" s="41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64"/>
      <c r="Q404" s="64"/>
      <c r="R404" s="64"/>
      <c r="S404" s="64"/>
      <c r="T404" s="64"/>
    </row>
    <row r="405" spans="1:20" ht="15.75" customHeight="1" x14ac:dyDescent="0.2">
      <c r="A405" s="63"/>
      <c r="B405" s="41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64"/>
      <c r="Q405" s="64"/>
      <c r="R405" s="64"/>
      <c r="S405" s="64"/>
      <c r="T405" s="64"/>
    </row>
    <row r="406" spans="1:20" ht="15.75" customHeight="1" x14ac:dyDescent="0.2">
      <c r="A406" s="63"/>
      <c r="B406" s="41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64"/>
      <c r="Q406" s="64"/>
      <c r="R406" s="64"/>
      <c r="S406" s="64"/>
      <c r="T406" s="64"/>
    </row>
    <row r="407" spans="1:20" ht="15.75" customHeight="1" x14ac:dyDescent="0.2">
      <c r="A407" s="63"/>
      <c r="B407" s="41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64"/>
      <c r="Q407" s="64"/>
      <c r="R407" s="64"/>
      <c r="S407" s="64"/>
      <c r="T407" s="64"/>
    </row>
    <row r="408" spans="1:20" ht="15.75" customHeight="1" x14ac:dyDescent="0.2">
      <c r="A408" s="63"/>
      <c r="B408" s="41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64"/>
      <c r="Q408" s="64"/>
      <c r="R408" s="64"/>
      <c r="S408" s="64"/>
      <c r="T408" s="64"/>
    </row>
    <row r="409" spans="1:20" ht="15.75" customHeight="1" x14ac:dyDescent="0.2">
      <c r="A409" s="63"/>
      <c r="B409" s="41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64"/>
      <c r="Q409" s="64"/>
      <c r="R409" s="64"/>
      <c r="S409" s="64"/>
      <c r="T409" s="64"/>
    </row>
    <row r="410" spans="1:20" ht="15.75" customHeight="1" x14ac:dyDescent="0.2">
      <c r="A410" s="63"/>
      <c r="B410" s="41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64"/>
      <c r="Q410" s="64"/>
      <c r="R410" s="64"/>
      <c r="S410" s="64"/>
      <c r="T410" s="64"/>
    </row>
    <row r="411" spans="1:20" ht="15.75" customHeight="1" x14ac:dyDescent="0.2">
      <c r="A411" s="63"/>
      <c r="B411" s="41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64"/>
      <c r="Q411" s="64"/>
      <c r="R411" s="64"/>
      <c r="S411" s="64"/>
      <c r="T411" s="64"/>
    </row>
    <row r="412" spans="1:20" ht="15.75" customHeight="1" x14ac:dyDescent="0.2">
      <c r="A412" s="63"/>
      <c r="B412" s="41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64"/>
      <c r="Q412" s="64"/>
      <c r="R412" s="64"/>
      <c r="S412" s="64"/>
      <c r="T412" s="64"/>
    </row>
    <row r="413" spans="1:20" ht="15.75" customHeight="1" x14ac:dyDescent="0.2">
      <c r="A413" s="63"/>
      <c r="B413" s="41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64"/>
      <c r="Q413" s="64"/>
      <c r="R413" s="64"/>
      <c r="S413" s="64"/>
      <c r="T413" s="64"/>
    </row>
    <row r="414" spans="1:20" ht="15.75" customHeight="1" x14ac:dyDescent="0.2">
      <c r="A414" s="63"/>
      <c r="B414" s="41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64"/>
      <c r="Q414" s="64"/>
      <c r="R414" s="64"/>
      <c r="S414" s="64"/>
      <c r="T414" s="64"/>
    </row>
    <row r="415" spans="1:20" ht="15.75" customHeight="1" x14ac:dyDescent="0.2">
      <c r="A415" s="63"/>
      <c r="B415" s="41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64"/>
      <c r="Q415" s="64"/>
      <c r="R415" s="64"/>
      <c r="S415" s="64"/>
      <c r="T415" s="64"/>
    </row>
    <row r="416" spans="1:20" ht="15.75" customHeight="1" x14ac:dyDescent="0.2">
      <c r="A416" s="63"/>
      <c r="B416" s="41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64"/>
      <c r="Q416" s="64"/>
      <c r="R416" s="64"/>
      <c r="S416" s="64"/>
      <c r="T416" s="64"/>
    </row>
    <row r="417" spans="1:20" ht="15.75" customHeight="1" x14ac:dyDescent="0.2">
      <c r="A417" s="63"/>
      <c r="B417" s="41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64"/>
      <c r="Q417" s="64"/>
      <c r="R417" s="64"/>
      <c r="S417" s="64"/>
      <c r="T417" s="64"/>
    </row>
    <row r="418" spans="1:20" ht="15.75" customHeight="1" x14ac:dyDescent="0.2">
      <c r="A418" s="63"/>
      <c r="B418" s="41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64"/>
      <c r="Q418" s="64"/>
      <c r="R418" s="64"/>
      <c r="S418" s="64"/>
      <c r="T418" s="64"/>
    </row>
    <row r="419" spans="1:20" ht="15.75" customHeight="1" x14ac:dyDescent="0.2">
      <c r="A419" s="63"/>
      <c r="B419" s="41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64"/>
      <c r="Q419" s="64"/>
      <c r="R419" s="64"/>
      <c r="S419" s="64"/>
      <c r="T419" s="64"/>
    </row>
    <row r="420" spans="1:20" ht="15.75" customHeight="1" x14ac:dyDescent="0.2">
      <c r="A420" s="63"/>
      <c r="B420" s="41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64"/>
      <c r="Q420" s="64"/>
      <c r="R420" s="64"/>
      <c r="S420" s="64"/>
      <c r="T420" s="64"/>
    </row>
    <row r="421" spans="1:20" ht="15.75" customHeight="1" x14ac:dyDescent="0.2">
      <c r="A421" s="63"/>
      <c r="B421" s="41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64"/>
      <c r="Q421" s="64"/>
      <c r="R421" s="64"/>
      <c r="S421" s="64"/>
      <c r="T421" s="64"/>
    </row>
    <row r="422" spans="1:20" ht="15.75" customHeight="1" x14ac:dyDescent="0.2">
      <c r="A422" s="63"/>
      <c r="B422" s="41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64"/>
      <c r="Q422" s="64"/>
      <c r="R422" s="64"/>
      <c r="S422" s="64"/>
      <c r="T422" s="64"/>
    </row>
    <row r="423" spans="1:20" ht="15.75" customHeight="1" x14ac:dyDescent="0.2">
      <c r="A423" s="63"/>
      <c r="B423" s="41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64"/>
      <c r="Q423" s="64"/>
      <c r="R423" s="64"/>
      <c r="S423" s="64"/>
      <c r="T423" s="64"/>
    </row>
    <row r="424" spans="1:20" ht="15.75" customHeight="1" x14ac:dyDescent="0.2">
      <c r="A424" s="63"/>
      <c r="B424" s="41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64"/>
      <c r="Q424" s="64"/>
      <c r="R424" s="64"/>
      <c r="S424" s="64"/>
      <c r="T424" s="64"/>
    </row>
    <row r="425" spans="1:20" ht="15.75" customHeight="1" x14ac:dyDescent="0.2">
      <c r="A425" s="63"/>
      <c r="B425" s="41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64"/>
      <c r="Q425" s="64"/>
      <c r="R425" s="64"/>
      <c r="S425" s="64"/>
      <c r="T425" s="64"/>
    </row>
    <row r="426" spans="1:20" ht="15.75" customHeight="1" x14ac:dyDescent="0.2">
      <c r="A426" s="63"/>
      <c r="B426" s="41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64"/>
      <c r="Q426" s="64"/>
      <c r="R426" s="64"/>
      <c r="S426" s="64"/>
      <c r="T426" s="64"/>
    </row>
    <row r="427" spans="1:20" ht="15.75" customHeight="1" x14ac:dyDescent="0.2">
      <c r="A427" s="63"/>
      <c r="B427" s="41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64"/>
      <c r="Q427" s="64"/>
      <c r="R427" s="64"/>
      <c r="S427" s="64"/>
      <c r="T427" s="64"/>
    </row>
    <row r="428" spans="1:20" ht="15.75" customHeight="1" x14ac:dyDescent="0.2">
      <c r="A428" s="63"/>
      <c r="B428" s="41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64"/>
      <c r="Q428" s="64"/>
      <c r="R428" s="64"/>
      <c r="S428" s="64"/>
      <c r="T428" s="64"/>
    </row>
    <row r="429" spans="1:20" ht="15.75" customHeight="1" x14ac:dyDescent="0.2">
      <c r="A429" s="63"/>
      <c r="B429" s="41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64"/>
      <c r="Q429" s="64"/>
      <c r="R429" s="64"/>
      <c r="S429" s="64"/>
      <c r="T429" s="64"/>
    </row>
    <row r="430" spans="1:20" ht="15.75" customHeight="1" x14ac:dyDescent="0.2">
      <c r="A430" s="63"/>
      <c r="B430" s="41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64"/>
      <c r="Q430" s="64"/>
      <c r="R430" s="64"/>
      <c r="S430" s="64"/>
      <c r="T430" s="64"/>
    </row>
    <row r="431" spans="1:20" ht="15.75" customHeight="1" x14ac:dyDescent="0.2">
      <c r="A431" s="63"/>
      <c r="B431" s="41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64"/>
      <c r="Q431" s="64"/>
      <c r="R431" s="64"/>
      <c r="S431" s="64"/>
      <c r="T431" s="64"/>
    </row>
    <row r="432" spans="1:20" ht="15.75" customHeight="1" x14ac:dyDescent="0.2">
      <c r="A432" s="63"/>
      <c r="B432" s="41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64"/>
      <c r="Q432" s="64"/>
      <c r="R432" s="64"/>
      <c r="S432" s="64"/>
      <c r="T432" s="64"/>
    </row>
    <row r="433" spans="1:20" ht="15.75" customHeight="1" x14ac:dyDescent="0.2">
      <c r="A433" s="63"/>
      <c r="B433" s="41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64"/>
      <c r="Q433" s="64"/>
      <c r="R433" s="64"/>
      <c r="S433" s="64"/>
      <c r="T433" s="64"/>
    </row>
    <row r="434" spans="1:20" ht="15.75" customHeight="1" x14ac:dyDescent="0.2">
      <c r="A434" s="63"/>
      <c r="B434" s="41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64"/>
      <c r="Q434" s="64"/>
      <c r="R434" s="64"/>
      <c r="S434" s="64"/>
      <c r="T434" s="64"/>
    </row>
    <row r="435" spans="1:20" ht="15.75" customHeight="1" x14ac:dyDescent="0.2">
      <c r="A435" s="63"/>
      <c r="B435" s="41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64"/>
      <c r="Q435" s="64"/>
      <c r="R435" s="64"/>
      <c r="S435" s="64"/>
      <c r="T435" s="64"/>
    </row>
    <row r="436" spans="1:20" ht="15.75" customHeight="1" x14ac:dyDescent="0.2">
      <c r="A436" s="63"/>
      <c r="B436" s="41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64"/>
      <c r="Q436" s="64"/>
      <c r="R436" s="64"/>
      <c r="S436" s="64"/>
      <c r="T436" s="64"/>
    </row>
    <row r="437" spans="1:20" ht="15.75" customHeight="1" x14ac:dyDescent="0.2">
      <c r="A437" s="63"/>
      <c r="B437" s="41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64"/>
      <c r="Q437" s="64"/>
      <c r="R437" s="64"/>
      <c r="S437" s="64"/>
      <c r="T437" s="64"/>
    </row>
    <row r="438" spans="1:20" ht="15.75" customHeight="1" x14ac:dyDescent="0.2">
      <c r="A438" s="63"/>
      <c r="B438" s="41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64"/>
      <c r="Q438" s="64"/>
      <c r="R438" s="64"/>
      <c r="S438" s="64"/>
      <c r="T438" s="64"/>
    </row>
    <row r="439" spans="1:20" ht="15.75" customHeight="1" x14ac:dyDescent="0.2">
      <c r="A439" s="63"/>
      <c r="B439" s="41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64"/>
      <c r="Q439" s="64"/>
      <c r="R439" s="64"/>
      <c r="S439" s="64"/>
      <c r="T439" s="64"/>
    </row>
    <row r="440" spans="1:20" ht="15.75" customHeight="1" x14ac:dyDescent="0.2">
      <c r="A440" s="63"/>
      <c r="B440" s="41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64"/>
      <c r="Q440" s="64"/>
      <c r="R440" s="64"/>
      <c r="S440" s="64"/>
      <c r="T440" s="64"/>
    </row>
    <row r="441" spans="1:20" ht="15.75" customHeight="1" x14ac:dyDescent="0.2">
      <c r="A441" s="63"/>
      <c r="B441" s="41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64"/>
      <c r="Q441" s="64"/>
      <c r="R441" s="64"/>
      <c r="S441" s="64"/>
      <c r="T441" s="64"/>
    </row>
    <row r="442" spans="1:20" ht="15.75" customHeight="1" x14ac:dyDescent="0.2">
      <c r="A442" s="63"/>
      <c r="B442" s="41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64"/>
      <c r="Q442" s="64"/>
      <c r="R442" s="64"/>
      <c r="S442" s="64"/>
      <c r="T442" s="64"/>
    </row>
    <row r="443" spans="1:20" ht="15.75" customHeight="1" x14ac:dyDescent="0.2">
      <c r="A443" s="63"/>
      <c r="B443" s="41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64"/>
      <c r="Q443" s="64"/>
      <c r="R443" s="64"/>
      <c r="S443" s="64"/>
      <c r="T443" s="64"/>
    </row>
    <row r="444" spans="1:20" ht="15.75" customHeight="1" x14ac:dyDescent="0.2">
      <c r="A444" s="63"/>
      <c r="B444" s="41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64"/>
      <c r="Q444" s="64"/>
      <c r="R444" s="64"/>
      <c r="S444" s="64"/>
      <c r="T444" s="64"/>
    </row>
    <row r="445" spans="1:20" ht="15.75" customHeight="1" x14ac:dyDescent="0.2">
      <c r="A445" s="63"/>
      <c r="B445" s="41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64"/>
      <c r="Q445" s="64"/>
      <c r="R445" s="64"/>
      <c r="S445" s="64"/>
      <c r="T445" s="64"/>
    </row>
    <row r="446" spans="1:20" ht="15.75" customHeight="1" x14ac:dyDescent="0.2">
      <c r="A446" s="63"/>
      <c r="B446" s="41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64"/>
      <c r="Q446" s="64"/>
      <c r="R446" s="64"/>
      <c r="S446" s="64"/>
      <c r="T446" s="64"/>
    </row>
    <row r="447" spans="1:20" ht="15.75" customHeight="1" x14ac:dyDescent="0.2">
      <c r="A447" s="63"/>
      <c r="B447" s="41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64"/>
      <c r="Q447" s="64"/>
      <c r="R447" s="64"/>
      <c r="S447" s="64"/>
      <c r="T447" s="64"/>
    </row>
    <row r="448" spans="1:20" ht="15.75" customHeight="1" x14ac:dyDescent="0.2">
      <c r="A448" s="63"/>
      <c r="B448" s="41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64"/>
      <c r="Q448" s="64"/>
      <c r="R448" s="64"/>
      <c r="S448" s="64"/>
      <c r="T448" s="64"/>
    </row>
    <row r="449" spans="1:20" ht="15.75" customHeight="1" x14ac:dyDescent="0.2">
      <c r="A449" s="63"/>
      <c r="B449" s="41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64"/>
      <c r="Q449" s="64"/>
      <c r="R449" s="64"/>
      <c r="S449" s="64"/>
      <c r="T449" s="64"/>
    </row>
    <row r="450" spans="1:20" ht="15.75" customHeight="1" x14ac:dyDescent="0.2">
      <c r="A450" s="63"/>
      <c r="B450" s="41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64"/>
      <c r="Q450" s="64"/>
      <c r="R450" s="64"/>
      <c r="S450" s="64"/>
      <c r="T450" s="64"/>
    </row>
    <row r="451" spans="1:20" ht="15.75" customHeight="1" x14ac:dyDescent="0.2">
      <c r="A451" s="63"/>
      <c r="B451" s="41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64"/>
      <c r="Q451" s="64"/>
      <c r="R451" s="64"/>
      <c r="S451" s="64"/>
      <c r="T451" s="64"/>
    </row>
    <row r="452" spans="1:20" ht="15.75" customHeight="1" x14ac:dyDescent="0.2">
      <c r="A452" s="63"/>
      <c r="B452" s="41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64"/>
      <c r="Q452" s="64"/>
      <c r="R452" s="64"/>
      <c r="S452" s="64"/>
      <c r="T452" s="64"/>
    </row>
    <row r="453" spans="1:20" ht="15.75" customHeight="1" x14ac:dyDescent="0.2">
      <c r="A453" s="63"/>
      <c r="B453" s="41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64"/>
      <c r="Q453" s="64"/>
      <c r="R453" s="64"/>
      <c r="S453" s="64"/>
      <c r="T453" s="64"/>
    </row>
    <row r="454" spans="1:20" ht="15.75" customHeight="1" x14ac:dyDescent="0.2">
      <c r="A454" s="63"/>
      <c r="B454" s="41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64"/>
      <c r="Q454" s="64"/>
      <c r="R454" s="64"/>
      <c r="S454" s="64"/>
      <c r="T454" s="64"/>
    </row>
    <row r="455" spans="1:20" ht="15.75" customHeight="1" x14ac:dyDescent="0.2">
      <c r="A455" s="63"/>
      <c r="B455" s="41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64"/>
      <c r="Q455" s="64"/>
      <c r="R455" s="64"/>
      <c r="S455" s="64"/>
      <c r="T455" s="64"/>
    </row>
    <row r="456" spans="1:20" ht="15.75" customHeight="1" x14ac:dyDescent="0.2">
      <c r="A456" s="63"/>
      <c r="B456" s="41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64"/>
      <c r="Q456" s="64"/>
      <c r="R456" s="64"/>
      <c r="S456" s="64"/>
      <c r="T456" s="64"/>
    </row>
    <row r="457" spans="1:20" ht="15.75" customHeight="1" x14ac:dyDescent="0.2">
      <c r="A457" s="63"/>
      <c r="B457" s="41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64"/>
      <c r="Q457" s="64"/>
      <c r="R457" s="64"/>
      <c r="S457" s="64"/>
      <c r="T457" s="64"/>
    </row>
    <row r="458" spans="1:20" ht="15.75" customHeight="1" x14ac:dyDescent="0.2">
      <c r="A458" s="63"/>
      <c r="B458" s="41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64"/>
      <c r="Q458" s="64"/>
      <c r="R458" s="64"/>
      <c r="S458" s="64"/>
      <c r="T458" s="64"/>
    </row>
    <row r="459" spans="1:20" ht="15.75" customHeight="1" x14ac:dyDescent="0.2">
      <c r="A459" s="63"/>
      <c r="B459" s="41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64"/>
      <c r="Q459" s="64"/>
      <c r="R459" s="64"/>
      <c r="S459" s="64"/>
      <c r="T459" s="64"/>
    </row>
    <row r="460" spans="1:20" ht="15.75" customHeight="1" x14ac:dyDescent="0.2">
      <c r="A460" s="63"/>
      <c r="B460" s="41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64"/>
      <c r="Q460" s="64"/>
      <c r="R460" s="64"/>
      <c r="S460" s="64"/>
      <c r="T460" s="64"/>
    </row>
    <row r="461" spans="1:20" ht="15.75" customHeight="1" x14ac:dyDescent="0.2">
      <c r="A461" s="63"/>
      <c r="B461" s="41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64"/>
      <c r="Q461" s="64"/>
      <c r="R461" s="64"/>
      <c r="S461" s="64"/>
      <c r="T461" s="64"/>
    </row>
    <row r="462" spans="1:20" ht="15.75" customHeight="1" x14ac:dyDescent="0.2">
      <c r="A462" s="63"/>
      <c r="B462" s="41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64"/>
      <c r="Q462" s="64"/>
      <c r="R462" s="64"/>
      <c r="S462" s="64"/>
      <c r="T462" s="64"/>
    </row>
    <row r="463" spans="1:20" ht="15.75" customHeight="1" x14ac:dyDescent="0.2">
      <c r="A463" s="63"/>
      <c r="B463" s="41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64"/>
      <c r="Q463" s="64"/>
      <c r="R463" s="64"/>
      <c r="S463" s="64"/>
      <c r="T463" s="64"/>
    </row>
    <row r="464" spans="1:20" ht="15.75" customHeight="1" x14ac:dyDescent="0.2">
      <c r="A464" s="63"/>
      <c r="B464" s="41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64"/>
      <c r="Q464" s="64"/>
      <c r="R464" s="64"/>
      <c r="S464" s="64"/>
      <c r="T464" s="64"/>
    </row>
    <row r="465" spans="1:20" ht="15.75" customHeight="1" x14ac:dyDescent="0.2">
      <c r="A465" s="63"/>
      <c r="B465" s="41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64"/>
      <c r="Q465" s="64"/>
      <c r="R465" s="64"/>
      <c r="S465" s="64"/>
      <c r="T465" s="64"/>
    </row>
    <row r="466" spans="1:20" ht="15.75" customHeight="1" x14ac:dyDescent="0.2">
      <c r="A466" s="63"/>
      <c r="B466" s="41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64"/>
      <c r="Q466" s="64"/>
      <c r="R466" s="64"/>
      <c r="S466" s="64"/>
      <c r="T466" s="64"/>
    </row>
    <row r="467" spans="1:20" ht="15.75" customHeight="1" x14ac:dyDescent="0.2">
      <c r="A467" s="63"/>
      <c r="B467" s="41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64"/>
      <c r="Q467" s="64"/>
      <c r="R467" s="64"/>
      <c r="S467" s="64"/>
      <c r="T467" s="64"/>
    </row>
    <row r="468" spans="1:20" ht="15.75" customHeight="1" x14ac:dyDescent="0.2">
      <c r="A468" s="63"/>
      <c r="B468" s="41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64"/>
      <c r="Q468" s="64"/>
      <c r="R468" s="64"/>
      <c r="S468" s="64"/>
      <c r="T468" s="64"/>
    </row>
    <row r="469" spans="1:20" ht="15.75" customHeight="1" x14ac:dyDescent="0.2">
      <c r="A469" s="63"/>
      <c r="B469" s="41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64"/>
      <c r="Q469" s="64"/>
      <c r="R469" s="64"/>
      <c r="S469" s="64"/>
      <c r="T469" s="64"/>
    </row>
    <row r="470" spans="1:20" ht="15.75" customHeight="1" x14ac:dyDescent="0.2">
      <c r="A470" s="63"/>
      <c r="B470" s="41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64"/>
      <c r="Q470" s="64"/>
      <c r="R470" s="64"/>
      <c r="S470" s="64"/>
      <c r="T470" s="64"/>
    </row>
    <row r="471" spans="1:20" ht="15.75" customHeight="1" x14ac:dyDescent="0.2">
      <c r="A471" s="63"/>
      <c r="B471" s="41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64"/>
      <c r="Q471" s="64"/>
      <c r="R471" s="64"/>
      <c r="S471" s="64"/>
      <c r="T471" s="64"/>
    </row>
    <row r="472" spans="1:20" ht="15.75" customHeight="1" x14ac:dyDescent="0.2">
      <c r="A472" s="63"/>
      <c r="B472" s="41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64"/>
      <c r="Q472" s="64"/>
      <c r="R472" s="64"/>
      <c r="S472" s="64"/>
      <c r="T472" s="64"/>
    </row>
    <row r="473" spans="1:20" ht="15.75" customHeight="1" x14ac:dyDescent="0.2">
      <c r="A473" s="63"/>
      <c r="B473" s="41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64"/>
      <c r="Q473" s="64"/>
      <c r="R473" s="64"/>
      <c r="S473" s="64"/>
      <c r="T473" s="64"/>
    </row>
    <row r="474" spans="1:20" ht="15.75" customHeight="1" x14ac:dyDescent="0.2">
      <c r="A474" s="63"/>
      <c r="B474" s="41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64"/>
      <c r="Q474" s="64"/>
      <c r="R474" s="64"/>
      <c r="S474" s="64"/>
      <c r="T474" s="64"/>
    </row>
    <row r="475" spans="1:20" ht="15.75" customHeight="1" x14ac:dyDescent="0.2">
      <c r="A475" s="63"/>
      <c r="B475" s="41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64"/>
      <c r="Q475" s="64"/>
      <c r="R475" s="64"/>
      <c r="S475" s="64"/>
      <c r="T475" s="64"/>
    </row>
    <row r="476" spans="1:20" ht="15.75" customHeight="1" x14ac:dyDescent="0.2">
      <c r="A476" s="63"/>
      <c r="B476" s="41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64"/>
      <c r="Q476" s="64"/>
      <c r="R476" s="64"/>
      <c r="S476" s="64"/>
      <c r="T476" s="64"/>
    </row>
    <row r="477" spans="1:20" ht="15.75" customHeight="1" x14ac:dyDescent="0.2">
      <c r="A477" s="63"/>
      <c r="B477" s="41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64"/>
      <c r="Q477" s="64"/>
      <c r="R477" s="64"/>
      <c r="S477" s="64"/>
      <c r="T477" s="64"/>
    </row>
    <row r="478" spans="1:20" ht="15.75" customHeight="1" x14ac:dyDescent="0.2">
      <c r="A478" s="63"/>
      <c r="B478" s="41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64"/>
      <c r="Q478" s="64"/>
      <c r="R478" s="64"/>
      <c r="S478" s="64"/>
      <c r="T478" s="64"/>
    </row>
    <row r="479" spans="1:20" ht="15.75" customHeight="1" x14ac:dyDescent="0.2">
      <c r="A479" s="63"/>
      <c r="B479" s="41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64"/>
      <c r="Q479" s="64"/>
      <c r="R479" s="64"/>
      <c r="S479" s="64"/>
      <c r="T479" s="64"/>
    </row>
    <row r="480" spans="1:20" ht="15.75" customHeight="1" x14ac:dyDescent="0.2">
      <c r="A480" s="63"/>
      <c r="B480" s="41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64"/>
      <c r="Q480" s="64"/>
      <c r="R480" s="64"/>
      <c r="S480" s="64"/>
      <c r="T480" s="64"/>
    </row>
    <row r="481" spans="1:20" ht="15.75" customHeight="1" x14ac:dyDescent="0.2">
      <c r="A481" s="63"/>
      <c r="B481" s="41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64"/>
      <c r="Q481" s="64"/>
      <c r="R481" s="64"/>
      <c r="S481" s="64"/>
      <c r="T481" s="64"/>
    </row>
    <row r="482" spans="1:20" ht="15.75" customHeight="1" x14ac:dyDescent="0.2">
      <c r="A482" s="63"/>
      <c r="B482" s="41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64"/>
      <c r="Q482" s="64"/>
      <c r="R482" s="64"/>
      <c r="S482" s="64"/>
      <c r="T482" s="64"/>
    </row>
    <row r="483" spans="1:20" ht="15.75" customHeight="1" x14ac:dyDescent="0.2">
      <c r="A483" s="63"/>
      <c r="B483" s="41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64"/>
      <c r="Q483" s="64"/>
      <c r="R483" s="64"/>
      <c r="S483" s="64"/>
      <c r="T483" s="64"/>
    </row>
    <row r="484" spans="1:20" ht="15.75" customHeight="1" x14ac:dyDescent="0.2">
      <c r="A484" s="63"/>
      <c r="B484" s="41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64"/>
      <c r="Q484" s="64"/>
      <c r="R484" s="64"/>
      <c r="S484" s="64"/>
      <c r="T484" s="64"/>
    </row>
    <row r="485" spans="1:20" ht="15.75" customHeight="1" x14ac:dyDescent="0.2">
      <c r="A485" s="63"/>
      <c r="B485" s="41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64"/>
      <c r="Q485" s="64"/>
      <c r="R485" s="64"/>
      <c r="S485" s="64"/>
      <c r="T485" s="64"/>
    </row>
    <row r="486" spans="1:20" ht="15.75" customHeight="1" x14ac:dyDescent="0.2">
      <c r="A486" s="63"/>
      <c r="B486" s="41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64"/>
      <c r="Q486" s="64"/>
      <c r="R486" s="64"/>
      <c r="S486" s="64"/>
      <c r="T486" s="64"/>
    </row>
    <row r="487" spans="1:20" ht="15.75" customHeight="1" x14ac:dyDescent="0.2">
      <c r="A487" s="63"/>
      <c r="B487" s="41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64"/>
      <c r="Q487" s="64"/>
      <c r="R487" s="64"/>
      <c r="S487" s="64"/>
      <c r="T487" s="64"/>
    </row>
    <row r="488" spans="1:20" ht="15.75" customHeight="1" x14ac:dyDescent="0.2">
      <c r="A488" s="63"/>
      <c r="B488" s="41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64"/>
      <c r="Q488" s="64"/>
      <c r="R488" s="64"/>
      <c r="S488" s="64"/>
      <c r="T488" s="64"/>
    </row>
    <row r="489" spans="1:20" ht="15.75" customHeight="1" x14ac:dyDescent="0.2">
      <c r="A489" s="63"/>
      <c r="B489" s="41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64"/>
      <c r="Q489" s="64"/>
      <c r="R489" s="64"/>
      <c r="S489" s="64"/>
      <c r="T489" s="64"/>
    </row>
    <row r="490" spans="1:20" ht="15.75" customHeight="1" x14ac:dyDescent="0.2">
      <c r="A490" s="63"/>
      <c r="B490" s="41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64"/>
      <c r="Q490" s="64"/>
      <c r="R490" s="64"/>
      <c r="S490" s="64"/>
      <c r="T490" s="64"/>
    </row>
    <row r="491" spans="1:20" ht="15.75" customHeight="1" x14ac:dyDescent="0.2">
      <c r="A491" s="63"/>
      <c r="B491" s="41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64"/>
      <c r="Q491" s="64"/>
      <c r="R491" s="64"/>
      <c r="S491" s="64"/>
      <c r="T491" s="64"/>
    </row>
    <row r="492" spans="1:20" ht="15.75" customHeight="1" x14ac:dyDescent="0.2">
      <c r="A492" s="63"/>
      <c r="B492" s="41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64"/>
      <c r="Q492" s="64"/>
      <c r="R492" s="64"/>
      <c r="S492" s="64"/>
      <c r="T492" s="64"/>
    </row>
    <row r="493" spans="1:20" ht="15.75" customHeight="1" x14ac:dyDescent="0.2">
      <c r="A493" s="63"/>
      <c r="B493" s="41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64"/>
      <c r="Q493" s="64"/>
      <c r="R493" s="64"/>
      <c r="S493" s="64"/>
      <c r="T493" s="64"/>
    </row>
    <row r="494" spans="1:20" ht="15.75" customHeight="1" x14ac:dyDescent="0.2">
      <c r="A494" s="63"/>
      <c r="B494" s="41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64"/>
      <c r="Q494" s="64"/>
      <c r="R494" s="64"/>
      <c r="S494" s="64"/>
      <c r="T494" s="64"/>
    </row>
    <row r="495" spans="1:20" ht="15.75" customHeight="1" x14ac:dyDescent="0.2">
      <c r="A495" s="63"/>
      <c r="B495" s="41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64"/>
      <c r="Q495" s="64"/>
      <c r="R495" s="64"/>
      <c r="S495" s="64"/>
      <c r="T495" s="64"/>
    </row>
    <row r="496" spans="1:20" ht="15.75" customHeight="1" x14ac:dyDescent="0.2">
      <c r="A496" s="63"/>
      <c r="B496" s="41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64"/>
      <c r="Q496" s="64"/>
      <c r="R496" s="64"/>
      <c r="S496" s="64"/>
      <c r="T496" s="64"/>
    </row>
    <row r="497" spans="1:20" ht="15.75" customHeight="1" x14ac:dyDescent="0.2">
      <c r="A497" s="63"/>
      <c r="B497" s="41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64"/>
      <c r="Q497" s="64"/>
      <c r="R497" s="64"/>
      <c r="S497" s="64"/>
      <c r="T497" s="64"/>
    </row>
    <row r="498" spans="1:20" ht="15.75" customHeight="1" x14ac:dyDescent="0.2">
      <c r="A498" s="63"/>
      <c r="B498" s="41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64"/>
      <c r="Q498" s="64"/>
      <c r="R498" s="64"/>
      <c r="S498" s="64"/>
      <c r="T498" s="64"/>
    </row>
    <row r="499" spans="1:20" ht="15.75" customHeight="1" x14ac:dyDescent="0.2">
      <c r="A499" s="63"/>
      <c r="B499" s="41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64"/>
      <c r="Q499" s="64"/>
      <c r="R499" s="64"/>
      <c r="S499" s="64"/>
      <c r="T499" s="64"/>
    </row>
    <row r="500" spans="1:20" ht="15.75" customHeight="1" x14ac:dyDescent="0.2">
      <c r="A500" s="63"/>
      <c r="B500" s="41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64"/>
      <c r="Q500" s="64"/>
      <c r="R500" s="64"/>
      <c r="S500" s="64"/>
      <c r="T500" s="64"/>
    </row>
    <row r="501" spans="1:20" ht="15.75" customHeight="1" x14ac:dyDescent="0.2">
      <c r="A501" s="63"/>
      <c r="B501" s="41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64"/>
      <c r="Q501" s="64"/>
      <c r="R501" s="64"/>
      <c r="S501" s="64"/>
      <c r="T501" s="64"/>
    </row>
    <row r="502" spans="1:20" ht="15.75" customHeight="1" x14ac:dyDescent="0.2">
      <c r="A502" s="63"/>
      <c r="B502" s="41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64"/>
      <c r="Q502" s="64"/>
      <c r="R502" s="64"/>
      <c r="S502" s="64"/>
      <c r="T502" s="64"/>
    </row>
    <row r="503" spans="1:20" ht="15.75" customHeight="1" x14ac:dyDescent="0.2">
      <c r="A503" s="63"/>
      <c r="B503" s="41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64"/>
      <c r="Q503" s="64"/>
      <c r="R503" s="64"/>
      <c r="S503" s="64"/>
      <c r="T503" s="64"/>
    </row>
    <row r="504" spans="1:20" ht="15.75" customHeight="1" x14ac:dyDescent="0.2">
      <c r="A504" s="63"/>
      <c r="B504" s="41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64"/>
      <c r="Q504" s="64"/>
      <c r="R504" s="64"/>
      <c r="S504" s="64"/>
      <c r="T504" s="64"/>
    </row>
    <row r="505" spans="1:20" ht="15.75" customHeight="1" x14ac:dyDescent="0.2">
      <c r="A505" s="63"/>
      <c r="B505" s="41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64"/>
      <c r="Q505" s="64"/>
      <c r="R505" s="64"/>
      <c r="S505" s="64"/>
      <c r="T505" s="64"/>
    </row>
    <row r="506" spans="1:20" ht="15.75" customHeight="1" x14ac:dyDescent="0.2">
      <c r="A506" s="63"/>
      <c r="B506" s="41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64"/>
      <c r="Q506" s="64"/>
      <c r="R506" s="64"/>
      <c r="S506" s="64"/>
      <c r="T506" s="64"/>
    </row>
    <row r="507" spans="1:20" ht="15.75" customHeight="1" x14ac:dyDescent="0.2">
      <c r="A507" s="63"/>
      <c r="B507" s="41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64"/>
      <c r="Q507" s="64"/>
      <c r="R507" s="64"/>
      <c r="S507" s="64"/>
      <c r="T507" s="64"/>
    </row>
    <row r="508" spans="1:20" ht="15.75" customHeight="1" x14ac:dyDescent="0.2">
      <c r="A508" s="63"/>
      <c r="B508" s="41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64"/>
      <c r="Q508" s="64"/>
      <c r="R508" s="64"/>
      <c r="S508" s="64"/>
      <c r="T508" s="64"/>
    </row>
    <row r="509" spans="1:20" ht="15.75" customHeight="1" x14ac:dyDescent="0.2">
      <c r="A509" s="63"/>
      <c r="B509" s="41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64"/>
      <c r="Q509" s="64"/>
      <c r="R509" s="64"/>
      <c r="S509" s="64"/>
      <c r="T509" s="64"/>
    </row>
    <row r="510" spans="1:20" ht="15.75" customHeight="1" x14ac:dyDescent="0.2">
      <c r="A510" s="63"/>
      <c r="B510" s="41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64"/>
      <c r="Q510" s="64"/>
      <c r="R510" s="64"/>
      <c r="S510" s="64"/>
      <c r="T510" s="64"/>
    </row>
    <row r="511" spans="1:20" ht="15.75" customHeight="1" x14ac:dyDescent="0.2">
      <c r="A511" s="63"/>
      <c r="B511" s="41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64"/>
      <c r="Q511" s="64"/>
      <c r="R511" s="64"/>
      <c r="S511" s="64"/>
      <c r="T511" s="64"/>
    </row>
    <row r="512" spans="1:20" ht="15.75" customHeight="1" x14ac:dyDescent="0.2">
      <c r="A512" s="63"/>
      <c r="B512" s="41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64"/>
      <c r="Q512" s="64"/>
      <c r="R512" s="64"/>
      <c r="S512" s="64"/>
      <c r="T512" s="64"/>
    </row>
    <row r="513" spans="1:20" ht="15.75" customHeight="1" x14ac:dyDescent="0.2">
      <c r="A513" s="63"/>
      <c r="B513" s="41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64"/>
      <c r="Q513" s="64"/>
      <c r="R513" s="64"/>
      <c r="S513" s="64"/>
      <c r="T513" s="64"/>
    </row>
    <row r="514" spans="1:20" ht="15.75" customHeight="1" x14ac:dyDescent="0.2">
      <c r="A514" s="63"/>
      <c r="B514" s="41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64"/>
      <c r="Q514" s="64"/>
      <c r="R514" s="64"/>
      <c r="S514" s="64"/>
      <c r="T514" s="64"/>
    </row>
    <row r="515" spans="1:20" ht="15.75" customHeight="1" x14ac:dyDescent="0.2">
      <c r="A515" s="63"/>
      <c r="B515" s="41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64"/>
      <c r="Q515" s="64"/>
      <c r="R515" s="64"/>
      <c r="S515" s="64"/>
      <c r="T515" s="64"/>
    </row>
    <row r="516" spans="1:20" ht="15.75" customHeight="1" x14ac:dyDescent="0.2">
      <c r="A516" s="63"/>
      <c r="B516" s="41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64"/>
      <c r="Q516" s="64"/>
      <c r="R516" s="64"/>
      <c r="S516" s="64"/>
      <c r="T516" s="64"/>
    </row>
    <row r="517" spans="1:20" ht="15.75" customHeight="1" x14ac:dyDescent="0.2">
      <c r="A517" s="63"/>
      <c r="B517" s="41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64"/>
      <c r="Q517" s="64"/>
      <c r="R517" s="64"/>
      <c r="S517" s="64"/>
      <c r="T517" s="64"/>
    </row>
    <row r="518" spans="1:20" ht="15.75" customHeight="1" x14ac:dyDescent="0.2">
      <c r="A518" s="63"/>
      <c r="B518" s="41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64"/>
      <c r="Q518" s="64"/>
      <c r="R518" s="64"/>
      <c r="S518" s="64"/>
      <c r="T518" s="64"/>
    </row>
    <row r="519" spans="1:20" ht="15.75" customHeight="1" x14ac:dyDescent="0.2">
      <c r="A519" s="63"/>
      <c r="B519" s="41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64"/>
      <c r="Q519" s="64"/>
      <c r="R519" s="64"/>
      <c r="S519" s="64"/>
      <c r="T519" s="64"/>
    </row>
    <row r="520" spans="1:20" ht="15.75" customHeight="1" x14ac:dyDescent="0.2">
      <c r="A520" s="63"/>
      <c r="B520" s="41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64"/>
      <c r="Q520" s="64"/>
      <c r="R520" s="64"/>
      <c r="S520" s="64"/>
      <c r="T520" s="64"/>
    </row>
    <row r="521" spans="1:20" ht="15.75" customHeight="1" x14ac:dyDescent="0.2">
      <c r="A521" s="63"/>
      <c r="B521" s="41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64"/>
      <c r="Q521" s="64"/>
      <c r="R521" s="64"/>
      <c r="S521" s="64"/>
      <c r="T521" s="64"/>
    </row>
    <row r="522" spans="1:20" ht="15.75" customHeight="1" x14ac:dyDescent="0.2">
      <c r="A522" s="63"/>
      <c r="B522" s="41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64"/>
      <c r="Q522" s="64"/>
      <c r="R522" s="64"/>
      <c r="S522" s="64"/>
      <c r="T522" s="64"/>
    </row>
    <row r="523" spans="1:20" ht="15.75" customHeight="1" x14ac:dyDescent="0.2">
      <c r="A523" s="63"/>
      <c r="B523" s="41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64"/>
      <c r="Q523" s="64"/>
      <c r="R523" s="64"/>
      <c r="S523" s="64"/>
      <c r="T523" s="64"/>
    </row>
    <row r="524" spans="1:20" ht="15.75" customHeight="1" x14ac:dyDescent="0.2">
      <c r="A524" s="63"/>
      <c r="B524" s="41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64"/>
      <c r="Q524" s="64"/>
      <c r="R524" s="64"/>
      <c r="S524" s="64"/>
      <c r="T524" s="64"/>
    </row>
    <row r="525" spans="1:20" ht="15.75" customHeight="1" x14ac:dyDescent="0.2">
      <c r="A525" s="63"/>
      <c r="B525" s="41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64"/>
      <c r="Q525" s="64"/>
      <c r="R525" s="64"/>
      <c r="S525" s="64"/>
      <c r="T525" s="64"/>
    </row>
    <row r="526" spans="1:20" ht="15.75" customHeight="1" x14ac:dyDescent="0.2">
      <c r="A526" s="63"/>
      <c r="B526" s="41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64"/>
      <c r="Q526" s="64"/>
      <c r="R526" s="64"/>
      <c r="S526" s="64"/>
      <c r="T526" s="64"/>
    </row>
    <row r="527" spans="1:20" ht="15.75" customHeight="1" x14ac:dyDescent="0.2">
      <c r="A527" s="63"/>
      <c r="B527" s="41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64"/>
      <c r="Q527" s="64"/>
      <c r="R527" s="64"/>
      <c r="S527" s="64"/>
      <c r="T527" s="64"/>
    </row>
    <row r="528" spans="1:20" ht="15.75" customHeight="1" x14ac:dyDescent="0.2">
      <c r="A528" s="63"/>
      <c r="B528" s="41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64"/>
      <c r="Q528" s="64"/>
      <c r="R528" s="64"/>
      <c r="S528" s="64"/>
      <c r="T528" s="64"/>
    </row>
    <row r="529" spans="1:20" ht="15.75" customHeight="1" x14ac:dyDescent="0.2">
      <c r="A529" s="63"/>
      <c r="B529" s="41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64"/>
      <c r="Q529" s="64"/>
      <c r="R529" s="64"/>
      <c r="S529" s="64"/>
      <c r="T529" s="64"/>
    </row>
    <row r="530" spans="1:20" ht="15.75" customHeight="1" x14ac:dyDescent="0.2">
      <c r="A530" s="63"/>
      <c r="B530" s="41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64"/>
      <c r="Q530" s="64"/>
      <c r="R530" s="64"/>
      <c r="S530" s="64"/>
      <c r="T530" s="64"/>
    </row>
    <row r="531" spans="1:20" ht="15.75" customHeight="1" x14ac:dyDescent="0.2">
      <c r="A531" s="63"/>
      <c r="B531" s="41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64"/>
      <c r="Q531" s="64"/>
      <c r="R531" s="64"/>
      <c r="S531" s="64"/>
      <c r="T531" s="64"/>
    </row>
    <row r="532" spans="1:20" ht="15.75" customHeight="1" x14ac:dyDescent="0.2">
      <c r="A532" s="63"/>
      <c r="B532" s="41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64"/>
      <c r="Q532" s="64"/>
      <c r="R532" s="64"/>
      <c r="S532" s="64"/>
      <c r="T532" s="64"/>
    </row>
    <row r="533" spans="1:20" ht="15.75" customHeight="1" x14ac:dyDescent="0.2">
      <c r="A533" s="63"/>
      <c r="B533" s="41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64"/>
      <c r="Q533" s="64"/>
      <c r="R533" s="64"/>
      <c r="S533" s="64"/>
      <c r="T533" s="64"/>
    </row>
    <row r="534" spans="1:20" ht="15.75" customHeight="1" x14ac:dyDescent="0.2">
      <c r="A534" s="63"/>
      <c r="B534" s="41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64"/>
      <c r="Q534" s="64"/>
      <c r="R534" s="64"/>
      <c r="S534" s="64"/>
      <c r="T534" s="64"/>
    </row>
    <row r="535" spans="1:20" ht="15.75" customHeight="1" x14ac:dyDescent="0.2">
      <c r="A535" s="63"/>
      <c r="B535" s="41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64"/>
      <c r="Q535" s="64"/>
      <c r="R535" s="64"/>
      <c r="S535" s="64"/>
      <c r="T535" s="64"/>
    </row>
    <row r="536" spans="1:20" ht="15.75" customHeight="1" x14ac:dyDescent="0.2">
      <c r="A536" s="63"/>
      <c r="B536" s="41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64"/>
      <c r="Q536" s="64"/>
      <c r="R536" s="64"/>
      <c r="S536" s="64"/>
      <c r="T536" s="64"/>
    </row>
    <row r="537" spans="1:20" ht="15.75" customHeight="1" x14ac:dyDescent="0.2">
      <c r="A537" s="63"/>
      <c r="B537" s="41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64"/>
      <c r="Q537" s="64"/>
      <c r="R537" s="64"/>
      <c r="S537" s="64"/>
      <c r="T537" s="64"/>
    </row>
    <row r="538" spans="1:20" ht="15.75" customHeight="1" x14ac:dyDescent="0.2">
      <c r="A538" s="63"/>
      <c r="B538" s="41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64"/>
      <c r="Q538" s="64"/>
      <c r="R538" s="64"/>
      <c r="S538" s="64"/>
      <c r="T538" s="64"/>
    </row>
    <row r="539" spans="1:20" ht="15.75" customHeight="1" x14ac:dyDescent="0.2">
      <c r="A539" s="63"/>
      <c r="B539" s="41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64"/>
      <c r="Q539" s="64"/>
      <c r="R539" s="64"/>
      <c r="S539" s="64"/>
      <c r="T539" s="64"/>
    </row>
    <row r="540" spans="1:20" ht="15.75" customHeight="1" x14ac:dyDescent="0.2">
      <c r="A540" s="63"/>
      <c r="B540" s="41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64"/>
      <c r="Q540" s="64"/>
      <c r="R540" s="64"/>
      <c r="S540" s="64"/>
      <c r="T540" s="64"/>
    </row>
    <row r="541" spans="1:20" ht="15.75" customHeight="1" x14ac:dyDescent="0.2">
      <c r="A541" s="63"/>
      <c r="B541" s="41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64"/>
      <c r="Q541" s="64"/>
      <c r="R541" s="64"/>
      <c r="S541" s="64"/>
      <c r="T541" s="64"/>
    </row>
    <row r="542" spans="1:20" ht="15.75" customHeight="1" x14ac:dyDescent="0.2">
      <c r="A542" s="63"/>
      <c r="B542" s="41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64"/>
      <c r="Q542" s="64"/>
      <c r="R542" s="64"/>
      <c r="S542" s="64"/>
      <c r="T542" s="64"/>
    </row>
    <row r="543" spans="1:20" ht="15.75" customHeight="1" x14ac:dyDescent="0.2">
      <c r="A543" s="63"/>
      <c r="B543" s="41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64"/>
      <c r="Q543" s="64"/>
      <c r="R543" s="64"/>
      <c r="S543" s="64"/>
      <c r="T543" s="64"/>
    </row>
    <row r="544" spans="1:20" ht="15.75" customHeight="1" x14ac:dyDescent="0.2">
      <c r="A544" s="63"/>
      <c r="B544" s="41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64"/>
      <c r="Q544" s="64"/>
      <c r="R544" s="64"/>
      <c r="S544" s="64"/>
      <c r="T544" s="64"/>
    </row>
    <row r="545" spans="1:20" ht="15.75" customHeight="1" x14ac:dyDescent="0.2">
      <c r="A545" s="63"/>
      <c r="B545" s="41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64"/>
      <c r="Q545" s="64"/>
      <c r="R545" s="64"/>
      <c r="S545" s="64"/>
      <c r="T545" s="64"/>
    </row>
    <row r="546" spans="1:20" ht="15.75" customHeight="1" x14ac:dyDescent="0.2">
      <c r="A546" s="63"/>
      <c r="B546" s="41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64"/>
      <c r="Q546" s="64"/>
      <c r="R546" s="64"/>
      <c r="S546" s="64"/>
      <c r="T546" s="64"/>
    </row>
    <row r="547" spans="1:20" ht="15.75" customHeight="1" x14ac:dyDescent="0.2">
      <c r="A547" s="63"/>
      <c r="B547" s="41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64"/>
      <c r="Q547" s="64"/>
      <c r="R547" s="64"/>
      <c r="S547" s="64"/>
      <c r="T547" s="64"/>
    </row>
    <row r="548" spans="1:20" ht="15.75" customHeight="1" x14ac:dyDescent="0.2">
      <c r="A548" s="63"/>
      <c r="B548" s="41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64"/>
      <c r="Q548" s="64"/>
      <c r="R548" s="64"/>
      <c r="S548" s="64"/>
      <c r="T548" s="64"/>
    </row>
    <row r="549" spans="1:20" ht="15.75" customHeight="1" x14ac:dyDescent="0.2">
      <c r="A549" s="63"/>
      <c r="B549" s="41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64"/>
      <c r="Q549" s="64"/>
      <c r="R549" s="64"/>
      <c r="S549" s="64"/>
      <c r="T549" s="64"/>
    </row>
    <row r="550" spans="1:20" ht="15.75" customHeight="1" x14ac:dyDescent="0.2">
      <c r="A550" s="63"/>
      <c r="B550" s="41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64"/>
      <c r="Q550" s="64"/>
      <c r="R550" s="64"/>
      <c r="S550" s="64"/>
      <c r="T550" s="64"/>
    </row>
    <row r="551" spans="1:20" ht="15.75" customHeight="1" x14ac:dyDescent="0.2">
      <c r="A551" s="63"/>
      <c r="B551" s="41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64"/>
      <c r="Q551" s="64"/>
      <c r="R551" s="64"/>
      <c r="S551" s="64"/>
      <c r="T551" s="64"/>
    </row>
    <row r="552" spans="1:20" ht="15.75" customHeight="1" x14ac:dyDescent="0.2">
      <c r="A552" s="63"/>
      <c r="B552" s="41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64"/>
      <c r="Q552" s="64"/>
      <c r="R552" s="64"/>
      <c r="S552" s="64"/>
      <c r="T552" s="64"/>
    </row>
    <row r="553" spans="1:20" ht="15.75" customHeight="1" x14ac:dyDescent="0.2">
      <c r="A553" s="63"/>
      <c r="B553" s="41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64"/>
      <c r="Q553" s="64"/>
      <c r="R553" s="64"/>
      <c r="S553" s="64"/>
      <c r="T553" s="64"/>
    </row>
    <row r="554" spans="1:20" ht="15.75" customHeight="1" x14ac:dyDescent="0.2">
      <c r="A554" s="63"/>
      <c r="B554" s="41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64"/>
      <c r="Q554" s="64"/>
      <c r="R554" s="64"/>
      <c r="S554" s="64"/>
      <c r="T554" s="64"/>
    </row>
    <row r="555" spans="1:20" ht="15.75" customHeight="1" x14ac:dyDescent="0.2">
      <c r="A555" s="63"/>
      <c r="B555" s="41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64"/>
      <c r="Q555" s="64"/>
      <c r="R555" s="64"/>
      <c r="S555" s="64"/>
      <c r="T555" s="64"/>
    </row>
    <row r="556" spans="1:20" ht="15.75" customHeight="1" x14ac:dyDescent="0.2">
      <c r="A556" s="63"/>
      <c r="B556" s="41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64"/>
      <c r="Q556" s="64"/>
      <c r="R556" s="64"/>
      <c r="S556" s="64"/>
      <c r="T556" s="64"/>
    </row>
    <row r="557" spans="1:20" ht="15.75" customHeight="1" x14ac:dyDescent="0.2">
      <c r="A557" s="63"/>
      <c r="B557" s="41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64"/>
      <c r="Q557" s="64"/>
      <c r="R557" s="64"/>
      <c r="S557" s="64"/>
      <c r="T557" s="64"/>
    </row>
    <row r="558" spans="1:20" ht="15.75" customHeight="1" x14ac:dyDescent="0.2">
      <c r="A558" s="63"/>
      <c r="B558" s="41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64"/>
      <c r="Q558" s="64"/>
      <c r="R558" s="64"/>
      <c r="S558" s="64"/>
      <c r="T558" s="64"/>
    </row>
    <row r="559" spans="1:20" ht="15.75" customHeight="1" x14ac:dyDescent="0.2">
      <c r="A559" s="63"/>
      <c r="B559" s="41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64"/>
      <c r="Q559" s="64"/>
      <c r="R559" s="64"/>
      <c r="S559" s="64"/>
      <c r="T559" s="64"/>
    </row>
    <row r="560" spans="1:20" ht="15.75" customHeight="1" x14ac:dyDescent="0.2">
      <c r="A560" s="63"/>
      <c r="B560" s="41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64"/>
      <c r="Q560" s="64"/>
      <c r="R560" s="64"/>
      <c r="S560" s="64"/>
      <c r="T560" s="64"/>
    </row>
    <row r="561" spans="1:20" ht="15.75" customHeight="1" x14ac:dyDescent="0.2">
      <c r="A561" s="63"/>
      <c r="B561" s="41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64"/>
      <c r="Q561" s="64"/>
      <c r="R561" s="64"/>
      <c r="S561" s="64"/>
      <c r="T561" s="64"/>
    </row>
    <row r="562" spans="1:20" ht="15.75" customHeight="1" x14ac:dyDescent="0.2">
      <c r="A562" s="63"/>
      <c r="B562" s="41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64"/>
      <c r="Q562" s="64"/>
      <c r="R562" s="64"/>
      <c r="S562" s="64"/>
      <c r="T562" s="64"/>
    </row>
    <row r="563" spans="1:20" ht="15.75" customHeight="1" x14ac:dyDescent="0.2">
      <c r="A563" s="63"/>
      <c r="B563" s="41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64"/>
      <c r="Q563" s="64"/>
      <c r="R563" s="64"/>
      <c r="S563" s="64"/>
      <c r="T563" s="64"/>
    </row>
    <row r="564" spans="1:20" ht="15.75" customHeight="1" x14ac:dyDescent="0.2">
      <c r="A564" s="63"/>
      <c r="B564" s="41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64"/>
      <c r="Q564" s="64"/>
      <c r="R564" s="64"/>
      <c r="S564" s="64"/>
      <c r="T564" s="64"/>
    </row>
    <row r="565" spans="1:20" ht="15.75" customHeight="1" x14ac:dyDescent="0.2">
      <c r="A565" s="63"/>
      <c r="B565" s="41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64"/>
      <c r="Q565" s="64"/>
      <c r="R565" s="64"/>
      <c r="S565" s="64"/>
      <c r="T565" s="64"/>
    </row>
    <row r="566" spans="1:20" ht="15.75" customHeight="1" x14ac:dyDescent="0.2">
      <c r="A566" s="63"/>
      <c r="B566" s="41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64"/>
      <c r="Q566" s="64"/>
      <c r="R566" s="64"/>
      <c r="S566" s="64"/>
      <c r="T566" s="64"/>
    </row>
    <row r="567" spans="1:20" ht="15.75" customHeight="1" x14ac:dyDescent="0.2">
      <c r="A567" s="63"/>
      <c r="B567" s="41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64"/>
      <c r="Q567" s="64"/>
      <c r="R567" s="64"/>
      <c r="S567" s="64"/>
      <c r="T567" s="64"/>
    </row>
    <row r="568" spans="1:20" ht="15.75" customHeight="1" x14ac:dyDescent="0.2">
      <c r="A568" s="63"/>
      <c r="B568" s="41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64"/>
      <c r="Q568" s="64"/>
      <c r="R568" s="64"/>
      <c r="S568" s="64"/>
      <c r="T568" s="64"/>
    </row>
    <row r="569" spans="1:20" ht="15.75" customHeight="1" x14ac:dyDescent="0.2">
      <c r="A569" s="63"/>
      <c r="B569" s="41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64"/>
      <c r="Q569" s="64"/>
      <c r="R569" s="64"/>
      <c r="S569" s="64"/>
      <c r="T569" s="64"/>
    </row>
    <row r="570" spans="1:20" ht="15.75" customHeight="1" x14ac:dyDescent="0.2">
      <c r="A570" s="63"/>
      <c r="B570" s="41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64"/>
      <c r="Q570" s="64"/>
      <c r="R570" s="64"/>
      <c r="S570" s="64"/>
      <c r="T570" s="64"/>
    </row>
    <row r="571" spans="1:20" ht="15.75" customHeight="1" x14ac:dyDescent="0.2">
      <c r="A571" s="63"/>
      <c r="B571" s="41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64"/>
      <c r="Q571" s="64"/>
      <c r="R571" s="64"/>
      <c r="S571" s="64"/>
      <c r="T571" s="64"/>
    </row>
    <row r="572" spans="1:20" ht="15.75" customHeight="1" x14ac:dyDescent="0.2">
      <c r="A572" s="63"/>
      <c r="B572" s="41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64"/>
      <c r="Q572" s="64"/>
      <c r="R572" s="64"/>
      <c r="S572" s="64"/>
      <c r="T572" s="64"/>
    </row>
    <row r="573" spans="1:20" ht="15.75" customHeight="1" x14ac:dyDescent="0.2">
      <c r="A573" s="63"/>
      <c r="B573" s="41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64"/>
      <c r="Q573" s="64"/>
      <c r="R573" s="64"/>
      <c r="S573" s="64"/>
      <c r="T573" s="64"/>
    </row>
    <row r="574" spans="1:20" ht="15.75" customHeight="1" x14ac:dyDescent="0.2">
      <c r="A574" s="63"/>
      <c r="B574" s="41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64"/>
      <c r="Q574" s="64"/>
      <c r="R574" s="64"/>
      <c r="S574" s="64"/>
      <c r="T574" s="64"/>
    </row>
    <row r="575" spans="1:20" ht="15.75" customHeight="1" x14ac:dyDescent="0.2">
      <c r="A575" s="63"/>
      <c r="B575" s="41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64"/>
      <c r="Q575" s="64"/>
      <c r="R575" s="64"/>
      <c r="S575" s="64"/>
      <c r="T575" s="64"/>
    </row>
    <row r="576" spans="1:20" ht="15.75" customHeight="1" x14ac:dyDescent="0.2">
      <c r="A576" s="63"/>
      <c r="B576" s="41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64"/>
      <c r="Q576" s="64"/>
      <c r="R576" s="64"/>
      <c r="S576" s="64"/>
      <c r="T576" s="64"/>
    </row>
    <row r="577" spans="1:20" ht="15.75" customHeight="1" x14ac:dyDescent="0.2">
      <c r="A577" s="63"/>
      <c r="B577" s="41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64"/>
      <c r="Q577" s="64"/>
      <c r="R577" s="64"/>
      <c r="S577" s="64"/>
      <c r="T577" s="64"/>
    </row>
    <row r="578" spans="1:20" ht="15.75" customHeight="1" x14ac:dyDescent="0.2">
      <c r="A578" s="63"/>
      <c r="B578" s="41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64"/>
      <c r="Q578" s="64"/>
      <c r="R578" s="64"/>
      <c r="S578" s="64"/>
      <c r="T578" s="64"/>
    </row>
    <row r="579" spans="1:20" ht="15.75" customHeight="1" x14ac:dyDescent="0.2">
      <c r="A579" s="63"/>
      <c r="B579" s="41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64"/>
      <c r="Q579" s="64"/>
      <c r="R579" s="64"/>
      <c r="S579" s="64"/>
      <c r="T579" s="64"/>
    </row>
    <row r="580" spans="1:20" ht="15.75" customHeight="1" x14ac:dyDescent="0.2">
      <c r="A580" s="63"/>
      <c r="B580" s="41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64"/>
      <c r="Q580" s="64"/>
      <c r="R580" s="64"/>
      <c r="S580" s="64"/>
      <c r="T580" s="64"/>
    </row>
    <row r="581" spans="1:20" ht="15.75" customHeight="1" x14ac:dyDescent="0.2">
      <c r="A581" s="63"/>
      <c r="B581" s="41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64"/>
      <c r="Q581" s="64"/>
      <c r="R581" s="64"/>
      <c r="S581" s="64"/>
      <c r="T581" s="64"/>
    </row>
    <row r="582" spans="1:20" ht="15.75" customHeight="1" x14ac:dyDescent="0.2">
      <c r="A582" s="63"/>
      <c r="B582" s="41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64"/>
      <c r="Q582" s="64"/>
      <c r="R582" s="64"/>
      <c r="S582" s="64"/>
      <c r="T582" s="64"/>
    </row>
    <row r="583" spans="1:20" ht="15.75" customHeight="1" x14ac:dyDescent="0.2">
      <c r="A583" s="63"/>
      <c r="B583" s="41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64"/>
      <c r="Q583" s="64"/>
      <c r="R583" s="64"/>
      <c r="S583" s="64"/>
      <c r="T583" s="64"/>
    </row>
    <row r="584" spans="1:20" ht="15.75" customHeight="1" x14ac:dyDescent="0.2">
      <c r="A584" s="63"/>
      <c r="B584" s="41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64"/>
      <c r="Q584" s="64"/>
      <c r="R584" s="64"/>
      <c r="S584" s="64"/>
      <c r="T584" s="64"/>
    </row>
    <row r="585" spans="1:20" ht="15.75" customHeight="1" x14ac:dyDescent="0.2">
      <c r="A585" s="63"/>
      <c r="B585" s="41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64"/>
      <c r="Q585" s="64"/>
      <c r="R585" s="64"/>
      <c r="S585" s="64"/>
      <c r="T585" s="64"/>
    </row>
    <row r="586" spans="1:20" ht="15.75" customHeight="1" x14ac:dyDescent="0.2">
      <c r="A586" s="63"/>
      <c r="B586" s="41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64"/>
      <c r="Q586" s="64"/>
      <c r="R586" s="64"/>
      <c r="S586" s="64"/>
      <c r="T586" s="64"/>
    </row>
    <row r="587" spans="1:20" ht="15.75" customHeight="1" x14ac:dyDescent="0.2">
      <c r="A587" s="63"/>
      <c r="B587" s="41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64"/>
      <c r="Q587" s="64"/>
      <c r="R587" s="64"/>
      <c r="S587" s="64"/>
      <c r="T587" s="64"/>
    </row>
    <row r="588" spans="1:20" ht="15.75" customHeight="1" x14ac:dyDescent="0.2">
      <c r="A588" s="63"/>
      <c r="B588" s="41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64"/>
      <c r="Q588" s="64"/>
      <c r="R588" s="64"/>
      <c r="S588" s="64"/>
      <c r="T588" s="64"/>
    </row>
    <row r="589" spans="1:20" ht="15.75" customHeight="1" x14ac:dyDescent="0.2">
      <c r="A589" s="63"/>
      <c r="B589" s="41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64"/>
      <c r="Q589" s="64"/>
      <c r="R589" s="64"/>
      <c r="S589" s="64"/>
      <c r="T589" s="64"/>
    </row>
    <row r="590" spans="1:20" ht="15.75" customHeight="1" x14ac:dyDescent="0.2">
      <c r="A590" s="63"/>
      <c r="B590" s="41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64"/>
      <c r="Q590" s="64"/>
      <c r="R590" s="64"/>
      <c r="S590" s="64"/>
      <c r="T590" s="64"/>
    </row>
    <row r="591" spans="1:20" ht="15.75" customHeight="1" x14ac:dyDescent="0.2">
      <c r="A591" s="63"/>
      <c r="B591" s="41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64"/>
      <c r="Q591" s="64"/>
      <c r="R591" s="64"/>
      <c r="S591" s="64"/>
      <c r="T591" s="64"/>
    </row>
    <row r="592" spans="1:20" ht="15.75" customHeight="1" x14ac:dyDescent="0.2">
      <c r="A592" s="63"/>
      <c r="B592" s="41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64"/>
      <c r="Q592" s="64"/>
      <c r="R592" s="64"/>
      <c r="S592" s="64"/>
      <c r="T592" s="64"/>
    </row>
    <row r="593" spans="1:20" ht="15.75" customHeight="1" x14ac:dyDescent="0.2">
      <c r="A593" s="63"/>
      <c r="B593" s="41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64"/>
      <c r="Q593" s="64"/>
      <c r="R593" s="64"/>
      <c r="S593" s="64"/>
      <c r="T593" s="64"/>
    </row>
    <row r="594" spans="1:20" ht="15.75" customHeight="1" x14ac:dyDescent="0.2">
      <c r="A594" s="63"/>
      <c r="B594" s="41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64"/>
      <c r="Q594" s="64"/>
      <c r="R594" s="64"/>
      <c r="S594" s="64"/>
      <c r="T594" s="64"/>
    </row>
    <row r="595" spans="1:20" ht="15.75" customHeight="1" x14ac:dyDescent="0.2">
      <c r="A595" s="63"/>
      <c r="B595" s="41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64"/>
      <c r="Q595" s="64"/>
      <c r="R595" s="64"/>
      <c r="S595" s="64"/>
      <c r="T595" s="64"/>
    </row>
    <row r="596" spans="1:20" ht="15.75" customHeight="1" x14ac:dyDescent="0.2">
      <c r="A596" s="63"/>
      <c r="B596" s="41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64"/>
      <c r="Q596" s="64"/>
      <c r="R596" s="64"/>
      <c r="S596" s="64"/>
      <c r="T596" s="64"/>
    </row>
    <row r="597" spans="1:20" ht="15.75" customHeight="1" x14ac:dyDescent="0.2">
      <c r="A597" s="63"/>
      <c r="B597" s="41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64"/>
      <c r="Q597" s="64"/>
      <c r="R597" s="64"/>
      <c r="S597" s="64"/>
      <c r="T597" s="64"/>
    </row>
    <row r="598" spans="1:20" ht="15.75" customHeight="1" x14ac:dyDescent="0.2">
      <c r="A598" s="63"/>
      <c r="B598" s="41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64"/>
      <c r="Q598" s="64"/>
      <c r="R598" s="64"/>
      <c r="S598" s="64"/>
      <c r="T598" s="64"/>
    </row>
    <row r="599" spans="1:20" ht="15.75" customHeight="1" x14ac:dyDescent="0.2">
      <c r="A599" s="63"/>
      <c r="B599" s="41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64"/>
      <c r="Q599" s="64"/>
      <c r="R599" s="64"/>
      <c r="S599" s="64"/>
      <c r="T599" s="64"/>
    </row>
    <row r="600" spans="1:20" ht="15.75" customHeight="1" x14ac:dyDescent="0.2">
      <c r="A600" s="63"/>
      <c r="B600" s="41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64"/>
      <c r="Q600" s="64"/>
      <c r="R600" s="64"/>
      <c r="S600" s="64"/>
      <c r="T600" s="64"/>
    </row>
    <row r="601" spans="1:20" ht="15.75" customHeight="1" x14ac:dyDescent="0.2">
      <c r="A601" s="63"/>
      <c r="B601" s="41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64"/>
      <c r="Q601" s="64"/>
      <c r="R601" s="64"/>
      <c r="S601" s="64"/>
      <c r="T601" s="64"/>
    </row>
    <row r="602" spans="1:20" ht="15.75" customHeight="1" x14ac:dyDescent="0.2">
      <c r="A602" s="63"/>
      <c r="B602" s="41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64"/>
      <c r="Q602" s="64"/>
      <c r="R602" s="64"/>
      <c r="S602" s="64"/>
      <c r="T602" s="64"/>
    </row>
    <row r="603" spans="1:20" ht="15.75" customHeight="1" x14ac:dyDescent="0.2">
      <c r="A603" s="63"/>
      <c r="B603" s="41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64"/>
      <c r="Q603" s="64"/>
      <c r="R603" s="64"/>
      <c r="S603" s="64"/>
      <c r="T603" s="64"/>
    </row>
    <row r="604" spans="1:20" ht="15.75" customHeight="1" x14ac:dyDescent="0.2">
      <c r="A604" s="63"/>
      <c r="B604" s="41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64"/>
      <c r="Q604" s="64"/>
      <c r="R604" s="64"/>
      <c r="S604" s="64"/>
      <c r="T604" s="64"/>
    </row>
    <row r="605" spans="1:20" ht="15.75" customHeight="1" x14ac:dyDescent="0.2">
      <c r="A605" s="63"/>
      <c r="B605" s="41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64"/>
      <c r="Q605" s="64"/>
      <c r="R605" s="64"/>
      <c r="S605" s="64"/>
      <c r="T605" s="64"/>
    </row>
    <row r="606" spans="1:20" ht="15.75" customHeight="1" x14ac:dyDescent="0.2">
      <c r="A606" s="63"/>
      <c r="B606" s="41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64"/>
      <c r="Q606" s="64"/>
      <c r="R606" s="64"/>
      <c r="S606" s="64"/>
      <c r="T606" s="64"/>
    </row>
    <row r="607" spans="1:20" ht="15.75" customHeight="1" x14ac:dyDescent="0.2">
      <c r="A607" s="63"/>
      <c r="B607" s="41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64"/>
      <c r="Q607" s="64"/>
      <c r="R607" s="64"/>
      <c r="S607" s="64"/>
      <c r="T607" s="64"/>
    </row>
    <row r="608" spans="1:20" ht="15.75" customHeight="1" x14ac:dyDescent="0.2">
      <c r="A608" s="63"/>
      <c r="B608" s="41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64"/>
      <c r="Q608" s="64"/>
      <c r="R608" s="64"/>
      <c r="S608" s="64"/>
      <c r="T608" s="64"/>
    </row>
    <row r="609" spans="1:20" ht="15.75" customHeight="1" x14ac:dyDescent="0.2">
      <c r="A609" s="63"/>
      <c r="B609" s="41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64"/>
      <c r="Q609" s="64"/>
      <c r="R609" s="64"/>
      <c r="S609" s="64"/>
      <c r="T609" s="64"/>
    </row>
    <row r="610" spans="1:20" ht="15.75" customHeight="1" x14ac:dyDescent="0.2">
      <c r="A610" s="63"/>
      <c r="B610" s="41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64"/>
      <c r="Q610" s="64"/>
      <c r="R610" s="64"/>
      <c r="S610" s="64"/>
      <c r="T610" s="64"/>
    </row>
    <row r="611" spans="1:20" ht="15.75" customHeight="1" x14ac:dyDescent="0.2">
      <c r="A611" s="63"/>
      <c r="B611" s="41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64"/>
      <c r="Q611" s="64"/>
      <c r="R611" s="64"/>
      <c r="S611" s="64"/>
      <c r="T611" s="64"/>
    </row>
    <row r="612" spans="1:20" ht="15.75" customHeight="1" x14ac:dyDescent="0.2">
      <c r="A612" s="63"/>
      <c r="B612" s="41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64"/>
      <c r="Q612" s="64"/>
      <c r="R612" s="64"/>
      <c r="S612" s="64"/>
      <c r="T612" s="64"/>
    </row>
    <row r="613" spans="1:20" ht="15.75" customHeight="1" x14ac:dyDescent="0.2">
      <c r="A613" s="63"/>
      <c r="B613" s="41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64"/>
      <c r="Q613" s="64"/>
      <c r="R613" s="64"/>
      <c r="S613" s="64"/>
      <c r="T613" s="64"/>
    </row>
    <row r="614" spans="1:20" ht="15.75" customHeight="1" x14ac:dyDescent="0.2">
      <c r="A614" s="63"/>
      <c r="B614" s="41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64"/>
      <c r="Q614" s="64"/>
      <c r="R614" s="64"/>
      <c r="S614" s="64"/>
      <c r="T614" s="64"/>
    </row>
    <row r="615" spans="1:20" ht="15.75" customHeight="1" x14ac:dyDescent="0.2">
      <c r="A615" s="63"/>
      <c r="B615" s="41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64"/>
      <c r="Q615" s="64"/>
      <c r="R615" s="64"/>
      <c r="S615" s="64"/>
      <c r="T615" s="64"/>
    </row>
    <row r="616" spans="1:20" ht="15.75" customHeight="1" x14ac:dyDescent="0.2">
      <c r="A616" s="63"/>
      <c r="B616" s="41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64"/>
      <c r="Q616" s="64"/>
      <c r="R616" s="64"/>
      <c r="S616" s="64"/>
      <c r="T616" s="64"/>
    </row>
    <row r="617" spans="1:20" ht="15.75" customHeight="1" x14ac:dyDescent="0.2">
      <c r="A617" s="63"/>
      <c r="B617" s="41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64"/>
      <c r="Q617" s="64"/>
      <c r="R617" s="64"/>
      <c r="S617" s="64"/>
      <c r="T617" s="64"/>
    </row>
    <row r="618" spans="1:20" ht="15.75" customHeight="1" x14ac:dyDescent="0.2">
      <c r="A618" s="63"/>
      <c r="B618" s="41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64"/>
      <c r="Q618" s="64"/>
      <c r="R618" s="64"/>
      <c r="S618" s="64"/>
      <c r="T618" s="64"/>
    </row>
    <row r="619" spans="1:20" ht="15.75" customHeight="1" x14ac:dyDescent="0.2">
      <c r="A619" s="63"/>
      <c r="B619" s="41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64"/>
      <c r="Q619" s="64"/>
      <c r="R619" s="64"/>
      <c r="S619" s="64"/>
      <c r="T619" s="64"/>
    </row>
    <row r="620" spans="1:20" ht="15.75" customHeight="1" x14ac:dyDescent="0.2">
      <c r="A620" s="63"/>
      <c r="B620" s="41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64"/>
      <c r="Q620" s="64"/>
      <c r="R620" s="64"/>
      <c r="S620" s="64"/>
      <c r="T620" s="64"/>
    </row>
    <row r="621" spans="1:20" ht="15.75" customHeight="1" x14ac:dyDescent="0.2">
      <c r="A621" s="63"/>
      <c r="B621" s="41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64"/>
      <c r="Q621" s="64"/>
      <c r="R621" s="64"/>
      <c r="S621" s="64"/>
      <c r="T621" s="64"/>
    </row>
    <row r="622" spans="1:20" ht="15.75" customHeight="1" x14ac:dyDescent="0.2">
      <c r="A622" s="63"/>
      <c r="B622" s="41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64"/>
      <c r="Q622" s="64"/>
      <c r="R622" s="64"/>
      <c r="S622" s="64"/>
      <c r="T622" s="64"/>
    </row>
    <row r="623" spans="1:20" ht="15.75" customHeight="1" x14ac:dyDescent="0.2">
      <c r="A623" s="63"/>
      <c r="B623" s="41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64"/>
      <c r="Q623" s="64"/>
      <c r="R623" s="64"/>
      <c r="S623" s="64"/>
      <c r="T623" s="64"/>
    </row>
    <row r="624" spans="1:20" ht="15.75" customHeight="1" x14ac:dyDescent="0.2">
      <c r="A624" s="63"/>
      <c r="B624" s="41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64"/>
      <c r="Q624" s="64"/>
      <c r="R624" s="64"/>
      <c r="S624" s="64"/>
      <c r="T624" s="64"/>
    </row>
    <row r="625" spans="1:20" ht="15.75" customHeight="1" x14ac:dyDescent="0.2">
      <c r="A625" s="63"/>
      <c r="B625" s="41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64"/>
      <c r="Q625" s="64"/>
      <c r="R625" s="64"/>
      <c r="S625" s="64"/>
      <c r="T625" s="64"/>
    </row>
    <row r="626" spans="1:20" ht="15.75" customHeight="1" x14ac:dyDescent="0.2">
      <c r="A626" s="63"/>
      <c r="B626" s="41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64"/>
      <c r="Q626" s="64"/>
      <c r="R626" s="64"/>
      <c r="S626" s="64"/>
      <c r="T626" s="64"/>
    </row>
    <row r="627" spans="1:20" ht="15.75" customHeight="1" x14ac:dyDescent="0.2">
      <c r="A627" s="63"/>
      <c r="B627" s="41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64"/>
      <c r="Q627" s="64"/>
      <c r="R627" s="64"/>
      <c r="S627" s="64"/>
      <c r="T627" s="64"/>
    </row>
    <row r="628" spans="1:20" ht="15.75" customHeight="1" x14ac:dyDescent="0.2">
      <c r="A628" s="63"/>
      <c r="B628" s="41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64"/>
      <c r="Q628" s="64"/>
      <c r="R628" s="64"/>
      <c r="S628" s="64"/>
      <c r="T628" s="64"/>
    </row>
    <row r="629" spans="1:20" ht="15.75" customHeight="1" x14ac:dyDescent="0.2">
      <c r="A629" s="63"/>
      <c r="B629" s="41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64"/>
      <c r="Q629" s="64"/>
      <c r="R629" s="64"/>
      <c r="S629" s="64"/>
      <c r="T629" s="64"/>
    </row>
    <row r="630" spans="1:20" ht="15.75" customHeight="1" x14ac:dyDescent="0.2">
      <c r="A630" s="63"/>
      <c r="B630" s="41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64"/>
      <c r="Q630" s="64"/>
      <c r="R630" s="64"/>
      <c r="S630" s="64"/>
      <c r="T630" s="64"/>
    </row>
    <row r="631" spans="1:20" ht="15.75" customHeight="1" x14ac:dyDescent="0.2">
      <c r="A631" s="63"/>
      <c r="B631" s="41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64"/>
      <c r="Q631" s="64"/>
      <c r="R631" s="64"/>
      <c r="S631" s="64"/>
      <c r="T631" s="64"/>
    </row>
    <row r="632" spans="1:20" ht="15.75" customHeight="1" x14ac:dyDescent="0.2">
      <c r="A632" s="63"/>
      <c r="B632" s="41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64"/>
      <c r="Q632" s="64"/>
      <c r="R632" s="64"/>
      <c r="S632" s="64"/>
      <c r="T632" s="64"/>
    </row>
    <row r="633" spans="1:20" ht="15.75" customHeight="1" x14ac:dyDescent="0.2">
      <c r="A633" s="63"/>
      <c r="B633" s="41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64"/>
      <c r="Q633" s="64"/>
      <c r="R633" s="64"/>
      <c r="S633" s="64"/>
      <c r="T633" s="64"/>
    </row>
    <row r="634" spans="1:20" ht="15.75" customHeight="1" x14ac:dyDescent="0.2">
      <c r="A634" s="63"/>
      <c r="B634" s="41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64"/>
      <c r="Q634" s="64"/>
      <c r="R634" s="64"/>
      <c r="S634" s="64"/>
      <c r="T634" s="64"/>
    </row>
    <row r="635" spans="1:20" ht="15.75" customHeight="1" x14ac:dyDescent="0.2">
      <c r="A635" s="63"/>
      <c r="B635" s="41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64"/>
      <c r="Q635" s="64"/>
      <c r="R635" s="64"/>
      <c r="S635" s="64"/>
      <c r="T635" s="64"/>
    </row>
    <row r="636" spans="1:20" ht="15.75" customHeight="1" x14ac:dyDescent="0.2">
      <c r="A636" s="63"/>
      <c r="B636" s="41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64"/>
      <c r="Q636" s="64"/>
      <c r="R636" s="64"/>
      <c r="S636" s="64"/>
      <c r="T636" s="64"/>
    </row>
    <row r="637" spans="1:20" ht="15.75" customHeight="1" x14ac:dyDescent="0.2">
      <c r="A637" s="63"/>
      <c r="B637" s="41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64"/>
      <c r="Q637" s="64"/>
      <c r="R637" s="64"/>
      <c r="S637" s="64"/>
      <c r="T637" s="64"/>
    </row>
    <row r="638" spans="1:20" ht="15.75" customHeight="1" x14ac:dyDescent="0.2">
      <c r="A638" s="63"/>
      <c r="B638" s="41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64"/>
      <c r="Q638" s="64"/>
      <c r="R638" s="64"/>
      <c r="S638" s="64"/>
      <c r="T638" s="64"/>
    </row>
    <row r="639" spans="1:20" ht="15.75" customHeight="1" x14ac:dyDescent="0.2">
      <c r="A639" s="63"/>
      <c r="B639" s="41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64"/>
      <c r="Q639" s="64"/>
      <c r="R639" s="64"/>
      <c r="S639" s="64"/>
      <c r="T639" s="64"/>
    </row>
    <row r="640" spans="1:20" ht="15.75" customHeight="1" x14ac:dyDescent="0.2">
      <c r="A640" s="63"/>
      <c r="B640" s="41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64"/>
      <c r="Q640" s="64"/>
      <c r="R640" s="64"/>
      <c r="S640" s="64"/>
      <c r="T640" s="64"/>
    </row>
    <row r="641" spans="1:20" ht="15.75" customHeight="1" x14ac:dyDescent="0.2">
      <c r="A641" s="63"/>
      <c r="B641" s="41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64"/>
      <c r="Q641" s="64"/>
      <c r="R641" s="64"/>
      <c r="S641" s="64"/>
      <c r="T641" s="64"/>
    </row>
    <row r="642" spans="1:20" ht="15.75" customHeight="1" x14ac:dyDescent="0.2">
      <c r="A642" s="63"/>
      <c r="B642" s="41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64"/>
      <c r="Q642" s="64"/>
      <c r="R642" s="64"/>
      <c r="S642" s="64"/>
      <c r="T642" s="64"/>
    </row>
    <row r="643" spans="1:20" ht="15.75" customHeight="1" x14ac:dyDescent="0.2">
      <c r="A643" s="63"/>
      <c r="B643" s="41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64"/>
      <c r="Q643" s="64"/>
      <c r="R643" s="64"/>
      <c r="S643" s="64"/>
      <c r="T643" s="64"/>
    </row>
    <row r="644" spans="1:20" ht="15.75" customHeight="1" x14ac:dyDescent="0.2">
      <c r="A644" s="63"/>
      <c r="B644" s="41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64"/>
      <c r="Q644" s="64"/>
      <c r="R644" s="64"/>
      <c r="S644" s="64"/>
      <c r="T644" s="64"/>
    </row>
    <row r="645" spans="1:20" ht="15.75" customHeight="1" x14ac:dyDescent="0.2">
      <c r="A645" s="63"/>
      <c r="B645" s="41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64"/>
      <c r="Q645" s="64"/>
      <c r="R645" s="64"/>
      <c r="S645" s="64"/>
      <c r="T645" s="64"/>
    </row>
    <row r="646" spans="1:20" ht="15.75" customHeight="1" x14ac:dyDescent="0.2">
      <c r="A646" s="63"/>
      <c r="B646" s="41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64"/>
      <c r="Q646" s="64"/>
      <c r="R646" s="64"/>
      <c r="S646" s="64"/>
      <c r="T646" s="64"/>
    </row>
    <row r="647" spans="1:20" ht="15.75" customHeight="1" x14ac:dyDescent="0.2">
      <c r="A647" s="63"/>
      <c r="B647" s="41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64"/>
      <c r="Q647" s="64"/>
      <c r="R647" s="64"/>
      <c r="S647" s="64"/>
      <c r="T647" s="64"/>
    </row>
    <row r="648" spans="1:20" ht="15.75" customHeight="1" x14ac:dyDescent="0.2">
      <c r="A648" s="63"/>
      <c r="B648" s="41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64"/>
      <c r="Q648" s="64"/>
      <c r="R648" s="64"/>
      <c r="S648" s="64"/>
      <c r="T648" s="64"/>
    </row>
    <row r="649" spans="1:20" ht="15.75" customHeight="1" x14ac:dyDescent="0.2">
      <c r="A649" s="63"/>
      <c r="B649" s="41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64"/>
      <c r="Q649" s="64"/>
      <c r="R649" s="64"/>
      <c r="S649" s="64"/>
      <c r="T649" s="64"/>
    </row>
    <row r="650" spans="1:20" ht="15.75" customHeight="1" x14ac:dyDescent="0.2">
      <c r="A650" s="63"/>
      <c r="B650" s="41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64"/>
      <c r="Q650" s="64"/>
      <c r="R650" s="64"/>
      <c r="S650" s="64"/>
      <c r="T650" s="64"/>
    </row>
    <row r="651" spans="1:20" ht="15.75" customHeight="1" x14ac:dyDescent="0.2">
      <c r="A651" s="63"/>
      <c r="B651" s="41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64"/>
      <c r="Q651" s="64"/>
      <c r="R651" s="64"/>
      <c r="S651" s="64"/>
      <c r="T651" s="64"/>
    </row>
    <row r="652" spans="1:20" ht="15.75" customHeight="1" x14ac:dyDescent="0.2">
      <c r="A652" s="63"/>
      <c r="B652" s="41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64"/>
      <c r="Q652" s="64"/>
      <c r="R652" s="64"/>
      <c r="S652" s="64"/>
      <c r="T652" s="64"/>
    </row>
    <row r="653" spans="1:20" ht="15.75" customHeight="1" x14ac:dyDescent="0.2">
      <c r="A653" s="63"/>
      <c r="B653" s="41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64"/>
      <c r="Q653" s="64"/>
      <c r="R653" s="64"/>
      <c r="S653" s="64"/>
      <c r="T653" s="64"/>
    </row>
    <row r="654" spans="1:20" ht="15.75" customHeight="1" x14ac:dyDescent="0.2">
      <c r="A654" s="63"/>
      <c r="B654" s="41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64"/>
      <c r="Q654" s="64"/>
      <c r="R654" s="64"/>
      <c r="S654" s="64"/>
      <c r="T654" s="64"/>
    </row>
    <row r="655" spans="1:20" ht="15.75" customHeight="1" x14ac:dyDescent="0.2">
      <c r="A655" s="63"/>
      <c r="B655" s="41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64"/>
      <c r="Q655" s="64"/>
      <c r="R655" s="64"/>
      <c r="S655" s="64"/>
      <c r="T655" s="64"/>
    </row>
    <row r="656" spans="1:20" ht="15.75" customHeight="1" x14ac:dyDescent="0.2">
      <c r="A656" s="63"/>
      <c r="B656" s="41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64"/>
      <c r="Q656" s="64"/>
      <c r="R656" s="64"/>
      <c r="S656" s="64"/>
      <c r="T656" s="64"/>
    </row>
    <row r="657" spans="1:20" ht="15.75" customHeight="1" x14ac:dyDescent="0.2">
      <c r="A657" s="63"/>
      <c r="B657" s="41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64"/>
      <c r="Q657" s="64"/>
      <c r="R657" s="64"/>
      <c r="S657" s="64"/>
      <c r="T657" s="64"/>
    </row>
    <row r="658" spans="1:20" ht="15.75" customHeight="1" x14ac:dyDescent="0.2">
      <c r="A658" s="63"/>
      <c r="B658" s="41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64"/>
      <c r="Q658" s="64"/>
      <c r="R658" s="64"/>
      <c r="S658" s="64"/>
      <c r="T658" s="64"/>
    </row>
    <row r="659" spans="1:20" ht="15.75" customHeight="1" x14ac:dyDescent="0.2">
      <c r="A659" s="63"/>
      <c r="B659" s="41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64"/>
      <c r="Q659" s="64"/>
      <c r="R659" s="64"/>
      <c r="S659" s="64"/>
      <c r="T659" s="64"/>
    </row>
    <row r="660" spans="1:20" ht="15.75" customHeight="1" x14ac:dyDescent="0.2">
      <c r="A660" s="63"/>
      <c r="B660" s="41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64"/>
      <c r="Q660" s="64"/>
      <c r="R660" s="64"/>
      <c r="S660" s="64"/>
      <c r="T660" s="64"/>
    </row>
    <row r="661" spans="1:20" ht="15.75" customHeight="1" x14ac:dyDescent="0.2">
      <c r="A661" s="63"/>
      <c r="B661" s="41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64"/>
      <c r="Q661" s="64"/>
      <c r="R661" s="64"/>
      <c r="S661" s="64"/>
      <c r="T661" s="64"/>
    </row>
    <row r="662" spans="1:20" ht="15.75" customHeight="1" x14ac:dyDescent="0.2">
      <c r="A662" s="63"/>
      <c r="B662" s="41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64"/>
      <c r="Q662" s="64"/>
      <c r="R662" s="64"/>
      <c r="S662" s="64"/>
      <c r="T662" s="64"/>
    </row>
    <row r="663" spans="1:20" ht="15.75" customHeight="1" x14ac:dyDescent="0.2">
      <c r="A663" s="63"/>
      <c r="B663" s="41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64"/>
      <c r="Q663" s="64"/>
      <c r="R663" s="64"/>
      <c r="S663" s="64"/>
      <c r="T663" s="64"/>
    </row>
    <row r="664" spans="1:20" ht="15.75" customHeight="1" x14ac:dyDescent="0.2">
      <c r="A664" s="63"/>
      <c r="B664" s="41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64"/>
      <c r="Q664" s="64"/>
      <c r="R664" s="64"/>
      <c r="S664" s="64"/>
      <c r="T664" s="64"/>
    </row>
    <row r="665" spans="1:20" ht="15.75" customHeight="1" x14ac:dyDescent="0.2">
      <c r="A665" s="63"/>
      <c r="B665" s="41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64"/>
      <c r="Q665" s="64"/>
      <c r="R665" s="64"/>
      <c r="S665" s="64"/>
      <c r="T665" s="64"/>
    </row>
    <row r="666" spans="1:20" ht="15.75" customHeight="1" x14ac:dyDescent="0.2">
      <c r="A666" s="63"/>
      <c r="B666" s="41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64"/>
      <c r="Q666" s="64"/>
      <c r="R666" s="64"/>
      <c r="S666" s="64"/>
      <c r="T666" s="64"/>
    </row>
    <row r="667" spans="1:20" ht="15.75" customHeight="1" x14ac:dyDescent="0.2">
      <c r="A667" s="63"/>
      <c r="B667" s="41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64"/>
      <c r="Q667" s="64"/>
      <c r="R667" s="64"/>
      <c r="S667" s="64"/>
      <c r="T667" s="64"/>
    </row>
    <row r="668" spans="1:20" ht="15.75" customHeight="1" x14ac:dyDescent="0.2">
      <c r="A668" s="63"/>
      <c r="B668" s="41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64"/>
      <c r="Q668" s="64"/>
      <c r="R668" s="64"/>
      <c r="S668" s="64"/>
      <c r="T668" s="64"/>
    </row>
    <row r="669" spans="1:20" ht="15.75" customHeight="1" x14ac:dyDescent="0.2">
      <c r="A669" s="63"/>
      <c r="B669" s="41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64"/>
      <c r="Q669" s="64"/>
      <c r="R669" s="64"/>
      <c r="S669" s="64"/>
      <c r="T669" s="64"/>
    </row>
    <row r="670" spans="1:20" ht="15.75" customHeight="1" x14ac:dyDescent="0.2">
      <c r="A670" s="63"/>
      <c r="B670" s="41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64"/>
      <c r="Q670" s="64"/>
      <c r="R670" s="64"/>
      <c r="S670" s="64"/>
      <c r="T670" s="64"/>
    </row>
    <row r="671" spans="1:20" ht="15.75" customHeight="1" x14ac:dyDescent="0.2">
      <c r="A671" s="63"/>
      <c r="B671" s="41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64"/>
      <c r="Q671" s="64"/>
      <c r="R671" s="64"/>
      <c r="S671" s="64"/>
      <c r="T671" s="64"/>
    </row>
    <row r="672" spans="1:20" ht="15.75" customHeight="1" x14ac:dyDescent="0.2">
      <c r="A672" s="63"/>
      <c r="B672" s="41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64"/>
      <c r="Q672" s="64"/>
      <c r="R672" s="64"/>
      <c r="S672" s="64"/>
      <c r="T672" s="64"/>
    </row>
    <row r="673" spans="1:20" ht="15.75" customHeight="1" x14ac:dyDescent="0.2">
      <c r="A673" s="63"/>
      <c r="B673" s="41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64"/>
      <c r="Q673" s="64"/>
      <c r="R673" s="64"/>
      <c r="S673" s="64"/>
      <c r="T673" s="64"/>
    </row>
    <row r="674" spans="1:20" ht="15.75" customHeight="1" x14ac:dyDescent="0.2">
      <c r="A674" s="63"/>
      <c r="B674" s="41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64"/>
      <c r="Q674" s="64"/>
      <c r="R674" s="64"/>
      <c r="S674" s="64"/>
      <c r="T674" s="64"/>
    </row>
    <row r="675" spans="1:20" ht="15.75" customHeight="1" x14ac:dyDescent="0.2">
      <c r="A675" s="63"/>
      <c r="B675" s="41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64"/>
      <c r="Q675" s="64"/>
      <c r="R675" s="64"/>
      <c r="S675" s="64"/>
      <c r="T675" s="64"/>
    </row>
    <row r="676" spans="1:20" ht="15.75" customHeight="1" x14ac:dyDescent="0.2">
      <c r="A676" s="63"/>
      <c r="B676" s="41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64"/>
      <c r="Q676" s="64"/>
      <c r="R676" s="64"/>
      <c r="S676" s="64"/>
      <c r="T676" s="64"/>
    </row>
    <row r="677" spans="1:20" ht="15.75" customHeight="1" x14ac:dyDescent="0.2">
      <c r="A677" s="63"/>
      <c r="B677" s="41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64"/>
      <c r="Q677" s="64"/>
      <c r="R677" s="64"/>
      <c r="S677" s="64"/>
      <c r="T677" s="64"/>
    </row>
    <row r="678" spans="1:20" ht="15.75" customHeight="1" x14ac:dyDescent="0.2">
      <c r="A678" s="63"/>
      <c r="B678" s="41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64"/>
      <c r="Q678" s="64"/>
      <c r="R678" s="64"/>
      <c r="S678" s="64"/>
      <c r="T678" s="64"/>
    </row>
    <row r="679" spans="1:20" ht="15.75" customHeight="1" x14ac:dyDescent="0.2">
      <c r="A679" s="63"/>
      <c r="B679" s="41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64"/>
      <c r="Q679" s="64"/>
      <c r="R679" s="64"/>
      <c r="S679" s="64"/>
      <c r="T679" s="64"/>
    </row>
    <row r="680" spans="1:20" ht="15.75" customHeight="1" x14ac:dyDescent="0.2">
      <c r="A680" s="63"/>
      <c r="B680" s="41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64"/>
      <c r="Q680" s="64"/>
      <c r="R680" s="64"/>
      <c r="S680" s="64"/>
      <c r="T680" s="64"/>
    </row>
    <row r="681" spans="1:20" ht="15.75" customHeight="1" x14ac:dyDescent="0.2">
      <c r="A681" s="63"/>
      <c r="B681" s="41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64"/>
      <c r="Q681" s="64"/>
      <c r="R681" s="64"/>
      <c r="S681" s="64"/>
      <c r="T681" s="64"/>
    </row>
    <row r="682" spans="1:20" ht="15.75" customHeight="1" x14ac:dyDescent="0.2">
      <c r="A682" s="63"/>
      <c r="B682" s="41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64"/>
      <c r="Q682" s="64"/>
      <c r="R682" s="64"/>
      <c r="S682" s="64"/>
      <c r="T682" s="64"/>
    </row>
    <row r="683" spans="1:20" ht="15.75" customHeight="1" x14ac:dyDescent="0.2">
      <c r="A683" s="63"/>
      <c r="B683" s="41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64"/>
      <c r="Q683" s="64"/>
      <c r="R683" s="64"/>
      <c r="S683" s="64"/>
      <c r="T683" s="64"/>
    </row>
    <row r="684" spans="1:20" ht="15.75" customHeight="1" x14ac:dyDescent="0.2">
      <c r="A684" s="63"/>
      <c r="B684" s="41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64"/>
      <c r="Q684" s="64"/>
      <c r="R684" s="64"/>
      <c r="S684" s="64"/>
      <c r="T684" s="64"/>
    </row>
    <row r="685" spans="1:20" ht="15.75" customHeight="1" x14ac:dyDescent="0.2">
      <c r="A685" s="63"/>
      <c r="B685" s="41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64"/>
      <c r="Q685" s="64"/>
      <c r="R685" s="64"/>
      <c r="S685" s="64"/>
      <c r="T685" s="64"/>
    </row>
    <row r="686" spans="1:20" ht="15.75" customHeight="1" x14ac:dyDescent="0.2">
      <c r="A686" s="63"/>
      <c r="B686" s="41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64"/>
      <c r="Q686" s="64"/>
      <c r="R686" s="64"/>
      <c r="S686" s="64"/>
      <c r="T686" s="64"/>
    </row>
    <row r="687" spans="1:20" ht="15.75" customHeight="1" x14ac:dyDescent="0.2">
      <c r="A687" s="63"/>
      <c r="B687" s="41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64"/>
      <c r="Q687" s="64"/>
      <c r="R687" s="64"/>
      <c r="S687" s="64"/>
      <c r="T687" s="64"/>
    </row>
    <row r="688" spans="1:20" ht="15.75" customHeight="1" x14ac:dyDescent="0.2">
      <c r="A688" s="63"/>
      <c r="B688" s="41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64"/>
      <c r="Q688" s="64"/>
      <c r="R688" s="64"/>
      <c r="S688" s="64"/>
      <c r="T688" s="64"/>
    </row>
    <row r="689" spans="1:20" ht="15.75" customHeight="1" x14ac:dyDescent="0.2">
      <c r="A689" s="63"/>
      <c r="B689" s="41"/>
      <c r="C689" s="41"/>
      <c r="D689" s="41"/>
      <c r="E689" s="41"/>
      <c r="F689" s="41"/>
      <c r="G689" s="41"/>
      <c r="H689" s="41"/>
      <c r="I689" s="41"/>
      <c r="J689" s="41"/>
      <c r="K689" s="41"/>
      <c r="L689" s="41"/>
      <c r="M689" s="41"/>
      <c r="N689" s="41"/>
      <c r="O689" s="41"/>
      <c r="P689" s="64"/>
      <c r="Q689" s="64"/>
      <c r="R689" s="64"/>
      <c r="S689" s="64"/>
      <c r="T689" s="64"/>
    </row>
    <row r="690" spans="1:20" ht="15.75" customHeight="1" x14ac:dyDescent="0.2">
      <c r="A690" s="63"/>
      <c r="B690" s="41"/>
      <c r="C690" s="41"/>
      <c r="D690" s="41"/>
      <c r="E690" s="41"/>
      <c r="F690" s="41"/>
      <c r="G690" s="41"/>
      <c r="H690" s="41"/>
      <c r="I690" s="41"/>
      <c r="J690" s="41"/>
      <c r="K690" s="41"/>
      <c r="L690" s="41"/>
      <c r="M690" s="41"/>
      <c r="N690" s="41"/>
      <c r="O690" s="41"/>
      <c r="P690" s="64"/>
      <c r="Q690" s="64"/>
      <c r="R690" s="64"/>
      <c r="S690" s="64"/>
      <c r="T690" s="64"/>
    </row>
    <row r="691" spans="1:20" ht="15.75" customHeight="1" x14ac:dyDescent="0.2">
      <c r="A691" s="63"/>
      <c r="B691" s="41"/>
      <c r="C691" s="41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64"/>
      <c r="Q691" s="64"/>
      <c r="R691" s="64"/>
      <c r="S691" s="64"/>
      <c r="T691" s="64"/>
    </row>
    <row r="692" spans="1:20" ht="15.75" customHeight="1" x14ac:dyDescent="0.2">
      <c r="A692" s="63"/>
      <c r="B692" s="41"/>
      <c r="C692" s="41"/>
      <c r="D692" s="41"/>
      <c r="E692" s="41"/>
      <c r="F692" s="41"/>
      <c r="G692" s="41"/>
      <c r="H692" s="41"/>
      <c r="I692" s="41"/>
      <c r="J692" s="41"/>
      <c r="K692" s="41"/>
      <c r="L692" s="41"/>
      <c r="M692" s="41"/>
      <c r="N692" s="41"/>
      <c r="O692" s="41"/>
      <c r="P692" s="64"/>
      <c r="Q692" s="64"/>
      <c r="R692" s="64"/>
      <c r="S692" s="64"/>
      <c r="T692" s="64"/>
    </row>
    <row r="693" spans="1:20" ht="15.75" customHeight="1" x14ac:dyDescent="0.2">
      <c r="A693" s="63"/>
      <c r="B693" s="41"/>
      <c r="C693" s="41"/>
      <c r="D693" s="41"/>
      <c r="E693" s="41"/>
      <c r="F693" s="41"/>
      <c r="G693" s="41"/>
      <c r="H693" s="41"/>
      <c r="I693" s="41"/>
      <c r="J693" s="41"/>
      <c r="K693" s="41"/>
      <c r="L693" s="41"/>
      <c r="M693" s="41"/>
      <c r="N693" s="41"/>
      <c r="O693" s="41"/>
      <c r="P693" s="64"/>
      <c r="Q693" s="64"/>
      <c r="R693" s="64"/>
      <c r="S693" s="64"/>
      <c r="T693" s="64"/>
    </row>
    <row r="694" spans="1:20" ht="15.75" customHeight="1" x14ac:dyDescent="0.2">
      <c r="A694" s="63"/>
      <c r="B694" s="41"/>
      <c r="C694" s="41"/>
      <c r="D694" s="41"/>
      <c r="E694" s="41"/>
      <c r="F694" s="41"/>
      <c r="G694" s="41"/>
      <c r="H694" s="41"/>
      <c r="I694" s="41"/>
      <c r="J694" s="41"/>
      <c r="K694" s="41"/>
      <c r="L694" s="41"/>
      <c r="M694" s="41"/>
      <c r="N694" s="41"/>
      <c r="O694" s="41"/>
      <c r="P694" s="64"/>
      <c r="Q694" s="64"/>
      <c r="R694" s="64"/>
      <c r="S694" s="64"/>
      <c r="T694" s="64"/>
    </row>
    <row r="695" spans="1:20" ht="15.75" customHeight="1" x14ac:dyDescent="0.2">
      <c r="A695" s="63"/>
      <c r="B695" s="41"/>
      <c r="C695" s="41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64"/>
      <c r="Q695" s="64"/>
      <c r="R695" s="64"/>
      <c r="S695" s="64"/>
      <c r="T695" s="64"/>
    </row>
    <row r="696" spans="1:20" ht="15.75" customHeight="1" x14ac:dyDescent="0.2">
      <c r="A696" s="63"/>
      <c r="B696" s="41"/>
      <c r="C696" s="41"/>
      <c r="D696" s="41"/>
      <c r="E696" s="41"/>
      <c r="F696" s="41"/>
      <c r="G696" s="41"/>
      <c r="H696" s="41"/>
      <c r="I696" s="41"/>
      <c r="J696" s="41"/>
      <c r="K696" s="41"/>
      <c r="L696" s="41"/>
      <c r="M696" s="41"/>
      <c r="N696" s="41"/>
      <c r="O696" s="41"/>
      <c r="P696" s="64"/>
      <c r="Q696" s="64"/>
      <c r="R696" s="64"/>
      <c r="S696" s="64"/>
      <c r="T696" s="64"/>
    </row>
    <row r="697" spans="1:20" ht="15.75" customHeight="1" x14ac:dyDescent="0.2">
      <c r="A697" s="63"/>
      <c r="B697" s="41"/>
      <c r="C697" s="41"/>
      <c r="D697" s="41"/>
      <c r="E697" s="41"/>
      <c r="F697" s="41"/>
      <c r="G697" s="41"/>
      <c r="H697" s="41"/>
      <c r="I697" s="41"/>
      <c r="J697" s="41"/>
      <c r="K697" s="41"/>
      <c r="L697" s="41"/>
      <c r="M697" s="41"/>
      <c r="N697" s="41"/>
      <c r="O697" s="41"/>
      <c r="P697" s="64"/>
      <c r="Q697" s="64"/>
      <c r="R697" s="64"/>
      <c r="S697" s="64"/>
      <c r="T697" s="64"/>
    </row>
    <row r="698" spans="1:20" ht="15.75" customHeight="1" x14ac:dyDescent="0.2">
      <c r="A698" s="63"/>
      <c r="B698" s="41"/>
      <c r="C698" s="41"/>
      <c r="D698" s="41"/>
      <c r="E698" s="41"/>
      <c r="F698" s="41"/>
      <c r="G698" s="41"/>
      <c r="H698" s="41"/>
      <c r="I698" s="41"/>
      <c r="J698" s="41"/>
      <c r="K698" s="41"/>
      <c r="L698" s="41"/>
      <c r="M698" s="41"/>
      <c r="N698" s="41"/>
      <c r="O698" s="41"/>
      <c r="P698" s="64"/>
      <c r="Q698" s="64"/>
      <c r="R698" s="64"/>
      <c r="S698" s="64"/>
      <c r="T698" s="64"/>
    </row>
    <row r="699" spans="1:20" ht="15.75" customHeight="1" x14ac:dyDescent="0.2">
      <c r="A699" s="63"/>
      <c r="B699" s="41"/>
      <c r="C699" s="41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64"/>
      <c r="Q699" s="64"/>
      <c r="R699" s="64"/>
      <c r="S699" s="64"/>
      <c r="T699" s="64"/>
    </row>
    <row r="700" spans="1:20" ht="15.75" customHeight="1" x14ac:dyDescent="0.2">
      <c r="A700" s="63"/>
      <c r="B700" s="41"/>
      <c r="C700" s="41"/>
      <c r="D700" s="41"/>
      <c r="E700" s="41"/>
      <c r="F700" s="41"/>
      <c r="G700" s="41"/>
      <c r="H700" s="41"/>
      <c r="I700" s="41"/>
      <c r="J700" s="41"/>
      <c r="K700" s="41"/>
      <c r="L700" s="41"/>
      <c r="M700" s="41"/>
      <c r="N700" s="41"/>
      <c r="O700" s="41"/>
      <c r="P700" s="64"/>
      <c r="Q700" s="64"/>
      <c r="R700" s="64"/>
      <c r="S700" s="64"/>
      <c r="T700" s="64"/>
    </row>
    <row r="701" spans="1:20" ht="15.75" customHeight="1" x14ac:dyDescent="0.2">
      <c r="A701" s="63"/>
      <c r="B701" s="41"/>
      <c r="C701" s="41"/>
      <c r="D701" s="41"/>
      <c r="E701" s="41"/>
      <c r="F701" s="41"/>
      <c r="G701" s="41"/>
      <c r="H701" s="41"/>
      <c r="I701" s="41"/>
      <c r="J701" s="41"/>
      <c r="K701" s="41"/>
      <c r="L701" s="41"/>
      <c r="M701" s="41"/>
      <c r="N701" s="41"/>
      <c r="O701" s="41"/>
      <c r="P701" s="64"/>
      <c r="Q701" s="64"/>
      <c r="R701" s="64"/>
      <c r="S701" s="64"/>
      <c r="T701" s="64"/>
    </row>
    <row r="702" spans="1:20" ht="15.75" customHeight="1" x14ac:dyDescent="0.2">
      <c r="A702" s="63"/>
      <c r="B702" s="41"/>
      <c r="C702" s="41"/>
      <c r="D702" s="41"/>
      <c r="E702" s="41"/>
      <c r="F702" s="41"/>
      <c r="G702" s="41"/>
      <c r="H702" s="41"/>
      <c r="I702" s="41"/>
      <c r="J702" s="41"/>
      <c r="K702" s="41"/>
      <c r="L702" s="41"/>
      <c r="M702" s="41"/>
      <c r="N702" s="41"/>
      <c r="O702" s="41"/>
      <c r="P702" s="64"/>
      <c r="Q702" s="64"/>
      <c r="R702" s="64"/>
      <c r="S702" s="64"/>
      <c r="T702" s="64"/>
    </row>
    <row r="703" spans="1:20" ht="15.75" customHeight="1" x14ac:dyDescent="0.2">
      <c r="A703" s="63"/>
      <c r="B703" s="41"/>
      <c r="C703" s="41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64"/>
      <c r="Q703" s="64"/>
      <c r="R703" s="64"/>
      <c r="S703" s="64"/>
      <c r="T703" s="64"/>
    </row>
    <row r="704" spans="1:20" ht="15.75" customHeight="1" x14ac:dyDescent="0.2">
      <c r="A704" s="63"/>
      <c r="B704" s="41"/>
      <c r="C704" s="41"/>
      <c r="D704" s="41"/>
      <c r="E704" s="41"/>
      <c r="F704" s="41"/>
      <c r="G704" s="41"/>
      <c r="H704" s="41"/>
      <c r="I704" s="41"/>
      <c r="J704" s="41"/>
      <c r="K704" s="41"/>
      <c r="L704" s="41"/>
      <c r="M704" s="41"/>
      <c r="N704" s="41"/>
      <c r="O704" s="41"/>
      <c r="P704" s="64"/>
      <c r="Q704" s="64"/>
      <c r="R704" s="64"/>
      <c r="S704" s="64"/>
      <c r="T704" s="64"/>
    </row>
    <row r="705" spans="1:20" ht="15.75" customHeight="1" x14ac:dyDescent="0.2">
      <c r="A705" s="63"/>
      <c r="B705" s="41"/>
      <c r="C705" s="41"/>
      <c r="D705" s="41"/>
      <c r="E705" s="41"/>
      <c r="F705" s="41"/>
      <c r="G705" s="41"/>
      <c r="H705" s="41"/>
      <c r="I705" s="41"/>
      <c r="J705" s="41"/>
      <c r="K705" s="41"/>
      <c r="L705" s="41"/>
      <c r="M705" s="41"/>
      <c r="N705" s="41"/>
      <c r="O705" s="41"/>
      <c r="P705" s="64"/>
      <c r="Q705" s="64"/>
      <c r="R705" s="64"/>
      <c r="S705" s="64"/>
      <c r="T705" s="64"/>
    </row>
    <row r="706" spans="1:20" ht="15.75" customHeight="1" x14ac:dyDescent="0.2">
      <c r="A706" s="63"/>
      <c r="B706" s="41"/>
      <c r="C706" s="41"/>
      <c r="D706" s="41"/>
      <c r="E706" s="41"/>
      <c r="F706" s="41"/>
      <c r="G706" s="41"/>
      <c r="H706" s="41"/>
      <c r="I706" s="41"/>
      <c r="J706" s="41"/>
      <c r="K706" s="41"/>
      <c r="L706" s="41"/>
      <c r="M706" s="41"/>
      <c r="N706" s="41"/>
      <c r="O706" s="41"/>
      <c r="P706" s="64"/>
      <c r="Q706" s="64"/>
      <c r="R706" s="64"/>
      <c r="S706" s="64"/>
      <c r="T706" s="64"/>
    </row>
    <row r="707" spans="1:20" ht="15.75" customHeight="1" x14ac:dyDescent="0.2">
      <c r="A707" s="63"/>
      <c r="B707" s="41"/>
      <c r="C707" s="41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64"/>
      <c r="Q707" s="64"/>
      <c r="R707" s="64"/>
      <c r="S707" s="64"/>
      <c r="T707" s="64"/>
    </row>
    <row r="708" spans="1:20" ht="15.75" customHeight="1" x14ac:dyDescent="0.2">
      <c r="A708" s="63"/>
      <c r="B708" s="41"/>
      <c r="C708" s="41"/>
      <c r="D708" s="41"/>
      <c r="E708" s="41"/>
      <c r="F708" s="41"/>
      <c r="G708" s="41"/>
      <c r="H708" s="41"/>
      <c r="I708" s="41"/>
      <c r="J708" s="41"/>
      <c r="K708" s="41"/>
      <c r="L708" s="41"/>
      <c r="M708" s="41"/>
      <c r="N708" s="41"/>
      <c r="O708" s="41"/>
      <c r="P708" s="64"/>
      <c r="Q708" s="64"/>
      <c r="R708" s="64"/>
      <c r="S708" s="64"/>
      <c r="T708" s="64"/>
    </row>
    <row r="709" spans="1:20" ht="15.75" customHeight="1" x14ac:dyDescent="0.2">
      <c r="A709" s="63"/>
      <c r="B709" s="41"/>
      <c r="C709" s="41"/>
      <c r="D709" s="41"/>
      <c r="E709" s="41"/>
      <c r="F709" s="41"/>
      <c r="G709" s="41"/>
      <c r="H709" s="41"/>
      <c r="I709" s="41"/>
      <c r="J709" s="41"/>
      <c r="K709" s="41"/>
      <c r="L709" s="41"/>
      <c r="M709" s="41"/>
      <c r="N709" s="41"/>
      <c r="O709" s="41"/>
      <c r="P709" s="64"/>
      <c r="Q709" s="64"/>
      <c r="R709" s="64"/>
      <c r="S709" s="64"/>
      <c r="T709" s="64"/>
    </row>
    <row r="710" spans="1:20" ht="15.75" customHeight="1" x14ac:dyDescent="0.2">
      <c r="A710" s="63"/>
      <c r="B710" s="41"/>
      <c r="C710" s="41"/>
      <c r="D710" s="41"/>
      <c r="E710" s="41"/>
      <c r="F710" s="41"/>
      <c r="G710" s="41"/>
      <c r="H710" s="41"/>
      <c r="I710" s="41"/>
      <c r="J710" s="41"/>
      <c r="K710" s="41"/>
      <c r="L710" s="41"/>
      <c r="M710" s="41"/>
      <c r="N710" s="41"/>
      <c r="O710" s="41"/>
      <c r="P710" s="64"/>
      <c r="Q710" s="64"/>
      <c r="R710" s="64"/>
      <c r="S710" s="64"/>
      <c r="T710" s="64"/>
    </row>
    <row r="711" spans="1:20" ht="15.75" customHeight="1" x14ac:dyDescent="0.2">
      <c r="A711" s="63"/>
      <c r="B711" s="41"/>
      <c r="C711" s="41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64"/>
      <c r="Q711" s="64"/>
      <c r="R711" s="64"/>
      <c r="S711" s="64"/>
      <c r="T711" s="64"/>
    </row>
    <row r="712" spans="1:20" ht="15.75" customHeight="1" x14ac:dyDescent="0.2">
      <c r="A712" s="63"/>
      <c r="B712" s="41"/>
      <c r="C712" s="41"/>
      <c r="D712" s="41"/>
      <c r="E712" s="41"/>
      <c r="F712" s="41"/>
      <c r="G712" s="41"/>
      <c r="H712" s="41"/>
      <c r="I712" s="41"/>
      <c r="J712" s="41"/>
      <c r="K712" s="41"/>
      <c r="L712" s="41"/>
      <c r="M712" s="41"/>
      <c r="N712" s="41"/>
      <c r="O712" s="41"/>
      <c r="P712" s="64"/>
      <c r="Q712" s="64"/>
      <c r="R712" s="64"/>
      <c r="S712" s="64"/>
      <c r="T712" s="64"/>
    </row>
    <row r="713" spans="1:20" ht="15.75" customHeight="1" x14ac:dyDescent="0.2">
      <c r="A713" s="63"/>
      <c r="B713" s="41"/>
      <c r="C713" s="41"/>
      <c r="D713" s="41"/>
      <c r="E713" s="41"/>
      <c r="F713" s="41"/>
      <c r="G713" s="41"/>
      <c r="H713" s="41"/>
      <c r="I713" s="41"/>
      <c r="J713" s="41"/>
      <c r="K713" s="41"/>
      <c r="L713" s="41"/>
      <c r="M713" s="41"/>
      <c r="N713" s="41"/>
      <c r="O713" s="41"/>
      <c r="P713" s="64"/>
      <c r="Q713" s="64"/>
      <c r="R713" s="64"/>
      <c r="S713" s="64"/>
      <c r="T713" s="64"/>
    </row>
    <row r="714" spans="1:20" ht="15.75" customHeight="1" x14ac:dyDescent="0.2">
      <c r="A714" s="63"/>
      <c r="B714" s="41"/>
      <c r="C714" s="41"/>
      <c r="D714" s="41"/>
      <c r="E714" s="41"/>
      <c r="F714" s="41"/>
      <c r="G714" s="41"/>
      <c r="H714" s="41"/>
      <c r="I714" s="41"/>
      <c r="J714" s="41"/>
      <c r="K714" s="41"/>
      <c r="L714" s="41"/>
      <c r="M714" s="41"/>
      <c r="N714" s="41"/>
      <c r="O714" s="41"/>
      <c r="P714" s="64"/>
      <c r="Q714" s="64"/>
      <c r="R714" s="64"/>
      <c r="S714" s="64"/>
      <c r="T714" s="64"/>
    </row>
    <row r="715" spans="1:20" ht="15.75" customHeight="1" x14ac:dyDescent="0.2">
      <c r="A715" s="63"/>
      <c r="B715" s="41"/>
      <c r="C715" s="41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64"/>
      <c r="Q715" s="64"/>
      <c r="R715" s="64"/>
      <c r="S715" s="64"/>
      <c r="T715" s="64"/>
    </row>
    <row r="716" spans="1:20" ht="15.75" customHeight="1" x14ac:dyDescent="0.2">
      <c r="A716" s="63"/>
      <c r="B716" s="41"/>
      <c r="C716" s="41"/>
      <c r="D716" s="41"/>
      <c r="E716" s="41"/>
      <c r="F716" s="41"/>
      <c r="G716" s="41"/>
      <c r="H716" s="41"/>
      <c r="I716" s="41"/>
      <c r="J716" s="41"/>
      <c r="K716" s="41"/>
      <c r="L716" s="41"/>
      <c r="M716" s="41"/>
      <c r="N716" s="41"/>
      <c r="O716" s="41"/>
      <c r="P716" s="64"/>
      <c r="Q716" s="64"/>
      <c r="R716" s="64"/>
      <c r="S716" s="64"/>
      <c r="T716" s="64"/>
    </row>
    <row r="717" spans="1:20" ht="15.75" customHeight="1" x14ac:dyDescent="0.2">
      <c r="A717" s="63"/>
      <c r="B717" s="41"/>
      <c r="C717" s="41"/>
      <c r="D717" s="41"/>
      <c r="E717" s="41"/>
      <c r="F717" s="41"/>
      <c r="G717" s="41"/>
      <c r="H717" s="41"/>
      <c r="I717" s="41"/>
      <c r="J717" s="41"/>
      <c r="K717" s="41"/>
      <c r="L717" s="41"/>
      <c r="M717" s="41"/>
      <c r="N717" s="41"/>
      <c r="O717" s="41"/>
      <c r="P717" s="64"/>
      <c r="Q717" s="64"/>
      <c r="R717" s="64"/>
      <c r="S717" s="64"/>
      <c r="T717" s="64"/>
    </row>
    <row r="718" spans="1:20" ht="15.75" customHeight="1" x14ac:dyDescent="0.2">
      <c r="A718" s="63"/>
      <c r="B718" s="41"/>
      <c r="C718" s="41"/>
      <c r="D718" s="41"/>
      <c r="E718" s="41"/>
      <c r="F718" s="41"/>
      <c r="G718" s="41"/>
      <c r="H718" s="41"/>
      <c r="I718" s="41"/>
      <c r="J718" s="41"/>
      <c r="K718" s="41"/>
      <c r="L718" s="41"/>
      <c r="M718" s="41"/>
      <c r="N718" s="41"/>
      <c r="O718" s="41"/>
      <c r="P718" s="64"/>
      <c r="Q718" s="64"/>
      <c r="R718" s="64"/>
      <c r="S718" s="64"/>
      <c r="T718" s="64"/>
    </row>
    <row r="719" spans="1:20" ht="15.75" customHeight="1" x14ac:dyDescent="0.2">
      <c r="A719" s="63"/>
      <c r="B719" s="41"/>
      <c r="C719" s="41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64"/>
      <c r="Q719" s="64"/>
      <c r="R719" s="64"/>
      <c r="S719" s="64"/>
      <c r="T719" s="64"/>
    </row>
    <row r="720" spans="1:20" ht="15.75" customHeight="1" x14ac:dyDescent="0.2">
      <c r="A720" s="63"/>
      <c r="B720" s="41"/>
      <c r="C720" s="41"/>
      <c r="D720" s="41"/>
      <c r="E720" s="41"/>
      <c r="F720" s="41"/>
      <c r="G720" s="41"/>
      <c r="H720" s="41"/>
      <c r="I720" s="41"/>
      <c r="J720" s="41"/>
      <c r="K720" s="41"/>
      <c r="L720" s="41"/>
      <c r="M720" s="41"/>
      <c r="N720" s="41"/>
      <c r="O720" s="41"/>
      <c r="P720" s="64"/>
      <c r="Q720" s="64"/>
      <c r="R720" s="64"/>
      <c r="S720" s="64"/>
      <c r="T720" s="64"/>
    </row>
    <row r="721" spans="1:20" ht="15.75" customHeight="1" x14ac:dyDescent="0.2">
      <c r="A721" s="63"/>
      <c r="B721" s="41"/>
      <c r="C721" s="41"/>
      <c r="D721" s="41"/>
      <c r="E721" s="41"/>
      <c r="F721" s="41"/>
      <c r="G721" s="41"/>
      <c r="H721" s="41"/>
      <c r="I721" s="41"/>
      <c r="J721" s="41"/>
      <c r="K721" s="41"/>
      <c r="L721" s="41"/>
      <c r="M721" s="41"/>
      <c r="N721" s="41"/>
      <c r="O721" s="41"/>
      <c r="P721" s="64"/>
      <c r="Q721" s="64"/>
      <c r="R721" s="64"/>
      <c r="S721" s="64"/>
      <c r="T721" s="64"/>
    </row>
    <row r="722" spans="1:20" ht="15.75" customHeight="1" x14ac:dyDescent="0.2">
      <c r="A722" s="63"/>
      <c r="B722" s="41"/>
      <c r="C722" s="41"/>
      <c r="D722" s="41"/>
      <c r="E722" s="41"/>
      <c r="F722" s="41"/>
      <c r="G722" s="41"/>
      <c r="H722" s="41"/>
      <c r="I722" s="41"/>
      <c r="J722" s="41"/>
      <c r="K722" s="41"/>
      <c r="L722" s="41"/>
      <c r="M722" s="41"/>
      <c r="N722" s="41"/>
      <c r="O722" s="41"/>
      <c r="P722" s="64"/>
      <c r="Q722" s="64"/>
      <c r="R722" s="64"/>
      <c r="S722" s="64"/>
      <c r="T722" s="64"/>
    </row>
    <row r="723" spans="1:20" ht="15.75" customHeight="1" x14ac:dyDescent="0.2">
      <c r="A723" s="63"/>
      <c r="B723" s="41"/>
      <c r="C723" s="41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64"/>
      <c r="Q723" s="64"/>
      <c r="R723" s="64"/>
      <c r="S723" s="64"/>
      <c r="T723" s="64"/>
    </row>
    <row r="724" spans="1:20" ht="15.75" customHeight="1" x14ac:dyDescent="0.2">
      <c r="A724" s="63"/>
      <c r="B724" s="41"/>
      <c r="C724" s="41"/>
      <c r="D724" s="41"/>
      <c r="E724" s="41"/>
      <c r="F724" s="41"/>
      <c r="G724" s="41"/>
      <c r="H724" s="41"/>
      <c r="I724" s="41"/>
      <c r="J724" s="41"/>
      <c r="K724" s="41"/>
      <c r="L724" s="41"/>
      <c r="M724" s="41"/>
      <c r="N724" s="41"/>
      <c r="O724" s="41"/>
      <c r="P724" s="64"/>
      <c r="Q724" s="64"/>
      <c r="R724" s="64"/>
      <c r="S724" s="64"/>
      <c r="T724" s="64"/>
    </row>
    <row r="725" spans="1:20" ht="15.75" customHeight="1" x14ac:dyDescent="0.2">
      <c r="A725" s="63"/>
      <c r="B725" s="41"/>
      <c r="C725" s="41"/>
      <c r="D725" s="41"/>
      <c r="E725" s="41"/>
      <c r="F725" s="41"/>
      <c r="G725" s="41"/>
      <c r="H725" s="41"/>
      <c r="I725" s="41"/>
      <c r="J725" s="41"/>
      <c r="K725" s="41"/>
      <c r="L725" s="41"/>
      <c r="M725" s="41"/>
      <c r="N725" s="41"/>
      <c r="O725" s="41"/>
      <c r="P725" s="64"/>
      <c r="Q725" s="64"/>
      <c r="R725" s="64"/>
      <c r="S725" s="64"/>
      <c r="T725" s="64"/>
    </row>
    <row r="726" spans="1:20" ht="15.75" customHeight="1" x14ac:dyDescent="0.2">
      <c r="A726" s="63"/>
      <c r="B726" s="41"/>
      <c r="C726" s="41"/>
      <c r="D726" s="41"/>
      <c r="E726" s="41"/>
      <c r="F726" s="41"/>
      <c r="G726" s="41"/>
      <c r="H726" s="41"/>
      <c r="I726" s="41"/>
      <c r="J726" s="41"/>
      <c r="K726" s="41"/>
      <c r="L726" s="41"/>
      <c r="M726" s="41"/>
      <c r="N726" s="41"/>
      <c r="O726" s="41"/>
      <c r="P726" s="64"/>
      <c r="Q726" s="64"/>
      <c r="R726" s="64"/>
      <c r="S726" s="64"/>
      <c r="T726" s="64"/>
    </row>
    <row r="727" spans="1:20" ht="15.75" customHeight="1" x14ac:dyDescent="0.2">
      <c r="A727" s="63"/>
      <c r="B727" s="41"/>
      <c r="C727" s="41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64"/>
      <c r="Q727" s="64"/>
      <c r="R727" s="64"/>
      <c r="S727" s="64"/>
      <c r="T727" s="64"/>
    </row>
    <row r="728" spans="1:20" ht="15.75" customHeight="1" x14ac:dyDescent="0.2">
      <c r="A728" s="63"/>
      <c r="B728" s="41"/>
      <c r="C728" s="41"/>
      <c r="D728" s="41"/>
      <c r="E728" s="41"/>
      <c r="F728" s="41"/>
      <c r="G728" s="41"/>
      <c r="H728" s="41"/>
      <c r="I728" s="41"/>
      <c r="J728" s="41"/>
      <c r="K728" s="41"/>
      <c r="L728" s="41"/>
      <c r="M728" s="41"/>
      <c r="N728" s="41"/>
      <c r="O728" s="41"/>
      <c r="P728" s="64"/>
      <c r="Q728" s="64"/>
      <c r="R728" s="64"/>
      <c r="S728" s="64"/>
      <c r="T728" s="64"/>
    </row>
    <row r="729" spans="1:20" ht="15.75" customHeight="1" x14ac:dyDescent="0.2">
      <c r="A729" s="63"/>
      <c r="B729" s="41"/>
      <c r="C729" s="41"/>
      <c r="D729" s="41"/>
      <c r="E729" s="41"/>
      <c r="F729" s="41"/>
      <c r="G729" s="41"/>
      <c r="H729" s="41"/>
      <c r="I729" s="41"/>
      <c r="J729" s="41"/>
      <c r="K729" s="41"/>
      <c r="L729" s="41"/>
      <c r="M729" s="41"/>
      <c r="N729" s="41"/>
      <c r="O729" s="41"/>
      <c r="P729" s="64"/>
      <c r="Q729" s="64"/>
      <c r="R729" s="64"/>
      <c r="S729" s="64"/>
      <c r="T729" s="64"/>
    </row>
    <row r="730" spans="1:20" ht="15.75" customHeight="1" x14ac:dyDescent="0.2">
      <c r="A730" s="63"/>
      <c r="B730" s="41"/>
      <c r="C730" s="41"/>
      <c r="D730" s="41"/>
      <c r="E730" s="41"/>
      <c r="F730" s="41"/>
      <c r="G730" s="41"/>
      <c r="H730" s="41"/>
      <c r="I730" s="41"/>
      <c r="J730" s="41"/>
      <c r="K730" s="41"/>
      <c r="L730" s="41"/>
      <c r="M730" s="41"/>
      <c r="N730" s="41"/>
      <c r="O730" s="41"/>
      <c r="P730" s="64"/>
      <c r="Q730" s="64"/>
      <c r="R730" s="64"/>
      <c r="S730" s="64"/>
      <c r="T730" s="64"/>
    </row>
    <row r="731" spans="1:20" ht="15.75" customHeight="1" x14ac:dyDescent="0.2">
      <c r="A731" s="63"/>
      <c r="B731" s="41"/>
      <c r="C731" s="41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64"/>
      <c r="Q731" s="64"/>
      <c r="R731" s="64"/>
      <c r="S731" s="64"/>
      <c r="T731" s="64"/>
    </row>
    <row r="732" spans="1:20" ht="15.75" customHeight="1" x14ac:dyDescent="0.2">
      <c r="A732" s="63"/>
      <c r="B732" s="41"/>
      <c r="C732" s="41"/>
      <c r="D732" s="41"/>
      <c r="E732" s="41"/>
      <c r="F732" s="41"/>
      <c r="G732" s="41"/>
      <c r="H732" s="41"/>
      <c r="I732" s="41"/>
      <c r="J732" s="41"/>
      <c r="K732" s="41"/>
      <c r="L732" s="41"/>
      <c r="M732" s="41"/>
      <c r="N732" s="41"/>
      <c r="O732" s="41"/>
      <c r="P732" s="64"/>
      <c r="Q732" s="64"/>
      <c r="R732" s="64"/>
      <c r="S732" s="64"/>
      <c r="T732" s="64"/>
    </row>
    <row r="733" spans="1:20" ht="15.75" customHeight="1" x14ac:dyDescent="0.2">
      <c r="A733" s="63"/>
      <c r="B733" s="41"/>
      <c r="C733" s="41"/>
      <c r="D733" s="41"/>
      <c r="E733" s="41"/>
      <c r="F733" s="41"/>
      <c r="G733" s="41"/>
      <c r="H733" s="41"/>
      <c r="I733" s="41"/>
      <c r="J733" s="41"/>
      <c r="K733" s="41"/>
      <c r="L733" s="41"/>
      <c r="M733" s="41"/>
      <c r="N733" s="41"/>
      <c r="O733" s="41"/>
      <c r="P733" s="64"/>
      <c r="Q733" s="64"/>
      <c r="R733" s="64"/>
      <c r="S733" s="64"/>
      <c r="T733" s="64"/>
    </row>
    <row r="734" spans="1:20" ht="15.75" customHeight="1" x14ac:dyDescent="0.2">
      <c r="A734" s="63"/>
      <c r="B734" s="41"/>
      <c r="C734" s="41"/>
      <c r="D734" s="41"/>
      <c r="E734" s="41"/>
      <c r="F734" s="41"/>
      <c r="G734" s="41"/>
      <c r="H734" s="41"/>
      <c r="I734" s="41"/>
      <c r="J734" s="41"/>
      <c r="K734" s="41"/>
      <c r="L734" s="41"/>
      <c r="M734" s="41"/>
      <c r="N734" s="41"/>
      <c r="O734" s="41"/>
      <c r="P734" s="64"/>
      <c r="Q734" s="64"/>
      <c r="R734" s="64"/>
      <c r="S734" s="64"/>
      <c r="T734" s="64"/>
    </row>
    <row r="735" spans="1:20" ht="15.75" customHeight="1" x14ac:dyDescent="0.2">
      <c r="A735" s="63"/>
      <c r="B735" s="41"/>
      <c r="C735" s="41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64"/>
      <c r="Q735" s="64"/>
      <c r="R735" s="64"/>
      <c r="S735" s="64"/>
      <c r="T735" s="64"/>
    </row>
    <row r="736" spans="1:20" ht="15.75" customHeight="1" x14ac:dyDescent="0.2">
      <c r="A736" s="63"/>
      <c r="B736" s="41"/>
      <c r="C736" s="41"/>
      <c r="D736" s="41"/>
      <c r="E736" s="41"/>
      <c r="F736" s="41"/>
      <c r="G736" s="41"/>
      <c r="H736" s="41"/>
      <c r="I736" s="41"/>
      <c r="J736" s="41"/>
      <c r="K736" s="41"/>
      <c r="L736" s="41"/>
      <c r="M736" s="41"/>
      <c r="N736" s="41"/>
      <c r="O736" s="41"/>
      <c r="P736" s="64"/>
      <c r="Q736" s="64"/>
      <c r="R736" s="64"/>
      <c r="S736" s="64"/>
      <c r="T736" s="64"/>
    </row>
    <row r="737" spans="1:20" ht="15.75" customHeight="1" x14ac:dyDescent="0.2">
      <c r="A737" s="63"/>
      <c r="B737" s="41"/>
      <c r="C737" s="41"/>
      <c r="D737" s="41"/>
      <c r="E737" s="41"/>
      <c r="F737" s="41"/>
      <c r="G737" s="41"/>
      <c r="H737" s="41"/>
      <c r="I737" s="41"/>
      <c r="J737" s="41"/>
      <c r="K737" s="41"/>
      <c r="L737" s="41"/>
      <c r="M737" s="41"/>
      <c r="N737" s="41"/>
      <c r="O737" s="41"/>
      <c r="P737" s="64"/>
      <c r="Q737" s="64"/>
      <c r="R737" s="64"/>
      <c r="S737" s="64"/>
      <c r="T737" s="64"/>
    </row>
    <row r="738" spans="1:20" ht="15.75" customHeight="1" x14ac:dyDescent="0.2">
      <c r="A738" s="63"/>
      <c r="B738" s="41"/>
      <c r="C738" s="41"/>
      <c r="D738" s="41"/>
      <c r="E738" s="41"/>
      <c r="F738" s="41"/>
      <c r="G738" s="41"/>
      <c r="H738" s="41"/>
      <c r="I738" s="41"/>
      <c r="J738" s="41"/>
      <c r="K738" s="41"/>
      <c r="L738" s="41"/>
      <c r="M738" s="41"/>
      <c r="N738" s="41"/>
      <c r="O738" s="41"/>
      <c r="P738" s="64"/>
      <c r="Q738" s="64"/>
      <c r="R738" s="64"/>
      <c r="S738" s="64"/>
      <c r="T738" s="64"/>
    </row>
    <row r="739" spans="1:20" ht="15.75" customHeight="1" x14ac:dyDescent="0.2">
      <c r="A739" s="63"/>
      <c r="B739" s="41"/>
      <c r="C739" s="41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64"/>
      <c r="Q739" s="64"/>
      <c r="R739" s="64"/>
      <c r="S739" s="64"/>
      <c r="T739" s="64"/>
    </row>
    <row r="740" spans="1:20" ht="15.75" customHeight="1" x14ac:dyDescent="0.2">
      <c r="A740" s="63"/>
      <c r="B740" s="41"/>
      <c r="C740" s="41"/>
      <c r="D740" s="41"/>
      <c r="E740" s="41"/>
      <c r="F740" s="41"/>
      <c r="G740" s="41"/>
      <c r="H740" s="41"/>
      <c r="I740" s="41"/>
      <c r="J740" s="41"/>
      <c r="K740" s="41"/>
      <c r="L740" s="41"/>
      <c r="M740" s="41"/>
      <c r="N740" s="41"/>
      <c r="O740" s="41"/>
      <c r="P740" s="64"/>
      <c r="Q740" s="64"/>
      <c r="R740" s="64"/>
      <c r="S740" s="64"/>
      <c r="T740" s="64"/>
    </row>
    <row r="741" spans="1:20" ht="15.75" customHeight="1" x14ac:dyDescent="0.2">
      <c r="A741" s="63"/>
      <c r="B741" s="41"/>
      <c r="C741" s="41"/>
      <c r="D741" s="41"/>
      <c r="E741" s="41"/>
      <c r="F741" s="41"/>
      <c r="G741" s="41"/>
      <c r="H741" s="41"/>
      <c r="I741" s="41"/>
      <c r="J741" s="41"/>
      <c r="K741" s="41"/>
      <c r="L741" s="41"/>
      <c r="M741" s="41"/>
      <c r="N741" s="41"/>
      <c r="O741" s="41"/>
      <c r="P741" s="64"/>
      <c r="Q741" s="64"/>
      <c r="R741" s="64"/>
      <c r="S741" s="64"/>
      <c r="T741" s="64"/>
    </row>
    <row r="742" spans="1:20" ht="15.75" customHeight="1" x14ac:dyDescent="0.2">
      <c r="A742" s="63"/>
      <c r="B742" s="41"/>
      <c r="C742" s="41"/>
      <c r="D742" s="41"/>
      <c r="E742" s="41"/>
      <c r="F742" s="41"/>
      <c r="G742" s="41"/>
      <c r="H742" s="41"/>
      <c r="I742" s="41"/>
      <c r="J742" s="41"/>
      <c r="K742" s="41"/>
      <c r="L742" s="41"/>
      <c r="M742" s="41"/>
      <c r="N742" s="41"/>
      <c r="O742" s="41"/>
      <c r="P742" s="64"/>
      <c r="Q742" s="64"/>
      <c r="R742" s="64"/>
      <c r="S742" s="64"/>
      <c r="T742" s="64"/>
    </row>
    <row r="743" spans="1:20" ht="15.75" customHeight="1" x14ac:dyDescent="0.2">
      <c r="A743" s="63"/>
      <c r="B743" s="41"/>
      <c r="C743" s="41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64"/>
      <c r="Q743" s="64"/>
      <c r="R743" s="64"/>
      <c r="S743" s="64"/>
      <c r="T743" s="64"/>
    </row>
    <row r="744" spans="1:20" ht="15.75" customHeight="1" x14ac:dyDescent="0.2">
      <c r="A744" s="63"/>
      <c r="B744" s="41"/>
      <c r="C744" s="41"/>
      <c r="D744" s="41"/>
      <c r="E744" s="41"/>
      <c r="F744" s="41"/>
      <c r="G744" s="41"/>
      <c r="H744" s="41"/>
      <c r="I744" s="41"/>
      <c r="J744" s="41"/>
      <c r="K744" s="41"/>
      <c r="L744" s="41"/>
      <c r="M744" s="41"/>
      <c r="N744" s="41"/>
      <c r="O744" s="41"/>
      <c r="P744" s="64"/>
      <c r="Q744" s="64"/>
      <c r="R744" s="64"/>
      <c r="S744" s="64"/>
      <c r="T744" s="64"/>
    </row>
    <row r="745" spans="1:20" ht="15.75" customHeight="1" x14ac:dyDescent="0.2">
      <c r="A745" s="63"/>
      <c r="B745" s="41"/>
      <c r="C745" s="41"/>
      <c r="D745" s="41"/>
      <c r="E745" s="41"/>
      <c r="F745" s="41"/>
      <c r="G745" s="41"/>
      <c r="H745" s="41"/>
      <c r="I745" s="41"/>
      <c r="J745" s="41"/>
      <c r="K745" s="41"/>
      <c r="L745" s="41"/>
      <c r="M745" s="41"/>
      <c r="N745" s="41"/>
      <c r="O745" s="41"/>
      <c r="P745" s="64"/>
      <c r="Q745" s="64"/>
      <c r="R745" s="64"/>
      <c r="S745" s="64"/>
      <c r="T745" s="64"/>
    </row>
    <row r="746" spans="1:20" ht="15.75" customHeight="1" x14ac:dyDescent="0.2">
      <c r="A746" s="63"/>
      <c r="B746" s="41"/>
      <c r="C746" s="41"/>
      <c r="D746" s="41"/>
      <c r="E746" s="41"/>
      <c r="F746" s="41"/>
      <c r="G746" s="41"/>
      <c r="H746" s="41"/>
      <c r="I746" s="41"/>
      <c r="J746" s="41"/>
      <c r="K746" s="41"/>
      <c r="L746" s="41"/>
      <c r="M746" s="41"/>
      <c r="N746" s="41"/>
      <c r="O746" s="41"/>
      <c r="P746" s="64"/>
      <c r="Q746" s="64"/>
      <c r="R746" s="64"/>
      <c r="S746" s="64"/>
      <c r="T746" s="64"/>
    </row>
    <row r="747" spans="1:20" ht="15.75" customHeight="1" x14ac:dyDescent="0.2">
      <c r="A747" s="63"/>
      <c r="B747" s="41"/>
      <c r="C747" s="41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64"/>
      <c r="Q747" s="64"/>
      <c r="R747" s="64"/>
      <c r="S747" s="64"/>
      <c r="T747" s="64"/>
    </row>
    <row r="748" spans="1:20" ht="15.75" customHeight="1" x14ac:dyDescent="0.2">
      <c r="A748" s="63"/>
      <c r="B748" s="41"/>
      <c r="C748" s="41"/>
      <c r="D748" s="41"/>
      <c r="E748" s="41"/>
      <c r="F748" s="41"/>
      <c r="G748" s="41"/>
      <c r="H748" s="41"/>
      <c r="I748" s="41"/>
      <c r="J748" s="41"/>
      <c r="K748" s="41"/>
      <c r="L748" s="41"/>
      <c r="M748" s="41"/>
      <c r="N748" s="41"/>
      <c r="O748" s="41"/>
      <c r="P748" s="64"/>
      <c r="Q748" s="64"/>
      <c r="R748" s="64"/>
      <c r="S748" s="64"/>
      <c r="T748" s="64"/>
    </row>
    <row r="749" spans="1:20" ht="15.75" customHeight="1" x14ac:dyDescent="0.2">
      <c r="A749" s="63"/>
      <c r="B749" s="41"/>
      <c r="C749" s="41"/>
      <c r="D749" s="41"/>
      <c r="E749" s="41"/>
      <c r="F749" s="41"/>
      <c r="G749" s="41"/>
      <c r="H749" s="41"/>
      <c r="I749" s="41"/>
      <c r="J749" s="41"/>
      <c r="K749" s="41"/>
      <c r="L749" s="41"/>
      <c r="M749" s="41"/>
      <c r="N749" s="41"/>
      <c r="O749" s="41"/>
      <c r="P749" s="64"/>
      <c r="Q749" s="64"/>
      <c r="R749" s="64"/>
      <c r="S749" s="64"/>
      <c r="T749" s="64"/>
    </row>
    <row r="750" spans="1:20" ht="15.75" customHeight="1" x14ac:dyDescent="0.2">
      <c r="A750" s="63"/>
      <c r="B750" s="41"/>
      <c r="C750" s="41"/>
      <c r="D750" s="41"/>
      <c r="E750" s="41"/>
      <c r="F750" s="41"/>
      <c r="G750" s="41"/>
      <c r="H750" s="41"/>
      <c r="I750" s="41"/>
      <c r="J750" s="41"/>
      <c r="K750" s="41"/>
      <c r="L750" s="41"/>
      <c r="M750" s="41"/>
      <c r="N750" s="41"/>
      <c r="O750" s="41"/>
      <c r="P750" s="64"/>
      <c r="Q750" s="64"/>
      <c r="R750" s="64"/>
      <c r="S750" s="64"/>
      <c r="T750" s="64"/>
    </row>
    <row r="751" spans="1:20" ht="15.75" customHeight="1" x14ac:dyDescent="0.2">
      <c r="A751" s="63"/>
      <c r="B751" s="41"/>
      <c r="C751" s="41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64"/>
      <c r="Q751" s="64"/>
      <c r="R751" s="64"/>
      <c r="S751" s="64"/>
      <c r="T751" s="64"/>
    </row>
    <row r="752" spans="1:20" ht="15.75" customHeight="1" x14ac:dyDescent="0.2">
      <c r="A752" s="63"/>
      <c r="B752" s="41"/>
      <c r="C752" s="41"/>
      <c r="D752" s="41"/>
      <c r="E752" s="41"/>
      <c r="F752" s="41"/>
      <c r="G752" s="41"/>
      <c r="H752" s="41"/>
      <c r="I752" s="41"/>
      <c r="J752" s="41"/>
      <c r="K752" s="41"/>
      <c r="L752" s="41"/>
      <c r="M752" s="41"/>
      <c r="N752" s="41"/>
      <c r="O752" s="41"/>
      <c r="P752" s="64"/>
      <c r="Q752" s="64"/>
      <c r="R752" s="64"/>
      <c r="S752" s="64"/>
      <c r="T752" s="64"/>
    </row>
    <row r="753" spans="1:20" ht="15.75" customHeight="1" x14ac:dyDescent="0.2">
      <c r="A753" s="63"/>
      <c r="B753" s="41"/>
      <c r="C753" s="41"/>
      <c r="D753" s="41"/>
      <c r="E753" s="41"/>
      <c r="F753" s="41"/>
      <c r="G753" s="41"/>
      <c r="H753" s="41"/>
      <c r="I753" s="41"/>
      <c r="J753" s="41"/>
      <c r="K753" s="41"/>
      <c r="L753" s="41"/>
      <c r="M753" s="41"/>
      <c r="N753" s="41"/>
      <c r="O753" s="41"/>
      <c r="P753" s="64"/>
      <c r="Q753" s="64"/>
      <c r="R753" s="64"/>
      <c r="S753" s="64"/>
      <c r="T753" s="64"/>
    </row>
    <row r="754" spans="1:20" ht="15.75" customHeight="1" x14ac:dyDescent="0.2">
      <c r="A754" s="63"/>
      <c r="B754" s="41"/>
      <c r="C754" s="41"/>
      <c r="D754" s="41"/>
      <c r="E754" s="41"/>
      <c r="F754" s="41"/>
      <c r="G754" s="41"/>
      <c r="H754" s="41"/>
      <c r="I754" s="41"/>
      <c r="J754" s="41"/>
      <c r="K754" s="41"/>
      <c r="L754" s="41"/>
      <c r="M754" s="41"/>
      <c r="N754" s="41"/>
      <c r="O754" s="41"/>
      <c r="P754" s="64"/>
      <c r="Q754" s="64"/>
      <c r="R754" s="64"/>
      <c r="S754" s="64"/>
      <c r="T754" s="64"/>
    </row>
    <row r="755" spans="1:20" ht="15.75" customHeight="1" x14ac:dyDescent="0.2">
      <c r="A755" s="63"/>
      <c r="B755" s="41"/>
      <c r="C755" s="41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64"/>
      <c r="Q755" s="64"/>
      <c r="R755" s="64"/>
      <c r="S755" s="64"/>
      <c r="T755" s="64"/>
    </row>
    <row r="756" spans="1:20" ht="15.75" customHeight="1" x14ac:dyDescent="0.2">
      <c r="A756" s="63"/>
      <c r="B756" s="41"/>
      <c r="C756" s="41"/>
      <c r="D756" s="41"/>
      <c r="E756" s="41"/>
      <c r="F756" s="41"/>
      <c r="G756" s="41"/>
      <c r="H756" s="41"/>
      <c r="I756" s="41"/>
      <c r="J756" s="41"/>
      <c r="K756" s="41"/>
      <c r="L756" s="41"/>
      <c r="M756" s="41"/>
      <c r="N756" s="41"/>
      <c r="O756" s="41"/>
      <c r="P756" s="64"/>
      <c r="Q756" s="64"/>
      <c r="R756" s="64"/>
      <c r="S756" s="64"/>
      <c r="T756" s="64"/>
    </row>
    <row r="757" spans="1:20" ht="15.75" customHeight="1" x14ac:dyDescent="0.2">
      <c r="A757" s="63"/>
      <c r="B757" s="41"/>
      <c r="C757" s="41"/>
      <c r="D757" s="41"/>
      <c r="E757" s="41"/>
      <c r="F757" s="41"/>
      <c r="G757" s="41"/>
      <c r="H757" s="41"/>
      <c r="I757" s="41"/>
      <c r="J757" s="41"/>
      <c r="K757" s="41"/>
      <c r="L757" s="41"/>
      <c r="M757" s="41"/>
      <c r="N757" s="41"/>
      <c r="O757" s="41"/>
      <c r="P757" s="64"/>
      <c r="Q757" s="64"/>
      <c r="R757" s="64"/>
      <c r="S757" s="64"/>
      <c r="T757" s="64"/>
    </row>
    <row r="758" spans="1:20" ht="15.75" customHeight="1" x14ac:dyDescent="0.2">
      <c r="A758" s="63"/>
      <c r="B758" s="41"/>
      <c r="C758" s="41"/>
      <c r="D758" s="41"/>
      <c r="E758" s="41"/>
      <c r="F758" s="41"/>
      <c r="G758" s="41"/>
      <c r="H758" s="41"/>
      <c r="I758" s="41"/>
      <c r="J758" s="41"/>
      <c r="K758" s="41"/>
      <c r="L758" s="41"/>
      <c r="M758" s="41"/>
      <c r="N758" s="41"/>
      <c r="O758" s="41"/>
      <c r="P758" s="64"/>
      <c r="Q758" s="64"/>
      <c r="R758" s="64"/>
      <c r="S758" s="64"/>
      <c r="T758" s="64"/>
    </row>
    <row r="759" spans="1:20" ht="15.75" customHeight="1" x14ac:dyDescent="0.2">
      <c r="A759" s="63"/>
      <c r="B759" s="41"/>
      <c r="C759" s="41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64"/>
      <c r="Q759" s="64"/>
      <c r="R759" s="64"/>
      <c r="S759" s="64"/>
      <c r="T759" s="64"/>
    </row>
    <row r="760" spans="1:20" ht="15.75" customHeight="1" x14ac:dyDescent="0.2">
      <c r="A760" s="63"/>
      <c r="B760" s="41"/>
      <c r="C760" s="41"/>
      <c r="D760" s="41"/>
      <c r="E760" s="41"/>
      <c r="F760" s="41"/>
      <c r="G760" s="41"/>
      <c r="H760" s="41"/>
      <c r="I760" s="41"/>
      <c r="J760" s="41"/>
      <c r="K760" s="41"/>
      <c r="L760" s="41"/>
      <c r="M760" s="41"/>
      <c r="N760" s="41"/>
      <c r="O760" s="41"/>
      <c r="P760" s="64"/>
      <c r="Q760" s="64"/>
      <c r="R760" s="64"/>
      <c r="S760" s="64"/>
      <c r="T760" s="64"/>
    </row>
    <row r="761" spans="1:20" ht="15.75" customHeight="1" x14ac:dyDescent="0.2">
      <c r="A761" s="63"/>
      <c r="B761" s="41"/>
      <c r="C761" s="41"/>
      <c r="D761" s="41"/>
      <c r="E761" s="41"/>
      <c r="F761" s="41"/>
      <c r="G761" s="41"/>
      <c r="H761" s="41"/>
      <c r="I761" s="41"/>
      <c r="J761" s="41"/>
      <c r="K761" s="41"/>
      <c r="L761" s="41"/>
      <c r="M761" s="41"/>
      <c r="N761" s="41"/>
      <c r="O761" s="41"/>
      <c r="P761" s="64"/>
      <c r="Q761" s="64"/>
      <c r="R761" s="64"/>
      <c r="S761" s="64"/>
      <c r="T761" s="64"/>
    </row>
    <row r="762" spans="1:20" ht="15.75" customHeight="1" x14ac:dyDescent="0.2">
      <c r="A762" s="63"/>
      <c r="B762" s="41"/>
      <c r="C762" s="41"/>
      <c r="D762" s="41"/>
      <c r="E762" s="41"/>
      <c r="F762" s="41"/>
      <c r="G762" s="41"/>
      <c r="H762" s="41"/>
      <c r="I762" s="41"/>
      <c r="J762" s="41"/>
      <c r="K762" s="41"/>
      <c r="L762" s="41"/>
      <c r="M762" s="41"/>
      <c r="N762" s="41"/>
      <c r="O762" s="41"/>
      <c r="P762" s="64"/>
      <c r="Q762" s="64"/>
      <c r="R762" s="64"/>
      <c r="S762" s="64"/>
      <c r="T762" s="64"/>
    </row>
    <row r="763" spans="1:20" ht="15.75" customHeight="1" x14ac:dyDescent="0.2">
      <c r="A763" s="63"/>
      <c r="B763" s="41"/>
      <c r="C763" s="41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64"/>
      <c r="Q763" s="64"/>
      <c r="R763" s="64"/>
      <c r="S763" s="64"/>
      <c r="T763" s="64"/>
    </row>
    <row r="764" spans="1:20" ht="15.75" customHeight="1" x14ac:dyDescent="0.2">
      <c r="A764" s="63"/>
      <c r="B764" s="41"/>
      <c r="C764" s="41"/>
      <c r="D764" s="41"/>
      <c r="E764" s="41"/>
      <c r="F764" s="41"/>
      <c r="G764" s="41"/>
      <c r="H764" s="41"/>
      <c r="I764" s="41"/>
      <c r="J764" s="41"/>
      <c r="K764" s="41"/>
      <c r="L764" s="41"/>
      <c r="M764" s="41"/>
      <c r="N764" s="41"/>
      <c r="O764" s="41"/>
      <c r="P764" s="64"/>
      <c r="Q764" s="64"/>
      <c r="R764" s="64"/>
      <c r="S764" s="64"/>
      <c r="T764" s="64"/>
    </row>
    <row r="765" spans="1:20" ht="15.75" customHeight="1" x14ac:dyDescent="0.2">
      <c r="A765" s="63"/>
      <c r="B765" s="41"/>
      <c r="C765" s="41"/>
      <c r="D765" s="41"/>
      <c r="E765" s="41"/>
      <c r="F765" s="41"/>
      <c r="G765" s="41"/>
      <c r="H765" s="41"/>
      <c r="I765" s="41"/>
      <c r="J765" s="41"/>
      <c r="K765" s="41"/>
      <c r="L765" s="41"/>
      <c r="M765" s="41"/>
      <c r="N765" s="41"/>
      <c r="O765" s="41"/>
      <c r="P765" s="64"/>
      <c r="Q765" s="64"/>
      <c r="R765" s="64"/>
      <c r="S765" s="64"/>
      <c r="T765" s="64"/>
    </row>
    <row r="766" spans="1:20" ht="15.75" customHeight="1" x14ac:dyDescent="0.2">
      <c r="A766" s="63"/>
      <c r="B766" s="41"/>
      <c r="C766" s="41"/>
      <c r="D766" s="41"/>
      <c r="E766" s="41"/>
      <c r="F766" s="41"/>
      <c r="G766" s="41"/>
      <c r="H766" s="41"/>
      <c r="I766" s="41"/>
      <c r="J766" s="41"/>
      <c r="K766" s="41"/>
      <c r="L766" s="41"/>
      <c r="M766" s="41"/>
      <c r="N766" s="41"/>
      <c r="O766" s="41"/>
      <c r="P766" s="64"/>
      <c r="Q766" s="64"/>
      <c r="R766" s="64"/>
      <c r="S766" s="64"/>
      <c r="T766" s="64"/>
    </row>
    <row r="767" spans="1:20" ht="15.75" customHeight="1" x14ac:dyDescent="0.2">
      <c r="A767" s="63"/>
      <c r="B767" s="41"/>
      <c r="C767" s="41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64"/>
      <c r="Q767" s="64"/>
      <c r="R767" s="64"/>
      <c r="S767" s="64"/>
      <c r="T767" s="64"/>
    </row>
    <row r="768" spans="1:20" ht="15.75" customHeight="1" x14ac:dyDescent="0.2">
      <c r="A768" s="63"/>
      <c r="B768" s="41"/>
      <c r="C768" s="41"/>
      <c r="D768" s="41"/>
      <c r="E768" s="41"/>
      <c r="F768" s="41"/>
      <c r="G768" s="41"/>
      <c r="H768" s="41"/>
      <c r="I768" s="41"/>
      <c r="J768" s="41"/>
      <c r="K768" s="41"/>
      <c r="L768" s="41"/>
      <c r="M768" s="41"/>
      <c r="N768" s="41"/>
      <c r="O768" s="41"/>
      <c r="P768" s="64"/>
      <c r="Q768" s="64"/>
      <c r="R768" s="64"/>
      <c r="S768" s="64"/>
      <c r="T768" s="64"/>
    </row>
    <row r="769" spans="1:20" ht="15.75" customHeight="1" x14ac:dyDescent="0.2">
      <c r="A769" s="63"/>
      <c r="B769" s="41"/>
      <c r="C769" s="41"/>
      <c r="D769" s="41"/>
      <c r="E769" s="41"/>
      <c r="F769" s="41"/>
      <c r="G769" s="41"/>
      <c r="H769" s="41"/>
      <c r="I769" s="41"/>
      <c r="J769" s="41"/>
      <c r="K769" s="41"/>
      <c r="L769" s="41"/>
      <c r="M769" s="41"/>
      <c r="N769" s="41"/>
      <c r="O769" s="41"/>
      <c r="P769" s="64"/>
      <c r="Q769" s="64"/>
      <c r="R769" s="64"/>
      <c r="S769" s="64"/>
      <c r="T769" s="64"/>
    </row>
    <row r="770" spans="1:20" ht="15.75" customHeight="1" x14ac:dyDescent="0.2">
      <c r="A770" s="63"/>
      <c r="B770" s="41"/>
      <c r="C770" s="41"/>
      <c r="D770" s="41"/>
      <c r="E770" s="41"/>
      <c r="F770" s="41"/>
      <c r="G770" s="41"/>
      <c r="H770" s="41"/>
      <c r="I770" s="41"/>
      <c r="J770" s="41"/>
      <c r="K770" s="41"/>
      <c r="L770" s="41"/>
      <c r="M770" s="41"/>
      <c r="N770" s="41"/>
      <c r="O770" s="41"/>
      <c r="P770" s="64"/>
      <c r="Q770" s="64"/>
      <c r="R770" s="64"/>
      <c r="S770" s="64"/>
      <c r="T770" s="64"/>
    </row>
    <row r="771" spans="1:20" ht="15.75" customHeight="1" x14ac:dyDescent="0.2">
      <c r="A771" s="63"/>
      <c r="B771" s="41"/>
      <c r="C771" s="41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64"/>
      <c r="Q771" s="64"/>
      <c r="R771" s="64"/>
      <c r="S771" s="64"/>
      <c r="T771" s="64"/>
    </row>
    <row r="772" spans="1:20" ht="15.75" customHeight="1" x14ac:dyDescent="0.2">
      <c r="A772" s="63"/>
      <c r="B772" s="41"/>
      <c r="C772" s="41"/>
      <c r="D772" s="41"/>
      <c r="E772" s="41"/>
      <c r="F772" s="41"/>
      <c r="G772" s="41"/>
      <c r="H772" s="41"/>
      <c r="I772" s="41"/>
      <c r="J772" s="41"/>
      <c r="K772" s="41"/>
      <c r="L772" s="41"/>
      <c r="M772" s="41"/>
      <c r="N772" s="41"/>
      <c r="O772" s="41"/>
      <c r="P772" s="64"/>
      <c r="Q772" s="64"/>
      <c r="R772" s="64"/>
      <c r="S772" s="64"/>
      <c r="T772" s="64"/>
    </row>
    <row r="773" spans="1:20" ht="15.75" customHeight="1" x14ac:dyDescent="0.2">
      <c r="A773" s="63"/>
      <c r="B773" s="41"/>
      <c r="C773" s="41"/>
      <c r="D773" s="41"/>
      <c r="E773" s="41"/>
      <c r="F773" s="41"/>
      <c r="G773" s="41"/>
      <c r="H773" s="41"/>
      <c r="I773" s="41"/>
      <c r="J773" s="41"/>
      <c r="K773" s="41"/>
      <c r="L773" s="41"/>
      <c r="M773" s="41"/>
      <c r="N773" s="41"/>
      <c r="O773" s="41"/>
      <c r="P773" s="64"/>
      <c r="Q773" s="64"/>
      <c r="R773" s="64"/>
      <c r="S773" s="64"/>
      <c r="T773" s="64"/>
    </row>
    <row r="774" spans="1:20" ht="15.75" customHeight="1" x14ac:dyDescent="0.2">
      <c r="A774" s="63"/>
      <c r="B774" s="41"/>
      <c r="C774" s="41"/>
      <c r="D774" s="41"/>
      <c r="E774" s="41"/>
      <c r="F774" s="41"/>
      <c r="G774" s="41"/>
      <c r="H774" s="41"/>
      <c r="I774" s="41"/>
      <c r="J774" s="41"/>
      <c r="K774" s="41"/>
      <c r="L774" s="41"/>
      <c r="M774" s="41"/>
      <c r="N774" s="41"/>
      <c r="O774" s="41"/>
      <c r="P774" s="64"/>
      <c r="Q774" s="64"/>
      <c r="R774" s="64"/>
      <c r="S774" s="64"/>
      <c r="T774" s="64"/>
    </row>
    <row r="775" spans="1:20" ht="15.75" customHeight="1" x14ac:dyDescent="0.2">
      <c r="A775" s="63"/>
      <c r="B775" s="41"/>
      <c r="C775" s="41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64"/>
      <c r="Q775" s="64"/>
      <c r="R775" s="64"/>
      <c r="S775" s="64"/>
      <c r="T775" s="64"/>
    </row>
    <row r="776" spans="1:20" ht="15.75" customHeight="1" x14ac:dyDescent="0.2">
      <c r="A776" s="63"/>
      <c r="B776" s="41"/>
      <c r="C776" s="41"/>
      <c r="D776" s="41"/>
      <c r="E776" s="41"/>
      <c r="F776" s="41"/>
      <c r="G776" s="41"/>
      <c r="H776" s="41"/>
      <c r="I776" s="41"/>
      <c r="J776" s="41"/>
      <c r="K776" s="41"/>
      <c r="L776" s="41"/>
      <c r="M776" s="41"/>
      <c r="N776" s="41"/>
      <c r="O776" s="41"/>
      <c r="P776" s="64"/>
      <c r="Q776" s="64"/>
      <c r="R776" s="64"/>
      <c r="S776" s="64"/>
      <c r="T776" s="64"/>
    </row>
    <row r="777" spans="1:20" ht="15.75" customHeight="1" x14ac:dyDescent="0.2">
      <c r="A777" s="63"/>
      <c r="B777" s="41"/>
      <c r="C777" s="41"/>
      <c r="D777" s="41"/>
      <c r="E777" s="41"/>
      <c r="F777" s="41"/>
      <c r="G777" s="41"/>
      <c r="H777" s="41"/>
      <c r="I777" s="41"/>
      <c r="J777" s="41"/>
      <c r="K777" s="41"/>
      <c r="L777" s="41"/>
      <c r="M777" s="41"/>
      <c r="N777" s="41"/>
      <c r="O777" s="41"/>
      <c r="P777" s="64"/>
      <c r="Q777" s="64"/>
      <c r="R777" s="64"/>
      <c r="S777" s="64"/>
      <c r="T777" s="64"/>
    </row>
    <row r="778" spans="1:20" ht="15.75" customHeight="1" x14ac:dyDescent="0.2">
      <c r="A778" s="63"/>
      <c r="B778" s="41"/>
      <c r="C778" s="41"/>
      <c r="D778" s="41"/>
      <c r="E778" s="41"/>
      <c r="F778" s="41"/>
      <c r="G778" s="41"/>
      <c r="H778" s="41"/>
      <c r="I778" s="41"/>
      <c r="J778" s="41"/>
      <c r="K778" s="41"/>
      <c r="L778" s="41"/>
      <c r="M778" s="41"/>
      <c r="N778" s="41"/>
      <c r="O778" s="41"/>
      <c r="P778" s="64"/>
      <c r="Q778" s="64"/>
      <c r="R778" s="64"/>
      <c r="S778" s="64"/>
      <c r="T778" s="64"/>
    </row>
    <row r="779" spans="1:20" ht="15.75" customHeight="1" x14ac:dyDescent="0.2">
      <c r="A779" s="63"/>
      <c r="B779" s="41"/>
      <c r="C779" s="41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64"/>
      <c r="Q779" s="64"/>
      <c r="R779" s="64"/>
      <c r="S779" s="64"/>
      <c r="T779" s="64"/>
    </row>
    <row r="780" spans="1:20" ht="15.75" customHeight="1" x14ac:dyDescent="0.2">
      <c r="A780" s="63"/>
      <c r="B780" s="41"/>
      <c r="C780" s="41"/>
      <c r="D780" s="41"/>
      <c r="E780" s="41"/>
      <c r="F780" s="41"/>
      <c r="G780" s="41"/>
      <c r="H780" s="41"/>
      <c r="I780" s="41"/>
      <c r="J780" s="41"/>
      <c r="K780" s="41"/>
      <c r="L780" s="41"/>
      <c r="M780" s="41"/>
      <c r="N780" s="41"/>
      <c r="O780" s="41"/>
      <c r="P780" s="64"/>
      <c r="Q780" s="64"/>
      <c r="R780" s="64"/>
      <c r="S780" s="64"/>
      <c r="T780" s="64"/>
    </row>
    <row r="781" spans="1:20" ht="15.75" customHeight="1" x14ac:dyDescent="0.2">
      <c r="A781" s="63"/>
      <c r="B781" s="41"/>
      <c r="C781" s="41"/>
      <c r="D781" s="41"/>
      <c r="E781" s="41"/>
      <c r="F781" s="41"/>
      <c r="G781" s="41"/>
      <c r="H781" s="41"/>
      <c r="I781" s="41"/>
      <c r="J781" s="41"/>
      <c r="K781" s="41"/>
      <c r="L781" s="41"/>
      <c r="M781" s="41"/>
      <c r="N781" s="41"/>
      <c r="O781" s="41"/>
      <c r="P781" s="64"/>
      <c r="Q781" s="64"/>
      <c r="R781" s="64"/>
      <c r="S781" s="64"/>
      <c r="T781" s="64"/>
    </row>
    <row r="782" spans="1:20" ht="15.75" customHeight="1" x14ac:dyDescent="0.2">
      <c r="A782" s="63"/>
      <c r="B782" s="41"/>
      <c r="C782" s="41"/>
      <c r="D782" s="41"/>
      <c r="E782" s="41"/>
      <c r="F782" s="41"/>
      <c r="G782" s="41"/>
      <c r="H782" s="41"/>
      <c r="I782" s="41"/>
      <c r="J782" s="41"/>
      <c r="K782" s="41"/>
      <c r="L782" s="41"/>
      <c r="M782" s="41"/>
      <c r="N782" s="41"/>
      <c r="O782" s="41"/>
      <c r="P782" s="64"/>
      <c r="Q782" s="64"/>
      <c r="R782" s="64"/>
      <c r="S782" s="64"/>
      <c r="T782" s="64"/>
    </row>
    <row r="783" spans="1:20" ht="15.75" customHeight="1" x14ac:dyDescent="0.2">
      <c r="A783" s="63"/>
      <c r="B783" s="41"/>
      <c r="C783" s="41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64"/>
      <c r="Q783" s="64"/>
      <c r="R783" s="64"/>
      <c r="S783" s="64"/>
      <c r="T783" s="64"/>
    </row>
    <row r="784" spans="1:20" ht="15.75" customHeight="1" x14ac:dyDescent="0.2">
      <c r="A784" s="63"/>
      <c r="B784" s="41"/>
      <c r="C784" s="41"/>
      <c r="D784" s="41"/>
      <c r="E784" s="41"/>
      <c r="F784" s="41"/>
      <c r="G784" s="41"/>
      <c r="H784" s="41"/>
      <c r="I784" s="41"/>
      <c r="J784" s="41"/>
      <c r="K784" s="41"/>
      <c r="L784" s="41"/>
      <c r="M784" s="41"/>
      <c r="N784" s="41"/>
      <c r="O784" s="41"/>
      <c r="P784" s="64"/>
      <c r="Q784" s="64"/>
      <c r="R784" s="64"/>
      <c r="S784" s="64"/>
      <c r="T784" s="64"/>
    </row>
    <row r="785" spans="1:20" ht="15.75" customHeight="1" x14ac:dyDescent="0.2">
      <c r="A785" s="63"/>
      <c r="B785" s="41"/>
      <c r="C785" s="41"/>
      <c r="D785" s="41"/>
      <c r="E785" s="41"/>
      <c r="F785" s="41"/>
      <c r="G785" s="41"/>
      <c r="H785" s="41"/>
      <c r="I785" s="41"/>
      <c r="J785" s="41"/>
      <c r="K785" s="41"/>
      <c r="L785" s="41"/>
      <c r="M785" s="41"/>
      <c r="N785" s="41"/>
      <c r="O785" s="41"/>
      <c r="P785" s="64"/>
      <c r="Q785" s="64"/>
      <c r="R785" s="64"/>
      <c r="S785" s="64"/>
      <c r="T785" s="64"/>
    </row>
    <row r="786" spans="1:20" ht="15.75" customHeight="1" x14ac:dyDescent="0.2">
      <c r="A786" s="63"/>
      <c r="B786" s="41"/>
      <c r="C786" s="41"/>
      <c r="D786" s="41"/>
      <c r="E786" s="41"/>
      <c r="F786" s="41"/>
      <c r="G786" s="41"/>
      <c r="H786" s="41"/>
      <c r="I786" s="41"/>
      <c r="J786" s="41"/>
      <c r="K786" s="41"/>
      <c r="L786" s="41"/>
      <c r="M786" s="41"/>
      <c r="N786" s="41"/>
      <c r="O786" s="41"/>
      <c r="P786" s="64"/>
      <c r="Q786" s="64"/>
      <c r="R786" s="64"/>
      <c r="S786" s="64"/>
      <c r="T786" s="64"/>
    </row>
    <row r="787" spans="1:20" ht="15.75" customHeight="1" x14ac:dyDescent="0.2">
      <c r="A787" s="63"/>
      <c r="B787" s="41"/>
      <c r="C787" s="41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64"/>
      <c r="Q787" s="64"/>
      <c r="R787" s="64"/>
      <c r="S787" s="64"/>
      <c r="T787" s="64"/>
    </row>
    <row r="788" spans="1:20" ht="15.75" customHeight="1" x14ac:dyDescent="0.2">
      <c r="A788" s="63"/>
      <c r="B788" s="41"/>
      <c r="C788" s="41"/>
      <c r="D788" s="41"/>
      <c r="E788" s="41"/>
      <c r="F788" s="41"/>
      <c r="G788" s="41"/>
      <c r="H788" s="41"/>
      <c r="I788" s="41"/>
      <c r="J788" s="41"/>
      <c r="K788" s="41"/>
      <c r="L788" s="41"/>
      <c r="M788" s="41"/>
      <c r="N788" s="41"/>
      <c r="O788" s="41"/>
      <c r="P788" s="64"/>
      <c r="Q788" s="64"/>
      <c r="R788" s="64"/>
      <c r="S788" s="64"/>
      <c r="T788" s="64"/>
    </row>
    <row r="789" spans="1:20" ht="15.75" customHeight="1" x14ac:dyDescent="0.2">
      <c r="A789" s="63"/>
      <c r="B789" s="41"/>
      <c r="C789" s="41"/>
      <c r="D789" s="41"/>
      <c r="E789" s="41"/>
      <c r="F789" s="41"/>
      <c r="G789" s="41"/>
      <c r="H789" s="41"/>
      <c r="I789" s="41"/>
      <c r="J789" s="41"/>
      <c r="K789" s="41"/>
      <c r="L789" s="41"/>
      <c r="M789" s="41"/>
      <c r="N789" s="41"/>
      <c r="O789" s="41"/>
      <c r="P789" s="64"/>
      <c r="Q789" s="64"/>
      <c r="R789" s="64"/>
      <c r="S789" s="64"/>
      <c r="T789" s="64"/>
    </row>
    <row r="790" spans="1:20" ht="15.75" customHeight="1" x14ac:dyDescent="0.2">
      <c r="A790" s="63"/>
      <c r="B790" s="41"/>
      <c r="C790" s="41"/>
      <c r="D790" s="41"/>
      <c r="E790" s="41"/>
      <c r="F790" s="41"/>
      <c r="G790" s="41"/>
      <c r="H790" s="41"/>
      <c r="I790" s="41"/>
      <c r="J790" s="41"/>
      <c r="K790" s="41"/>
      <c r="L790" s="41"/>
      <c r="M790" s="41"/>
      <c r="N790" s="41"/>
      <c r="O790" s="41"/>
      <c r="P790" s="64"/>
      <c r="Q790" s="64"/>
      <c r="R790" s="64"/>
      <c r="S790" s="64"/>
      <c r="T790" s="64"/>
    </row>
    <row r="791" spans="1:20" ht="15.75" customHeight="1" x14ac:dyDescent="0.2">
      <c r="A791" s="63"/>
      <c r="B791" s="41"/>
      <c r="C791" s="41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64"/>
      <c r="Q791" s="64"/>
      <c r="R791" s="64"/>
      <c r="S791" s="64"/>
      <c r="T791" s="64"/>
    </row>
    <row r="792" spans="1:20" ht="15.75" customHeight="1" x14ac:dyDescent="0.2">
      <c r="A792" s="63"/>
      <c r="B792" s="41"/>
      <c r="C792" s="41"/>
      <c r="D792" s="41"/>
      <c r="E792" s="41"/>
      <c r="F792" s="41"/>
      <c r="G792" s="41"/>
      <c r="H792" s="41"/>
      <c r="I792" s="41"/>
      <c r="J792" s="41"/>
      <c r="K792" s="41"/>
      <c r="L792" s="41"/>
      <c r="M792" s="41"/>
      <c r="N792" s="41"/>
      <c r="O792" s="41"/>
      <c r="P792" s="64"/>
      <c r="Q792" s="64"/>
      <c r="R792" s="64"/>
      <c r="S792" s="64"/>
      <c r="T792" s="64"/>
    </row>
    <row r="793" spans="1:20" ht="15.75" customHeight="1" x14ac:dyDescent="0.2">
      <c r="A793" s="63"/>
      <c r="B793" s="41"/>
      <c r="C793" s="41"/>
      <c r="D793" s="41"/>
      <c r="E793" s="41"/>
      <c r="F793" s="41"/>
      <c r="G793" s="41"/>
      <c r="H793" s="41"/>
      <c r="I793" s="41"/>
      <c r="J793" s="41"/>
      <c r="K793" s="41"/>
      <c r="L793" s="41"/>
      <c r="M793" s="41"/>
      <c r="N793" s="41"/>
      <c r="O793" s="41"/>
      <c r="P793" s="64"/>
      <c r="Q793" s="64"/>
      <c r="R793" s="64"/>
      <c r="S793" s="64"/>
      <c r="T793" s="64"/>
    </row>
    <row r="794" spans="1:20" ht="15.75" customHeight="1" x14ac:dyDescent="0.2">
      <c r="A794" s="63"/>
      <c r="B794" s="41"/>
      <c r="C794" s="41"/>
      <c r="D794" s="41"/>
      <c r="E794" s="41"/>
      <c r="F794" s="41"/>
      <c r="G794" s="41"/>
      <c r="H794" s="41"/>
      <c r="I794" s="41"/>
      <c r="J794" s="41"/>
      <c r="K794" s="41"/>
      <c r="L794" s="41"/>
      <c r="M794" s="41"/>
      <c r="N794" s="41"/>
      <c r="O794" s="41"/>
      <c r="P794" s="64"/>
      <c r="Q794" s="64"/>
      <c r="R794" s="64"/>
      <c r="S794" s="64"/>
      <c r="T794" s="64"/>
    </row>
    <row r="795" spans="1:20" ht="15.75" customHeight="1" x14ac:dyDescent="0.2">
      <c r="A795" s="63"/>
      <c r="B795" s="41"/>
      <c r="C795" s="41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64"/>
      <c r="Q795" s="64"/>
      <c r="R795" s="64"/>
      <c r="S795" s="64"/>
      <c r="T795" s="64"/>
    </row>
    <row r="796" spans="1:20" ht="15.75" customHeight="1" x14ac:dyDescent="0.2">
      <c r="A796" s="63"/>
      <c r="B796" s="41"/>
      <c r="C796" s="41"/>
      <c r="D796" s="41"/>
      <c r="E796" s="41"/>
      <c r="F796" s="41"/>
      <c r="G796" s="41"/>
      <c r="H796" s="41"/>
      <c r="I796" s="41"/>
      <c r="J796" s="41"/>
      <c r="K796" s="41"/>
      <c r="L796" s="41"/>
      <c r="M796" s="41"/>
      <c r="N796" s="41"/>
      <c r="O796" s="41"/>
      <c r="P796" s="64"/>
      <c r="Q796" s="64"/>
      <c r="R796" s="64"/>
      <c r="S796" s="64"/>
      <c r="T796" s="64"/>
    </row>
    <row r="797" spans="1:20" ht="15.75" customHeight="1" x14ac:dyDescent="0.2">
      <c r="A797" s="63"/>
      <c r="B797" s="41"/>
      <c r="C797" s="41"/>
      <c r="D797" s="41"/>
      <c r="E797" s="41"/>
      <c r="F797" s="41"/>
      <c r="G797" s="41"/>
      <c r="H797" s="41"/>
      <c r="I797" s="41"/>
      <c r="J797" s="41"/>
      <c r="K797" s="41"/>
      <c r="L797" s="41"/>
      <c r="M797" s="41"/>
      <c r="N797" s="41"/>
      <c r="O797" s="41"/>
      <c r="P797" s="64"/>
      <c r="Q797" s="64"/>
      <c r="R797" s="64"/>
      <c r="S797" s="64"/>
      <c r="T797" s="64"/>
    </row>
    <row r="798" spans="1:20" ht="15.75" customHeight="1" x14ac:dyDescent="0.2">
      <c r="A798" s="63"/>
      <c r="B798" s="41"/>
      <c r="C798" s="41"/>
      <c r="D798" s="41"/>
      <c r="E798" s="41"/>
      <c r="F798" s="41"/>
      <c r="G798" s="41"/>
      <c r="H798" s="41"/>
      <c r="I798" s="41"/>
      <c r="J798" s="41"/>
      <c r="K798" s="41"/>
      <c r="L798" s="41"/>
      <c r="M798" s="41"/>
      <c r="N798" s="41"/>
      <c r="O798" s="41"/>
      <c r="P798" s="64"/>
      <c r="Q798" s="64"/>
      <c r="R798" s="64"/>
      <c r="S798" s="64"/>
      <c r="T798" s="64"/>
    </row>
    <row r="799" spans="1:20" ht="15.75" customHeight="1" x14ac:dyDescent="0.2">
      <c r="A799" s="63"/>
      <c r="B799" s="41"/>
      <c r="C799" s="41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64"/>
      <c r="Q799" s="64"/>
      <c r="R799" s="64"/>
      <c r="S799" s="64"/>
      <c r="T799" s="64"/>
    </row>
    <row r="800" spans="1:20" ht="15.75" customHeight="1" x14ac:dyDescent="0.2">
      <c r="A800" s="63"/>
      <c r="B800" s="41"/>
      <c r="C800" s="41"/>
      <c r="D800" s="41"/>
      <c r="E800" s="41"/>
      <c r="F800" s="41"/>
      <c r="G800" s="41"/>
      <c r="H800" s="41"/>
      <c r="I800" s="41"/>
      <c r="J800" s="41"/>
      <c r="K800" s="41"/>
      <c r="L800" s="41"/>
      <c r="M800" s="41"/>
      <c r="N800" s="41"/>
      <c r="O800" s="41"/>
      <c r="P800" s="64"/>
      <c r="Q800" s="64"/>
      <c r="R800" s="64"/>
      <c r="S800" s="64"/>
      <c r="T800" s="64"/>
    </row>
    <row r="801" spans="1:20" ht="15.75" customHeight="1" x14ac:dyDescent="0.2">
      <c r="A801" s="63"/>
      <c r="B801" s="41"/>
      <c r="C801" s="41"/>
      <c r="D801" s="41"/>
      <c r="E801" s="41"/>
      <c r="F801" s="41"/>
      <c r="G801" s="41"/>
      <c r="H801" s="41"/>
      <c r="I801" s="41"/>
      <c r="J801" s="41"/>
      <c r="K801" s="41"/>
      <c r="L801" s="41"/>
      <c r="M801" s="41"/>
      <c r="N801" s="41"/>
      <c r="O801" s="41"/>
      <c r="P801" s="64"/>
      <c r="Q801" s="64"/>
      <c r="R801" s="64"/>
      <c r="S801" s="64"/>
      <c r="T801" s="64"/>
    </row>
    <row r="802" spans="1:20" ht="15.75" customHeight="1" x14ac:dyDescent="0.2">
      <c r="A802" s="63"/>
      <c r="B802" s="41"/>
      <c r="C802" s="41"/>
      <c r="D802" s="41"/>
      <c r="E802" s="41"/>
      <c r="F802" s="41"/>
      <c r="G802" s="41"/>
      <c r="H802" s="41"/>
      <c r="I802" s="41"/>
      <c r="J802" s="41"/>
      <c r="K802" s="41"/>
      <c r="L802" s="41"/>
      <c r="M802" s="41"/>
      <c r="N802" s="41"/>
      <c r="O802" s="41"/>
      <c r="P802" s="64"/>
      <c r="Q802" s="64"/>
      <c r="R802" s="64"/>
      <c r="S802" s="64"/>
      <c r="T802" s="64"/>
    </row>
    <row r="803" spans="1:20" ht="15.75" customHeight="1" x14ac:dyDescent="0.2">
      <c r="A803" s="63"/>
      <c r="B803" s="41"/>
      <c r="C803" s="41"/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64"/>
      <c r="Q803" s="64"/>
      <c r="R803" s="64"/>
      <c r="S803" s="64"/>
      <c r="T803" s="64"/>
    </row>
    <row r="804" spans="1:20" ht="15.75" customHeight="1" x14ac:dyDescent="0.2">
      <c r="A804" s="63"/>
      <c r="B804" s="41"/>
      <c r="C804" s="41"/>
      <c r="D804" s="41"/>
      <c r="E804" s="41"/>
      <c r="F804" s="41"/>
      <c r="G804" s="41"/>
      <c r="H804" s="41"/>
      <c r="I804" s="41"/>
      <c r="J804" s="41"/>
      <c r="K804" s="41"/>
      <c r="L804" s="41"/>
      <c r="M804" s="41"/>
      <c r="N804" s="41"/>
      <c r="O804" s="41"/>
      <c r="P804" s="64"/>
      <c r="Q804" s="64"/>
      <c r="R804" s="64"/>
      <c r="S804" s="64"/>
      <c r="T804" s="64"/>
    </row>
    <row r="805" spans="1:20" ht="15.75" customHeight="1" x14ac:dyDescent="0.2">
      <c r="A805" s="63"/>
      <c r="B805" s="41"/>
      <c r="C805" s="41"/>
      <c r="D805" s="41"/>
      <c r="E805" s="41"/>
      <c r="F805" s="41"/>
      <c r="G805" s="41"/>
      <c r="H805" s="41"/>
      <c r="I805" s="41"/>
      <c r="J805" s="41"/>
      <c r="K805" s="41"/>
      <c r="L805" s="41"/>
      <c r="M805" s="41"/>
      <c r="N805" s="41"/>
      <c r="O805" s="41"/>
      <c r="P805" s="64"/>
      <c r="Q805" s="64"/>
      <c r="R805" s="64"/>
      <c r="S805" s="64"/>
      <c r="T805" s="64"/>
    </row>
    <row r="806" spans="1:20" ht="15.75" customHeight="1" x14ac:dyDescent="0.2">
      <c r="A806" s="63"/>
      <c r="B806" s="41"/>
      <c r="C806" s="41"/>
      <c r="D806" s="41"/>
      <c r="E806" s="41"/>
      <c r="F806" s="41"/>
      <c r="G806" s="41"/>
      <c r="H806" s="41"/>
      <c r="I806" s="41"/>
      <c r="J806" s="41"/>
      <c r="K806" s="41"/>
      <c r="L806" s="41"/>
      <c r="M806" s="41"/>
      <c r="N806" s="41"/>
      <c r="O806" s="41"/>
      <c r="P806" s="64"/>
      <c r="Q806" s="64"/>
      <c r="R806" s="64"/>
      <c r="S806" s="64"/>
      <c r="T806" s="64"/>
    </row>
    <row r="807" spans="1:20" ht="15.75" customHeight="1" x14ac:dyDescent="0.2">
      <c r="A807" s="63"/>
      <c r="B807" s="41"/>
      <c r="C807" s="41"/>
      <c r="D807" s="41"/>
      <c r="E807" s="41"/>
      <c r="F807" s="41"/>
      <c r="G807" s="41"/>
      <c r="H807" s="41"/>
      <c r="I807" s="41"/>
      <c r="J807" s="41"/>
      <c r="K807" s="41"/>
      <c r="L807" s="41"/>
      <c r="M807" s="41"/>
      <c r="N807" s="41"/>
      <c r="O807" s="41"/>
      <c r="P807" s="64"/>
      <c r="Q807" s="64"/>
      <c r="R807" s="64"/>
      <c r="S807" s="64"/>
      <c r="T807" s="64"/>
    </row>
    <row r="808" spans="1:20" ht="15.75" customHeight="1" x14ac:dyDescent="0.2">
      <c r="A808" s="63"/>
      <c r="B808" s="41"/>
      <c r="C808" s="41"/>
      <c r="D808" s="41"/>
      <c r="E808" s="41"/>
      <c r="F808" s="41"/>
      <c r="G808" s="41"/>
      <c r="H808" s="41"/>
      <c r="I808" s="41"/>
      <c r="J808" s="41"/>
      <c r="K808" s="41"/>
      <c r="L808" s="41"/>
      <c r="M808" s="41"/>
      <c r="N808" s="41"/>
      <c r="O808" s="41"/>
      <c r="P808" s="64"/>
      <c r="Q808" s="64"/>
      <c r="R808" s="64"/>
      <c r="S808" s="64"/>
      <c r="T808" s="64"/>
    </row>
    <row r="809" spans="1:20" ht="15.75" customHeight="1" x14ac:dyDescent="0.2">
      <c r="A809" s="63"/>
      <c r="B809" s="41"/>
      <c r="C809" s="41"/>
      <c r="D809" s="41"/>
      <c r="E809" s="41"/>
      <c r="F809" s="41"/>
      <c r="G809" s="41"/>
      <c r="H809" s="41"/>
      <c r="I809" s="41"/>
      <c r="J809" s="41"/>
      <c r="K809" s="41"/>
      <c r="L809" s="41"/>
      <c r="M809" s="41"/>
      <c r="N809" s="41"/>
      <c r="O809" s="41"/>
      <c r="P809" s="64"/>
      <c r="Q809" s="64"/>
      <c r="R809" s="64"/>
      <c r="S809" s="64"/>
      <c r="T809" s="64"/>
    </row>
    <row r="810" spans="1:20" ht="15.75" customHeight="1" x14ac:dyDescent="0.2">
      <c r="A810" s="63"/>
      <c r="B810" s="41"/>
      <c r="C810" s="41"/>
      <c r="D810" s="41"/>
      <c r="E810" s="41"/>
      <c r="F810" s="41"/>
      <c r="G810" s="41"/>
      <c r="H810" s="41"/>
      <c r="I810" s="41"/>
      <c r="J810" s="41"/>
      <c r="K810" s="41"/>
      <c r="L810" s="41"/>
      <c r="M810" s="41"/>
      <c r="N810" s="41"/>
      <c r="O810" s="41"/>
      <c r="P810" s="64"/>
      <c r="Q810" s="64"/>
      <c r="R810" s="64"/>
      <c r="S810" s="64"/>
      <c r="T810" s="64"/>
    </row>
    <row r="811" spans="1:20" ht="15.75" customHeight="1" x14ac:dyDescent="0.2">
      <c r="A811" s="63"/>
      <c r="B811" s="41"/>
      <c r="C811" s="41"/>
      <c r="D811" s="41"/>
      <c r="E811" s="41"/>
      <c r="F811" s="41"/>
      <c r="G811" s="41"/>
      <c r="H811" s="41"/>
      <c r="I811" s="41"/>
      <c r="J811" s="41"/>
      <c r="K811" s="41"/>
      <c r="L811" s="41"/>
      <c r="M811" s="41"/>
      <c r="N811" s="41"/>
      <c r="O811" s="41"/>
      <c r="P811" s="64"/>
      <c r="Q811" s="64"/>
      <c r="R811" s="64"/>
      <c r="S811" s="64"/>
      <c r="T811" s="64"/>
    </row>
    <row r="812" spans="1:20" ht="15.75" customHeight="1" x14ac:dyDescent="0.2">
      <c r="A812" s="63"/>
      <c r="B812" s="41"/>
      <c r="C812" s="41"/>
      <c r="D812" s="41"/>
      <c r="E812" s="41"/>
      <c r="F812" s="41"/>
      <c r="G812" s="41"/>
      <c r="H812" s="41"/>
      <c r="I812" s="41"/>
      <c r="J812" s="41"/>
      <c r="K812" s="41"/>
      <c r="L812" s="41"/>
      <c r="M812" s="41"/>
      <c r="N812" s="41"/>
      <c r="O812" s="41"/>
      <c r="P812" s="64"/>
      <c r="Q812" s="64"/>
      <c r="R812" s="64"/>
      <c r="S812" s="64"/>
      <c r="T812" s="64"/>
    </row>
    <row r="813" spans="1:20" ht="15.75" customHeight="1" x14ac:dyDescent="0.2">
      <c r="A813" s="63"/>
      <c r="B813" s="41"/>
      <c r="C813" s="41"/>
      <c r="D813" s="41"/>
      <c r="E813" s="41"/>
      <c r="F813" s="41"/>
      <c r="G813" s="41"/>
      <c r="H813" s="41"/>
      <c r="I813" s="41"/>
      <c r="J813" s="41"/>
      <c r="K813" s="41"/>
      <c r="L813" s="41"/>
      <c r="M813" s="41"/>
      <c r="N813" s="41"/>
      <c r="O813" s="41"/>
      <c r="P813" s="64"/>
      <c r="Q813" s="64"/>
      <c r="R813" s="64"/>
      <c r="S813" s="64"/>
      <c r="T813" s="64"/>
    </row>
    <row r="814" spans="1:20" ht="15.75" customHeight="1" x14ac:dyDescent="0.2">
      <c r="A814" s="63"/>
      <c r="B814" s="41"/>
      <c r="C814" s="41"/>
      <c r="D814" s="41"/>
      <c r="E814" s="41"/>
      <c r="F814" s="41"/>
      <c r="G814" s="41"/>
      <c r="H814" s="41"/>
      <c r="I814" s="41"/>
      <c r="J814" s="41"/>
      <c r="K814" s="41"/>
      <c r="L814" s="41"/>
      <c r="M814" s="41"/>
      <c r="N814" s="41"/>
      <c r="O814" s="41"/>
      <c r="P814" s="64"/>
      <c r="Q814" s="64"/>
      <c r="R814" s="64"/>
      <c r="S814" s="64"/>
      <c r="T814" s="64"/>
    </row>
    <row r="815" spans="1:20" ht="15.75" customHeight="1" x14ac:dyDescent="0.2">
      <c r="A815" s="63"/>
      <c r="B815" s="41"/>
      <c r="C815" s="41"/>
      <c r="D815" s="41"/>
      <c r="E815" s="41"/>
      <c r="F815" s="41"/>
      <c r="G815" s="41"/>
      <c r="H815" s="41"/>
      <c r="I815" s="41"/>
      <c r="J815" s="41"/>
      <c r="K815" s="41"/>
      <c r="L815" s="41"/>
      <c r="M815" s="41"/>
      <c r="N815" s="41"/>
      <c r="O815" s="41"/>
      <c r="P815" s="64"/>
      <c r="Q815" s="64"/>
      <c r="R815" s="64"/>
      <c r="S815" s="64"/>
      <c r="T815" s="64"/>
    </row>
    <row r="816" spans="1:20" ht="15.75" customHeight="1" x14ac:dyDescent="0.2">
      <c r="A816" s="63"/>
      <c r="B816" s="41"/>
      <c r="C816" s="41"/>
      <c r="D816" s="41"/>
      <c r="E816" s="41"/>
      <c r="F816" s="41"/>
      <c r="G816" s="41"/>
      <c r="H816" s="41"/>
      <c r="I816" s="41"/>
      <c r="J816" s="41"/>
      <c r="K816" s="41"/>
      <c r="L816" s="41"/>
      <c r="M816" s="41"/>
      <c r="N816" s="41"/>
      <c r="O816" s="41"/>
      <c r="P816" s="64"/>
      <c r="Q816" s="64"/>
      <c r="R816" s="64"/>
      <c r="S816" s="64"/>
      <c r="T816" s="64"/>
    </row>
    <row r="817" spans="1:20" ht="15.75" customHeight="1" x14ac:dyDescent="0.2">
      <c r="A817" s="63"/>
      <c r="B817" s="41"/>
      <c r="C817" s="41"/>
      <c r="D817" s="41"/>
      <c r="E817" s="41"/>
      <c r="F817" s="41"/>
      <c r="G817" s="41"/>
      <c r="H817" s="41"/>
      <c r="I817" s="41"/>
      <c r="J817" s="41"/>
      <c r="K817" s="41"/>
      <c r="L817" s="41"/>
      <c r="M817" s="41"/>
      <c r="N817" s="41"/>
      <c r="O817" s="41"/>
      <c r="P817" s="64"/>
      <c r="Q817" s="64"/>
      <c r="R817" s="64"/>
      <c r="S817" s="64"/>
      <c r="T817" s="64"/>
    </row>
    <row r="818" spans="1:20" ht="15.75" customHeight="1" x14ac:dyDescent="0.2">
      <c r="A818" s="63"/>
      <c r="B818" s="41"/>
      <c r="C818" s="41"/>
      <c r="D818" s="41"/>
      <c r="E818" s="41"/>
      <c r="F818" s="41"/>
      <c r="G818" s="41"/>
      <c r="H818" s="41"/>
      <c r="I818" s="41"/>
      <c r="J818" s="41"/>
      <c r="K818" s="41"/>
      <c r="L818" s="41"/>
      <c r="M818" s="41"/>
      <c r="N818" s="41"/>
      <c r="O818" s="41"/>
      <c r="P818" s="64"/>
      <c r="Q818" s="64"/>
      <c r="R818" s="64"/>
      <c r="S818" s="64"/>
      <c r="T818" s="64"/>
    </row>
    <row r="819" spans="1:20" ht="15.75" customHeight="1" x14ac:dyDescent="0.2">
      <c r="A819" s="63"/>
      <c r="B819" s="41"/>
      <c r="C819" s="41"/>
      <c r="D819" s="41"/>
      <c r="E819" s="41"/>
      <c r="F819" s="41"/>
      <c r="G819" s="41"/>
      <c r="H819" s="41"/>
      <c r="I819" s="41"/>
      <c r="J819" s="41"/>
      <c r="K819" s="41"/>
      <c r="L819" s="41"/>
      <c r="M819" s="41"/>
      <c r="N819" s="41"/>
      <c r="O819" s="41"/>
      <c r="P819" s="64"/>
      <c r="Q819" s="64"/>
      <c r="R819" s="64"/>
      <c r="S819" s="64"/>
      <c r="T819" s="64"/>
    </row>
    <row r="820" spans="1:20" ht="15.75" customHeight="1" x14ac:dyDescent="0.2">
      <c r="A820" s="63"/>
      <c r="B820" s="41"/>
      <c r="C820" s="41"/>
      <c r="D820" s="41"/>
      <c r="E820" s="41"/>
      <c r="F820" s="41"/>
      <c r="G820" s="41"/>
      <c r="H820" s="41"/>
      <c r="I820" s="41"/>
      <c r="J820" s="41"/>
      <c r="K820" s="41"/>
      <c r="L820" s="41"/>
      <c r="M820" s="41"/>
      <c r="N820" s="41"/>
      <c r="O820" s="41"/>
      <c r="P820" s="64"/>
      <c r="Q820" s="64"/>
      <c r="R820" s="64"/>
      <c r="S820" s="64"/>
      <c r="T820" s="64"/>
    </row>
    <row r="821" spans="1:20" ht="15.75" customHeight="1" x14ac:dyDescent="0.2">
      <c r="A821" s="63"/>
      <c r="B821" s="41"/>
      <c r="C821" s="41"/>
      <c r="D821" s="41"/>
      <c r="E821" s="41"/>
      <c r="F821" s="41"/>
      <c r="G821" s="41"/>
      <c r="H821" s="41"/>
      <c r="I821" s="41"/>
      <c r="J821" s="41"/>
      <c r="K821" s="41"/>
      <c r="L821" s="41"/>
      <c r="M821" s="41"/>
      <c r="N821" s="41"/>
      <c r="O821" s="41"/>
      <c r="P821" s="64"/>
      <c r="Q821" s="64"/>
      <c r="R821" s="64"/>
      <c r="S821" s="64"/>
      <c r="T821" s="64"/>
    </row>
    <row r="822" spans="1:20" ht="15.75" customHeight="1" x14ac:dyDescent="0.2">
      <c r="A822" s="63"/>
      <c r="B822" s="41"/>
      <c r="C822" s="41"/>
      <c r="D822" s="41"/>
      <c r="E822" s="41"/>
      <c r="F822" s="41"/>
      <c r="G822" s="41"/>
      <c r="H822" s="41"/>
      <c r="I822" s="41"/>
      <c r="J822" s="41"/>
      <c r="K822" s="41"/>
      <c r="L822" s="41"/>
      <c r="M822" s="41"/>
      <c r="N822" s="41"/>
      <c r="O822" s="41"/>
      <c r="P822" s="64"/>
      <c r="Q822" s="64"/>
      <c r="R822" s="64"/>
      <c r="S822" s="64"/>
      <c r="T822" s="64"/>
    </row>
    <row r="823" spans="1:20" ht="15.75" customHeight="1" x14ac:dyDescent="0.2">
      <c r="A823" s="63"/>
      <c r="B823" s="41"/>
      <c r="C823" s="41"/>
      <c r="D823" s="41"/>
      <c r="E823" s="41"/>
      <c r="F823" s="41"/>
      <c r="G823" s="41"/>
      <c r="H823" s="41"/>
      <c r="I823" s="41"/>
      <c r="J823" s="41"/>
      <c r="K823" s="41"/>
      <c r="L823" s="41"/>
      <c r="M823" s="41"/>
      <c r="N823" s="41"/>
      <c r="O823" s="41"/>
      <c r="P823" s="64"/>
      <c r="Q823" s="64"/>
      <c r="R823" s="64"/>
      <c r="S823" s="64"/>
      <c r="T823" s="64"/>
    </row>
    <row r="824" spans="1:20" ht="15.75" customHeight="1" x14ac:dyDescent="0.2">
      <c r="A824" s="63"/>
      <c r="B824" s="41"/>
      <c r="C824" s="41"/>
      <c r="D824" s="41"/>
      <c r="E824" s="41"/>
      <c r="F824" s="41"/>
      <c r="G824" s="41"/>
      <c r="H824" s="41"/>
      <c r="I824" s="41"/>
      <c r="J824" s="41"/>
      <c r="K824" s="41"/>
      <c r="L824" s="41"/>
      <c r="M824" s="41"/>
      <c r="N824" s="41"/>
      <c r="O824" s="41"/>
      <c r="P824" s="64"/>
      <c r="Q824" s="64"/>
      <c r="R824" s="64"/>
      <c r="S824" s="64"/>
      <c r="T824" s="64"/>
    </row>
    <row r="825" spans="1:20" ht="15.75" customHeight="1" x14ac:dyDescent="0.2">
      <c r="A825" s="63"/>
      <c r="B825" s="41"/>
      <c r="C825" s="41"/>
      <c r="D825" s="41"/>
      <c r="E825" s="41"/>
      <c r="F825" s="41"/>
      <c r="G825" s="41"/>
      <c r="H825" s="41"/>
      <c r="I825" s="41"/>
      <c r="J825" s="41"/>
      <c r="K825" s="41"/>
      <c r="L825" s="41"/>
      <c r="M825" s="41"/>
      <c r="N825" s="41"/>
      <c r="O825" s="41"/>
      <c r="P825" s="64"/>
      <c r="Q825" s="64"/>
      <c r="R825" s="64"/>
      <c r="S825" s="64"/>
      <c r="T825" s="64"/>
    </row>
    <row r="826" spans="1:20" ht="15.75" customHeight="1" x14ac:dyDescent="0.2">
      <c r="A826" s="63"/>
      <c r="B826" s="41"/>
      <c r="C826" s="41"/>
      <c r="D826" s="41"/>
      <c r="E826" s="41"/>
      <c r="F826" s="41"/>
      <c r="G826" s="41"/>
      <c r="H826" s="41"/>
      <c r="I826" s="41"/>
      <c r="J826" s="41"/>
      <c r="K826" s="41"/>
      <c r="L826" s="41"/>
      <c r="M826" s="41"/>
      <c r="N826" s="41"/>
      <c r="O826" s="41"/>
      <c r="P826" s="64"/>
      <c r="Q826" s="64"/>
      <c r="R826" s="64"/>
      <c r="S826" s="64"/>
      <c r="T826" s="64"/>
    </row>
    <row r="827" spans="1:20" ht="15.75" customHeight="1" x14ac:dyDescent="0.2">
      <c r="A827" s="63"/>
      <c r="B827" s="41"/>
      <c r="C827" s="41"/>
      <c r="D827" s="41"/>
      <c r="E827" s="41"/>
      <c r="F827" s="41"/>
      <c r="G827" s="41"/>
      <c r="H827" s="41"/>
      <c r="I827" s="41"/>
      <c r="J827" s="41"/>
      <c r="K827" s="41"/>
      <c r="L827" s="41"/>
      <c r="M827" s="41"/>
      <c r="N827" s="41"/>
      <c r="O827" s="41"/>
      <c r="P827" s="64"/>
      <c r="Q827" s="64"/>
      <c r="R827" s="64"/>
      <c r="S827" s="64"/>
      <c r="T827" s="64"/>
    </row>
    <row r="828" spans="1:20" ht="15.75" customHeight="1" x14ac:dyDescent="0.2">
      <c r="A828" s="63"/>
      <c r="B828" s="41"/>
      <c r="C828" s="41"/>
      <c r="D828" s="41"/>
      <c r="E828" s="41"/>
      <c r="F828" s="41"/>
      <c r="G828" s="41"/>
      <c r="H828" s="41"/>
      <c r="I828" s="41"/>
      <c r="J828" s="41"/>
      <c r="K828" s="41"/>
      <c r="L828" s="41"/>
      <c r="M828" s="41"/>
      <c r="N828" s="41"/>
      <c r="O828" s="41"/>
      <c r="P828" s="64"/>
      <c r="Q828" s="64"/>
      <c r="R828" s="64"/>
      <c r="S828" s="64"/>
      <c r="T828" s="64"/>
    </row>
    <row r="829" spans="1:20" ht="15.75" customHeight="1" x14ac:dyDescent="0.2">
      <c r="A829" s="63"/>
      <c r="B829" s="41"/>
      <c r="C829" s="41"/>
      <c r="D829" s="41"/>
      <c r="E829" s="41"/>
      <c r="F829" s="41"/>
      <c r="G829" s="41"/>
      <c r="H829" s="41"/>
      <c r="I829" s="41"/>
      <c r="J829" s="41"/>
      <c r="K829" s="41"/>
      <c r="L829" s="41"/>
      <c r="M829" s="41"/>
      <c r="N829" s="41"/>
      <c r="O829" s="41"/>
      <c r="P829" s="64"/>
      <c r="Q829" s="64"/>
      <c r="R829" s="64"/>
      <c r="S829" s="64"/>
      <c r="T829" s="64"/>
    </row>
    <row r="830" spans="1:20" ht="15.75" customHeight="1" x14ac:dyDescent="0.2">
      <c r="A830" s="63"/>
      <c r="B830" s="41"/>
      <c r="C830" s="41"/>
      <c r="D830" s="41"/>
      <c r="E830" s="41"/>
      <c r="F830" s="41"/>
      <c r="G830" s="41"/>
      <c r="H830" s="41"/>
      <c r="I830" s="41"/>
      <c r="J830" s="41"/>
      <c r="K830" s="41"/>
      <c r="L830" s="41"/>
      <c r="M830" s="41"/>
      <c r="N830" s="41"/>
      <c r="O830" s="41"/>
      <c r="P830" s="64"/>
      <c r="Q830" s="64"/>
      <c r="R830" s="64"/>
      <c r="S830" s="64"/>
      <c r="T830" s="64"/>
    </row>
    <row r="831" spans="1:20" ht="15.75" customHeight="1" x14ac:dyDescent="0.2">
      <c r="A831" s="63"/>
      <c r="B831" s="41"/>
      <c r="C831" s="41"/>
      <c r="D831" s="41"/>
      <c r="E831" s="41"/>
      <c r="F831" s="41"/>
      <c r="G831" s="41"/>
      <c r="H831" s="41"/>
      <c r="I831" s="41"/>
      <c r="J831" s="41"/>
      <c r="K831" s="41"/>
      <c r="L831" s="41"/>
      <c r="M831" s="41"/>
      <c r="N831" s="41"/>
      <c r="O831" s="41"/>
      <c r="P831" s="64"/>
      <c r="Q831" s="64"/>
      <c r="R831" s="64"/>
      <c r="S831" s="64"/>
      <c r="T831" s="64"/>
    </row>
    <row r="832" spans="1:20" ht="15.75" customHeight="1" x14ac:dyDescent="0.2">
      <c r="A832" s="63"/>
      <c r="B832" s="41"/>
      <c r="C832" s="41"/>
      <c r="D832" s="41"/>
      <c r="E832" s="41"/>
      <c r="F832" s="41"/>
      <c r="G832" s="41"/>
      <c r="H832" s="41"/>
      <c r="I832" s="41"/>
      <c r="J832" s="41"/>
      <c r="K832" s="41"/>
      <c r="L832" s="41"/>
      <c r="M832" s="41"/>
      <c r="N832" s="41"/>
      <c r="O832" s="41"/>
      <c r="P832" s="64"/>
      <c r="Q832" s="64"/>
      <c r="R832" s="64"/>
      <c r="S832" s="64"/>
      <c r="T832" s="64"/>
    </row>
    <row r="833" spans="1:20" ht="15.75" customHeight="1" x14ac:dyDescent="0.2">
      <c r="A833" s="63"/>
      <c r="B833" s="41"/>
      <c r="C833" s="41"/>
      <c r="D833" s="41"/>
      <c r="E833" s="41"/>
      <c r="F833" s="41"/>
      <c r="G833" s="41"/>
      <c r="H833" s="41"/>
      <c r="I833" s="41"/>
      <c r="J833" s="41"/>
      <c r="K833" s="41"/>
      <c r="L833" s="41"/>
      <c r="M833" s="41"/>
      <c r="N833" s="41"/>
      <c r="O833" s="41"/>
      <c r="P833" s="64"/>
      <c r="Q833" s="64"/>
      <c r="R833" s="64"/>
      <c r="S833" s="64"/>
      <c r="T833" s="64"/>
    </row>
    <row r="834" spans="1:20" ht="15.75" customHeight="1" x14ac:dyDescent="0.2">
      <c r="A834" s="63"/>
      <c r="B834" s="41"/>
      <c r="C834" s="41"/>
      <c r="D834" s="41"/>
      <c r="E834" s="41"/>
      <c r="F834" s="41"/>
      <c r="G834" s="41"/>
      <c r="H834" s="41"/>
      <c r="I834" s="41"/>
      <c r="J834" s="41"/>
      <c r="K834" s="41"/>
      <c r="L834" s="41"/>
      <c r="M834" s="41"/>
      <c r="N834" s="41"/>
      <c r="O834" s="41"/>
      <c r="P834" s="64"/>
      <c r="Q834" s="64"/>
      <c r="R834" s="64"/>
      <c r="S834" s="64"/>
      <c r="T834" s="64"/>
    </row>
    <row r="835" spans="1:20" ht="15.75" customHeight="1" x14ac:dyDescent="0.2">
      <c r="A835" s="63"/>
      <c r="B835" s="41"/>
      <c r="C835" s="41"/>
      <c r="D835" s="41"/>
      <c r="E835" s="41"/>
      <c r="F835" s="41"/>
      <c r="G835" s="41"/>
      <c r="H835" s="41"/>
      <c r="I835" s="41"/>
      <c r="J835" s="41"/>
      <c r="K835" s="41"/>
      <c r="L835" s="41"/>
      <c r="M835" s="41"/>
      <c r="N835" s="41"/>
      <c r="O835" s="41"/>
      <c r="P835" s="64"/>
      <c r="Q835" s="64"/>
      <c r="R835" s="64"/>
      <c r="S835" s="64"/>
      <c r="T835" s="64"/>
    </row>
    <row r="836" spans="1:20" ht="15.75" customHeight="1" x14ac:dyDescent="0.2">
      <c r="A836" s="63"/>
      <c r="B836" s="41"/>
      <c r="C836" s="41"/>
      <c r="D836" s="41"/>
      <c r="E836" s="41"/>
      <c r="F836" s="41"/>
      <c r="G836" s="41"/>
      <c r="H836" s="41"/>
      <c r="I836" s="41"/>
      <c r="J836" s="41"/>
      <c r="K836" s="41"/>
      <c r="L836" s="41"/>
      <c r="M836" s="41"/>
      <c r="N836" s="41"/>
      <c r="O836" s="41"/>
      <c r="P836" s="64"/>
      <c r="Q836" s="64"/>
      <c r="R836" s="64"/>
      <c r="S836" s="64"/>
      <c r="T836" s="64"/>
    </row>
    <row r="837" spans="1:20" ht="15.75" customHeight="1" x14ac:dyDescent="0.2">
      <c r="A837" s="63"/>
      <c r="B837" s="41"/>
      <c r="C837" s="41"/>
      <c r="D837" s="41"/>
      <c r="E837" s="41"/>
      <c r="F837" s="41"/>
      <c r="G837" s="41"/>
      <c r="H837" s="41"/>
      <c r="I837" s="41"/>
      <c r="J837" s="41"/>
      <c r="K837" s="41"/>
      <c r="L837" s="41"/>
      <c r="M837" s="41"/>
      <c r="N837" s="41"/>
      <c r="O837" s="41"/>
      <c r="P837" s="64"/>
      <c r="Q837" s="64"/>
      <c r="R837" s="64"/>
      <c r="S837" s="64"/>
      <c r="T837" s="64"/>
    </row>
    <row r="838" spans="1:20" ht="15.75" customHeight="1" x14ac:dyDescent="0.2">
      <c r="A838" s="63"/>
      <c r="B838" s="41"/>
      <c r="C838" s="41"/>
      <c r="D838" s="41"/>
      <c r="E838" s="41"/>
      <c r="F838" s="41"/>
      <c r="G838" s="41"/>
      <c r="H838" s="41"/>
      <c r="I838" s="41"/>
      <c r="J838" s="41"/>
      <c r="K838" s="41"/>
      <c r="L838" s="41"/>
      <c r="M838" s="41"/>
      <c r="N838" s="41"/>
      <c r="O838" s="41"/>
      <c r="P838" s="64"/>
      <c r="Q838" s="64"/>
      <c r="R838" s="64"/>
      <c r="S838" s="64"/>
      <c r="T838" s="64"/>
    </row>
    <row r="839" spans="1:20" ht="15.75" customHeight="1" x14ac:dyDescent="0.2">
      <c r="A839" s="63"/>
      <c r="B839" s="41"/>
      <c r="C839" s="41"/>
      <c r="D839" s="41"/>
      <c r="E839" s="41"/>
      <c r="F839" s="41"/>
      <c r="G839" s="41"/>
      <c r="H839" s="41"/>
      <c r="I839" s="41"/>
      <c r="J839" s="41"/>
      <c r="K839" s="41"/>
      <c r="L839" s="41"/>
      <c r="M839" s="41"/>
      <c r="N839" s="41"/>
      <c r="O839" s="41"/>
      <c r="P839" s="64"/>
      <c r="Q839" s="64"/>
      <c r="R839" s="64"/>
      <c r="S839" s="64"/>
      <c r="T839" s="64"/>
    </row>
    <row r="840" spans="1:20" ht="15.75" customHeight="1" x14ac:dyDescent="0.2">
      <c r="A840" s="63"/>
      <c r="B840" s="41"/>
      <c r="C840" s="41"/>
      <c r="D840" s="41"/>
      <c r="E840" s="41"/>
      <c r="F840" s="41"/>
      <c r="G840" s="41"/>
      <c r="H840" s="41"/>
      <c r="I840" s="41"/>
      <c r="J840" s="41"/>
      <c r="K840" s="41"/>
      <c r="L840" s="41"/>
      <c r="M840" s="41"/>
      <c r="N840" s="41"/>
      <c r="O840" s="41"/>
      <c r="P840" s="64"/>
      <c r="Q840" s="64"/>
      <c r="R840" s="64"/>
      <c r="S840" s="64"/>
      <c r="T840" s="64"/>
    </row>
    <row r="841" spans="1:20" ht="15.75" customHeight="1" x14ac:dyDescent="0.2">
      <c r="A841" s="63"/>
      <c r="B841" s="41"/>
      <c r="C841" s="41"/>
      <c r="D841" s="41"/>
      <c r="E841" s="41"/>
      <c r="F841" s="41"/>
      <c r="G841" s="41"/>
      <c r="H841" s="41"/>
      <c r="I841" s="41"/>
      <c r="J841" s="41"/>
      <c r="K841" s="41"/>
      <c r="L841" s="41"/>
      <c r="M841" s="41"/>
      <c r="N841" s="41"/>
      <c r="O841" s="41"/>
      <c r="P841" s="64"/>
      <c r="Q841" s="64"/>
      <c r="R841" s="64"/>
      <c r="S841" s="64"/>
      <c r="T841" s="64"/>
    </row>
    <row r="842" spans="1:20" ht="15.75" customHeight="1" x14ac:dyDescent="0.2">
      <c r="A842" s="63"/>
      <c r="B842" s="41"/>
      <c r="C842" s="41"/>
      <c r="D842" s="41"/>
      <c r="E842" s="41"/>
      <c r="F842" s="41"/>
      <c r="G842" s="41"/>
      <c r="H842" s="41"/>
      <c r="I842" s="41"/>
      <c r="J842" s="41"/>
      <c r="K842" s="41"/>
      <c r="L842" s="41"/>
      <c r="M842" s="41"/>
      <c r="N842" s="41"/>
      <c r="O842" s="41"/>
      <c r="P842" s="64"/>
      <c r="Q842" s="64"/>
      <c r="R842" s="64"/>
      <c r="S842" s="64"/>
      <c r="T842" s="64"/>
    </row>
    <row r="843" spans="1:20" ht="15.75" customHeight="1" x14ac:dyDescent="0.2">
      <c r="A843" s="63"/>
      <c r="B843" s="41"/>
      <c r="C843" s="41"/>
      <c r="D843" s="41"/>
      <c r="E843" s="41"/>
      <c r="F843" s="41"/>
      <c r="G843" s="41"/>
      <c r="H843" s="41"/>
      <c r="I843" s="41"/>
      <c r="J843" s="41"/>
      <c r="K843" s="41"/>
      <c r="L843" s="41"/>
      <c r="M843" s="41"/>
      <c r="N843" s="41"/>
      <c r="O843" s="41"/>
      <c r="P843" s="64"/>
      <c r="Q843" s="64"/>
      <c r="R843" s="64"/>
      <c r="S843" s="64"/>
      <c r="T843" s="64"/>
    </row>
    <row r="844" spans="1:20" ht="15.75" customHeight="1" x14ac:dyDescent="0.2">
      <c r="A844" s="63"/>
      <c r="B844" s="41"/>
      <c r="C844" s="41"/>
      <c r="D844" s="41"/>
      <c r="E844" s="41"/>
      <c r="F844" s="41"/>
      <c r="G844" s="41"/>
      <c r="H844" s="41"/>
      <c r="I844" s="41"/>
      <c r="J844" s="41"/>
      <c r="K844" s="41"/>
      <c r="L844" s="41"/>
      <c r="M844" s="41"/>
      <c r="N844" s="41"/>
      <c r="O844" s="41"/>
      <c r="P844" s="64"/>
      <c r="Q844" s="64"/>
      <c r="R844" s="64"/>
      <c r="S844" s="64"/>
      <c r="T844" s="64"/>
    </row>
    <row r="845" spans="1:20" ht="15.75" customHeight="1" x14ac:dyDescent="0.2">
      <c r="A845" s="63"/>
      <c r="B845" s="41"/>
      <c r="C845" s="41"/>
      <c r="D845" s="41"/>
      <c r="E845" s="41"/>
      <c r="F845" s="41"/>
      <c r="G845" s="41"/>
      <c r="H845" s="41"/>
      <c r="I845" s="41"/>
      <c r="J845" s="41"/>
      <c r="K845" s="41"/>
      <c r="L845" s="41"/>
      <c r="M845" s="41"/>
      <c r="N845" s="41"/>
      <c r="O845" s="41"/>
      <c r="P845" s="64"/>
      <c r="Q845" s="64"/>
      <c r="R845" s="64"/>
      <c r="S845" s="64"/>
      <c r="T845" s="64"/>
    </row>
    <row r="846" spans="1:20" ht="15.75" customHeight="1" x14ac:dyDescent="0.2">
      <c r="A846" s="63"/>
      <c r="B846" s="41"/>
      <c r="C846" s="41"/>
      <c r="D846" s="41"/>
      <c r="E846" s="41"/>
      <c r="F846" s="41"/>
      <c r="G846" s="41"/>
      <c r="H846" s="41"/>
      <c r="I846" s="41"/>
      <c r="J846" s="41"/>
      <c r="K846" s="41"/>
      <c r="L846" s="41"/>
      <c r="M846" s="41"/>
      <c r="N846" s="41"/>
      <c r="O846" s="41"/>
      <c r="P846" s="64"/>
      <c r="Q846" s="64"/>
      <c r="R846" s="64"/>
      <c r="S846" s="64"/>
      <c r="T846" s="64"/>
    </row>
    <row r="847" spans="1:20" ht="15.75" customHeight="1" x14ac:dyDescent="0.2">
      <c r="A847" s="63"/>
      <c r="B847" s="41"/>
      <c r="C847" s="41"/>
      <c r="D847" s="41"/>
      <c r="E847" s="41"/>
      <c r="F847" s="41"/>
      <c r="G847" s="41"/>
      <c r="H847" s="41"/>
      <c r="I847" s="41"/>
      <c r="J847" s="41"/>
      <c r="K847" s="41"/>
      <c r="L847" s="41"/>
      <c r="M847" s="41"/>
      <c r="N847" s="41"/>
      <c r="O847" s="41"/>
      <c r="P847" s="64"/>
      <c r="Q847" s="64"/>
      <c r="R847" s="64"/>
      <c r="S847" s="64"/>
      <c r="T847" s="64"/>
    </row>
    <row r="848" spans="1:20" ht="15.75" customHeight="1" x14ac:dyDescent="0.2">
      <c r="A848" s="63"/>
      <c r="B848" s="41"/>
      <c r="C848" s="41"/>
      <c r="D848" s="41"/>
      <c r="E848" s="41"/>
      <c r="F848" s="41"/>
      <c r="G848" s="41"/>
      <c r="H848" s="41"/>
      <c r="I848" s="41"/>
      <c r="J848" s="41"/>
      <c r="K848" s="41"/>
      <c r="L848" s="41"/>
      <c r="M848" s="41"/>
      <c r="N848" s="41"/>
      <c r="O848" s="41"/>
      <c r="P848" s="64"/>
      <c r="Q848" s="64"/>
      <c r="R848" s="64"/>
      <c r="S848" s="64"/>
      <c r="T848" s="64"/>
    </row>
    <row r="849" spans="1:20" ht="15.75" customHeight="1" x14ac:dyDescent="0.2">
      <c r="A849" s="63"/>
      <c r="B849" s="41"/>
      <c r="C849" s="41"/>
      <c r="D849" s="41"/>
      <c r="E849" s="41"/>
      <c r="F849" s="41"/>
      <c r="G849" s="41"/>
      <c r="H849" s="41"/>
      <c r="I849" s="41"/>
      <c r="J849" s="41"/>
      <c r="K849" s="41"/>
      <c r="L849" s="41"/>
      <c r="M849" s="41"/>
      <c r="N849" s="41"/>
      <c r="O849" s="41"/>
      <c r="P849" s="64"/>
      <c r="Q849" s="64"/>
      <c r="R849" s="64"/>
      <c r="S849" s="64"/>
      <c r="T849" s="64"/>
    </row>
    <row r="850" spans="1:20" ht="15.75" customHeight="1" x14ac:dyDescent="0.2">
      <c r="A850" s="63"/>
      <c r="B850" s="41"/>
      <c r="C850" s="41"/>
      <c r="D850" s="41"/>
      <c r="E850" s="41"/>
      <c r="F850" s="41"/>
      <c r="G850" s="41"/>
      <c r="H850" s="41"/>
      <c r="I850" s="41"/>
      <c r="J850" s="41"/>
      <c r="K850" s="41"/>
      <c r="L850" s="41"/>
      <c r="M850" s="41"/>
      <c r="N850" s="41"/>
      <c r="O850" s="41"/>
      <c r="P850" s="64"/>
      <c r="Q850" s="64"/>
      <c r="R850" s="64"/>
      <c r="S850" s="64"/>
      <c r="T850" s="64"/>
    </row>
    <row r="851" spans="1:20" ht="15.75" customHeight="1" x14ac:dyDescent="0.2">
      <c r="A851" s="63"/>
      <c r="B851" s="41"/>
      <c r="C851" s="41"/>
      <c r="D851" s="41"/>
      <c r="E851" s="41"/>
      <c r="F851" s="41"/>
      <c r="G851" s="41"/>
      <c r="H851" s="41"/>
      <c r="I851" s="41"/>
      <c r="J851" s="41"/>
      <c r="K851" s="41"/>
      <c r="L851" s="41"/>
      <c r="M851" s="41"/>
      <c r="N851" s="41"/>
      <c r="O851" s="41"/>
      <c r="P851" s="64"/>
      <c r="Q851" s="64"/>
      <c r="R851" s="64"/>
      <c r="S851" s="64"/>
      <c r="T851" s="64"/>
    </row>
    <row r="852" spans="1:20" ht="15.75" customHeight="1" x14ac:dyDescent="0.2">
      <c r="A852" s="63"/>
      <c r="B852" s="41"/>
      <c r="C852" s="41"/>
      <c r="D852" s="41"/>
      <c r="E852" s="41"/>
      <c r="F852" s="41"/>
      <c r="G852" s="41"/>
      <c r="H852" s="41"/>
      <c r="I852" s="41"/>
      <c r="J852" s="41"/>
      <c r="K852" s="41"/>
      <c r="L852" s="41"/>
      <c r="M852" s="41"/>
      <c r="N852" s="41"/>
      <c r="O852" s="41"/>
      <c r="P852" s="64"/>
      <c r="Q852" s="64"/>
      <c r="R852" s="64"/>
      <c r="S852" s="64"/>
      <c r="T852" s="64"/>
    </row>
    <row r="853" spans="1:20" ht="15.75" customHeight="1" x14ac:dyDescent="0.2">
      <c r="A853" s="63"/>
      <c r="B853" s="41"/>
      <c r="C853" s="41"/>
      <c r="D853" s="41"/>
      <c r="E853" s="41"/>
      <c r="F853" s="41"/>
      <c r="G853" s="41"/>
      <c r="H853" s="41"/>
      <c r="I853" s="41"/>
      <c r="J853" s="41"/>
      <c r="K853" s="41"/>
      <c r="L853" s="41"/>
      <c r="M853" s="41"/>
      <c r="N853" s="41"/>
      <c r="O853" s="41"/>
      <c r="P853" s="64"/>
      <c r="Q853" s="64"/>
      <c r="R853" s="64"/>
      <c r="S853" s="64"/>
      <c r="T853" s="64"/>
    </row>
    <row r="854" spans="1:20" ht="15.75" customHeight="1" x14ac:dyDescent="0.2">
      <c r="A854" s="63"/>
      <c r="B854" s="41"/>
      <c r="C854" s="41"/>
      <c r="D854" s="41"/>
      <c r="E854" s="41"/>
      <c r="F854" s="41"/>
      <c r="G854" s="41"/>
      <c r="H854" s="41"/>
      <c r="I854" s="41"/>
      <c r="J854" s="41"/>
      <c r="K854" s="41"/>
      <c r="L854" s="41"/>
      <c r="M854" s="41"/>
      <c r="N854" s="41"/>
      <c r="O854" s="41"/>
      <c r="P854" s="64"/>
      <c r="Q854" s="64"/>
      <c r="R854" s="64"/>
      <c r="S854" s="64"/>
      <c r="T854" s="64"/>
    </row>
    <row r="855" spans="1:20" ht="15.75" customHeight="1" x14ac:dyDescent="0.2">
      <c r="A855" s="63"/>
      <c r="B855" s="41"/>
      <c r="C855" s="41"/>
      <c r="D855" s="41"/>
      <c r="E855" s="41"/>
      <c r="F855" s="41"/>
      <c r="G855" s="41"/>
      <c r="H855" s="41"/>
      <c r="I855" s="41"/>
      <c r="J855" s="41"/>
      <c r="K855" s="41"/>
      <c r="L855" s="41"/>
      <c r="M855" s="41"/>
      <c r="N855" s="41"/>
      <c r="O855" s="41"/>
      <c r="P855" s="64"/>
      <c r="Q855" s="64"/>
      <c r="R855" s="64"/>
      <c r="S855" s="64"/>
      <c r="T855" s="64"/>
    </row>
    <row r="856" spans="1:20" ht="15.75" customHeight="1" x14ac:dyDescent="0.2">
      <c r="A856" s="63"/>
      <c r="B856" s="41"/>
      <c r="C856" s="41"/>
      <c r="D856" s="41"/>
      <c r="E856" s="41"/>
      <c r="F856" s="41"/>
      <c r="G856" s="41"/>
      <c r="H856" s="41"/>
      <c r="I856" s="41"/>
      <c r="J856" s="41"/>
      <c r="K856" s="41"/>
      <c r="L856" s="41"/>
      <c r="M856" s="41"/>
      <c r="N856" s="41"/>
      <c r="O856" s="41"/>
      <c r="P856" s="64"/>
      <c r="Q856" s="64"/>
      <c r="R856" s="64"/>
      <c r="S856" s="64"/>
      <c r="T856" s="64"/>
    </row>
    <row r="857" spans="1:20" ht="15.75" customHeight="1" x14ac:dyDescent="0.2">
      <c r="A857" s="63"/>
      <c r="B857" s="41"/>
      <c r="C857" s="41"/>
      <c r="D857" s="41"/>
      <c r="E857" s="41"/>
      <c r="F857" s="41"/>
      <c r="G857" s="41"/>
      <c r="H857" s="41"/>
      <c r="I857" s="41"/>
      <c r="J857" s="41"/>
      <c r="K857" s="41"/>
      <c r="L857" s="41"/>
      <c r="M857" s="41"/>
      <c r="N857" s="41"/>
      <c r="O857" s="41"/>
      <c r="P857" s="64"/>
      <c r="Q857" s="64"/>
      <c r="R857" s="64"/>
      <c r="S857" s="64"/>
      <c r="T857" s="64"/>
    </row>
    <row r="858" spans="1:20" ht="15.75" customHeight="1" x14ac:dyDescent="0.2">
      <c r="A858" s="63"/>
      <c r="B858" s="41"/>
      <c r="C858" s="41"/>
      <c r="D858" s="41"/>
      <c r="E858" s="41"/>
      <c r="F858" s="41"/>
      <c r="G858" s="41"/>
      <c r="H858" s="41"/>
      <c r="I858" s="41"/>
      <c r="J858" s="41"/>
      <c r="K858" s="41"/>
      <c r="L858" s="41"/>
      <c r="M858" s="41"/>
      <c r="N858" s="41"/>
      <c r="O858" s="41"/>
      <c r="P858" s="64"/>
      <c r="Q858" s="64"/>
      <c r="R858" s="64"/>
      <c r="S858" s="64"/>
      <c r="T858" s="64"/>
    </row>
    <row r="859" spans="1:20" ht="15.75" customHeight="1" x14ac:dyDescent="0.2">
      <c r="A859" s="63"/>
      <c r="B859" s="41"/>
      <c r="C859" s="41"/>
      <c r="D859" s="41"/>
      <c r="E859" s="41"/>
      <c r="F859" s="41"/>
      <c r="G859" s="41"/>
      <c r="H859" s="41"/>
      <c r="I859" s="41"/>
      <c r="J859" s="41"/>
      <c r="K859" s="41"/>
      <c r="L859" s="41"/>
      <c r="M859" s="41"/>
      <c r="N859" s="41"/>
      <c r="O859" s="41"/>
      <c r="P859" s="64"/>
      <c r="Q859" s="64"/>
      <c r="R859" s="64"/>
      <c r="S859" s="64"/>
      <c r="T859" s="64"/>
    </row>
    <row r="860" spans="1:20" ht="15.75" customHeight="1" x14ac:dyDescent="0.2">
      <c r="A860" s="63"/>
      <c r="B860" s="41"/>
      <c r="C860" s="41"/>
      <c r="D860" s="41"/>
      <c r="E860" s="41"/>
      <c r="F860" s="41"/>
      <c r="G860" s="41"/>
      <c r="H860" s="41"/>
      <c r="I860" s="41"/>
      <c r="J860" s="41"/>
      <c r="K860" s="41"/>
      <c r="L860" s="41"/>
      <c r="M860" s="41"/>
      <c r="N860" s="41"/>
      <c r="O860" s="41"/>
      <c r="P860" s="64"/>
      <c r="Q860" s="64"/>
      <c r="R860" s="64"/>
      <c r="S860" s="64"/>
      <c r="T860" s="64"/>
    </row>
    <row r="861" spans="1:20" ht="15.75" customHeight="1" x14ac:dyDescent="0.2">
      <c r="A861" s="63"/>
      <c r="B861" s="41"/>
      <c r="C861" s="41"/>
      <c r="D861" s="41"/>
      <c r="E861" s="41"/>
      <c r="F861" s="41"/>
      <c r="G861" s="41"/>
      <c r="H861" s="41"/>
      <c r="I861" s="41"/>
      <c r="J861" s="41"/>
      <c r="K861" s="41"/>
      <c r="L861" s="41"/>
      <c r="M861" s="41"/>
      <c r="N861" s="41"/>
      <c r="O861" s="41"/>
      <c r="P861" s="64"/>
      <c r="Q861" s="64"/>
      <c r="R861" s="64"/>
      <c r="S861" s="64"/>
      <c r="T861" s="64"/>
    </row>
    <row r="862" spans="1:20" ht="15.75" customHeight="1" x14ac:dyDescent="0.2">
      <c r="A862" s="63"/>
      <c r="B862" s="41"/>
      <c r="C862" s="41"/>
      <c r="D862" s="41"/>
      <c r="E862" s="41"/>
      <c r="F862" s="41"/>
      <c r="G862" s="41"/>
      <c r="H862" s="41"/>
      <c r="I862" s="41"/>
      <c r="J862" s="41"/>
      <c r="K862" s="41"/>
      <c r="L862" s="41"/>
      <c r="M862" s="41"/>
      <c r="N862" s="41"/>
      <c r="O862" s="41"/>
      <c r="P862" s="64"/>
      <c r="Q862" s="64"/>
      <c r="R862" s="64"/>
      <c r="S862" s="64"/>
      <c r="T862" s="64"/>
    </row>
    <row r="863" spans="1:20" ht="15.75" customHeight="1" x14ac:dyDescent="0.2">
      <c r="A863" s="63"/>
      <c r="B863" s="41"/>
      <c r="C863" s="41"/>
      <c r="D863" s="41"/>
      <c r="E863" s="41"/>
      <c r="F863" s="41"/>
      <c r="G863" s="41"/>
      <c r="H863" s="41"/>
      <c r="I863" s="41"/>
      <c r="J863" s="41"/>
      <c r="K863" s="41"/>
      <c r="L863" s="41"/>
      <c r="M863" s="41"/>
      <c r="N863" s="41"/>
      <c r="O863" s="41"/>
      <c r="P863" s="64"/>
      <c r="Q863" s="64"/>
      <c r="R863" s="64"/>
      <c r="S863" s="64"/>
      <c r="T863" s="64"/>
    </row>
    <row r="864" spans="1:20" ht="15.75" customHeight="1" x14ac:dyDescent="0.2">
      <c r="A864" s="63"/>
      <c r="B864" s="41"/>
      <c r="C864" s="41"/>
      <c r="D864" s="41"/>
      <c r="E864" s="41"/>
      <c r="F864" s="41"/>
      <c r="G864" s="41"/>
      <c r="H864" s="41"/>
      <c r="I864" s="41"/>
      <c r="J864" s="41"/>
      <c r="K864" s="41"/>
      <c r="L864" s="41"/>
      <c r="M864" s="41"/>
      <c r="N864" s="41"/>
      <c r="O864" s="41"/>
      <c r="P864" s="64"/>
      <c r="Q864" s="64"/>
      <c r="R864" s="64"/>
      <c r="S864" s="64"/>
      <c r="T864" s="64"/>
    </row>
    <row r="865" spans="1:20" ht="15.75" customHeight="1" x14ac:dyDescent="0.2">
      <c r="A865" s="63"/>
      <c r="B865" s="41"/>
      <c r="C865" s="41"/>
      <c r="D865" s="41"/>
      <c r="E865" s="41"/>
      <c r="F865" s="41"/>
      <c r="G865" s="41"/>
      <c r="H865" s="41"/>
      <c r="I865" s="41"/>
      <c r="J865" s="41"/>
      <c r="K865" s="41"/>
      <c r="L865" s="41"/>
      <c r="M865" s="41"/>
      <c r="N865" s="41"/>
      <c r="O865" s="41"/>
      <c r="P865" s="64"/>
      <c r="Q865" s="64"/>
      <c r="R865" s="64"/>
      <c r="S865" s="64"/>
      <c r="T865" s="64"/>
    </row>
    <row r="866" spans="1:20" ht="15.75" customHeight="1" x14ac:dyDescent="0.2">
      <c r="A866" s="63"/>
      <c r="B866" s="41"/>
      <c r="C866" s="41"/>
      <c r="D866" s="41"/>
      <c r="E866" s="41"/>
      <c r="F866" s="41"/>
      <c r="G866" s="41"/>
      <c r="H866" s="41"/>
      <c r="I866" s="41"/>
      <c r="J866" s="41"/>
      <c r="K866" s="41"/>
      <c r="L866" s="41"/>
      <c r="M866" s="41"/>
      <c r="N866" s="41"/>
      <c r="O866" s="41"/>
      <c r="P866" s="64"/>
      <c r="Q866" s="64"/>
      <c r="R866" s="64"/>
      <c r="S866" s="64"/>
      <c r="T866" s="64"/>
    </row>
    <row r="867" spans="1:20" ht="15.75" customHeight="1" x14ac:dyDescent="0.2">
      <c r="A867" s="63"/>
      <c r="B867" s="41"/>
      <c r="C867" s="41"/>
      <c r="D867" s="41"/>
      <c r="E867" s="41"/>
      <c r="F867" s="41"/>
      <c r="G867" s="41"/>
      <c r="H867" s="41"/>
      <c r="I867" s="41"/>
      <c r="J867" s="41"/>
      <c r="K867" s="41"/>
      <c r="L867" s="41"/>
      <c r="M867" s="41"/>
      <c r="N867" s="41"/>
      <c r="O867" s="41"/>
      <c r="P867" s="64"/>
      <c r="Q867" s="64"/>
      <c r="R867" s="64"/>
      <c r="S867" s="64"/>
      <c r="T867" s="64"/>
    </row>
    <row r="868" spans="1:20" ht="15.75" customHeight="1" x14ac:dyDescent="0.2">
      <c r="A868" s="63"/>
      <c r="B868" s="41"/>
      <c r="C868" s="41"/>
      <c r="D868" s="41"/>
      <c r="E868" s="41"/>
      <c r="F868" s="41"/>
      <c r="G868" s="41"/>
      <c r="H868" s="41"/>
      <c r="I868" s="41"/>
      <c r="J868" s="41"/>
      <c r="K868" s="41"/>
      <c r="L868" s="41"/>
      <c r="M868" s="41"/>
      <c r="N868" s="41"/>
      <c r="O868" s="41"/>
      <c r="P868" s="64"/>
      <c r="Q868" s="64"/>
      <c r="R868" s="64"/>
      <c r="S868" s="64"/>
      <c r="T868" s="64"/>
    </row>
    <row r="869" spans="1:20" ht="15.75" customHeight="1" x14ac:dyDescent="0.2">
      <c r="A869" s="63"/>
      <c r="B869" s="41"/>
      <c r="C869" s="41"/>
      <c r="D869" s="41"/>
      <c r="E869" s="41"/>
      <c r="F869" s="41"/>
      <c r="G869" s="41"/>
      <c r="H869" s="41"/>
      <c r="I869" s="41"/>
      <c r="J869" s="41"/>
      <c r="K869" s="41"/>
      <c r="L869" s="41"/>
      <c r="M869" s="41"/>
      <c r="N869" s="41"/>
      <c r="O869" s="41"/>
      <c r="P869" s="64"/>
      <c r="Q869" s="64"/>
      <c r="R869" s="64"/>
      <c r="S869" s="64"/>
      <c r="T869" s="64"/>
    </row>
    <row r="870" spans="1:20" ht="15.75" customHeight="1" x14ac:dyDescent="0.2">
      <c r="A870" s="63"/>
      <c r="B870" s="41"/>
      <c r="C870" s="41"/>
      <c r="D870" s="41"/>
      <c r="E870" s="41"/>
      <c r="F870" s="41"/>
      <c r="G870" s="41"/>
      <c r="H870" s="41"/>
      <c r="I870" s="41"/>
      <c r="J870" s="41"/>
      <c r="K870" s="41"/>
      <c r="L870" s="41"/>
      <c r="M870" s="41"/>
      <c r="N870" s="41"/>
      <c r="O870" s="41"/>
      <c r="P870" s="64"/>
      <c r="Q870" s="64"/>
      <c r="R870" s="64"/>
      <c r="S870" s="64"/>
      <c r="T870" s="64"/>
    </row>
    <row r="871" spans="1:20" ht="15.75" customHeight="1" x14ac:dyDescent="0.2">
      <c r="A871" s="63"/>
      <c r="B871" s="41"/>
      <c r="C871" s="41"/>
      <c r="D871" s="41"/>
      <c r="E871" s="41"/>
      <c r="F871" s="41"/>
      <c r="G871" s="41"/>
      <c r="H871" s="41"/>
      <c r="I871" s="41"/>
      <c r="J871" s="41"/>
      <c r="K871" s="41"/>
      <c r="L871" s="41"/>
      <c r="M871" s="41"/>
      <c r="N871" s="41"/>
      <c r="O871" s="41"/>
      <c r="P871" s="64"/>
      <c r="Q871" s="64"/>
      <c r="R871" s="64"/>
      <c r="S871" s="64"/>
      <c r="T871" s="64"/>
    </row>
    <row r="872" spans="1:20" ht="15.75" customHeight="1" x14ac:dyDescent="0.2">
      <c r="A872" s="63"/>
      <c r="B872" s="41"/>
      <c r="C872" s="41"/>
      <c r="D872" s="41"/>
      <c r="E872" s="41"/>
      <c r="F872" s="41"/>
      <c r="G872" s="41"/>
      <c r="H872" s="41"/>
      <c r="I872" s="41"/>
      <c r="J872" s="41"/>
      <c r="K872" s="41"/>
      <c r="L872" s="41"/>
      <c r="M872" s="41"/>
      <c r="N872" s="41"/>
      <c r="O872" s="41"/>
      <c r="P872" s="64"/>
      <c r="Q872" s="64"/>
      <c r="R872" s="64"/>
      <c r="S872" s="64"/>
      <c r="T872" s="64"/>
    </row>
    <row r="873" spans="1:20" ht="15.75" customHeight="1" x14ac:dyDescent="0.2">
      <c r="A873" s="63"/>
      <c r="B873" s="41"/>
      <c r="C873" s="41"/>
      <c r="D873" s="41"/>
      <c r="E873" s="41"/>
      <c r="F873" s="41"/>
      <c r="G873" s="41"/>
      <c r="H873" s="41"/>
      <c r="I873" s="41"/>
      <c r="J873" s="41"/>
      <c r="K873" s="41"/>
      <c r="L873" s="41"/>
      <c r="M873" s="41"/>
      <c r="N873" s="41"/>
      <c r="O873" s="41"/>
      <c r="P873" s="64"/>
      <c r="Q873" s="64"/>
      <c r="R873" s="64"/>
      <c r="S873" s="64"/>
      <c r="T873" s="64"/>
    </row>
    <row r="874" spans="1:20" ht="15.75" customHeight="1" x14ac:dyDescent="0.2">
      <c r="A874" s="63"/>
      <c r="B874" s="41"/>
      <c r="C874" s="41"/>
      <c r="D874" s="41"/>
      <c r="E874" s="41"/>
      <c r="F874" s="41"/>
      <c r="G874" s="41"/>
      <c r="H874" s="41"/>
      <c r="I874" s="41"/>
      <c r="J874" s="41"/>
      <c r="K874" s="41"/>
      <c r="L874" s="41"/>
      <c r="M874" s="41"/>
      <c r="N874" s="41"/>
      <c r="O874" s="41"/>
      <c r="P874" s="64"/>
      <c r="Q874" s="64"/>
      <c r="R874" s="64"/>
      <c r="S874" s="64"/>
      <c r="T874" s="64"/>
    </row>
    <row r="875" spans="1:20" ht="15.75" customHeight="1" x14ac:dyDescent="0.2">
      <c r="A875" s="63"/>
      <c r="B875" s="41"/>
      <c r="C875" s="41"/>
      <c r="D875" s="41"/>
      <c r="E875" s="41"/>
      <c r="F875" s="41"/>
      <c r="G875" s="41"/>
      <c r="H875" s="41"/>
      <c r="I875" s="41"/>
      <c r="J875" s="41"/>
      <c r="K875" s="41"/>
      <c r="L875" s="41"/>
      <c r="M875" s="41"/>
      <c r="N875" s="41"/>
      <c r="O875" s="41"/>
      <c r="P875" s="64"/>
      <c r="Q875" s="64"/>
      <c r="R875" s="64"/>
      <c r="S875" s="64"/>
      <c r="T875" s="64"/>
    </row>
    <row r="876" spans="1:20" ht="15.75" customHeight="1" x14ac:dyDescent="0.2">
      <c r="A876" s="63"/>
      <c r="B876" s="41"/>
      <c r="C876" s="41"/>
      <c r="D876" s="41"/>
      <c r="E876" s="41"/>
      <c r="F876" s="41"/>
      <c r="G876" s="41"/>
      <c r="H876" s="41"/>
      <c r="I876" s="41"/>
      <c r="J876" s="41"/>
      <c r="K876" s="41"/>
      <c r="L876" s="41"/>
      <c r="M876" s="41"/>
      <c r="N876" s="41"/>
      <c r="O876" s="41"/>
      <c r="P876" s="64"/>
      <c r="Q876" s="64"/>
      <c r="R876" s="64"/>
      <c r="S876" s="64"/>
      <c r="T876" s="64"/>
    </row>
    <row r="877" spans="1:20" ht="15.75" customHeight="1" x14ac:dyDescent="0.2">
      <c r="A877" s="63"/>
      <c r="B877" s="41"/>
      <c r="C877" s="41"/>
      <c r="D877" s="41"/>
      <c r="E877" s="41"/>
      <c r="F877" s="41"/>
      <c r="G877" s="41"/>
      <c r="H877" s="41"/>
      <c r="I877" s="41"/>
      <c r="J877" s="41"/>
      <c r="K877" s="41"/>
      <c r="L877" s="41"/>
      <c r="M877" s="41"/>
      <c r="N877" s="41"/>
      <c r="O877" s="41"/>
      <c r="P877" s="64"/>
      <c r="Q877" s="64"/>
      <c r="R877" s="64"/>
      <c r="S877" s="64"/>
      <c r="T877" s="64"/>
    </row>
    <row r="878" spans="1:20" ht="15.75" customHeight="1" x14ac:dyDescent="0.2">
      <c r="A878" s="63"/>
      <c r="B878" s="41"/>
      <c r="C878" s="41"/>
      <c r="D878" s="41"/>
      <c r="E878" s="41"/>
      <c r="F878" s="41"/>
      <c r="G878" s="41"/>
      <c r="H878" s="41"/>
      <c r="I878" s="41"/>
      <c r="J878" s="41"/>
      <c r="K878" s="41"/>
      <c r="L878" s="41"/>
      <c r="M878" s="41"/>
      <c r="N878" s="41"/>
      <c r="O878" s="41"/>
      <c r="P878" s="64"/>
      <c r="Q878" s="64"/>
      <c r="R878" s="64"/>
      <c r="S878" s="64"/>
      <c r="T878" s="64"/>
    </row>
    <row r="879" spans="1:20" ht="15.75" customHeight="1" x14ac:dyDescent="0.2">
      <c r="A879" s="63"/>
      <c r="B879" s="41"/>
      <c r="C879" s="41"/>
      <c r="D879" s="41"/>
      <c r="E879" s="41"/>
      <c r="F879" s="41"/>
      <c r="G879" s="41"/>
      <c r="H879" s="41"/>
      <c r="I879" s="41"/>
      <c r="J879" s="41"/>
      <c r="K879" s="41"/>
      <c r="L879" s="41"/>
      <c r="M879" s="41"/>
      <c r="N879" s="41"/>
      <c r="O879" s="41"/>
      <c r="P879" s="64"/>
      <c r="Q879" s="64"/>
      <c r="R879" s="64"/>
      <c r="S879" s="64"/>
      <c r="T879" s="64"/>
    </row>
    <row r="880" spans="1:20" ht="15.75" customHeight="1" x14ac:dyDescent="0.2">
      <c r="A880" s="63"/>
      <c r="B880" s="41"/>
      <c r="C880" s="41"/>
      <c r="D880" s="41"/>
      <c r="E880" s="41"/>
      <c r="F880" s="41"/>
      <c r="G880" s="41"/>
      <c r="H880" s="41"/>
      <c r="I880" s="41"/>
      <c r="J880" s="41"/>
      <c r="K880" s="41"/>
      <c r="L880" s="41"/>
      <c r="M880" s="41"/>
      <c r="N880" s="41"/>
      <c r="O880" s="41"/>
      <c r="P880" s="64"/>
      <c r="Q880" s="64"/>
      <c r="R880" s="64"/>
      <c r="S880" s="64"/>
      <c r="T880" s="64"/>
    </row>
    <row r="881" spans="1:20" ht="15.75" customHeight="1" x14ac:dyDescent="0.2">
      <c r="A881" s="63"/>
      <c r="B881" s="41"/>
      <c r="C881" s="41"/>
      <c r="D881" s="41"/>
      <c r="E881" s="41"/>
      <c r="F881" s="41"/>
      <c r="G881" s="41"/>
      <c r="H881" s="41"/>
      <c r="I881" s="41"/>
      <c r="J881" s="41"/>
      <c r="K881" s="41"/>
      <c r="L881" s="41"/>
      <c r="M881" s="41"/>
      <c r="N881" s="41"/>
      <c r="O881" s="41"/>
      <c r="P881" s="64"/>
      <c r="Q881" s="64"/>
      <c r="R881" s="64"/>
      <c r="S881" s="64"/>
      <c r="T881" s="64"/>
    </row>
    <row r="882" spans="1:20" ht="15.75" customHeight="1" x14ac:dyDescent="0.2">
      <c r="A882" s="63"/>
      <c r="B882" s="41"/>
      <c r="C882" s="41"/>
      <c r="D882" s="41"/>
      <c r="E882" s="41"/>
      <c r="F882" s="41"/>
      <c r="G882" s="41"/>
      <c r="H882" s="41"/>
      <c r="I882" s="41"/>
      <c r="J882" s="41"/>
      <c r="K882" s="41"/>
      <c r="L882" s="41"/>
      <c r="M882" s="41"/>
      <c r="N882" s="41"/>
      <c r="O882" s="41"/>
      <c r="P882" s="64"/>
      <c r="Q882" s="64"/>
      <c r="R882" s="64"/>
      <c r="S882" s="64"/>
      <c r="T882" s="64"/>
    </row>
    <row r="883" spans="1:20" ht="15.75" customHeight="1" x14ac:dyDescent="0.2">
      <c r="A883" s="63"/>
      <c r="B883" s="41"/>
      <c r="C883" s="41"/>
      <c r="D883" s="41"/>
      <c r="E883" s="41"/>
      <c r="F883" s="41"/>
      <c r="G883" s="41"/>
      <c r="H883" s="41"/>
      <c r="I883" s="41"/>
      <c r="J883" s="41"/>
      <c r="K883" s="41"/>
      <c r="L883" s="41"/>
      <c r="M883" s="41"/>
      <c r="N883" s="41"/>
      <c r="O883" s="41"/>
      <c r="P883" s="64"/>
      <c r="Q883" s="64"/>
      <c r="R883" s="64"/>
      <c r="S883" s="64"/>
      <c r="T883" s="64"/>
    </row>
    <row r="884" spans="1:20" ht="15.75" customHeight="1" x14ac:dyDescent="0.2">
      <c r="A884" s="63"/>
      <c r="B884" s="41"/>
      <c r="C884" s="41"/>
      <c r="D884" s="41"/>
      <c r="E884" s="41"/>
      <c r="F884" s="41"/>
      <c r="G884" s="41"/>
      <c r="H884" s="41"/>
      <c r="I884" s="41"/>
      <c r="J884" s="41"/>
      <c r="K884" s="41"/>
      <c r="L884" s="41"/>
      <c r="M884" s="41"/>
      <c r="N884" s="41"/>
      <c r="O884" s="41"/>
      <c r="P884" s="64"/>
      <c r="Q884" s="64"/>
      <c r="R884" s="64"/>
      <c r="S884" s="64"/>
      <c r="T884" s="64"/>
    </row>
    <row r="885" spans="1:20" ht="15.75" customHeight="1" x14ac:dyDescent="0.2">
      <c r="A885" s="63"/>
      <c r="B885" s="41"/>
      <c r="C885" s="41"/>
      <c r="D885" s="41"/>
      <c r="E885" s="41"/>
      <c r="F885" s="41"/>
      <c r="G885" s="41"/>
      <c r="H885" s="41"/>
      <c r="I885" s="41"/>
      <c r="J885" s="41"/>
      <c r="K885" s="41"/>
      <c r="L885" s="41"/>
      <c r="M885" s="41"/>
      <c r="N885" s="41"/>
      <c r="O885" s="41"/>
      <c r="P885" s="64"/>
      <c r="Q885" s="64"/>
      <c r="R885" s="64"/>
      <c r="S885" s="64"/>
      <c r="T885" s="64"/>
    </row>
    <row r="886" spans="1:20" ht="15.75" customHeight="1" x14ac:dyDescent="0.2">
      <c r="A886" s="63"/>
      <c r="B886" s="41"/>
      <c r="C886" s="41"/>
      <c r="D886" s="41"/>
      <c r="E886" s="41"/>
      <c r="F886" s="41"/>
      <c r="G886" s="41"/>
      <c r="H886" s="41"/>
      <c r="I886" s="41"/>
      <c r="J886" s="41"/>
      <c r="K886" s="41"/>
      <c r="L886" s="41"/>
      <c r="M886" s="41"/>
      <c r="N886" s="41"/>
      <c r="O886" s="41"/>
      <c r="P886" s="64"/>
      <c r="Q886" s="64"/>
      <c r="R886" s="64"/>
      <c r="S886" s="64"/>
      <c r="T886" s="64"/>
    </row>
    <row r="887" spans="1:20" ht="15.75" customHeight="1" x14ac:dyDescent="0.2">
      <c r="A887" s="63"/>
      <c r="B887" s="41"/>
      <c r="C887" s="41"/>
      <c r="D887" s="41"/>
      <c r="E887" s="41"/>
      <c r="F887" s="41"/>
      <c r="G887" s="41"/>
      <c r="H887" s="41"/>
      <c r="I887" s="41"/>
      <c r="J887" s="41"/>
      <c r="K887" s="41"/>
      <c r="L887" s="41"/>
      <c r="M887" s="41"/>
      <c r="N887" s="41"/>
      <c r="O887" s="41"/>
      <c r="P887" s="64"/>
      <c r="Q887" s="64"/>
      <c r="R887" s="64"/>
      <c r="S887" s="64"/>
      <c r="T887" s="64"/>
    </row>
    <row r="888" spans="1:20" ht="15.75" customHeight="1" x14ac:dyDescent="0.2">
      <c r="A888" s="63"/>
      <c r="B888" s="41"/>
      <c r="C888" s="41"/>
      <c r="D888" s="41"/>
      <c r="E888" s="41"/>
      <c r="F888" s="41"/>
      <c r="G888" s="41"/>
      <c r="H888" s="41"/>
      <c r="I888" s="41"/>
      <c r="J888" s="41"/>
      <c r="K888" s="41"/>
      <c r="L888" s="41"/>
      <c r="M888" s="41"/>
      <c r="N888" s="41"/>
      <c r="O888" s="41"/>
      <c r="P888" s="64"/>
      <c r="Q888" s="64"/>
      <c r="R888" s="64"/>
      <c r="S888" s="64"/>
      <c r="T888" s="64"/>
    </row>
    <row r="889" spans="1:20" ht="15.75" customHeight="1" x14ac:dyDescent="0.2">
      <c r="A889" s="63"/>
      <c r="B889" s="41"/>
      <c r="C889" s="41"/>
      <c r="D889" s="41"/>
      <c r="E889" s="41"/>
      <c r="F889" s="41"/>
      <c r="G889" s="41"/>
      <c r="H889" s="41"/>
      <c r="I889" s="41"/>
      <c r="J889" s="41"/>
      <c r="K889" s="41"/>
      <c r="L889" s="41"/>
      <c r="M889" s="41"/>
      <c r="N889" s="41"/>
      <c r="O889" s="41"/>
      <c r="P889" s="64"/>
      <c r="Q889" s="64"/>
      <c r="R889" s="64"/>
      <c r="S889" s="64"/>
      <c r="T889" s="64"/>
    </row>
    <row r="890" spans="1:20" ht="15.75" customHeight="1" x14ac:dyDescent="0.2">
      <c r="A890" s="63"/>
      <c r="B890" s="41"/>
      <c r="C890" s="41"/>
      <c r="D890" s="41"/>
      <c r="E890" s="41"/>
      <c r="F890" s="41"/>
      <c r="G890" s="41"/>
      <c r="H890" s="41"/>
      <c r="I890" s="41"/>
      <c r="J890" s="41"/>
      <c r="K890" s="41"/>
      <c r="L890" s="41"/>
      <c r="M890" s="41"/>
      <c r="N890" s="41"/>
      <c r="O890" s="41"/>
      <c r="P890" s="64"/>
      <c r="Q890" s="64"/>
      <c r="R890" s="64"/>
      <c r="S890" s="64"/>
      <c r="T890" s="64"/>
    </row>
    <row r="891" spans="1:20" ht="15.75" customHeight="1" x14ac:dyDescent="0.2">
      <c r="A891" s="63"/>
      <c r="B891" s="41"/>
      <c r="C891" s="41"/>
      <c r="D891" s="41"/>
      <c r="E891" s="41"/>
      <c r="F891" s="41"/>
      <c r="G891" s="41"/>
      <c r="H891" s="41"/>
      <c r="I891" s="41"/>
      <c r="J891" s="41"/>
      <c r="K891" s="41"/>
      <c r="L891" s="41"/>
      <c r="M891" s="41"/>
      <c r="N891" s="41"/>
      <c r="O891" s="41"/>
      <c r="P891" s="64"/>
      <c r="Q891" s="64"/>
      <c r="R891" s="64"/>
      <c r="S891" s="64"/>
      <c r="T891" s="64"/>
    </row>
    <row r="892" spans="1:20" ht="15.75" customHeight="1" x14ac:dyDescent="0.2">
      <c r="A892" s="63"/>
      <c r="B892" s="41"/>
      <c r="C892" s="41"/>
      <c r="D892" s="41"/>
      <c r="E892" s="41"/>
      <c r="F892" s="41"/>
      <c r="G892" s="41"/>
      <c r="H892" s="41"/>
      <c r="I892" s="41"/>
      <c r="J892" s="41"/>
      <c r="K892" s="41"/>
      <c r="L892" s="41"/>
      <c r="M892" s="41"/>
      <c r="N892" s="41"/>
      <c r="O892" s="41"/>
      <c r="P892" s="64"/>
      <c r="Q892" s="64"/>
      <c r="R892" s="64"/>
      <c r="S892" s="64"/>
      <c r="T892" s="64"/>
    </row>
    <row r="893" spans="1:20" ht="15.75" customHeight="1" x14ac:dyDescent="0.2">
      <c r="A893" s="63"/>
      <c r="B893" s="41"/>
      <c r="C893" s="41"/>
      <c r="D893" s="41"/>
      <c r="E893" s="41"/>
      <c r="F893" s="41"/>
      <c r="G893" s="41"/>
      <c r="H893" s="41"/>
      <c r="I893" s="41"/>
      <c r="J893" s="41"/>
      <c r="K893" s="41"/>
      <c r="L893" s="41"/>
      <c r="M893" s="41"/>
      <c r="N893" s="41"/>
      <c r="O893" s="41"/>
      <c r="P893" s="64"/>
      <c r="Q893" s="64"/>
      <c r="R893" s="64"/>
      <c r="S893" s="64"/>
      <c r="T893" s="64"/>
    </row>
    <row r="894" spans="1:20" ht="15.75" customHeight="1" x14ac:dyDescent="0.2">
      <c r="A894" s="63"/>
      <c r="B894" s="41"/>
      <c r="C894" s="41"/>
      <c r="D894" s="41"/>
      <c r="E894" s="41"/>
      <c r="F894" s="41"/>
      <c r="G894" s="41"/>
      <c r="H894" s="41"/>
      <c r="I894" s="41"/>
      <c r="J894" s="41"/>
      <c r="K894" s="41"/>
      <c r="L894" s="41"/>
      <c r="M894" s="41"/>
      <c r="N894" s="41"/>
      <c r="O894" s="41"/>
      <c r="P894" s="64"/>
      <c r="Q894" s="64"/>
      <c r="R894" s="64"/>
      <c r="S894" s="64"/>
      <c r="T894" s="64"/>
    </row>
    <row r="895" spans="1:20" ht="15.75" customHeight="1" x14ac:dyDescent="0.2">
      <c r="A895" s="63"/>
      <c r="B895" s="41"/>
      <c r="C895" s="41"/>
      <c r="D895" s="41"/>
      <c r="E895" s="41"/>
      <c r="F895" s="41"/>
      <c r="G895" s="41"/>
      <c r="H895" s="41"/>
      <c r="I895" s="41"/>
      <c r="J895" s="41"/>
      <c r="K895" s="41"/>
      <c r="L895" s="41"/>
      <c r="M895" s="41"/>
      <c r="N895" s="41"/>
      <c r="O895" s="41"/>
      <c r="P895" s="64"/>
      <c r="Q895" s="64"/>
      <c r="R895" s="64"/>
      <c r="S895" s="64"/>
      <c r="T895" s="64"/>
    </row>
    <row r="896" spans="1:20" ht="15.75" customHeight="1" x14ac:dyDescent="0.2">
      <c r="A896" s="63"/>
      <c r="B896" s="41"/>
      <c r="C896" s="41"/>
      <c r="D896" s="41"/>
      <c r="E896" s="41"/>
      <c r="F896" s="41"/>
      <c r="G896" s="41"/>
      <c r="H896" s="41"/>
      <c r="I896" s="41"/>
      <c r="J896" s="41"/>
      <c r="K896" s="41"/>
      <c r="L896" s="41"/>
      <c r="M896" s="41"/>
      <c r="N896" s="41"/>
      <c r="O896" s="41"/>
      <c r="P896" s="64"/>
      <c r="Q896" s="64"/>
      <c r="R896" s="64"/>
      <c r="S896" s="64"/>
      <c r="T896" s="64"/>
    </row>
    <row r="897" spans="1:20" ht="15.75" customHeight="1" x14ac:dyDescent="0.2">
      <c r="A897" s="63"/>
      <c r="B897" s="41"/>
      <c r="C897" s="41"/>
      <c r="D897" s="41"/>
      <c r="E897" s="41"/>
      <c r="F897" s="41"/>
      <c r="G897" s="41"/>
      <c r="H897" s="41"/>
      <c r="I897" s="41"/>
      <c r="J897" s="41"/>
      <c r="K897" s="41"/>
      <c r="L897" s="41"/>
      <c r="M897" s="41"/>
      <c r="N897" s="41"/>
      <c r="O897" s="41"/>
      <c r="P897" s="64"/>
      <c r="Q897" s="64"/>
      <c r="R897" s="64"/>
      <c r="S897" s="64"/>
      <c r="T897" s="64"/>
    </row>
    <row r="898" spans="1:20" ht="15.75" customHeight="1" x14ac:dyDescent="0.2">
      <c r="A898" s="63"/>
      <c r="B898" s="41"/>
      <c r="C898" s="41"/>
      <c r="D898" s="41"/>
      <c r="E898" s="41"/>
      <c r="F898" s="41"/>
      <c r="G898" s="41"/>
      <c r="H898" s="41"/>
      <c r="I898" s="41"/>
      <c r="J898" s="41"/>
      <c r="K898" s="41"/>
      <c r="L898" s="41"/>
      <c r="M898" s="41"/>
      <c r="N898" s="41"/>
      <c r="O898" s="41"/>
      <c r="P898" s="64"/>
      <c r="Q898" s="64"/>
      <c r="R898" s="64"/>
      <c r="S898" s="64"/>
      <c r="T898" s="64"/>
    </row>
    <row r="899" spans="1:20" ht="15.75" customHeight="1" x14ac:dyDescent="0.2">
      <c r="A899" s="63"/>
      <c r="B899" s="41"/>
      <c r="C899" s="41"/>
      <c r="D899" s="41"/>
      <c r="E899" s="41"/>
      <c r="F899" s="41"/>
      <c r="G899" s="41"/>
      <c r="H899" s="41"/>
      <c r="I899" s="41"/>
      <c r="J899" s="41"/>
      <c r="K899" s="41"/>
      <c r="L899" s="41"/>
      <c r="M899" s="41"/>
      <c r="N899" s="41"/>
      <c r="O899" s="41"/>
      <c r="P899" s="64"/>
      <c r="Q899" s="64"/>
      <c r="R899" s="64"/>
      <c r="S899" s="64"/>
      <c r="T899" s="64"/>
    </row>
    <row r="900" spans="1:20" ht="15.75" customHeight="1" x14ac:dyDescent="0.2">
      <c r="A900" s="63"/>
      <c r="B900" s="41"/>
      <c r="C900" s="41"/>
      <c r="D900" s="41"/>
      <c r="E900" s="41"/>
      <c r="F900" s="41"/>
      <c r="G900" s="41"/>
      <c r="H900" s="41"/>
      <c r="I900" s="41"/>
      <c r="J900" s="41"/>
      <c r="K900" s="41"/>
      <c r="L900" s="41"/>
      <c r="M900" s="41"/>
      <c r="N900" s="41"/>
      <c r="O900" s="41"/>
      <c r="P900" s="64"/>
      <c r="Q900" s="64"/>
      <c r="R900" s="64"/>
      <c r="S900" s="64"/>
      <c r="T900" s="64"/>
    </row>
    <row r="901" spans="1:20" ht="15.75" customHeight="1" x14ac:dyDescent="0.2">
      <c r="A901" s="63"/>
      <c r="B901" s="41"/>
      <c r="C901" s="41"/>
      <c r="D901" s="41"/>
      <c r="E901" s="41"/>
      <c r="F901" s="41"/>
      <c r="G901" s="41"/>
      <c r="H901" s="41"/>
      <c r="I901" s="41"/>
      <c r="J901" s="41"/>
      <c r="K901" s="41"/>
      <c r="L901" s="41"/>
      <c r="M901" s="41"/>
      <c r="N901" s="41"/>
      <c r="O901" s="41"/>
      <c r="P901" s="64"/>
      <c r="Q901" s="64"/>
      <c r="R901" s="64"/>
      <c r="S901" s="64"/>
      <c r="T901" s="64"/>
    </row>
    <row r="902" spans="1:20" ht="15.75" customHeight="1" x14ac:dyDescent="0.2">
      <c r="A902" s="63"/>
      <c r="B902" s="41"/>
      <c r="C902" s="41"/>
      <c r="D902" s="41"/>
      <c r="E902" s="41"/>
      <c r="F902" s="41"/>
      <c r="G902" s="41"/>
      <c r="H902" s="41"/>
      <c r="I902" s="41"/>
      <c r="J902" s="41"/>
      <c r="K902" s="41"/>
      <c r="L902" s="41"/>
      <c r="M902" s="41"/>
      <c r="N902" s="41"/>
      <c r="O902" s="41"/>
      <c r="P902" s="64"/>
      <c r="Q902" s="64"/>
      <c r="R902" s="64"/>
      <c r="S902" s="64"/>
      <c r="T902" s="64"/>
    </row>
    <row r="903" spans="1:20" ht="15.75" customHeight="1" x14ac:dyDescent="0.2">
      <c r="A903" s="63"/>
      <c r="B903" s="41"/>
      <c r="C903" s="41"/>
      <c r="D903" s="41"/>
      <c r="E903" s="41"/>
      <c r="F903" s="41"/>
      <c r="G903" s="41"/>
      <c r="H903" s="41"/>
      <c r="I903" s="41"/>
      <c r="J903" s="41"/>
      <c r="K903" s="41"/>
      <c r="L903" s="41"/>
      <c r="M903" s="41"/>
      <c r="N903" s="41"/>
      <c r="O903" s="41"/>
      <c r="P903" s="64"/>
      <c r="Q903" s="64"/>
      <c r="R903" s="64"/>
      <c r="S903" s="64"/>
      <c r="T903" s="64"/>
    </row>
    <row r="904" spans="1:20" ht="15.75" customHeight="1" x14ac:dyDescent="0.2">
      <c r="A904" s="63"/>
      <c r="B904" s="41"/>
      <c r="C904" s="41"/>
      <c r="D904" s="41"/>
      <c r="E904" s="41"/>
      <c r="F904" s="41"/>
      <c r="G904" s="41"/>
      <c r="H904" s="41"/>
      <c r="I904" s="41"/>
      <c r="J904" s="41"/>
      <c r="K904" s="41"/>
      <c r="L904" s="41"/>
      <c r="M904" s="41"/>
      <c r="N904" s="41"/>
      <c r="O904" s="41"/>
      <c r="P904" s="64"/>
      <c r="Q904" s="64"/>
      <c r="R904" s="64"/>
      <c r="S904" s="64"/>
      <c r="T904" s="64"/>
    </row>
    <row r="905" spans="1:20" ht="15.75" customHeight="1" x14ac:dyDescent="0.2">
      <c r="A905" s="63"/>
      <c r="B905" s="41"/>
      <c r="C905" s="41"/>
      <c r="D905" s="41"/>
      <c r="E905" s="41"/>
      <c r="F905" s="41"/>
      <c r="G905" s="41"/>
      <c r="H905" s="41"/>
      <c r="I905" s="41"/>
      <c r="J905" s="41"/>
      <c r="K905" s="41"/>
      <c r="L905" s="41"/>
      <c r="M905" s="41"/>
      <c r="N905" s="41"/>
      <c r="O905" s="41"/>
      <c r="P905" s="64"/>
      <c r="Q905" s="64"/>
      <c r="R905" s="64"/>
      <c r="S905" s="64"/>
      <c r="T905" s="64"/>
    </row>
    <row r="906" spans="1:20" ht="15.75" customHeight="1" x14ac:dyDescent="0.2">
      <c r="A906" s="63"/>
      <c r="B906" s="41"/>
      <c r="C906" s="41"/>
      <c r="D906" s="41"/>
      <c r="E906" s="41"/>
      <c r="F906" s="41"/>
      <c r="G906" s="41"/>
      <c r="H906" s="41"/>
      <c r="I906" s="41"/>
      <c r="J906" s="41"/>
      <c r="K906" s="41"/>
      <c r="L906" s="41"/>
      <c r="M906" s="41"/>
      <c r="N906" s="41"/>
      <c r="O906" s="41"/>
      <c r="P906" s="64"/>
      <c r="Q906" s="64"/>
      <c r="R906" s="64"/>
      <c r="S906" s="64"/>
      <c r="T906" s="64"/>
    </row>
    <row r="907" spans="1:20" ht="15.75" customHeight="1" x14ac:dyDescent="0.2">
      <c r="A907" s="63"/>
      <c r="B907" s="41"/>
      <c r="C907" s="41"/>
      <c r="D907" s="41"/>
      <c r="E907" s="41"/>
      <c r="F907" s="41"/>
      <c r="G907" s="41"/>
      <c r="H907" s="41"/>
      <c r="I907" s="41"/>
      <c r="J907" s="41"/>
      <c r="K907" s="41"/>
      <c r="L907" s="41"/>
      <c r="M907" s="41"/>
      <c r="N907" s="41"/>
      <c r="O907" s="41"/>
      <c r="P907" s="64"/>
      <c r="Q907" s="64"/>
      <c r="R907" s="64"/>
      <c r="S907" s="64"/>
      <c r="T907" s="64"/>
    </row>
    <row r="908" spans="1:20" ht="15.75" customHeight="1" x14ac:dyDescent="0.2">
      <c r="A908" s="63"/>
      <c r="B908" s="41"/>
      <c r="C908" s="41"/>
      <c r="D908" s="41"/>
      <c r="E908" s="41"/>
      <c r="F908" s="41"/>
      <c r="G908" s="41"/>
      <c r="H908" s="41"/>
      <c r="I908" s="41"/>
      <c r="J908" s="41"/>
      <c r="K908" s="41"/>
      <c r="L908" s="41"/>
      <c r="M908" s="41"/>
      <c r="N908" s="41"/>
      <c r="O908" s="41"/>
      <c r="P908" s="64"/>
      <c r="Q908" s="64"/>
      <c r="R908" s="64"/>
      <c r="S908" s="64"/>
      <c r="T908" s="64"/>
    </row>
    <row r="909" spans="1:20" ht="15.75" customHeight="1" x14ac:dyDescent="0.2">
      <c r="A909" s="63"/>
      <c r="B909" s="41"/>
      <c r="C909" s="41"/>
      <c r="D909" s="41"/>
      <c r="E909" s="41"/>
      <c r="F909" s="41"/>
      <c r="G909" s="41"/>
      <c r="H909" s="41"/>
      <c r="I909" s="41"/>
      <c r="J909" s="41"/>
      <c r="K909" s="41"/>
      <c r="L909" s="41"/>
      <c r="M909" s="41"/>
      <c r="N909" s="41"/>
      <c r="O909" s="41"/>
      <c r="P909" s="64"/>
      <c r="Q909" s="64"/>
      <c r="R909" s="64"/>
      <c r="S909" s="64"/>
      <c r="T909" s="64"/>
    </row>
    <row r="910" spans="1:20" ht="15.75" customHeight="1" x14ac:dyDescent="0.2">
      <c r="A910" s="63"/>
      <c r="B910" s="41"/>
      <c r="C910" s="41"/>
      <c r="D910" s="41"/>
      <c r="E910" s="41"/>
      <c r="F910" s="41"/>
      <c r="G910" s="41"/>
      <c r="H910" s="41"/>
      <c r="I910" s="41"/>
      <c r="J910" s="41"/>
      <c r="K910" s="41"/>
      <c r="L910" s="41"/>
      <c r="M910" s="41"/>
      <c r="N910" s="41"/>
      <c r="O910" s="41"/>
      <c r="P910" s="64"/>
      <c r="Q910" s="64"/>
      <c r="R910" s="64"/>
      <c r="S910" s="64"/>
      <c r="T910" s="64"/>
    </row>
    <row r="911" spans="1:20" ht="15.75" customHeight="1" x14ac:dyDescent="0.2">
      <c r="A911" s="63"/>
      <c r="B911" s="41"/>
      <c r="C911" s="41"/>
      <c r="D911" s="41"/>
      <c r="E911" s="41"/>
      <c r="F911" s="41"/>
      <c r="G911" s="41"/>
      <c r="H911" s="41"/>
      <c r="I911" s="41"/>
      <c r="J911" s="41"/>
      <c r="K911" s="41"/>
      <c r="L911" s="41"/>
      <c r="M911" s="41"/>
      <c r="N911" s="41"/>
      <c r="O911" s="41"/>
      <c r="P911" s="64"/>
      <c r="Q911" s="64"/>
      <c r="R911" s="64"/>
      <c r="S911" s="64"/>
      <c r="T911" s="64"/>
    </row>
    <row r="912" spans="1:20" ht="15.75" customHeight="1" x14ac:dyDescent="0.2">
      <c r="A912" s="63"/>
      <c r="B912" s="41"/>
      <c r="C912" s="41"/>
      <c r="D912" s="41"/>
      <c r="E912" s="41"/>
      <c r="F912" s="41"/>
      <c r="G912" s="41"/>
      <c r="H912" s="41"/>
      <c r="I912" s="41"/>
      <c r="J912" s="41"/>
      <c r="K912" s="41"/>
      <c r="L912" s="41"/>
      <c r="M912" s="41"/>
      <c r="N912" s="41"/>
      <c r="O912" s="41"/>
      <c r="P912" s="64"/>
      <c r="Q912" s="64"/>
      <c r="R912" s="64"/>
      <c r="S912" s="64"/>
      <c r="T912" s="64"/>
    </row>
    <row r="913" spans="1:20" ht="15.75" customHeight="1" x14ac:dyDescent="0.2">
      <c r="A913" s="63"/>
      <c r="B913" s="41"/>
      <c r="C913" s="41"/>
      <c r="D913" s="41"/>
      <c r="E913" s="41"/>
      <c r="F913" s="41"/>
      <c r="G913" s="41"/>
      <c r="H913" s="41"/>
      <c r="I913" s="41"/>
      <c r="J913" s="41"/>
      <c r="K913" s="41"/>
      <c r="L913" s="41"/>
      <c r="M913" s="41"/>
      <c r="N913" s="41"/>
      <c r="O913" s="41"/>
      <c r="P913" s="64"/>
      <c r="Q913" s="64"/>
      <c r="R913" s="64"/>
      <c r="S913" s="64"/>
      <c r="T913" s="64"/>
    </row>
    <row r="914" spans="1:20" ht="15.75" customHeight="1" x14ac:dyDescent="0.2">
      <c r="A914" s="63"/>
      <c r="B914" s="41"/>
      <c r="C914" s="41"/>
      <c r="D914" s="41"/>
      <c r="E914" s="41"/>
      <c r="F914" s="41"/>
      <c r="G914" s="41"/>
      <c r="H914" s="41"/>
      <c r="I914" s="41"/>
      <c r="J914" s="41"/>
      <c r="K914" s="41"/>
      <c r="L914" s="41"/>
      <c r="M914" s="41"/>
      <c r="N914" s="41"/>
      <c r="O914" s="41"/>
      <c r="P914" s="64"/>
      <c r="Q914" s="64"/>
      <c r="R914" s="64"/>
      <c r="S914" s="64"/>
      <c r="T914" s="64"/>
    </row>
    <row r="915" spans="1:20" ht="15.75" customHeight="1" x14ac:dyDescent="0.2">
      <c r="A915" s="63"/>
      <c r="B915" s="41"/>
      <c r="C915" s="41"/>
      <c r="D915" s="41"/>
      <c r="E915" s="41"/>
      <c r="F915" s="41"/>
      <c r="G915" s="41"/>
      <c r="H915" s="41"/>
      <c r="I915" s="41"/>
      <c r="J915" s="41"/>
      <c r="K915" s="41"/>
      <c r="L915" s="41"/>
      <c r="M915" s="41"/>
      <c r="N915" s="41"/>
      <c r="O915" s="41"/>
      <c r="P915" s="64"/>
      <c r="Q915" s="64"/>
      <c r="R915" s="64"/>
      <c r="S915" s="64"/>
      <c r="T915" s="64"/>
    </row>
    <row r="916" spans="1:20" ht="15.75" customHeight="1" x14ac:dyDescent="0.2">
      <c r="A916" s="63"/>
      <c r="B916" s="41"/>
      <c r="C916" s="41"/>
      <c r="D916" s="41"/>
      <c r="E916" s="41"/>
      <c r="F916" s="41"/>
      <c r="G916" s="41"/>
      <c r="H916" s="41"/>
      <c r="I916" s="41"/>
      <c r="J916" s="41"/>
      <c r="K916" s="41"/>
      <c r="L916" s="41"/>
      <c r="M916" s="41"/>
      <c r="N916" s="41"/>
      <c r="O916" s="41"/>
      <c r="P916" s="64"/>
      <c r="Q916" s="64"/>
      <c r="R916" s="64"/>
      <c r="S916" s="64"/>
      <c r="T916" s="64"/>
    </row>
    <row r="917" spans="1:20" ht="15.75" customHeight="1" x14ac:dyDescent="0.2">
      <c r="A917" s="63"/>
      <c r="B917" s="41"/>
      <c r="C917" s="41"/>
      <c r="D917" s="41"/>
      <c r="E917" s="41"/>
      <c r="F917" s="41"/>
      <c r="G917" s="41"/>
      <c r="H917" s="41"/>
      <c r="I917" s="41"/>
      <c r="J917" s="41"/>
      <c r="K917" s="41"/>
      <c r="L917" s="41"/>
      <c r="M917" s="41"/>
      <c r="N917" s="41"/>
      <c r="O917" s="41"/>
      <c r="P917" s="64"/>
      <c r="Q917" s="64"/>
      <c r="R917" s="64"/>
      <c r="S917" s="64"/>
      <c r="T917" s="64"/>
    </row>
    <row r="918" spans="1:20" ht="15.75" customHeight="1" x14ac:dyDescent="0.2">
      <c r="A918" s="63"/>
      <c r="B918" s="41"/>
      <c r="C918" s="41"/>
      <c r="D918" s="41"/>
      <c r="E918" s="41"/>
      <c r="F918" s="41"/>
      <c r="G918" s="41"/>
      <c r="H918" s="41"/>
      <c r="I918" s="41"/>
      <c r="J918" s="41"/>
      <c r="K918" s="41"/>
      <c r="L918" s="41"/>
      <c r="M918" s="41"/>
      <c r="N918" s="41"/>
      <c r="O918" s="41"/>
      <c r="P918" s="64"/>
      <c r="Q918" s="64"/>
      <c r="R918" s="64"/>
      <c r="S918" s="64"/>
      <c r="T918" s="64"/>
    </row>
    <row r="919" spans="1:20" ht="15.75" customHeight="1" x14ac:dyDescent="0.2">
      <c r="A919" s="63"/>
      <c r="B919" s="41"/>
      <c r="C919" s="41"/>
      <c r="D919" s="41"/>
      <c r="E919" s="41"/>
      <c r="F919" s="41"/>
      <c r="G919" s="41"/>
      <c r="H919" s="41"/>
      <c r="I919" s="41"/>
      <c r="J919" s="41"/>
      <c r="K919" s="41"/>
      <c r="L919" s="41"/>
      <c r="M919" s="41"/>
      <c r="N919" s="41"/>
      <c r="O919" s="41"/>
      <c r="P919" s="64"/>
      <c r="Q919" s="64"/>
      <c r="R919" s="64"/>
      <c r="S919" s="64"/>
      <c r="T919" s="64"/>
    </row>
    <row r="920" spans="1:20" ht="15.75" customHeight="1" x14ac:dyDescent="0.2">
      <c r="A920" s="63"/>
      <c r="B920" s="41"/>
      <c r="C920" s="41"/>
      <c r="D920" s="41"/>
      <c r="E920" s="41"/>
      <c r="F920" s="41"/>
      <c r="G920" s="41"/>
      <c r="H920" s="41"/>
      <c r="I920" s="41"/>
      <c r="J920" s="41"/>
      <c r="K920" s="41"/>
      <c r="L920" s="41"/>
      <c r="M920" s="41"/>
      <c r="N920" s="41"/>
      <c r="O920" s="41"/>
      <c r="P920" s="64"/>
      <c r="Q920" s="64"/>
      <c r="R920" s="64"/>
      <c r="S920" s="64"/>
      <c r="T920" s="64"/>
    </row>
    <row r="921" spans="1:20" ht="15.75" customHeight="1" x14ac:dyDescent="0.2">
      <c r="A921" s="63"/>
      <c r="B921" s="41"/>
      <c r="C921" s="41"/>
      <c r="D921" s="41"/>
      <c r="E921" s="41"/>
      <c r="F921" s="41"/>
      <c r="G921" s="41"/>
      <c r="H921" s="41"/>
      <c r="I921" s="41"/>
      <c r="J921" s="41"/>
      <c r="K921" s="41"/>
      <c r="L921" s="41"/>
      <c r="M921" s="41"/>
      <c r="N921" s="41"/>
      <c r="O921" s="41"/>
      <c r="P921" s="64"/>
      <c r="Q921" s="64"/>
      <c r="R921" s="64"/>
      <c r="S921" s="64"/>
      <c r="T921" s="64"/>
    </row>
    <row r="922" spans="1:20" ht="15.75" customHeight="1" x14ac:dyDescent="0.2">
      <c r="A922" s="63"/>
      <c r="B922" s="41"/>
      <c r="C922" s="41"/>
      <c r="D922" s="41"/>
      <c r="E922" s="41"/>
      <c r="F922" s="41"/>
      <c r="G922" s="41"/>
      <c r="H922" s="41"/>
      <c r="I922" s="41"/>
      <c r="J922" s="41"/>
      <c r="K922" s="41"/>
      <c r="L922" s="41"/>
      <c r="M922" s="41"/>
      <c r="N922" s="41"/>
      <c r="O922" s="41"/>
      <c r="P922" s="64"/>
      <c r="Q922" s="64"/>
      <c r="R922" s="64"/>
      <c r="S922" s="64"/>
      <c r="T922" s="64"/>
    </row>
    <row r="923" spans="1:20" ht="15.75" customHeight="1" x14ac:dyDescent="0.2">
      <c r="A923" s="63"/>
      <c r="B923" s="41"/>
      <c r="C923" s="41"/>
      <c r="D923" s="41"/>
      <c r="E923" s="41"/>
      <c r="F923" s="41"/>
      <c r="G923" s="41"/>
      <c r="H923" s="41"/>
      <c r="I923" s="41"/>
      <c r="J923" s="41"/>
      <c r="K923" s="41"/>
      <c r="L923" s="41"/>
      <c r="M923" s="41"/>
      <c r="N923" s="41"/>
      <c r="O923" s="41"/>
      <c r="P923" s="64"/>
      <c r="Q923" s="64"/>
      <c r="R923" s="64"/>
      <c r="S923" s="64"/>
      <c r="T923" s="64"/>
    </row>
    <row r="924" spans="1:20" ht="15.75" customHeight="1" x14ac:dyDescent="0.2">
      <c r="A924" s="63"/>
      <c r="B924" s="41"/>
      <c r="C924" s="41"/>
      <c r="D924" s="41"/>
      <c r="E924" s="41"/>
      <c r="F924" s="41"/>
      <c r="G924" s="41"/>
      <c r="H924" s="41"/>
      <c r="I924" s="41"/>
      <c r="J924" s="41"/>
      <c r="K924" s="41"/>
      <c r="L924" s="41"/>
      <c r="M924" s="41"/>
      <c r="N924" s="41"/>
      <c r="O924" s="41"/>
      <c r="P924" s="64"/>
      <c r="Q924" s="64"/>
      <c r="R924" s="64"/>
      <c r="S924" s="64"/>
      <c r="T924" s="64"/>
    </row>
    <row r="925" spans="1:20" ht="15.75" customHeight="1" x14ac:dyDescent="0.2">
      <c r="A925" s="63"/>
      <c r="B925" s="41"/>
      <c r="C925" s="41"/>
      <c r="D925" s="41"/>
      <c r="E925" s="41"/>
      <c r="F925" s="41"/>
      <c r="G925" s="41"/>
      <c r="H925" s="41"/>
      <c r="I925" s="41"/>
      <c r="J925" s="41"/>
      <c r="K925" s="41"/>
      <c r="L925" s="41"/>
      <c r="M925" s="41"/>
      <c r="N925" s="41"/>
      <c r="O925" s="41"/>
      <c r="P925" s="64"/>
      <c r="Q925" s="64"/>
      <c r="R925" s="64"/>
      <c r="S925" s="64"/>
      <c r="T925" s="64"/>
    </row>
    <row r="926" spans="1:20" ht="15.75" customHeight="1" x14ac:dyDescent="0.2">
      <c r="A926" s="63"/>
      <c r="B926" s="41"/>
      <c r="C926" s="41"/>
      <c r="D926" s="41"/>
      <c r="E926" s="41"/>
      <c r="F926" s="41"/>
      <c r="G926" s="41"/>
      <c r="H926" s="41"/>
      <c r="I926" s="41"/>
      <c r="J926" s="41"/>
      <c r="K926" s="41"/>
      <c r="L926" s="41"/>
      <c r="M926" s="41"/>
      <c r="N926" s="41"/>
      <c r="O926" s="41"/>
      <c r="P926" s="64"/>
      <c r="Q926" s="64"/>
      <c r="R926" s="64"/>
      <c r="S926" s="64"/>
      <c r="T926" s="64"/>
    </row>
    <row r="927" spans="1:20" ht="15.75" customHeight="1" x14ac:dyDescent="0.2">
      <c r="A927" s="63"/>
      <c r="B927" s="41"/>
      <c r="C927" s="41"/>
      <c r="D927" s="41"/>
      <c r="E927" s="41"/>
      <c r="F927" s="41"/>
      <c r="G927" s="41"/>
      <c r="H927" s="41"/>
      <c r="I927" s="41"/>
      <c r="J927" s="41"/>
      <c r="K927" s="41"/>
      <c r="L927" s="41"/>
      <c r="M927" s="41"/>
      <c r="N927" s="41"/>
      <c r="O927" s="41"/>
      <c r="P927" s="64"/>
      <c r="Q927" s="64"/>
      <c r="R927" s="64"/>
      <c r="S927" s="64"/>
      <c r="T927" s="64"/>
    </row>
    <row r="928" spans="1:20" ht="15.75" customHeight="1" x14ac:dyDescent="0.2">
      <c r="A928" s="63"/>
      <c r="B928" s="41"/>
      <c r="C928" s="41"/>
      <c r="D928" s="41"/>
      <c r="E928" s="41"/>
      <c r="F928" s="41"/>
      <c r="G928" s="41"/>
      <c r="H928" s="41"/>
      <c r="I928" s="41"/>
      <c r="J928" s="41"/>
      <c r="K928" s="41"/>
      <c r="L928" s="41"/>
      <c r="M928" s="41"/>
      <c r="N928" s="41"/>
      <c r="O928" s="41"/>
      <c r="P928" s="64"/>
      <c r="Q928" s="64"/>
      <c r="R928" s="64"/>
      <c r="S928" s="64"/>
      <c r="T928" s="64"/>
    </row>
    <row r="929" spans="1:20" ht="15.75" customHeight="1" x14ac:dyDescent="0.2">
      <c r="A929" s="63"/>
      <c r="B929" s="41"/>
      <c r="C929" s="41"/>
      <c r="D929" s="41"/>
      <c r="E929" s="41"/>
      <c r="F929" s="41"/>
      <c r="G929" s="41"/>
      <c r="H929" s="41"/>
      <c r="I929" s="41"/>
      <c r="J929" s="41"/>
      <c r="K929" s="41"/>
      <c r="L929" s="41"/>
      <c r="M929" s="41"/>
      <c r="N929" s="41"/>
      <c r="O929" s="41"/>
      <c r="P929" s="64"/>
      <c r="Q929" s="64"/>
      <c r="R929" s="64"/>
      <c r="S929" s="64"/>
      <c r="T929" s="64"/>
    </row>
    <row r="930" spans="1:20" ht="15.75" customHeight="1" x14ac:dyDescent="0.2">
      <c r="A930" s="63"/>
      <c r="B930" s="41"/>
      <c r="C930" s="41"/>
      <c r="D930" s="41"/>
      <c r="E930" s="41"/>
      <c r="F930" s="41"/>
      <c r="G930" s="41"/>
      <c r="H930" s="41"/>
      <c r="I930" s="41"/>
      <c r="J930" s="41"/>
      <c r="K930" s="41"/>
      <c r="L930" s="41"/>
      <c r="M930" s="41"/>
      <c r="N930" s="41"/>
      <c r="O930" s="41"/>
      <c r="P930" s="64"/>
      <c r="Q930" s="64"/>
      <c r="R930" s="64"/>
      <c r="S930" s="64"/>
      <c r="T930" s="64"/>
    </row>
    <row r="931" spans="1:20" ht="15.75" customHeight="1" x14ac:dyDescent="0.2">
      <c r="A931" s="63"/>
      <c r="B931" s="41"/>
      <c r="C931" s="41"/>
      <c r="D931" s="41"/>
      <c r="E931" s="41"/>
      <c r="F931" s="41"/>
      <c r="G931" s="41"/>
      <c r="H931" s="41"/>
      <c r="I931" s="41"/>
      <c r="J931" s="41"/>
      <c r="K931" s="41"/>
      <c r="L931" s="41"/>
      <c r="M931" s="41"/>
      <c r="N931" s="41"/>
      <c r="O931" s="41"/>
      <c r="P931" s="64"/>
      <c r="Q931" s="64"/>
      <c r="R931" s="64"/>
      <c r="S931" s="64"/>
      <c r="T931" s="64"/>
    </row>
    <row r="932" spans="1:20" ht="15.75" customHeight="1" x14ac:dyDescent="0.2">
      <c r="A932" s="63"/>
      <c r="B932" s="41"/>
      <c r="C932" s="41"/>
      <c r="D932" s="41"/>
      <c r="E932" s="41"/>
      <c r="F932" s="41"/>
      <c r="G932" s="41"/>
      <c r="H932" s="41"/>
      <c r="I932" s="41"/>
      <c r="J932" s="41"/>
      <c r="K932" s="41"/>
      <c r="L932" s="41"/>
      <c r="M932" s="41"/>
      <c r="N932" s="41"/>
      <c r="O932" s="41"/>
      <c r="P932" s="64"/>
      <c r="Q932" s="64"/>
      <c r="R932" s="64"/>
      <c r="S932" s="64"/>
      <c r="T932" s="64"/>
    </row>
    <row r="933" spans="1:20" ht="15.75" customHeight="1" x14ac:dyDescent="0.2">
      <c r="A933" s="63"/>
      <c r="B933" s="41"/>
      <c r="C933" s="41"/>
      <c r="D933" s="41"/>
      <c r="E933" s="41"/>
      <c r="F933" s="41"/>
      <c r="G933" s="41"/>
      <c r="H933" s="41"/>
      <c r="I933" s="41"/>
      <c r="J933" s="41"/>
      <c r="K933" s="41"/>
      <c r="L933" s="41"/>
      <c r="M933" s="41"/>
      <c r="N933" s="41"/>
      <c r="O933" s="41"/>
      <c r="P933" s="64"/>
      <c r="Q933" s="64"/>
      <c r="R933" s="64"/>
      <c r="S933" s="64"/>
      <c r="T933" s="64"/>
    </row>
    <row r="934" spans="1:20" ht="15.75" customHeight="1" x14ac:dyDescent="0.2">
      <c r="A934" s="63"/>
      <c r="B934" s="41"/>
      <c r="C934" s="41"/>
      <c r="D934" s="41"/>
      <c r="E934" s="41"/>
      <c r="F934" s="41"/>
      <c r="G934" s="41"/>
      <c r="H934" s="41"/>
      <c r="I934" s="41"/>
      <c r="J934" s="41"/>
      <c r="K934" s="41"/>
      <c r="L934" s="41"/>
      <c r="M934" s="41"/>
      <c r="N934" s="41"/>
      <c r="O934" s="41"/>
      <c r="P934" s="64"/>
      <c r="Q934" s="64"/>
      <c r="R934" s="64"/>
      <c r="S934" s="64"/>
      <c r="T934" s="64"/>
    </row>
    <row r="935" spans="1:20" ht="15.75" customHeight="1" x14ac:dyDescent="0.2">
      <c r="A935" s="63"/>
      <c r="B935" s="41"/>
      <c r="C935" s="41"/>
      <c r="D935" s="41"/>
      <c r="E935" s="41"/>
      <c r="F935" s="41"/>
      <c r="G935" s="41"/>
      <c r="H935" s="41"/>
      <c r="I935" s="41"/>
      <c r="J935" s="41"/>
      <c r="K935" s="41"/>
      <c r="L935" s="41"/>
      <c r="M935" s="41"/>
      <c r="N935" s="41"/>
      <c r="O935" s="41"/>
      <c r="P935" s="64"/>
      <c r="Q935" s="64"/>
      <c r="R935" s="64"/>
      <c r="S935" s="64"/>
      <c r="T935" s="64"/>
    </row>
    <row r="936" spans="1:20" ht="15.75" customHeight="1" x14ac:dyDescent="0.2">
      <c r="A936" s="63"/>
      <c r="B936" s="41"/>
      <c r="C936" s="41"/>
      <c r="D936" s="41"/>
      <c r="E936" s="41"/>
      <c r="F936" s="41"/>
      <c r="G936" s="41"/>
      <c r="H936" s="41"/>
      <c r="I936" s="41"/>
      <c r="J936" s="41"/>
      <c r="K936" s="41"/>
      <c r="L936" s="41"/>
      <c r="M936" s="41"/>
      <c r="N936" s="41"/>
      <c r="O936" s="41"/>
      <c r="P936" s="64"/>
      <c r="Q936" s="64"/>
      <c r="R936" s="64"/>
      <c r="S936" s="64"/>
      <c r="T936" s="64"/>
    </row>
    <row r="937" spans="1:20" ht="15.75" customHeight="1" x14ac:dyDescent="0.2">
      <c r="A937" s="63"/>
      <c r="B937" s="41"/>
      <c r="C937" s="41"/>
      <c r="D937" s="41"/>
      <c r="E937" s="41"/>
      <c r="F937" s="41"/>
      <c r="G937" s="41"/>
      <c r="H937" s="41"/>
      <c r="I937" s="41"/>
      <c r="J937" s="41"/>
      <c r="K937" s="41"/>
      <c r="L937" s="41"/>
      <c r="M937" s="41"/>
      <c r="N937" s="41"/>
      <c r="O937" s="41"/>
      <c r="P937" s="64"/>
      <c r="Q937" s="64"/>
      <c r="R937" s="64"/>
      <c r="S937" s="64"/>
      <c r="T937" s="64"/>
    </row>
    <row r="938" spans="1:20" ht="15.75" customHeight="1" x14ac:dyDescent="0.2">
      <c r="A938" s="63"/>
      <c r="B938" s="41"/>
      <c r="C938" s="41"/>
      <c r="D938" s="41"/>
      <c r="E938" s="41"/>
      <c r="F938" s="41"/>
      <c r="G938" s="41"/>
      <c r="H938" s="41"/>
      <c r="I938" s="41"/>
      <c r="J938" s="41"/>
      <c r="K938" s="41"/>
      <c r="L938" s="41"/>
      <c r="M938" s="41"/>
      <c r="N938" s="41"/>
      <c r="O938" s="41"/>
      <c r="P938" s="64"/>
      <c r="Q938" s="64"/>
      <c r="R938" s="64"/>
      <c r="S938" s="64"/>
      <c r="T938" s="64"/>
    </row>
    <row r="939" spans="1:20" ht="15.75" customHeight="1" x14ac:dyDescent="0.2">
      <c r="A939" s="63"/>
      <c r="B939" s="41"/>
      <c r="C939" s="41"/>
      <c r="D939" s="41"/>
      <c r="E939" s="41"/>
      <c r="F939" s="41"/>
      <c r="G939" s="41"/>
      <c r="H939" s="41"/>
      <c r="I939" s="41"/>
      <c r="J939" s="41"/>
      <c r="K939" s="41"/>
      <c r="L939" s="41"/>
      <c r="M939" s="41"/>
      <c r="N939" s="41"/>
      <c r="O939" s="41"/>
      <c r="P939" s="64"/>
      <c r="Q939" s="64"/>
      <c r="R939" s="64"/>
      <c r="S939" s="64"/>
      <c r="T939" s="64"/>
    </row>
    <row r="940" spans="1:20" ht="15.75" customHeight="1" x14ac:dyDescent="0.2">
      <c r="A940" s="63"/>
      <c r="B940" s="41"/>
      <c r="C940" s="41"/>
      <c r="D940" s="41"/>
      <c r="E940" s="41"/>
      <c r="F940" s="41"/>
      <c r="G940" s="41"/>
      <c r="H940" s="41"/>
      <c r="I940" s="41"/>
      <c r="J940" s="41"/>
      <c r="K940" s="41"/>
      <c r="L940" s="41"/>
      <c r="M940" s="41"/>
      <c r="N940" s="41"/>
      <c r="O940" s="41"/>
      <c r="P940" s="64"/>
      <c r="Q940" s="64"/>
      <c r="R940" s="64"/>
      <c r="S940" s="64"/>
      <c r="T940" s="64"/>
    </row>
    <row r="941" spans="1:20" ht="15.75" customHeight="1" x14ac:dyDescent="0.2">
      <c r="A941" s="63"/>
      <c r="B941" s="41"/>
      <c r="C941" s="41"/>
      <c r="D941" s="41"/>
      <c r="E941" s="41"/>
      <c r="F941" s="41"/>
      <c r="G941" s="41"/>
      <c r="H941" s="41"/>
      <c r="I941" s="41"/>
      <c r="J941" s="41"/>
      <c r="K941" s="41"/>
      <c r="L941" s="41"/>
      <c r="M941" s="41"/>
      <c r="N941" s="41"/>
      <c r="O941" s="41"/>
      <c r="P941" s="64"/>
      <c r="Q941" s="64"/>
      <c r="R941" s="64"/>
      <c r="S941" s="64"/>
      <c r="T941" s="64"/>
    </row>
    <row r="942" spans="1:20" ht="15.75" customHeight="1" x14ac:dyDescent="0.2">
      <c r="A942" s="63"/>
      <c r="B942" s="41"/>
      <c r="C942" s="41"/>
      <c r="D942" s="41"/>
      <c r="E942" s="41"/>
      <c r="F942" s="41"/>
      <c r="G942" s="41"/>
      <c r="H942" s="41"/>
      <c r="I942" s="41"/>
      <c r="J942" s="41"/>
      <c r="K942" s="41"/>
      <c r="L942" s="41"/>
      <c r="M942" s="41"/>
      <c r="N942" s="41"/>
      <c r="O942" s="41"/>
      <c r="P942" s="64"/>
      <c r="Q942" s="64"/>
      <c r="R942" s="64"/>
      <c r="S942" s="64"/>
      <c r="T942" s="64"/>
    </row>
    <row r="943" spans="1:20" ht="15.75" customHeight="1" x14ac:dyDescent="0.2">
      <c r="A943" s="63"/>
      <c r="B943" s="41"/>
      <c r="C943" s="41"/>
      <c r="D943" s="41"/>
      <c r="E943" s="41"/>
      <c r="F943" s="41"/>
      <c r="G943" s="41"/>
      <c r="H943" s="41"/>
      <c r="I943" s="41"/>
      <c r="J943" s="41"/>
      <c r="K943" s="41"/>
      <c r="L943" s="41"/>
      <c r="M943" s="41"/>
      <c r="N943" s="41"/>
      <c r="O943" s="41"/>
      <c r="P943" s="64"/>
      <c r="Q943" s="64"/>
      <c r="R943" s="64"/>
      <c r="S943" s="64"/>
      <c r="T943" s="64"/>
    </row>
    <row r="944" spans="1:20" ht="15.75" customHeight="1" x14ac:dyDescent="0.2">
      <c r="A944" s="63"/>
      <c r="B944" s="41"/>
      <c r="C944" s="41"/>
      <c r="D944" s="41"/>
      <c r="E944" s="41"/>
      <c r="F944" s="41"/>
      <c r="G944" s="41"/>
      <c r="H944" s="41"/>
      <c r="I944" s="41"/>
      <c r="J944" s="41"/>
      <c r="K944" s="41"/>
      <c r="L944" s="41"/>
      <c r="M944" s="41"/>
      <c r="N944" s="41"/>
      <c r="O944" s="41"/>
      <c r="P944" s="64"/>
      <c r="Q944" s="64"/>
      <c r="R944" s="64"/>
      <c r="S944" s="64"/>
      <c r="T944" s="64"/>
    </row>
    <row r="945" spans="1:20" ht="15.75" customHeight="1" x14ac:dyDescent="0.2">
      <c r="A945" s="63"/>
      <c r="B945" s="41"/>
      <c r="C945" s="41"/>
      <c r="D945" s="41"/>
      <c r="E945" s="41"/>
      <c r="F945" s="41"/>
      <c r="G945" s="41"/>
      <c r="H945" s="41"/>
      <c r="I945" s="41"/>
      <c r="J945" s="41"/>
      <c r="K945" s="41"/>
      <c r="L945" s="41"/>
      <c r="M945" s="41"/>
      <c r="N945" s="41"/>
      <c r="O945" s="41"/>
      <c r="P945" s="64"/>
      <c r="Q945" s="64"/>
      <c r="R945" s="64"/>
      <c r="S945" s="64"/>
      <c r="T945" s="64"/>
    </row>
    <row r="946" spans="1:20" ht="15.75" customHeight="1" x14ac:dyDescent="0.2">
      <c r="A946" s="63"/>
      <c r="B946" s="41"/>
      <c r="C946" s="41"/>
      <c r="D946" s="41"/>
      <c r="E946" s="41"/>
      <c r="F946" s="41"/>
      <c r="G946" s="41"/>
      <c r="H946" s="41"/>
      <c r="I946" s="41"/>
      <c r="J946" s="41"/>
      <c r="K946" s="41"/>
      <c r="L946" s="41"/>
      <c r="M946" s="41"/>
      <c r="N946" s="41"/>
      <c r="O946" s="41"/>
      <c r="P946" s="64"/>
      <c r="Q946" s="64"/>
      <c r="R946" s="64"/>
      <c r="S946" s="64"/>
      <c r="T946" s="64"/>
    </row>
    <row r="947" spans="1:20" ht="15.75" customHeight="1" x14ac:dyDescent="0.2">
      <c r="A947" s="63"/>
      <c r="B947" s="41"/>
      <c r="C947" s="41"/>
      <c r="D947" s="41"/>
      <c r="E947" s="41"/>
      <c r="F947" s="41"/>
      <c r="G947" s="41"/>
      <c r="H947" s="41"/>
      <c r="I947" s="41"/>
      <c r="J947" s="41"/>
      <c r="K947" s="41"/>
      <c r="L947" s="41"/>
      <c r="M947" s="41"/>
      <c r="N947" s="41"/>
      <c r="O947" s="41"/>
      <c r="P947" s="64"/>
      <c r="Q947" s="64"/>
      <c r="R947" s="64"/>
      <c r="S947" s="64"/>
      <c r="T947" s="64"/>
    </row>
    <row r="948" spans="1:20" ht="15.75" customHeight="1" x14ac:dyDescent="0.2">
      <c r="A948" s="63"/>
      <c r="B948" s="41"/>
      <c r="C948" s="41"/>
      <c r="D948" s="41"/>
      <c r="E948" s="41"/>
      <c r="F948" s="41"/>
      <c r="G948" s="41"/>
      <c r="H948" s="41"/>
      <c r="I948" s="41"/>
      <c r="J948" s="41"/>
      <c r="K948" s="41"/>
      <c r="L948" s="41"/>
      <c r="M948" s="41"/>
      <c r="N948" s="41"/>
      <c r="O948" s="41"/>
      <c r="P948" s="64"/>
      <c r="Q948" s="64"/>
      <c r="R948" s="64"/>
      <c r="S948" s="64"/>
      <c r="T948" s="64"/>
    </row>
    <row r="949" spans="1:20" ht="15.75" customHeight="1" x14ac:dyDescent="0.2">
      <c r="A949" s="63"/>
      <c r="B949" s="41"/>
      <c r="C949" s="41"/>
      <c r="D949" s="41"/>
      <c r="E949" s="41"/>
      <c r="F949" s="41"/>
      <c r="G949" s="41"/>
      <c r="H949" s="41"/>
      <c r="I949" s="41"/>
      <c r="J949" s="41"/>
      <c r="K949" s="41"/>
      <c r="L949" s="41"/>
      <c r="M949" s="41"/>
      <c r="N949" s="41"/>
      <c r="O949" s="41"/>
      <c r="P949" s="64"/>
      <c r="Q949" s="64"/>
      <c r="R949" s="64"/>
      <c r="S949" s="64"/>
      <c r="T949" s="64"/>
    </row>
    <row r="950" spans="1:20" ht="15.75" customHeight="1" x14ac:dyDescent="0.2">
      <c r="A950" s="63"/>
      <c r="B950" s="41"/>
      <c r="C950" s="41"/>
      <c r="D950" s="41"/>
      <c r="E950" s="41"/>
      <c r="F950" s="41"/>
      <c r="G950" s="41"/>
      <c r="H950" s="41"/>
      <c r="I950" s="41"/>
      <c r="J950" s="41"/>
      <c r="K950" s="41"/>
      <c r="L950" s="41"/>
      <c r="M950" s="41"/>
      <c r="N950" s="41"/>
      <c r="O950" s="41"/>
      <c r="P950" s="64"/>
      <c r="Q950" s="64"/>
      <c r="R950" s="64"/>
      <c r="S950" s="64"/>
      <c r="T950" s="64"/>
    </row>
    <row r="951" spans="1:20" ht="15.75" customHeight="1" x14ac:dyDescent="0.2">
      <c r="A951" s="63"/>
      <c r="B951" s="41"/>
      <c r="C951" s="41"/>
      <c r="D951" s="41"/>
      <c r="E951" s="41"/>
      <c r="F951" s="41"/>
      <c r="G951" s="41"/>
      <c r="H951" s="41"/>
      <c r="I951" s="41"/>
      <c r="J951" s="41"/>
      <c r="K951" s="41"/>
      <c r="L951" s="41"/>
      <c r="M951" s="41"/>
      <c r="N951" s="41"/>
      <c r="O951" s="41"/>
      <c r="P951" s="64"/>
      <c r="Q951" s="64"/>
      <c r="R951" s="64"/>
      <c r="S951" s="64"/>
      <c r="T951" s="64"/>
    </row>
    <row r="952" spans="1:20" ht="15.75" customHeight="1" x14ac:dyDescent="0.2">
      <c r="A952" s="63"/>
      <c r="B952" s="41"/>
      <c r="C952" s="41"/>
      <c r="D952" s="41"/>
      <c r="E952" s="41"/>
      <c r="F952" s="41"/>
      <c r="G952" s="41"/>
      <c r="H952" s="41"/>
      <c r="I952" s="41"/>
      <c r="J952" s="41"/>
      <c r="K952" s="41"/>
      <c r="L952" s="41"/>
      <c r="M952" s="41"/>
      <c r="N952" s="41"/>
      <c r="O952" s="41"/>
      <c r="P952" s="64"/>
      <c r="Q952" s="64"/>
      <c r="R952" s="64"/>
      <c r="S952" s="64"/>
      <c r="T952" s="64"/>
    </row>
    <row r="953" spans="1:20" ht="15.75" customHeight="1" x14ac:dyDescent="0.2">
      <c r="A953" s="63"/>
      <c r="B953" s="41"/>
      <c r="C953" s="41"/>
      <c r="D953" s="41"/>
      <c r="E953" s="41"/>
      <c r="F953" s="41"/>
      <c r="G953" s="41"/>
      <c r="H953" s="41"/>
      <c r="I953" s="41"/>
      <c r="J953" s="41"/>
      <c r="K953" s="41"/>
      <c r="L953" s="41"/>
      <c r="M953" s="41"/>
      <c r="N953" s="41"/>
      <c r="O953" s="41"/>
      <c r="P953" s="64"/>
      <c r="Q953" s="64"/>
      <c r="R953" s="64"/>
      <c r="S953" s="64"/>
      <c r="T953" s="64"/>
    </row>
    <row r="954" spans="1:20" ht="15.75" customHeight="1" x14ac:dyDescent="0.2">
      <c r="A954" s="63"/>
      <c r="B954" s="41"/>
      <c r="C954" s="41"/>
      <c r="D954" s="41"/>
      <c r="E954" s="41"/>
      <c r="F954" s="41"/>
      <c r="G954" s="41"/>
      <c r="H954" s="41"/>
      <c r="I954" s="41"/>
      <c r="J954" s="41"/>
      <c r="K954" s="41"/>
      <c r="L954" s="41"/>
      <c r="M954" s="41"/>
      <c r="N954" s="41"/>
      <c r="O954" s="41"/>
      <c r="P954" s="64"/>
      <c r="Q954" s="64"/>
      <c r="R954" s="64"/>
      <c r="S954" s="64"/>
      <c r="T954" s="64"/>
    </row>
    <row r="955" spans="1:20" ht="15.75" customHeight="1" x14ac:dyDescent="0.2">
      <c r="A955" s="63"/>
      <c r="B955" s="41"/>
      <c r="C955" s="41"/>
      <c r="D955" s="41"/>
      <c r="E955" s="41"/>
      <c r="F955" s="41"/>
      <c r="G955" s="41"/>
      <c r="H955" s="41"/>
      <c r="I955" s="41"/>
      <c r="J955" s="41"/>
      <c r="K955" s="41"/>
      <c r="L955" s="41"/>
      <c r="M955" s="41"/>
      <c r="N955" s="41"/>
      <c r="O955" s="41"/>
      <c r="P955" s="64"/>
      <c r="Q955" s="64"/>
      <c r="R955" s="64"/>
      <c r="S955" s="64"/>
      <c r="T955" s="64"/>
    </row>
    <row r="956" spans="1:20" ht="15.75" customHeight="1" x14ac:dyDescent="0.2">
      <c r="A956" s="63"/>
      <c r="B956" s="41"/>
      <c r="C956" s="41"/>
      <c r="D956" s="41"/>
      <c r="E956" s="41"/>
      <c r="F956" s="41"/>
      <c r="G956" s="41"/>
      <c r="H956" s="41"/>
      <c r="I956" s="41"/>
      <c r="J956" s="41"/>
      <c r="K956" s="41"/>
      <c r="L956" s="41"/>
      <c r="M956" s="41"/>
      <c r="N956" s="41"/>
      <c r="O956" s="41"/>
      <c r="P956" s="64"/>
      <c r="Q956" s="64"/>
      <c r="R956" s="64"/>
      <c r="S956" s="64"/>
      <c r="T956" s="64"/>
    </row>
    <row r="957" spans="1:20" ht="15.75" customHeight="1" x14ac:dyDescent="0.2">
      <c r="A957" s="63"/>
      <c r="B957" s="41"/>
      <c r="C957" s="41"/>
      <c r="D957" s="41"/>
      <c r="E957" s="41"/>
      <c r="F957" s="41"/>
      <c r="G957" s="41"/>
      <c r="H957" s="41"/>
      <c r="I957" s="41"/>
      <c r="J957" s="41"/>
      <c r="K957" s="41"/>
      <c r="L957" s="41"/>
      <c r="M957" s="41"/>
      <c r="N957" s="41"/>
      <c r="O957" s="41"/>
      <c r="P957" s="64"/>
      <c r="Q957" s="64"/>
      <c r="R957" s="64"/>
      <c r="S957" s="64"/>
      <c r="T957" s="64"/>
    </row>
    <row r="958" spans="1:20" ht="15.75" customHeight="1" x14ac:dyDescent="0.2">
      <c r="A958" s="63"/>
      <c r="B958" s="41"/>
      <c r="C958" s="41"/>
      <c r="D958" s="41"/>
      <c r="E958" s="41"/>
      <c r="F958" s="41"/>
      <c r="G958" s="41"/>
      <c r="H958" s="41"/>
      <c r="I958" s="41"/>
      <c r="J958" s="41"/>
      <c r="K958" s="41"/>
      <c r="L958" s="41"/>
      <c r="M958" s="41"/>
      <c r="N958" s="41"/>
      <c r="O958" s="41"/>
      <c r="P958" s="64"/>
      <c r="Q958" s="64"/>
      <c r="R958" s="64"/>
      <c r="S958" s="64"/>
      <c r="T958" s="64"/>
    </row>
    <row r="959" spans="1:20" ht="15.75" customHeight="1" x14ac:dyDescent="0.2">
      <c r="A959" s="63"/>
      <c r="B959" s="41"/>
      <c r="C959" s="41"/>
      <c r="D959" s="41"/>
      <c r="E959" s="41"/>
      <c r="F959" s="41"/>
      <c r="G959" s="41"/>
      <c r="H959" s="41"/>
      <c r="I959" s="41"/>
      <c r="J959" s="41"/>
      <c r="K959" s="41"/>
      <c r="L959" s="41"/>
      <c r="M959" s="41"/>
      <c r="N959" s="41"/>
      <c r="O959" s="41"/>
      <c r="P959" s="64"/>
      <c r="Q959" s="64"/>
      <c r="R959" s="64"/>
      <c r="S959" s="64"/>
      <c r="T959" s="64"/>
    </row>
    <row r="960" spans="1:20" ht="15.75" customHeight="1" x14ac:dyDescent="0.2">
      <c r="A960" s="63"/>
      <c r="B960" s="41"/>
      <c r="C960" s="41"/>
      <c r="D960" s="41"/>
      <c r="E960" s="41"/>
      <c r="F960" s="41"/>
      <c r="G960" s="41"/>
      <c r="H960" s="41"/>
      <c r="I960" s="41"/>
      <c r="J960" s="41"/>
      <c r="K960" s="41"/>
      <c r="L960" s="41"/>
      <c r="M960" s="41"/>
      <c r="N960" s="41"/>
      <c r="O960" s="41"/>
      <c r="P960" s="64"/>
      <c r="Q960" s="64"/>
      <c r="R960" s="64"/>
      <c r="S960" s="64"/>
      <c r="T960" s="64"/>
    </row>
    <row r="961" spans="1:20" ht="15.75" customHeight="1" x14ac:dyDescent="0.2">
      <c r="A961" s="63"/>
      <c r="B961" s="41"/>
      <c r="C961" s="41"/>
      <c r="D961" s="41"/>
      <c r="E961" s="41"/>
      <c r="F961" s="41"/>
      <c r="G961" s="41"/>
      <c r="H961" s="41"/>
      <c r="I961" s="41"/>
      <c r="J961" s="41"/>
      <c r="K961" s="41"/>
      <c r="L961" s="41"/>
      <c r="M961" s="41"/>
      <c r="N961" s="41"/>
      <c r="O961" s="41"/>
      <c r="P961" s="64"/>
      <c r="Q961" s="64"/>
      <c r="R961" s="64"/>
      <c r="S961" s="64"/>
      <c r="T961" s="64"/>
    </row>
    <row r="962" spans="1:20" ht="15.75" customHeight="1" x14ac:dyDescent="0.2">
      <c r="A962" s="63"/>
      <c r="B962" s="41"/>
      <c r="C962" s="41"/>
      <c r="D962" s="41"/>
      <c r="E962" s="41"/>
      <c r="F962" s="41"/>
      <c r="G962" s="41"/>
      <c r="H962" s="41"/>
      <c r="I962" s="41"/>
      <c r="J962" s="41"/>
      <c r="K962" s="41"/>
      <c r="L962" s="41"/>
      <c r="M962" s="41"/>
      <c r="N962" s="41"/>
      <c r="O962" s="41"/>
      <c r="P962" s="64"/>
      <c r="Q962" s="64"/>
      <c r="R962" s="64"/>
      <c r="S962" s="64"/>
      <c r="T962" s="64"/>
    </row>
    <row r="963" spans="1:20" ht="15.75" customHeight="1" x14ac:dyDescent="0.2">
      <c r="A963" s="63"/>
      <c r="B963" s="41"/>
      <c r="C963" s="41"/>
      <c r="D963" s="41"/>
      <c r="E963" s="41"/>
      <c r="F963" s="41"/>
      <c r="G963" s="41"/>
      <c r="H963" s="41"/>
      <c r="I963" s="41"/>
      <c r="J963" s="41"/>
      <c r="K963" s="41"/>
      <c r="L963" s="41"/>
      <c r="M963" s="41"/>
      <c r="N963" s="41"/>
      <c r="O963" s="41"/>
      <c r="P963" s="64"/>
      <c r="Q963" s="64"/>
      <c r="R963" s="64"/>
      <c r="S963" s="64"/>
      <c r="T963" s="64"/>
    </row>
    <row r="964" spans="1:20" ht="15.75" customHeight="1" x14ac:dyDescent="0.2">
      <c r="A964" s="63"/>
      <c r="B964" s="41"/>
      <c r="C964" s="41"/>
      <c r="D964" s="41"/>
      <c r="E964" s="41"/>
      <c r="F964" s="41"/>
      <c r="G964" s="41"/>
      <c r="H964" s="41"/>
      <c r="I964" s="41"/>
      <c r="J964" s="41"/>
      <c r="K964" s="41"/>
      <c r="L964" s="41"/>
      <c r="M964" s="41"/>
      <c r="N964" s="41"/>
      <c r="O964" s="41"/>
      <c r="P964" s="64"/>
      <c r="Q964" s="64"/>
      <c r="R964" s="64"/>
      <c r="S964" s="64"/>
      <c r="T964" s="64"/>
    </row>
    <row r="965" spans="1:20" ht="15.75" customHeight="1" x14ac:dyDescent="0.2">
      <c r="A965" s="63"/>
      <c r="B965" s="41"/>
      <c r="C965" s="41"/>
      <c r="D965" s="41"/>
      <c r="E965" s="41"/>
      <c r="F965" s="41"/>
      <c r="G965" s="41"/>
      <c r="H965" s="41"/>
      <c r="I965" s="41"/>
      <c r="J965" s="41"/>
      <c r="K965" s="41"/>
      <c r="L965" s="41"/>
      <c r="M965" s="41"/>
      <c r="N965" s="41"/>
      <c r="O965" s="41"/>
      <c r="P965" s="64"/>
      <c r="Q965" s="64"/>
      <c r="R965" s="64"/>
      <c r="S965" s="64"/>
      <c r="T965" s="64"/>
    </row>
    <row r="966" spans="1:20" ht="15.75" customHeight="1" x14ac:dyDescent="0.2">
      <c r="A966" s="63"/>
      <c r="B966" s="41"/>
      <c r="C966" s="41"/>
      <c r="D966" s="41"/>
      <c r="E966" s="41"/>
      <c r="F966" s="41"/>
      <c r="G966" s="41"/>
      <c r="H966" s="41"/>
      <c r="I966" s="41"/>
      <c r="J966" s="41"/>
      <c r="K966" s="41"/>
      <c r="L966" s="41"/>
      <c r="M966" s="41"/>
      <c r="N966" s="41"/>
      <c r="O966" s="41"/>
      <c r="P966" s="64"/>
      <c r="Q966" s="64"/>
      <c r="R966" s="64"/>
      <c r="S966" s="64"/>
      <c r="T966" s="64"/>
    </row>
    <row r="967" spans="1:20" ht="15.75" customHeight="1" x14ac:dyDescent="0.2">
      <c r="A967" s="63"/>
      <c r="B967" s="41"/>
      <c r="C967" s="41"/>
      <c r="D967" s="41"/>
      <c r="E967" s="41"/>
      <c r="F967" s="41"/>
      <c r="G967" s="41"/>
      <c r="H967" s="41"/>
      <c r="I967" s="41"/>
      <c r="J967" s="41"/>
      <c r="K967" s="41"/>
      <c r="L967" s="41"/>
      <c r="M967" s="41"/>
      <c r="N967" s="41"/>
      <c r="O967" s="41"/>
      <c r="P967" s="64"/>
      <c r="Q967" s="64"/>
      <c r="R967" s="64"/>
      <c r="S967" s="64"/>
      <c r="T967" s="64"/>
    </row>
    <row r="968" spans="1:20" ht="15.75" customHeight="1" x14ac:dyDescent="0.2">
      <c r="A968" s="63"/>
      <c r="B968" s="41"/>
      <c r="C968" s="41"/>
      <c r="D968" s="41"/>
      <c r="E968" s="41"/>
      <c r="F968" s="41"/>
      <c r="G968" s="41"/>
      <c r="H968" s="41"/>
      <c r="I968" s="41"/>
      <c r="J968" s="41"/>
      <c r="K968" s="41"/>
      <c r="L968" s="41"/>
      <c r="M968" s="41"/>
      <c r="N968" s="41"/>
      <c r="O968" s="41"/>
      <c r="P968" s="64"/>
      <c r="Q968" s="64"/>
      <c r="R968" s="64"/>
      <c r="S968" s="64"/>
      <c r="T968" s="64"/>
    </row>
    <row r="969" spans="1:20" ht="15.75" customHeight="1" x14ac:dyDescent="0.2">
      <c r="A969" s="63"/>
      <c r="B969" s="41"/>
      <c r="C969" s="41"/>
      <c r="D969" s="41"/>
      <c r="E969" s="41"/>
      <c r="F969" s="41"/>
      <c r="G969" s="41"/>
      <c r="H969" s="41"/>
      <c r="I969" s="41"/>
      <c r="J969" s="41"/>
      <c r="K969" s="41"/>
      <c r="L969" s="41"/>
      <c r="M969" s="41"/>
      <c r="N969" s="41"/>
      <c r="O969" s="41"/>
      <c r="P969" s="64"/>
      <c r="Q969" s="64"/>
      <c r="R969" s="64"/>
      <c r="S969" s="64"/>
      <c r="T969" s="64"/>
    </row>
    <row r="970" spans="1:20" ht="15.75" customHeight="1" x14ac:dyDescent="0.2">
      <c r="A970" s="63"/>
      <c r="B970" s="41"/>
      <c r="C970" s="41"/>
      <c r="D970" s="41"/>
      <c r="E970" s="41"/>
      <c r="F970" s="41"/>
      <c r="G970" s="41"/>
      <c r="H970" s="41"/>
      <c r="I970" s="41"/>
      <c r="J970" s="41"/>
      <c r="K970" s="41"/>
      <c r="L970" s="41"/>
      <c r="M970" s="41"/>
      <c r="N970" s="41"/>
      <c r="O970" s="41"/>
      <c r="P970" s="64"/>
      <c r="Q970" s="64"/>
      <c r="R970" s="64"/>
      <c r="S970" s="64"/>
      <c r="T970" s="64"/>
    </row>
    <row r="971" spans="1:20" ht="15.75" customHeight="1" x14ac:dyDescent="0.2">
      <c r="A971" s="63"/>
      <c r="B971" s="41"/>
      <c r="C971" s="41"/>
      <c r="D971" s="41"/>
      <c r="E971" s="41"/>
      <c r="F971" s="41"/>
      <c r="G971" s="41"/>
      <c r="H971" s="41"/>
      <c r="I971" s="41"/>
      <c r="J971" s="41"/>
      <c r="K971" s="41"/>
      <c r="L971" s="41"/>
      <c r="M971" s="41"/>
      <c r="N971" s="41"/>
      <c r="O971" s="41"/>
      <c r="P971" s="64"/>
      <c r="Q971" s="64"/>
      <c r="R971" s="64"/>
      <c r="S971" s="64"/>
      <c r="T971" s="64"/>
    </row>
    <row r="972" spans="1:20" ht="15.75" customHeight="1" x14ac:dyDescent="0.2">
      <c r="A972" s="63"/>
      <c r="B972" s="41"/>
      <c r="C972" s="41"/>
      <c r="D972" s="41"/>
      <c r="E972" s="41"/>
      <c r="F972" s="41"/>
      <c r="G972" s="41"/>
      <c r="H972" s="41"/>
      <c r="I972" s="41"/>
      <c r="J972" s="41"/>
      <c r="K972" s="41"/>
      <c r="L972" s="41"/>
      <c r="M972" s="41"/>
      <c r="N972" s="41"/>
      <c r="O972" s="41"/>
      <c r="P972" s="64"/>
      <c r="Q972" s="64"/>
      <c r="R972" s="64"/>
      <c r="S972" s="64"/>
      <c r="T972" s="64"/>
    </row>
    <row r="973" spans="1:20" ht="15.75" customHeight="1" x14ac:dyDescent="0.2">
      <c r="A973" s="63"/>
      <c r="B973" s="41"/>
      <c r="C973" s="41"/>
      <c r="D973" s="41"/>
      <c r="E973" s="41"/>
      <c r="F973" s="41"/>
      <c r="G973" s="41"/>
      <c r="H973" s="41"/>
      <c r="I973" s="41"/>
      <c r="J973" s="41"/>
      <c r="K973" s="41"/>
      <c r="L973" s="41"/>
      <c r="M973" s="41"/>
      <c r="N973" s="41"/>
      <c r="O973" s="41"/>
      <c r="P973" s="64"/>
      <c r="Q973" s="64"/>
      <c r="R973" s="64"/>
      <c r="S973" s="64"/>
      <c r="T973" s="64"/>
    </row>
    <row r="974" spans="1:20" ht="15.75" customHeight="1" x14ac:dyDescent="0.2">
      <c r="A974" s="63"/>
      <c r="B974" s="41"/>
      <c r="C974" s="41"/>
      <c r="D974" s="41"/>
      <c r="E974" s="41"/>
      <c r="F974" s="41"/>
      <c r="G974" s="41"/>
      <c r="H974" s="41"/>
      <c r="I974" s="41"/>
      <c r="J974" s="41"/>
      <c r="K974" s="41"/>
      <c r="L974" s="41"/>
      <c r="M974" s="41"/>
      <c r="N974" s="41"/>
      <c r="O974" s="41"/>
      <c r="P974" s="64"/>
      <c r="Q974" s="64"/>
      <c r="R974" s="64"/>
      <c r="S974" s="64"/>
      <c r="T974" s="64"/>
    </row>
    <row r="975" spans="1:20" ht="15.75" customHeight="1" x14ac:dyDescent="0.2">
      <c r="A975" s="63"/>
      <c r="B975" s="41"/>
      <c r="C975" s="41"/>
      <c r="D975" s="41"/>
      <c r="E975" s="41"/>
      <c r="F975" s="41"/>
      <c r="G975" s="41"/>
      <c r="H975" s="41"/>
      <c r="I975" s="41"/>
      <c r="J975" s="41"/>
      <c r="K975" s="41"/>
      <c r="L975" s="41"/>
      <c r="M975" s="41"/>
      <c r="N975" s="41"/>
      <c r="O975" s="41"/>
      <c r="P975" s="64"/>
      <c r="Q975" s="64"/>
      <c r="R975" s="64"/>
      <c r="S975" s="64"/>
      <c r="T975" s="64"/>
    </row>
    <row r="976" spans="1:20" ht="15.75" customHeight="1" x14ac:dyDescent="0.2">
      <c r="A976" s="63"/>
      <c r="B976" s="41"/>
      <c r="C976" s="41"/>
      <c r="D976" s="41"/>
      <c r="E976" s="41"/>
      <c r="F976" s="41"/>
      <c r="G976" s="41"/>
      <c r="H976" s="41"/>
      <c r="I976" s="41"/>
      <c r="J976" s="41"/>
      <c r="K976" s="41"/>
      <c r="L976" s="41"/>
      <c r="M976" s="41"/>
      <c r="N976" s="41"/>
      <c r="O976" s="41"/>
      <c r="P976" s="64"/>
      <c r="Q976" s="64"/>
      <c r="R976" s="64"/>
      <c r="S976" s="64"/>
      <c r="T976" s="64"/>
    </row>
    <row r="977" spans="1:20" ht="15.75" customHeight="1" x14ac:dyDescent="0.2">
      <c r="A977" s="63"/>
      <c r="B977" s="41"/>
      <c r="C977" s="41"/>
      <c r="D977" s="41"/>
      <c r="E977" s="41"/>
      <c r="F977" s="41"/>
      <c r="G977" s="41"/>
      <c r="H977" s="41"/>
      <c r="I977" s="41"/>
      <c r="J977" s="41"/>
      <c r="K977" s="41"/>
      <c r="L977" s="41"/>
      <c r="M977" s="41"/>
      <c r="N977" s="41"/>
      <c r="O977" s="41"/>
      <c r="P977" s="64"/>
      <c r="Q977" s="64"/>
      <c r="R977" s="64"/>
      <c r="S977" s="64"/>
      <c r="T977" s="64"/>
    </row>
    <row r="978" spans="1:20" ht="15.75" customHeight="1" x14ac:dyDescent="0.2">
      <c r="A978" s="63"/>
      <c r="B978" s="41"/>
      <c r="C978" s="41"/>
      <c r="D978" s="41"/>
      <c r="E978" s="41"/>
      <c r="F978" s="41"/>
      <c r="G978" s="41"/>
      <c r="H978" s="41"/>
      <c r="I978" s="41"/>
      <c r="J978" s="41"/>
      <c r="K978" s="41"/>
      <c r="L978" s="41"/>
      <c r="M978" s="41"/>
      <c r="N978" s="41"/>
      <c r="O978" s="41"/>
      <c r="P978" s="64"/>
      <c r="Q978" s="64"/>
      <c r="R978" s="64"/>
      <c r="S978" s="64"/>
      <c r="T978" s="64"/>
    </row>
    <row r="979" spans="1:20" ht="15.75" customHeight="1" x14ac:dyDescent="0.2">
      <c r="A979" s="63"/>
      <c r="B979" s="41"/>
      <c r="C979" s="41"/>
      <c r="D979" s="41"/>
      <c r="E979" s="41"/>
      <c r="F979" s="41"/>
      <c r="G979" s="41"/>
      <c r="H979" s="41"/>
      <c r="I979" s="41"/>
      <c r="J979" s="41"/>
      <c r="K979" s="41"/>
      <c r="L979" s="41"/>
      <c r="M979" s="41"/>
      <c r="N979" s="41"/>
      <c r="O979" s="41"/>
      <c r="P979" s="64"/>
      <c r="Q979" s="64"/>
      <c r="R979" s="64"/>
      <c r="S979" s="64"/>
      <c r="T979" s="64"/>
    </row>
    <row r="980" spans="1:20" ht="15.75" customHeight="1" x14ac:dyDescent="0.2">
      <c r="A980" s="63"/>
      <c r="B980" s="41"/>
      <c r="C980" s="41"/>
      <c r="D980" s="41"/>
      <c r="E980" s="41"/>
      <c r="F980" s="41"/>
      <c r="G980" s="41"/>
      <c r="H980" s="41"/>
      <c r="I980" s="41"/>
      <c r="J980" s="41"/>
      <c r="K980" s="41"/>
      <c r="L980" s="41"/>
      <c r="M980" s="41"/>
      <c r="N980" s="41"/>
      <c r="O980" s="41"/>
      <c r="P980" s="64"/>
      <c r="Q980" s="64"/>
      <c r="R980" s="64"/>
      <c r="S980" s="64"/>
      <c r="T980" s="64"/>
    </row>
    <row r="981" spans="1:20" ht="15.75" customHeight="1" x14ac:dyDescent="0.2">
      <c r="A981" s="63"/>
      <c r="B981" s="41"/>
      <c r="C981" s="41"/>
      <c r="D981" s="41"/>
      <c r="E981" s="41"/>
      <c r="F981" s="41"/>
      <c r="G981" s="41"/>
      <c r="H981" s="41"/>
      <c r="I981" s="41"/>
      <c r="J981" s="41"/>
      <c r="K981" s="41"/>
      <c r="L981" s="41"/>
      <c r="M981" s="41"/>
      <c r="N981" s="41"/>
      <c r="O981" s="41"/>
      <c r="P981" s="64"/>
      <c r="Q981" s="64"/>
      <c r="R981" s="64"/>
      <c r="S981" s="64"/>
      <c r="T981" s="64"/>
    </row>
    <row r="982" spans="1:20" ht="15.75" customHeight="1" x14ac:dyDescent="0.2">
      <c r="A982" s="63"/>
      <c r="B982" s="41"/>
      <c r="C982" s="41"/>
      <c r="D982" s="41"/>
      <c r="E982" s="41"/>
      <c r="F982" s="41"/>
      <c r="G982" s="41"/>
      <c r="H982" s="41"/>
      <c r="I982" s="41"/>
      <c r="J982" s="41"/>
      <c r="K982" s="41"/>
      <c r="L982" s="41"/>
      <c r="M982" s="41"/>
      <c r="N982" s="41"/>
      <c r="O982" s="41"/>
      <c r="P982" s="64"/>
      <c r="Q982" s="64"/>
      <c r="R982" s="64"/>
      <c r="S982" s="64"/>
      <c r="T982" s="64"/>
    </row>
    <row r="983" spans="1:20" ht="15.75" customHeight="1" x14ac:dyDescent="0.2">
      <c r="A983" s="63"/>
      <c r="B983" s="41"/>
      <c r="C983" s="41"/>
      <c r="D983" s="41"/>
      <c r="E983" s="41"/>
      <c r="F983" s="41"/>
      <c r="G983" s="41"/>
      <c r="H983" s="41"/>
      <c r="I983" s="41"/>
      <c r="J983" s="41"/>
      <c r="K983" s="41"/>
      <c r="L983" s="41"/>
      <c r="M983" s="41"/>
      <c r="N983" s="41"/>
      <c r="O983" s="41"/>
      <c r="P983" s="64"/>
      <c r="Q983" s="64"/>
      <c r="R983" s="64"/>
      <c r="S983" s="64"/>
      <c r="T983" s="64"/>
    </row>
    <row r="984" spans="1:20" ht="15.75" customHeight="1" x14ac:dyDescent="0.2">
      <c r="A984" s="63"/>
      <c r="B984" s="41"/>
      <c r="C984" s="41"/>
      <c r="D984" s="41"/>
      <c r="E984" s="41"/>
      <c r="F984" s="41"/>
      <c r="G984" s="41"/>
      <c r="H984" s="41"/>
      <c r="I984" s="41"/>
      <c r="J984" s="41"/>
      <c r="K984" s="41"/>
      <c r="L984" s="41"/>
      <c r="M984" s="41"/>
      <c r="N984" s="41"/>
      <c r="O984" s="41"/>
      <c r="P984" s="64"/>
      <c r="Q984" s="64"/>
      <c r="R984" s="64"/>
      <c r="S984" s="64"/>
      <c r="T984" s="64"/>
    </row>
    <row r="985" spans="1:20" ht="15.75" customHeight="1" x14ac:dyDescent="0.2">
      <c r="A985" s="63"/>
      <c r="B985" s="41"/>
      <c r="C985" s="41"/>
      <c r="D985" s="41"/>
      <c r="E985" s="41"/>
      <c r="F985" s="41"/>
      <c r="G985" s="41"/>
      <c r="H985" s="41"/>
      <c r="I985" s="41"/>
      <c r="J985" s="41"/>
      <c r="K985" s="41"/>
      <c r="L985" s="41"/>
      <c r="M985" s="41"/>
      <c r="N985" s="41"/>
      <c r="O985" s="41"/>
      <c r="P985" s="64"/>
      <c r="Q985" s="64"/>
      <c r="R985" s="64"/>
      <c r="S985" s="64"/>
      <c r="T985" s="64"/>
    </row>
    <row r="986" spans="1:20" ht="15.75" customHeight="1" x14ac:dyDescent="0.2">
      <c r="A986" s="63"/>
      <c r="B986" s="41"/>
      <c r="C986" s="41"/>
      <c r="D986" s="41"/>
      <c r="E986" s="41"/>
      <c r="F986" s="41"/>
      <c r="G986" s="41"/>
      <c r="H986" s="41"/>
      <c r="I986" s="41"/>
      <c r="J986" s="41"/>
      <c r="K986" s="41"/>
      <c r="L986" s="41"/>
      <c r="M986" s="41"/>
      <c r="N986" s="41"/>
      <c r="O986" s="41"/>
      <c r="P986" s="64"/>
      <c r="Q986" s="64"/>
      <c r="R986" s="64"/>
      <c r="S986" s="64"/>
      <c r="T986" s="64"/>
    </row>
    <row r="987" spans="1:20" ht="15.75" customHeight="1" x14ac:dyDescent="0.2">
      <c r="A987" s="63"/>
      <c r="B987" s="41"/>
      <c r="C987" s="41"/>
      <c r="D987" s="41"/>
      <c r="E987" s="41"/>
      <c r="F987" s="41"/>
      <c r="G987" s="41"/>
      <c r="H987" s="41"/>
      <c r="I987" s="41"/>
      <c r="J987" s="41"/>
      <c r="K987" s="41"/>
      <c r="L987" s="41"/>
      <c r="M987" s="41"/>
      <c r="N987" s="41"/>
      <c r="O987" s="41"/>
      <c r="P987" s="64"/>
      <c r="Q987" s="64"/>
      <c r="R987" s="64"/>
      <c r="S987" s="64"/>
      <c r="T987" s="64"/>
    </row>
    <row r="988" spans="1:20" ht="15.75" customHeight="1" x14ac:dyDescent="0.2">
      <c r="A988" s="63"/>
      <c r="B988" s="41"/>
      <c r="C988" s="41"/>
      <c r="D988" s="41"/>
      <c r="E988" s="41"/>
      <c r="F988" s="41"/>
      <c r="G988" s="41"/>
      <c r="H988" s="41"/>
      <c r="I988" s="41"/>
      <c r="J988" s="41"/>
      <c r="K988" s="41"/>
      <c r="L988" s="41"/>
      <c r="M988" s="41"/>
      <c r="N988" s="41"/>
      <c r="O988" s="41"/>
      <c r="P988" s="64"/>
      <c r="Q988" s="64"/>
      <c r="R988" s="64"/>
      <c r="S988" s="64"/>
      <c r="T988" s="64"/>
    </row>
    <row r="989" spans="1:20" ht="15.75" customHeight="1" x14ac:dyDescent="0.2">
      <c r="A989" s="63"/>
      <c r="B989" s="41"/>
      <c r="C989" s="41"/>
      <c r="D989" s="41"/>
      <c r="E989" s="41"/>
      <c r="F989" s="41"/>
      <c r="G989" s="41"/>
      <c r="H989" s="41"/>
      <c r="I989" s="41"/>
      <c r="J989" s="41"/>
      <c r="K989" s="41"/>
      <c r="L989" s="41"/>
      <c r="M989" s="41"/>
      <c r="N989" s="41"/>
      <c r="O989" s="41"/>
      <c r="P989" s="64"/>
      <c r="Q989" s="64"/>
      <c r="R989" s="64"/>
      <c r="S989" s="64"/>
      <c r="T989" s="64"/>
    </row>
    <row r="990" spans="1:20" ht="15.75" customHeight="1" x14ac:dyDescent="0.2">
      <c r="A990" s="63"/>
      <c r="B990" s="41"/>
      <c r="C990" s="41"/>
      <c r="D990" s="41"/>
      <c r="E990" s="41"/>
      <c r="F990" s="41"/>
      <c r="G990" s="41"/>
      <c r="H990" s="41"/>
      <c r="I990" s="41"/>
      <c r="J990" s="41"/>
      <c r="K990" s="41"/>
      <c r="L990" s="41"/>
      <c r="M990" s="41"/>
      <c r="N990" s="41"/>
      <c r="O990" s="41"/>
      <c r="P990" s="64"/>
      <c r="Q990" s="64"/>
      <c r="R990" s="64"/>
      <c r="S990" s="64"/>
      <c r="T990" s="64"/>
    </row>
    <row r="991" spans="1:20" ht="15.75" customHeight="1" x14ac:dyDescent="0.2">
      <c r="A991" s="63"/>
      <c r="B991" s="41"/>
      <c r="C991" s="41"/>
      <c r="D991" s="41"/>
      <c r="E991" s="41"/>
      <c r="F991" s="41"/>
      <c r="G991" s="41"/>
      <c r="H991" s="41"/>
      <c r="I991" s="41"/>
      <c r="J991" s="41"/>
      <c r="K991" s="41"/>
      <c r="L991" s="41"/>
      <c r="M991" s="41"/>
      <c r="N991" s="41"/>
      <c r="O991" s="41"/>
      <c r="P991" s="64"/>
      <c r="Q991" s="64"/>
      <c r="R991" s="64"/>
      <c r="S991" s="64"/>
      <c r="T991" s="64"/>
    </row>
    <row r="992" spans="1:20" ht="15.75" customHeight="1" x14ac:dyDescent="0.2">
      <c r="A992" s="63"/>
      <c r="B992" s="41"/>
      <c r="C992" s="41"/>
      <c r="D992" s="41"/>
      <c r="E992" s="41"/>
      <c r="F992" s="41"/>
      <c r="G992" s="41"/>
      <c r="H992" s="41"/>
      <c r="I992" s="41"/>
      <c r="J992" s="41"/>
      <c r="K992" s="41"/>
      <c r="L992" s="41"/>
      <c r="M992" s="41"/>
      <c r="N992" s="41"/>
      <c r="O992" s="41"/>
      <c r="P992" s="64"/>
      <c r="Q992" s="64"/>
      <c r="R992" s="64"/>
      <c r="S992" s="64"/>
      <c r="T992" s="64"/>
    </row>
    <row r="993" spans="1:20" ht="15.75" customHeight="1" x14ac:dyDescent="0.2">
      <c r="A993" s="63"/>
      <c r="B993" s="41"/>
      <c r="C993" s="41"/>
      <c r="D993" s="41"/>
      <c r="E993" s="41"/>
      <c r="F993" s="41"/>
      <c r="G993" s="41"/>
      <c r="H993" s="41"/>
      <c r="I993" s="41"/>
      <c r="J993" s="41"/>
      <c r="K993" s="41"/>
      <c r="L993" s="41"/>
      <c r="M993" s="41"/>
      <c r="N993" s="41"/>
      <c r="O993" s="41"/>
      <c r="P993" s="64"/>
      <c r="Q993" s="64"/>
      <c r="R993" s="64"/>
      <c r="S993" s="64"/>
      <c r="T993" s="64"/>
    </row>
    <row r="994" spans="1:20" ht="15.75" customHeight="1" x14ac:dyDescent="0.2">
      <c r="A994" s="63"/>
      <c r="B994" s="41"/>
      <c r="C994" s="41"/>
      <c r="D994" s="41"/>
      <c r="E994" s="41"/>
      <c r="F994" s="41"/>
      <c r="G994" s="41"/>
      <c r="H994" s="41"/>
      <c r="I994" s="41"/>
      <c r="J994" s="41"/>
      <c r="K994" s="41"/>
      <c r="L994" s="41"/>
      <c r="M994" s="41"/>
      <c r="N994" s="41"/>
      <c r="O994" s="41"/>
      <c r="P994" s="64"/>
      <c r="Q994" s="64"/>
      <c r="R994" s="64"/>
      <c r="S994" s="64"/>
      <c r="T994" s="64"/>
    </row>
    <row r="995" spans="1:20" ht="15.75" customHeight="1" x14ac:dyDescent="0.2">
      <c r="A995" s="63"/>
      <c r="B995" s="41"/>
      <c r="C995" s="41"/>
      <c r="D995" s="41"/>
      <c r="E995" s="41"/>
      <c r="F995" s="41"/>
      <c r="G995" s="41"/>
      <c r="H995" s="41"/>
      <c r="I995" s="41"/>
      <c r="J995" s="41"/>
      <c r="K995" s="41"/>
      <c r="L995" s="41"/>
      <c r="M995" s="41"/>
      <c r="N995" s="41"/>
      <c r="O995" s="41"/>
      <c r="P995" s="64"/>
      <c r="Q995" s="64"/>
      <c r="R995" s="64"/>
      <c r="S995" s="64"/>
      <c r="T995" s="64"/>
    </row>
    <row r="996" spans="1:20" ht="15.75" customHeight="1" x14ac:dyDescent="0.2">
      <c r="A996" s="63"/>
      <c r="B996" s="41"/>
      <c r="C996" s="41"/>
      <c r="D996" s="41"/>
      <c r="E996" s="41"/>
      <c r="F996" s="41"/>
      <c r="G996" s="41"/>
      <c r="H996" s="41"/>
      <c r="I996" s="41"/>
      <c r="J996" s="41"/>
      <c r="K996" s="41"/>
      <c r="L996" s="41"/>
      <c r="M996" s="41"/>
      <c r="N996" s="41"/>
      <c r="O996" s="41"/>
      <c r="P996" s="64"/>
      <c r="Q996" s="64"/>
      <c r="R996" s="64"/>
      <c r="S996" s="64"/>
      <c r="T996" s="64"/>
    </row>
    <row r="997" spans="1:20" ht="15.75" customHeight="1" x14ac:dyDescent="0.2">
      <c r="A997" s="63"/>
      <c r="B997" s="41"/>
      <c r="C997" s="41"/>
      <c r="D997" s="41"/>
      <c r="E997" s="41"/>
      <c r="F997" s="41"/>
      <c r="G997" s="41"/>
      <c r="H997" s="41"/>
      <c r="I997" s="41"/>
      <c r="J997" s="41"/>
      <c r="K997" s="41"/>
      <c r="L997" s="41"/>
      <c r="M997" s="41"/>
      <c r="N997" s="41"/>
      <c r="O997" s="41"/>
      <c r="P997" s="64"/>
      <c r="Q997" s="64"/>
      <c r="R997" s="64"/>
      <c r="S997" s="64"/>
      <c r="T997" s="64"/>
    </row>
    <row r="998" spans="1:20" ht="15.75" customHeight="1" x14ac:dyDescent="0.2">
      <c r="A998" s="63"/>
      <c r="B998" s="41"/>
      <c r="C998" s="41"/>
      <c r="D998" s="41"/>
      <c r="E998" s="41"/>
      <c r="F998" s="41"/>
      <c r="G998" s="41"/>
      <c r="H998" s="41"/>
      <c r="I998" s="41"/>
      <c r="J998" s="41"/>
      <c r="K998" s="41"/>
      <c r="L998" s="41"/>
      <c r="M998" s="41"/>
      <c r="N998" s="41"/>
      <c r="O998" s="41"/>
      <c r="P998" s="64"/>
      <c r="Q998" s="64"/>
      <c r="R998" s="64"/>
      <c r="S998" s="64"/>
      <c r="T998" s="64"/>
    </row>
    <row r="999" spans="1:20" ht="15.75" customHeight="1" x14ac:dyDescent="0.2">
      <c r="A999" s="63"/>
      <c r="B999" s="41"/>
      <c r="C999" s="41"/>
      <c r="D999" s="41"/>
      <c r="E999" s="41"/>
      <c r="F999" s="41"/>
      <c r="G999" s="41"/>
      <c r="H999" s="41"/>
      <c r="I999" s="41"/>
      <c r="J999" s="41"/>
      <c r="K999" s="41"/>
      <c r="L999" s="41"/>
      <c r="M999" s="41"/>
      <c r="N999" s="41"/>
      <c r="O999" s="41"/>
      <c r="P999" s="64"/>
      <c r="Q999" s="64"/>
      <c r="R999" s="64"/>
      <c r="S999" s="64"/>
      <c r="T999" s="64"/>
    </row>
    <row r="1000" spans="1:20" ht="15.75" customHeight="1" x14ac:dyDescent="0.2">
      <c r="A1000" s="63"/>
      <c r="B1000" s="41"/>
      <c r="C1000" s="41"/>
      <c r="D1000" s="41"/>
      <c r="E1000" s="41"/>
      <c r="F1000" s="41"/>
      <c r="G1000" s="41"/>
      <c r="H1000" s="41"/>
      <c r="I1000" s="41"/>
      <c r="J1000" s="41"/>
      <c r="K1000" s="41"/>
      <c r="L1000" s="41"/>
      <c r="M1000" s="41"/>
      <c r="N1000" s="41"/>
      <c r="O1000" s="41"/>
      <c r="P1000" s="64"/>
      <c r="Q1000" s="64"/>
      <c r="R1000" s="64"/>
      <c r="S1000" s="64"/>
      <c r="T1000" s="64"/>
    </row>
  </sheetData>
  <pageMargins left="0.70866141732283472" right="0.70866141732283472" top="0.74803149606299213" bottom="0.74803149606299213" header="0" footer="0"/>
  <pageSetup paperSize="9" scale="24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F1000"/>
  <sheetViews>
    <sheetView workbookViewId="0">
      <selection activeCell="D6" sqref="D6"/>
    </sheetView>
  </sheetViews>
  <sheetFormatPr baseColWidth="10" defaultColWidth="12.5" defaultRowHeight="15" customHeight="1" x14ac:dyDescent="0.15"/>
  <cols>
    <col min="1" max="1" width="33.5" customWidth="1"/>
    <col min="2" max="5" width="16" customWidth="1"/>
    <col min="6" max="6" width="19.1640625" customWidth="1"/>
    <col min="7" max="26" width="8.5" customWidth="1"/>
  </cols>
  <sheetData>
    <row r="1" spans="1:6" ht="26.25" customHeight="1" x14ac:dyDescent="0.2">
      <c r="A1" s="65" t="s">
        <v>93</v>
      </c>
      <c r="B1" s="43"/>
      <c r="C1" s="43"/>
      <c r="D1" s="43"/>
      <c r="E1" s="43"/>
      <c r="F1" s="43"/>
    </row>
    <row r="2" spans="1:6" ht="12.75" customHeight="1" x14ac:dyDescent="0.15">
      <c r="A2" s="43"/>
      <c r="B2" s="43"/>
      <c r="C2" s="43"/>
      <c r="D2" s="43"/>
      <c r="E2" s="43"/>
      <c r="F2" s="43"/>
    </row>
    <row r="3" spans="1:6" ht="12.75" customHeight="1" x14ac:dyDescent="0.15">
      <c r="A3" s="43"/>
      <c r="B3" s="43"/>
      <c r="C3" s="43"/>
      <c r="D3" s="43"/>
      <c r="E3" s="43"/>
      <c r="F3" s="43"/>
    </row>
    <row r="4" spans="1:6" ht="12.75" customHeight="1" x14ac:dyDescent="0.15">
      <c r="A4" s="43"/>
      <c r="B4" s="66">
        <v>2023</v>
      </c>
      <c r="C4" s="66">
        <v>2024</v>
      </c>
      <c r="D4" s="66">
        <v>2025</v>
      </c>
      <c r="E4" s="66">
        <v>2026</v>
      </c>
      <c r="F4" s="66">
        <v>2027</v>
      </c>
    </row>
    <row r="5" spans="1:6" ht="12.75" customHeight="1" x14ac:dyDescent="0.25">
      <c r="A5" s="67" t="s">
        <v>67</v>
      </c>
      <c r="B5" s="43"/>
      <c r="C5" s="43"/>
      <c r="D5" s="43"/>
      <c r="E5" s="43"/>
      <c r="F5" s="43"/>
    </row>
    <row r="6" spans="1:6" ht="12.75" customHeight="1" x14ac:dyDescent="0.2">
      <c r="A6" s="52" t="s">
        <v>94</v>
      </c>
      <c r="B6" s="59">
        <f>SUM(Budgets!C6:L6)</f>
        <v>938079.92</v>
      </c>
      <c r="C6" s="59">
        <f>SUM(Budgets!M6:X6)</f>
        <v>2248921.3639999996</v>
      </c>
      <c r="D6" s="59">
        <f>SUM(Budgets!Y6:AJ6)</f>
        <v>6623187.4999999991</v>
      </c>
      <c r="E6" s="59">
        <f>SUM(Budgets!AK6:AV6)</f>
        <v>10912895.833333332</v>
      </c>
      <c r="F6" s="59">
        <f>SUM(Budgets!AW6:BH6)</f>
        <v>13619125.000000002</v>
      </c>
    </row>
    <row r="7" spans="1:6" ht="12.75" customHeight="1" x14ac:dyDescent="0.2">
      <c r="A7" s="52" t="s">
        <v>95</v>
      </c>
      <c r="B7" s="59">
        <f>SUM(Budgets!C7:L7)</f>
        <v>0</v>
      </c>
      <c r="C7" s="59">
        <f>SUM(Budgets!M7:X7)</f>
        <v>62750</v>
      </c>
      <c r="D7" s="59">
        <f>SUM(Budgets!Y7:AJ7)</f>
        <v>558750</v>
      </c>
      <c r="E7" s="59">
        <f>SUM(Budgets!AK7:AV7)</f>
        <v>3245999.9999999995</v>
      </c>
      <c r="F7" s="59">
        <f>SUM(Budgets!AW7:BH7)</f>
        <v>9000270.8333333321</v>
      </c>
    </row>
    <row r="8" spans="1:6" ht="12.75" customHeight="1" x14ac:dyDescent="0.2">
      <c r="A8" s="52" t="s">
        <v>96</v>
      </c>
      <c r="B8" s="59">
        <f>SUM(Budgets!C8:L8)</f>
        <v>0</v>
      </c>
      <c r="C8" s="59">
        <f>SUM(Budgets!M8:X8)+SUM(Budgets!M9:X9)</f>
        <v>0</v>
      </c>
      <c r="D8" s="59">
        <f>SUM(Budgets!Y8:AJ8)+SUM(Budgets!Y9:AJ9)</f>
        <v>418187.5</v>
      </c>
      <c r="E8" s="59">
        <f>SUM(Budgets!AK8:AV8)+SUM(Budgets!AK9:AV9)</f>
        <v>2918604.166666666</v>
      </c>
      <c r="F8" s="59">
        <f>SUM(Budgets!AW8:BH8)+SUM(Budgets!AW9:BH9)</f>
        <v>10673645.833333334</v>
      </c>
    </row>
    <row r="9" spans="1:6" ht="12.75" customHeight="1" x14ac:dyDescent="0.2">
      <c r="A9" s="68" t="s">
        <v>71</v>
      </c>
      <c r="B9" s="69">
        <f t="shared" ref="B9:F9" si="0">SUM(B6:B8)</f>
        <v>938079.92</v>
      </c>
      <c r="C9" s="69">
        <f t="shared" si="0"/>
        <v>2311671.3639999996</v>
      </c>
      <c r="D9" s="69">
        <f t="shared" si="0"/>
        <v>7600124.9999999991</v>
      </c>
      <c r="E9" s="69">
        <f t="shared" si="0"/>
        <v>17077500</v>
      </c>
      <c r="F9" s="69">
        <f t="shared" si="0"/>
        <v>33293041.666666672</v>
      </c>
    </row>
    <row r="10" spans="1:6" ht="12.75" customHeight="1" x14ac:dyDescent="0.2">
      <c r="A10" s="52"/>
      <c r="B10" s="43"/>
      <c r="C10" s="43"/>
      <c r="D10" s="43"/>
      <c r="E10" s="43"/>
      <c r="F10" s="43"/>
    </row>
    <row r="11" spans="1:6" ht="12.75" customHeight="1" x14ac:dyDescent="0.25">
      <c r="A11" s="67" t="s">
        <v>72</v>
      </c>
      <c r="B11" s="43"/>
      <c r="C11" s="43"/>
      <c r="D11" s="43"/>
      <c r="E11" s="43"/>
      <c r="F11" s="43"/>
    </row>
    <row r="12" spans="1:6" ht="12.75" customHeight="1" x14ac:dyDescent="0.2">
      <c r="A12" s="68" t="s">
        <v>74</v>
      </c>
      <c r="B12" s="50">
        <f>SUM(Budgets!C26:L26)</f>
        <v>-130822.77039999999</v>
      </c>
      <c r="C12" s="50">
        <f>SUM(Budgets!M26:X26)</f>
        <v>-196903.52666666667</v>
      </c>
      <c r="D12" s="50">
        <f>SUM(Budgets!Y26:AJ26)</f>
        <v>-668743.43000000005</v>
      </c>
      <c r="E12" s="50">
        <f>SUM(Budgets!AK26:AV26)</f>
        <v>-1432750</v>
      </c>
      <c r="F12" s="50">
        <f>SUM(Budgets!AW26:BH26)</f>
        <v>-2112666.6666666665</v>
      </c>
    </row>
    <row r="13" spans="1:6" ht="12.75" customHeight="1" x14ac:dyDescent="0.2">
      <c r="A13" s="68"/>
      <c r="B13" s="50"/>
      <c r="C13" s="50"/>
      <c r="D13" s="50"/>
      <c r="E13" s="50"/>
      <c r="F13" s="43"/>
    </row>
    <row r="14" spans="1:6" ht="12.75" customHeight="1" x14ac:dyDescent="0.2">
      <c r="A14" s="52"/>
      <c r="B14" s="43"/>
      <c r="C14" s="43"/>
      <c r="D14" s="43"/>
      <c r="E14" s="43"/>
      <c r="F14" s="43"/>
    </row>
    <row r="15" spans="1:6" ht="12.75" customHeight="1" x14ac:dyDescent="0.25">
      <c r="A15" s="67" t="s">
        <v>75</v>
      </c>
      <c r="B15" s="69">
        <f t="shared" ref="B15:F15" si="1">B9+B12</f>
        <v>807257.1496</v>
      </c>
      <c r="C15" s="69">
        <f t="shared" si="1"/>
        <v>2114767.8373333327</v>
      </c>
      <c r="D15" s="69">
        <f t="shared" si="1"/>
        <v>6931381.5699999994</v>
      </c>
      <c r="E15" s="69">
        <f t="shared" si="1"/>
        <v>15644750</v>
      </c>
      <c r="F15" s="69">
        <f t="shared" si="1"/>
        <v>31180375.000000004</v>
      </c>
    </row>
    <row r="16" spans="1:6" ht="12.75" customHeight="1" x14ac:dyDescent="0.2">
      <c r="A16" s="52"/>
      <c r="B16" s="43"/>
      <c r="C16" s="43"/>
      <c r="D16" s="43"/>
      <c r="E16" s="43"/>
      <c r="F16" s="43"/>
    </row>
    <row r="17" spans="1:6" ht="12.75" customHeight="1" x14ac:dyDescent="0.25">
      <c r="A17" s="67" t="s">
        <v>76</v>
      </c>
      <c r="B17" s="43"/>
      <c r="C17" s="43"/>
      <c r="D17" s="43"/>
      <c r="E17" s="43"/>
      <c r="F17" s="43"/>
    </row>
    <row r="18" spans="1:6" ht="12.75" customHeight="1" x14ac:dyDescent="0.2">
      <c r="A18" s="52" t="s">
        <v>97</v>
      </c>
      <c r="B18" s="48">
        <f>SUM(Budgets!C32:L32)</f>
        <v>-1361035.8546600002</v>
      </c>
      <c r="C18" s="48">
        <f>SUM(Budgets!M32:X32)</f>
        <v>-1444884.6290655001</v>
      </c>
      <c r="D18" s="48">
        <f>SUM(Budgets!Y32:AJ32)</f>
        <v>-3476989.7419749126</v>
      </c>
      <c r="E18" s="48">
        <f>SUM(Budgets!AK32:AV32)</f>
        <v>-4337661.5882367846</v>
      </c>
      <c r="F18" s="48">
        <f>SUM(Budgets!AW32:BH32)</f>
        <v>-4482730.9176486246</v>
      </c>
    </row>
    <row r="19" spans="1:6" ht="12.75" customHeight="1" x14ac:dyDescent="0.15">
      <c r="A19" s="43" t="s">
        <v>78</v>
      </c>
      <c r="B19" s="48">
        <f>SUM(Budgets!C34:L34)</f>
        <v>-2625519.4896600004</v>
      </c>
      <c r="C19" s="48">
        <f>SUM(Budgets!M34:X34)</f>
        <v>-1339440.3371300001</v>
      </c>
      <c r="D19" s="48">
        <f>SUM(Budgets!Y34:AJ34)</f>
        <v>-1606038.6426250006</v>
      </c>
      <c r="E19" s="48">
        <f>SUM(Budgets!AK34:AV34)</f>
        <v>-1750956.0033228127</v>
      </c>
      <c r="F19" s="48">
        <f>SUM(Budgets!AW34:BH34)</f>
        <v>-1763920.9551382037</v>
      </c>
    </row>
    <row r="20" spans="1:6" ht="12.75" customHeight="1" x14ac:dyDescent="0.2">
      <c r="A20" s="52" t="s">
        <v>34</v>
      </c>
      <c r="B20" s="48">
        <f>SUM(Budgets!C36:L36)</f>
        <v>-1943549.6624033332</v>
      </c>
      <c r="C20" s="48">
        <f>SUM(Budgets!M36:X36)</f>
        <v>-896000.19493450003</v>
      </c>
      <c r="D20" s="48">
        <f>SUM(Budgets!Y36:AJ36)</f>
        <v>-1384753.9840512248</v>
      </c>
      <c r="E20" s="48">
        <f>SUM(Budgets!AK36:AV36)</f>
        <v>-1895768.2748677868</v>
      </c>
      <c r="F20" s="48">
        <f>SUM(Budgets!AW36:BH36)</f>
        <v>-2018955.327846176</v>
      </c>
    </row>
    <row r="21" spans="1:6" ht="12.75" customHeight="1" x14ac:dyDescent="0.2">
      <c r="A21" s="52" t="s">
        <v>80</v>
      </c>
      <c r="B21" s="48">
        <f>SUM(Budgets!C38:L38)</f>
        <v>-886540.46982000023</v>
      </c>
      <c r="C21" s="48">
        <f>SUM(Budgets!M38:X38)</f>
        <v>-935793.80969650031</v>
      </c>
      <c r="D21" s="48">
        <f>SUM(Budgets!Y38:AJ38)</f>
        <v>-1437762.0764313252</v>
      </c>
      <c r="E21" s="48">
        <f>SUM(Budgets!AK38:AV38)</f>
        <v>-1806239.6527528914</v>
      </c>
      <c r="F21" s="48">
        <f>SUM(Budgets!AW38:BH38)</f>
        <v>-2090055.1853905357</v>
      </c>
    </row>
    <row r="22" spans="1:6" ht="12.75" customHeight="1" x14ac:dyDescent="0.2">
      <c r="A22" s="58" t="s">
        <v>81</v>
      </c>
      <c r="B22" s="49">
        <f t="shared" ref="B22:F22" si="2">SUM(B18:B21)</f>
        <v>-6816645.4765433343</v>
      </c>
      <c r="C22" s="49">
        <f t="shared" si="2"/>
        <v>-4616118.970826501</v>
      </c>
      <c r="D22" s="49">
        <f t="shared" si="2"/>
        <v>-7905544.4450824633</v>
      </c>
      <c r="E22" s="49">
        <f t="shared" si="2"/>
        <v>-9790625.5191802755</v>
      </c>
      <c r="F22" s="49">
        <f t="shared" si="2"/>
        <v>-10355662.38602354</v>
      </c>
    </row>
    <row r="23" spans="1:6" ht="12.75" customHeight="1" x14ac:dyDescent="0.25">
      <c r="A23" s="67" t="s">
        <v>82</v>
      </c>
      <c r="B23" s="50">
        <f t="shared" ref="B23:F23" si="3">B15+B22</f>
        <v>-6009388.3269433342</v>
      </c>
      <c r="C23" s="50">
        <f t="shared" si="3"/>
        <v>-2501351.1334931683</v>
      </c>
      <c r="D23" s="50">
        <f t="shared" si="3"/>
        <v>-974162.87508246396</v>
      </c>
      <c r="E23" s="50">
        <f t="shared" si="3"/>
        <v>5854124.4808197245</v>
      </c>
      <c r="F23" s="50">
        <f t="shared" si="3"/>
        <v>20824712.613976464</v>
      </c>
    </row>
    <row r="24" spans="1:6" ht="12.75" customHeight="1" x14ac:dyDescent="0.25">
      <c r="A24" s="67"/>
      <c r="B24" s="43"/>
      <c r="C24" s="43"/>
      <c r="D24" s="43"/>
      <c r="E24" s="43"/>
      <c r="F24" s="43"/>
    </row>
    <row r="25" spans="1:6" ht="12.75" customHeight="1" x14ac:dyDescent="0.2">
      <c r="A25" s="62" t="s">
        <v>36</v>
      </c>
      <c r="B25" s="48">
        <f>SUM(Budgets!C48:L48)</f>
        <v>49464.36</v>
      </c>
      <c r="C25" s="48">
        <f>SUM(Budgets!M48:X48)</f>
        <v>0</v>
      </c>
      <c r="D25" s="48">
        <f>SUM(Budgets!Y48:AJ48)</f>
        <v>0</v>
      </c>
      <c r="E25" s="48">
        <f>SUM(Budgets!AK48:AV48)</f>
        <v>0</v>
      </c>
      <c r="F25" s="48">
        <f>SUM(Budgets!AW48:BH48)</f>
        <v>0</v>
      </c>
    </row>
    <row r="26" spans="1:6" ht="12.75" customHeight="1" x14ac:dyDescent="0.2">
      <c r="A26" s="62" t="s">
        <v>35</v>
      </c>
      <c r="B26" s="48">
        <f>SUM(Budgets!C49:L49)</f>
        <v>-19711.560000000001</v>
      </c>
      <c r="C26" s="48">
        <f>SUM(Budgets!M49:X49)</f>
        <v>0</v>
      </c>
      <c r="D26" s="48">
        <f>SUM(Budgets!Y49:AJ49)</f>
        <v>0</v>
      </c>
      <c r="E26" s="48">
        <f>SUM(Budgets!AK49:AV49)</f>
        <v>0</v>
      </c>
      <c r="F26" s="48">
        <f>SUM(Budgets!AW49:BH49)</f>
        <v>0</v>
      </c>
    </row>
    <row r="27" spans="1:6" ht="12.75" customHeight="1" x14ac:dyDescent="0.2">
      <c r="A27" s="62"/>
      <c r="B27" s="48"/>
      <c r="C27" s="48"/>
      <c r="D27" s="48"/>
      <c r="E27" s="48"/>
      <c r="F27" s="43"/>
    </row>
    <row r="28" spans="1:6" ht="12.75" customHeight="1" x14ac:dyDescent="0.25">
      <c r="A28" s="67" t="s">
        <v>87</v>
      </c>
      <c r="B28" s="49">
        <f t="shared" ref="B28:F28" si="4">SUM(B23:B26)</f>
        <v>-5979635.5269433334</v>
      </c>
      <c r="C28" s="49">
        <f t="shared" si="4"/>
        <v>-2501351.1334931683</v>
      </c>
      <c r="D28" s="49">
        <f t="shared" si="4"/>
        <v>-974162.87508246396</v>
      </c>
      <c r="E28" s="49">
        <f t="shared" si="4"/>
        <v>5854124.4808197245</v>
      </c>
      <c r="F28" s="49">
        <f t="shared" si="4"/>
        <v>20824712.613976464</v>
      </c>
    </row>
    <row r="29" spans="1:6" ht="12.75" customHeight="1" x14ac:dyDescent="0.25">
      <c r="A29" s="67" t="s">
        <v>88</v>
      </c>
      <c r="B29" s="43"/>
      <c r="C29" s="43"/>
      <c r="D29" s="43"/>
      <c r="E29" s="43"/>
      <c r="F29" s="43"/>
    </row>
    <row r="30" spans="1:6" ht="12.75" customHeight="1" x14ac:dyDescent="0.2">
      <c r="A30" s="52" t="s">
        <v>89</v>
      </c>
      <c r="B30" s="48">
        <f t="shared" ref="B30:D30" si="5">-B19*0.11</f>
        <v>288807.14386260003</v>
      </c>
      <c r="C30" s="48">
        <f t="shared" si="5"/>
        <v>147338.43708430001</v>
      </c>
      <c r="D30" s="48">
        <f t="shared" si="5"/>
        <v>176664.25068875006</v>
      </c>
      <c r="E30" s="48">
        <f t="shared" ref="E30:F30" si="6">-E28*0.2</f>
        <v>-1170824.8961639449</v>
      </c>
      <c r="F30" s="48">
        <f t="shared" si="6"/>
        <v>-4164942.522795293</v>
      </c>
    </row>
    <row r="31" spans="1:6" ht="30.75" customHeight="1" x14ac:dyDescent="0.25">
      <c r="A31" s="67" t="s">
        <v>91</v>
      </c>
      <c r="B31" s="61">
        <f t="shared" ref="B31:F31" si="7">B28+B30</f>
        <v>-5690828.383080733</v>
      </c>
      <c r="C31" s="61">
        <f t="shared" si="7"/>
        <v>-2354012.6964088683</v>
      </c>
      <c r="D31" s="61">
        <f t="shared" si="7"/>
        <v>-797498.62439371389</v>
      </c>
      <c r="E31" s="61">
        <f t="shared" si="7"/>
        <v>4683299.5846557794</v>
      </c>
      <c r="F31" s="61">
        <f t="shared" si="7"/>
        <v>16659770.09118117</v>
      </c>
    </row>
    <row r="32" spans="1:6" ht="12.75" customHeight="1" x14ac:dyDescent="0.15">
      <c r="A32" s="43"/>
      <c r="B32" s="43"/>
      <c r="C32" s="43"/>
      <c r="D32" s="43"/>
      <c r="E32" s="43"/>
      <c r="F32" s="43"/>
    </row>
    <row r="33" spans="1:6" ht="12.75" customHeight="1" x14ac:dyDescent="0.15">
      <c r="A33" s="43"/>
      <c r="B33" s="43"/>
      <c r="C33" s="43"/>
      <c r="D33" s="43"/>
      <c r="E33" s="43"/>
      <c r="F33" s="43"/>
    </row>
    <row r="34" spans="1:6" ht="12.75" customHeight="1" x14ac:dyDescent="0.15">
      <c r="A34" s="43"/>
      <c r="B34" s="43"/>
      <c r="C34" s="43"/>
      <c r="D34" s="43"/>
      <c r="E34" s="43"/>
      <c r="F34" s="43"/>
    </row>
    <row r="35" spans="1:6" ht="12.75" customHeight="1" x14ac:dyDescent="0.15">
      <c r="A35" s="43"/>
      <c r="B35" s="43"/>
      <c r="C35" s="43"/>
      <c r="D35" s="43"/>
      <c r="E35" s="43"/>
      <c r="F35" s="43"/>
    </row>
    <row r="36" spans="1:6" ht="12.75" customHeight="1" x14ac:dyDescent="0.15">
      <c r="A36" s="43"/>
      <c r="B36" s="43"/>
      <c r="C36" s="43"/>
      <c r="D36" s="43"/>
      <c r="E36" s="43"/>
      <c r="F36" s="43"/>
    </row>
    <row r="37" spans="1:6" ht="12.75" customHeight="1" x14ac:dyDescent="0.15">
      <c r="A37" s="43"/>
      <c r="B37" s="43"/>
      <c r="C37" s="43"/>
      <c r="D37" s="43"/>
      <c r="E37" s="43"/>
      <c r="F37" s="43"/>
    </row>
    <row r="38" spans="1:6" ht="12.75" customHeight="1" x14ac:dyDescent="0.15">
      <c r="A38" s="43"/>
      <c r="B38" s="43"/>
      <c r="C38" s="43"/>
      <c r="D38" s="43"/>
      <c r="E38" s="43"/>
      <c r="F38" s="43"/>
    </row>
    <row r="39" spans="1:6" ht="12.75" customHeight="1" x14ac:dyDescent="0.15">
      <c r="A39" s="43"/>
      <c r="B39" s="43"/>
      <c r="C39" s="43"/>
      <c r="D39" s="43"/>
      <c r="E39" s="43"/>
      <c r="F39" s="43"/>
    </row>
    <row r="40" spans="1:6" ht="12.75" customHeight="1" x14ac:dyDescent="0.15">
      <c r="A40" s="43"/>
      <c r="B40" s="43"/>
      <c r="C40" s="43"/>
      <c r="D40" s="43"/>
      <c r="E40" s="43"/>
      <c r="F40" s="43"/>
    </row>
    <row r="41" spans="1:6" ht="12.75" customHeight="1" x14ac:dyDescent="0.15">
      <c r="A41" s="43"/>
      <c r="B41" s="43"/>
      <c r="C41" s="43"/>
      <c r="D41" s="43"/>
      <c r="E41" s="43"/>
      <c r="F41" s="43"/>
    </row>
    <row r="42" spans="1:6" ht="12.75" customHeight="1" x14ac:dyDescent="0.15">
      <c r="A42" s="43"/>
      <c r="B42" s="43"/>
      <c r="C42" s="43"/>
      <c r="D42" s="43"/>
      <c r="E42" s="43"/>
      <c r="F42" s="43"/>
    </row>
    <row r="43" spans="1:6" ht="12.75" customHeight="1" x14ac:dyDescent="0.15">
      <c r="A43" s="43"/>
      <c r="B43" s="43"/>
      <c r="C43" s="43"/>
      <c r="D43" s="43"/>
      <c r="E43" s="43"/>
      <c r="F43" s="43"/>
    </row>
    <row r="44" spans="1:6" ht="12.75" customHeight="1" x14ac:dyDescent="0.15">
      <c r="A44" s="43"/>
      <c r="B44" s="43"/>
      <c r="C44" s="43"/>
      <c r="D44" s="43"/>
      <c r="E44" s="43"/>
      <c r="F44" s="43"/>
    </row>
    <row r="45" spans="1:6" ht="12.75" customHeight="1" x14ac:dyDescent="0.15">
      <c r="A45" s="43"/>
      <c r="B45" s="43"/>
      <c r="C45" s="43"/>
      <c r="D45" s="43"/>
      <c r="E45" s="43"/>
      <c r="F45" s="43"/>
    </row>
    <row r="46" spans="1:6" ht="12.75" customHeight="1" x14ac:dyDescent="0.15">
      <c r="A46" s="43"/>
      <c r="B46" s="43"/>
      <c r="C46" s="43"/>
      <c r="D46" s="43"/>
      <c r="E46" s="43"/>
      <c r="F46" s="43"/>
    </row>
    <row r="47" spans="1:6" ht="12.75" customHeight="1" x14ac:dyDescent="0.15">
      <c r="A47" s="43"/>
      <c r="B47" s="43"/>
      <c r="C47" s="43"/>
      <c r="D47" s="43"/>
      <c r="E47" s="43"/>
      <c r="F47" s="43"/>
    </row>
    <row r="48" spans="1:6" ht="12.75" customHeight="1" x14ac:dyDescent="0.15">
      <c r="A48" s="43"/>
      <c r="B48" s="43"/>
      <c r="C48" s="43"/>
      <c r="D48" s="43"/>
      <c r="E48" s="43"/>
      <c r="F48" s="43"/>
    </row>
    <row r="49" spans="1:6" ht="12.75" customHeight="1" x14ac:dyDescent="0.15">
      <c r="A49" s="43"/>
      <c r="B49" s="43"/>
      <c r="C49" s="43"/>
      <c r="D49" s="43"/>
      <c r="E49" s="43"/>
      <c r="F49" s="43"/>
    </row>
    <row r="50" spans="1:6" ht="12.75" customHeight="1" x14ac:dyDescent="0.15">
      <c r="A50" s="43"/>
      <c r="B50" s="43"/>
      <c r="C50" s="43"/>
      <c r="D50" s="43"/>
      <c r="E50" s="43"/>
      <c r="F50" s="43"/>
    </row>
    <row r="51" spans="1:6" ht="12.75" customHeight="1" x14ac:dyDescent="0.15">
      <c r="A51" s="43"/>
      <c r="B51" s="43"/>
      <c r="C51" s="43"/>
      <c r="D51" s="43"/>
      <c r="E51" s="43"/>
      <c r="F51" s="43"/>
    </row>
    <row r="52" spans="1:6" ht="12.75" customHeight="1" x14ac:dyDescent="0.15">
      <c r="A52" s="43"/>
      <c r="B52" s="43"/>
      <c r="C52" s="43"/>
      <c r="D52" s="43"/>
      <c r="E52" s="43"/>
      <c r="F52" s="43"/>
    </row>
    <row r="53" spans="1:6" ht="12.75" customHeight="1" x14ac:dyDescent="0.15">
      <c r="A53" s="43"/>
      <c r="B53" s="43"/>
      <c r="C53" s="43"/>
      <c r="D53" s="43"/>
      <c r="E53" s="43"/>
      <c r="F53" s="43"/>
    </row>
    <row r="54" spans="1:6" ht="12.75" customHeight="1" x14ac:dyDescent="0.15">
      <c r="A54" s="43"/>
      <c r="B54" s="43"/>
      <c r="C54" s="43"/>
      <c r="D54" s="43"/>
      <c r="E54" s="43"/>
      <c r="F54" s="43"/>
    </row>
    <row r="55" spans="1:6" ht="12.75" customHeight="1" x14ac:dyDescent="0.15">
      <c r="A55" s="43"/>
      <c r="B55" s="43"/>
      <c r="C55" s="43"/>
      <c r="D55" s="43"/>
      <c r="E55" s="43"/>
      <c r="F55" s="43"/>
    </row>
    <row r="56" spans="1:6" ht="12.75" customHeight="1" x14ac:dyDescent="0.15">
      <c r="A56" s="43"/>
      <c r="B56" s="43"/>
      <c r="C56" s="43"/>
      <c r="D56" s="43"/>
      <c r="E56" s="43"/>
      <c r="F56" s="43"/>
    </row>
    <row r="57" spans="1:6" ht="12.75" customHeight="1" x14ac:dyDescent="0.15">
      <c r="A57" s="43"/>
      <c r="B57" s="43"/>
      <c r="C57" s="43"/>
      <c r="D57" s="43"/>
      <c r="E57" s="43"/>
      <c r="F57" s="43"/>
    </row>
    <row r="58" spans="1:6" ht="12.75" customHeight="1" x14ac:dyDescent="0.15">
      <c r="A58" s="43"/>
      <c r="B58" s="43"/>
      <c r="C58" s="43"/>
      <c r="D58" s="43"/>
      <c r="E58" s="43"/>
      <c r="F58" s="43"/>
    </row>
    <row r="59" spans="1:6" ht="12.75" customHeight="1" x14ac:dyDescent="0.15">
      <c r="A59" s="43"/>
      <c r="B59" s="43"/>
      <c r="C59" s="43"/>
      <c r="D59" s="43"/>
      <c r="E59" s="43"/>
      <c r="F59" s="43"/>
    </row>
    <row r="60" spans="1:6" ht="12.75" customHeight="1" x14ac:dyDescent="0.15">
      <c r="A60" s="43"/>
      <c r="B60" s="43"/>
      <c r="C60" s="43"/>
      <c r="D60" s="43"/>
      <c r="E60" s="43"/>
      <c r="F60" s="43"/>
    </row>
    <row r="61" spans="1:6" ht="12.75" customHeight="1" x14ac:dyDescent="0.15">
      <c r="A61" s="43"/>
      <c r="B61" s="43"/>
      <c r="C61" s="43"/>
      <c r="D61" s="43"/>
      <c r="E61" s="43"/>
      <c r="F61" s="43"/>
    </row>
    <row r="62" spans="1:6" ht="12.75" customHeight="1" x14ac:dyDescent="0.15">
      <c r="A62" s="43"/>
      <c r="B62" s="43"/>
      <c r="C62" s="43"/>
      <c r="D62" s="43"/>
      <c r="E62" s="43"/>
      <c r="F62" s="43"/>
    </row>
    <row r="63" spans="1:6" ht="12.75" customHeight="1" x14ac:dyDescent="0.15">
      <c r="A63" s="43"/>
      <c r="B63" s="43"/>
      <c r="C63" s="43"/>
      <c r="D63" s="43"/>
      <c r="E63" s="43"/>
      <c r="F63" s="43"/>
    </row>
    <row r="64" spans="1:6" ht="12.75" customHeight="1" x14ac:dyDescent="0.15">
      <c r="A64" s="43"/>
      <c r="B64" s="43"/>
      <c r="C64" s="43"/>
      <c r="D64" s="43"/>
      <c r="E64" s="43"/>
      <c r="F64" s="43"/>
    </row>
    <row r="65" spans="1:6" ht="12.75" customHeight="1" x14ac:dyDescent="0.15">
      <c r="A65" s="43"/>
      <c r="B65" s="43"/>
      <c r="C65" s="43"/>
      <c r="D65" s="43"/>
      <c r="E65" s="43"/>
      <c r="F65" s="43"/>
    </row>
    <row r="66" spans="1:6" ht="12.75" customHeight="1" x14ac:dyDescent="0.15">
      <c r="A66" s="43"/>
      <c r="B66" s="43"/>
      <c r="C66" s="43"/>
      <c r="D66" s="43"/>
      <c r="E66" s="43"/>
      <c r="F66" s="43"/>
    </row>
    <row r="67" spans="1:6" ht="12.75" customHeight="1" x14ac:dyDescent="0.15">
      <c r="A67" s="43"/>
      <c r="B67" s="43"/>
      <c r="C67" s="43"/>
      <c r="D67" s="43"/>
      <c r="E67" s="43"/>
      <c r="F67" s="43"/>
    </row>
    <row r="68" spans="1:6" ht="12.75" customHeight="1" x14ac:dyDescent="0.15">
      <c r="A68" s="43"/>
      <c r="B68" s="43"/>
      <c r="C68" s="43"/>
      <c r="D68" s="43"/>
      <c r="E68" s="43"/>
      <c r="F68" s="43"/>
    </row>
    <row r="69" spans="1:6" ht="12.75" customHeight="1" x14ac:dyDescent="0.15">
      <c r="A69" s="43"/>
      <c r="B69" s="43"/>
      <c r="C69" s="43"/>
      <c r="D69" s="43"/>
      <c r="E69" s="43"/>
      <c r="F69" s="43"/>
    </row>
    <row r="70" spans="1:6" ht="12.75" customHeight="1" x14ac:dyDescent="0.15">
      <c r="A70" s="43"/>
      <c r="B70" s="43"/>
      <c r="C70" s="43"/>
      <c r="D70" s="43"/>
      <c r="E70" s="43"/>
      <c r="F70" s="43"/>
    </row>
    <row r="71" spans="1:6" ht="12.75" customHeight="1" x14ac:dyDescent="0.15">
      <c r="A71" s="43"/>
      <c r="B71" s="43"/>
      <c r="C71" s="43"/>
      <c r="D71" s="43"/>
      <c r="E71" s="43"/>
      <c r="F71" s="43"/>
    </row>
    <row r="72" spans="1:6" ht="12.75" customHeight="1" x14ac:dyDescent="0.15">
      <c r="A72" s="43"/>
      <c r="B72" s="43"/>
      <c r="C72" s="43"/>
      <c r="D72" s="43"/>
      <c r="E72" s="43"/>
      <c r="F72" s="43"/>
    </row>
    <row r="73" spans="1:6" ht="12.75" customHeight="1" x14ac:dyDescent="0.15">
      <c r="A73" s="43"/>
      <c r="B73" s="43"/>
      <c r="C73" s="43"/>
      <c r="D73" s="43"/>
      <c r="E73" s="43"/>
      <c r="F73" s="43"/>
    </row>
    <row r="74" spans="1:6" ht="12.75" customHeight="1" x14ac:dyDescent="0.15">
      <c r="A74" s="43"/>
      <c r="B74" s="43"/>
      <c r="C74" s="43"/>
      <c r="D74" s="43"/>
      <c r="E74" s="43"/>
      <c r="F74" s="43"/>
    </row>
    <row r="75" spans="1:6" ht="12.75" customHeight="1" x14ac:dyDescent="0.15">
      <c r="A75" s="43"/>
      <c r="B75" s="43"/>
      <c r="C75" s="43"/>
      <c r="D75" s="43"/>
      <c r="E75" s="43"/>
      <c r="F75" s="43"/>
    </row>
    <row r="76" spans="1:6" ht="12.75" customHeight="1" x14ac:dyDescent="0.15">
      <c r="A76" s="43"/>
      <c r="B76" s="43"/>
      <c r="C76" s="43"/>
      <c r="D76" s="43"/>
      <c r="E76" s="43"/>
      <c r="F76" s="43"/>
    </row>
    <row r="77" spans="1:6" ht="12.75" customHeight="1" x14ac:dyDescent="0.15">
      <c r="A77" s="43"/>
      <c r="B77" s="43"/>
      <c r="C77" s="43"/>
      <c r="D77" s="43"/>
      <c r="E77" s="43"/>
      <c r="F77" s="43"/>
    </row>
    <row r="78" spans="1:6" ht="12.75" customHeight="1" x14ac:dyDescent="0.15">
      <c r="A78" s="43"/>
      <c r="B78" s="43"/>
      <c r="C78" s="43"/>
      <c r="D78" s="43"/>
      <c r="E78" s="43"/>
      <c r="F78" s="43"/>
    </row>
    <row r="79" spans="1:6" ht="12.75" customHeight="1" x14ac:dyDescent="0.15">
      <c r="A79" s="43"/>
      <c r="B79" s="43"/>
      <c r="C79" s="43"/>
      <c r="D79" s="43"/>
      <c r="E79" s="43"/>
      <c r="F79" s="43"/>
    </row>
    <row r="80" spans="1:6" ht="12.75" customHeight="1" x14ac:dyDescent="0.15">
      <c r="A80" s="43"/>
      <c r="B80" s="43"/>
      <c r="C80" s="43"/>
      <c r="D80" s="43"/>
      <c r="E80" s="43"/>
      <c r="F80" s="43"/>
    </row>
    <row r="81" spans="1:6" ht="12.75" customHeight="1" x14ac:dyDescent="0.15">
      <c r="A81" s="43"/>
      <c r="B81" s="43"/>
      <c r="C81" s="43"/>
      <c r="D81" s="43"/>
      <c r="E81" s="43"/>
      <c r="F81" s="43"/>
    </row>
    <row r="82" spans="1:6" ht="12.75" customHeight="1" x14ac:dyDescent="0.15">
      <c r="A82" s="43"/>
      <c r="B82" s="43"/>
      <c r="C82" s="43"/>
      <c r="D82" s="43"/>
      <c r="E82" s="43"/>
      <c r="F82" s="43"/>
    </row>
    <row r="83" spans="1:6" ht="12.75" customHeight="1" x14ac:dyDescent="0.15">
      <c r="A83" s="43"/>
      <c r="B83" s="43"/>
      <c r="C83" s="43"/>
      <c r="D83" s="43"/>
      <c r="E83" s="43"/>
      <c r="F83" s="43"/>
    </row>
    <row r="84" spans="1:6" ht="12.75" customHeight="1" x14ac:dyDescent="0.15">
      <c r="A84" s="43"/>
      <c r="B84" s="43"/>
      <c r="C84" s="43"/>
      <c r="D84" s="43"/>
      <c r="E84" s="43"/>
      <c r="F84" s="43"/>
    </row>
    <row r="85" spans="1:6" ht="12.75" customHeight="1" x14ac:dyDescent="0.15">
      <c r="A85" s="43"/>
      <c r="B85" s="43"/>
      <c r="C85" s="43"/>
      <c r="D85" s="43"/>
      <c r="E85" s="43"/>
      <c r="F85" s="43"/>
    </row>
    <row r="86" spans="1:6" ht="12.75" customHeight="1" x14ac:dyDescent="0.15">
      <c r="A86" s="43"/>
      <c r="B86" s="43"/>
      <c r="C86" s="43"/>
      <c r="D86" s="43"/>
      <c r="E86" s="43"/>
      <c r="F86" s="43"/>
    </row>
    <row r="87" spans="1:6" ht="12.75" customHeight="1" x14ac:dyDescent="0.15">
      <c r="A87" s="43"/>
      <c r="B87" s="43"/>
      <c r="C87" s="43"/>
      <c r="D87" s="43"/>
      <c r="E87" s="43"/>
      <c r="F87" s="43"/>
    </row>
    <row r="88" spans="1:6" ht="12.75" customHeight="1" x14ac:dyDescent="0.15">
      <c r="A88" s="43"/>
      <c r="B88" s="43"/>
      <c r="C88" s="43"/>
      <c r="D88" s="43"/>
      <c r="E88" s="43"/>
      <c r="F88" s="43"/>
    </row>
    <row r="89" spans="1:6" ht="12.75" customHeight="1" x14ac:dyDescent="0.15">
      <c r="A89" s="43"/>
      <c r="B89" s="43"/>
      <c r="C89" s="43"/>
      <c r="D89" s="43"/>
      <c r="E89" s="43"/>
      <c r="F89" s="43"/>
    </row>
    <row r="90" spans="1:6" ht="12.75" customHeight="1" x14ac:dyDescent="0.15">
      <c r="A90" s="43"/>
      <c r="B90" s="43"/>
      <c r="C90" s="43"/>
      <c r="D90" s="43"/>
      <c r="E90" s="43"/>
      <c r="F90" s="43"/>
    </row>
    <row r="91" spans="1:6" ht="12.75" customHeight="1" x14ac:dyDescent="0.15">
      <c r="A91" s="43"/>
      <c r="B91" s="43"/>
      <c r="C91" s="43"/>
      <c r="D91" s="43"/>
      <c r="E91" s="43"/>
      <c r="F91" s="43"/>
    </row>
    <row r="92" spans="1:6" ht="12.75" customHeight="1" x14ac:dyDescent="0.15">
      <c r="A92" s="43"/>
      <c r="B92" s="43"/>
      <c r="C92" s="43"/>
      <c r="D92" s="43"/>
      <c r="E92" s="43"/>
      <c r="F92" s="43"/>
    </row>
    <row r="93" spans="1:6" ht="12.75" customHeight="1" x14ac:dyDescent="0.15">
      <c r="A93" s="43"/>
      <c r="B93" s="43"/>
      <c r="C93" s="43"/>
      <c r="D93" s="43"/>
      <c r="E93" s="43"/>
      <c r="F93" s="43"/>
    </row>
    <row r="94" spans="1:6" ht="12.75" customHeight="1" x14ac:dyDescent="0.15">
      <c r="A94" s="43"/>
      <c r="B94" s="43"/>
      <c r="C94" s="43"/>
      <c r="D94" s="43"/>
      <c r="E94" s="43"/>
      <c r="F94" s="43"/>
    </row>
    <row r="95" spans="1:6" ht="12.75" customHeight="1" x14ac:dyDescent="0.15">
      <c r="A95" s="43"/>
      <c r="B95" s="43"/>
      <c r="C95" s="43"/>
      <c r="D95" s="43"/>
      <c r="E95" s="43"/>
      <c r="F95" s="43"/>
    </row>
    <row r="96" spans="1:6" ht="12.75" customHeight="1" x14ac:dyDescent="0.15">
      <c r="A96" s="43"/>
      <c r="B96" s="43"/>
      <c r="C96" s="43"/>
      <c r="D96" s="43"/>
      <c r="E96" s="43"/>
      <c r="F96" s="43"/>
    </row>
    <row r="97" spans="1:6" ht="12.75" customHeight="1" x14ac:dyDescent="0.15">
      <c r="A97" s="43"/>
      <c r="B97" s="43"/>
      <c r="C97" s="43"/>
      <c r="D97" s="43"/>
      <c r="E97" s="43"/>
      <c r="F97" s="43"/>
    </row>
    <row r="98" spans="1:6" ht="12.75" customHeight="1" x14ac:dyDescent="0.15">
      <c r="A98" s="43"/>
      <c r="B98" s="43"/>
      <c r="C98" s="43"/>
      <c r="D98" s="43"/>
      <c r="E98" s="43"/>
      <c r="F98" s="43"/>
    </row>
    <row r="99" spans="1:6" ht="12.75" customHeight="1" x14ac:dyDescent="0.15">
      <c r="A99" s="43"/>
      <c r="B99" s="43"/>
      <c r="C99" s="43"/>
      <c r="D99" s="43"/>
      <c r="E99" s="43"/>
      <c r="F99" s="43"/>
    </row>
    <row r="100" spans="1:6" ht="12.75" customHeight="1" x14ac:dyDescent="0.15">
      <c r="A100" s="43"/>
      <c r="B100" s="43"/>
      <c r="C100" s="43"/>
      <c r="D100" s="43"/>
      <c r="E100" s="43"/>
      <c r="F100" s="43"/>
    </row>
    <row r="101" spans="1:6" ht="12.75" customHeight="1" x14ac:dyDescent="0.15">
      <c r="A101" s="43"/>
      <c r="B101" s="43"/>
      <c r="C101" s="43"/>
      <c r="D101" s="43"/>
      <c r="E101" s="43"/>
      <c r="F101" s="43"/>
    </row>
    <row r="102" spans="1:6" ht="12.75" customHeight="1" x14ac:dyDescent="0.15">
      <c r="A102" s="43"/>
      <c r="B102" s="43"/>
      <c r="C102" s="43"/>
      <c r="D102" s="43"/>
      <c r="E102" s="43"/>
      <c r="F102" s="43"/>
    </row>
    <row r="103" spans="1:6" ht="12.75" customHeight="1" x14ac:dyDescent="0.15">
      <c r="A103" s="43"/>
      <c r="B103" s="43"/>
      <c r="C103" s="43"/>
      <c r="D103" s="43"/>
      <c r="E103" s="43"/>
      <c r="F103" s="43"/>
    </row>
    <row r="104" spans="1:6" ht="12.75" customHeight="1" x14ac:dyDescent="0.15">
      <c r="A104" s="43"/>
      <c r="B104" s="43"/>
      <c r="C104" s="43"/>
      <c r="D104" s="43"/>
      <c r="E104" s="43"/>
      <c r="F104" s="43"/>
    </row>
    <row r="105" spans="1:6" ht="12.75" customHeight="1" x14ac:dyDescent="0.15">
      <c r="A105" s="43"/>
      <c r="B105" s="43"/>
      <c r="C105" s="43"/>
      <c r="D105" s="43"/>
      <c r="E105" s="43"/>
      <c r="F105" s="43"/>
    </row>
    <row r="106" spans="1:6" ht="12.75" customHeight="1" x14ac:dyDescent="0.15">
      <c r="A106" s="43"/>
      <c r="B106" s="43"/>
      <c r="C106" s="43"/>
      <c r="D106" s="43"/>
      <c r="E106" s="43"/>
      <c r="F106" s="43"/>
    </row>
    <row r="107" spans="1:6" ht="12.75" customHeight="1" x14ac:dyDescent="0.15">
      <c r="A107" s="43"/>
      <c r="B107" s="43"/>
      <c r="C107" s="43"/>
      <c r="D107" s="43"/>
      <c r="E107" s="43"/>
      <c r="F107" s="43"/>
    </row>
    <row r="108" spans="1:6" ht="12.75" customHeight="1" x14ac:dyDescent="0.15">
      <c r="A108" s="43"/>
      <c r="B108" s="43"/>
      <c r="C108" s="43"/>
      <c r="D108" s="43"/>
      <c r="E108" s="43"/>
      <c r="F108" s="43"/>
    </row>
    <row r="109" spans="1:6" ht="12.75" customHeight="1" x14ac:dyDescent="0.15">
      <c r="A109" s="43"/>
      <c r="B109" s="43"/>
      <c r="C109" s="43"/>
      <c r="D109" s="43"/>
      <c r="E109" s="43"/>
      <c r="F109" s="43"/>
    </row>
    <row r="110" spans="1:6" ht="12.75" customHeight="1" x14ac:dyDescent="0.15">
      <c r="A110" s="43"/>
      <c r="B110" s="43"/>
      <c r="C110" s="43"/>
      <c r="D110" s="43"/>
      <c r="E110" s="43"/>
      <c r="F110" s="43"/>
    </row>
    <row r="111" spans="1:6" ht="12.75" customHeight="1" x14ac:dyDescent="0.15">
      <c r="A111" s="43"/>
      <c r="B111" s="43"/>
      <c r="C111" s="43"/>
      <c r="D111" s="43"/>
      <c r="E111" s="43"/>
      <c r="F111" s="43"/>
    </row>
    <row r="112" spans="1:6" ht="12.75" customHeight="1" x14ac:dyDescent="0.15">
      <c r="A112" s="43"/>
      <c r="B112" s="43"/>
      <c r="C112" s="43"/>
      <c r="D112" s="43"/>
      <c r="E112" s="43"/>
      <c r="F112" s="43"/>
    </row>
    <row r="113" spans="1:6" ht="12.75" customHeight="1" x14ac:dyDescent="0.15">
      <c r="A113" s="43"/>
      <c r="B113" s="43"/>
      <c r="C113" s="43"/>
      <c r="D113" s="43"/>
      <c r="E113" s="43"/>
      <c r="F113" s="43"/>
    </row>
    <row r="114" spans="1:6" ht="12.75" customHeight="1" x14ac:dyDescent="0.15">
      <c r="A114" s="43"/>
      <c r="B114" s="43"/>
      <c r="C114" s="43"/>
      <c r="D114" s="43"/>
      <c r="E114" s="43"/>
      <c r="F114" s="43"/>
    </row>
    <row r="115" spans="1:6" ht="12.75" customHeight="1" x14ac:dyDescent="0.15">
      <c r="A115" s="43"/>
      <c r="B115" s="43"/>
      <c r="C115" s="43"/>
      <c r="D115" s="43"/>
      <c r="E115" s="43"/>
      <c r="F115" s="43"/>
    </row>
    <row r="116" spans="1:6" ht="12.75" customHeight="1" x14ac:dyDescent="0.15">
      <c r="A116" s="43"/>
      <c r="B116" s="43"/>
      <c r="C116" s="43"/>
      <c r="D116" s="43"/>
      <c r="E116" s="43"/>
      <c r="F116" s="43"/>
    </row>
    <row r="117" spans="1:6" ht="12.75" customHeight="1" x14ac:dyDescent="0.15">
      <c r="A117" s="43"/>
      <c r="B117" s="43"/>
      <c r="C117" s="43"/>
      <c r="D117" s="43"/>
      <c r="E117" s="43"/>
      <c r="F117" s="43"/>
    </row>
    <row r="118" spans="1:6" ht="12.75" customHeight="1" x14ac:dyDescent="0.15">
      <c r="A118" s="43"/>
      <c r="B118" s="43"/>
      <c r="C118" s="43"/>
      <c r="D118" s="43"/>
      <c r="E118" s="43"/>
      <c r="F118" s="43"/>
    </row>
    <row r="119" spans="1:6" ht="12.75" customHeight="1" x14ac:dyDescent="0.15">
      <c r="A119" s="43"/>
      <c r="B119" s="43"/>
      <c r="C119" s="43"/>
      <c r="D119" s="43"/>
      <c r="E119" s="43"/>
      <c r="F119" s="43"/>
    </row>
    <row r="120" spans="1:6" ht="12.75" customHeight="1" x14ac:dyDescent="0.15">
      <c r="A120" s="43"/>
      <c r="B120" s="43"/>
      <c r="C120" s="43"/>
      <c r="D120" s="43"/>
      <c r="E120" s="43"/>
      <c r="F120" s="43"/>
    </row>
    <row r="121" spans="1:6" ht="12.75" customHeight="1" x14ac:dyDescent="0.15">
      <c r="A121" s="43"/>
      <c r="B121" s="43"/>
      <c r="C121" s="43"/>
      <c r="D121" s="43"/>
      <c r="E121" s="43"/>
      <c r="F121" s="43"/>
    </row>
    <row r="122" spans="1:6" ht="12.75" customHeight="1" x14ac:dyDescent="0.15">
      <c r="A122" s="43"/>
      <c r="B122" s="43"/>
      <c r="C122" s="43"/>
      <c r="D122" s="43"/>
      <c r="E122" s="43"/>
      <c r="F122" s="43"/>
    </row>
    <row r="123" spans="1:6" ht="12.75" customHeight="1" x14ac:dyDescent="0.15">
      <c r="A123" s="43"/>
      <c r="B123" s="43"/>
      <c r="C123" s="43"/>
      <c r="D123" s="43"/>
      <c r="E123" s="43"/>
      <c r="F123" s="43"/>
    </row>
    <row r="124" spans="1:6" ht="12.75" customHeight="1" x14ac:dyDescent="0.15">
      <c r="A124" s="43"/>
      <c r="B124" s="43"/>
      <c r="C124" s="43"/>
      <c r="D124" s="43"/>
      <c r="E124" s="43"/>
      <c r="F124" s="43"/>
    </row>
    <row r="125" spans="1:6" ht="12.75" customHeight="1" x14ac:dyDescent="0.15">
      <c r="A125" s="43"/>
      <c r="B125" s="43"/>
      <c r="C125" s="43"/>
      <c r="D125" s="43"/>
      <c r="E125" s="43"/>
      <c r="F125" s="43"/>
    </row>
    <row r="126" spans="1:6" ht="12.75" customHeight="1" x14ac:dyDescent="0.15">
      <c r="A126" s="43"/>
      <c r="B126" s="43"/>
      <c r="C126" s="43"/>
      <c r="D126" s="43"/>
      <c r="E126" s="43"/>
      <c r="F126" s="43"/>
    </row>
    <row r="127" spans="1:6" ht="12.75" customHeight="1" x14ac:dyDescent="0.15">
      <c r="A127" s="43"/>
      <c r="B127" s="43"/>
      <c r="C127" s="43"/>
      <c r="D127" s="43"/>
      <c r="E127" s="43"/>
      <c r="F127" s="43"/>
    </row>
    <row r="128" spans="1:6" ht="12.75" customHeight="1" x14ac:dyDescent="0.15">
      <c r="A128" s="43"/>
      <c r="B128" s="43"/>
      <c r="C128" s="43"/>
      <c r="D128" s="43"/>
      <c r="E128" s="43"/>
      <c r="F128" s="43"/>
    </row>
    <row r="129" spans="1:6" ht="12.75" customHeight="1" x14ac:dyDescent="0.15">
      <c r="A129" s="43"/>
      <c r="B129" s="43"/>
      <c r="C129" s="43"/>
      <c r="D129" s="43"/>
      <c r="E129" s="43"/>
      <c r="F129" s="43"/>
    </row>
    <row r="130" spans="1:6" ht="12.75" customHeight="1" x14ac:dyDescent="0.15">
      <c r="A130" s="43"/>
      <c r="B130" s="43"/>
      <c r="C130" s="43"/>
      <c r="D130" s="43"/>
      <c r="E130" s="43"/>
      <c r="F130" s="43"/>
    </row>
    <row r="131" spans="1:6" ht="12.75" customHeight="1" x14ac:dyDescent="0.15">
      <c r="A131" s="43"/>
      <c r="B131" s="43"/>
      <c r="C131" s="43"/>
      <c r="D131" s="43"/>
      <c r="E131" s="43"/>
      <c r="F131" s="43"/>
    </row>
    <row r="132" spans="1:6" ht="12.75" customHeight="1" x14ac:dyDescent="0.15">
      <c r="A132" s="43"/>
      <c r="B132" s="43"/>
      <c r="C132" s="43"/>
      <c r="D132" s="43"/>
      <c r="E132" s="43"/>
      <c r="F132" s="43"/>
    </row>
    <row r="133" spans="1:6" ht="12.75" customHeight="1" x14ac:dyDescent="0.15">
      <c r="A133" s="43"/>
      <c r="B133" s="43"/>
      <c r="C133" s="43"/>
      <c r="D133" s="43"/>
      <c r="E133" s="43"/>
      <c r="F133" s="43"/>
    </row>
    <row r="134" spans="1:6" ht="12.75" customHeight="1" x14ac:dyDescent="0.15">
      <c r="A134" s="43"/>
      <c r="B134" s="43"/>
      <c r="C134" s="43"/>
      <c r="D134" s="43"/>
      <c r="E134" s="43"/>
      <c r="F134" s="43"/>
    </row>
    <row r="135" spans="1:6" ht="12.75" customHeight="1" x14ac:dyDescent="0.15">
      <c r="A135" s="43"/>
      <c r="B135" s="43"/>
      <c r="C135" s="43"/>
      <c r="D135" s="43"/>
      <c r="E135" s="43"/>
      <c r="F135" s="43"/>
    </row>
    <row r="136" spans="1:6" ht="12.75" customHeight="1" x14ac:dyDescent="0.15">
      <c r="A136" s="43"/>
      <c r="B136" s="43"/>
      <c r="C136" s="43"/>
      <c r="D136" s="43"/>
      <c r="E136" s="43"/>
      <c r="F136" s="43"/>
    </row>
    <row r="137" spans="1:6" ht="12.75" customHeight="1" x14ac:dyDescent="0.15">
      <c r="A137" s="43"/>
      <c r="B137" s="43"/>
      <c r="C137" s="43"/>
      <c r="D137" s="43"/>
      <c r="E137" s="43"/>
      <c r="F137" s="43"/>
    </row>
    <row r="138" spans="1:6" ht="12.75" customHeight="1" x14ac:dyDescent="0.15">
      <c r="A138" s="43"/>
      <c r="B138" s="43"/>
      <c r="C138" s="43"/>
      <c r="D138" s="43"/>
      <c r="E138" s="43"/>
      <c r="F138" s="43"/>
    </row>
    <row r="139" spans="1:6" ht="12.75" customHeight="1" x14ac:dyDescent="0.15">
      <c r="A139" s="43"/>
      <c r="B139" s="43"/>
      <c r="C139" s="43"/>
      <c r="D139" s="43"/>
      <c r="E139" s="43"/>
      <c r="F139" s="43"/>
    </row>
    <row r="140" spans="1:6" ht="12.75" customHeight="1" x14ac:dyDescent="0.15">
      <c r="A140" s="43"/>
      <c r="B140" s="43"/>
      <c r="C140" s="43"/>
      <c r="D140" s="43"/>
      <c r="E140" s="43"/>
      <c r="F140" s="43"/>
    </row>
    <row r="141" spans="1:6" ht="12.75" customHeight="1" x14ac:dyDescent="0.15">
      <c r="A141" s="43"/>
      <c r="B141" s="43"/>
      <c r="C141" s="43"/>
      <c r="D141" s="43"/>
      <c r="E141" s="43"/>
      <c r="F141" s="43"/>
    </row>
    <row r="142" spans="1:6" ht="12.75" customHeight="1" x14ac:dyDescent="0.15">
      <c r="A142" s="43"/>
      <c r="B142" s="43"/>
      <c r="C142" s="43"/>
      <c r="D142" s="43"/>
      <c r="E142" s="43"/>
      <c r="F142" s="43"/>
    </row>
    <row r="143" spans="1:6" ht="12.75" customHeight="1" x14ac:dyDescent="0.15">
      <c r="A143" s="43"/>
      <c r="B143" s="43"/>
      <c r="C143" s="43"/>
      <c r="D143" s="43"/>
      <c r="E143" s="43"/>
      <c r="F143" s="43"/>
    </row>
    <row r="144" spans="1:6" ht="12.75" customHeight="1" x14ac:dyDescent="0.15">
      <c r="A144" s="43"/>
      <c r="B144" s="43"/>
      <c r="C144" s="43"/>
      <c r="D144" s="43"/>
      <c r="E144" s="43"/>
      <c r="F144" s="43"/>
    </row>
    <row r="145" spans="1:6" ht="12.75" customHeight="1" x14ac:dyDescent="0.15">
      <c r="A145" s="43"/>
      <c r="B145" s="43"/>
      <c r="C145" s="43"/>
      <c r="D145" s="43"/>
      <c r="E145" s="43"/>
      <c r="F145" s="43"/>
    </row>
    <row r="146" spans="1:6" ht="12.75" customHeight="1" x14ac:dyDescent="0.15">
      <c r="A146" s="43"/>
      <c r="B146" s="43"/>
      <c r="C146" s="43"/>
      <c r="D146" s="43"/>
      <c r="E146" s="43"/>
      <c r="F146" s="43"/>
    </row>
    <row r="147" spans="1:6" ht="12.75" customHeight="1" x14ac:dyDescent="0.15">
      <c r="A147" s="43"/>
      <c r="B147" s="43"/>
      <c r="C147" s="43"/>
      <c r="D147" s="43"/>
      <c r="E147" s="43"/>
      <c r="F147" s="43"/>
    </row>
    <row r="148" spans="1:6" ht="12.75" customHeight="1" x14ac:dyDescent="0.15">
      <c r="A148" s="43"/>
      <c r="B148" s="43"/>
      <c r="C148" s="43"/>
      <c r="D148" s="43"/>
      <c r="E148" s="43"/>
      <c r="F148" s="43"/>
    </row>
    <row r="149" spans="1:6" ht="12.75" customHeight="1" x14ac:dyDescent="0.15">
      <c r="A149" s="43"/>
      <c r="B149" s="43"/>
      <c r="C149" s="43"/>
      <c r="D149" s="43"/>
      <c r="E149" s="43"/>
      <c r="F149" s="43"/>
    </row>
    <row r="150" spans="1:6" ht="12.75" customHeight="1" x14ac:dyDescent="0.15">
      <c r="A150" s="43"/>
      <c r="B150" s="43"/>
      <c r="C150" s="43"/>
      <c r="D150" s="43"/>
      <c r="E150" s="43"/>
      <c r="F150" s="43"/>
    </row>
    <row r="151" spans="1:6" ht="12.75" customHeight="1" x14ac:dyDescent="0.15">
      <c r="A151" s="43"/>
      <c r="B151" s="43"/>
      <c r="C151" s="43"/>
      <c r="D151" s="43"/>
      <c r="E151" s="43"/>
      <c r="F151" s="43"/>
    </row>
    <row r="152" spans="1:6" ht="12.75" customHeight="1" x14ac:dyDescent="0.15">
      <c r="A152" s="43"/>
      <c r="B152" s="43"/>
      <c r="C152" s="43"/>
      <c r="D152" s="43"/>
      <c r="E152" s="43"/>
      <c r="F152" s="43"/>
    </row>
    <row r="153" spans="1:6" ht="12.75" customHeight="1" x14ac:dyDescent="0.15">
      <c r="A153" s="43"/>
      <c r="B153" s="43"/>
      <c r="C153" s="43"/>
      <c r="D153" s="43"/>
      <c r="E153" s="43"/>
      <c r="F153" s="43"/>
    </row>
    <row r="154" spans="1:6" ht="12.75" customHeight="1" x14ac:dyDescent="0.15">
      <c r="A154" s="43"/>
      <c r="B154" s="43"/>
      <c r="C154" s="43"/>
      <c r="D154" s="43"/>
      <c r="E154" s="43"/>
      <c r="F154" s="43"/>
    </row>
    <row r="155" spans="1:6" ht="12.75" customHeight="1" x14ac:dyDescent="0.15">
      <c r="A155" s="43"/>
      <c r="B155" s="43"/>
      <c r="C155" s="43"/>
      <c r="D155" s="43"/>
      <c r="E155" s="43"/>
      <c r="F155" s="43"/>
    </row>
    <row r="156" spans="1:6" ht="12.75" customHeight="1" x14ac:dyDescent="0.15">
      <c r="A156" s="43"/>
      <c r="B156" s="43"/>
      <c r="C156" s="43"/>
      <c r="D156" s="43"/>
      <c r="E156" s="43"/>
      <c r="F156" s="43"/>
    </row>
    <row r="157" spans="1:6" ht="12.75" customHeight="1" x14ac:dyDescent="0.15">
      <c r="A157" s="43"/>
      <c r="B157" s="43"/>
      <c r="C157" s="43"/>
      <c r="D157" s="43"/>
      <c r="E157" s="43"/>
      <c r="F157" s="43"/>
    </row>
    <row r="158" spans="1:6" ht="12.75" customHeight="1" x14ac:dyDescent="0.15">
      <c r="A158" s="43"/>
      <c r="B158" s="43"/>
      <c r="C158" s="43"/>
      <c r="D158" s="43"/>
      <c r="E158" s="43"/>
      <c r="F158" s="43"/>
    </row>
    <row r="159" spans="1:6" ht="12.75" customHeight="1" x14ac:dyDescent="0.15">
      <c r="A159" s="43"/>
      <c r="B159" s="43"/>
      <c r="C159" s="43"/>
      <c r="D159" s="43"/>
      <c r="E159" s="43"/>
      <c r="F159" s="43"/>
    </row>
    <row r="160" spans="1:6" ht="12.75" customHeight="1" x14ac:dyDescent="0.15">
      <c r="A160" s="43"/>
      <c r="B160" s="43"/>
      <c r="C160" s="43"/>
      <c r="D160" s="43"/>
      <c r="E160" s="43"/>
      <c r="F160" s="43"/>
    </row>
    <row r="161" spans="1:6" ht="12.75" customHeight="1" x14ac:dyDescent="0.15">
      <c r="A161" s="43"/>
      <c r="B161" s="43"/>
      <c r="C161" s="43"/>
      <c r="D161" s="43"/>
      <c r="E161" s="43"/>
      <c r="F161" s="43"/>
    </row>
    <row r="162" spans="1:6" ht="12.75" customHeight="1" x14ac:dyDescent="0.15">
      <c r="A162" s="43"/>
      <c r="B162" s="43"/>
      <c r="C162" s="43"/>
      <c r="D162" s="43"/>
      <c r="E162" s="43"/>
      <c r="F162" s="43"/>
    </row>
    <row r="163" spans="1:6" ht="12.75" customHeight="1" x14ac:dyDescent="0.15">
      <c r="A163" s="43"/>
      <c r="B163" s="43"/>
      <c r="C163" s="43"/>
      <c r="D163" s="43"/>
      <c r="E163" s="43"/>
      <c r="F163" s="43"/>
    </row>
    <row r="164" spans="1:6" ht="12.75" customHeight="1" x14ac:dyDescent="0.15">
      <c r="A164" s="43"/>
      <c r="B164" s="43"/>
      <c r="C164" s="43"/>
      <c r="D164" s="43"/>
      <c r="E164" s="43"/>
      <c r="F164" s="43"/>
    </row>
    <row r="165" spans="1:6" ht="12.75" customHeight="1" x14ac:dyDescent="0.15">
      <c r="A165" s="43"/>
      <c r="B165" s="43"/>
      <c r="C165" s="43"/>
      <c r="D165" s="43"/>
      <c r="E165" s="43"/>
      <c r="F165" s="43"/>
    </row>
    <row r="166" spans="1:6" ht="12.75" customHeight="1" x14ac:dyDescent="0.15">
      <c r="A166" s="43"/>
      <c r="B166" s="43"/>
      <c r="C166" s="43"/>
      <c r="D166" s="43"/>
      <c r="E166" s="43"/>
      <c r="F166" s="43"/>
    </row>
    <row r="167" spans="1:6" ht="12.75" customHeight="1" x14ac:dyDescent="0.15">
      <c r="A167" s="43"/>
      <c r="B167" s="43"/>
      <c r="C167" s="43"/>
      <c r="D167" s="43"/>
      <c r="E167" s="43"/>
      <c r="F167" s="43"/>
    </row>
    <row r="168" spans="1:6" ht="12.75" customHeight="1" x14ac:dyDescent="0.15">
      <c r="A168" s="43"/>
      <c r="B168" s="43"/>
      <c r="C168" s="43"/>
      <c r="D168" s="43"/>
      <c r="E168" s="43"/>
      <c r="F168" s="43"/>
    </row>
    <row r="169" spans="1:6" ht="12.75" customHeight="1" x14ac:dyDescent="0.15">
      <c r="A169" s="43"/>
      <c r="B169" s="43"/>
      <c r="C169" s="43"/>
      <c r="D169" s="43"/>
      <c r="E169" s="43"/>
      <c r="F169" s="43"/>
    </row>
    <row r="170" spans="1:6" ht="12.75" customHeight="1" x14ac:dyDescent="0.15">
      <c r="A170" s="43"/>
      <c r="B170" s="43"/>
      <c r="C170" s="43"/>
      <c r="D170" s="43"/>
      <c r="E170" s="43"/>
      <c r="F170" s="43"/>
    </row>
    <row r="171" spans="1:6" ht="12.75" customHeight="1" x14ac:dyDescent="0.15">
      <c r="A171" s="43"/>
      <c r="B171" s="43"/>
      <c r="C171" s="43"/>
      <c r="D171" s="43"/>
      <c r="E171" s="43"/>
      <c r="F171" s="43"/>
    </row>
    <row r="172" spans="1:6" ht="12.75" customHeight="1" x14ac:dyDescent="0.15">
      <c r="A172" s="43"/>
      <c r="B172" s="43"/>
      <c r="C172" s="43"/>
      <c r="D172" s="43"/>
      <c r="E172" s="43"/>
      <c r="F172" s="43"/>
    </row>
    <row r="173" spans="1:6" ht="12.75" customHeight="1" x14ac:dyDescent="0.15">
      <c r="A173" s="43"/>
      <c r="B173" s="43"/>
      <c r="C173" s="43"/>
      <c r="D173" s="43"/>
      <c r="E173" s="43"/>
      <c r="F173" s="43"/>
    </row>
    <row r="174" spans="1:6" ht="12.75" customHeight="1" x14ac:dyDescent="0.15">
      <c r="A174" s="43"/>
      <c r="B174" s="43"/>
      <c r="C174" s="43"/>
      <c r="D174" s="43"/>
      <c r="E174" s="43"/>
      <c r="F174" s="43"/>
    </row>
    <row r="175" spans="1:6" ht="12.75" customHeight="1" x14ac:dyDescent="0.15">
      <c r="A175" s="43"/>
      <c r="B175" s="43"/>
      <c r="C175" s="43"/>
      <c r="D175" s="43"/>
      <c r="E175" s="43"/>
      <c r="F175" s="43"/>
    </row>
    <row r="176" spans="1:6" ht="12.75" customHeight="1" x14ac:dyDescent="0.15">
      <c r="A176" s="43"/>
      <c r="B176" s="43"/>
      <c r="C176" s="43"/>
      <c r="D176" s="43"/>
      <c r="E176" s="43"/>
      <c r="F176" s="43"/>
    </row>
    <row r="177" spans="1:6" ht="12.75" customHeight="1" x14ac:dyDescent="0.15">
      <c r="A177" s="43"/>
      <c r="B177" s="43"/>
      <c r="C177" s="43"/>
      <c r="D177" s="43"/>
      <c r="E177" s="43"/>
      <c r="F177" s="43"/>
    </row>
    <row r="178" spans="1:6" ht="12.75" customHeight="1" x14ac:dyDescent="0.15">
      <c r="A178" s="43"/>
      <c r="B178" s="43"/>
      <c r="C178" s="43"/>
      <c r="D178" s="43"/>
      <c r="E178" s="43"/>
      <c r="F178" s="43"/>
    </row>
    <row r="179" spans="1:6" ht="12.75" customHeight="1" x14ac:dyDescent="0.15">
      <c r="A179" s="43"/>
      <c r="B179" s="43"/>
      <c r="C179" s="43"/>
      <c r="D179" s="43"/>
      <c r="E179" s="43"/>
      <c r="F179" s="43"/>
    </row>
    <row r="180" spans="1:6" ht="12.75" customHeight="1" x14ac:dyDescent="0.15">
      <c r="A180" s="43"/>
      <c r="B180" s="43"/>
      <c r="C180" s="43"/>
      <c r="D180" s="43"/>
      <c r="E180" s="43"/>
      <c r="F180" s="43"/>
    </row>
    <row r="181" spans="1:6" ht="12.75" customHeight="1" x14ac:dyDescent="0.15">
      <c r="A181" s="43"/>
      <c r="B181" s="43"/>
      <c r="C181" s="43"/>
      <c r="D181" s="43"/>
      <c r="E181" s="43"/>
      <c r="F181" s="43"/>
    </row>
    <row r="182" spans="1:6" ht="12.75" customHeight="1" x14ac:dyDescent="0.15">
      <c r="A182" s="43"/>
      <c r="B182" s="43"/>
      <c r="C182" s="43"/>
      <c r="D182" s="43"/>
      <c r="E182" s="43"/>
      <c r="F182" s="43"/>
    </row>
    <row r="183" spans="1:6" ht="12.75" customHeight="1" x14ac:dyDescent="0.15">
      <c r="A183" s="43"/>
      <c r="B183" s="43"/>
      <c r="C183" s="43"/>
      <c r="D183" s="43"/>
      <c r="E183" s="43"/>
      <c r="F183" s="43"/>
    </row>
    <row r="184" spans="1:6" ht="12.75" customHeight="1" x14ac:dyDescent="0.15">
      <c r="A184" s="43"/>
      <c r="B184" s="43"/>
      <c r="C184" s="43"/>
      <c r="D184" s="43"/>
      <c r="E184" s="43"/>
      <c r="F184" s="43"/>
    </row>
    <row r="185" spans="1:6" ht="12.75" customHeight="1" x14ac:dyDescent="0.15">
      <c r="A185" s="43"/>
      <c r="B185" s="43"/>
      <c r="C185" s="43"/>
      <c r="D185" s="43"/>
      <c r="E185" s="43"/>
      <c r="F185" s="43"/>
    </row>
    <row r="186" spans="1:6" ht="12.75" customHeight="1" x14ac:dyDescent="0.15">
      <c r="A186" s="43"/>
      <c r="B186" s="43"/>
      <c r="C186" s="43"/>
      <c r="D186" s="43"/>
      <c r="E186" s="43"/>
      <c r="F186" s="43"/>
    </row>
    <row r="187" spans="1:6" ht="12.75" customHeight="1" x14ac:dyDescent="0.15">
      <c r="A187" s="43"/>
      <c r="B187" s="43"/>
      <c r="C187" s="43"/>
      <c r="D187" s="43"/>
      <c r="E187" s="43"/>
      <c r="F187" s="43"/>
    </row>
    <row r="188" spans="1:6" ht="12.75" customHeight="1" x14ac:dyDescent="0.15">
      <c r="A188" s="43"/>
      <c r="B188" s="43"/>
      <c r="C188" s="43"/>
      <c r="D188" s="43"/>
      <c r="E188" s="43"/>
      <c r="F188" s="43"/>
    </row>
    <row r="189" spans="1:6" ht="12.75" customHeight="1" x14ac:dyDescent="0.15">
      <c r="A189" s="43"/>
      <c r="B189" s="43"/>
      <c r="C189" s="43"/>
      <c r="D189" s="43"/>
      <c r="E189" s="43"/>
      <c r="F189" s="43"/>
    </row>
    <row r="190" spans="1:6" ht="12.75" customHeight="1" x14ac:dyDescent="0.15">
      <c r="A190" s="43"/>
      <c r="B190" s="43"/>
      <c r="C190" s="43"/>
      <c r="D190" s="43"/>
      <c r="E190" s="43"/>
      <c r="F190" s="43"/>
    </row>
    <row r="191" spans="1:6" ht="12.75" customHeight="1" x14ac:dyDescent="0.15">
      <c r="A191" s="43"/>
      <c r="B191" s="43"/>
      <c r="C191" s="43"/>
      <c r="D191" s="43"/>
      <c r="E191" s="43"/>
      <c r="F191" s="43"/>
    </row>
    <row r="192" spans="1:6" ht="12.75" customHeight="1" x14ac:dyDescent="0.15">
      <c r="A192" s="43"/>
      <c r="B192" s="43"/>
      <c r="C192" s="43"/>
      <c r="D192" s="43"/>
      <c r="E192" s="43"/>
      <c r="F192" s="43"/>
    </row>
    <row r="193" spans="1:6" ht="12.75" customHeight="1" x14ac:dyDescent="0.15">
      <c r="A193" s="43"/>
      <c r="B193" s="43"/>
      <c r="C193" s="43"/>
      <c r="D193" s="43"/>
      <c r="E193" s="43"/>
      <c r="F193" s="43"/>
    </row>
    <row r="194" spans="1:6" ht="12.75" customHeight="1" x14ac:dyDescent="0.15">
      <c r="A194" s="43"/>
      <c r="B194" s="43"/>
      <c r="C194" s="43"/>
      <c r="D194" s="43"/>
      <c r="E194" s="43"/>
      <c r="F194" s="43"/>
    </row>
    <row r="195" spans="1:6" ht="12.75" customHeight="1" x14ac:dyDescent="0.15">
      <c r="A195" s="43"/>
      <c r="B195" s="43"/>
      <c r="C195" s="43"/>
      <c r="D195" s="43"/>
      <c r="E195" s="43"/>
      <c r="F195" s="43"/>
    </row>
    <row r="196" spans="1:6" ht="12.75" customHeight="1" x14ac:dyDescent="0.15">
      <c r="A196" s="43"/>
      <c r="B196" s="43"/>
      <c r="C196" s="43"/>
      <c r="D196" s="43"/>
      <c r="E196" s="43"/>
      <c r="F196" s="43"/>
    </row>
    <row r="197" spans="1:6" ht="12.75" customHeight="1" x14ac:dyDescent="0.15">
      <c r="A197" s="43"/>
      <c r="B197" s="43"/>
      <c r="C197" s="43"/>
      <c r="D197" s="43"/>
      <c r="E197" s="43"/>
      <c r="F197" s="43"/>
    </row>
    <row r="198" spans="1:6" ht="12.75" customHeight="1" x14ac:dyDescent="0.15">
      <c r="A198" s="43"/>
      <c r="B198" s="43"/>
      <c r="C198" s="43"/>
      <c r="D198" s="43"/>
      <c r="E198" s="43"/>
      <c r="F198" s="43"/>
    </row>
    <row r="199" spans="1:6" ht="12.75" customHeight="1" x14ac:dyDescent="0.15">
      <c r="A199" s="43"/>
      <c r="B199" s="43"/>
      <c r="C199" s="43"/>
      <c r="D199" s="43"/>
      <c r="E199" s="43"/>
      <c r="F199" s="43"/>
    </row>
    <row r="200" spans="1:6" ht="12.75" customHeight="1" x14ac:dyDescent="0.15">
      <c r="A200" s="43"/>
      <c r="B200" s="43"/>
      <c r="C200" s="43"/>
      <c r="D200" s="43"/>
      <c r="E200" s="43"/>
      <c r="F200" s="43"/>
    </row>
    <row r="201" spans="1:6" ht="12.75" customHeight="1" x14ac:dyDescent="0.15">
      <c r="A201" s="43"/>
      <c r="B201" s="43"/>
      <c r="C201" s="43"/>
      <c r="D201" s="43"/>
      <c r="E201" s="43"/>
      <c r="F201" s="43"/>
    </row>
    <row r="202" spans="1:6" ht="12.75" customHeight="1" x14ac:dyDescent="0.15">
      <c r="A202" s="43"/>
      <c r="B202" s="43"/>
      <c r="C202" s="43"/>
      <c r="D202" s="43"/>
      <c r="E202" s="43"/>
      <c r="F202" s="43"/>
    </row>
    <row r="203" spans="1:6" ht="12.75" customHeight="1" x14ac:dyDescent="0.15">
      <c r="A203" s="43"/>
      <c r="B203" s="43"/>
      <c r="C203" s="43"/>
      <c r="D203" s="43"/>
      <c r="E203" s="43"/>
      <c r="F203" s="43"/>
    </row>
    <row r="204" spans="1:6" ht="12.75" customHeight="1" x14ac:dyDescent="0.15">
      <c r="A204" s="43"/>
      <c r="B204" s="43"/>
      <c r="C204" s="43"/>
      <c r="D204" s="43"/>
      <c r="E204" s="43"/>
      <c r="F204" s="43"/>
    </row>
    <row r="205" spans="1:6" ht="12.75" customHeight="1" x14ac:dyDescent="0.15">
      <c r="A205" s="43"/>
      <c r="B205" s="43"/>
      <c r="C205" s="43"/>
      <c r="D205" s="43"/>
      <c r="E205" s="43"/>
      <c r="F205" s="43"/>
    </row>
    <row r="206" spans="1:6" ht="12.75" customHeight="1" x14ac:dyDescent="0.15">
      <c r="A206" s="43"/>
      <c r="B206" s="43"/>
      <c r="C206" s="43"/>
      <c r="D206" s="43"/>
      <c r="E206" s="43"/>
      <c r="F206" s="43"/>
    </row>
    <row r="207" spans="1:6" ht="12.75" customHeight="1" x14ac:dyDescent="0.15">
      <c r="A207" s="43"/>
      <c r="B207" s="43"/>
      <c r="C207" s="43"/>
      <c r="D207" s="43"/>
      <c r="E207" s="43"/>
      <c r="F207" s="43"/>
    </row>
    <row r="208" spans="1:6" ht="12.75" customHeight="1" x14ac:dyDescent="0.15">
      <c r="A208" s="43"/>
      <c r="B208" s="43"/>
      <c r="C208" s="43"/>
      <c r="D208" s="43"/>
      <c r="E208" s="43"/>
      <c r="F208" s="43"/>
    </row>
    <row r="209" spans="1:6" ht="12.75" customHeight="1" x14ac:dyDescent="0.15">
      <c r="A209" s="43"/>
      <c r="B209" s="43"/>
      <c r="C209" s="43"/>
      <c r="D209" s="43"/>
      <c r="E209" s="43"/>
      <c r="F209" s="43"/>
    </row>
    <row r="210" spans="1:6" ht="12.75" customHeight="1" x14ac:dyDescent="0.15">
      <c r="A210" s="43"/>
      <c r="B210" s="43"/>
      <c r="C210" s="43"/>
      <c r="D210" s="43"/>
      <c r="E210" s="43"/>
      <c r="F210" s="43"/>
    </row>
    <row r="211" spans="1:6" ht="12.75" customHeight="1" x14ac:dyDescent="0.15">
      <c r="A211" s="43"/>
      <c r="B211" s="43"/>
      <c r="C211" s="43"/>
      <c r="D211" s="43"/>
      <c r="E211" s="43"/>
      <c r="F211" s="43"/>
    </row>
    <row r="212" spans="1:6" ht="12.75" customHeight="1" x14ac:dyDescent="0.15">
      <c r="A212" s="43"/>
      <c r="B212" s="43"/>
      <c r="C212" s="43"/>
      <c r="D212" s="43"/>
      <c r="E212" s="43"/>
      <c r="F212" s="43"/>
    </row>
    <row r="213" spans="1:6" ht="12.75" customHeight="1" x14ac:dyDescent="0.15">
      <c r="A213" s="43"/>
      <c r="B213" s="43"/>
      <c r="C213" s="43"/>
      <c r="D213" s="43"/>
      <c r="E213" s="43"/>
      <c r="F213" s="43"/>
    </row>
    <row r="214" spans="1:6" ht="12.75" customHeight="1" x14ac:dyDescent="0.15">
      <c r="A214" s="43"/>
      <c r="B214" s="43"/>
      <c r="C214" s="43"/>
      <c r="D214" s="43"/>
      <c r="E214" s="43"/>
      <c r="F214" s="43"/>
    </row>
    <row r="215" spans="1:6" ht="12.75" customHeight="1" x14ac:dyDescent="0.15">
      <c r="A215" s="43"/>
      <c r="B215" s="43"/>
      <c r="C215" s="43"/>
      <c r="D215" s="43"/>
      <c r="E215" s="43"/>
      <c r="F215" s="43"/>
    </row>
    <row r="216" spans="1:6" ht="12.75" customHeight="1" x14ac:dyDescent="0.15">
      <c r="A216" s="43"/>
      <c r="B216" s="43"/>
      <c r="C216" s="43"/>
      <c r="D216" s="43"/>
      <c r="E216" s="43"/>
      <c r="F216" s="43"/>
    </row>
    <row r="217" spans="1:6" ht="12.75" customHeight="1" x14ac:dyDescent="0.15">
      <c r="A217" s="43"/>
      <c r="B217" s="43"/>
      <c r="C217" s="43"/>
      <c r="D217" s="43"/>
      <c r="E217" s="43"/>
      <c r="F217" s="43"/>
    </row>
    <row r="218" spans="1:6" ht="12.75" customHeight="1" x14ac:dyDescent="0.15">
      <c r="A218" s="43"/>
      <c r="B218" s="43"/>
      <c r="C218" s="43"/>
      <c r="D218" s="43"/>
      <c r="E218" s="43"/>
      <c r="F218" s="43"/>
    </row>
    <row r="219" spans="1:6" ht="12.75" customHeight="1" x14ac:dyDescent="0.15">
      <c r="A219" s="43"/>
      <c r="B219" s="43"/>
      <c r="C219" s="43"/>
      <c r="D219" s="43"/>
      <c r="E219" s="43"/>
      <c r="F219" s="43"/>
    </row>
    <row r="220" spans="1:6" ht="12.75" customHeight="1" x14ac:dyDescent="0.15">
      <c r="A220" s="43"/>
      <c r="B220" s="43"/>
      <c r="C220" s="43"/>
      <c r="D220" s="43"/>
      <c r="E220" s="43"/>
      <c r="F220" s="43"/>
    </row>
    <row r="221" spans="1:6" ht="12.75" customHeight="1" x14ac:dyDescent="0.15">
      <c r="A221" s="43"/>
      <c r="B221" s="43"/>
      <c r="C221" s="43"/>
      <c r="D221" s="43"/>
      <c r="E221" s="43"/>
      <c r="F221" s="43"/>
    </row>
    <row r="222" spans="1:6" ht="12.75" customHeight="1" x14ac:dyDescent="0.15">
      <c r="A222" s="43"/>
      <c r="B222" s="43"/>
      <c r="C222" s="43"/>
      <c r="D222" s="43"/>
      <c r="E222" s="43"/>
      <c r="F222" s="43"/>
    </row>
    <row r="223" spans="1:6" ht="12.75" customHeight="1" x14ac:dyDescent="0.15">
      <c r="A223" s="43"/>
      <c r="B223" s="43"/>
      <c r="C223" s="43"/>
      <c r="D223" s="43"/>
      <c r="E223" s="43"/>
      <c r="F223" s="43"/>
    </row>
    <row r="224" spans="1:6" ht="12.75" customHeight="1" x14ac:dyDescent="0.15">
      <c r="A224" s="43"/>
      <c r="B224" s="43"/>
      <c r="C224" s="43"/>
      <c r="D224" s="43"/>
      <c r="E224" s="43"/>
      <c r="F224" s="43"/>
    </row>
    <row r="225" spans="1:6" ht="12.75" customHeight="1" x14ac:dyDescent="0.15">
      <c r="A225" s="43"/>
      <c r="B225" s="43"/>
      <c r="C225" s="43"/>
      <c r="D225" s="43"/>
      <c r="E225" s="43"/>
      <c r="F225" s="43"/>
    </row>
    <row r="226" spans="1:6" ht="12.75" customHeight="1" x14ac:dyDescent="0.15">
      <c r="A226" s="43"/>
      <c r="B226" s="43"/>
      <c r="C226" s="43"/>
      <c r="D226" s="43"/>
      <c r="E226" s="43"/>
      <c r="F226" s="43"/>
    </row>
    <row r="227" spans="1:6" ht="12.75" customHeight="1" x14ac:dyDescent="0.15">
      <c r="A227" s="43"/>
      <c r="B227" s="43"/>
      <c r="C227" s="43"/>
      <c r="D227" s="43"/>
      <c r="E227" s="43"/>
      <c r="F227" s="43"/>
    </row>
    <row r="228" spans="1:6" ht="12.75" customHeight="1" x14ac:dyDescent="0.15">
      <c r="A228" s="43"/>
      <c r="B228" s="43"/>
      <c r="C228" s="43"/>
      <c r="D228" s="43"/>
      <c r="E228" s="43"/>
      <c r="F228" s="43"/>
    </row>
    <row r="229" spans="1:6" ht="12.75" customHeight="1" x14ac:dyDescent="0.15">
      <c r="A229" s="43"/>
      <c r="B229" s="43"/>
      <c r="C229" s="43"/>
      <c r="D229" s="43"/>
      <c r="E229" s="43"/>
      <c r="F229" s="43"/>
    </row>
    <row r="230" spans="1:6" ht="12.75" customHeight="1" x14ac:dyDescent="0.15">
      <c r="A230" s="43"/>
      <c r="B230" s="43"/>
      <c r="C230" s="43"/>
      <c r="D230" s="43"/>
      <c r="E230" s="43"/>
      <c r="F230" s="43"/>
    </row>
    <row r="231" spans="1:6" ht="12.75" customHeight="1" x14ac:dyDescent="0.15">
      <c r="A231" s="43"/>
      <c r="B231" s="43"/>
      <c r="C231" s="43"/>
      <c r="D231" s="43"/>
      <c r="E231" s="43"/>
      <c r="F231" s="43"/>
    </row>
    <row r="232" spans="1:6" ht="12.75" customHeight="1" x14ac:dyDescent="0.15">
      <c r="A232" s="43"/>
      <c r="B232" s="43"/>
      <c r="C232" s="43"/>
      <c r="D232" s="43"/>
      <c r="E232" s="43"/>
      <c r="F232" s="43"/>
    </row>
    <row r="233" spans="1:6" ht="12.75" customHeight="1" x14ac:dyDescent="0.15">
      <c r="A233" s="43"/>
      <c r="B233" s="43"/>
      <c r="C233" s="43"/>
      <c r="D233" s="43"/>
      <c r="E233" s="43"/>
      <c r="F233" s="43"/>
    </row>
    <row r="234" spans="1:6" ht="12.75" customHeight="1" x14ac:dyDescent="0.15">
      <c r="A234" s="43"/>
      <c r="B234" s="43"/>
      <c r="C234" s="43"/>
      <c r="D234" s="43"/>
      <c r="E234" s="43"/>
      <c r="F234" s="43"/>
    </row>
    <row r="235" spans="1:6" ht="12.75" customHeight="1" x14ac:dyDescent="0.15">
      <c r="A235" s="43"/>
      <c r="B235" s="43"/>
      <c r="C235" s="43"/>
      <c r="D235" s="43"/>
      <c r="E235" s="43"/>
      <c r="F235" s="43"/>
    </row>
    <row r="236" spans="1:6" ht="12.75" customHeight="1" x14ac:dyDescent="0.15">
      <c r="A236" s="43"/>
      <c r="B236" s="43"/>
      <c r="C236" s="43"/>
      <c r="D236" s="43"/>
      <c r="E236" s="43"/>
      <c r="F236" s="43"/>
    </row>
    <row r="237" spans="1:6" ht="12.75" customHeight="1" x14ac:dyDescent="0.15">
      <c r="A237" s="43"/>
      <c r="B237" s="43"/>
      <c r="C237" s="43"/>
      <c r="D237" s="43"/>
      <c r="E237" s="43"/>
      <c r="F237" s="43"/>
    </row>
    <row r="238" spans="1:6" ht="12.75" customHeight="1" x14ac:dyDescent="0.15">
      <c r="A238" s="43"/>
      <c r="B238" s="43"/>
      <c r="C238" s="43"/>
      <c r="D238" s="43"/>
      <c r="E238" s="43"/>
      <c r="F238" s="43"/>
    </row>
    <row r="239" spans="1:6" ht="12.75" customHeight="1" x14ac:dyDescent="0.15">
      <c r="A239" s="43"/>
      <c r="B239" s="43"/>
      <c r="C239" s="43"/>
      <c r="D239" s="43"/>
      <c r="E239" s="43"/>
      <c r="F239" s="43"/>
    </row>
    <row r="240" spans="1:6" ht="12.75" customHeight="1" x14ac:dyDescent="0.15">
      <c r="A240" s="43"/>
      <c r="B240" s="43"/>
      <c r="C240" s="43"/>
      <c r="D240" s="43"/>
      <c r="E240" s="43"/>
      <c r="F240" s="43"/>
    </row>
    <row r="241" spans="1:6" ht="12.75" customHeight="1" x14ac:dyDescent="0.15">
      <c r="A241" s="43"/>
      <c r="B241" s="43"/>
      <c r="C241" s="43"/>
      <c r="D241" s="43"/>
      <c r="E241" s="43"/>
      <c r="F241" s="43"/>
    </row>
    <row r="242" spans="1:6" ht="12.75" customHeight="1" x14ac:dyDescent="0.15">
      <c r="A242" s="43"/>
      <c r="B242" s="43"/>
      <c r="C242" s="43"/>
      <c r="D242" s="43"/>
      <c r="E242" s="43"/>
      <c r="F242" s="43"/>
    </row>
    <row r="243" spans="1:6" ht="12.75" customHeight="1" x14ac:dyDescent="0.15">
      <c r="A243" s="43"/>
      <c r="B243" s="43"/>
      <c r="C243" s="43"/>
      <c r="D243" s="43"/>
      <c r="E243" s="43"/>
      <c r="F243" s="43"/>
    </row>
    <row r="244" spans="1:6" ht="12.75" customHeight="1" x14ac:dyDescent="0.15">
      <c r="A244" s="43"/>
      <c r="B244" s="43"/>
      <c r="C244" s="43"/>
      <c r="D244" s="43"/>
      <c r="E244" s="43"/>
      <c r="F244" s="43"/>
    </row>
    <row r="245" spans="1:6" ht="12.75" customHeight="1" x14ac:dyDescent="0.15">
      <c r="A245" s="43"/>
      <c r="B245" s="43"/>
      <c r="C245" s="43"/>
      <c r="D245" s="43"/>
      <c r="E245" s="43"/>
      <c r="F245" s="43"/>
    </row>
    <row r="246" spans="1:6" ht="12.75" customHeight="1" x14ac:dyDescent="0.15">
      <c r="A246" s="43"/>
      <c r="B246" s="43"/>
      <c r="C246" s="43"/>
      <c r="D246" s="43"/>
      <c r="E246" s="43"/>
      <c r="F246" s="43"/>
    </row>
    <row r="247" spans="1:6" ht="12.75" customHeight="1" x14ac:dyDescent="0.15">
      <c r="A247" s="43"/>
      <c r="B247" s="43"/>
      <c r="C247" s="43"/>
      <c r="D247" s="43"/>
      <c r="E247" s="43"/>
      <c r="F247" s="43"/>
    </row>
    <row r="248" spans="1:6" ht="12.75" customHeight="1" x14ac:dyDescent="0.15">
      <c r="A248" s="43"/>
      <c r="B248" s="43"/>
      <c r="C248" s="43"/>
      <c r="D248" s="43"/>
      <c r="E248" s="43"/>
      <c r="F248" s="43"/>
    </row>
    <row r="249" spans="1:6" ht="12.75" customHeight="1" x14ac:dyDescent="0.15">
      <c r="A249" s="43"/>
      <c r="B249" s="43"/>
      <c r="C249" s="43"/>
      <c r="D249" s="43"/>
      <c r="E249" s="43"/>
      <c r="F249" s="43"/>
    </row>
    <row r="250" spans="1:6" ht="12.75" customHeight="1" x14ac:dyDescent="0.15">
      <c r="A250" s="43"/>
      <c r="B250" s="43"/>
      <c r="C250" s="43"/>
      <c r="D250" s="43"/>
      <c r="E250" s="43"/>
      <c r="F250" s="43"/>
    </row>
    <row r="251" spans="1:6" ht="12.75" customHeight="1" x14ac:dyDescent="0.15">
      <c r="A251" s="43"/>
      <c r="B251" s="43"/>
      <c r="C251" s="43"/>
      <c r="D251" s="43"/>
      <c r="E251" s="43"/>
      <c r="F251" s="43"/>
    </row>
    <row r="252" spans="1:6" ht="12.75" customHeight="1" x14ac:dyDescent="0.15">
      <c r="A252" s="43"/>
      <c r="B252" s="43"/>
      <c r="C252" s="43"/>
      <c r="D252" s="43"/>
      <c r="E252" s="43"/>
      <c r="F252" s="43"/>
    </row>
    <row r="253" spans="1:6" ht="12.75" customHeight="1" x14ac:dyDescent="0.15">
      <c r="A253" s="43"/>
      <c r="B253" s="43"/>
      <c r="C253" s="43"/>
      <c r="D253" s="43"/>
      <c r="E253" s="43"/>
      <c r="F253" s="43"/>
    </row>
    <row r="254" spans="1:6" ht="12.75" customHeight="1" x14ac:dyDescent="0.15">
      <c r="A254" s="43"/>
      <c r="B254" s="43"/>
      <c r="C254" s="43"/>
      <c r="D254" s="43"/>
      <c r="E254" s="43"/>
      <c r="F254" s="43"/>
    </row>
    <row r="255" spans="1:6" ht="12.75" customHeight="1" x14ac:dyDescent="0.15">
      <c r="A255" s="43"/>
      <c r="B255" s="43"/>
      <c r="C255" s="43"/>
      <c r="D255" s="43"/>
      <c r="E255" s="43"/>
      <c r="F255" s="43"/>
    </row>
    <row r="256" spans="1:6" ht="12.75" customHeight="1" x14ac:dyDescent="0.15">
      <c r="A256" s="43"/>
      <c r="B256" s="43"/>
      <c r="C256" s="43"/>
      <c r="D256" s="43"/>
      <c r="E256" s="43"/>
      <c r="F256" s="43"/>
    </row>
    <row r="257" spans="1:6" ht="12.75" customHeight="1" x14ac:dyDescent="0.15">
      <c r="A257" s="43"/>
      <c r="B257" s="43"/>
      <c r="C257" s="43"/>
      <c r="D257" s="43"/>
      <c r="E257" s="43"/>
      <c r="F257" s="43"/>
    </row>
    <row r="258" spans="1:6" ht="12.75" customHeight="1" x14ac:dyDescent="0.15">
      <c r="A258" s="43"/>
      <c r="B258" s="43"/>
      <c r="C258" s="43"/>
      <c r="D258" s="43"/>
      <c r="E258" s="43"/>
      <c r="F258" s="43"/>
    </row>
    <row r="259" spans="1:6" ht="12.75" customHeight="1" x14ac:dyDescent="0.15">
      <c r="A259" s="43"/>
      <c r="B259" s="43"/>
      <c r="C259" s="43"/>
      <c r="D259" s="43"/>
      <c r="E259" s="43"/>
      <c r="F259" s="43"/>
    </row>
    <row r="260" spans="1:6" ht="12.75" customHeight="1" x14ac:dyDescent="0.15">
      <c r="A260" s="43"/>
      <c r="B260" s="43"/>
      <c r="C260" s="43"/>
      <c r="D260" s="43"/>
      <c r="E260" s="43"/>
      <c r="F260" s="43"/>
    </row>
    <row r="261" spans="1:6" ht="12.75" customHeight="1" x14ac:dyDescent="0.15">
      <c r="A261" s="43"/>
      <c r="B261" s="43"/>
      <c r="C261" s="43"/>
      <c r="D261" s="43"/>
      <c r="E261" s="43"/>
      <c r="F261" s="43"/>
    </row>
    <row r="262" spans="1:6" ht="12.75" customHeight="1" x14ac:dyDescent="0.15">
      <c r="A262" s="43"/>
      <c r="B262" s="43"/>
      <c r="C262" s="43"/>
      <c r="D262" s="43"/>
      <c r="E262" s="43"/>
      <c r="F262" s="43"/>
    </row>
    <row r="263" spans="1:6" ht="12.75" customHeight="1" x14ac:dyDescent="0.15">
      <c r="A263" s="43"/>
      <c r="B263" s="43"/>
      <c r="C263" s="43"/>
      <c r="D263" s="43"/>
      <c r="E263" s="43"/>
      <c r="F263" s="43"/>
    </row>
    <row r="264" spans="1:6" ht="12.75" customHeight="1" x14ac:dyDescent="0.15">
      <c r="A264" s="43"/>
      <c r="B264" s="43"/>
      <c r="C264" s="43"/>
      <c r="D264" s="43"/>
      <c r="E264" s="43"/>
      <c r="F264" s="43"/>
    </row>
    <row r="265" spans="1:6" ht="12.75" customHeight="1" x14ac:dyDescent="0.15">
      <c r="A265" s="43"/>
      <c r="B265" s="43"/>
      <c r="C265" s="43"/>
      <c r="D265" s="43"/>
      <c r="E265" s="43"/>
      <c r="F265" s="43"/>
    </row>
    <row r="266" spans="1:6" ht="12.75" customHeight="1" x14ac:dyDescent="0.15">
      <c r="A266" s="43"/>
      <c r="B266" s="43"/>
      <c r="C266" s="43"/>
      <c r="D266" s="43"/>
      <c r="E266" s="43"/>
      <c r="F266" s="43"/>
    </row>
    <row r="267" spans="1:6" ht="12.75" customHeight="1" x14ac:dyDescent="0.15">
      <c r="A267" s="43"/>
      <c r="B267" s="43"/>
      <c r="C267" s="43"/>
      <c r="D267" s="43"/>
      <c r="E267" s="43"/>
      <c r="F267" s="43"/>
    </row>
    <row r="268" spans="1:6" ht="12.75" customHeight="1" x14ac:dyDescent="0.15">
      <c r="A268" s="43"/>
      <c r="B268" s="43"/>
      <c r="C268" s="43"/>
      <c r="D268" s="43"/>
      <c r="E268" s="43"/>
      <c r="F268" s="43"/>
    </row>
    <row r="269" spans="1:6" ht="12.75" customHeight="1" x14ac:dyDescent="0.15">
      <c r="A269" s="43"/>
      <c r="B269" s="43"/>
      <c r="C269" s="43"/>
      <c r="D269" s="43"/>
      <c r="E269" s="43"/>
      <c r="F269" s="43"/>
    </row>
    <row r="270" spans="1:6" ht="12.75" customHeight="1" x14ac:dyDescent="0.15">
      <c r="A270" s="43"/>
      <c r="B270" s="43"/>
      <c r="C270" s="43"/>
      <c r="D270" s="43"/>
      <c r="E270" s="43"/>
      <c r="F270" s="43"/>
    </row>
    <row r="271" spans="1:6" ht="12.75" customHeight="1" x14ac:dyDescent="0.15">
      <c r="A271" s="43"/>
      <c r="B271" s="43"/>
      <c r="C271" s="43"/>
      <c r="D271" s="43"/>
      <c r="E271" s="43"/>
      <c r="F271" s="43"/>
    </row>
    <row r="272" spans="1:6" ht="12.75" customHeight="1" x14ac:dyDescent="0.15">
      <c r="A272" s="43"/>
      <c r="B272" s="43"/>
      <c r="C272" s="43"/>
      <c r="D272" s="43"/>
      <c r="E272" s="43"/>
      <c r="F272" s="43"/>
    </row>
    <row r="273" spans="1:6" ht="12.75" customHeight="1" x14ac:dyDescent="0.15">
      <c r="A273" s="43"/>
      <c r="B273" s="43"/>
      <c r="C273" s="43"/>
      <c r="D273" s="43"/>
      <c r="E273" s="43"/>
      <c r="F273" s="43"/>
    </row>
    <row r="274" spans="1:6" ht="12.75" customHeight="1" x14ac:dyDescent="0.15">
      <c r="A274" s="43"/>
      <c r="B274" s="43"/>
      <c r="C274" s="43"/>
      <c r="D274" s="43"/>
      <c r="E274" s="43"/>
      <c r="F274" s="43"/>
    </row>
    <row r="275" spans="1:6" ht="12.75" customHeight="1" x14ac:dyDescent="0.15">
      <c r="A275" s="43"/>
      <c r="B275" s="43"/>
      <c r="C275" s="43"/>
      <c r="D275" s="43"/>
      <c r="E275" s="43"/>
      <c r="F275" s="43"/>
    </row>
    <row r="276" spans="1:6" ht="12.75" customHeight="1" x14ac:dyDescent="0.15">
      <c r="A276" s="43"/>
      <c r="B276" s="43"/>
      <c r="C276" s="43"/>
      <c r="D276" s="43"/>
      <c r="E276" s="43"/>
      <c r="F276" s="43"/>
    </row>
    <row r="277" spans="1:6" ht="12.75" customHeight="1" x14ac:dyDescent="0.15">
      <c r="A277" s="43"/>
      <c r="B277" s="43"/>
      <c r="C277" s="43"/>
      <c r="D277" s="43"/>
      <c r="E277" s="43"/>
      <c r="F277" s="43"/>
    </row>
    <row r="278" spans="1:6" ht="12.75" customHeight="1" x14ac:dyDescent="0.15">
      <c r="A278" s="43"/>
      <c r="B278" s="43"/>
      <c r="C278" s="43"/>
      <c r="D278" s="43"/>
      <c r="E278" s="43"/>
      <c r="F278" s="43"/>
    </row>
    <row r="279" spans="1:6" ht="12.75" customHeight="1" x14ac:dyDescent="0.15">
      <c r="A279" s="43"/>
      <c r="B279" s="43"/>
      <c r="C279" s="43"/>
      <c r="D279" s="43"/>
      <c r="E279" s="43"/>
      <c r="F279" s="43"/>
    </row>
    <row r="280" spans="1:6" ht="12.75" customHeight="1" x14ac:dyDescent="0.15">
      <c r="A280" s="43"/>
      <c r="B280" s="43"/>
      <c r="C280" s="43"/>
      <c r="D280" s="43"/>
      <c r="E280" s="43"/>
      <c r="F280" s="43"/>
    </row>
    <row r="281" spans="1:6" ht="12.75" customHeight="1" x14ac:dyDescent="0.15">
      <c r="A281" s="43"/>
      <c r="B281" s="43"/>
      <c r="C281" s="43"/>
      <c r="D281" s="43"/>
      <c r="E281" s="43"/>
      <c r="F281" s="43"/>
    </row>
    <row r="282" spans="1:6" ht="12.75" customHeight="1" x14ac:dyDescent="0.15">
      <c r="A282" s="43"/>
      <c r="B282" s="43"/>
      <c r="C282" s="43"/>
      <c r="D282" s="43"/>
      <c r="E282" s="43"/>
      <c r="F282" s="43"/>
    </row>
    <row r="283" spans="1:6" ht="12.75" customHeight="1" x14ac:dyDescent="0.15">
      <c r="A283" s="43"/>
      <c r="B283" s="43"/>
      <c r="C283" s="43"/>
      <c r="D283" s="43"/>
      <c r="E283" s="43"/>
      <c r="F283" s="43"/>
    </row>
    <row r="284" spans="1:6" ht="12.75" customHeight="1" x14ac:dyDescent="0.15">
      <c r="A284" s="43"/>
      <c r="B284" s="43"/>
      <c r="C284" s="43"/>
      <c r="D284" s="43"/>
      <c r="E284" s="43"/>
      <c r="F284" s="43"/>
    </row>
    <row r="285" spans="1:6" ht="12.75" customHeight="1" x14ac:dyDescent="0.15">
      <c r="A285" s="43"/>
      <c r="B285" s="43"/>
      <c r="C285" s="43"/>
      <c r="D285" s="43"/>
      <c r="E285" s="43"/>
      <c r="F285" s="43"/>
    </row>
    <row r="286" spans="1:6" ht="12.75" customHeight="1" x14ac:dyDescent="0.15">
      <c r="A286" s="43"/>
      <c r="B286" s="43"/>
      <c r="C286" s="43"/>
      <c r="D286" s="43"/>
      <c r="E286" s="43"/>
      <c r="F286" s="43"/>
    </row>
    <row r="287" spans="1:6" ht="12.75" customHeight="1" x14ac:dyDescent="0.15">
      <c r="A287" s="43"/>
      <c r="B287" s="43"/>
      <c r="C287" s="43"/>
      <c r="D287" s="43"/>
      <c r="E287" s="43"/>
      <c r="F287" s="43"/>
    </row>
    <row r="288" spans="1:6" ht="12.75" customHeight="1" x14ac:dyDescent="0.15">
      <c r="A288" s="43"/>
      <c r="B288" s="43"/>
      <c r="C288" s="43"/>
      <c r="D288" s="43"/>
      <c r="E288" s="43"/>
      <c r="F288" s="43"/>
    </row>
    <row r="289" spans="1:6" ht="12.75" customHeight="1" x14ac:dyDescent="0.15">
      <c r="A289" s="43"/>
      <c r="B289" s="43"/>
      <c r="C289" s="43"/>
      <c r="D289" s="43"/>
      <c r="E289" s="43"/>
      <c r="F289" s="43"/>
    </row>
    <row r="290" spans="1:6" ht="12.75" customHeight="1" x14ac:dyDescent="0.15">
      <c r="A290" s="43"/>
      <c r="B290" s="43"/>
      <c r="C290" s="43"/>
      <c r="D290" s="43"/>
      <c r="E290" s="43"/>
      <c r="F290" s="43"/>
    </row>
    <row r="291" spans="1:6" ht="12.75" customHeight="1" x14ac:dyDescent="0.15">
      <c r="A291" s="43"/>
      <c r="B291" s="43"/>
      <c r="C291" s="43"/>
      <c r="D291" s="43"/>
      <c r="E291" s="43"/>
      <c r="F291" s="43"/>
    </row>
    <row r="292" spans="1:6" ht="12.75" customHeight="1" x14ac:dyDescent="0.15">
      <c r="A292" s="43"/>
      <c r="B292" s="43"/>
      <c r="C292" s="43"/>
      <c r="D292" s="43"/>
      <c r="E292" s="43"/>
      <c r="F292" s="43"/>
    </row>
    <row r="293" spans="1:6" ht="12.75" customHeight="1" x14ac:dyDescent="0.15">
      <c r="A293" s="43"/>
      <c r="B293" s="43"/>
      <c r="C293" s="43"/>
      <c r="D293" s="43"/>
      <c r="E293" s="43"/>
      <c r="F293" s="43"/>
    </row>
    <row r="294" spans="1:6" ht="12.75" customHeight="1" x14ac:dyDescent="0.15">
      <c r="A294" s="43"/>
      <c r="B294" s="43"/>
      <c r="C294" s="43"/>
      <c r="D294" s="43"/>
      <c r="E294" s="43"/>
      <c r="F294" s="43"/>
    </row>
    <row r="295" spans="1:6" ht="12.75" customHeight="1" x14ac:dyDescent="0.15">
      <c r="A295" s="43"/>
      <c r="B295" s="43"/>
      <c r="C295" s="43"/>
      <c r="D295" s="43"/>
      <c r="E295" s="43"/>
      <c r="F295" s="43"/>
    </row>
    <row r="296" spans="1:6" ht="12.75" customHeight="1" x14ac:dyDescent="0.15">
      <c r="A296" s="43"/>
      <c r="B296" s="43"/>
      <c r="C296" s="43"/>
      <c r="D296" s="43"/>
      <c r="E296" s="43"/>
      <c r="F296" s="43"/>
    </row>
    <row r="297" spans="1:6" ht="12.75" customHeight="1" x14ac:dyDescent="0.15">
      <c r="A297" s="43"/>
      <c r="B297" s="43"/>
      <c r="C297" s="43"/>
      <c r="D297" s="43"/>
      <c r="E297" s="43"/>
      <c r="F297" s="43"/>
    </row>
    <row r="298" spans="1:6" ht="12.75" customHeight="1" x14ac:dyDescent="0.15">
      <c r="A298" s="43"/>
      <c r="B298" s="43"/>
      <c r="C298" s="43"/>
      <c r="D298" s="43"/>
      <c r="E298" s="43"/>
      <c r="F298" s="43"/>
    </row>
    <row r="299" spans="1:6" ht="12.75" customHeight="1" x14ac:dyDescent="0.15">
      <c r="A299" s="43"/>
      <c r="B299" s="43"/>
      <c r="C299" s="43"/>
      <c r="D299" s="43"/>
      <c r="E299" s="43"/>
      <c r="F299" s="43"/>
    </row>
    <row r="300" spans="1:6" ht="12.75" customHeight="1" x14ac:dyDescent="0.15">
      <c r="A300" s="43"/>
      <c r="B300" s="43"/>
      <c r="C300" s="43"/>
      <c r="D300" s="43"/>
      <c r="E300" s="43"/>
      <c r="F300" s="43"/>
    </row>
    <row r="301" spans="1:6" ht="12.75" customHeight="1" x14ac:dyDescent="0.15">
      <c r="A301" s="43"/>
      <c r="B301" s="43"/>
      <c r="C301" s="43"/>
      <c r="D301" s="43"/>
      <c r="E301" s="43"/>
      <c r="F301" s="43"/>
    </row>
    <row r="302" spans="1:6" ht="12.75" customHeight="1" x14ac:dyDescent="0.15">
      <c r="A302" s="43"/>
      <c r="B302" s="43"/>
      <c r="C302" s="43"/>
      <c r="D302" s="43"/>
      <c r="E302" s="43"/>
      <c r="F302" s="43"/>
    </row>
    <row r="303" spans="1:6" ht="12.75" customHeight="1" x14ac:dyDescent="0.15">
      <c r="A303" s="43"/>
      <c r="B303" s="43"/>
      <c r="C303" s="43"/>
      <c r="D303" s="43"/>
      <c r="E303" s="43"/>
      <c r="F303" s="43"/>
    </row>
    <row r="304" spans="1:6" ht="12.75" customHeight="1" x14ac:dyDescent="0.15">
      <c r="A304" s="43"/>
      <c r="B304" s="43"/>
      <c r="C304" s="43"/>
      <c r="D304" s="43"/>
      <c r="E304" s="43"/>
      <c r="F304" s="43"/>
    </row>
    <row r="305" spans="1:6" ht="12.75" customHeight="1" x14ac:dyDescent="0.15">
      <c r="A305" s="43"/>
      <c r="B305" s="43"/>
      <c r="C305" s="43"/>
      <c r="D305" s="43"/>
      <c r="E305" s="43"/>
      <c r="F305" s="43"/>
    </row>
    <row r="306" spans="1:6" ht="12.75" customHeight="1" x14ac:dyDescent="0.15">
      <c r="A306" s="43"/>
      <c r="B306" s="43"/>
      <c r="C306" s="43"/>
      <c r="D306" s="43"/>
      <c r="E306" s="43"/>
      <c r="F306" s="43"/>
    </row>
    <row r="307" spans="1:6" ht="12.75" customHeight="1" x14ac:dyDescent="0.15">
      <c r="A307" s="43"/>
      <c r="B307" s="43"/>
      <c r="C307" s="43"/>
      <c r="D307" s="43"/>
      <c r="E307" s="43"/>
      <c r="F307" s="43"/>
    </row>
    <row r="308" spans="1:6" ht="12.75" customHeight="1" x14ac:dyDescent="0.15">
      <c r="A308" s="43"/>
      <c r="B308" s="43"/>
      <c r="C308" s="43"/>
      <c r="D308" s="43"/>
      <c r="E308" s="43"/>
      <c r="F308" s="43"/>
    </row>
    <row r="309" spans="1:6" ht="12.75" customHeight="1" x14ac:dyDescent="0.15">
      <c r="A309" s="43"/>
      <c r="B309" s="43"/>
      <c r="C309" s="43"/>
      <c r="D309" s="43"/>
      <c r="E309" s="43"/>
      <c r="F309" s="43"/>
    </row>
    <row r="310" spans="1:6" ht="12.75" customHeight="1" x14ac:dyDescent="0.15">
      <c r="A310" s="43"/>
      <c r="B310" s="43"/>
      <c r="C310" s="43"/>
      <c r="D310" s="43"/>
      <c r="E310" s="43"/>
      <c r="F310" s="43"/>
    </row>
    <row r="311" spans="1:6" ht="12.75" customHeight="1" x14ac:dyDescent="0.15">
      <c r="A311" s="43"/>
      <c r="B311" s="43"/>
      <c r="C311" s="43"/>
      <c r="D311" s="43"/>
      <c r="E311" s="43"/>
      <c r="F311" s="43"/>
    </row>
    <row r="312" spans="1:6" ht="12.75" customHeight="1" x14ac:dyDescent="0.15">
      <c r="A312" s="43"/>
      <c r="B312" s="43"/>
      <c r="C312" s="43"/>
      <c r="D312" s="43"/>
      <c r="E312" s="43"/>
      <c r="F312" s="43"/>
    </row>
    <row r="313" spans="1:6" ht="12.75" customHeight="1" x14ac:dyDescent="0.15">
      <c r="A313" s="43"/>
      <c r="B313" s="43"/>
      <c r="C313" s="43"/>
      <c r="D313" s="43"/>
      <c r="E313" s="43"/>
      <c r="F313" s="43"/>
    </row>
    <row r="314" spans="1:6" ht="12.75" customHeight="1" x14ac:dyDescent="0.15">
      <c r="A314" s="43"/>
      <c r="B314" s="43"/>
      <c r="C314" s="43"/>
      <c r="D314" s="43"/>
      <c r="E314" s="43"/>
      <c r="F314" s="43"/>
    </row>
    <row r="315" spans="1:6" ht="12.75" customHeight="1" x14ac:dyDescent="0.15">
      <c r="A315" s="43"/>
      <c r="B315" s="43"/>
      <c r="C315" s="43"/>
      <c r="D315" s="43"/>
      <c r="E315" s="43"/>
      <c r="F315" s="43"/>
    </row>
    <row r="316" spans="1:6" ht="12.75" customHeight="1" x14ac:dyDescent="0.15">
      <c r="A316" s="43"/>
      <c r="B316" s="43"/>
      <c r="C316" s="43"/>
      <c r="D316" s="43"/>
      <c r="E316" s="43"/>
      <c r="F316" s="43"/>
    </row>
    <row r="317" spans="1:6" ht="12.75" customHeight="1" x14ac:dyDescent="0.15">
      <c r="A317" s="43"/>
      <c r="B317" s="43"/>
      <c r="C317" s="43"/>
      <c r="D317" s="43"/>
      <c r="E317" s="43"/>
      <c r="F317" s="43"/>
    </row>
    <row r="318" spans="1:6" ht="12.75" customHeight="1" x14ac:dyDescent="0.15">
      <c r="A318" s="43"/>
      <c r="B318" s="43"/>
      <c r="C318" s="43"/>
      <c r="D318" s="43"/>
      <c r="E318" s="43"/>
      <c r="F318" s="43"/>
    </row>
    <row r="319" spans="1:6" ht="12.75" customHeight="1" x14ac:dyDescent="0.15">
      <c r="A319" s="43"/>
      <c r="B319" s="43"/>
      <c r="C319" s="43"/>
      <c r="D319" s="43"/>
      <c r="E319" s="43"/>
      <c r="F319" s="43"/>
    </row>
    <row r="320" spans="1:6" ht="12.75" customHeight="1" x14ac:dyDescent="0.15">
      <c r="A320" s="43"/>
      <c r="B320" s="43"/>
      <c r="C320" s="43"/>
      <c r="D320" s="43"/>
      <c r="E320" s="43"/>
      <c r="F320" s="43"/>
    </row>
    <row r="321" spans="1:6" ht="12.75" customHeight="1" x14ac:dyDescent="0.15">
      <c r="A321" s="43"/>
      <c r="B321" s="43"/>
      <c r="C321" s="43"/>
      <c r="D321" s="43"/>
      <c r="E321" s="43"/>
      <c r="F321" s="43"/>
    </row>
    <row r="322" spans="1:6" ht="12.75" customHeight="1" x14ac:dyDescent="0.15">
      <c r="A322" s="43"/>
      <c r="B322" s="43"/>
      <c r="C322" s="43"/>
      <c r="D322" s="43"/>
      <c r="E322" s="43"/>
      <c r="F322" s="43"/>
    </row>
    <row r="323" spans="1:6" ht="12.75" customHeight="1" x14ac:dyDescent="0.15">
      <c r="A323" s="43"/>
      <c r="B323" s="43"/>
      <c r="C323" s="43"/>
      <c r="D323" s="43"/>
      <c r="E323" s="43"/>
      <c r="F323" s="43"/>
    </row>
    <row r="324" spans="1:6" ht="12.75" customHeight="1" x14ac:dyDescent="0.15">
      <c r="A324" s="43"/>
      <c r="B324" s="43"/>
      <c r="C324" s="43"/>
      <c r="D324" s="43"/>
      <c r="E324" s="43"/>
      <c r="F324" s="43"/>
    </row>
    <row r="325" spans="1:6" ht="12.75" customHeight="1" x14ac:dyDescent="0.15">
      <c r="A325" s="43"/>
      <c r="B325" s="43"/>
      <c r="C325" s="43"/>
      <c r="D325" s="43"/>
      <c r="E325" s="43"/>
      <c r="F325" s="43"/>
    </row>
    <row r="326" spans="1:6" ht="12.75" customHeight="1" x14ac:dyDescent="0.15">
      <c r="A326" s="43"/>
      <c r="B326" s="43"/>
      <c r="C326" s="43"/>
      <c r="D326" s="43"/>
      <c r="E326" s="43"/>
      <c r="F326" s="43"/>
    </row>
    <row r="327" spans="1:6" ht="12.75" customHeight="1" x14ac:dyDescent="0.15">
      <c r="A327" s="43"/>
      <c r="B327" s="43"/>
      <c r="C327" s="43"/>
      <c r="D327" s="43"/>
      <c r="E327" s="43"/>
      <c r="F327" s="43"/>
    </row>
    <row r="328" spans="1:6" ht="12.75" customHeight="1" x14ac:dyDescent="0.15">
      <c r="A328" s="43"/>
      <c r="B328" s="43"/>
      <c r="C328" s="43"/>
      <c r="D328" s="43"/>
      <c r="E328" s="43"/>
      <c r="F328" s="43"/>
    </row>
    <row r="329" spans="1:6" ht="12.75" customHeight="1" x14ac:dyDescent="0.15">
      <c r="A329" s="43"/>
      <c r="B329" s="43"/>
      <c r="C329" s="43"/>
      <c r="D329" s="43"/>
      <c r="E329" s="43"/>
      <c r="F329" s="43"/>
    </row>
    <row r="330" spans="1:6" ht="12.75" customHeight="1" x14ac:dyDescent="0.15">
      <c r="A330" s="43"/>
      <c r="B330" s="43"/>
      <c r="C330" s="43"/>
      <c r="D330" s="43"/>
      <c r="E330" s="43"/>
      <c r="F330" s="43"/>
    </row>
    <row r="331" spans="1:6" ht="12.75" customHeight="1" x14ac:dyDescent="0.15">
      <c r="A331" s="43"/>
      <c r="B331" s="43"/>
      <c r="C331" s="43"/>
      <c r="D331" s="43"/>
      <c r="E331" s="43"/>
      <c r="F331" s="43"/>
    </row>
    <row r="332" spans="1:6" ht="12.75" customHeight="1" x14ac:dyDescent="0.15">
      <c r="A332" s="43"/>
      <c r="B332" s="43"/>
      <c r="C332" s="43"/>
      <c r="D332" s="43"/>
      <c r="E332" s="43"/>
      <c r="F332" s="43"/>
    </row>
    <row r="333" spans="1:6" ht="12.75" customHeight="1" x14ac:dyDescent="0.15">
      <c r="A333" s="43"/>
      <c r="B333" s="43"/>
      <c r="C333" s="43"/>
      <c r="D333" s="43"/>
      <c r="E333" s="43"/>
      <c r="F333" s="43"/>
    </row>
    <row r="334" spans="1:6" ht="12.75" customHeight="1" x14ac:dyDescent="0.15">
      <c r="A334" s="43"/>
      <c r="B334" s="43"/>
      <c r="C334" s="43"/>
      <c r="D334" s="43"/>
      <c r="E334" s="43"/>
      <c r="F334" s="43"/>
    </row>
    <row r="335" spans="1:6" ht="12.75" customHeight="1" x14ac:dyDescent="0.15">
      <c r="A335" s="43"/>
      <c r="B335" s="43"/>
      <c r="C335" s="43"/>
      <c r="D335" s="43"/>
      <c r="E335" s="43"/>
      <c r="F335" s="43"/>
    </row>
    <row r="336" spans="1:6" ht="12.75" customHeight="1" x14ac:dyDescent="0.15">
      <c r="A336" s="43"/>
      <c r="B336" s="43"/>
      <c r="C336" s="43"/>
      <c r="D336" s="43"/>
      <c r="E336" s="43"/>
      <c r="F336" s="43"/>
    </row>
    <row r="337" spans="1:6" ht="12.75" customHeight="1" x14ac:dyDescent="0.15">
      <c r="A337" s="43"/>
      <c r="B337" s="43"/>
      <c r="C337" s="43"/>
      <c r="D337" s="43"/>
      <c r="E337" s="43"/>
      <c r="F337" s="43"/>
    </row>
    <row r="338" spans="1:6" ht="12.75" customHeight="1" x14ac:dyDescent="0.15">
      <c r="A338" s="43"/>
      <c r="B338" s="43"/>
      <c r="C338" s="43"/>
      <c r="D338" s="43"/>
      <c r="E338" s="43"/>
      <c r="F338" s="43"/>
    </row>
    <row r="339" spans="1:6" ht="12.75" customHeight="1" x14ac:dyDescent="0.15">
      <c r="A339" s="43"/>
      <c r="B339" s="43"/>
      <c r="C339" s="43"/>
      <c r="D339" s="43"/>
      <c r="E339" s="43"/>
      <c r="F339" s="43"/>
    </row>
    <row r="340" spans="1:6" ht="12.75" customHeight="1" x14ac:dyDescent="0.15">
      <c r="A340" s="43"/>
      <c r="B340" s="43"/>
      <c r="C340" s="43"/>
      <c r="D340" s="43"/>
      <c r="E340" s="43"/>
      <c r="F340" s="43"/>
    </row>
    <row r="341" spans="1:6" ht="12.75" customHeight="1" x14ac:dyDescent="0.15">
      <c r="A341" s="43"/>
      <c r="B341" s="43"/>
      <c r="C341" s="43"/>
      <c r="D341" s="43"/>
      <c r="E341" s="43"/>
      <c r="F341" s="43"/>
    </row>
    <row r="342" spans="1:6" ht="12.75" customHeight="1" x14ac:dyDescent="0.15">
      <c r="A342" s="43"/>
      <c r="B342" s="43"/>
      <c r="C342" s="43"/>
      <c r="D342" s="43"/>
      <c r="E342" s="43"/>
      <c r="F342" s="43"/>
    </row>
    <row r="343" spans="1:6" ht="12.75" customHeight="1" x14ac:dyDescent="0.15">
      <c r="A343" s="43"/>
      <c r="B343" s="43"/>
      <c r="C343" s="43"/>
      <c r="D343" s="43"/>
      <c r="E343" s="43"/>
      <c r="F343" s="43"/>
    </row>
    <row r="344" spans="1:6" ht="12.75" customHeight="1" x14ac:dyDescent="0.15">
      <c r="A344" s="43"/>
      <c r="B344" s="43"/>
      <c r="C344" s="43"/>
      <c r="D344" s="43"/>
      <c r="E344" s="43"/>
      <c r="F344" s="43"/>
    </row>
    <row r="345" spans="1:6" ht="12.75" customHeight="1" x14ac:dyDescent="0.15">
      <c r="A345" s="43"/>
      <c r="B345" s="43"/>
      <c r="C345" s="43"/>
      <c r="D345" s="43"/>
      <c r="E345" s="43"/>
      <c r="F345" s="43"/>
    </row>
    <row r="346" spans="1:6" ht="12.75" customHeight="1" x14ac:dyDescent="0.15">
      <c r="A346" s="43"/>
      <c r="B346" s="43"/>
      <c r="C346" s="43"/>
      <c r="D346" s="43"/>
      <c r="E346" s="43"/>
      <c r="F346" s="43"/>
    </row>
    <row r="347" spans="1:6" ht="12.75" customHeight="1" x14ac:dyDescent="0.15">
      <c r="A347" s="43"/>
      <c r="B347" s="43"/>
      <c r="C347" s="43"/>
      <c r="D347" s="43"/>
      <c r="E347" s="43"/>
      <c r="F347" s="43"/>
    </row>
    <row r="348" spans="1:6" ht="12.75" customHeight="1" x14ac:dyDescent="0.15">
      <c r="A348" s="43"/>
      <c r="B348" s="43"/>
      <c r="C348" s="43"/>
      <c r="D348" s="43"/>
      <c r="E348" s="43"/>
      <c r="F348" s="43"/>
    </row>
    <row r="349" spans="1:6" ht="12.75" customHeight="1" x14ac:dyDescent="0.15">
      <c r="A349" s="43"/>
      <c r="B349" s="43"/>
      <c r="C349" s="43"/>
      <c r="D349" s="43"/>
      <c r="E349" s="43"/>
      <c r="F349" s="43"/>
    </row>
    <row r="350" spans="1:6" ht="12.75" customHeight="1" x14ac:dyDescent="0.15">
      <c r="A350" s="43"/>
      <c r="B350" s="43"/>
      <c r="C350" s="43"/>
      <c r="D350" s="43"/>
      <c r="E350" s="43"/>
      <c r="F350" s="43"/>
    </row>
    <row r="351" spans="1:6" ht="12.75" customHeight="1" x14ac:dyDescent="0.15">
      <c r="A351" s="43"/>
      <c r="B351" s="43"/>
      <c r="C351" s="43"/>
      <c r="D351" s="43"/>
      <c r="E351" s="43"/>
      <c r="F351" s="43"/>
    </row>
    <row r="352" spans="1:6" ht="12.75" customHeight="1" x14ac:dyDescent="0.15">
      <c r="A352" s="43"/>
      <c r="B352" s="43"/>
      <c r="C352" s="43"/>
      <c r="D352" s="43"/>
      <c r="E352" s="43"/>
      <c r="F352" s="43"/>
    </row>
    <row r="353" spans="1:6" ht="12.75" customHeight="1" x14ac:dyDescent="0.15">
      <c r="A353" s="43"/>
      <c r="B353" s="43"/>
      <c r="C353" s="43"/>
      <c r="D353" s="43"/>
      <c r="E353" s="43"/>
      <c r="F353" s="43"/>
    </row>
    <row r="354" spans="1:6" ht="12.75" customHeight="1" x14ac:dyDescent="0.15">
      <c r="A354" s="43"/>
      <c r="B354" s="43"/>
      <c r="C354" s="43"/>
      <c r="D354" s="43"/>
      <c r="E354" s="43"/>
      <c r="F354" s="43"/>
    </row>
    <row r="355" spans="1:6" ht="12.75" customHeight="1" x14ac:dyDescent="0.15">
      <c r="A355" s="43"/>
      <c r="B355" s="43"/>
      <c r="C355" s="43"/>
      <c r="D355" s="43"/>
      <c r="E355" s="43"/>
      <c r="F355" s="43"/>
    </row>
    <row r="356" spans="1:6" ht="12.75" customHeight="1" x14ac:dyDescent="0.15">
      <c r="A356" s="43"/>
      <c r="B356" s="43"/>
      <c r="C356" s="43"/>
      <c r="D356" s="43"/>
      <c r="E356" s="43"/>
      <c r="F356" s="43"/>
    </row>
    <row r="357" spans="1:6" ht="12.75" customHeight="1" x14ac:dyDescent="0.15">
      <c r="A357" s="43"/>
      <c r="B357" s="43"/>
      <c r="C357" s="43"/>
      <c r="D357" s="43"/>
      <c r="E357" s="43"/>
      <c r="F357" s="43"/>
    </row>
    <row r="358" spans="1:6" ht="12.75" customHeight="1" x14ac:dyDescent="0.15">
      <c r="A358" s="43"/>
      <c r="B358" s="43"/>
      <c r="C358" s="43"/>
      <c r="D358" s="43"/>
      <c r="E358" s="43"/>
      <c r="F358" s="43"/>
    </row>
    <row r="359" spans="1:6" ht="12.75" customHeight="1" x14ac:dyDescent="0.15">
      <c r="A359" s="43"/>
      <c r="B359" s="43"/>
      <c r="C359" s="43"/>
      <c r="D359" s="43"/>
      <c r="E359" s="43"/>
      <c r="F359" s="43"/>
    </row>
    <row r="360" spans="1:6" ht="12.75" customHeight="1" x14ac:dyDescent="0.15">
      <c r="A360" s="43"/>
      <c r="B360" s="43"/>
      <c r="C360" s="43"/>
      <c r="D360" s="43"/>
      <c r="E360" s="43"/>
      <c r="F360" s="43"/>
    </row>
    <row r="361" spans="1:6" ht="12.75" customHeight="1" x14ac:dyDescent="0.15">
      <c r="A361" s="43"/>
      <c r="B361" s="43"/>
      <c r="C361" s="43"/>
      <c r="D361" s="43"/>
      <c r="E361" s="43"/>
      <c r="F361" s="43"/>
    </row>
    <row r="362" spans="1:6" ht="12.75" customHeight="1" x14ac:dyDescent="0.15">
      <c r="A362" s="43"/>
      <c r="B362" s="43"/>
      <c r="C362" s="43"/>
      <c r="D362" s="43"/>
      <c r="E362" s="43"/>
      <c r="F362" s="43"/>
    </row>
    <row r="363" spans="1:6" ht="12.75" customHeight="1" x14ac:dyDescent="0.15">
      <c r="A363" s="43"/>
      <c r="B363" s="43"/>
      <c r="C363" s="43"/>
      <c r="D363" s="43"/>
      <c r="E363" s="43"/>
      <c r="F363" s="43"/>
    </row>
    <row r="364" spans="1:6" ht="12.75" customHeight="1" x14ac:dyDescent="0.15">
      <c r="A364" s="43"/>
      <c r="B364" s="43"/>
      <c r="C364" s="43"/>
      <c r="D364" s="43"/>
      <c r="E364" s="43"/>
      <c r="F364" s="43"/>
    </row>
    <row r="365" spans="1:6" ht="12.75" customHeight="1" x14ac:dyDescent="0.15">
      <c r="A365" s="43"/>
      <c r="B365" s="43"/>
      <c r="C365" s="43"/>
      <c r="D365" s="43"/>
      <c r="E365" s="43"/>
      <c r="F365" s="43"/>
    </row>
    <row r="366" spans="1:6" ht="12.75" customHeight="1" x14ac:dyDescent="0.15">
      <c r="A366" s="43"/>
      <c r="B366" s="43"/>
      <c r="C366" s="43"/>
      <c r="D366" s="43"/>
      <c r="E366" s="43"/>
      <c r="F366" s="43"/>
    </row>
    <row r="367" spans="1:6" ht="12.75" customHeight="1" x14ac:dyDescent="0.15">
      <c r="A367" s="43"/>
      <c r="B367" s="43"/>
      <c r="C367" s="43"/>
      <c r="D367" s="43"/>
      <c r="E367" s="43"/>
      <c r="F367" s="43"/>
    </row>
    <row r="368" spans="1:6" ht="12.75" customHeight="1" x14ac:dyDescent="0.15">
      <c r="A368" s="43"/>
      <c r="B368" s="43"/>
      <c r="C368" s="43"/>
      <c r="D368" s="43"/>
      <c r="E368" s="43"/>
      <c r="F368" s="43"/>
    </row>
    <row r="369" spans="1:6" ht="12.75" customHeight="1" x14ac:dyDescent="0.15">
      <c r="A369" s="43"/>
      <c r="B369" s="43"/>
      <c r="C369" s="43"/>
      <c r="D369" s="43"/>
      <c r="E369" s="43"/>
      <c r="F369" s="43"/>
    </row>
    <row r="370" spans="1:6" ht="12.75" customHeight="1" x14ac:dyDescent="0.15">
      <c r="A370" s="43"/>
      <c r="B370" s="43"/>
      <c r="C370" s="43"/>
      <c r="D370" s="43"/>
      <c r="E370" s="43"/>
      <c r="F370" s="43"/>
    </row>
    <row r="371" spans="1:6" ht="12.75" customHeight="1" x14ac:dyDescent="0.15">
      <c r="A371" s="43"/>
      <c r="B371" s="43"/>
      <c r="C371" s="43"/>
      <c r="D371" s="43"/>
      <c r="E371" s="43"/>
      <c r="F371" s="43"/>
    </row>
    <row r="372" spans="1:6" ht="12.75" customHeight="1" x14ac:dyDescent="0.15">
      <c r="A372" s="43"/>
      <c r="B372" s="43"/>
      <c r="C372" s="43"/>
      <c r="D372" s="43"/>
      <c r="E372" s="43"/>
      <c r="F372" s="43"/>
    </row>
    <row r="373" spans="1:6" ht="12.75" customHeight="1" x14ac:dyDescent="0.15">
      <c r="A373" s="43"/>
      <c r="B373" s="43"/>
      <c r="C373" s="43"/>
      <c r="D373" s="43"/>
      <c r="E373" s="43"/>
      <c r="F373" s="43"/>
    </row>
    <row r="374" spans="1:6" ht="12.75" customHeight="1" x14ac:dyDescent="0.15">
      <c r="A374" s="43"/>
      <c r="B374" s="43"/>
      <c r="C374" s="43"/>
      <c r="D374" s="43"/>
      <c r="E374" s="43"/>
      <c r="F374" s="43"/>
    </row>
    <row r="375" spans="1:6" ht="12.75" customHeight="1" x14ac:dyDescent="0.15">
      <c r="A375" s="43"/>
      <c r="B375" s="43"/>
      <c r="C375" s="43"/>
      <c r="D375" s="43"/>
      <c r="E375" s="43"/>
      <c r="F375" s="43"/>
    </row>
    <row r="376" spans="1:6" ht="12.75" customHeight="1" x14ac:dyDescent="0.15">
      <c r="A376" s="43"/>
      <c r="B376" s="43"/>
      <c r="C376" s="43"/>
      <c r="D376" s="43"/>
      <c r="E376" s="43"/>
      <c r="F376" s="43"/>
    </row>
    <row r="377" spans="1:6" ht="12.75" customHeight="1" x14ac:dyDescent="0.15">
      <c r="A377" s="43"/>
      <c r="B377" s="43"/>
      <c r="C377" s="43"/>
      <c r="D377" s="43"/>
      <c r="E377" s="43"/>
      <c r="F377" s="43"/>
    </row>
    <row r="378" spans="1:6" ht="12.75" customHeight="1" x14ac:dyDescent="0.15">
      <c r="A378" s="43"/>
      <c r="B378" s="43"/>
      <c r="C378" s="43"/>
      <c r="D378" s="43"/>
      <c r="E378" s="43"/>
      <c r="F378" s="43"/>
    </row>
    <row r="379" spans="1:6" ht="12.75" customHeight="1" x14ac:dyDescent="0.15">
      <c r="A379" s="43"/>
      <c r="B379" s="43"/>
      <c r="C379" s="43"/>
      <c r="D379" s="43"/>
      <c r="E379" s="43"/>
      <c r="F379" s="43"/>
    </row>
    <row r="380" spans="1:6" ht="12.75" customHeight="1" x14ac:dyDescent="0.15">
      <c r="A380" s="43"/>
      <c r="B380" s="43"/>
      <c r="C380" s="43"/>
      <c r="D380" s="43"/>
      <c r="E380" s="43"/>
      <c r="F380" s="43"/>
    </row>
    <row r="381" spans="1:6" ht="12.75" customHeight="1" x14ac:dyDescent="0.15">
      <c r="A381" s="43"/>
      <c r="B381" s="43"/>
      <c r="C381" s="43"/>
      <c r="D381" s="43"/>
      <c r="E381" s="43"/>
      <c r="F381" s="43"/>
    </row>
    <row r="382" spans="1:6" ht="12.75" customHeight="1" x14ac:dyDescent="0.15">
      <c r="A382" s="43"/>
      <c r="B382" s="43"/>
      <c r="C382" s="43"/>
      <c r="D382" s="43"/>
      <c r="E382" s="43"/>
      <c r="F382" s="43"/>
    </row>
    <row r="383" spans="1:6" ht="12.75" customHeight="1" x14ac:dyDescent="0.15">
      <c r="A383" s="43"/>
      <c r="B383" s="43"/>
      <c r="C383" s="43"/>
      <c r="D383" s="43"/>
      <c r="E383" s="43"/>
      <c r="F383" s="43"/>
    </row>
    <row r="384" spans="1:6" ht="12.75" customHeight="1" x14ac:dyDescent="0.15">
      <c r="A384" s="43"/>
      <c r="B384" s="43"/>
      <c r="C384" s="43"/>
      <c r="D384" s="43"/>
      <c r="E384" s="43"/>
      <c r="F384" s="43"/>
    </row>
    <row r="385" spans="1:6" ht="12.75" customHeight="1" x14ac:dyDescent="0.15">
      <c r="A385" s="43"/>
      <c r="B385" s="43"/>
      <c r="C385" s="43"/>
      <c r="D385" s="43"/>
      <c r="E385" s="43"/>
      <c r="F385" s="43"/>
    </row>
    <row r="386" spans="1:6" ht="12.75" customHeight="1" x14ac:dyDescent="0.15">
      <c r="A386" s="43"/>
      <c r="B386" s="43"/>
      <c r="C386" s="43"/>
      <c r="D386" s="43"/>
      <c r="E386" s="43"/>
      <c r="F386" s="43"/>
    </row>
    <row r="387" spans="1:6" ht="12.75" customHeight="1" x14ac:dyDescent="0.15">
      <c r="A387" s="43"/>
      <c r="B387" s="43"/>
      <c r="C387" s="43"/>
      <c r="D387" s="43"/>
      <c r="E387" s="43"/>
      <c r="F387" s="43"/>
    </row>
    <row r="388" spans="1:6" ht="12.75" customHeight="1" x14ac:dyDescent="0.15">
      <c r="A388" s="43"/>
      <c r="B388" s="43"/>
      <c r="C388" s="43"/>
      <c r="D388" s="43"/>
      <c r="E388" s="43"/>
      <c r="F388" s="43"/>
    </row>
    <row r="389" spans="1:6" ht="12.75" customHeight="1" x14ac:dyDescent="0.15">
      <c r="A389" s="43"/>
      <c r="B389" s="43"/>
      <c r="C389" s="43"/>
      <c r="D389" s="43"/>
      <c r="E389" s="43"/>
      <c r="F389" s="43"/>
    </row>
    <row r="390" spans="1:6" ht="12.75" customHeight="1" x14ac:dyDescent="0.15">
      <c r="A390" s="43"/>
      <c r="B390" s="43"/>
      <c r="C390" s="43"/>
      <c r="D390" s="43"/>
      <c r="E390" s="43"/>
      <c r="F390" s="43"/>
    </row>
    <row r="391" spans="1:6" ht="12.75" customHeight="1" x14ac:dyDescent="0.15">
      <c r="A391" s="43"/>
      <c r="B391" s="43"/>
      <c r="C391" s="43"/>
      <c r="D391" s="43"/>
      <c r="E391" s="43"/>
      <c r="F391" s="43"/>
    </row>
    <row r="392" spans="1:6" ht="12.75" customHeight="1" x14ac:dyDescent="0.15">
      <c r="A392" s="43"/>
      <c r="B392" s="43"/>
      <c r="C392" s="43"/>
      <c r="D392" s="43"/>
      <c r="E392" s="43"/>
      <c r="F392" s="43"/>
    </row>
    <row r="393" spans="1:6" ht="12.75" customHeight="1" x14ac:dyDescent="0.15">
      <c r="A393" s="43"/>
      <c r="B393" s="43"/>
      <c r="C393" s="43"/>
      <c r="D393" s="43"/>
      <c r="E393" s="43"/>
      <c r="F393" s="43"/>
    </row>
    <row r="394" spans="1:6" ht="12.75" customHeight="1" x14ac:dyDescent="0.15">
      <c r="A394" s="43"/>
      <c r="B394" s="43"/>
      <c r="C394" s="43"/>
      <c r="D394" s="43"/>
      <c r="E394" s="43"/>
      <c r="F394" s="43"/>
    </row>
    <row r="395" spans="1:6" ht="12.75" customHeight="1" x14ac:dyDescent="0.15">
      <c r="A395" s="43"/>
      <c r="B395" s="43"/>
      <c r="C395" s="43"/>
      <c r="D395" s="43"/>
      <c r="E395" s="43"/>
      <c r="F395" s="43"/>
    </row>
    <row r="396" spans="1:6" ht="12.75" customHeight="1" x14ac:dyDescent="0.15">
      <c r="A396" s="43"/>
      <c r="B396" s="43"/>
      <c r="C396" s="43"/>
      <c r="D396" s="43"/>
      <c r="E396" s="43"/>
      <c r="F396" s="43"/>
    </row>
    <row r="397" spans="1:6" ht="12.75" customHeight="1" x14ac:dyDescent="0.15">
      <c r="A397" s="43"/>
      <c r="B397" s="43"/>
      <c r="C397" s="43"/>
      <c r="D397" s="43"/>
      <c r="E397" s="43"/>
      <c r="F397" s="43"/>
    </row>
    <row r="398" spans="1:6" ht="12.75" customHeight="1" x14ac:dyDescent="0.15">
      <c r="A398" s="43"/>
      <c r="B398" s="43"/>
      <c r="C398" s="43"/>
      <c r="D398" s="43"/>
      <c r="E398" s="43"/>
      <c r="F398" s="43"/>
    </row>
    <row r="399" spans="1:6" ht="12.75" customHeight="1" x14ac:dyDescent="0.15">
      <c r="A399" s="43"/>
      <c r="B399" s="43"/>
      <c r="C399" s="43"/>
      <c r="D399" s="43"/>
      <c r="E399" s="43"/>
      <c r="F399" s="43"/>
    </row>
    <row r="400" spans="1:6" ht="12.75" customHeight="1" x14ac:dyDescent="0.15">
      <c r="A400" s="43"/>
      <c r="B400" s="43"/>
      <c r="C400" s="43"/>
      <c r="D400" s="43"/>
      <c r="E400" s="43"/>
      <c r="F400" s="43"/>
    </row>
    <row r="401" spans="1:6" ht="12.75" customHeight="1" x14ac:dyDescent="0.15">
      <c r="A401" s="43"/>
      <c r="B401" s="43"/>
      <c r="C401" s="43"/>
      <c r="D401" s="43"/>
      <c r="E401" s="43"/>
      <c r="F401" s="43"/>
    </row>
    <row r="402" spans="1:6" ht="12.75" customHeight="1" x14ac:dyDescent="0.15">
      <c r="A402" s="43"/>
      <c r="B402" s="43"/>
      <c r="C402" s="43"/>
      <c r="D402" s="43"/>
      <c r="E402" s="43"/>
      <c r="F402" s="43"/>
    </row>
    <row r="403" spans="1:6" ht="12.75" customHeight="1" x14ac:dyDescent="0.15">
      <c r="A403" s="43"/>
      <c r="B403" s="43"/>
      <c r="C403" s="43"/>
      <c r="D403" s="43"/>
      <c r="E403" s="43"/>
      <c r="F403" s="43"/>
    </row>
    <row r="404" spans="1:6" ht="12.75" customHeight="1" x14ac:dyDescent="0.15">
      <c r="A404" s="43"/>
      <c r="B404" s="43"/>
      <c r="C404" s="43"/>
      <c r="D404" s="43"/>
      <c r="E404" s="43"/>
      <c r="F404" s="43"/>
    </row>
    <row r="405" spans="1:6" ht="12.75" customHeight="1" x14ac:dyDescent="0.15">
      <c r="A405" s="43"/>
      <c r="B405" s="43"/>
      <c r="C405" s="43"/>
      <c r="D405" s="43"/>
      <c r="E405" s="43"/>
      <c r="F405" s="43"/>
    </row>
    <row r="406" spans="1:6" ht="12.75" customHeight="1" x14ac:dyDescent="0.15">
      <c r="A406" s="43"/>
      <c r="B406" s="43"/>
      <c r="C406" s="43"/>
      <c r="D406" s="43"/>
      <c r="E406" s="43"/>
      <c r="F406" s="43"/>
    </row>
    <row r="407" spans="1:6" ht="12.75" customHeight="1" x14ac:dyDescent="0.15">
      <c r="A407" s="43"/>
      <c r="B407" s="43"/>
      <c r="C407" s="43"/>
      <c r="D407" s="43"/>
      <c r="E407" s="43"/>
      <c r="F407" s="43"/>
    </row>
    <row r="408" spans="1:6" ht="12.75" customHeight="1" x14ac:dyDescent="0.15">
      <c r="A408" s="43"/>
      <c r="B408" s="43"/>
      <c r="C408" s="43"/>
      <c r="D408" s="43"/>
      <c r="E408" s="43"/>
      <c r="F408" s="43"/>
    </row>
    <row r="409" spans="1:6" ht="12.75" customHeight="1" x14ac:dyDescent="0.15">
      <c r="A409" s="43"/>
      <c r="B409" s="43"/>
      <c r="C409" s="43"/>
      <c r="D409" s="43"/>
      <c r="E409" s="43"/>
      <c r="F409" s="43"/>
    </row>
    <row r="410" spans="1:6" ht="12.75" customHeight="1" x14ac:dyDescent="0.15">
      <c r="A410" s="43"/>
      <c r="B410" s="43"/>
      <c r="C410" s="43"/>
      <c r="D410" s="43"/>
      <c r="E410" s="43"/>
      <c r="F410" s="43"/>
    </row>
    <row r="411" spans="1:6" ht="12.75" customHeight="1" x14ac:dyDescent="0.15">
      <c r="A411" s="43"/>
      <c r="B411" s="43"/>
      <c r="C411" s="43"/>
      <c r="D411" s="43"/>
      <c r="E411" s="43"/>
      <c r="F411" s="43"/>
    </row>
    <row r="412" spans="1:6" ht="12.75" customHeight="1" x14ac:dyDescent="0.15">
      <c r="A412" s="43"/>
      <c r="B412" s="43"/>
      <c r="C412" s="43"/>
      <c r="D412" s="43"/>
      <c r="E412" s="43"/>
      <c r="F412" s="43"/>
    </row>
    <row r="413" spans="1:6" ht="12.75" customHeight="1" x14ac:dyDescent="0.15">
      <c r="A413" s="43"/>
      <c r="B413" s="43"/>
      <c r="C413" s="43"/>
      <c r="D413" s="43"/>
      <c r="E413" s="43"/>
      <c r="F413" s="43"/>
    </row>
    <row r="414" spans="1:6" ht="12.75" customHeight="1" x14ac:dyDescent="0.15">
      <c r="A414" s="43"/>
      <c r="B414" s="43"/>
      <c r="C414" s="43"/>
      <c r="D414" s="43"/>
      <c r="E414" s="43"/>
      <c r="F414" s="43"/>
    </row>
    <row r="415" spans="1:6" ht="12.75" customHeight="1" x14ac:dyDescent="0.15">
      <c r="A415" s="43"/>
      <c r="B415" s="43"/>
      <c r="C415" s="43"/>
      <c r="D415" s="43"/>
      <c r="E415" s="43"/>
      <c r="F415" s="43"/>
    </row>
    <row r="416" spans="1:6" ht="12.75" customHeight="1" x14ac:dyDescent="0.15">
      <c r="A416" s="43"/>
      <c r="B416" s="43"/>
      <c r="C416" s="43"/>
      <c r="D416" s="43"/>
      <c r="E416" s="43"/>
      <c r="F416" s="43"/>
    </row>
    <row r="417" spans="1:6" ht="12.75" customHeight="1" x14ac:dyDescent="0.15">
      <c r="A417" s="43"/>
      <c r="B417" s="43"/>
      <c r="C417" s="43"/>
      <c r="D417" s="43"/>
      <c r="E417" s="43"/>
      <c r="F417" s="43"/>
    </row>
    <row r="418" spans="1:6" ht="12.75" customHeight="1" x14ac:dyDescent="0.15">
      <c r="A418" s="43"/>
      <c r="B418" s="43"/>
      <c r="C418" s="43"/>
      <c r="D418" s="43"/>
      <c r="E418" s="43"/>
      <c r="F418" s="43"/>
    </row>
    <row r="419" spans="1:6" ht="12.75" customHeight="1" x14ac:dyDescent="0.15">
      <c r="A419" s="43"/>
      <c r="B419" s="43"/>
      <c r="C419" s="43"/>
      <c r="D419" s="43"/>
      <c r="E419" s="43"/>
      <c r="F419" s="43"/>
    </row>
    <row r="420" spans="1:6" ht="12.75" customHeight="1" x14ac:dyDescent="0.15">
      <c r="A420" s="43"/>
      <c r="B420" s="43"/>
      <c r="C420" s="43"/>
      <c r="D420" s="43"/>
      <c r="E420" s="43"/>
      <c r="F420" s="43"/>
    </row>
    <row r="421" spans="1:6" ht="12.75" customHeight="1" x14ac:dyDescent="0.15">
      <c r="A421" s="43"/>
      <c r="B421" s="43"/>
      <c r="C421" s="43"/>
      <c r="D421" s="43"/>
      <c r="E421" s="43"/>
      <c r="F421" s="43"/>
    </row>
    <row r="422" spans="1:6" ht="12.75" customHeight="1" x14ac:dyDescent="0.15">
      <c r="A422" s="43"/>
      <c r="B422" s="43"/>
      <c r="C422" s="43"/>
      <c r="D422" s="43"/>
      <c r="E422" s="43"/>
      <c r="F422" s="43"/>
    </row>
    <row r="423" spans="1:6" ht="12.75" customHeight="1" x14ac:dyDescent="0.15">
      <c r="A423" s="43"/>
      <c r="B423" s="43"/>
      <c r="C423" s="43"/>
      <c r="D423" s="43"/>
      <c r="E423" s="43"/>
      <c r="F423" s="43"/>
    </row>
    <row r="424" spans="1:6" ht="12.75" customHeight="1" x14ac:dyDescent="0.15">
      <c r="A424" s="43"/>
      <c r="B424" s="43"/>
      <c r="C424" s="43"/>
      <c r="D424" s="43"/>
      <c r="E424" s="43"/>
      <c r="F424" s="43"/>
    </row>
    <row r="425" spans="1:6" ht="12.75" customHeight="1" x14ac:dyDescent="0.15">
      <c r="A425" s="43"/>
      <c r="B425" s="43"/>
      <c r="C425" s="43"/>
      <c r="D425" s="43"/>
      <c r="E425" s="43"/>
      <c r="F425" s="43"/>
    </row>
    <row r="426" spans="1:6" ht="12.75" customHeight="1" x14ac:dyDescent="0.15">
      <c r="A426" s="43"/>
      <c r="B426" s="43"/>
      <c r="C426" s="43"/>
      <c r="D426" s="43"/>
      <c r="E426" s="43"/>
      <c r="F426" s="43"/>
    </row>
    <row r="427" spans="1:6" ht="12.75" customHeight="1" x14ac:dyDescent="0.15">
      <c r="A427" s="43"/>
      <c r="B427" s="43"/>
      <c r="C427" s="43"/>
      <c r="D427" s="43"/>
      <c r="E427" s="43"/>
      <c r="F427" s="43"/>
    </row>
    <row r="428" spans="1:6" ht="12.75" customHeight="1" x14ac:dyDescent="0.15">
      <c r="A428" s="43"/>
      <c r="B428" s="43"/>
      <c r="C428" s="43"/>
      <c r="D428" s="43"/>
      <c r="E428" s="43"/>
      <c r="F428" s="43"/>
    </row>
    <row r="429" spans="1:6" ht="12.75" customHeight="1" x14ac:dyDescent="0.15">
      <c r="A429" s="43"/>
      <c r="B429" s="43"/>
      <c r="C429" s="43"/>
      <c r="D429" s="43"/>
      <c r="E429" s="43"/>
      <c r="F429" s="43"/>
    </row>
    <row r="430" spans="1:6" ht="12.75" customHeight="1" x14ac:dyDescent="0.15">
      <c r="A430" s="43"/>
      <c r="B430" s="43"/>
      <c r="C430" s="43"/>
      <c r="D430" s="43"/>
      <c r="E430" s="43"/>
      <c r="F430" s="43"/>
    </row>
    <row r="431" spans="1:6" ht="12.75" customHeight="1" x14ac:dyDescent="0.15">
      <c r="A431" s="43"/>
      <c r="B431" s="43"/>
      <c r="C431" s="43"/>
      <c r="D431" s="43"/>
      <c r="E431" s="43"/>
      <c r="F431" s="43"/>
    </row>
    <row r="432" spans="1:6" ht="12.75" customHeight="1" x14ac:dyDescent="0.15">
      <c r="A432" s="43"/>
      <c r="B432" s="43"/>
      <c r="C432" s="43"/>
      <c r="D432" s="43"/>
      <c r="E432" s="43"/>
      <c r="F432" s="43"/>
    </row>
    <row r="433" spans="1:6" ht="12.75" customHeight="1" x14ac:dyDescent="0.15">
      <c r="A433" s="43"/>
      <c r="B433" s="43"/>
      <c r="C433" s="43"/>
      <c r="D433" s="43"/>
      <c r="E433" s="43"/>
      <c r="F433" s="43"/>
    </row>
    <row r="434" spans="1:6" ht="12.75" customHeight="1" x14ac:dyDescent="0.15">
      <c r="A434" s="43"/>
      <c r="B434" s="43"/>
      <c r="C434" s="43"/>
      <c r="D434" s="43"/>
      <c r="E434" s="43"/>
      <c r="F434" s="43"/>
    </row>
    <row r="435" spans="1:6" ht="12.75" customHeight="1" x14ac:dyDescent="0.15">
      <c r="A435" s="43"/>
      <c r="B435" s="43"/>
      <c r="C435" s="43"/>
      <c r="D435" s="43"/>
      <c r="E435" s="43"/>
      <c r="F435" s="43"/>
    </row>
    <row r="436" spans="1:6" ht="12.75" customHeight="1" x14ac:dyDescent="0.15">
      <c r="A436" s="43"/>
      <c r="B436" s="43"/>
      <c r="C436" s="43"/>
      <c r="D436" s="43"/>
      <c r="E436" s="43"/>
      <c r="F436" s="43"/>
    </row>
    <row r="437" spans="1:6" ht="12.75" customHeight="1" x14ac:dyDescent="0.15">
      <c r="A437" s="43"/>
      <c r="B437" s="43"/>
      <c r="C437" s="43"/>
      <c r="D437" s="43"/>
      <c r="E437" s="43"/>
      <c r="F437" s="43"/>
    </row>
    <row r="438" spans="1:6" ht="12.75" customHeight="1" x14ac:dyDescent="0.15">
      <c r="A438" s="43"/>
      <c r="B438" s="43"/>
      <c r="C438" s="43"/>
      <c r="D438" s="43"/>
      <c r="E438" s="43"/>
      <c r="F438" s="43"/>
    </row>
    <row r="439" spans="1:6" ht="12.75" customHeight="1" x14ac:dyDescent="0.15">
      <c r="A439" s="43"/>
      <c r="B439" s="43"/>
      <c r="C439" s="43"/>
      <c r="D439" s="43"/>
      <c r="E439" s="43"/>
      <c r="F439" s="43"/>
    </row>
    <row r="440" spans="1:6" ht="12.75" customHeight="1" x14ac:dyDescent="0.15">
      <c r="A440" s="43"/>
      <c r="B440" s="43"/>
      <c r="C440" s="43"/>
      <c r="D440" s="43"/>
      <c r="E440" s="43"/>
      <c r="F440" s="43"/>
    </row>
    <row r="441" spans="1:6" ht="12.75" customHeight="1" x14ac:dyDescent="0.15">
      <c r="A441" s="43"/>
      <c r="B441" s="43"/>
      <c r="C441" s="43"/>
      <c r="D441" s="43"/>
      <c r="E441" s="43"/>
      <c r="F441" s="43"/>
    </row>
    <row r="442" spans="1:6" ht="12.75" customHeight="1" x14ac:dyDescent="0.15">
      <c r="A442" s="43"/>
      <c r="B442" s="43"/>
      <c r="C442" s="43"/>
      <c r="D442" s="43"/>
      <c r="E442" s="43"/>
      <c r="F442" s="43"/>
    </row>
    <row r="443" spans="1:6" ht="12.75" customHeight="1" x14ac:dyDescent="0.15">
      <c r="A443" s="43"/>
      <c r="B443" s="43"/>
      <c r="C443" s="43"/>
      <c r="D443" s="43"/>
      <c r="E443" s="43"/>
      <c r="F443" s="43"/>
    </row>
    <row r="444" spans="1:6" ht="12.75" customHeight="1" x14ac:dyDescent="0.15">
      <c r="A444" s="43"/>
      <c r="B444" s="43"/>
      <c r="C444" s="43"/>
      <c r="D444" s="43"/>
      <c r="E444" s="43"/>
      <c r="F444" s="43"/>
    </row>
    <row r="445" spans="1:6" ht="12.75" customHeight="1" x14ac:dyDescent="0.15">
      <c r="A445" s="43"/>
      <c r="B445" s="43"/>
      <c r="C445" s="43"/>
      <c r="D445" s="43"/>
      <c r="E445" s="43"/>
      <c r="F445" s="43"/>
    </row>
    <row r="446" spans="1:6" ht="12.75" customHeight="1" x14ac:dyDescent="0.15">
      <c r="A446" s="43"/>
      <c r="B446" s="43"/>
      <c r="C446" s="43"/>
      <c r="D446" s="43"/>
      <c r="E446" s="43"/>
      <c r="F446" s="43"/>
    </row>
    <row r="447" spans="1:6" ht="12.75" customHeight="1" x14ac:dyDescent="0.15">
      <c r="A447" s="43"/>
      <c r="B447" s="43"/>
      <c r="C447" s="43"/>
      <c r="D447" s="43"/>
      <c r="E447" s="43"/>
      <c r="F447" s="43"/>
    </row>
    <row r="448" spans="1:6" ht="12.75" customHeight="1" x14ac:dyDescent="0.15">
      <c r="A448" s="43"/>
      <c r="B448" s="43"/>
      <c r="C448" s="43"/>
      <c r="D448" s="43"/>
      <c r="E448" s="43"/>
      <c r="F448" s="43"/>
    </row>
    <row r="449" spans="1:6" ht="12.75" customHeight="1" x14ac:dyDescent="0.15">
      <c r="A449" s="43"/>
      <c r="B449" s="43"/>
      <c r="C449" s="43"/>
      <c r="D449" s="43"/>
      <c r="E449" s="43"/>
      <c r="F449" s="43"/>
    </row>
    <row r="450" spans="1:6" ht="12.75" customHeight="1" x14ac:dyDescent="0.15">
      <c r="A450" s="43"/>
      <c r="B450" s="43"/>
      <c r="C450" s="43"/>
      <c r="D450" s="43"/>
      <c r="E450" s="43"/>
      <c r="F450" s="43"/>
    </row>
    <row r="451" spans="1:6" ht="12.75" customHeight="1" x14ac:dyDescent="0.15">
      <c r="A451" s="43"/>
      <c r="B451" s="43"/>
      <c r="C451" s="43"/>
      <c r="D451" s="43"/>
      <c r="E451" s="43"/>
      <c r="F451" s="43"/>
    </row>
    <row r="452" spans="1:6" ht="12.75" customHeight="1" x14ac:dyDescent="0.15">
      <c r="A452" s="43"/>
      <c r="B452" s="43"/>
      <c r="C452" s="43"/>
      <c r="D452" s="43"/>
      <c r="E452" s="43"/>
      <c r="F452" s="43"/>
    </row>
    <row r="453" spans="1:6" ht="12.75" customHeight="1" x14ac:dyDescent="0.15">
      <c r="A453" s="43"/>
      <c r="B453" s="43"/>
      <c r="C453" s="43"/>
      <c r="D453" s="43"/>
      <c r="E453" s="43"/>
      <c r="F453" s="43"/>
    </row>
    <row r="454" spans="1:6" ht="12.75" customHeight="1" x14ac:dyDescent="0.15">
      <c r="A454" s="43"/>
      <c r="B454" s="43"/>
      <c r="C454" s="43"/>
      <c r="D454" s="43"/>
      <c r="E454" s="43"/>
      <c r="F454" s="43"/>
    </row>
    <row r="455" spans="1:6" ht="12.75" customHeight="1" x14ac:dyDescent="0.15">
      <c r="A455" s="43"/>
      <c r="B455" s="43"/>
      <c r="C455" s="43"/>
      <c r="D455" s="43"/>
      <c r="E455" s="43"/>
      <c r="F455" s="43"/>
    </row>
    <row r="456" spans="1:6" ht="12.75" customHeight="1" x14ac:dyDescent="0.15">
      <c r="A456" s="43"/>
      <c r="B456" s="43"/>
      <c r="C456" s="43"/>
      <c r="D456" s="43"/>
      <c r="E456" s="43"/>
      <c r="F456" s="43"/>
    </row>
    <row r="457" spans="1:6" ht="12.75" customHeight="1" x14ac:dyDescent="0.15">
      <c r="A457" s="43"/>
      <c r="B457" s="43"/>
      <c r="C457" s="43"/>
      <c r="D457" s="43"/>
      <c r="E457" s="43"/>
      <c r="F457" s="43"/>
    </row>
    <row r="458" spans="1:6" ht="12.75" customHeight="1" x14ac:dyDescent="0.15">
      <c r="A458" s="43"/>
      <c r="B458" s="43"/>
      <c r="C458" s="43"/>
      <c r="D458" s="43"/>
      <c r="E458" s="43"/>
      <c r="F458" s="43"/>
    </row>
    <row r="459" spans="1:6" ht="12.75" customHeight="1" x14ac:dyDescent="0.15">
      <c r="A459" s="43"/>
      <c r="B459" s="43"/>
      <c r="C459" s="43"/>
      <c r="D459" s="43"/>
      <c r="E459" s="43"/>
      <c r="F459" s="43"/>
    </row>
    <row r="460" spans="1:6" ht="12.75" customHeight="1" x14ac:dyDescent="0.15">
      <c r="A460" s="43"/>
      <c r="B460" s="43"/>
      <c r="C460" s="43"/>
      <c r="D460" s="43"/>
      <c r="E460" s="43"/>
      <c r="F460" s="43"/>
    </row>
    <row r="461" spans="1:6" ht="12.75" customHeight="1" x14ac:dyDescent="0.15">
      <c r="A461" s="43"/>
      <c r="B461" s="43"/>
      <c r="C461" s="43"/>
      <c r="D461" s="43"/>
      <c r="E461" s="43"/>
      <c r="F461" s="43"/>
    </row>
    <row r="462" spans="1:6" ht="12.75" customHeight="1" x14ac:dyDescent="0.15">
      <c r="A462" s="43"/>
      <c r="B462" s="43"/>
      <c r="C462" s="43"/>
      <c r="D462" s="43"/>
      <c r="E462" s="43"/>
      <c r="F462" s="43"/>
    </row>
    <row r="463" spans="1:6" ht="12.75" customHeight="1" x14ac:dyDescent="0.15">
      <c r="A463" s="43"/>
      <c r="B463" s="43"/>
      <c r="C463" s="43"/>
      <c r="D463" s="43"/>
      <c r="E463" s="43"/>
      <c r="F463" s="43"/>
    </row>
    <row r="464" spans="1:6" ht="12.75" customHeight="1" x14ac:dyDescent="0.15">
      <c r="A464" s="43"/>
      <c r="B464" s="43"/>
      <c r="C464" s="43"/>
      <c r="D464" s="43"/>
      <c r="E464" s="43"/>
      <c r="F464" s="43"/>
    </row>
    <row r="465" spans="1:6" ht="12.75" customHeight="1" x14ac:dyDescent="0.15">
      <c r="A465" s="43"/>
      <c r="B465" s="43"/>
      <c r="C465" s="43"/>
      <c r="D465" s="43"/>
      <c r="E465" s="43"/>
      <c r="F465" s="43"/>
    </row>
    <row r="466" spans="1:6" ht="12.75" customHeight="1" x14ac:dyDescent="0.15">
      <c r="A466" s="43"/>
      <c r="B466" s="43"/>
      <c r="C466" s="43"/>
      <c r="D466" s="43"/>
      <c r="E466" s="43"/>
      <c r="F466" s="43"/>
    </row>
    <row r="467" spans="1:6" ht="12.75" customHeight="1" x14ac:dyDescent="0.15">
      <c r="A467" s="43"/>
      <c r="B467" s="43"/>
      <c r="C467" s="43"/>
      <c r="D467" s="43"/>
      <c r="E467" s="43"/>
      <c r="F467" s="43"/>
    </row>
    <row r="468" spans="1:6" ht="12.75" customHeight="1" x14ac:dyDescent="0.15">
      <c r="A468" s="43"/>
      <c r="B468" s="43"/>
      <c r="C468" s="43"/>
      <c r="D468" s="43"/>
      <c r="E468" s="43"/>
      <c r="F468" s="43"/>
    </row>
    <row r="469" spans="1:6" ht="12.75" customHeight="1" x14ac:dyDescent="0.15">
      <c r="A469" s="43"/>
      <c r="B469" s="43"/>
      <c r="C469" s="43"/>
      <c r="D469" s="43"/>
      <c r="E469" s="43"/>
      <c r="F469" s="43"/>
    </row>
    <row r="470" spans="1:6" ht="12.75" customHeight="1" x14ac:dyDescent="0.15">
      <c r="A470" s="43"/>
      <c r="B470" s="43"/>
      <c r="C470" s="43"/>
      <c r="D470" s="43"/>
      <c r="E470" s="43"/>
      <c r="F470" s="43"/>
    </row>
    <row r="471" spans="1:6" ht="12.75" customHeight="1" x14ac:dyDescent="0.15">
      <c r="A471" s="43"/>
      <c r="B471" s="43"/>
      <c r="C471" s="43"/>
      <c r="D471" s="43"/>
      <c r="E471" s="43"/>
      <c r="F471" s="43"/>
    </row>
    <row r="472" spans="1:6" ht="12.75" customHeight="1" x14ac:dyDescent="0.15">
      <c r="A472" s="43"/>
      <c r="B472" s="43"/>
      <c r="C472" s="43"/>
      <c r="D472" s="43"/>
      <c r="E472" s="43"/>
      <c r="F472" s="43"/>
    </row>
    <row r="473" spans="1:6" ht="12.75" customHeight="1" x14ac:dyDescent="0.15">
      <c r="A473" s="43"/>
      <c r="B473" s="43"/>
      <c r="C473" s="43"/>
      <c r="D473" s="43"/>
      <c r="E473" s="43"/>
      <c r="F473" s="43"/>
    </row>
    <row r="474" spans="1:6" ht="12.75" customHeight="1" x14ac:dyDescent="0.15">
      <c r="A474" s="43"/>
      <c r="B474" s="43"/>
      <c r="C474" s="43"/>
      <c r="D474" s="43"/>
      <c r="E474" s="43"/>
      <c r="F474" s="43"/>
    </row>
    <row r="475" spans="1:6" ht="12.75" customHeight="1" x14ac:dyDescent="0.15">
      <c r="A475" s="43"/>
      <c r="B475" s="43"/>
      <c r="C475" s="43"/>
      <c r="D475" s="43"/>
      <c r="E475" s="43"/>
      <c r="F475" s="43"/>
    </row>
    <row r="476" spans="1:6" ht="12.75" customHeight="1" x14ac:dyDescent="0.15">
      <c r="A476" s="43"/>
      <c r="B476" s="43"/>
      <c r="C476" s="43"/>
      <c r="D476" s="43"/>
      <c r="E476" s="43"/>
      <c r="F476" s="43"/>
    </row>
    <row r="477" spans="1:6" ht="12.75" customHeight="1" x14ac:dyDescent="0.15">
      <c r="A477" s="43"/>
      <c r="B477" s="43"/>
      <c r="C477" s="43"/>
      <c r="D477" s="43"/>
      <c r="E477" s="43"/>
      <c r="F477" s="43"/>
    </row>
    <row r="478" spans="1:6" ht="12.75" customHeight="1" x14ac:dyDescent="0.15">
      <c r="A478" s="43"/>
      <c r="B478" s="43"/>
      <c r="C478" s="43"/>
      <c r="D478" s="43"/>
      <c r="E478" s="43"/>
      <c r="F478" s="43"/>
    </row>
    <row r="479" spans="1:6" ht="12.75" customHeight="1" x14ac:dyDescent="0.15">
      <c r="A479" s="43"/>
      <c r="B479" s="43"/>
      <c r="C479" s="43"/>
      <c r="D479" s="43"/>
      <c r="E479" s="43"/>
      <c r="F479" s="43"/>
    </row>
    <row r="480" spans="1:6" ht="12.75" customHeight="1" x14ac:dyDescent="0.15">
      <c r="A480" s="43"/>
      <c r="B480" s="43"/>
      <c r="C480" s="43"/>
      <c r="D480" s="43"/>
      <c r="E480" s="43"/>
      <c r="F480" s="43"/>
    </row>
    <row r="481" spans="1:6" ht="12.75" customHeight="1" x14ac:dyDescent="0.15">
      <c r="A481" s="43"/>
      <c r="B481" s="43"/>
      <c r="C481" s="43"/>
      <c r="D481" s="43"/>
      <c r="E481" s="43"/>
      <c r="F481" s="43"/>
    </row>
    <row r="482" spans="1:6" ht="12.75" customHeight="1" x14ac:dyDescent="0.15">
      <c r="A482" s="43"/>
      <c r="B482" s="43"/>
      <c r="C482" s="43"/>
      <c r="D482" s="43"/>
      <c r="E482" s="43"/>
      <c r="F482" s="43"/>
    </row>
    <row r="483" spans="1:6" ht="12.75" customHeight="1" x14ac:dyDescent="0.15">
      <c r="A483" s="43"/>
      <c r="B483" s="43"/>
      <c r="C483" s="43"/>
      <c r="D483" s="43"/>
      <c r="E483" s="43"/>
      <c r="F483" s="43"/>
    </row>
    <row r="484" spans="1:6" ht="12.75" customHeight="1" x14ac:dyDescent="0.15">
      <c r="A484" s="43"/>
      <c r="B484" s="43"/>
      <c r="C484" s="43"/>
      <c r="D484" s="43"/>
      <c r="E484" s="43"/>
      <c r="F484" s="43"/>
    </row>
    <row r="485" spans="1:6" ht="12.75" customHeight="1" x14ac:dyDescent="0.15">
      <c r="A485" s="43"/>
      <c r="B485" s="43"/>
      <c r="C485" s="43"/>
      <c r="D485" s="43"/>
      <c r="E485" s="43"/>
      <c r="F485" s="43"/>
    </row>
    <row r="486" spans="1:6" ht="12.75" customHeight="1" x14ac:dyDescent="0.15">
      <c r="A486" s="43"/>
      <c r="B486" s="43"/>
      <c r="C486" s="43"/>
      <c r="D486" s="43"/>
      <c r="E486" s="43"/>
      <c r="F486" s="43"/>
    </row>
    <row r="487" spans="1:6" ht="12.75" customHeight="1" x14ac:dyDescent="0.15">
      <c r="A487" s="43"/>
      <c r="B487" s="43"/>
      <c r="C487" s="43"/>
      <c r="D487" s="43"/>
      <c r="E487" s="43"/>
      <c r="F487" s="43"/>
    </row>
    <row r="488" spans="1:6" ht="12.75" customHeight="1" x14ac:dyDescent="0.15">
      <c r="A488" s="43"/>
      <c r="B488" s="43"/>
      <c r="C488" s="43"/>
      <c r="D488" s="43"/>
      <c r="E488" s="43"/>
      <c r="F488" s="43"/>
    </row>
    <row r="489" spans="1:6" ht="12.75" customHeight="1" x14ac:dyDescent="0.15">
      <c r="A489" s="43"/>
      <c r="B489" s="43"/>
      <c r="C489" s="43"/>
      <c r="D489" s="43"/>
      <c r="E489" s="43"/>
      <c r="F489" s="43"/>
    </row>
    <row r="490" spans="1:6" ht="12.75" customHeight="1" x14ac:dyDescent="0.15">
      <c r="A490" s="43"/>
      <c r="B490" s="43"/>
      <c r="C490" s="43"/>
      <c r="D490" s="43"/>
      <c r="E490" s="43"/>
      <c r="F490" s="43"/>
    </row>
    <row r="491" spans="1:6" ht="12.75" customHeight="1" x14ac:dyDescent="0.15">
      <c r="A491" s="43"/>
      <c r="B491" s="43"/>
      <c r="C491" s="43"/>
      <c r="D491" s="43"/>
      <c r="E491" s="43"/>
      <c r="F491" s="43"/>
    </row>
    <row r="492" spans="1:6" ht="12.75" customHeight="1" x14ac:dyDescent="0.15">
      <c r="A492" s="43"/>
      <c r="B492" s="43"/>
      <c r="C492" s="43"/>
      <c r="D492" s="43"/>
      <c r="E492" s="43"/>
      <c r="F492" s="43"/>
    </row>
    <row r="493" spans="1:6" ht="12.75" customHeight="1" x14ac:dyDescent="0.15">
      <c r="A493" s="43"/>
      <c r="B493" s="43"/>
      <c r="C493" s="43"/>
      <c r="D493" s="43"/>
      <c r="E493" s="43"/>
      <c r="F493" s="43"/>
    </row>
    <row r="494" spans="1:6" ht="12.75" customHeight="1" x14ac:dyDescent="0.15">
      <c r="A494" s="43"/>
      <c r="B494" s="43"/>
      <c r="C494" s="43"/>
      <c r="D494" s="43"/>
      <c r="E494" s="43"/>
      <c r="F494" s="43"/>
    </row>
    <row r="495" spans="1:6" ht="12.75" customHeight="1" x14ac:dyDescent="0.15">
      <c r="A495" s="43"/>
      <c r="B495" s="43"/>
      <c r="C495" s="43"/>
      <c r="D495" s="43"/>
      <c r="E495" s="43"/>
      <c r="F495" s="43"/>
    </row>
    <row r="496" spans="1:6" ht="12.75" customHeight="1" x14ac:dyDescent="0.15">
      <c r="A496" s="43"/>
      <c r="B496" s="43"/>
      <c r="C496" s="43"/>
      <c r="D496" s="43"/>
      <c r="E496" s="43"/>
      <c r="F496" s="43"/>
    </row>
    <row r="497" spans="1:6" ht="12.75" customHeight="1" x14ac:dyDescent="0.15">
      <c r="A497" s="43"/>
      <c r="B497" s="43"/>
      <c r="C497" s="43"/>
      <c r="D497" s="43"/>
      <c r="E497" s="43"/>
      <c r="F497" s="43"/>
    </row>
    <row r="498" spans="1:6" ht="12.75" customHeight="1" x14ac:dyDescent="0.15">
      <c r="A498" s="43"/>
      <c r="B498" s="43"/>
      <c r="C498" s="43"/>
      <c r="D498" s="43"/>
      <c r="E498" s="43"/>
      <c r="F498" s="43"/>
    </row>
    <row r="499" spans="1:6" ht="12.75" customHeight="1" x14ac:dyDescent="0.15">
      <c r="A499" s="43"/>
      <c r="B499" s="43"/>
      <c r="C499" s="43"/>
      <c r="D499" s="43"/>
      <c r="E499" s="43"/>
      <c r="F499" s="43"/>
    </row>
    <row r="500" spans="1:6" ht="12.75" customHeight="1" x14ac:dyDescent="0.15">
      <c r="A500" s="43"/>
      <c r="B500" s="43"/>
      <c r="C500" s="43"/>
      <c r="D500" s="43"/>
      <c r="E500" s="43"/>
      <c r="F500" s="43"/>
    </row>
    <row r="501" spans="1:6" ht="12.75" customHeight="1" x14ac:dyDescent="0.15">
      <c r="A501" s="43"/>
      <c r="B501" s="43"/>
      <c r="C501" s="43"/>
      <c r="D501" s="43"/>
      <c r="E501" s="43"/>
      <c r="F501" s="43"/>
    </row>
    <row r="502" spans="1:6" ht="12.75" customHeight="1" x14ac:dyDescent="0.15">
      <c r="A502" s="43"/>
      <c r="B502" s="43"/>
      <c r="C502" s="43"/>
      <c r="D502" s="43"/>
      <c r="E502" s="43"/>
      <c r="F502" s="43"/>
    </row>
    <row r="503" spans="1:6" ht="12.75" customHeight="1" x14ac:dyDescent="0.15">
      <c r="A503" s="43"/>
      <c r="B503" s="43"/>
      <c r="C503" s="43"/>
      <c r="D503" s="43"/>
      <c r="E503" s="43"/>
      <c r="F503" s="43"/>
    </row>
    <row r="504" spans="1:6" ht="12.75" customHeight="1" x14ac:dyDescent="0.15">
      <c r="A504" s="43"/>
      <c r="B504" s="43"/>
      <c r="C504" s="43"/>
      <c r="D504" s="43"/>
      <c r="E504" s="43"/>
      <c r="F504" s="43"/>
    </row>
    <row r="505" spans="1:6" ht="12.75" customHeight="1" x14ac:dyDescent="0.15">
      <c r="A505" s="43"/>
      <c r="B505" s="43"/>
      <c r="C505" s="43"/>
      <c r="D505" s="43"/>
      <c r="E505" s="43"/>
      <c r="F505" s="43"/>
    </row>
    <row r="506" spans="1:6" ht="12.75" customHeight="1" x14ac:dyDescent="0.15">
      <c r="A506" s="43"/>
      <c r="B506" s="43"/>
      <c r="C506" s="43"/>
      <c r="D506" s="43"/>
      <c r="E506" s="43"/>
      <c r="F506" s="43"/>
    </row>
    <row r="507" spans="1:6" ht="12.75" customHeight="1" x14ac:dyDescent="0.15">
      <c r="A507" s="43"/>
      <c r="B507" s="43"/>
      <c r="C507" s="43"/>
      <c r="D507" s="43"/>
      <c r="E507" s="43"/>
      <c r="F507" s="43"/>
    </row>
    <row r="508" spans="1:6" ht="12.75" customHeight="1" x14ac:dyDescent="0.15">
      <c r="A508" s="43"/>
      <c r="B508" s="43"/>
      <c r="C508" s="43"/>
      <c r="D508" s="43"/>
      <c r="E508" s="43"/>
      <c r="F508" s="43"/>
    </row>
    <row r="509" spans="1:6" ht="12.75" customHeight="1" x14ac:dyDescent="0.15">
      <c r="A509" s="43"/>
      <c r="B509" s="43"/>
      <c r="C509" s="43"/>
      <c r="D509" s="43"/>
      <c r="E509" s="43"/>
      <c r="F509" s="43"/>
    </row>
    <row r="510" spans="1:6" ht="12.75" customHeight="1" x14ac:dyDescent="0.15">
      <c r="A510" s="43"/>
      <c r="B510" s="43"/>
      <c r="C510" s="43"/>
      <c r="D510" s="43"/>
      <c r="E510" s="43"/>
      <c r="F510" s="43"/>
    </row>
    <row r="511" spans="1:6" ht="12.75" customHeight="1" x14ac:dyDescent="0.15">
      <c r="A511" s="43"/>
      <c r="B511" s="43"/>
      <c r="C511" s="43"/>
      <c r="D511" s="43"/>
      <c r="E511" s="43"/>
      <c r="F511" s="43"/>
    </row>
    <row r="512" spans="1:6" ht="12.75" customHeight="1" x14ac:dyDescent="0.15">
      <c r="A512" s="43"/>
      <c r="B512" s="43"/>
      <c r="C512" s="43"/>
      <c r="D512" s="43"/>
      <c r="E512" s="43"/>
      <c r="F512" s="43"/>
    </row>
    <row r="513" spans="1:6" ht="12.75" customHeight="1" x14ac:dyDescent="0.15">
      <c r="A513" s="43"/>
      <c r="B513" s="43"/>
      <c r="C513" s="43"/>
      <c r="D513" s="43"/>
      <c r="E513" s="43"/>
      <c r="F513" s="43"/>
    </row>
    <row r="514" spans="1:6" ht="12.75" customHeight="1" x14ac:dyDescent="0.15">
      <c r="A514" s="43"/>
      <c r="B514" s="43"/>
      <c r="C514" s="43"/>
      <c r="D514" s="43"/>
      <c r="E514" s="43"/>
      <c r="F514" s="43"/>
    </row>
    <row r="515" spans="1:6" ht="12.75" customHeight="1" x14ac:dyDescent="0.15">
      <c r="A515" s="43"/>
      <c r="B515" s="43"/>
      <c r="C515" s="43"/>
      <c r="D515" s="43"/>
      <c r="E515" s="43"/>
      <c r="F515" s="43"/>
    </row>
    <row r="516" spans="1:6" ht="12.75" customHeight="1" x14ac:dyDescent="0.15">
      <c r="A516" s="43"/>
      <c r="B516" s="43"/>
      <c r="C516" s="43"/>
      <c r="D516" s="43"/>
      <c r="E516" s="43"/>
      <c r="F516" s="43"/>
    </row>
    <row r="517" spans="1:6" ht="12.75" customHeight="1" x14ac:dyDescent="0.15">
      <c r="A517" s="43"/>
      <c r="B517" s="43"/>
      <c r="C517" s="43"/>
      <c r="D517" s="43"/>
      <c r="E517" s="43"/>
      <c r="F517" s="43"/>
    </row>
    <row r="518" spans="1:6" ht="12.75" customHeight="1" x14ac:dyDescent="0.15">
      <c r="A518" s="43"/>
      <c r="B518" s="43"/>
      <c r="C518" s="43"/>
      <c r="D518" s="43"/>
      <c r="E518" s="43"/>
      <c r="F518" s="43"/>
    </row>
    <row r="519" spans="1:6" ht="12.75" customHeight="1" x14ac:dyDescent="0.15">
      <c r="A519" s="43"/>
      <c r="B519" s="43"/>
      <c r="C519" s="43"/>
      <c r="D519" s="43"/>
      <c r="E519" s="43"/>
      <c r="F519" s="43"/>
    </row>
    <row r="520" spans="1:6" ht="12.75" customHeight="1" x14ac:dyDescent="0.15">
      <c r="A520" s="43"/>
      <c r="B520" s="43"/>
      <c r="C520" s="43"/>
      <c r="D520" s="43"/>
      <c r="E520" s="43"/>
      <c r="F520" s="43"/>
    </row>
    <row r="521" spans="1:6" ht="12.75" customHeight="1" x14ac:dyDescent="0.15">
      <c r="A521" s="43"/>
      <c r="B521" s="43"/>
      <c r="C521" s="43"/>
      <c r="D521" s="43"/>
      <c r="E521" s="43"/>
      <c r="F521" s="43"/>
    </row>
    <row r="522" spans="1:6" ht="12.75" customHeight="1" x14ac:dyDescent="0.15">
      <c r="A522" s="43"/>
      <c r="B522" s="43"/>
      <c r="C522" s="43"/>
      <c r="D522" s="43"/>
      <c r="E522" s="43"/>
      <c r="F522" s="43"/>
    </row>
    <row r="523" spans="1:6" ht="12.75" customHeight="1" x14ac:dyDescent="0.15">
      <c r="A523" s="43"/>
      <c r="B523" s="43"/>
      <c r="C523" s="43"/>
      <c r="D523" s="43"/>
      <c r="E523" s="43"/>
      <c r="F523" s="43"/>
    </row>
    <row r="524" spans="1:6" ht="12.75" customHeight="1" x14ac:dyDescent="0.15">
      <c r="A524" s="43"/>
      <c r="B524" s="43"/>
      <c r="C524" s="43"/>
      <c r="D524" s="43"/>
      <c r="E524" s="43"/>
      <c r="F524" s="43"/>
    </row>
    <row r="525" spans="1:6" ht="12.75" customHeight="1" x14ac:dyDescent="0.15">
      <c r="A525" s="43"/>
      <c r="B525" s="43"/>
      <c r="C525" s="43"/>
      <c r="D525" s="43"/>
      <c r="E525" s="43"/>
      <c r="F525" s="43"/>
    </row>
    <row r="526" spans="1:6" ht="12.75" customHeight="1" x14ac:dyDescent="0.15">
      <c r="A526" s="43"/>
      <c r="B526" s="43"/>
      <c r="C526" s="43"/>
      <c r="D526" s="43"/>
      <c r="E526" s="43"/>
      <c r="F526" s="43"/>
    </row>
    <row r="527" spans="1:6" ht="12.75" customHeight="1" x14ac:dyDescent="0.15">
      <c r="A527" s="43"/>
      <c r="B527" s="43"/>
      <c r="C527" s="43"/>
      <c r="D527" s="43"/>
      <c r="E527" s="43"/>
      <c r="F527" s="43"/>
    </row>
    <row r="528" spans="1:6" ht="12.75" customHeight="1" x14ac:dyDescent="0.15">
      <c r="A528" s="43"/>
      <c r="B528" s="43"/>
      <c r="C528" s="43"/>
      <c r="D528" s="43"/>
      <c r="E528" s="43"/>
      <c r="F528" s="43"/>
    </row>
    <row r="529" spans="1:6" ht="12.75" customHeight="1" x14ac:dyDescent="0.15">
      <c r="A529" s="43"/>
      <c r="B529" s="43"/>
      <c r="C529" s="43"/>
      <c r="D529" s="43"/>
      <c r="E529" s="43"/>
      <c r="F529" s="43"/>
    </row>
    <row r="530" spans="1:6" ht="12.75" customHeight="1" x14ac:dyDescent="0.15">
      <c r="A530" s="43"/>
      <c r="B530" s="43"/>
      <c r="C530" s="43"/>
      <c r="D530" s="43"/>
      <c r="E530" s="43"/>
      <c r="F530" s="43"/>
    </row>
    <row r="531" spans="1:6" ht="12.75" customHeight="1" x14ac:dyDescent="0.15">
      <c r="A531" s="43"/>
      <c r="B531" s="43"/>
      <c r="C531" s="43"/>
      <c r="D531" s="43"/>
      <c r="E531" s="43"/>
      <c r="F531" s="43"/>
    </row>
    <row r="532" spans="1:6" ht="12.75" customHeight="1" x14ac:dyDescent="0.15">
      <c r="A532" s="43"/>
      <c r="B532" s="43"/>
      <c r="C532" s="43"/>
      <c r="D532" s="43"/>
      <c r="E532" s="43"/>
      <c r="F532" s="43"/>
    </row>
    <row r="533" spans="1:6" ht="12.75" customHeight="1" x14ac:dyDescent="0.15">
      <c r="A533" s="43"/>
      <c r="B533" s="43"/>
      <c r="C533" s="43"/>
      <c r="D533" s="43"/>
      <c r="E533" s="43"/>
      <c r="F533" s="43"/>
    </row>
    <row r="534" spans="1:6" ht="12.75" customHeight="1" x14ac:dyDescent="0.15">
      <c r="A534" s="43"/>
      <c r="B534" s="43"/>
      <c r="C534" s="43"/>
      <c r="D534" s="43"/>
      <c r="E534" s="43"/>
      <c r="F534" s="43"/>
    </row>
    <row r="535" spans="1:6" ht="12.75" customHeight="1" x14ac:dyDescent="0.15">
      <c r="A535" s="43"/>
      <c r="B535" s="43"/>
      <c r="C535" s="43"/>
      <c r="D535" s="43"/>
      <c r="E535" s="43"/>
      <c r="F535" s="43"/>
    </row>
    <row r="536" spans="1:6" ht="12.75" customHeight="1" x14ac:dyDescent="0.15">
      <c r="A536" s="43"/>
      <c r="B536" s="43"/>
      <c r="C536" s="43"/>
      <c r="D536" s="43"/>
      <c r="E536" s="43"/>
      <c r="F536" s="43"/>
    </row>
    <row r="537" spans="1:6" ht="12.75" customHeight="1" x14ac:dyDescent="0.15">
      <c r="A537" s="43"/>
      <c r="B537" s="43"/>
      <c r="C537" s="43"/>
      <c r="D537" s="43"/>
      <c r="E537" s="43"/>
      <c r="F537" s="43"/>
    </row>
    <row r="538" spans="1:6" ht="12.75" customHeight="1" x14ac:dyDescent="0.15">
      <c r="A538" s="43"/>
      <c r="B538" s="43"/>
      <c r="C538" s="43"/>
      <c r="D538" s="43"/>
      <c r="E538" s="43"/>
      <c r="F538" s="43"/>
    </row>
    <row r="539" spans="1:6" ht="12.75" customHeight="1" x14ac:dyDescent="0.15">
      <c r="A539" s="43"/>
      <c r="B539" s="43"/>
      <c r="C539" s="43"/>
      <c r="D539" s="43"/>
      <c r="E539" s="43"/>
      <c r="F539" s="43"/>
    </row>
    <row r="540" spans="1:6" ht="12.75" customHeight="1" x14ac:dyDescent="0.15">
      <c r="A540" s="43"/>
      <c r="B540" s="43"/>
      <c r="C540" s="43"/>
      <c r="D540" s="43"/>
      <c r="E540" s="43"/>
      <c r="F540" s="43"/>
    </row>
    <row r="541" spans="1:6" ht="12.75" customHeight="1" x14ac:dyDescent="0.15">
      <c r="A541" s="43"/>
      <c r="B541" s="43"/>
      <c r="C541" s="43"/>
      <c r="D541" s="43"/>
      <c r="E541" s="43"/>
      <c r="F541" s="43"/>
    </row>
    <row r="542" spans="1:6" ht="12.75" customHeight="1" x14ac:dyDescent="0.15">
      <c r="A542" s="43"/>
      <c r="B542" s="43"/>
      <c r="C542" s="43"/>
      <c r="D542" s="43"/>
      <c r="E542" s="43"/>
      <c r="F542" s="43"/>
    </row>
    <row r="543" spans="1:6" ht="12.75" customHeight="1" x14ac:dyDescent="0.15">
      <c r="A543" s="43"/>
      <c r="B543" s="43"/>
      <c r="C543" s="43"/>
      <c r="D543" s="43"/>
      <c r="E543" s="43"/>
      <c r="F543" s="43"/>
    </row>
    <row r="544" spans="1:6" ht="12.75" customHeight="1" x14ac:dyDescent="0.15">
      <c r="A544" s="43"/>
      <c r="B544" s="43"/>
      <c r="C544" s="43"/>
      <c r="D544" s="43"/>
      <c r="E544" s="43"/>
      <c r="F544" s="43"/>
    </row>
    <row r="545" spans="1:6" ht="12.75" customHeight="1" x14ac:dyDescent="0.15">
      <c r="A545" s="43"/>
      <c r="B545" s="43"/>
      <c r="C545" s="43"/>
      <c r="D545" s="43"/>
      <c r="E545" s="43"/>
      <c r="F545" s="43"/>
    </row>
    <row r="546" spans="1:6" ht="12.75" customHeight="1" x14ac:dyDescent="0.15">
      <c r="A546" s="43"/>
      <c r="B546" s="43"/>
      <c r="C546" s="43"/>
      <c r="D546" s="43"/>
      <c r="E546" s="43"/>
      <c r="F546" s="43"/>
    </row>
    <row r="547" spans="1:6" ht="12.75" customHeight="1" x14ac:dyDescent="0.15">
      <c r="A547" s="43"/>
      <c r="B547" s="43"/>
      <c r="C547" s="43"/>
      <c r="D547" s="43"/>
      <c r="E547" s="43"/>
      <c r="F547" s="43"/>
    </row>
    <row r="548" spans="1:6" ht="12.75" customHeight="1" x14ac:dyDescent="0.15">
      <c r="A548" s="43"/>
      <c r="B548" s="43"/>
      <c r="C548" s="43"/>
      <c r="D548" s="43"/>
      <c r="E548" s="43"/>
      <c r="F548" s="43"/>
    </row>
    <row r="549" spans="1:6" ht="12.75" customHeight="1" x14ac:dyDescent="0.15">
      <c r="A549" s="43"/>
      <c r="B549" s="43"/>
      <c r="C549" s="43"/>
      <c r="D549" s="43"/>
      <c r="E549" s="43"/>
      <c r="F549" s="43"/>
    </row>
    <row r="550" spans="1:6" ht="12.75" customHeight="1" x14ac:dyDescent="0.15">
      <c r="A550" s="43"/>
      <c r="B550" s="43"/>
      <c r="C550" s="43"/>
      <c r="D550" s="43"/>
      <c r="E550" s="43"/>
      <c r="F550" s="43"/>
    </row>
    <row r="551" spans="1:6" ht="12.75" customHeight="1" x14ac:dyDescent="0.15">
      <c r="A551" s="43"/>
      <c r="B551" s="43"/>
      <c r="C551" s="43"/>
      <c r="D551" s="43"/>
      <c r="E551" s="43"/>
      <c r="F551" s="43"/>
    </row>
    <row r="552" spans="1:6" ht="12.75" customHeight="1" x14ac:dyDescent="0.15">
      <c r="A552" s="43"/>
      <c r="B552" s="43"/>
      <c r="C552" s="43"/>
      <c r="D552" s="43"/>
      <c r="E552" s="43"/>
      <c r="F552" s="43"/>
    </row>
    <row r="553" spans="1:6" ht="12.75" customHeight="1" x14ac:dyDescent="0.15">
      <c r="A553" s="43"/>
      <c r="B553" s="43"/>
      <c r="C553" s="43"/>
      <c r="D553" s="43"/>
      <c r="E553" s="43"/>
      <c r="F553" s="43"/>
    </row>
    <row r="554" spans="1:6" ht="12.75" customHeight="1" x14ac:dyDescent="0.15">
      <c r="A554" s="43"/>
      <c r="B554" s="43"/>
      <c r="C554" s="43"/>
      <c r="D554" s="43"/>
      <c r="E554" s="43"/>
      <c r="F554" s="43"/>
    </row>
    <row r="555" spans="1:6" ht="12.75" customHeight="1" x14ac:dyDescent="0.15">
      <c r="A555" s="43"/>
      <c r="B555" s="43"/>
      <c r="C555" s="43"/>
      <c r="D555" s="43"/>
      <c r="E555" s="43"/>
      <c r="F555" s="43"/>
    </row>
    <row r="556" spans="1:6" ht="12.75" customHeight="1" x14ac:dyDescent="0.15">
      <c r="A556" s="43"/>
      <c r="B556" s="43"/>
      <c r="C556" s="43"/>
      <c r="D556" s="43"/>
      <c r="E556" s="43"/>
      <c r="F556" s="43"/>
    </row>
    <row r="557" spans="1:6" ht="12.75" customHeight="1" x14ac:dyDescent="0.15">
      <c r="A557" s="43"/>
      <c r="B557" s="43"/>
      <c r="C557" s="43"/>
      <c r="D557" s="43"/>
      <c r="E557" s="43"/>
      <c r="F557" s="43"/>
    </row>
    <row r="558" spans="1:6" ht="12.75" customHeight="1" x14ac:dyDescent="0.15">
      <c r="A558" s="43"/>
      <c r="B558" s="43"/>
      <c r="C558" s="43"/>
      <c r="D558" s="43"/>
      <c r="E558" s="43"/>
      <c r="F558" s="43"/>
    </row>
    <row r="559" spans="1:6" ht="12.75" customHeight="1" x14ac:dyDescent="0.15">
      <c r="A559" s="43"/>
      <c r="B559" s="43"/>
      <c r="C559" s="43"/>
      <c r="D559" s="43"/>
      <c r="E559" s="43"/>
      <c r="F559" s="43"/>
    </row>
    <row r="560" spans="1:6" ht="12.75" customHeight="1" x14ac:dyDescent="0.15">
      <c r="A560" s="43"/>
      <c r="B560" s="43"/>
      <c r="C560" s="43"/>
      <c r="D560" s="43"/>
      <c r="E560" s="43"/>
      <c r="F560" s="43"/>
    </row>
    <row r="561" spans="1:6" ht="12.75" customHeight="1" x14ac:dyDescent="0.15">
      <c r="A561" s="43"/>
      <c r="B561" s="43"/>
      <c r="C561" s="43"/>
      <c r="D561" s="43"/>
      <c r="E561" s="43"/>
      <c r="F561" s="43"/>
    </row>
    <row r="562" spans="1:6" ht="12.75" customHeight="1" x14ac:dyDescent="0.15">
      <c r="A562" s="43"/>
      <c r="B562" s="43"/>
      <c r="C562" s="43"/>
      <c r="D562" s="43"/>
      <c r="E562" s="43"/>
      <c r="F562" s="43"/>
    </row>
    <row r="563" spans="1:6" ht="12.75" customHeight="1" x14ac:dyDescent="0.15">
      <c r="A563" s="43"/>
      <c r="B563" s="43"/>
      <c r="C563" s="43"/>
      <c r="D563" s="43"/>
      <c r="E563" s="43"/>
      <c r="F563" s="43"/>
    </row>
    <row r="564" spans="1:6" ht="12.75" customHeight="1" x14ac:dyDescent="0.15">
      <c r="A564" s="43"/>
      <c r="B564" s="43"/>
      <c r="C564" s="43"/>
      <c r="D564" s="43"/>
      <c r="E564" s="43"/>
      <c r="F564" s="43"/>
    </row>
    <row r="565" spans="1:6" ht="12.75" customHeight="1" x14ac:dyDescent="0.15">
      <c r="A565" s="43"/>
      <c r="B565" s="43"/>
      <c r="C565" s="43"/>
      <c r="D565" s="43"/>
      <c r="E565" s="43"/>
      <c r="F565" s="43"/>
    </row>
    <row r="566" spans="1:6" ht="12.75" customHeight="1" x14ac:dyDescent="0.15">
      <c r="A566" s="43"/>
      <c r="B566" s="43"/>
      <c r="C566" s="43"/>
      <c r="D566" s="43"/>
      <c r="E566" s="43"/>
      <c r="F566" s="43"/>
    </row>
    <row r="567" spans="1:6" ht="12.75" customHeight="1" x14ac:dyDescent="0.15">
      <c r="A567" s="43"/>
      <c r="B567" s="43"/>
      <c r="C567" s="43"/>
      <c r="D567" s="43"/>
      <c r="E567" s="43"/>
      <c r="F567" s="43"/>
    </row>
    <row r="568" spans="1:6" ht="12.75" customHeight="1" x14ac:dyDescent="0.15">
      <c r="A568" s="43"/>
      <c r="B568" s="43"/>
      <c r="C568" s="43"/>
      <c r="D568" s="43"/>
      <c r="E568" s="43"/>
      <c r="F568" s="43"/>
    </row>
    <row r="569" spans="1:6" ht="12.75" customHeight="1" x14ac:dyDescent="0.15">
      <c r="A569" s="43"/>
      <c r="B569" s="43"/>
      <c r="C569" s="43"/>
      <c r="D569" s="43"/>
      <c r="E569" s="43"/>
      <c r="F569" s="43"/>
    </row>
    <row r="570" spans="1:6" ht="12.75" customHeight="1" x14ac:dyDescent="0.15">
      <c r="A570" s="43"/>
      <c r="B570" s="43"/>
      <c r="C570" s="43"/>
      <c r="D570" s="43"/>
      <c r="E570" s="43"/>
      <c r="F570" s="43"/>
    </row>
    <row r="571" spans="1:6" ht="12.75" customHeight="1" x14ac:dyDescent="0.15">
      <c r="A571" s="43"/>
      <c r="B571" s="43"/>
      <c r="C571" s="43"/>
      <c r="D571" s="43"/>
      <c r="E571" s="43"/>
      <c r="F571" s="43"/>
    </row>
    <row r="572" spans="1:6" ht="12.75" customHeight="1" x14ac:dyDescent="0.15">
      <c r="A572" s="43"/>
      <c r="B572" s="43"/>
      <c r="C572" s="43"/>
      <c r="D572" s="43"/>
      <c r="E572" s="43"/>
      <c r="F572" s="43"/>
    </row>
    <row r="573" spans="1:6" ht="12.75" customHeight="1" x14ac:dyDescent="0.15">
      <c r="A573" s="43"/>
      <c r="B573" s="43"/>
      <c r="C573" s="43"/>
      <c r="D573" s="43"/>
      <c r="E573" s="43"/>
      <c r="F573" s="43"/>
    </row>
    <row r="574" spans="1:6" ht="12.75" customHeight="1" x14ac:dyDescent="0.15">
      <c r="A574" s="43"/>
      <c r="B574" s="43"/>
      <c r="C574" s="43"/>
      <c r="D574" s="43"/>
      <c r="E574" s="43"/>
      <c r="F574" s="43"/>
    </row>
    <row r="575" spans="1:6" ht="12.75" customHeight="1" x14ac:dyDescent="0.15">
      <c r="A575" s="43"/>
      <c r="B575" s="43"/>
      <c r="C575" s="43"/>
      <c r="D575" s="43"/>
      <c r="E575" s="43"/>
      <c r="F575" s="43"/>
    </row>
    <row r="576" spans="1:6" ht="12.75" customHeight="1" x14ac:dyDescent="0.15">
      <c r="A576" s="43"/>
      <c r="B576" s="43"/>
      <c r="C576" s="43"/>
      <c r="D576" s="43"/>
      <c r="E576" s="43"/>
      <c r="F576" s="43"/>
    </row>
    <row r="577" spans="1:6" ht="12.75" customHeight="1" x14ac:dyDescent="0.15">
      <c r="A577" s="43"/>
      <c r="B577" s="43"/>
      <c r="C577" s="43"/>
      <c r="D577" s="43"/>
      <c r="E577" s="43"/>
      <c r="F577" s="43"/>
    </row>
    <row r="578" spans="1:6" ht="12.75" customHeight="1" x14ac:dyDescent="0.15">
      <c r="A578" s="43"/>
      <c r="B578" s="43"/>
      <c r="C578" s="43"/>
      <c r="D578" s="43"/>
      <c r="E578" s="43"/>
      <c r="F578" s="43"/>
    </row>
    <row r="579" spans="1:6" ht="12.75" customHeight="1" x14ac:dyDescent="0.15">
      <c r="A579" s="43"/>
      <c r="B579" s="43"/>
      <c r="C579" s="43"/>
      <c r="D579" s="43"/>
      <c r="E579" s="43"/>
      <c r="F579" s="43"/>
    </row>
    <row r="580" spans="1:6" ht="12.75" customHeight="1" x14ac:dyDescent="0.15">
      <c r="A580" s="43"/>
      <c r="B580" s="43"/>
      <c r="C580" s="43"/>
      <c r="D580" s="43"/>
      <c r="E580" s="43"/>
      <c r="F580" s="43"/>
    </row>
    <row r="581" spans="1:6" ht="12.75" customHeight="1" x14ac:dyDescent="0.15">
      <c r="A581" s="43"/>
      <c r="B581" s="43"/>
      <c r="C581" s="43"/>
      <c r="D581" s="43"/>
      <c r="E581" s="43"/>
      <c r="F581" s="43"/>
    </row>
    <row r="582" spans="1:6" ht="12.75" customHeight="1" x14ac:dyDescent="0.15">
      <c r="A582" s="43"/>
      <c r="B582" s="43"/>
      <c r="C582" s="43"/>
      <c r="D582" s="43"/>
      <c r="E582" s="43"/>
      <c r="F582" s="43"/>
    </row>
    <row r="583" spans="1:6" ht="12.75" customHeight="1" x14ac:dyDescent="0.15">
      <c r="A583" s="43"/>
      <c r="B583" s="43"/>
      <c r="C583" s="43"/>
      <c r="D583" s="43"/>
      <c r="E583" s="43"/>
      <c r="F583" s="43"/>
    </row>
    <row r="584" spans="1:6" ht="12.75" customHeight="1" x14ac:dyDescent="0.15">
      <c r="A584" s="43"/>
      <c r="B584" s="43"/>
      <c r="C584" s="43"/>
      <c r="D584" s="43"/>
      <c r="E584" s="43"/>
      <c r="F584" s="43"/>
    </row>
    <row r="585" spans="1:6" ht="12.75" customHeight="1" x14ac:dyDescent="0.15">
      <c r="A585" s="43"/>
      <c r="B585" s="43"/>
      <c r="C585" s="43"/>
      <c r="D585" s="43"/>
      <c r="E585" s="43"/>
      <c r="F585" s="43"/>
    </row>
    <row r="586" spans="1:6" ht="12.75" customHeight="1" x14ac:dyDescent="0.15">
      <c r="A586" s="43"/>
      <c r="B586" s="43"/>
      <c r="C586" s="43"/>
      <c r="D586" s="43"/>
      <c r="E586" s="43"/>
      <c r="F586" s="43"/>
    </row>
    <row r="587" spans="1:6" ht="12.75" customHeight="1" x14ac:dyDescent="0.15">
      <c r="A587" s="43"/>
      <c r="B587" s="43"/>
      <c r="C587" s="43"/>
      <c r="D587" s="43"/>
      <c r="E587" s="43"/>
      <c r="F587" s="43"/>
    </row>
    <row r="588" spans="1:6" ht="12.75" customHeight="1" x14ac:dyDescent="0.15">
      <c r="A588" s="43"/>
      <c r="B588" s="43"/>
      <c r="C588" s="43"/>
      <c r="D588" s="43"/>
      <c r="E588" s="43"/>
      <c r="F588" s="43"/>
    </row>
    <row r="589" spans="1:6" ht="12.75" customHeight="1" x14ac:dyDescent="0.15">
      <c r="A589" s="43"/>
      <c r="B589" s="43"/>
      <c r="C589" s="43"/>
      <c r="D589" s="43"/>
      <c r="E589" s="43"/>
      <c r="F589" s="43"/>
    </row>
    <row r="590" spans="1:6" ht="12.75" customHeight="1" x14ac:dyDescent="0.15">
      <c r="A590" s="43"/>
      <c r="B590" s="43"/>
      <c r="C590" s="43"/>
      <c r="D590" s="43"/>
      <c r="E590" s="43"/>
      <c r="F590" s="43"/>
    </row>
    <row r="591" spans="1:6" ht="12.75" customHeight="1" x14ac:dyDescent="0.15">
      <c r="A591" s="43"/>
      <c r="B591" s="43"/>
      <c r="C591" s="43"/>
      <c r="D591" s="43"/>
      <c r="E591" s="43"/>
      <c r="F591" s="43"/>
    </row>
    <row r="592" spans="1:6" ht="12.75" customHeight="1" x14ac:dyDescent="0.15">
      <c r="A592" s="43"/>
      <c r="B592" s="43"/>
      <c r="C592" s="43"/>
      <c r="D592" s="43"/>
      <c r="E592" s="43"/>
      <c r="F592" s="43"/>
    </row>
    <row r="593" spans="1:6" ht="12.75" customHeight="1" x14ac:dyDescent="0.15">
      <c r="A593" s="43"/>
      <c r="B593" s="43"/>
      <c r="C593" s="43"/>
      <c r="D593" s="43"/>
      <c r="E593" s="43"/>
      <c r="F593" s="43"/>
    </row>
    <row r="594" spans="1:6" ht="12.75" customHeight="1" x14ac:dyDescent="0.15">
      <c r="A594" s="43"/>
      <c r="B594" s="43"/>
      <c r="C594" s="43"/>
      <c r="D594" s="43"/>
      <c r="E594" s="43"/>
      <c r="F594" s="43"/>
    </row>
    <row r="595" spans="1:6" ht="12.75" customHeight="1" x14ac:dyDescent="0.15">
      <c r="A595" s="43"/>
      <c r="B595" s="43"/>
      <c r="C595" s="43"/>
      <c r="D595" s="43"/>
      <c r="E595" s="43"/>
      <c r="F595" s="43"/>
    </row>
    <row r="596" spans="1:6" ht="12.75" customHeight="1" x14ac:dyDescent="0.15">
      <c r="A596" s="43"/>
      <c r="B596" s="43"/>
      <c r="C596" s="43"/>
      <c r="D596" s="43"/>
      <c r="E596" s="43"/>
      <c r="F596" s="43"/>
    </row>
    <row r="597" spans="1:6" ht="12.75" customHeight="1" x14ac:dyDescent="0.15">
      <c r="A597" s="43"/>
      <c r="B597" s="43"/>
      <c r="C597" s="43"/>
      <c r="D597" s="43"/>
      <c r="E597" s="43"/>
      <c r="F597" s="43"/>
    </row>
    <row r="598" spans="1:6" ht="12.75" customHeight="1" x14ac:dyDescent="0.15">
      <c r="A598" s="43"/>
      <c r="B598" s="43"/>
      <c r="C598" s="43"/>
      <c r="D598" s="43"/>
      <c r="E598" s="43"/>
      <c r="F598" s="43"/>
    </row>
    <row r="599" spans="1:6" ht="12.75" customHeight="1" x14ac:dyDescent="0.15">
      <c r="A599" s="43"/>
      <c r="B599" s="43"/>
      <c r="C599" s="43"/>
      <c r="D599" s="43"/>
      <c r="E599" s="43"/>
      <c r="F599" s="43"/>
    </row>
    <row r="600" spans="1:6" ht="12.75" customHeight="1" x14ac:dyDescent="0.15">
      <c r="A600" s="43"/>
      <c r="B600" s="43"/>
      <c r="C600" s="43"/>
      <c r="D600" s="43"/>
      <c r="E600" s="43"/>
      <c r="F600" s="43"/>
    </row>
    <row r="601" spans="1:6" ht="12.75" customHeight="1" x14ac:dyDescent="0.15">
      <c r="A601" s="43"/>
      <c r="B601" s="43"/>
      <c r="C601" s="43"/>
      <c r="D601" s="43"/>
      <c r="E601" s="43"/>
      <c r="F601" s="43"/>
    </row>
    <row r="602" spans="1:6" ht="12.75" customHeight="1" x14ac:dyDescent="0.15">
      <c r="A602" s="43"/>
      <c r="B602" s="43"/>
      <c r="C602" s="43"/>
      <c r="D602" s="43"/>
      <c r="E602" s="43"/>
      <c r="F602" s="43"/>
    </row>
    <row r="603" spans="1:6" ht="12.75" customHeight="1" x14ac:dyDescent="0.15">
      <c r="A603" s="43"/>
      <c r="B603" s="43"/>
      <c r="C603" s="43"/>
      <c r="D603" s="43"/>
      <c r="E603" s="43"/>
      <c r="F603" s="43"/>
    </row>
    <row r="604" spans="1:6" ht="12.75" customHeight="1" x14ac:dyDescent="0.15">
      <c r="A604" s="43"/>
      <c r="B604" s="43"/>
      <c r="C604" s="43"/>
      <c r="D604" s="43"/>
      <c r="E604" s="43"/>
      <c r="F604" s="43"/>
    </row>
    <row r="605" spans="1:6" ht="12.75" customHeight="1" x14ac:dyDescent="0.15">
      <c r="A605" s="43"/>
      <c r="B605" s="43"/>
      <c r="C605" s="43"/>
      <c r="D605" s="43"/>
      <c r="E605" s="43"/>
      <c r="F605" s="43"/>
    </row>
    <row r="606" spans="1:6" ht="12.75" customHeight="1" x14ac:dyDescent="0.15">
      <c r="A606" s="43"/>
      <c r="B606" s="43"/>
      <c r="C606" s="43"/>
      <c r="D606" s="43"/>
      <c r="E606" s="43"/>
      <c r="F606" s="43"/>
    </row>
    <row r="607" spans="1:6" ht="12.75" customHeight="1" x14ac:dyDescent="0.15">
      <c r="A607" s="43"/>
      <c r="B607" s="43"/>
      <c r="C607" s="43"/>
      <c r="D607" s="43"/>
      <c r="E607" s="43"/>
      <c r="F607" s="43"/>
    </row>
    <row r="608" spans="1:6" ht="12.75" customHeight="1" x14ac:dyDescent="0.15">
      <c r="A608" s="43"/>
      <c r="B608" s="43"/>
      <c r="C608" s="43"/>
      <c r="D608" s="43"/>
      <c r="E608" s="43"/>
      <c r="F608" s="43"/>
    </row>
    <row r="609" spans="1:6" ht="12.75" customHeight="1" x14ac:dyDescent="0.15">
      <c r="A609" s="43"/>
      <c r="B609" s="43"/>
      <c r="C609" s="43"/>
      <c r="D609" s="43"/>
      <c r="E609" s="43"/>
      <c r="F609" s="43"/>
    </row>
    <row r="610" spans="1:6" ht="12.75" customHeight="1" x14ac:dyDescent="0.15">
      <c r="A610" s="43"/>
      <c r="B610" s="43"/>
      <c r="C610" s="43"/>
      <c r="D610" s="43"/>
      <c r="E610" s="43"/>
      <c r="F610" s="43"/>
    </row>
    <row r="611" spans="1:6" ht="12.75" customHeight="1" x14ac:dyDescent="0.15">
      <c r="A611" s="43"/>
      <c r="B611" s="43"/>
      <c r="C611" s="43"/>
      <c r="D611" s="43"/>
      <c r="E611" s="43"/>
      <c r="F611" s="43"/>
    </row>
    <row r="612" spans="1:6" ht="12.75" customHeight="1" x14ac:dyDescent="0.15">
      <c r="A612" s="43"/>
      <c r="B612" s="43"/>
      <c r="C612" s="43"/>
      <c r="D612" s="43"/>
      <c r="E612" s="43"/>
      <c r="F612" s="43"/>
    </row>
    <row r="613" spans="1:6" ht="12.75" customHeight="1" x14ac:dyDescent="0.15">
      <c r="A613" s="43"/>
      <c r="B613" s="43"/>
      <c r="C613" s="43"/>
      <c r="D613" s="43"/>
      <c r="E613" s="43"/>
      <c r="F613" s="43"/>
    </row>
    <row r="614" spans="1:6" ht="12.75" customHeight="1" x14ac:dyDescent="0.15">
      <c r="A614" s="43"/>
      <c r="B614" s="43"/>
      <c r="C614" s="43"/>
      <c r="D614" s="43"/>
      <c r="E614" s="43"/>
      <c r="F614" s="43"/>
    </row>
    <row r="615" spans="1:6" ht="12.75" customHeight="1" x14ac:dyDescent="0.15">
      <c r="A615" s="43"/>
      <c r="B615" s="43"/>
      <c r="C615" s="43"/>
      <c r="D615" s="43"/>
      <c r="E615" s="43"/>
      <c r="F615" s="43"/>
    </row>
    <row r="616" spans="1:6" ht="12.75" customHeight="1" x14ac:dyDescent="0.15">
      <c r="A616" s="43"/>
      <c r="B616" s="43"/>
      <c r="C616" s="43"/>
      <c r="D616" s="43"/>
      <c r="E616" s="43"/>
      <c r="F616" s="43"/>
    </row>
    <row r="617" spans="1:6" ht="12.75" customHeight="1" x14ac:dyDescent="0.15">
      <c r="A617" s="43"/>
      <c r="B617" s="43"/>
      <c r="C617" s="43"/>
      <c r="D617" s="43"/>
      <c r="E617" s="43"/>
      <c r="F617" s="43"/>
    </row>
    <row r="618" spans="1:6" ht="12.75" customHeight="1" x14ac:dyDescent="0.15">
      <c r="A618" s="43"/>
      <c r="B618" s="43"/>
      <c r="C618" s="43"/>
      <c r="D618" s="43"/>
      <c r="E618" s="43"/>
      <c r="F618" s="43"/>
    </row>
    <row r="619" spans="1:6" ht="12.75" customHeight="1" x14ac:dyDescent="0.15">
      <c r="A619" s="43"/>
      <c r="B619" s="43"/>
      <c r="C619" s="43"/>
      <c r="D619" s="43"/>
      <c r="E619" s="43"/>
      <c r="F619" s="43"/>
    </row>
    <row r="620" spans="1:6" ht="12.75" customHeight="1" x14ac:dyDescent="0.15">
      <c r="A620" s="43"/>
      <c r="B620" s="43"/>
      <c r="C620" s="43"/>
      <c r="D620" s="43"/>
      <c r="E620" s="43"/>
      <c r="F620" s="43"/>
    </row>
    <row r="621" spans="1:6" ht="12.75" customHeight="1" x14ac:dyDescent="0.15">
      <c r="A621" s="43"/>
      <c r="B621" s="43"/>
      <c r="C621" s="43"/>
      <c r="D621" s="43"/>
      <c r="E621" s="43"/>
      <c r="F621" s="43"/>
    </row>
    <row r="622" spans="1:6" ht="12.75" customHeight="1" x14ac:dyDescent="0.15">
      <c r="A622" s="43"/>
      <c r="B622" s="43"/>
      <c r="C622" s="43"/>
      <c r="D622" s="43"/>
      <c r="E622" s="43"/>
      <c r="F622" s="43"/>
    </row>
    <row r="623" spans="1:6" ht="12.75" customHeight="1" x14ac:dyDescent="0.15">
      <c r="A623" s="43"/>
      <c r="B623" s="43"/>
      <c r="C623" s="43"/>
      <c r="D623" s="43"/>
      <c r="E623" s="43"/>
      <c r="F623" s="43"/>
    </row>
    <row r="624" spans="1:6" ht="12.75" customHeight="1" x14ac:dyDescent="0.15">
      <c r="A624" s="43"/>
      <c r="B624" s="43"/>
      <c r="C624" s="43"/>
      <c r="D624" s="43"/>
      <c r="E624" s="43"/>
      <c r="F624" s="43"/>
    </row>
    <row r="625" spans="1:6" ht="12.75" customHeight="1" x14ac:dyDescent="0.15">
      <c r="A625" s="43"/>
      <c r="B625" s="43"/>
      <c r="C625" s="43"/>
      <c r="D625" s="43"/>
      <c r="E625" s="43"/>
      <c r="F625" s="43"/>
    </row>
    <row r="626" spans="1:6" ht="12.75" customHeight="1" x14ac:dyDescent="0.15">
      <c r="A626" s="43"/>
      <c r="B626" s="43"/>
      <c r="C626" s="43"/>
      <c r="D626" s="43"/>
      <c r="E626" s="43"/>
      <c r="F626" s="43"/>
    </row>
    <row r="627" spans="1:6" ht="12.75" customHeight="1" x14ac:dyDescent="0.15">
      <c r="A627" s="43"/>
      <c r="B627" s="43"/>
      <c r="C627" s="43"/>
      <c r="D627" s="43"/>
      <c r="E627" s="43"/>
      <c r="F627" s="43"/>
    </row>
    <row r="628" spans="1:6" ht="12.75" customHeight="1" x14ac:dyDescent="0.15">
      <c r="A628" s="43"/>
      <c r="B628" s="43"/>
      <c r="C628" s="43"/>
      <c r="D628" s="43"/>
      <c r="E628" s="43"/>
      <c r="F628" s="43"/>
    </row>
    <row r="629" spans="1:6" ht="12.75" customHeight="1" x14ac:dyDescent="0.15">
      <c r="A629" s="43"/>
      <c r="B629" s="43"/>
      <c r="C629" s="43"/>
      <c r="D629" s="43"/>
      <c r="E629" s="43"/>
      <c r="F629" s="43"/>
    </row>
    <row r="630" spans="1:6" ht="12.75" customHeight="1" x14ac:dyDescent="0.15">
      <c r="A630" s="43"/>
      <c r="B630" s="43"/>
      <c r="C630" s="43"/>
      <c r="D630" s="43"/>
      <c r="E630" s="43"/>
      <c r="F630" s="43"/>
    </row>
    <row r="631" spans="1:6" ht="12.75" customHeight="1" x14ac:dyDescent="0.15">
      <c r="A631" s="43"/>
      <c r="B631" s="43"/>
      <c r="C631" s="43"/>
      <c r="D631" s="43"/>
      <c r="E631" s="43"/>
      <c r="F631" s="43"/>
    </row>
    <row r="632" spans="1:6" ht="12.75" customHeight="1" x14ac:dyDescent="0.15">
      <c r="A632" s="43"/>
      <c r="B632" s="43"/>
      <c r="C632" s="43"/>
      <c r="D632" s="43"/>
      <c r="E632" s="43"/>
      <c r="F632" s="43"/>
    </row>
    <row r="633" spans="1:6" ht="12.75" customHeight="1" x14ac:dyDescent="0.15">
      <c r="A633" s="43"/>
      <c r="B633" s="43"/>
      <c r="C633" s="43"/>
      <c r="D633" s="43"/>
      <c r="E633" s="43"/>
      <c r="F633" s="43"/>
    </row>
    <row r="634" spans="1:6" ht="12.75" customHeight="1" x14ac:dyDescent="0.15">
      <c r="A634" s="43"/>
      <c r="B634" s="43"/>
      <c r="C634" s="43"/>
      <c r="D634" s="43"/>
      <c r="E634" s="43"/>
      <c r="F634" s="43"/>
    </row>
    <row r="635" spans="1:6" ht="12.75" customHeight="1" x14ac:dyDescent="0.15">
      <c r="A635" s="43"/>
      <c r="B635" s="43"/>
      <c r="C635" s="43"/>
      <c r="D635" s="43"/>
      <c r="E635" s="43"/>
      <c r="F635" s="43"/>
    </row>
    <row r="636" spans="1:6" ht="12.75" customHeight="1" x14ac:dyDescent="0.15">
      <c r="A636" s="43"/>
      <c r="B636" s="43"/>
      <c r="C636" s="43"/>
      <c r="D636" s="43"/>
      <c r="E636" s="43"/>
      <c r="F636" s="43"/>
    </row>
    <row r="637" spans="1:6" ht="12.75" customHeight="1" x14ac:dyDescent="0.15">
      <c r="A637" s="43"/>
      <c r="B637" s="43"/>
      <c r="C637" s="43"/>
      <c r="D637" s="43"/>
      <c r="E637" s="43"/>
      <c r="F637" s="43"/>
    </row>
    <row r="638" spans="1:6" ht="12.75" customHeight="1" x14ac:dyDescent="0.15">
      <c r="A638" s="43"/>
      <c r="B638" s="43"/>
      <c r="C638" s="43"/>
      <c r="D638" s="43"/>
      <c r="E638" s="43"/>
      <c r="F638" s="43"/>
    </row>
    <row r="639" spans="1:6" ht="12.75" customHeight="1" x14ac:dyDescent="0.15">
      <c r="A639" s="43"/>
      <c r="B639" s="43"/>
      <c r="C639" s="43"/>
      <c r="D639" s="43"/>
      <c r="E639" s="43"/>
      <c r="F639" s="43"/>
    </row>
    <row r="640" spans="1:6" ht="12.75" customHeight="1" x14ac:dyDescent="0.15">
      <c r="A640" s="43"/>
      <c r="B640" s="43"/>
      <c r="C640" s="43"/>
      <c r="D640" s="43"/>
      <c r="E640" s="43"/>
      <c r="F640" s="43"/>
    </row>
    <row r="641" spans="1:6" ht="12.75" customHeight="1" x14ac:dyDescent="0.15">
      <c r="A641" s="43"/>
      <c r="B641" s="43"/>
      <c r="C641" s="43"/>
      <c r="D641" s="43"/>
      <c r="E641" s="43"/>
      <c r="F641" s="43"/>
    </row>
    <row r="642" spans="1:6" ht="12.75" customHeight="1" x14ac:dyDescent="0.15">
      <c r="A642" s="43"/>
      <c r="B642" s="43"/>
      <c r="C642" s="43"/>
      <c r="D642" s="43"/>
      <c r="E642" s="43"/>
      <c r="F642" s="43"/>
    </row>
    <row r="643" spans="1:6" ht="12.75" customHeight="1" x14ac:dyDescent="0.15">
      <c r="A643" s="43"/>
      <c r="B643" s="43"/>
      <c r="C643" s="43"/>
      <c r="D643" s="43"/>
      <c r="E643" s="43"/>
      <c r="F643" s="43"/>
    </row>
    <row r="644" spans="1:6" ht="12.75" customHeight="1" x14ac:dyDescent="0.15">
      <c r="A644" s="43"/>
      <c r="B644" s="43"/>
      <c r="C644" s="43"/>
      <c r="D644" s="43"/>
      <c r="E644" s="43"/>
      <c r="F644" s="43"/>
    </row>
    <row r="645" spans="1:6" ht="12.75" customHeight="1" x14ac:dyDescent="0.15">
      <c r="A645" s="43"/>
      <c r="B645" s="43"/>
      <c r="C645" s="43"/>
      <c r="D645" s="43"/>
      <c r="E645" s="43"/>
      <c r="F645" s="43"/>
    </row>
    <row r="646" spans="1:6" ht="12.75" customHeight="1" x14ac:dyDescent="0.15">
      <c r="A646" s="43"/>
      <c r="B646" s="43"/>
      <c r="C646" s="43"/>
      <c r="D646" s="43"/>
      <c r="E646" s="43"/>
      <c r="F646" s="43"/>
    </row>
    <row r="647" spans="1:6" ht="12.75" customHeight="1" x14ac:dyDescent="0.15">
      <c r="A647" s="43"/>
      <c r="B647" s="43"/>
      <c r="C647" s="43"/>
      <c r="D647" s="43"/>
      <c r="E647" s="43"/>
      <c r="F647" s="43"/>
    </row>
    <row r="648" spans="1:6" ht="12.75" customHeight="1" x14ac:dyDescent="0.15">
      <c r="A648" s="43"/>
      <c r="B648" s="43"/>
      <c r="C648" s="43"/>
      <c r="D648" s="43"/>
      <c r="E648" s="43"/>
      <c r="F648" s="43"/>
    </row>
    <row r="649" spans="1:6" ht="12.75" customHeight="1" x14ac:dyDescent="0.15">
      <c r="A649" s="43"/>
      <c r="B649" s="43"/>
      <c r="C649" s="43"/>
      <c r="D649" s="43"/>
      <c r="E649" s="43"/>
      <c r="F649" s="43"/>
    </row>
    <row r="650" spans="1:6" ht="12.75" customHeight="1" x14ac:dyDescent="0.15">
      <c r="A650" s="43"/>
      <c r="B650" s="43"/>
      <c r="C650" s="43"/>
      <c r="D650" s="43"/>
      <c r="E650" s="43"/>
      <c r="F650" s="43"/>
    </row>
    <row r="651" spans="1:6" ht="12.75" customHeight="1" x14ac:dyDescent="0.15">
      <c r="A651" s="43"/>
      <c r="B651" s="43"/>
      <c r="C651" s="43"/>
      <c r="D651" s="43"/>
      <c r="E651" s="43"/>
      <c r="F651" s="43"/>
    </row>
    <row r="652" spans="1:6" ht="12.75" customHeight="1" x14ac:dyDescent="0.15">
      <c r="A652" s="43"/>
      <c r="B652" s="43"/>
      <c r="C652" s="43"/>
      <c r="D652" s="43"/>
      <c r="E652" s="43"/>
      <c r="F652" s="43"/>
    </row>
    <row r="653" spans="1:6" ht="12.75" customHeight="1" x14ac:dyDescent="0.15">
      <c r="A653" s="43"/>
      <c r="B653" s="43"/>
      <c r="C653" s="43"/>
      <c r="D653" s="43"/>
      <c r="E653" s="43"/>
      <c r="F653" s="43"/>
    </row>
    <row r="654" spans="1:6" ht="12.75" customHeight="1" x14ac:dyDescent="0.15">
      <c r="A654" s="43"/>
      <c r="B654" s="43"/>
      <c r="C654" s="43"/>
      <c r="D654" s="43"/>
      <c r="E654" s="43"/>
      <c r="F654" s="43"/>
    </row>
    <row r="655" spans="1:6" ht="12.75" customHeight="1" x14ac:dyDescent="0.15">
      <c r="A655" s="43"/>
      <c r="B655" s="43"/>
      <c r="C655" s="43"/>
      <c r="D655" s="43"/>
      <c r="E655" s="43"/>
      <c r="F655" s="43"/>
    </row>
    <row r="656" spans="1:6" ht="12.75" customHeight="1" x14ac:dyDescent="0.15">
      <c r="A656" s="43"/>
      <c r="B656" s="43"/>
      <c r="C656" s="43"/>
      <c r="D656" s="43"/>
      <c r="E656" s="43"/>
      <c r="F656" s="43"/>
    </row>
    <row r="657" spans="1:6" ht="12.75" customHeight="1" x14ac:dyDescent="0.15">
      <c r="A657" s="43"/>
      <c r="B657" s="43"/>
      <c r="C657" s="43"/>
      <c r="D657" s="43"/>
      <c r="E657" s="43"/>
      <c r="F657" s="43"/>
    </row>
    <row r="658" spans="1:6" ht="12.75" customHeight="1" x14ac:dyDescent="0.15">
      <c r="A658" s="43"/>
      <c r="B658" s="43"/>
      <c r="C658" s="43"/>
      <c r="D658" s="43"/>
      <c r="E658" s="43"/>
      <c r="F658" s="43"/>
    </row>
    <row r="659" spans="1:6" ht="12.75" customHeight="1" x14ac:dyDescent="0.15">
      <c r="A659" s="43"/>
      <c r="B659" s="43"/>
      <c r="C659" s="43"/>
      <c r="D659" s="43"/>
      <c r="E659" s="43"/>
      <c r="F659" s="43"/>
    </row>
    <row r="660" spans="1:6" ht="12.75" customHeight="1" x14ac:dyDescent="0.15">
      <c r="A660" s="43"/>
      <c r="B660" s="43"/>
      <c r="C660" s="43"/>
      <c r="D660" s="43"/>
      <c r="E660" s="43"/>
      <c r="F660" s="43"/>
    </row>
    <row r="661" spans="1:6" ht="12.75" customHeight="1" x14ac:dyDescent="0.15">
      <c r="A661" s="43"/>
      <c r="B661" s="43"/>
      <c r="C661" s="43"/>
      <c r="D661" s="43"/>
      <c r="E661" s="43"/>
      <c r="F661" s="43"/>
    </row>
    <row r="662" spans="1:6" ht="12.75" customHeight="1" x14ac:dyDescent="0.15">
      <c r="A662" s="43"/>
      <c r="B662" s="43"/>
      <c r="C662" s="43"/>
      <c r="D662" s="43"/>
      <c r="E662" s="43"/>
      <c r="F662" s="43"/>
    </row>
    <row r="663" spans="1:6" ht="12.75" customHeight="1" x14ac:dyDescent="0.15">
      <c r="A663" s="43"/>
      <c r="B663" s="43"/>
      <c r="C663" s="43"/>
      <c r="D663" s="43"/>
      <c r="E663" s="43"/>
      <c r="F663" s="43"/>
    </row>
    <row r="664" spans="1:6" ht="12.75" customHeight="1" x14ac:dyDescent="0.15">
      <c r="A664" s="43"/>
      <c r="B664" s="43"/>
      <c r="C664" s="43"/>
      <c r="D664" s="43"/>
      <c r="E664" s="43"/>
      <c r="F664" s="43"/>
    </row>
    <row r="665" spans="1:6" ht="12.75" customHeight="1" x14ac:dyDescent="0.15">
      <c r="A665" s="43"/>
      <c r="B665" s="43"/>
      <c r="C665" s="43"/>
      <c r="D665" s="43"/>
      <c r="E665" s="43"/>
      <c r="F665" s="43"/>
    </row>
    <row r="666" spans="1:6" ht="12.75" customHeight="1" x14ac:dyDescent="0.15">
      <c r="A666" s="43"/>
      <c r="B666" s="43"/>
      <c r="C666" s="43"/>
      <c r="D666" s="43"/>
      <c r="E666" s="43"/>
      <c r="F666" s="43"/>
    </row>
    <row r="667" spans="1:6" ht="12.75" customHeight="1" x14ac:dyDescent="0.15">
      <c r="A667" s="43"/>
      <c r="B667" s="43"/>
      <c r="C667" s="43"/>
      <c r="D667" s="43"/>
      <c r="E667" s="43"/>
      <c r="F667" s="43"/>
    </row>
    <row r="668" spans="1:6" ht="12.75" customHeight="1" x14ac:dyDescent="0.15">
      <c r="A668" s="43"/>
      <c r="B668" s="43"/>
      <c r="C668" s="43"/>
      <c r="D668" s="43"/>
      <c r="E668" s="43"/>
      <c r="F668" s="43"/>
    </row>
    <row r="669" spans="1:6" ht="12.75" customHeight="1" x14ac:dyDescent="0.15">
      <c r="A669" s="43"/>
      <c r="B669" s="43"/>
      <c r="C669" s="43"/>
      <c r="D669" s="43"/>
      <c r="E669" s="43"/>
      <c r="F669" s="43"/>
    </row>
    <row r="670" spans="1:6" ht="12.75" customHeight="1" x14ac:dyDescent="0.15">
      <c r="A670" s="43"/>
      <c r="B670" s="43"/>
      <c r="C670" s="43"/>
      <c r="D670" s="43"/>
      <c r="E670" s="43"/>
      <c r="F670" s="43"/>
    </row>
    <row r="671" spans="1:6" ht="12.75" customHeight="1" x14ac:dyDescent="0.15">
      <c r="A671" s="43"/>
      <c r="B671" s="43"/>
      <c r="C671" s="43"/>
      <c r="D671" s="43"/>
      <c r="E671" s="43"/>
      <c r="F671" s="43"/>
    </row>
    <row r="672" spans="1:6" ht="12.75" customHeight="1" x14ac:dyDescent="0.15">
      <c r="A672" s="43"/>
      <c r="B672" s="43"/>
      <c r="C672" s="43"/>
      <c r="D672" s="43"/>
      <c r="E672" s="43"/>
      <c r="F672" s="43"/>
    </row>
    <row r="673" spans="1:6" ht="12.75" customHeight="1" x14ac:dyDescent="0.15">
      <c r="A673" s="43"/>
      <c r="B673" s="43"/>
      <c r="C673" s="43"/>
      <c r="D673" s="43"/>
      <c r="E673" s="43"/>
      <c r="F673" s="43"/>
    </row>
    <row r="674" spans="1:6" ht="12.75" customHeight="1" x14ac:dyDescent="0.15">
      <c r="A674" s="43"/>
      <c r="B674" s="43"/>
      <c r="C674" s="43"/>
      <c r="D674" s="43"/>
      <c r="E674" s="43"/>
      <c r="F674" s="43"/>
    </row>
    <row r="675" spans="1:6" ht="12.75" customHeight="1" x14ac:dyDescent="0.15">
      <c r="A675" s="43"/>
      <c r="B675" s="43"/>
      <c r="C675" s="43"/>
      <c r="D675" s="43"/>
      <c r="E675" s="43"/>
      <c r="F675" s="43"/>
    </row>
    <row r="676" spans="1:6" ht="12.75" customHeight="1" x14ac:dyDescent="0.15">
      <c r="A676" s="43"/>
      <c r="B676" s="43"/>
      <c r="C676" s="43"/>
      <c r="D676" s="43"/>
      <c r="E676" s="43"/>
      <c r="F676" s="43"/>
    </row>
    <row r="677" spans="1:6" ht="12.75" customHeight="1" x14ac:dyDescent="0.15">
      <c r="A677" s="43"/>
      <c r="B677" s="43"/>
      <c r="C677" s="43"/>
      <c r="D677" s="43"/>
      <c r="E677" s="43"/>
      <c r="F677" s="43"/>
    </row>
    <row r="678" spans="1:6" ht="12.75" customHeight="1" x14ac:dyDescent="0.15">
      <c r="A678" s="43"/>
      <c r="B678" s="43"/>
      <c r="C678" s="43"/>
      <c r="D678" s="43"/>
      <c r="E678" s="43"/>
      <c r="F678" s="43"/>
    </row>
    <row r="679" spans="1:6" ht="12.75" customHeight="1" x14ac:dyDescent="0.15">
      <c r="A679" s="43"/>
      <c r="B679" s="43"/>
      <c r="C679" s="43"/>
      <c r="D679" s="43"/>
      <c r="E679" s="43"/>
      <c r="F679" s="43"/>
    </row>
    <row r="680" spans="1:6" ht="12.75" customHeight="1" x14ac:dyDescent="0.15">
      <c r="A680" s="43"/>
      <c r="B680" s="43"/>
      <c r="C680" s="43"/>
      <c r="D680" s="43"/>
      <c r="E680" s="43"/>
      <c r="F680" s="43"/>
    </row>
    <row r="681" spans="1:6" ht="12.75" customHeight="1" x14ac:dyDescent="0.15">
      <c r="A681" s="43"/>
      <c r="B681" s="43"/>
      <c r="C681" s="43"/>
      <c r="D681" s="43"/>
      <c r="E681" s="43"/>
      <c r="F681" s="43"/>
    </row>
    <row r="682" spans="1:6" ht="12.75" customHeight="1" x14ac:dyDescent="0.15">
      <c r="A682" s="43"/>
      <c r="B682" s="43"/>
      <c r="C682" s="43"/>
      <c r="D682" s="43"/>
      <c r="E682" s="43"/>
      <c r="F682" s="43"/>
    </row>
    <row r="683" spans="1:6" ht="12.75" customHeight="1" x14ac:dyDescent="0.15">
      <c r="A683" s="43"/>
      <c r="B683" s="43"/>
      <c r="C683" s="43"/>
      <c r="D683" s="43"/>
      <c r="E683" s="43"/>
      <c r="F683" s="43"/>
    </row>
    <row r="684" spans="1:6" ht="12.75" customHeight="1" x14ac:dyDescent="0.15">
      <c r="A684" s="43"/>
      <c r="B684" s="43"/>
      <c r="C684" s="43"/>
      <c r="D684" s="43"/>
      <c r="E684" s="43"/>
      <c r="F684" s="43"/>
    </row>
    <row r="685" spans="1:6" ht="12.75" customHeight="1" x14ac:dyDescent="0.15">
      <c r="A685" s="43"/>
      <c r="B685" s="43"/>
      <c r="C685" s="43"/>
      <c r="D685" s="43"/>
      <c r="E685" s="43"/>
      <c r="F685" s="43"/>
    </row>
    <row r="686" spans="1:6" ht="12.75" customHeight="1" x14ac:dyDescent="0.15">
      <c r="A686" s="43"/>
      <c r="B686" s="43"/>
      <c r="C686" s="43"/>
      <c r="D686" s="43"/>
      <c r="E686" s="43"/>
      <c r="F686" s="43"/>
    </row>
    <row r="687" spans="1:6" ht="12.75" customHeight="1" x14ac:dyDescent="0.15">
      <c r="A687" s="43"/>
      <c r="B687" s="43"/>
      <c r="C687" s="43"/>
      <c r="D687" s="43"/>
      <c r="E687" s="43"/>
      <c r="F687" s="43"/>
    </row>
    <row r="688" spans="1:6" ht="12.75" customHeight="1" x14ac:dyDescent="0.15">
      <c r="A688" s="43"/>
      <c r="B688" s="43"/>
      <c r="C688" s="43"/>
      <c r="D688" s="43"/>
      <c r="E688" s="43"/>
      <c r="F688" s="43"/>
    </row>
    <row r="689" spans="1:6" ht="12.75" customHeight="1" x14ac:dyDescent="0.15">
      <c r="A689" s="43"/>
      <c r="B689" s="43"/>
      <c r="C689" s="43"/>
      <c r="D689" s="43"/>
      <c r="E689" s="43"/>
      <c r="F689" s="43"/>
    </row>
    <row r="690" spans="1:6" ht="12.75" customHeight="1" x14ac:dyDescent="0.15">
      <c r="A690" s="43"/>
      <c r="B690" s="43"/>
      <c r="C690" s="43"/>
      <c r="D690" s="43"/>
      <c r="E690" s="43"/>
      <c r="F690" s="43"/>
    </row>
    <row r="691" spans="1:6" ht="12.75" customHeight="1" x14ac:dyDescent="0.15">
      <c r="A691" s="43"/>
      <c r="B691" s="43"/>
      <c r="C691" s="43"/>
      <c r="D691" s="43"/>
      <c r="E691" s="43"/>
      <c r="F691" s="43"/>
    </row>
    <row r="692" spans="1:6" ht="12.75" customHeight="1" x14ac:dyDescent="0.15">
      <c r="A692" s="43"/>
      <c r="B692" s="43"/>
      <c r="C692" s="43"/>
      <c r="D692" s="43"/>
      <c r="E692" s="43"/>
      <c r="F692" s="43"/>
    </row>
    <row r="693" spans="1:6" ht="12.75" customHeight="1" x14ac:dyDescent="0.15">
      <c r="A693" s="43"/>
      <c r="B693" s="43"/>
      <c r="C693" s="43"/>
      <c r="D693" s="43"/>
      <c r="E693" s="43"/>
      <c r="F693" s="43"/>
    </row>
    <row r="694" spans="1:6" ht="12.75" customHeight="1" x14ac:dyDescent="0.15">
      <c r="A694" s="43"/>
      <c r="B694" s="43"/>
      <c r="C694" s="43"/>
      <c r="D694" s="43"/>
      <c r="E694" s="43"/>
      <c r="F694" s="43"/>
    </row>
    <row r="695" spans="1:6" ht="12.75" customHeight="1" x14ac:dyDescent="0.15">
      <c r="A695" s="43"/>
      <c r="B695" s="43"/>
      <c r="C695" s="43"/>
      <c r="D695" s="43"/>
      <c r="E695" s="43"/>
      <c r="F695" s="43"/>
    </row>
    <row r="696" spans="1:6" ht="12.75" customHeight="1" x14ac:dyDescent="0.15">
      <c r="A696" s="43"/>
      <c r="B696" s="43"/>
      <c r="C696" s="43"/>
      <c r="D696" s="43"/>
      <c r="E696" s="43"/>
      <c r="F696" s="43"/>
    </row>
    <row r="697" spans="1:6" ht="12.75" customHeight="1" x14ac:dyDescent="0.15">
      <c r="A697" s="43"/>
      <c r="B697" s="43"/>
      <c r="C697" s="43"/>
      <c r="D697" s="43"/>
      <c r="E697" s="43"/>
      <c r="F697" s="43"/>
    </row>
    <row r="698" spans="1:6" ht="12.75" customHeight="1" x14ac:dyDescent="0.15">
      <c r="A698" s="43"/>
      <c r="B698" s="43"/>
      <c r="C698" s="43"/>
      <c r="D698" s="43"/>
      <c r="E698" s="43"/>
      <c r="F698" s="43"/>
    </row>
    <row r="699" spans="1:6" ht="12.75" customHeight="1" x14ac:dyDescent="0.15">
      <c r="A699" s="43"/>
      <c r="B699" s="43"/>
      <c r="C699" s="43"/>
      <c r="D699" s="43"/>
      <c r="E699" s="43"/>
      <c r="F699" s="43"/>
    </row>
    <row r="700" spans="1:6" ht="12.75" customHeight="1" x14ac:dyDescent="0.15">
      <c r="A700" s="43"/>
      <c r="B700" s="43"/>
      <c r="C700" s="43"/>
      <c r="D700" s="43"/>
      <c r="E700" s="43"/>
      <c r="F700" s="43"/>
    </row>
    <row r="701" spans="1:6" ht="12.75" customHeight="1" x14ac:dyDescent="0.15">
      <c r="A701" s="43"/>
      <c r="B701" s="43"/>
      <c r="C701" s="43"/>
      <c r="D701" s="43"/>
      <c r="E701" s="43"/>
      <c r="F701" s="43"/>
    </row>
    <row r="702" spans="1:6" ht="12.75" customHeight="1" x14ac:dyDescent="0.15">
      <c r="A702" s="43"/>
      <c r="B702" s="43"/>
      <c r="C702" s="43"/>
      <c r="D702" s="43"/>
      <c r="E702" s="43"/>
      <c r="F702" s="43"/>
    </row>
    <row r="703" spans="1:6" ht="12.75" customHeight="1" x14ac:dyDescent="0.15">
      <c r="A703" s="43"/>
      <c r="B703" s="43"/>
      <c r="C703" s="43"/>
      <c r="D703" s="43"/>
      <c r="E703" s="43"/>
      <c r="F703" s="43"/>
    </row>
    <row r="704" spans="1:6" ht="12.75" customHeight="1" x14ac:dyDescent="0.15">
      <c r="A704" s="43"/>
      <c r="B704" s="43"/>
      <c r="C704" s="43"/>
      <c r="D704" s="43"/>
      <c r="E704" s="43"/>
      <c r="F704" s="43"/>
    </row>
    <row r="705" spans="1:6" ht="12.75" customHeight="1" x14ac:dyDescent="0.15">
      <c r="A705" s="43"/>
      <c r="B705" s="43"/>
      <c r="C705" s="43"/>
      <c r="D705" s="43"/>
      <c r="E705" s="43"/>
      <c r="F705" s="43"/>
    </row>
    <row r="706" spans="1:6" ht="12.75" customHeight="1" x14ac:dyDescent="0.15">
      <c r="A706" s="43"/>
      <c r="B706" s="43"/>
      <c r="C706" s="43"/>
      <c r="D706" s="43"/>
      <c r="E706" s="43"/>
      <c r="F706" s="43"/>
    </row>
    <row r="707" spans="1:6" ht="12.75" customHeight="1" x14ac:dyDescent="0.15">
      <c r="A707" s="43"/>
      <c r="B707" s="43"/>
      <c r="C707" s="43"/>
      <c r="D707" s="43"/>
      <c r="E707" s="43"/>
      <c r="F707" s="43"/>
    </row>
    <row r="708" spans="1:6" ht="12.75" customHeight="1" x14ac:dyDescent="0.15">
      <c r="A708" s="43"/>
      <c r="B708" s="43"/>
      <c r="C708" s="43"/>
      <c r="D708" s="43"/>
      <c r="E708" s="43"/>
      <c r="F708" s="43"/>
    </row>
    <row r="709" spans="1:6" ht="12.75" customHeight="1" x14ac:dyDescent="0.15">
      <c r="A709" s="43"/>
      <c r="B709" s="43"/>
      <c r="C709" s="43"/>
      <c r="D709" s="43"/>
      <c r="E709" s="43"/>
      <c r="F709" s="43"/>
    </row>
    <row r="710" spans="1:6" ht="12.75" customHeight="1" x14ac:dyDescent="0.15">
      <c r="A710" s="43"/>
      <c r="B710" s="43"/>
      <c r="C710" s="43"/>
      <c r="D710" s="43"/>
      <c r="E710" s="43"/>
      <c r="F710" s="43"/>
    </row>
    <row r="711" spans="1:6" ht="12.75" customHeight="1" x14ac:dyDescent="0.15">
      <c r="A711" s="43"/>
      <c r="B711" s="43"/>
      <c r="C711" s="43"/>
      <c r="D711" s="43"/>
      <c r="E711" s="43"/>
      <c r="F711" s="43"/>
    </row>
    <row r="712" spans="1:6" ht="12.75" customHeight="1" x14ac:dyDescent="0.15">
      <c r="A712" s="43"/>
      <c r="B712" s="43"/>
      <c r="C712" s="43"/>
      <c r="D712" s="43"/>
      <c r="E712" s="43"/>
      <c r="F712" s="43"/>
    </row>
    <row r="713" spans="1:6" ht="12.75" customHeight="1" x14ac:dyDescent="0.15">
      <c r="A713" s="43"/>
      <c r="B713" s="43"/>
      <c r="C713" s="43"/>
      <c r="D713" s="43"/>
      <c r="E713" s="43"/>
      <c r="F713" s="43"/>
    </row>
    <row r="714" spans="1:6" ht="12.75" customHeight="1" x14ac:dyDescent="0.15">
      <c r="A714" s="43"/>
      <c r="B714" s="43"/>
      <c r="C714" s="43"/>
      <c r="D714" s="43"/>
      <c r="E714" s="43"/>
      <c r="F714" s="43"/>
    </row>
    <row r="715" spans="1:6" ht="12.75" customHeight="1" x14ac:dyDescent="0.15">
      <c r="A715" s="43"/>
      <c r="B715" s="43"/>
      <c r="C715" s="43"/>
      <c r="D715" s="43"/>
      <c r="E715" s="43"/>
      <c r="F715" s="43"/>
    </row>
    <row r="716" spans="1:6" ht="12.75" customHeight="1" x14ac:dyDescent="0.15">
      <c r="A716" s="43"/>
      <c r="B716" s="43"/>
      <c r="C716" s="43"/>
      <c r="D716" s="43"/>
      <c r="E716" s="43"/>
      <c r="F716" s="43"/>
    </row>
    <row r="717" spans="1:6" ht="12.75" customHeight="1" x14ac:dyDescent="0.15">
      <c r="A717" s="43"/>
      <c r="B717" s="43"/>
      <c r="C717" s="43"/>
      <c r="D717" s="43"/>
      <c r="E717" s="43"/>
      <c r="F717" s="43"/>
    </row>
    <row r="718" spans="1:6" ht="12.75" customHeight="1" x14ac:dyDescent="0.15">
      <c r="A718" s="43"/>
      <c r="B718" s="43"/>
      <c r="C718" s="43"/>
      <c r="D718" s="43"/>
      <c r="E718" s="43"/>
      <c r="F718" s="43"/>
    </row>
    <row r="719" spans="1:6" ht="12.75" customHeight="1" x14ac:dyDescent="0.15">
      <c r="A719" s="43"/>
      <c r="B719" s="43"/>
      <c r="C719" s="43"/>
      <c r="D719" s="43"/>
      <c r="E719" s="43"/>
      <c r="F719" s="43"/>
    </row>
    <row r="720" spans="1:6" ht="12.75" customHeight="1" x14ac:dyDescent="0.15">
      <c r="A720" s="43"/>
      <c r="B720" s="43"/>
      <c r="C720" s="43"/>
      <c r="D720" s="43"/>
      <c r="E720" s="43"/>
      <c r="F720" s="43"/>
    </row>
    <row r="721" spans="1:6" ht="12.75" customHeight="1" x14ac:dyDescent="0.15">
      <c r="A721" s="43"/>
      <c r="B721" s="43"/>
      <c r="C721" s="43"/>
      <c r="D721" s="43"/>
      <c r="E721" s="43"/>
      <c r="F721" s="43"/>
    </row>
    <row r="722" spans="1:6" ht="12.75" customHeight="1" x14ac:dyDescent="0.15">
      <c r="A722" s="43"/>
      <c r="B722" s="43"/>
      <c r="C722" s="43"/>
      <c r="D722" s="43"/>
      <c r="E722" s="43"/>
      <c r="F722" s="43"/>
    </row>
    <row r="723" spans="1:6" ht="12.75" customHeight="1" x14ac:dyDescent="0.15">
      <c r="A723" s="43"/>
      <c r="B723" s="43"/>
      <c r="C723" s="43"/>
      <c r="D723" s="43"/>
      <c r="E723" s="43"/>
      <c r="F723" s="43"/>
    </row>
    <row r="724" spans="1:6" ht="12.75" customHeight="1" x14ac:dyDescent="0.15">
      <c r="A724" s="43"/>
      <c r="B724" s="43"/>
      <c r="C724" s="43"/>
      <c r="D724" s="43"/>
      <c r="E724" s="43"/>
      <c r="F724" s="43"/>
    </row>
    <row r="725" spans="1:6" ht="12.75" customHeight="1" x14ac:dyDescent="0.15">
      <c r="A725" s="43"/>
      <c r="B725" s="43"/>
      <c r="C725" s="43"/>
      <c r="D725" s="43"/>
      <c r="E725" s="43"/>
      <c r="F725" s="43"/>
    </row>
    <row r="726" spans="1:6" ht="12.75" customHeight="1" x14ac:dyDescent="0.15">
      <c r="A726" s="43"/>
      <c r="B726" s="43"/>
      <c r="C726" s="43"/>
      <c r="D726" s="43"/>
      <c r="E726" s="43"/>
      <c r="F726" s="43"/>
    </row>
    <row r="727" spans="1:6" ht="12.75" customHeight="1" x14ac:dyDescent="0.15">
      <c r="A727" s="43"/>
      <c r="B727" s="43"/>
      <c r="C727" s="43"/>
      <c r="D727" s="43"/>
      <c r="E727" s="43"/>
      <c r="F727" s="43"/>
    </row>
    <row r="728" spans="1:6" ht="12.75" customHeight="1" x14ac:dyDescent="0.15">
      <c r="A728" s="43"/>
      <c r="B728" s="43"/>
      <c r="C728" s="43"/>
      <c r="D728" s="43"/>
      <c r="E728" s="43"/>
      <c r="F728" s="43"/>
    </row>
    <row r="729" spans="1:6" ht="12.75" customHeight="1" x14ac:dyDescent="0.15">
      <c r="A729" s="43"/>
      <c r="B729" s="43"/>
      <c r="C729" s="43"/>
      <c r="D729" s="43"/>
      <c r="E729" s="43"/>
      <c r="F729" s="43"/>
    </row>
    <row r="730" spans="1:6" ht="12.75" customHeight="1" x14ac:dyDescent="0.15">
      <c r="A730" s="43"/>
      <c r="B730" s="43"/>
      <c r="C730" s="43"/>
      <c r="D730" s="43"/>
      <c r="E730" s="43"/>
      <c r="F730" s="43"/>
    </row>
    <row r="731" spans="1:6" ht="12.75" customHeight="1" x14ac:dyDescent="0.15">
      <c r="A731" s="43"/>
      <c r="B731" s="43"/>
      <c r="C731" s="43"/>
      <c r="D731" s="43"/>
      <c r="E731" s="43"/>
      <c r="F731" s="43"/>
    </row>
    <row r="732" spans="1:6" ht="12.75" customHeight="1" x14ac:dyDescent="0.15">
      <c r="A732" s="43"/>
      <c r="B732" s="43"/>
      <c r="C732" s="43"/>
      <c r="D732" s="43"/>
      <c r="E732" s="43"/>
      <c r="F732" s="43"/>
    </row>
    <row r="733" spans="1:6" ht="12.75" customHeight="1" x14ac:dyDescent="0.15">
      <c r="A733" s="43"/>
      <c r="B733" s="43"/>
      <c r="C733" s="43"/>
      <c r="D733" s="43"/>
      <c r="E733" s="43"/>
      <c r="F733" s="43"/>
    </row>
    <row r="734" spans="1:6" ht="12.75" customHeight="1" x14ac:dyDescent="0.15">
      <c r="A734" s="43"/>
      <c r="B734" s="43"/>
      <c r="C734" s="43"/>
      <c r="D734" s="43"/>
      <c r="E734" s="43"/>
      <c r="F734" s="43"/>
    </row>
    <row r="735" spans="1:6" ht="12.75" customHeight="1" x14ac:dyDescent="0.15">
      <c r="A735" s="43"/>
      <c r="B735" s="43"/>
      <c r="C735" s="43"/>
      <c r="D735" s="43"/>
      <c r="E735" s="43"/>
      <c r="F735" s="43"/>
    </row>
    <row r="736" spans="1:6" ht="12.75" customHeight="1" x14ac:dyDescent="0.15">
      <c r="A736" s="43"/>
      <c r="B736" s="43"/>
      <c r="C736" s="43"/>
      <c r="D736" s="43"/>
      <c r="E736" s="43"/>
      <c r="F736" s="43"/>
    </row>
    <row r="737" spans="1:6" ht="12.75" customHeight="1" x14ac:dyDescent="0.15">
      <c r="A737" s="43"/>
      <c r="B737" s="43"/>
      <c r="C737" s="43"/>
      <c r="D737" s="43"/>
      <c r="E737" s="43"/>
      <c r="F737" s="43"/>
    </row>
    <row r="738" spans="1:6" ht="12.75" customHeight="1" x14ac:dyDescent="0.15">
      <c r="A738" s="43"/>
      <c r="B738" s="43"/>
      <c r="C738" s="43"/>
      <c r="D738" s="43"/>
      <c r="E738" s="43"/>
      <c r="F738" s="43"/>
    </row>
    <row r="739" spans="1:6" ht="12.75" customHeight="1" x14ac:dyDescent="0.15">
      <c r="A739" s="43"/>
      <c r="B739" s="43"/>
      <c r="C739" s="43"/>
      <c r="D739" s="43"/>
      <c r="E739" s="43"/>
      <c r="F739" s="43"/>
    </row>
    <row r="740" spans="1:6" ht="12.75" customHeight="1" x14ac:dyDescent="0.15">
      <c r="A740" s="43"/>
      <c r="B740" s="43"/>
      <c r="C740" s="43"/>
      <c r="D740" s="43"/>
      <c r="E740" s="43"/>
      <c r="F740" s="43"/>
    </row>
    <row r="741" spans="1:6" ht="12.75" customHeight="1" x14ac:dyDescent="0.15">
      <c r="A741" s="43"/>
      <c r="B741" s="43"/>
      <c r="C741" s="43"/>
      <c r="D741" s="43"/>
      <c r="E741" s="43"/>
      <c r="F741" s="43"/>
    </row>
    <row r="742" spans="1:6" ht="12.75" customHeight="1" x14ac:dyDescent="0.15">
      <c r="A742" s="43"/>
      <c r="B742" s="43"/>
      <c r="C742" s="43"/>
      <c r="D742" s="43"/>
      <c r="E742" s="43"/>
      <c r="F742" s="43"/>
    </row>
    <row r="743" spans="1:6" ht="12.75" customHeight="1" x14ac:dyDescent="0.15">
      <c r="A743" s="43"/>
      <c r="B743" s="43"/>
      <c r="C743" s="43"/>
      <c r="D743" s="43"/>
      <c r="E743" s="43"/>
      <c r="F743" s="43"/>
    </row>
    <row r="744" spans="1:6" ht="12.75" customHeight="1" x14ac:dyDescent="0.15">
      <c r="A744" s="43"/>
      <c r="B744" s="43"/>
      <c r="C744" s="43"/>
      <c r="D744" s="43"/>
      <c r="E744" s="43"/>
      <c r="F744" s="43"/>
    </row>
    <row r="745" spans="1:6" ht="12.75" customHeight="1" x14ac:dyDescent="0.15">
      <c r="A745" s="43"/>
      <c r="B745" s="43"/>
      <c r="C745" s="43"/>
      <c r="D745" s="43"/>
      <c r="E745" s="43"/>
      <c r="F745" s="43"/>
    </row>
    <row r="746" spans="1:6" ht="12.75" customHeight="1" x14ac:dyDescent="0.15">
      <c r="A746" s="43"/>
      <c r="B746" s="43"/>
      <c r="C746" s="43"/>
      <c r="D746" s="43"/>
      <c r="E746" s="43"/>
      <c r="F746" s="43"/>
    </row>
    <row r="747" spans="1:6" ht="12.75" customHeight="1" x14ac:dyDescent="0.15">
      <c r="A747" s="43"/>
      <c r="B747" s="43"/>
      <c r="C747" s="43"/>
      <c r="D747" s="43"/>
      <c r="E747" s="43"/>
      <c r="F747" s="43"/>
    </row>
    <row r="748" spans="1:6" ht="12.75" customHeight="1" x14ac:dyDescent="0.15">
      <c r="A748" s="43"/>
      <c r="B748" s="43"/>
      <c r="C748" s="43"/>
      <c r="D748" s="43"/>
      <c r="E748" s="43"/>
      <c r="F748" s="43"/>
    </row>
    <row r="749" spans="1:6" ht="12.75" customHeight="1" x14ac:dyDescent="0.15">
      <c r="A749" s="43"/>
      <c r="B749" s="43"/>
      <c r="C749" s="43"/>
      <c r="D749" s="43"/>
      <c r="E749" s="43"/>
      <c r="F749" s="43"/>
    </row>
    <row r="750" spans="1:6" ht="12.75" customHeight="1" x14ac:dyDescent="0.15">
      <c r="A750" s="43"/>
      <c r="B750" s="43"/>
      <c r="C750" s="43"/>
      <c r="D750" s="43"/>
      <c r="E750" s="43"/>
      <c r="F750" s="43"/>
    </row>
    <row r="751" spans="1:6" ht="12.75" customHeight="1" x14ac:dyDescent="0.15">
      <c r="A751" s="43"/>
      <c r="B751" s="43"/>
      <c r="C751" s="43"/>
      <c r="D751" s="43"/>
      <c r="E751" s="43"/>
      <c r="F751" s="43"/>
    </row>
    <row r="752" spans="1:6" ht="12.75" customHeight="1" x14ac:dyDescent="0.15">
      <c r="A752" s="43"/>
      <c r="B752" s="43"/>
      <c r="C752" s="43"/>
      <c r="D752" s="43"/>
      <c r="E752" s="43"/>
      <c r="F752" s="43"/>
    </row>
    <row r="753" spans="1:6" ht="12.75" customHeight="1" x14ac:dyDescent="0.15">
      <c r="A753" s="43"/>
      <c r="B753" s="43"/>
      <c r="C753" s="43"/>
      <c r="D753" s="43"/>
      <c r="E753" s="43"/>
      <c r="F753" s="43"/>
    </row>
    <row r="754" spans="1:6" ht="12.75" customHeight="1" x14ac:dyDescent="0.15">
      <c r="A754" s="43"/>
      <c r="B754" s="43"/>
      <c r="C754" s="43"/>
      <c r="D754" s="43"/>
      <c r="E754" s="43"/>
      <c r="F754" s="43"/>
    </row>
    <row r="755" spans="1:6" ht="12.75" customHeight="1" x14ac:dyDescent="0.15">
      <c r="A755" s="43"/>
      <c r="B755" s="43"/>
      <c r="C755" s="43"/>
      <c r="D755" s="43"/>
      <c r="E755" s="43"/>
      <c r="F755" s="43"/>
    </row>
    <row r="756" spans="1:6" ht="12.75" customHeight="1" x14ac:dyDescent="0.15">
      <c r="A756" s="43"/>
      <c r="B756" s="43"/>
      <c r="C756" s="43"/>
      <c r="D756" s="43"/>
      <c r="E756" s="43"/>
      <c r="F756" s="43"/>
    </row>
    <row r="757" spans="1:6" ht="12.75" customHeight="1" x14ac:dyDescent="0.15">
      <c r="A757" s="43"/>
      <c r="B757" s="43"/>
      <c r="C757" s="43"/>
      <c r="D757" s="43"/>
      <c r="E757" s="43"/>
      <c r="F757" s="43"/>
    </row>
    <row r="758" spans="1:6" ht="12.75" customHeight="1" x14ac:dyDescent="0.15">
      <c r="A758" s="43"/>
      <c r="B758" s="43"/>
      <c r="C758" s="43"/>
      <c r="D758" s="43"/>
      <c r="E758" s="43"/>
      <c r="F758" s="43"/>
    </row>
    <row r="759" spans="1:6" ht="12.75" customHeight="1" x14ac:dyDescent="0.15">
      <c r="A759" s="43"/>
      <c r="B759" s="43"/>
      <c r="C759" s="43"/>
      <c r="D759" s="43"/>
      <c r="E759" s="43"/>
      <c r="F759" s="43"/>
    </row>
    <row r="760" spans="1:6" ht="12.75" customHeight="1" x14ac:dyDescent="0.15">
      <c r="A760" s="43"/>
      <c r="B760" s="43"/>
      <c r="C760" s="43"/>
      <c r="D760" s="43"/>
      <c r="E760" s="43"/>
      <c r="F760" s="43"/>
    </row>
    <row r="761" spans="1:6" ht="12.75" customHeight="1" x14ac:dyDescent="0.15">
      <c r="A761" s="43"/>
      <c r="B761" s="43"/>
      <c r="C761" s="43"/>
      <c r="D761" s="43"/>
      <c r="E761" s="43"/>
      <c r="F761" s="43"/>
    </row>
    <row r="762" spans="1:6" ht="12.75" customHeight="1" x14ac:dyDescent="0.15">
      <c r="A762" s="43"/>
      <c r="B762" s="43"/>
      <c r="C762" s="43"/>
      <c r="D762" s="43"/>
      <c r="E762" s="43"/>
      <c r="F762" s="43"/>
    </row>
    <row r="763" spans="1:6" ht="12.75" customHeight="1" x14ac:dyDescent="0.15">
      <c r="A763" s="43"/>
      <c r="B763" s="43"/>
      <c r="C763" s="43"/>
      <c r="D763" s="43"/>
      <c r="E763" s="43"/>
      <c r="F763" s="43"/>
    </row>
    <row r="764" spans="1:6" ht="12.75" customHeight="1" x14ac:dyDescent="0.15">
      <c r="A764" s="43"/>
      <c r="B764" s="43"/>
      <c r="C764" s="43"/>
      <c r="D764" s="43"/>
      <c r="E764" s="43"/>
      <c r="F764" s="43"/>
    </row>
    <row r="765" spans="1:6" ht="12.75" customHeight="1" x14ac:dyDescent="0.15">
      <c r="A765" s="43"/>
      <c r="B765" s="43"/>
      <c r="C765" s="43"/>
      <c r="D765" s="43"/>
      <c r="E765" s="43"/>
      <c r="F765" s="43"/>
    </row>
    <row r="766" spans="1:6" ht="12.75" customHeight="1" x14ac:dyDescent="0.15">
      <c r="A766" s="43"/>
      <c r="B766" s="43"/>
      <c r="C766" s="43"/>
      <c r="D766" s="43"/>
      <c r="E766" s="43"/>
      <c r="F766" s="43"/>
    </row>
    <row r="767" spans="1:6" ht="12.75" customHeight="1" x14ac:dyDescent="0.15">
      <c r="A767" s="43"/>
      <c r="B767" s="43"/>
      <c r="C767" s="43"/>
      <c r="D767" s="43"/>
      <c r="E767" s="43"/>
      <c r="F767" s="43"/>
    </row>
    <row r="768" spans="1:6" ht="12.75" customHeight="1" x14ac:dyDescent="0.15">
      <c r="A768" s="43"/>
      <c r="B768" s="43"/>
      <c r="C768" s="43"/>
      <c r="D768" s="43"/>
      <c r="E768" s="43"/>
      <c r="F768" s="43"/>
    </row>
    <row r="769" spans="1:6" ht="12.75" customHeight="1" x14ac:dyDescent="0.15">
      <c r="A769" s="43"/>
      <c r="B769" s="43"/>
      <c r="C769" s="43"/>
      <c r="D769" s="43"/>
      <c r="E769" s="43"/>
      <c r="F769" s="43"/>
    </row>
    <row r="770" spans="1:6" ht="12.75" customHeight="1" x14ac:dyDescent="0.15">
      <c r="A770" s="43"/>
      <c r="B770" s="43"/>
      <c r="C770" s="43"/>
      <c r="D770" s="43"/>
      <c r="E770" s="43"/>
      <c r="F770" s="43"/>
    </row>
    <row r="771" spans="1:6" ht="12.75" customHeight="1" x14ac:dyDescent="0.15">
      <c r="A771" s="43"/>
      <c r="B771" s="43"/>
      <c r="C771" s="43"/>
      <c r="D771" s="43"/>
      <c r="E771" s="43"/>
      <c r="F771" s="43"/>
    </row>
    <row r="772" spans="1:6" ht="12.75" customHeight="1" x14ac:dyDescent="0.15">
      <c r="A772" s="43"/>
      <c r="B772" s="43"/>
      <c r="C772" s="43"/>
      <c r="D772" s="43"/>
      <c r="E772" s="43"/>
      <c r="F772" s="43"/>
    </row>
    <row r="773" spans="1:6" ht="12.75" customHeight="1" x14ac:dyDescent="0.15">
      <c r="A773" s="43"/>
      <c r="B773" s="43"/>
      <c r="C773" s="43"/>
      <c r="D773" s="43"/>
      <c r="E773" s="43"/>
      <c r="F773" s="43"/>
    </row>
    <row r="774" spans="1:6" ht="12.75" customHeight="1" x14ac:dyDescent="0.15">
      <c r="A774" s="43"/>
      <c r="B774" s="43"/>
      <c r="C774" s="43"/>
      <c r="D774" s="43"/>
      <c r="E774" s="43"/>
      <c r="F774" s="43"/>
    </row>
    <row r="775" spans="1:6" ht="12.75" customHeight="1" x14ac:dyDescent="0.15">
      <c r="A775" s="43"/>
      <c r="B775" s="43"/>
      <c r="C775" s="43"/>
      <c r="D775" s="43"/>
      <c r="E775" s="43"/>
      <c r="F775" s="43"/>
    </row>
    <row r="776" spans="1:6" ht="12.75" customHeight="1" x14ac:dyDescent="0.15">
      <c r="A776" s="43"/>
      <c r="B776" s="43"/>
      <c r="C776" s="43"/>
      <c r="D776" s="43"/>
      <c r="E776" s="43"/>
      <c r="F776" s="43"/>
    </row>
    <row r="777" spans="1:6" ht="12.75" customHeight="1" x14ac:dyDescent="0.15">
      <c r="A777" s="43"/>
      <c r="B777" s="43"/>
      <c r="C777" s="43"/>
      <c r="D777" s="43"/>
      <c r="E777" s="43"/>
      <c r="F777" s="43"/>
    </row>
    <row r="778" spans="1:6" ht="12.75" customHeight="1" x14ac:dyDescent="0.15">
      <c r="A778" s="43"/>
      <c r="B778" s="43"/>
      <c r="C778" s="43"/>
      <c r="D778" s="43"/>
      <c r="E778" s="43"/>
      <c r="F778" s="43"/>
    </row>
    <row r="779" spans="1:6" ht="12.75" customHeight="1" x14ac:dyDescent="0.15">
      <c r="A779" s="43"/>
      <c r="B779" s="43"/>
      <c r="C779" s="43"/>
      <c r="D779" s="43"/>
      <c r="E779" s="43"/>
      <c r="F779" s="43"/>
    </row>
    <row r="780" spans="1:6" ht="12.75" customHeight="1" x14ac:dyDescent="0.15">
      <c r="A780" s="43"/>
      <c r="B780" s="43"/>
      <c r="C780" s="43"/>
      <c r="D780" s="43"/>
      <c r="E780" s="43"/>
      <c r="F780" s="43"/>
    </row>
    <row r="781" spans="1:6" ht="12.75" customHeight="1" x14ac:dyDescent="0.15">
      <c r="A781" s="43"/>
      <c r="B781" s="43"/>
      <c r="C781" s="43"/>
      <c r="D781" s="43"/>
      <c r="E781" s="43"/>
      <c r="F781" s="43"/>
    </row>
    <row r="782" spans="1:6" ht="12.75" customHeight="1" x14ac:dyDescent="0.15">
      <c r="A782" s="43"/>
      <c r="B782" s="43"/>
      <c r="C782" s="43"/>
      <c r="D782" s="43"/>
      <c r="E782" s="43"/>
      <c r="F782" s="43"/>
    </row>
    <row r="783" spans="1:6" ht="12.75" customHeight="1" x14ac:dyDescent="0.15">
      <c r="A783" s="43"/>
      <c r="B783" s="43"/>
      <c r="C783" s="43"/>
      <c r="D783" s="43"/>
      <c r="E783" s="43"/>
      <c r="F783" s="43"/>
    </row>
    <row r="784" spans="1:6" ht="12.75" customHeight="1" x14ac:dyDescent="0.15">
      <c r="A784" s="43"/>
      <c r="B784" s="43"/>
      <c r="C784" s="43"/>
      <c r="D784" s="43"/>
      <c r="E784" s="43"/>
      <c r="F784" s="43"/>
    </row>
    <row r="785" spans="1:6" ht="12.75" customHeight="1" x14ac:dyDescent="0.15">
      <c r="A785" s="43"/>
      <c r="B785" s="43"/>
      <c r="C785" s="43"/>
      <c r="D785" s="43"/>
      <c r="E785" s="43"/>
      <c r="F785" s="43"/>
    </row>
    <row r="786" spans="1:6" ht="12.75" customHeight="1" x14ac:dyDescent="0.15">
      <c r="A786" s="43"/>
      <c r="B786" s="43"/>
      <c r="C786" s="43"/>
      <c r="D786" s="43"/>
      <c r="E786" s="43"/>
      <c r="F786" s="43"/>
    </row>
    <row r="787" spans="1:6" ht="12.75" customHeight="1" x14ac:dyDescent="0.15">
      <c r="A787" s="43"/>
      <c r="B787" s="43"/>
      <c r="C787" s="43"/>
      <c r="D787" s="43"/>
      <c r="E787" s="43"/>
      <c r="F787" s="43"/>
    </row>
    <row r="788" spans="1:6" ht="12.75" customHeight="1" x14ac:dyDescent="0.15">
      <c r="A788" s="43"/>
      <c r="B788" s="43"/>
      <c r="C788" s="43"/>
      <c r="D788" s="43"/>
      <c r="E788" s="43"/>
      <c r="F788" s="43"/>
    </row>
    <row r="789" spans="1:6" ht="12.75" customHeight="1" x14ac:dyDescent="0.15">
      <c r="A789" s="43"/>
      <c r="B789" s="43"/>
      <c r="C789" s="43"/>
      <c r="D789" s="43"/>
      <c r="E789" s="43"/>
      <c r="F789" s="43"/>
    </row>
    <row r="790" spans="1:6" ht="12.75" customHeight="1" x14ac:dyDescent="0.15">
      <c r="A790" s="43"/>
      <c r="B790" s="43"/>
      <c r="C790" s="43"/>
      <c r="D790" s="43"/>
      <c r="E790" s="43"/>
      <c r="F790" s="43"/>
    </row>
    <row r="791" spans="1:6" ht="12.75" customHeight="1" x14ac:dyDescent="0.15">
      <c r="A791" s="43"/>
      <c r="B791" s="43"/>
      <c r="C791" s="43"/>
      <c r="D791" s="43"/>
      <c r="E791" s="43"/>
      <c r="F791" s="43"/>
    </row>
    <row r="792" spans="1:6" ht="12.75" customHeight="1" x14ac:dyDescent="0.15">
      <c r="A792" s="43"/>
      <c r="B792" s="43"/>
      <c r="C792" s="43"/>
      <c r="D792" s="43"/>
      <c r="E792" s="43"/>
      <c r="F792" s="43"/>
    </row>
    <row r="793" spans="1:6" ht="12.75" customHeight="1" x14ac:dyDescent="0.15">
      <c r="A793" s="43"/>
      <c r="B793" s="43"/>
      <c r="C793" s="43"/>
      <c r="D793" s="43"/>
      <c r="E793" s="43"/>
      <c r="F793" s="43"/>
    </row>
    <row r="794" spans="1:6" ht="12.75" customHeight="1" x14ac:dyDescent="0.15">
      <c r="A794" s="43"/>
      <c r="B794" s="43"/>
      <c r="C794" s="43"/>
      <c r="D794" s="43"/>
      <c r="E794" s="43"/>
      <c r="F794" s="43"/>
    </row>
    <row r="795" spans="1:6" ht="12.75" customHeight="1" x14ac:dyDescent="0.15">
      <c r="A795" s="43"/>
      <c r="B795" s="43"/>
      <c r="C795" s="43"/>
      <c r="D795" s="43"/>
      <c r="E795" s="43"/>
      <c r="F795" s="43"/>
    </row>
    <row r="796" spans="1:6" ht="12.75" customHeight="1" x14ac:dyDescent="0.15">
      <c r="A796" s="43"/>
      <c r="B796" s="43"/>
      <c r="C796" s="43"/>
      <c r="D796" s="43"/>
      <c r="E796" s="43"/>
      <c r="F796" s="43"/>
    </row>
    <row r="797" spans="1:6" ht="12.75" customHeight="1" x14ac:dyDescent="0.15">
      <c r="A797" s="43"/>
      <c r="B797" s="43"/>
      <c r="C797" s="43"/>
      <c r="D797" s="43"/>
      <c r="E797" s="43"/>
      <c r="F797" s="43"/>
    </row>
    <row r="798" spans="1:6" ht="12.75" customHeight="1" x14ac:dyDescent="0.15">
      <c r="A798" s="43"/>
      <c r="B798" s="43"/>
      <c r="C798" s="43"/>
      <c r="D798" s="43"/>
      <c r="E798" s="43"/>
      <c r="F798" s="43"/>
    </row>
    <row r="799" spans="1:6" ht="12.75" customHeight="1" x14ac:dyDescent="0.15">
      <c r="A799" s="43"/>
      <c r="B799" s="43"/>
      <c r="C799" s="43"/>
      <c r="D799" s="43"/>
      <c r="E799" s="43"/>
      <c r="F799" s="43"/>
    </row>
    <row r="800" spans="1:6" ht="12.75" customHeight="1" x14ac:dyDescent="0.15">
      <c r="A800" s="43"/>
      <c r="B800" s="43"/>
      <c r="C800" s="43"/>
      <c r="D800" s="43"/>
      <c r="E800" s="43"/>
      <c r="F800" s="43"/>
    </row>
    <row r="801" spans="1:6" ht="12.75" customHeight="1" x14ac:dyDescent="0.15">
      <c r="A801" s="43"/>
      <c r="B801" s="43"/>
      <c r="C801" s="43"/>
      <c r="D801" s="43"/>
      <c r="E801" s="43"/>
      <c r="F801" s="43"/>
    </row>
    <row r="802" spans="1:6" ht="12.75" customHeight="1" x14ac:dyDescent="0.15">
      <c r="A802" s="43"/>
      <c r="B802" s="43"/>
      <c r="C802" s="43"/>
      <c r="D802" s="43"/>
      <c r="E802" s="43"/>
      <c r="F802" s="43"/>
    </row>
    <row r="803" spans="1:6" ht="12.75" customHeight="1" x14ac:dyDescent="0.15">
      <c r="A803" s="43"/>
      <c r="B803" s="43"/>
      <c r="C803" s="43"/>
      <c r="D803" s="43"/>
      <c r="E803" s="43"/>
      <c r="F803" s="43"/>
    </row>
    <row r="804" spans="1:6" ht="12.75" customHeight="1" x14ac:dyDescent="0.15">
      <c r="A804" s="43"/>
      <c r="B804" s="43"/>
      <c r="C804" s="43"/>
      <c r="D804" s="43"/>
      <c r="E804" s="43"/>
      <c r="F804" s="43"/>
    </row>
    <row r="805" spans="1:6" ht="12.75" customHeight="1" x14ac:dyDescent="0.15">
      <c r="A805" s="43"/>
      <c r="B805" s="43"/>
      <c r="C805" s="43"/>
      <c r="D805" s="43"/>
      <c r="E805" s="43"/>
      <c r="F805" s="43"/>
    </row>
    <row r="806" spans="1:6" ht="12.75" customHeight="1" x14ac:dyDescent="0.15">
      <c r="A806" s="43"/>
      <c r="B806" s="43"/>
      <c r="C806" s="43"/>
      <c r="D806" s="43"/>
      <c r="E806" s="43"/>
      <c r="F806" s="43"/>
    </row>
    <row r="807" spans="1:6" ht="12.75" customHeight="1" x14ac:dyDescent="0.15">
      <c r="A807" s="43"/>
      <c r="B807" s="43"/>
      <c r="C807" s="43"/>
      <c r="D807" s="43"/>
      <c r="E807" s="43"/>
      <c r="F807" s="43"/>
    </row>
    <row r="808" spans="1:6" ht="12.75" customHeight="1" x14ac:dyDescent="0.15">
      <c r="A808" s="43"/>
      <c r="B808" s="43"/>
      <c r="C808" s="43"/>
      <c r="D808" s="43"/>
      <c r="E808" s="43"/>
      <c r="F808" s="43"/>
    </row>
    <row r="809" spans="1:6" ht="12.75" customHeight="1" x14ac:dyDescent="0.15">
      <c r="A809" s="43"/>
      <c r="B809" s="43"/>
      <c r="C809" s="43"/>
      <c r="D809" s="43"/>
      <c r="E809" s="43"/>
      <c r="F809" s="43"/>
    </row>
    <row r="810" spans="1:6" ht="12.75" customHeight="1" x14ac:dyDescent="0.15">
      <c r="A810" s="43"/>
      <c r="B810" s="43"/>
      <c r="C810" s="43"/>
      <c r="D810" s="43"/>
      <c r="E810" s="43"/>
      <c r="F810" s="43"/>
    </row>
    <row r="811" spans="1:6" ht="12.75" customHeight="1" x14ac:dyDescent="0.15">
      <c r="A811" s="43"/>
      <c r="B811" s="43"/>
      <c r="C811" s="43"/>
      <c r="D811" s="43"/>
      <c r="E811" s="43"/>
      <c r="F811" s="43"/>
    </row>
    <row r="812" spans="1:6" ht="12.75" customHeight="1" x14ac:dyDescent="0.15">
      <c r="A812" s="43"/>
      <c r="B812" s="43"/>
      <c r="C812" s="43"/>
      <c r="D812" s="43"/>
      <c r="E812" s="43"/>
      <c r="F812" s="43"/>
    </row>
    <row r="813" spans="1:6" ht="12.75" customHeight="1" x14ac:dyDescent="0.15">
      <c r="A813" s="43"/>
      <c r="B813" s="43"/>
      <c r="C813" s="43"/>
      <c r="D813" s="43"/>
      <c r="E813" s="43"/>
      <c r="F813" s="43"/>
    </row>
    <row r="814" spans="1:6" ht="12.75" customHeight="1" x14ac:dyDescent="0.15">
      <c r="A814" s="43"/>
      <c r="B814" s="43"/>
      <c r="C814" s="43"/>
      <c r="D814" s="43"/>
      <c r="E814" s="43"/>
      <c r="F814" s="43"/>
    </row>
    <row r="815" spans="1:6" ht="12.75" customHeight="1" x14ac:dyDescent="0.15">
      <c r="A815" s="43"/>
      <c r="B815" s="43"/>
      <c r="C815" s="43"/>
      <c r="D815" s="43"/>
      <c r="E815" s="43"/>
      <c r="F815" s="43"/>
    </row>
    <row r="816" spans="1:6" ht="12.75" customHeight="1" x14ac:dyDescent="0.15">
      <c r="A816" s="43"/>
      <c r="B816" s="43"/>
      <c r="C816" s="43"/>
      <c r="D816" s="43"/>
      <c r="E816" s="43"/>
      <c r="F816" s="43"/>
    </row>
    <row r="817" spans="1:6" ht="12.75" customHeight="1" x14ac:dyDescent="0.15">
      <c r="A817" s="43"/>
      <c r="B817" s="43"/>
      <c r="C817" s="43"/>
      <c r="D817" s="43"/>
      <c r="E817" s="43"/>
      <c r="F817" s="43"/>
    </row>
    <row r="818" spans="1:6" ht="12.75" customHeight="1" x14ac:dyDescent="0.15">
      <c r="A818" s="43"/>
      <c r="B818" s="43"/>
      <c r="C818" s="43"/>
      <c r="D818" s="43"/>
      <c r="E818" s="43"/>
      <c r="F818" s="43"/>
    </row>
    <row r="819" spans="1:6" ht="12.75" customHeight="1" x14ac:dyDescent="0.15">
      <c r="A819" s="43"/>
      <c r="B819" s="43"/>
      <c r="C819" s="43"/>
      <c r="D819" s="43"/>
      <c r="E819" s="43"/>
      <c r="F819" s="43"/>
    </row>
    <row r="820" spans="1:6" ht="12.75" customHeight="1" x14ac:dyDescent="0.15">
      <c r="A820" s="43"/>
      <c r="B820" s="43"/>
      <c r="C820" s="43"/>
      <c r="D820" s="43"/>
      <c r="E820" s="43"/>
      <c r="F820" s="43"/>
    </row>
    <row r="821" spans="1:6" ht="12.75" customHeight="1" x14ac:dyDescent="0.15">
      <c r="A821" s="43"/>
      <c r="B821" s="43"/>
      <c r="C821" s="43"/>
      <c r="D821" s="43"/>
      <c r="E821" s="43"/>
      <c r="F821" s="43"/>
    </row>
    <row r="822" spans="1:6" ht="12.75" customHeight="1" x14ac:dyDescent="0.15">
      <c r="A822" s="43"/>
      <c r="B822" s="43"/>
      <c r="C822" s="43"/>
      <c r="D822" s="43"/>
      <c r="E822" s="43"/>
      <c r="F822" s="43"/>
    </row>
    <row r="823" spans="1:6" ht="12.75" customHeight="1" x14ac:dyDescent="0.15">
      <c r="A823" s="43"/>
      <c r="B823" s="43"/>
      <c r="C823" s="43"/>
      <c r="D823" s="43"/>
      <c r="E823" s="43"/>
      <c r="F823" s="43"/>
    </row>
    <row r="824" spans="1:6" ht="12.75" customHeight="1" x14ac:dyDescent="0.15">
      <c r="A824" s="43"/>
      <c r="B824" s="43"/>
      <c r="C824" s="43"/>
      <c r="D824" s="43"/>
      <c r="E824" s="43"/>
      <c r="F824" s="43"/>
    </row>
    <row r="825" spans="1:6" ht="12.75" customHeight="1" x14ac:dyDescent="0.15">
      <c r="A825" s="43"/>
      <c r="B825" s="43"/>
      <c r="C825" s="43"/>
      <c r="D825" s="43"/>
      <c r="E825" s="43"/>
      <c r="F825" s="43"/>
    </row>
    <row r="826" spans="1:6" ht="12.75" customHeight="1" x14ac:dyDescent="0.15">
      <c r="A826" s="43"/>
      <c r="B826" s="43"/>
      <c r="C826" s="43"/>
      <c r="D826" s="43"/>
      <c r="E826" s="43"/>
      <c r="F826" s="43"/>
    </row>
    <row r="827" spans="1:6" ht="12.75" customHeight="1" x14ac:dyDescent="0.15">
      <c r="A827" s="43"/>
      <c r="B827" s="43"/>
      <c r="C827" s="43"/>
      <c r="D827" s="43"/>
      <c r="E827" s="43"/>
      <c r="F827" s="43"/>
    </row>
    <row r="828" spans="1:6" ht="12.75" customHeight="1" x14ac:dyDescent="0.15">
      <c r="A828" s="43"/>
      <c r="B828" s="43"/>
      <c r="C828" s="43"/>
      <c r="D828" s="43"/>
      <c r="E828" s="43"/>
      <c r="F828" s="43"/>
    </row>
    <row r="829" spans="1:6" ht="12.75" customHeight="1" x14ac:dyDescent="0.15">
      <c r="A829" s="43"/>
      <c r="B829" s="43"/>
      <c r="C829" s="43"/>
      <c r="D829" s="43"/>
      <c r="E829" s="43"/>
      <c r="F829" s="43"/>
    </row>
    <row r="830" spans="1:6" ht="12.75" customHeight="1" x14ac:dyDescent="0.15">
      <c r="A830" s="43"/>
      <c r="B830" s="43"/>
      <c r="C830" s="43"/>
      <c r="D830" s="43"/>
      <c r="E830" s="43"/>
      <c r="F830" s="43"/>
    </row>
    <row r="831" spans="1:6" ht="12.75" customHeight="1" x14ac:dyDescent="0.15">
      <c r="A831" s="43"/>
      <c r="B831" s="43"/>
      <c r="C831" s="43"/>
      <c r="D831" s="43"/>
      <c r="E831" s="43"/>
      <c r="F831" s="43"/>
    </row>
    <row r="832" spans="1:6" ht="12.75" customHeight="1" x14ac:dyDescent="0.15">
      <c r="A832" s="43"/>
      <c r="B832" s="43"/>
      <c r="C832" s="43"/>
      <c r="D832" s="43"/>
      <c r="E832" s="43"/>
      <c r="F832" s="43"/>
    </row>
    <row r="833" spans="1:6" ht="12.75" customHeight="1" x14ac:dyDescent="0.15">
      <c r="A833" s="43"/>
      <c r="B833" s="43"/>
      <c r="C833" s="43"/>
      <c r="D833" s="43"/>
      <c r="E833" s="43"/>
      <c r="F833" s="43"/>
    </row>
    <row r="834" spans="1:6" ht="12.75" customHeight="1" x14ac:dyDescent="0.15">
      <c r="A834" s="43"/>
      <c r="B834" s="43"/>
      <c r="C834" s="43"/>
      <c r="D834" s="43"/>
      <c r="E834" s="43"/>
      <c r="F834" s="43"/>
    </row>
    <row r="835" spans="1:6" ht="12.75" customHeight="1" x14ac:dyDescent="0.15">
      <c r="A835" s="43"/>
      <c r="B835" s="43"/>
      <c r="C835" s="43"/>
      <c r="D835" s="43"/>
      <c r="E835" s="43"/>
      <c r="F835" s="43"/>
    </row>
    <row r="836" spans="1:6" ht="12.75" customHeight="1" x14ac:dyDescent="0.15">
      <c r="A836" s="43"/>
      <c r="B836" s="43"/>
      <c r="C836" s="43"/>
      <c r="D836" s="43"/>
      <c r="E836" s="43"/>
      <c r="F836" s="43"/>
    </row>
    <row r="837" spans="1:6" ht="12.75" customHeight="1" x14ac:dyDescent="0.15">
      <c r="A837" s="43"/>
      <c r="B837" s="43"/>
      <c r="C837" s="43"/>
      <c r="D837" s="43"/>
      <c r="E837" s="43"/>
      <c r="F837" s="43"/>
    </row>
    <row r="838" spans="1:6" ht="12.75" customHeight="1" x14ac:dyDescent="0.15">
      <c r="A838" s="43"/>
      <c r="B838" s="43"/>
      <c r="C838" s="43"/>
      <c r="D838" s="43"/>
      <c r="E838" s="43"/>
      <c r="F838" s="43"/>
    </row>
    <row r="839" spans="1:6" ht="12.75" customHeight="1" x14ac:dyDescent="0.15">
      <c r="A839" s="43"/>
      <c r="B839" s="43"/>
      <c r="C839" s="43"/>
      <c r="D839" s="43"/>
      <c r="E839" s="43"/>
      <c r="F839" s="43"/>
    </row>
    <row r="840" spans="1:6" ht="12.75" customHeight="1" x14ac:dyDescent="0.15">
      <c r="A840" s="43"/>
      <c r="B840" s="43"/>
      <c r="C840" s="43"/>
      <c r="D840" s="43"/>
      <c r="E840" s="43"/>
      <c r="F840" s="43"/>
    </row>
    <row r="841" spans="1:6" ht="12.75" customHeight="1" x14ac:dyDescent="0.15">
      <c r="A841" s="43"/>
      <c r="B841" s="43"/>
      <c r="C841" s="43"/>
      <c r="D841" s="43"/>
      <c r="E841" s="43"/>
      <c r="F841" s="43"/>
    </row>
    <row r="842" spans="1:6" ht="12.75" customHeight="1" x14ac:dyDescent="0.15">
      <c r="A842" s="43"/>
      <c r="B842" s="43"/>
      <c r="C842" s="43"/>
      <c r="D842" s="43"/>
      <c r="E842" s="43"/>
      <c r="F842" s="43"/>
    </row>
    <row r="843" spans="1:6" ht="12.75" customHeight="1" x14ac:dyDescent="0.15">
      <c r="A843" s="43"/>
      <c r="B843" s="43"/>
      <c r="C843" s="43"/>
      <c r="D843" s="43"/>
      <c r="E843" s="43"/>
      <c r="F843" s="43"/>
    </row>
    <row r="844" spans="1:6" ht="12.75" customHeight="1" x14ac:dyDescent="0.15">
      <c r="A844" s="43"/>
      <c r="B844" s="43"/>
      <c r="C844" s="43"/>
      <c r="D844" s="43"/>
      <c r="E844" s="43"/>
      <c r="F844" s="43"/>
    </row>
    <row r="845" spans="1:6" ht="12.75" customHeight="1" x14ac:dyDescent="0.15">
      <c r="A845" s="43"/>
      <c r="B845" s="43"/>
      <c r="C845" s="43"/>
      <c r="D845" s="43"/>
      <c r="E845" s="43"/>
      <c r="F845" s="43"/>
    </row>
    <row r="846" spans="1:6" ht="12.75" customHeight="1" x14ac:dyDescent="0.15">
      <c r="A846" s="43"/>
      <c r="B846" s="43"/>
      <c r="C846" s="43"/>
      <c r="D846" s="43"/>
      <c r="E846" s="43"/>
      <c r="F846" s="43"/>
    </row>
    <row r="847" spans="1:6" ht="12.75" customHeight="1" x14ac:dyDescent="0.15">
      <c r="A847" s="43"/>
      <c r="B847" s="43"/>
      <c r="C847" s="43"/>
      <c r="D847" s="43"/>
      <c r="E847" s="43"/>
      <c r="F847" s="43"/>
    </row>
    <row r="848" spans="1:6" ht="12.75" customHeight="1" x14ac:dyDescent="0.15">
      <c r="A848" s="43"/>
      <c r="B848" s="43"/>
      <c r="C848" s="43"/>
      <c r="D848" s="43"/>
      <c r="E848" s="43"/>
      <c r="F848" s="43"/>
    </row>
    <row r="849" spans="1:6" ht="12.75" customHeight="1" x14ac:dyDescent="0.15">
      <c r="A849" s="43"/>
      <c r="B849" s="43"/>
      <c r="C849" s="43"/>
      <c r="D849" s="43"/>
      <c r="E849" s="43"/>
      <c r="F849" s="43"/>
    </row>
    <row r="850" spans="1:6" ht="12.75" customHeight="1" x14ac:dyDescent="0.15">
      <c r="A850" s="43"/>
      <c r="B850" s="43"/>
      <c r="C850" s="43"/>
      <c r="D850" s="43"/>
      <c r="E850" s="43"/>
      <c r="F850" s="43"/>
    </row>
    <row r="851" spans="1:6" ht="12.75" customHeight="1" x14ac:dyDescent="0.15">
      <c r="A851" s="43"/>
      <c r="B851" s="43"/>
      <c r="C851" s="43"/>
      <c r="D851" s="43"/>
      <c r="E851" s="43"/>
      <c r="F851" s="43"/>
    </row>
    <row r="852" spans="1:6" ht="12.75" customHeight="1" x14ac:dyDescent="0.15">
      <c r="A852" s="43"/>
      <c r="B852" s="43"/>
      <c r="C852" s="43"/>
      <c r="D852" s="43"/>
      <c r="E852" s="43"/>
      <c r="F852" s="43"/>
    </row>
    <row r="853" spans="1:6" ht="12.75" customHeight="1" x14ac:dyDescent="0.15">
      <c r="A853" s="43"/>
      <c r="B853" s="43"/>
      <c r="C853" s="43"/>
      <c r="D853" s="43"/>
      <c r="E853" s="43"/>
      <c r="F853" s="43"/>
    </row>
    <row r="854" spans="1:6" ht="12.75" customHeight="1" x14ac:dyDescent="0.15">
      <c r="A854" s="43"/>
      <c r="B854" s="43"/>
      <c r="C854" s="43"/>
      <c r="D854" s="43"/>
      <c r="E854" s="43"/>
      <c r="F854" s="43"/>
    </row>
    <row r="855" spans="1:6" ht="12.75" customHeight="1" x14ac:dyDescent="0.15">
      <c r="A855" s="43"/>
      <c r="B855" s="43"/>
      <c r="C855" s="43"/>
      <c r="D855" s="43"/>
      <c r="E855" s="43"/>
      <c r="F855" s="43"/>
    </row>
    <row r="856" spans="1:6" ht="12.75" customHeight="1" x14ac:dyDescent="0.15">
      <c r="A856" s="43"/>
      <c r="B856" s="43"/>
      <c r="C856" s="43"/>
      <c r="D856" s="43"/>
      <c r="E856" s="43"/>
      <c r="F856" s="43"/>
    </row>
    <row r="857" spans="1:6" ht="12.75" customHeight="1" x14ac:dyDescent="0.15">
      <c r="A857" s="43"/>
      <c r="B857" s="43"/>
      <c r="C857" s="43"/>
      <c r="D857" s="43"/>
      <c r="E857" s="43"/>
      <c r="F857" s="43"/>
    </row>
    <row r="858" spans="1:6" ht="12.75" customHeight="1" x14ac:dyDescent="0.15">
      <c r="A858" s="43"/>
      <c r="B858" s="43"/>
      <c r="C858" s="43"/>
      <c r="D858" s="43"/>
      <c r="E858" s="43"/>
      <c r="F858" s="43"/>
    </row>
    <row r="859" spans="1:6" ht="12.75" customHeight="1" x14ac:dyDescent="0.15">
      <c r="A859" s="43"/>
      <c r="B859" s="43"/>
      <c r="C859" s="43"/>
      <c r="D859" s="43"/>
      <c r="E859" s="43"/>
      <c r="F859" s="43"/>
    </row>
    <row r="860" spans="1:6" ht="12.75" customHeight="1" x14ac:dyDescent="0.15">
      <c r="A860" s="43"/>
      <c r="B860" s="43"/>
      <c r="C860" s="43"/>
      <c r="D860" s="43"/>
      <c r="E860" s="43"/>
      <c r="F860" s="43"/>
    </row>
    <row r="861" spans="1:6" ht="12.75" customHeight="1" x14ac:dyDescent="0.15">
      <c r="A861" s="43"/>
      <c r="B861" s="43"/>
      <c r="C861" s="43"/>
      <c r="D861" s="43"/>
      <c r="E861" s="43"/>
      <c r="F861" s="43"/>
    </row>
    <row r="862" spans="1:6" ht="12.75" customHeight="1" x14ac:dyDescent="0.15">
      <c r="A862" s="43"/>
      <c r="B862" s="43"/>
      <c r="C862" s="43"/>
      <c r="D862" s="43"/>
      <c r="E862" s="43"/>
      <c r="F862" s="43"/>
    </row>
    <row r="863" spans="1:6" ht="12.75" customHeight="1" x14ac:dyDescent="0.15">
      <c r="A863" s="43"/>
      <c r="B863" s="43"/>
      <c r="C863" s="43"/>
      <c r="D863" s="43"/>
      <c r="E863" s="43"/>
      <c r="F863" s="43"/>
    </row>
    <row r="864" spans="1:6" ht="12.75" customHeight="1" x14ac:dyDescent="0.15">
      <c r="A864" s="43"/>
      <c r="B864" s="43"/>
      <c r="C864" s="43"/>
      <c r="D864" s="43"/>
      <c r="E864" s="43"/>
      <c r="F864" s="43"/>
    </row>
    <row r="865" spans="1:6" ht="12.75" customHeight="1" x14ac:dyDescent="0.15">
      <c r="A865" s="43"/>
      <c r="B865" s="43"/>
      <c r="C865" s="43"/>
      <c r="D865" s="43"/>
      <c r="E865" s="43"/>
      <c r="F865" s="43"/>
    </row>
    <row r="866" spans="1:6" ht="12.75" customHeight="1" x14ac:dyDescent="0.15">
      <c r="A866" s="43"/>
      <c r="B866" s="43"/>
      <c r="C866" s="43"/>
      <c r="D866" s="43"/>
      <c r="E866" s="43"/>
      <c r="F866" s="43"/>
    </row>
    <row r="867" spans="1:6" ht="12.75" customHeight="1" x14ac:dyDescent="0.15">
      <c r="A867" s="43"/>
      <c r="B867" s="43"/>
      <c r="C867" s="43"/>
      <c r="D867" s="43"/>
      <c r="E867" s="43"/>
      <c r="F867" s="43"/>
    </row>
    <row r="868" spans="1:6" ht="12.75" customHeight="1" x14ac:dyDescent="0.15">
      <c r="A868" s="43"/>
      <c r="B868" s="43"/>
      <c r="C868" s="43"/>
      <c r="D868" s="43"/>
      <c r="E868" s="43"/>
      <c r="F868" s="43"/>
    </row>
    <row r="869" spans="1:6" ht="12.75" customHeight="1" x14ac:dyDescent="0.15">
      <c r="A869" s="43"/>
      <c r="B869" s="43"/>
      <c r="C869" s="43"/>
      <c r="D869" s="43"/>
      <c r="E869" s="43"/>
      <c r="F869" s="43"/>
    </row>
    <row r="870" spans="1:6" ht="12.75" customHeight="1" x14ac:dyDescent="0.15">
      <c r="A870" s="43"/>
      <c r="B870" s="43"/>
      <c r="C870" s="43"/>
      <c r="D870" s="43"/>
      <c r="E870" s="43"/>
      <c r="F870" s="43"/>
    </row>
    <row r="871" spans="1:6" ht="12.75" customHeight="1" x14ac:dyDescent="0.15">
      <c r="A871" s="43"/>
      <c r="B871" s="43"/>
      <c r="C871" s="43"/>
      <c r="D871" s="43"/>
      <c r="E871" s="43"/>
      <c r="F871" s="43"/>
    </row>
    <row r="872" spans="1:6" ht="12.75" customHeight="1" x14ac:dyDescent="0.15">
      <c r="A872" s="43"/>
      <c r="B872" s="43"/>
      <c r="C872" s="43"/>
      <c r="D872" s="43"/>
      <c r="E872" s="43"/>
      <c r="F872" s="43"/>
    </row>
    <row r="873" spans="1:6" ht="12.75" customHeight="1" x14ac:dyDescent="0.15">
      <c r="A873" s="43"/>
      <c r="B873" s="43"/>
      <c r="C873" s="43"/>
      <c r="D873" s="43"/>
      <c r="E873" s="43"/>
      <c r="F873" s="43"/>
    </row>
    <row r="874" spans="1:6" ht="12.75" customHeight="1" x14ac:dyDescent="0.15">
      <c r="A874" s="43"/>
      <c r="B874" s="43"/>
      <c r="C874" s="43"/>
      <c r="D874" s="43"/>
      <c r="E874" s="43"/>
      <c r="F874" s="43"/>
    </row>
    <row r="875" spans="1:6" ht="12.75" customHeight="1" x14ac:dyDescent="0.15">
      <c r="A875" s="43"/>
      <c r="B875" s="43"/>
      <c r="C875" s="43"/>
      <c r="D875" s="43"/>
      <c r="E875" s="43"/>
      <c r="F875" s="43"/>
    </row>
    <row r="876" spans="1:6" ht="12.75" customHeight="1" x14ac:dyDescent="0.15">
      <c r="A876" s="43"/>
      <c r="B876" s="43"/>
      <c r="C876" s="43"/>
      <c r="D876" s="43"/>
      <c r="E876" s="43"/>
      <c r="F876" s="43"/>
    </row>
    <row r="877" spans="1:6" ht="12.75" customHeight="1" x14ac:dyDescent="0.15">
      <c r="A877" s="43"/>
      <c r="B877" s="43"/>
      <c r="C877" s="43"/>
      <c r="D877" s="43"/>
      <c r="E877" s="43"/>
      <c r="F877" s="43"/>
    </row>
    <row r="878" spans="1:6" ht="12.75" customHeight="1" x14ac:dyDescent="0.15">
      <c r="A878" s="43"/>
      <c r="B878" s="43"/>
      <c r="C878" s="43"/>
      <c r="D878" s="43"/>
      <c r="E878" s="43"/>
      <c r="F878" s="43"/>
    </row>
    <row r="879" spans="1:6" ht="12.75" customHeight="1" x14ac:dyDescent="0.15">
      <c r="A879" s="43"/>
      <c r="B879" s="43"/>
      <c r="C879" s="43"/>
      <c r="D879" s="43"/>
      <c r="E879" s="43"/>
      <c r="F879" s="43"/>
    </row>
    <row r="880" spans="1:6" ht="12.75" customHeight="1" x14ac:dyDescent="0.15">
      <c r="A880" s="43"/>
      <c r="B880" s="43"/>
      <c r="C880" s="43"/>
      <c r="D880" s="43"/>
      <c r="E880" s="43"/>
      <c r="F880" s="43"/>
    </row>
    <row r="881" spans="1:6" ht="12.75" customHeight="1" x14ac:dyDescent="0.15">
      <c r="A881" s="43"/>
      <c r="B881" s="43"/>
      <c r="C881" s="43"/>
      <c r="D881" s="43"/>
      <c r="E881" s="43"/>
      <c r="F881" s="43"/>
    </row>
    <row r="882" spans="1:6" ht="12.75" customHeight="1" x14ac:dyDescent="0.15">
      <c r="A882" s="43"/>
      <c r="B882" s="43"/>
      <c r="C882" s="43"/>
      <c r="D882" s="43"/>
      <c r="E882" s="43"/>
      <c r="F882" s="43"/>
    </row>
    <row r="883" spans="1:6" ht="12.75" customHeight="1" x14ac:dyDescent="0.15">
      <c r="A883" s="43"/>
      <c r="B883" s="43"/>
      <c r="C883" s="43"/>
      <c r="D883" s="43"/>
      <c r="E883" s="43"/>
      <c r="F883" s="43"/>
    </row>
    <row r="884" spans="1:6" ht="12.75" customHeight="1" x14ac:dyDescent="0.15">
      <c r="A884" s="43"/>
      <c r="B884" s="43"/>
      <c r="C884" s="43"/>
      <c r="D884" s="43"/>
      <c r="E884" s="43"/>
      <c r="F884" s="43"/>
    </row>
    <row r="885" spans="1:6" ht="12.75" customHeight="1" x14ac:dyDescent="0.15">
      <c r="A885" s="43"/>
      <c r="B885" s="43"/>
      <c r="C885" s="43"/>
      <c r="D885" s="43"/>
      <c r="E885" s="43"/>
      <c r="F885" s="43"/>
    </row>
    <row r="886" spans="1:6" ht="12.75" customHeight="1" x14ac:dyDescent="0.15">
      <c r="A886" s="43"/>
      <c r="B886" s="43"/>
      <c r="C886" s="43"/>
      <c r="D886" s="43"/>
      <c r="E886" s="43"/>
      <c r="F886" s="43"/>
    </row>
    <row r="887" spans="1:6" ht="12.75" customHeight="1" x14ac:dyDescent="0.15">
      <c r="A887" s="43"/>
      <c r="B887" s="43"/>
      <c r="C887" s="43"/>
      <c r="D887" s="43"/>
      <c r="E887" s="43"/>
      <c r="F887" s="43"/>
    </row>
    <row r="888" spans="1:6" ht="12.75" customHeight="1" x14ac:dyDescent="0.15">
      <c r="A888" s="43"/>
      <c r="B888" s="43"/>
      <c r="C888" s="43"/>
      <c r="D888" s="43"/>
      <c r="E888" s="43"/>
      <c r="F888" s="43"/>
    </row>
    <row r="889" spans="1:6" ht="12.75" customHeight="1" x14ac:dyDescent="0.15">
      <c r="A889" s="43"/>
      <c r="B889" s="43"/>
      <c r="C889" s="43"/>
      <c r="D889" s="43"/>
      <c r="E889" s="43"/>
      <c r="F889" s="43"/>
    </row>
    <row r="890" spans="1:6" ht="12.75" customHeight="1" x14ac:dyDescent="0.15">
      <c r="A890" s="43"/>
      <c r="B890" s="43"/>
      <c r="C890" s="43"/>
      <c r="D890" s="43"/>
      <c r="E890" s="43"/>
      <c r="F890" s="43"/>
    </row>
    <row r="891" spans="1:6" ht="12.75" customHeight="1" x14ac:dyDescent="0.15">
      <c r="A891" s="43"/>
      <c r="B891" s="43"/>
      <c r="C891" s="43"/>
      <c r="D891" s="43"/>
      <c r="E891" s="43"/>
      <c r="F891" s="43"/>
    </row>
    <row r="892" spans="1:6" ht="12.75" customHeight="1" x14ac:dyDescent="0.15">
      <c r="A892" s="43"/>
      <c r="B892" s="43"/>
      <c r="C892" s="43"/>
      <c r="D892" s="43"/>
      <c r="E892" s="43"/>
      <c r="F892" s="43"/>
    </row>
    <row r="893" spans="1:6" ht="12.75" customHeight="1" x14ac:dyDescent="0.15">
      <c r="A893" s="43"/>
      <c r="B893" s="43"/>
      <c r="C893" s="43"/>
      <c r="D893" s="43"/>
      <c r="E893" s="43"/>
      <c r="F893" s="43"/>
    </row>
    <row r="894" spans="1:6" ht="12.75" customHeight="1" x14ac:dyDescent="0.15">
      <c r="A894" s="43"/>
      <c r="B894" s="43"/>
      <c r="C894" s="43"/>
      <c r="D894" s="43"/>
      <c r="E894" s="43"/>
      <c r="F894" s="43"/>
    </row>
    <row r="895" spans="1:6" ht="12.75" customHeight="1" x14ac:dyDescent="0.15">
      <c r="A895" s="43"/>
      <c r="B895" s="43"/>
      <c r="C895" s="43"/>
      <c r="D895" s="43"/>
      <c r="E895" s="43"/>
      <c r="F895" s="43"/>
    </row>
    <row r="896" spans="1:6" ht="12.75" customHeight="1" x14ac:dyDescent="0.15">
      <c r="A896" s="43"/>
      <c r="B896" s="43"/>
      <c r="C896" s="43"/>
      <c r="D896" s="43"/>
      <c r="E896" s="43"/>
      <c r="F896" s="43"/>
    </row>
    <row r="897" spans="1:6" ht="12.75" customHeight="1" x14ac:dyDescent="0.15">
      <c r="A897" s="43"/>
      <c r="B897" s="43"/>
      <c r="C897" s="43"/>
      <c r="D897" s="43"/>
      <c r="E897" s="43"/>
      <c r="F897" s="43"/>
    </row>
    <row r="898" spans="1:6" ht="12.75" customHeight="1" x14ac:dyDescent="0.15">
      <c r="A898" s="43"/>
      <c r="B898" s="43"/>
      <c r="C898" s="43"/>
      <c r="D898" s="43"/>
      <c r="E898" s="43"/>
      <c r="F898" s="43"/>
    </row>
    <row r="899" spans="1:6" ht="12.75" customHeight="1" x14ac:dyDescent="0.15">
      <c r="A899" s="43"/>
      <c r="B899" s="43"/>
      <c r="C899" s="43"/>
      <c r="D899" s="43"/>
      <c r="E899" s="43"/>
      <c r="F899" s="43"/>
    </row>
    <row r="900" spans="1:6" ht="12.75" customHeight="1" x14ac:dyDescent="0.15">
      <c r="A900" s="43"/>
      <c r="B900" s="43"/>
      <c r="C900" s="43"/>
      <c r="D900" s="43"/>
      <c r="E900" s="43"/>
      <c r="F900" s="43"/>
    </row>
    <row r="901" spans="1:6" ht="12.75" customHeight="1" x14ac:dyDescent="0.15">
      <c r="A901" s="43"/>
      <c r="B901" s="43"/>
      <c r="C901" s="43"/>
      <c r="D901" s="43"/>
      <c r="E901" s="43"/>
      <c r="F901" s="43"/>
    </row>
    <row r="902" spans="1:6" ht="12.75" customHeight="1" x14ac:dyDescent="0.15">
      <c r="A902" s="43"/>
      <c r="B902" s="43"/>
      <c r="C902" s="43"/>
      <c r="D902" s="43"/>
      <c r="E902" s="43"/>
      <c r="F902" s="43"/>
    </row>
    <row r="903" spans="1:6" ht="12.75" customHeight="1" x14ac:dyDescent="0.15">
      <c r="A903" s="43"/>
      <c r="B903" s="43"/>
      <c r="C903" s="43"/>
      <c r="D903" s="43"/>
      <c r="E903" s="43"/>
      <c r="F903" s="43"/>
    </row>
    <row r="904" spans="1:6" ht="12.75" customHeight="1" x14ac:dyDescent="0.15">
      <c r="A904" s="43"/>
      <c r="B904" s="43"/>
      <c r="C904" s="43"/>
      <c r="D904" s="43"/>
      <c r="E904" s="43"/>
      <c r="F904" s="43"/>
    </row>
    <row r="905" spans="1:6" ht="12.75" customHeight="1" x14ac:dyDescent="0.15">
      <c r="A905" s="43"/>
      <c r="B905" s="43"/>
      <c r="C905" s="43"/>
      <c r="D905" s="43"/>
      <c r="E905" s="43"/>
      <c r="F905" s="43"/>
    </row>
    <row r="906" spans="1:6" ht="12.75" customHeight="1" x14ac:dyDescent="0.15">
      <c r="A906" s="43"/>
      <c r="B906" s="43"/>
      <c r="C906" s="43"/>
      <c r="D906" s="43"/>
      <c r="E906" s="43"/>
      <c r="F906" s="43"/>
    </row>
    <row r="907" spans="1:6" ht="12.75" customHeight="1" x14ac:dyDescent="0.15">
      <c r="A907" s="43"/>
      <c r="B907" s="43"/>
      <c r="C907" s="43"/>
      <c r="D907" s="43"/>
      <c r="E907" s="43"/>
      <c r="F907" s="43"/>
    </row>
    <row r="908" spans="1:6" ht="12.75" customHeight="1" x14ac:dyDescent="0.15">
      <c r="A908" s="43"/>
      <c r="B908" s="43"/>
      <c r="C908" s="43"/>
      <c r="D908" s="43"/>
      <c r="E908" s="43"/>
      <c r="F908" s="43"/>
    </row>
    <row r="909" spans="1:6" ht="12.75" customHeight="1" x14ac:dyDescent="0.15">
      <c r="A909" s="43"/>
      <c r="B909" s="43"/>
      <c r="C909" s="43"/>
      <c r="D909" s="43"/>
      <c r="E909" s="43"/>
      <c r="F909" s="43"/>
    </row>
    <row r="910" spans="1:6" ht="12.75" customHeight="1" x14ac:dyDescent="0.15">
      <c r="A910" s="43"/>
      <c r="B910" s="43"/>
      <c r="C910" s="43"/>
      <c r="D910" s="43"/>
      <c r="E910" s="43"/>
      <c r="F910" s="43"/>
    </row>
    <row r="911" spans="1:6" ht="12.75" customHeight="1" x14ac:dyDescent="0.15">
      <c r="A911" s="43"/>
      <c r="B911" s="43"/>
      <c r="C911" s="43"/>
      <c r="D911" s="43"/>
      <c r="E911" s="43"/>
      <c r="F911" s="43"/>
    </row>
    <row r="912" spans="1:6" ht="12.75" customHeight="1" x14ac:dyDescent="0.15">
      <c r="A912" s="43"/>
      <c r="B912" s="43"/>
      <c r="C912" s="43"/>
      <c r="D912" s="43"/>
      <c r="E912" s="43"/>
      <c r="F912" s="43"/>
    </row>
    <row r="913" spans="1:6" ht="12.75" customHeight="1" x14ac:dyDescent="0.15">
      <c r="A913" s="43"/>
      <c r="B913" s="43"/>
      <c r="C913" s="43"/>
      <c r="D913" s="43"/>
      <c r="E913" s="43"/>
      <c r="F913" s="43"/>
    </row>
    <row r="914" spans="1:6" ht="12.75" customHeight="1" x14ac:dyDescent="0.15">
      <c r="A914" s="43"/>
      <c r="B914" s="43"/>
      <c r="C914" s="43"/>
      <c r="D914" s="43"/>
      <c r="E914" s="43"/>
      <c r="F914" s="43"/>
    </row>
    <row r="915" spans="1:6" ht="12.75" customHeight="1" x14ac:dyDescent="0.15">
      <c r="A915" s="43"/>
      <c r="B915" s="43"/>
      <c r="C915" s="43"/>
      <c r="D915" s="43"/>
      <c r="E915" s="43"/>
      <c r="F915" s="43"/>
    </row>
    <row r="916" spans="1:6" ht="12.75" customHeight="1" x14ac:dyDescent="0.15">
      <c r="A916" s="43"/>
      <c r="B916" s="43"/>
      <c r="C916" s="43"/>
      <c r="D916" s="43"/>
      <c r="E916" s="43"/>
      <c r="F916" s="43"/>
    </row>
    <row r="917" spans="1:6" ht="12.75" customHeight="1" x14ac:dyDescent="0.15">
      <c r="A917" s="43"/>
      <c r="B917" s="43"/>
      <c r="C917" s="43"/>
      <c r="D917" s="43"/>
      <c r="E917" s="43"/>
      <c r="F917" s="43"/>
    </row>
    <row r="918" spans="1:6" ht="12.75" customHeight="1" x14ac:dyDescent="0.15">
      <c r="A918" s="43"/>
      <c r="B918" s="43"/>
      <c r="C918" s="43"/>
      <c r="D918" s="43"/>
      <c r="E918" s="43"/>
      <c r="F918" s="43"/>
    </row>
    <row r="919" spans="1:6" ht="12.75" customHeight="1" x14ac:dyDescent="0.15">
      <c r="A919" s="43"/>
      <c r="B919" s="43"/>
      <c r="C919" s="43"/>
      <c r="D919" s="43"/>
      <c r="E919" s="43"/>
      <c r="F919" s="43"/>
    </row>
    <row r="920" spans="1:6" ht="12.75" customHeight="1" x14ac:dyDescent="0.15">
      <c r="A920" s="43"/>
      <c r="B920" s="43"/>
      <c r="C920" s="43"/>
      <c r="D920" s="43"/>
      <c r="E920" s="43"/>
      <c r="F920" s="43"/>
    </row>
    <row r="921" spans="1:6" ht="12.75" customHeight="1" x14ac:dyDescent="0.15">
      <c r="A921" s="43"/>
      <c r="B921" s="43"/>
      <c r="C921" s="43"/>
      <c r="D921" s="43"/>
      <c r="E921" s="43"/>
      <c r="F921" s="43"/>
    </row>
    <row r="922" spans="1:6" ht="12.75" customHeight="1" x14ac:dyDescent="0.15">
      <c r="A922" s="43"/>
      <c r="B922" s="43"/>
      <c r="C922" s="43"/>
      <c r="D922" s="43"/>
      <c r="E922" s="43"/>
      <c r="F922" s="43"/>
    </row>
    <row r="923" spans="1:6" ht="12.75" customHeight="1" x14ac:dyDescent="0.15">
      <c r="A923" s="43"/>
      <c r="B923" s="43"/>
      <c r="C923" s="43"/>
      <c r="D923" s="43"/>
      <c r="E923" s="43"/>
      <c r="F923" s="43"/>
    </row>
    <row r="924" spans="1:6" ht="12.75" customHeight="1" x14ac:dyDescent="0.15">
      <c r="A924" s="43"/>
      <c r="B924" s="43"/>
      <c r="C924" s="43"/>
      <c r="D924" s="43"/>
      <c r="E924" s="43"/>
      <c r="F924" s="43"/>
    </row>
    <row r="925" spans="1:6" ht="12.75" customHeight="1" x14ac:dyDescent="0.15">
      <c r="A925" s="43"/>
      <c r="B925" s="43"/>
      <c r="C925" s="43"/>
      <c r="D925" s="43"/>
      <c r="E925" s="43"/>
      <c r="F925" s="43"/>
    </row>
    <row r="926" spans="1:6" ht="12.75" customHeight="1" x14ac:dyDescent="0.15">
      <c r="A926" s="43"/>
      <c r="B926" s="43"/>
      <c r="C926" s="43"/>
      <c r="D926" s="43"/>
      <c r="E926" s="43"/>
      <c r="F926" s="43"/>
    </row>
    <row r="927" spans="1:6" ht="12.75" customHeight="1" x14ac:dyDescent="0.15">
      <c r="A927" s="43"/>
      <c r="B927" s="43"/>
      <c r="C927" s="43"/>
      <c r="D927" s="43"/>
      <c r="E927" s="43"/>
      <c r="F927" s="43"/>
    </row>
    <row r="928" spans="1:6" ht="12.75" customHeight="1" x14ac:dyDescent="0.15">
      <c r="A928" s="43"/>
      <c r="B928" s="43"/>
      <c r="C928" s="43"/>
      <c r="D928" s="43"/>
      <c r="E928" s="43"/>
      <c r="F928" s="43"/>
    </row>
    <row r="929" spans="1:6" ht="12.75" customHeight="1" x14ac:dyDescent="0.15">
      <c r="A929" s="43"/>
      <c r="B929" s="43"/>
      <c r="C929" s="43"/>
      <c r="D929" s="43"/>
      <c r="E929" s="43"/>
      <c r="F929" s="43"/>
    </row>
    <row r="930" spans="1:6" ht="12.75" customHeight="1" x14ac:dyDescent="0.15">
      <c r="A930" s="43"/>
      <c r="B930" s="43"/>
      <c r="C930" s="43"/>
      <c r="D930" s="43"/>
      <c r="E930" s="43"/>
      <c r="F930" s="43"/>
    </row>
    <row r="931" spans="1:6" ht="12.75" customHeight="1" x14ac:dyDescent="0.15">
      <c r="A931" s="43"/>
      <c r="B931" s="43"/>
      <c r="C931" s="43"/>
      <c r="D931" s="43"/>
      <c r="E931" s="43"/>
      <c r="F931" s="43"/>
    </row>
    <row r="932" spans="1:6" ht="12.75" customHeight="1" x14ac:dyDescent="0.15">
      <c r="A932" s="43"/>
      <c r="B932" s="43"/>
      <c r="C932" s="43"/>
      <c r="D932" s="43"/>
      <c r="E932" s="43"/>
      <c r="F932" s="43"/>
    </row>
    <row r="933" spans="1:6" ht="12.75" customHeight="1" x14ac:dyDescent="0.15">
      <c r="A933" s="43"/>
      <c r="B933" s="43"/>
      <c r="C933" s="43"/>
      <c r="D933" s="43"/>
      <c r="E933" s="43"/>
      <c r="F933" s="43"/>
    </row>
    <row r="934" spans="1:6" ht="12.75" customHeight="1" x14ac:dyDescent="0.15">
      <c r="A934" s="43"/>
      <c r="B934" s="43"/>
      <c r="C934" s="43"/>
      <c r="D934" s="43"/>
      <c r="E934" s="43"/>
      <c r="F934" s="43"/>
    </row>
    <row r="935" spans="1:6" ht="12.75" customHeight="1" x14ac:dyDescent="0.15">
      <c r="A935" s="43"/>
      <c r="B935" s="43"/>
      <c r="C935" s="43"/>
      <c r="D935" s="43"/>
      <c r="E935" s="43"/>
      <c r="F935" s="43"/>
    </row>
    <row r="936" spans="1:6" ht="12.75" customHeight="1" x14ac:dyDescent="0.15">
      <c r="A936" s="43"/>
      <c r="B936" s="43"/>
      <c r="C936" s="43"/>
      <c r="D936" s="43"/>
      <c r="E936" s="43"/>
      <c r="F936" s="43"/>
    </row>
    <row r="937" spans="1:6" ht="12.75" customHeight="1" x14ac:dyDescent="0.15">
      <c r="A937" s="43"/>
      <c r="B937" s="43"/>
      <c r="C937" s="43"/>
      <c r="D937" s="43"/>
      <c r="E937" s="43"/>
      <c r="F937" s="43"/>
    </row>
    <row r="938" spans="1:6" ht="12.75" customHeight="1" x14ac:dyDescent="0.15">
      <c r="A938" s="43"/>
      <c r="B938" s="43"/>
      <c r="C938" s="43"/>
      <c r="D938" s="43"/>
      <c r="E938" s="43"/>
      <c r="F938" s="43"/>
    </row>
    <row r="939" spans="1:6" ht="12.75" customHeight="1" x14ac:dyDescent="0.15">
      <c r="A939" s="43"/>
      <c r="B939" s="43"/>
      <c r="C939" s="43"/>
      <c r="D939" s="43"/>
      <c r="E939" s="43"/>
      <c r="F939" s="43"/>
    </row>
    <row r="940" spans="1:6" ht="12.75" customHeight="1" x14ac:dyDescent="0.15">
      <c r="A940" s="43"/>
      <c r="B940" s="43"/>
      <c r="C940" s="43"/>
      <c r="D940" s="43"/>
      <c r="E940" s="43"/>
      <c r="F940" s="43"/>
    </row>
    <row r="941" spans="1:6" ht="12.75" customHeight="1" x14ac:dyDescent="0.15">
      <c r="A941" s="43"/>
      <c r="B941" s="43"/>
      <c r="C941" s="43"/>
      <c r="D941" s="43"/>
      <c r="E941" s="43"/>
      <c r="F941" s="43"/>
    </row>
    <row r="942" spans="1:6" ht="12.75" customHeight="1" x14ac:dyDescent="0.15">
      <c r="A942" s="43"/>
      <c r="B942" s="43"/>
      <c r="C942" s="43"/>
      <c r="D942" s="43"/>
      <c r="E942" s="43"/>
      <c r="F942" s="43"/>
    </row>
    <row r="943" spans="1:6" ht="12.75" customHeight="1" x14ac:dyDescent="0.15">
      <c r="A943" s="43"/>
      <c r="B943" s="43"/>
      <c r="C943" s="43"/>
      <c r="D943" s="43"/>
      <c r="E943" s="43"/>
      <c r="F943" s="43"/>
    </row>
    <row r="944" spans="1:6" ht="12.75" customHeight="1" x14ac:dyDescent="0.15">
      <c r="A944" s="43"/>
      <c r="B944" s="43"/>
      <c r="C944" s="43"/>
      <c r="D944" s="43"/>
      <c r="E944" s="43"/>
      <c r="F944" s="43"/>
    </row>
    <row r="945" spans="1:6" ht="12.75" customHeight="1" x14ac:dyDescent="0.15">
      <c r="A945" s="43"/>
      <c r="B945" s="43"/>
      <c r="C945" s="43"/>
      <c r="D945" s="43"/>
      <c r="E945" s="43"/>
      <c r="F945" s="43"/>
    </row>
    <row r="946" spans="1:6" ht="12.75" customHeight="1" x14ac:dyDescent="0.15">
      <c r="A946" s="43"/>
      <c r="B946" s="43"/>
      <c r="C946" s="43"/>
      <c r="D946" s="43"/>
      <c r="E946" s="43"/>
      <c r="F946" s="43"/>
    </row>
    <row r="947" spans="1:6" ht="12.75" customHeight="1" x14ac:dyDescent="0.15">
      <c r="A947" s="43"/>
      <c r="B947" s="43"/>
      <c r="C947" s="43"/>
      <c r="D947" s="43"/>
      <c r="E947" s="43"/>
      <c r="F947" s="43"/>
    </row>
    <row r="948" spans="1:6" ht="12.75" customHeight="1" x14ac:dyDescent="0.15">
      <c r="A948" s="43"/>
      <c r="B948" s="43"/>
      <c r="C948" s="43"/>
      <c r="D948" s="43"/>
      <c r="E948" s="43"/>
      <c r="F948" s="43"/>
    </row>
    <row r="949" spans="1:6" ht="12.75" customHeight="1" x14ac:dyDescent="0.15">
      <c r="A949" s="43"/>
      <c r="B949" s="43"/>
      <c r="C949" s="43"/>
      <c r="D949" s="43"/>
      <c r="E949" s="43"/>
      <c r="F949" s="43"/>
    </row>
    <row r="950" spans="1:6" ht="12.75" customHeight="1" x14ac:dyDescent="0.15">
      <c r="A950" s="43"/>
      <c r="B950" s="43"/>
      <c r="C950" s="43"/>
      <c r="D950" s="43"/>
      <c r="E950" s="43"/>
      <c r="F950" s="43"/>
    </row>
    <row r="951" spans="1:6" ht="12.75" customHeight="1" x14ac:dyDescent="0.15">
      <c r="A951" s="43"/>
      <c r="B951" s="43"/>
      <c r="C951" s="43"/>
      <c r="D951" s="43"/>
      <c r="E951" s="43"/>
      <c r="F951" s="43"/>
    </row>
    <row r="952" spans="1:6" ht="12.75" customHeight="1" x14ac:dyDescent="0.15">
      <c r="A952" s="43"/>
      <c r="B952" s="43"/>
      <c r="C952" s="43"/>
      <c r="D952" s="43"/>
      <c r="E952" s="43"/>
      <c r="F952" s="43"/>
    </row>
    <row r="953" spans="1:6" ht="12.75" customHeight="1" x14ac:dyDescent="0.15">
      <c r="A953" s="43"/>
      <c r="B953" s="43"/>
      <c r="C953" s="43"/>
      <c r="D953" s="43"/>
      <c r="E953" s="43"/>
      <c r="F953" s="43"/>
    </row>
    <row r="954" spans="1:6" ht="12.75" customHeight="1" x14ac:dyDescent="0.15">
      <c r="A954" s="43"/>
      <c r="B954" s="43"/>
      <c r="C954" s="43"/>
      <c r="D954" s="43"/>
      <c r="E954" s="43"/>
      <c r="F954" s="43"/>
    </row>
    <row r="955" spans="1:6" ht="12.75" customHeight="1" x14ac:dyDescent="0.15">
      <c r="A955" s="43"/>
      <c r="B955" s="43"/>
      <c r="C955" s="43"/>
      <c r="D955" s="43"/>
      <c r="E955" s="43"/>
      <c r="F955" s="43"/>
    </row>
    <row r="956" spans="1:6" ht="12.75" customHeight="1" x14ac:dyDescent="0.15">
      <c r="A956" s="43"/>
      <c r="B956" s="43"/>
      <c r="C956" s="43"/>
      <c r="D956" s="43"/>
      <c r="E956" s="43"/>
      <c r="F956" s="43"/>
    </row>
    <row r="957" spans="1:6" ht="12.75" customHeight="1" x14ac:dyDescent="0.15">
      <c r="A957" s="43"/>
      <c r="B957" s="43"/>
      <c r="C957" s="43"/>
      <c r="D957" s="43"/>
      <c r="E957" s="43"/>
      <c r="F957" s="43"/>
    </row>
    <row r="958" spans="1:6" ht="12.75" customHeight="1" x14ac:dyDescent="0.15">
      <c r="A958" s="43"/>
      <c r="B958" s="43"/>
      <c r="C958" s="43"/>
      <c r="D958" s="43"/>
      <c r="E958" s="43"/>
      <c r="F958" s="43"/>
    </row>
    <row r="959" spans="1:6" ht="12.75" customHeight="1" x14ac:dyDescent="0.15">
      <c r="A959" s="43"/>
      <c r="B959" s="43"/>
      <c r="C959" s="43"/>
      <c r="D959" s="43"/>
      <c r="E959" s="43"/>
      <c r="F959" s="43"/>
    </row>
    <row r="960" spans="1:6" ht="12.75" customHeight="1" x14ac:dyDescent="0.15">
      <c r="A960" s="43"/>
      <c r="B960" s="43"/>
      <c r="C960" s="43"/>
      <c r="D960" s="43"/>
      <c r="E960" s="43"/>
      <c r="F960" s="43"/>
    </row>
    <row r="961" spans="1:6" ht="12.75" customHeight="1" x14ac:dyDescent="0.15">
      <c r="A961" s="43"/>
      <c r="B961" s="43"/>
      <c r="C961" s="43"/>
      <c r="D961" s="43"/>
      <c r="E961" s="43"/>
      <c r="F961" s="43"/>
    </row>
    <row r="962" spans="1:6" ht="12.75" customHeight="1" x14ac:dyDescent="0.15">
      <c r="A962" s="43"/>
      <c r="B962" s="43"/>
      <c r="C962" s="43"/>
      <c r="D962" s="43"/>
      <c r="E962" s="43"/>
      <c r="F962" s="43"/>
    </row>
    <row r="963" spans="1:6" ht="12.75" customHeight="1" x14ac:dyDescent="0.15">
      <c r="A963" s="43"/>
      <c r="B963" s="43"/>
      <c r="C963" s="43"/>
      <c r="D963" s="43"/>
      <c r="E963" s="43"/>
      <c r="F963" s="43"/>
    </row>
    <row r="964" spans="1:6" ht="12.75" customHeight="1" x14ac:dyDescent="0.15">
      <c r="A964" s="43"/>
      <c r="B964" s="43"/>
      <c r="C964" s="43"/>
      <c r="D964" s="43"/>
      <c r="E964" s="43"/>
      <c r="F964" s="43"/>
    </row>
    <row r="965" spans="1:6" ht="12.75" customHeight="1" x14ac:dyDescent="0.15">
      <c r="A965" s="43"/>
      <c r="B965" s="43"/>
      <c r="C965" s="43"/>
      <c r="D965" s="43"/>
      <c r="E965" s="43"/>
      <c r="F965" s="43"/>
    </row>
    <row r="966" spans="1:6" ht="12.75" customHeight="1" x14ac:dyDescent="0.15">
      <c r="A966" s="43"/>
      <c r="B966" s="43"/>
      <c r="C966" s="43"/>
      <c r="D966" s="43"/>
      <c r="E966" s="43"/>
      <c r="F966" s="43"/>
    </row>
    <row r="967" spans="1:6" ht="12.75" customHeight="1" x14ac:dyDescent="0.15">
      <c r="A967" s="43"/>
      <c r="B967" s="43"/>
      <c r="C967" s="43"/>
      <c r="D967" s="43"/>
      <c r="E967" s="43"/>
      <c r="F967" s="43"/>
    </row>
    <row r="968" spans="1:6" ht="12.75" customHeight="1" x14ac:dyDescent="0.15">
      <c r="A968" s="43"/>
      <c r="B968" s="43"/>
      <c r="C968" s="43"/>
      <c r="D968" s="43"/>
      <c r="E968" s="43"/>
      <c r="F968" s="43"/>
    </row>
    <row r="969" spans="1:6" ht="12.75" customHeight="1" x14ac:dyDescent="0.15">
      <c r="A969" s="43"/>
      <c r="B969" s="43"/>
      <c r="C969" s="43"/>
      <c r="D969" s="43"/>
      <c r="E969" s="43"/>
      <c r="F969" s="43"/>
    </row>
    <row r="970" spans="1:6" ht="12.75" customHeight="1" x14ac:dyDescent="0.15">
      <c r="A970" s="43"/>
      <c r="B970" s="43"/>
      <c r="C970" s="43"/>
      <c r="D970" s="43"/>
      <c r="E970" s="43"/>
      <c r="F970" s="43"/>
    </row>
    <row r="971" spans="1:6" ht="12.75" customHeight="1" x14ac:dyDescent="0.15">
      <c r="A971" s="43"/>
      <c r="B971" s="43"/>
      <c r="C971" s="43"/>
      <c r="D971" s="43"/>
      <c r="E971" s="43"/>
      <c r="F971" s="43"/>
    </row>
    <row r="972" spans="1:6" ht="12.75" customHeight="1" x14ac:dyDescent="0.15">
      <c r="A972" s="43"/>
      <c r="B972" s="43"/>
      <c r="C972" s="43"/>
      <c r="D972" s="43"/>
      <c r="E972" s="43"/>
      <c r="F972" s="43"/>
    </row>
    <row r="973" spans="1:6" ht="12.75" customHeight="1" x14ac:dyDescent="0.15">
      <c r="A973" s="43"/>
      <c r="B973" s="43"/>
      <c r="C973" s="43"/>
      <c r="D973" s="43"/>
      <c r="E973" s="43"/>
      <c r="F973" s="43"/>
    </row>
    <row r="974" spans="1:6" ht="12.75" customHeight="1" x14ac:dyDescent="0.15">
      <c r="A974" s="43"/>
      <c r="B974" s="43"/>
      <c r="C974" s="43"/>
      <c r="D974" s="43"/>
      <c r="E974" s="43"/>
      <c r="F974" s="43"/>
    </row>
    <row r="975" spans="1:6" ht="12.75" customHeight="1" x14ac:dyDescent="0.15">
      <c r="A975" s="43"/>
      <c r="B975" s="43"/>
      <c r="C975" s="43"/>
      <c r="D975" s="43"/>
      <c r="E975" s="43"/>
      <c r="F975" s="43"/>
    </row>
    <row r="976" spans="1:6" ht="12.75" customHeight="1" x14ac:dyDescent="0.15">
      <c r="A976" s="43"/>
      <c r="B976" s="43"/>
      <c r="C976" s="43"/>
      <c r="D976" s="43"/>
      <c r="E976" s="43"/>
      <c r="F976" s="43"/>
    </row>
    <row r="977" spans="1:6" ht="12.75" customHeight="1" x14ac:dyDescent="0.15">
      <c r="A977" s="43"/>
      <c r="B977" s="43"/>
      <c r="C977" s="43"/>
      <c r="D977" s="43"/>
      <c r="E977" s="43"/>
      <c r="F977" s="43"/>
    </row>
    <row r="978" spans="1:6" ht="12.75" customHeight="1" x14ac:dyDescent="0.15">
      <c r="A978" s="43"/>
      <c r="B978" s="43"/>
      <c r="C978" s="43"/>
      <c r="D978" s="43"/>
      <c r="E978" s="43"/>
      <c r="F978" s="43"/>
    </row>
    <row r="979" spans="1:6" ht="12.75" customHeight="1" x14ac:dyDescent="0.15">
      <c r="A979" s="43"/>
      <c r="B979" s="43"/>
      <c r="C979" s="43"/>
      <c r="D979" s="43"/>
      <c r="E979" s="43"/>
      <c r="F979" s="43"/>
    </row>
    <row r="980" spans="1:6" ht="12.75" customHeight="1" x14ac:dyDescent="0.15">
      <c r="A980" s="43"/>
      <c r="B980" s="43"/>
      <c r="C980" s="43"/>
      <c r="D980" s="43"/>
      <c r="E980" s="43"/>
      <c r="F980" s="43"/>
    </row>
    <row r="981" spans="1:6" ht="12.75" customHeight="1" x14ac:dyDescent="0.15">
      <c r="A981" s="43"/>
      <c r="B981" s="43"/>
      <c r="C981" s="43"/>
      <c r="D981" s="43"/>
      <c r="E981" s="43"/>
      <c r="F981" s="43"/>
    </row>
    <row r="982" spans="1:6" ht="12.75" customHeight="1" x14ac:dyDescent="0.15">
      <c r="A982" s="43"/>
      <c r="B982" s="43"/>
      <c r="C982" s="43"/>
      <c r="D982" s="43"/>
      <c r="E982" s="43"/>
      <c r="F982" s="43"/>
    </row>
    <row r="983" spans="1:6" ht="12.75" customHeight="1" x14ac:dyDescent="0.15">
      <c r="A983" s="43"/>
      <c r="B983" s="43"/>
      <c r="C983" s="43"/>
      <c r="D983" s="43"/>
      <c r="E983" s="43"/>
      <c r="F983" s="43"/>
    </row>
    <row r="984" spans="1:6" ht="12.75" customHeight="1" x14ac:dyDescent="0.15">
      <c r="A984" s="43"/>
      <c r="B984" s="43"/>
      <c r="C984" s="43"/>
      <c r="D984" s="43"/>
      <c r="E984" s="43"/>
      <c r="F984" s="43"/>
    </row>
    <row r="985" spans="1:6" ht="12.75" customHeight="1" x14ac:dyDescent="0.15">
      <c r="A985" s="43"/>
      <c r="B985" s="43"/>
      <c r="C985" s="43"/>
      <c r="D985" s="43"/>
      <c r="E985" s="43"/>
      <c r="F985" s="43"/>
    </row>
    <row r="986" spans="1:6" ht="12.75" customHeight="1" x14ac:dyDescent="0.15">
      <c r="A986" s="43"/>
      <c r="B986" s="43"/>
      <c r="C986" s="43"/>
      <c r="D986" s="43"/>
      <c r="E986" s="43"/>
      <c r="F986" s="43"/>
    </row>
    <row r="987" spans="1:6" ht="12.75" customHeight="1" x14ac:dyDescent="0.15">
      <c r="A987" s="43"/>
      <c r="B987" s="43"/>
      <c r="C987" s="43"/>
      <c r="D987" s="43"/>
      <c r="E987" s="43"/>
      <c r="F987" s="43"/>
    </row>
    <row r="988" spans="1:6" ht="12.75" customHeight="1" x14ac:dyDescent="0.15">
      <c r="A988" s="43"/>
      <c r="B988" s="43"/>
      <c r="C988" s="43"/>
      <c r="D988" s="43"/>
      <c r="E988" s="43"/>
      <c r="F988" s="43"/>
    </row>
    <row r="989" spans="1:6" ht="12.75" customHeight="1" x14ac:dyDescent="0.15">
      <c r="A989" s="43"/>
      <c r="B989" s="43"/>
      <c r="C989" s="43"/>
      <c r="D989" s="43"/>
      <c r="E989" s="43"/>
      <c r="F989" s="43"/>
    </row>
    <row r="990" spans="1:6" ht="12.75" customHeight="1" x14ac:dyDescent="0.15">
      <c r="A990" s="43"/>
      <c r="B990" s="43"/>
      <c r="C990" s="43"/>
      <c r="D990" s="43"/>
      <c r="E990" s="43"/>
      <c r="F990" s="43"/>
    </row>
    <row r="991" spans="1:6" ht="12.75" customHeight="1" x14ac:dyDescent="0.15">
      <c r="A991" s="43"/>
      <c r="B991" s="43"/>
      <c r="C991" s="43"/>
      <c r="D991" s="43"/>
      <c r="E991" s="43"/>
      <c r="F991" s="43"/>
    </row>
    <row r="992" spans="1:6" ht="12.75" customHeight="1" x14ac:dyDescent="0.15">
      <c r="A992" s="43"/>
      <c r="B992" s="43"/>
      <c r="C992" s="43"/>
      <c r="D992" s="43"/>
      <c r="E992" s="43"/>
      <c r="F992" s="43"/>
    </row>
    <row r="993" spans="1:6" ht="12.75" customHeight="1" x14ac:dyDescent="0.15">
      <c r="A993" s="43"/>
      <c r="B993" s="43"/>
      <c r="C993" s="43"/>
      <c r="D993" s="43"/>
      <c r="E993" s="43"/>
      <c r="F993" s="43"/>
    </row>
    <row r="994" spans="1:6" ht="12.75" customHeight="1" x14ac:dyDescent="0.15">
      <c r="A994" s="43"/>
      <c r="B994" s="43"/>
      <c r="C994" s="43"/>
      <c r="D994" s="43"/>
      <c r="E994" s="43"/>
      <c r="F994" s="43"/>
    </row>
    <row r="995" spans="1:6" ht="12.75" customHeight="1" x14ac:dyDescent="0.15">
      <c r="A995" s="43"/>
      <c r="B995" s="43"/>
      <c r="C995" s="43"/>
      <c r="D995" s="43"/>
      <c r="E995" s="43"/>
      <c r="F995" s="43"/>
    </row>
    <row r="996" spans="1:6" ht="12.75" customHeight="1" x14ac:dyDescent="0.15">
      <c r="A996" s="43"/>
      <c r="B996" s="43"/>
      <c r="C996" s="43"/>
      <c r="D996" s="43"/>
      <c r="E996" s="43"/>
      <c r="F996" s="43"/>
    </row>
    <row r="997" spans="1:6" ht="12.75" customHeight="1" x14ac:dyDescent="0.15">
      <c r="A997" s="43"/>
      <c r="B997" s="43"/>
      <c r="C997" s="43"/>
      <c r="D997" s="43"/>
      <c r="E997" s="43"/>
      <c r="F997" s="43"/>
    </row>
    <row r="998" spans="1:6" ht="12.75" customHeight="1" x14ac:dyDescent="0.15">
      <c r="A998" s="43"/>
      <c r="B998" s="43"/>
      <c r="C998" s="43"/>
      <c r="D998" s="43"/>
      <c r="E998" s="43"/>
      <c r="F998" s="43"/>
    </row>
    <row r="999" spans="1:6" ht="12.75" customHeight="1" x14ac:dyDescent="0.15">
      <c r="A999" s="43"/>
      <c r="B999" s="43"/>
      <c r="C999" s="43"/>
      <c r="D999" s="43"/>
      <c r="E999" s="43"/>
      <c r="F999" s="43"/>
    </row>
    <row r="1000" spans="1:6" ht="12.75" customHeight="1" x14ac:dyDescent="0.15">
      <c r="A1000" s="43"/>
      <c r="B1000" s="43"/>
      <c r="C1000" s="43"/>
      <c r="D1000" s="43"/>
      <c r="E1000" s="43"/>
      <c r="F1000" s="43"/>
    </row>
  </sheetData>
  <pageMargins left="0.70866141732283472" right="0.70866141732283472" top="0.74803149606299213" bottom="0.74803149606299213" header="0" footer="0"/>
  <pageSetup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Z1000"/>
  <sheetViews>
    <sheetView workbookViewId="0"/>
  </sheetViews>
  <sheetFormatPr baseColWidth="10" defaultColWidth="12.5" defaultRowHeight="15" customHeight="1" x14ac:dyDescent="0.15"/>
  <cols>
    <col min="1" max="1" width="63.1640625" customWidth="1"/>
    <col min="2" max="2" width="17.5" customWidth="1"/>
    <col min="3" max="4" width="14.33203125" customWidth="1"/>
    <col min="5" max="5" width="8.83203125" customWidth="1"/>
    <col min="6" max="8" width="13" customWidth="1"/>
    <col min="9" max="9" width="8.83203125" customWidth="1"/>
    <col min="10" max="12" width="15.6640625" customWidth="1"/>
    <col min="13" max="13" width="8.83203125" customWidth="1"/>
    <col min="14" max="16" width="12" customWidth="1"/>
    <col min="17" max="17" width="2.6640625" customWidth="1"/>
    <col min="18" max="18" width="13.83203125" customWidth="1"/>
    <col min="19" max="20" width="10.1640625" customWidth="1"/>
    <col min="21" max="21" width="5.1640625" customWidth="1"/>
    <col min="22" max="24" width="13.33203125" customWidth="1"/>
    <col min="25" max="25" width="5.1640625" customWidth="1"/>
    <col min="26" max="28" width="14.6640625" customWidth="1"/>
    <col min="29" max="29" width="5.1640625" customWidth="1"/>
    <col min="30" max="32" width="12.5" customWidth="1"/>
    <col min="33" max="33" width="5.1640625" customWidth="1"/>
    <col min="34" max="34" width="11.5" customWidth="1"/>
    <col min="35" max="36" width="8.6640625" customWidth="1"/>
    <col min="37" max="37" width="5.1640625" customWidth="1"/>
    <col min="38" max="40" width="12.1640625" customWidth="1"/>
    <col min="41" max="41" width="5.1640625" customWidth="1"/>
    <col min="42" max="44" width="12.83203125" customWidth="1"/>
    <col min="45" max="45" width="5.1640625" customWidth="1"/>
    <col min="46" max="48" width="11.83203125" customWidth="1"/>
    <col min="49" max="49" width="4.83203125" customWidth="1"/>
    <col min="50" max="52" width="12" customWidth="1"/>
  </cols>
  <sheetData>
    <row r="1" spans="1:52" ht="12.75" customHeight="1" x14ac:dyDescent="0.25">
      <c r="A1" s="70" t="s">
        <v>98</v>
      </c>
      <c r="B1" s="41"/>
      <c r="C1" s="41"/>
      <c r="D1" s="41"/>
      <c r="F1" s="64"/>
      <c r="G1" s="64"/>
      <c r="H1" s="64"/>
      <c r="N1" s="41"/>
      <c r="O1" s="41"/>
      <c r="P1" s="41"/>
      <c r="AX1" s="41"/>
      <c r="AY1" s="41"/>
      <c r="AZ1" s="41"/>
    </row>
    <row r="2" spans="1:52" ht="12.75" customHeight="1" x14ac:dyDescent="0.2">
      <c r="A2" s="71" t="s">
        <v>99</v>
      </c>
      <c r="B2" s="41"/>
      <c r="C2" s="41"/>
      <c r="D2" s="41"/>
      <c r="F2" s="64"/>
      <c r="G2" s="64"/>
      <c r="H2" s="64"/>
      <c r="N2" s="41"/>
      <c r="O2" s="41"/>
      <c r="P2" s="41"/>
      <c r="AX2" s="41"/>
      <c r="AY2" s="41"/>
      <c r="AZ2" s="41"/>
    </row>
    <row r="3" spans="1:52" ht="12.75" customHeight="1" x14ac:dyDescent="0.25">
      <c r="A3" s="70" t="s">
        <v>100</v>
      </c>
      <c r="B3" s="41"/>
      <c r="C3" s="41"/>
      <c r="D3" s="41"/>
      <c r="F3" s="64"/>
      <c r="G3" s="64"/>
      <c r="H3" s="64"/>
      <c r="N3" s="41"/>
      <c r="O3" s="41"/>
      <c r="P3" s="41"/>
      <c r="AX3" s="41"/>
      <c r="AY3" s="41"/>
      <c r="AZ3" s="41"/>
    </row>
    <row r="4" spans="1:52" ht="12.75" customHeight="1" x14ac:dyDescent="0.2">
      <c r="A4" s="72"/>
      <c r="B4" s="41"/>
      <c r="C4" s="41"/>
      <c r="D4" s="41"/>
      <c r="F4" s="64"/>
      <c r="G4" s="64"/>
      <c r="H4" s="64"/>
      <c r="N4" s="41"/>
      <c r="O4" s="73"/>
      <c r="P4" s="41"/>
      <c r="AX4" s="41"/>
      <c r="AY4" s="41"/>
      <c r="AZ4" s="41"/>
    </row>
    <row r="5" spans="1:52" ht="12.75" customHeight="1" x14ac:dyDescent="0.2">
      <c r="A5" s="74"/>
      <c r="B5" s="41"/>
      <c r="C5" s="41"/>
      <c r="D5" s="41"/>
      <c r="F5" s="64"/>
      <c r="G5" s="64"/>
      <c r="H5" s="64"/>
      <c r="J5" s="365" t="s">
        <v>101</v>
      </c>
      <c r="K5" s="355"/>
      <c r="L5" s="355"/>
      <c r="N5" s="365" t="s">
        <v>101</v>
      </c>
      <c r="O5" s="355"/>
      <c r="P5" s="355"/>
      <c r="R5" s="365" t="s">
        <v>101</v>
      </c>
      <c r="S5" s="355"/>
      <c r="T5" s="355"/>
      <c r="V5" s="365" t="s">
        <v>101</v>
      </c>
      <c r="W5" s="355"/>
      <c r="X5" s="355"/>
      <c r="Z5" s="365" t="s">
        <v>101</v>
      </c>
      <c r="AA5" s="355"/>
      <c r="AB5" s="355"/>
      <c r="AD5" s="365" t="s">
        <v>101</v>
      </c>
      <c r="AE5" s="355"/>
      <c r="AF5" s="355"/>
      <c r="AH5" s="366" t="s">
        <v>101</v>
      </c>
      <c r="AI5" s="355"/>
      <c r="AJ5" s="355"/>
      <c r="AL5" s="365" t="s">
        <v>101</v>
      </c>
      <c r="AM5" s="355"/>
      <c r="AN5" s="355"/>
      <c r="AP5" s="365" t="s">
        <v>101</v>
      </c>
      <c r="AQ5" s="355"/>
      <c r="AR5" s="355"/>
      <c r="AT5" s="365" t="s">
        <v>101</v>
      </c>
      <c r="AU5" s="355"/>
      <c r="AV5" s="355"/>
      <c r="AX5" s="365" t="s">
        <v>102</v>
      </c>
      <c r="AY5" s="355"/>
      <c r="AZ5" s="355"/>
    </row>
    <row r="6" spans="1:52" ht="12.75" customHeight="1" x14ac:dyDescent="0.25">
      <c r="A6" s="67"/>
      <c r="B6" s="76">
        <v>44866</v>
      </c>
      <c r="C6" s="76">
        <v>44866</v>
      </c>
      <c r="D6" s="76">
        <v>44866</v>
      </c>
      <c r="E6" s="43"/>
      <c r="F6" s="77">
        <f t="shared" ref="F6:H6" si="0">B6+31</f>
        <v>44897</v>
      </c>
      <c r="G6" s="77">
        <f t="shared" si="0"/>
        <v>44897</v>
      </c>
      <c r="H6" s="77">
        <f t="shared" si="0"/>
        <v>44897</v>
      </c>
      <c r="I6" s="43"/>
      <c r="J6" s="77">
        <f t="shared" ref="J6:L6" si="1">F6+31</f>
        <v>44928</v>
      </c>
      <c r="K6" s="77">
        <f t="shared" si="1"/>
        <v>44928</v>
      </c>
      <c r="L6" s="77">
        <f t="shared" si="1"/>
        <v>44928</v>
      </c>
      <c r="M6" s="43"/>
      <c r="N6" s="77">
        <f t="shared" ref="N6:P6" si="2">J6+31</f>
        <v>44959</v>
      </c>
      <c r="O6" s="77">
        <f t="shared" si="2"/>
        <v>44959</v>
      </c>
      <c r="P6" s="77">
        <f t="shared" si="2"/>
        <v>44959</v>
      </c>
      <c r="Q6" s="43"/>
      <c r="R6" s="77">
        <f t="shared" ref="R6:T6" si="3">N6+31</f>
        <v>44990</v>
      </c>
      <c r="S6" s="77">
        <f t="shared" si="3"/>
        <v>44990</v>
      </c>
      <c r="T6" s="77">
        <f t="shared" si="3"/>
        <v>44990</v>
      </c>
      <c r="U6" s="43"/>
      <c r="V6" s="77">
        <f t="shared" ref="V6:X6" si="4">R6+31</f>
        <v>45021</v>
      </c>
      <c r="W6" s="77">
        <f t="shared" si="4"/>
        <v>45021</v>
      </c>
      <c r="X6" s="77">
        <f t="shared" si="4"/>
        <v>45021</v>
      </c>
      <c r="Y6" s="43"/>
      <c r="Z6" s="77">
        <f t="shared" ref="Z6:AB6" si="5">V6+31</f>
        <v>45052</v>
      </c>
      <c r="AA6" s="77">
        <f t="shared" si="5"/>
        <v>45052</v>
      </c>
      <c r="AB6" s="77">
        <f t="shared" si="5"/>
        <v>45052</v>
      </c>
      <c r="AC6" s="43"/>
      <c r="AD6" s="77">
        <f t="shared" ref="AD6:AF6" si="6">Z6+31</f>
        <v>45083</v>
      </c>
      <c r="AE6" s="77">
        <f t="shared" si="6"/>
        <v>45083</v>
      </c>
      <c r="AF6" s="77">
        <f t="shared" si="6"/>
        <v>45083</v>
      </c>
      <c r="AG6" s="43"/>
      <c r="AH6" s="77">
        <f t="shared" ref="AH6:AJ6" si="7">AD6+31</f>
        <v>45114</v>
      </c>
      <c r="AI6" s="77">
        <f t="shared" si="7"/>
        <v>45114</v>
      </c>
      <c r="AJ6" s="77">
        <f t="shared" si="7"/>
        <v>45114</v>
      </c>
      <c r="AK6" s="43"/>
      <c r="AL6" s="77">
        <f t="shared" ref="AL6:AN6" si="8">AH6+31</f>
        <v>45145</v>
      </c>
      <c r="AM6" s="77">
        <f t="shared" si="8"/>
        <v>45145</v>
      </c>
      <c r="AN6" s="77">
        <f t="shared" si="8"/>
        <v>45145</v>
      </c>
      <c r="AO6" s="43"/>
      <c r="AP6" s="77">
        <f t="shared" ref="AP6:AR6" si="9">AL6+31</f>
        <v>45176</v>
      </c>
      <c r="AQ6" s="77">
        <f t="shared" si="9"/>
        <v>45176</v>
      </c>
      <c r="AR6" s="77">
        <f t="shared" si="9"/>
        <v>45176</v>
      </c>
      <c r="AS6" s="43"/>
      <c r="AT6" s="77">
        <f t="shared" ref="AT6:AV6" si="10">AP6+31</f>
        <v>45207</v>
      </c>
      <c r="AU6" s="77">
        <f t="shared" si="10"/>
        <v>45207</v>
      </c>
      <c r="AV6" s="77">
        <f t="shared" si="10"/>
        <v>45207</v>
      </c>
      <c r="AW6" s="43"/>
      <c r="AX6" s="77">
        <v>44927</v>
      </c>
      <c r="AY6" s="77">
        <v>44927</v>
      </c>
      <c r="AZ6" s="77">
        <v>44927</v>
      </c>
    </row>
    <row r="7" spans="1:52" ht="12.75" customHeight="1" x14ac:dyDescent="0.25">
      <c r="A7" s="67" t="s">
        <v>67</v>
      </c>
      <c r="B7" s="54" t="s">
        <v>44</v>
      </c>
      <c r="C7" s="54" t="s">
        <v>45</v>
      </c>
      <c r="D7" s="54" t="s">
        <v>46</v>
      </c>
      <c r="E7" s="43"/>
      <c r="F7" s="78" t="s">
        <v>44</v>
      </c>
      <c r="G7" s="78" t="s">
        <v>45</v>
      </c>
      <c r="H7" s="78" t="s">
        <v>46</v>
      </c>
      <c r="I7" s="43"/>
      <c r="J7" s="54" t="s">
        <v>44</v>
      </c>
      <c r="K7" s="54" t="s">
        <v>45</v>
      </c>
      <c r="L7" s="54" t="s">
        <v>46</v>
      </c>
      <c r="M7" s="43"/>
      <c r="N7" s="54" t="s">
        <v>44</v>
      </c>
      <c r="O7" s="54" t="s">
        <v>45</v>
      </c>
      <c r="P7" s="54" t="s">
        <v>46</v>
      </c>
      <c r="Q7" s="43"/>
      <c r="R7" s="54" t="s">
        <v>44</v>
      </c>
      <c r="S7" s="54" t="s">
        <v>45</v>
      </c>
      <c r="T7" s="54" t="s">
        <v>46</v>
      </c>
      <c r="U7" s="43"/>
      <c r="V7" s="54" t="s">
        <v>44</v>
      </c>
      <c r="W7" s="54" t="s">
        <v>45</v>
      </c>
      <c r="X7" s="54" t="s">
        <v>46</v>
      </c>
      <c r="Y7" s="43"/>
      <c r="Z7" s="54" t="s">
        <v>44</v>
      </c>
      <c r="AA7" s="54" t="s">
        <v>45</v>
      </c>
      <c r="AB7" s="54" t="s">
        <v>46</v>
      </c>
      <c r="AC7" s="43"/>
      <c r="AD7" s="54" t="s">
        <v>44</v>
      </c>
      <c r="AE7" s="54" t="s">
        <v>45</v>
      </c>
      <c r="AF7" s="54" t="s">
        <v>46</v>
      </c>
      <c r="AG7" s="43"/>
      <c r="AH7" s="54" t="s">
        <v>44</v>
      </c>
      <c r="AI7" s="54" t="s">
        <v>103</v>
      </c>
      <c r="AJ7" s="54" t="s">
        <v>46</v>
      </c>
      <c r="AK7" s="43"/>
      <c r="AL7" s="54" t="s">
        <v>44</v>
      </c>
      <c r="AM7" s="54" t="s">
        <v>103</v>
      </c>
      <c r="AN7" s="54" t="s">
        <v>46</v>
      </c>
      <c r="AO7" s="43"/>
      <c r="AP7" s="54" t="s">
        <v>44</v>
      </c>
      <c r="AQ7" s="54" t="s">
        <v>103</v>
      </c>
      <c r="AR7" s="54" t="s">
        <v>46</v>
      </c>
      <c r="AS7" s="43"/>
      <c r="AT7" s="54" t="s">
        <v>44</v>
      </c>
      <c r="AU7" s="54" t="s">
        <v>103</v>
      </c>
      <c r="AV7" s="54" t="s">
        <v>46</v>
      </c>
      <c r="AW7" s="43"/>
      <c r="AX7" s="54" t="s">
        <v>44</v>
      </c>
      <c r="AY7" s="54" t="s">
        <v>45</v>
      </c>
      <c r="AZ7" s="54" t="s">
        <v>46</v>
      </c>
    </row>
    <row r="8" spans="1:52" ht="12.75" customHeight="1" x14ac:dyDescent="0.2">
      <c r="A8" s="52" t="s">
        <v>104</v>
      </c>
      <c r="B8" s="48"/>
      <c r="C8" s="48" t="e">
        <f>Budgets!#REF!</f>
        <v>#REF!</v>
      </c>
      <c r="D8" s="48" t="e">
        <f t="shared" ref="D8:D10" si="11">C8-B8</f>
        <v>#REF!</v>
      </c>
      <c r="E8" s="43"/>
      <c r="F8" s="59"/>
      <c r="G8" s="48" t="e">
        <f>Budgets!#REF!</f>
        <v>#REF!</v>
      </c>
      <c r="H8" s="48" t="e">
        <f t="shared" ref="H8:H10" si="12">G8-F8</f>
        <v>#REF!</v>
      </c>
      <c r="I8" s="43"/>
      <c r="J8" s="48">
        <f>SUM('Trial Balance'!$L54:$L63)</f>
        <v>0</v>
      </c>
      <c r="K8" s="48">
        <f>Budgets!C6</f>
        <v>0</v>
      </c>
      <c r="L8" s="48">
        <f t="shared" ref="L8:L10" si="13">K8-J8</f>
        <v>0</v>
      </c>
      <c r="M8" s="43"/>
      <c r="N8" s="48"/>
      <c r="O8" s="48">
        <f>Budgets!D6</f>
        <v>598158</v>
      </c>
      <c r="P8" s="48">
        <f t="shared" ref="P8:P10" si="14">O8-N8</f>
        <v>598158</v>
      </c>
      <c r="Q8" s="43"/>
      <c r="R8" s="48"/>
      <c r="S8" s="48">
        <f>Budgets!E6</f>
        <v>75913.920000000013</v>
      </c>
      <c r="T8" s="48">
        <f t="shared" ref="T8:T10" si="15">S8-R8</f>
        <v>75913.920000000013</v>
      </c>
      <c r="U8" s="43"/>
      <c r="V8" s="48"/>
      <c r="W8" s="48">
        <f>Budgets!F6</f>
        <v>32708</v>
      </c>
      <c r="X8" s="48">
        <f t="shared" ref="X8:X10" si="16">W8-V8</f>
        <v>32708</v>
      </c>
      <c r="Y8" s="43"/>
      <c r="Z8" s="48"/>
      <c r="AA8" s="48">
        <f>Budgets!G6</f>
        <v>8000</v>
      </c>
      <c r="AB8" s="48">
        <f t="shared" ref="AB8:AB10" si="17">AA8-Z8</f>
        <v>8000</v>
      </c>
      <c r="AC8" s="43"/>
      <c r="AD8" s="48"/>
      <c r="AE8" s="48">
        <f>Budgets!H6</f>
        <v>8000</v>
      </c>
      <c r="AF8" s="48">
        <f t="shared" ref="AF8:AF10" si="18">AE8-AD8</f>
        <v>8000</v>
      </c>
      <c r="AG8" s="43"/>
      <c r="AH8" s="48"/>
      <c r="AI8" s="48">
        <f>Budgets!I6</f>
        <v>34900</v>
      </c>
      <c r="AJ8" s="48">
        <f t="shared" ref="AJ8:AJ10" si="19">AI8-AH8</f>
        <v>34900</v>
      </c>
      <c r="AK8" s="43"/>
      <c r="AL8" s="48"/>
      <c r="AM8" s="48">
        <f>Budgets!J6</f>
        <v>35500</v>
      </c>
      <c r="AN8" s="48">
        <f t="shared" ref="AN8:AN10" si="20">AM8-AL8</f>
        <v>35500</v>
      </c>
      <c r="AO8" s="43"/>
      <c r="AP8" s="48"/>
      <c r="AQ8" s="48">
        <f>Budgets!K6</f>
        <v>74900</v>
      </c>
      <c r="AR8" s="48">
        <f t="shared" ref="AR8:AR10" si="21">AQ8-AP8</f>
        <v>74900</v>
      </c>
      <c r="AS8" s="43"/>
      <c r="AT8" s="48"/>
      <c r="AU8" s="48">
        <f>Budgets!L6</f>
        <v>70000</v>
      </c>
      <c r="AV8" s="48">
        <f t="shared" ref="AV8:AV10" si="22">AU8-AT8</f>
        <v>70000</v>
      </c>
      <c r="AW8" s="43"/>
      <c r="AX8" s="48">
        <f t="shared" ref="AX8:AY8" si="23">B8+F8+J8</f>
        <v>0</v>
      </c>
      <c r="AY8" s="48" t="e">
        <f t="shared" si="23"/>
        <v>#REF!</v>
      </c>
      <c r="AZ8" s="48" t="e">
        <f>AX8-AY8</f>
        <v>#REF!</v>
      </c>
    </row>
    <row r="9" spans="1:52" ht="12.75" customHeight="1" x14ac:dyDescent="0.2">
      <c r="A9" s="52" t="s">
        <v>69</v>
      </c>
      <c r="B9" s="48"/>
      <c r="C9" s="48" t="e">
        <f>Budgets!#REF!</f>
        <v>#REF!</v>
      </c>
      <c r="D9" s="48" t="e">
        <f t="shared" si="11"/>
        <v>#REF!</v>
      </c>
      <c r="E9" s="43"/>
      <c r="F9" s="59"/>
      <c r="G9" s="48" t="e">
        <f>Budgets!#REF!</f>
        <v>#REF!</v>
      </c>
      <c r="H9" s="48" t="e">
        <f t="shared" si="12"/>
        <v>#REF!</v>
      </c>
      <c r="I9" s="43"/>
      <c r="J9" s="48"/>
      <c r="K9" s="48">
        <f>Budgets!C7</f>
        <v>0</v>
      </c>
      <c r="L9" s="48">
        <f t="shared" si="13"/>
        <v>0</v>
      </c>
      <c r="M9" s="43"/>
      <c r="N9" s="48"/>
      <c r="O9" s="48">
        <f>Budgets!D7</f>
        <v>0</v>
      </c>
      <c r="P9" s="48">
        <f t="shared" si="14"/>
        <v>0</v>
      </c>
      <c r="Q9" s="43"/>
      <c r="R9" s="48"/>
      <c r="S9" s="48">
        <f>Budgets!E7</f>
        <v>0</v>
      </c>
      <c r="T9" s="48">
        <f t="shared" si="15"/>
        <v>0</v>
      </c>
      <c r="U9" s="43"/>
      <c r="V9" s="48"/>
      <c r="W9" s="48">
        <f>Budgets!F7</f>
        <v>0</v>
      </c>
      <c r="X9" s="48">
        <f t="shared" si="16"/>
        <v>0</v>
      </c>
      <c r="Y9" s="43"/>
      <c r="Z9" s="48"/>
      <c r="AA9" s="48">
        <f>Budgets!G7</f>
        <v>0</v>
      </c>
      <c r="AB9" s="48">
        <f t="shared" si="17"/>
        <v>0</v>
      </c>
      <c r="AC9" s="43"/>
      <c r="AD9" s="48"/>
      <c r="AE9" s="48">
        <f>Budgets!H7</f>
        <v>0</v>
      </c>
      <c r="AF9" s="48">
        <f t="shared" si="18"/>
        <v>0</v>
      </c>
      <c r="AG9" s="43"/>
      <c r="AH9" s="48"/>
      <c r="AI9" s="48">
        <f>Budgets!I7</f>
        <v>0</v>
      </c>
      <c r="AJ9" s="48">
        <f t="shared" si="19"/>
        <v>0</v>
      </c>
      <c r="AK9" s="43"/>
      <c r="AL9" s="48"/>
      <c r="AM9" s="48">
        <f>Budgets!J7</f>
        <v>0</v>
      </c>
      <c r="AN9" s="48">
        <f t="shared" si="20"/>
        <v>0</v>
      </c>
      <c r="AO9" s="43"/>
      <c r="AP9" s="48"/>
      <c r="AQ9" s="48">
        <f>Budgets!K7</f>
        <v>0</v>
      </c>
      <c r="AR9" s="48">
        <f t="shared" si="21"/>
        <v>0</v>
      </c>
      <c r="AS9" s="43"/>
      <c r="AT9" s="48"/>
      <c r="AU9" s="48">
        <f>Budgets!L7</f>
        <v>0</v>
      </c>
      <c r="AV9" s="48">
        <f t="shared" si="22"/>
        <v>0</v>
      </c>
      <c r="AW9" s="43"/>
      <c r="AX9" s="48"/>
      <c r="AY9" s="48"/>
      <c r="AZ9" s="48"/>
    </row>
    <row r="10" spans="1:52" ht="12.75" customHeight="1" x14ac:dyDescent="0.2">
      <c r="A10" s="52" t="s">
        <v>70</v>
      </c>
      <c r="B10" s="48"/>
      <c r="C10" s="48" t="e">
        <f>Budgets!#REF!</f>
        <v>#REF!</v>
      </c>
      <c r="D10" s="48" t="e">
        <f t="shared" si="11"/>
        <v>#REF!</v>
      </c>
      <c r="E10" s="43"/>
      <c r="F10" s="59"/>
      <c r="G10" s="48" t="e">
        <f>Budgets!#REF!</f>
        <v>#REF!</v>
      </c>
      <c r="H10" s="48" t="e">
        <f t="shared" si="12"/>
        <v>#REF!</v>
      </c>
      <c r="I10" s="43"/>
      <c r="J10" s="48"/>
      <c r="K10" s="48">
        <f>Budgets!C8</f>
        <v>0</v>
      </c>
      <c r="L10" s="48">
        <f t="shared" si="13"/>
        <v>0</v>
      </c>
      <c r="M10" s="43"/>
      <c r="N10" s="48"/>
      <c r="O10" s="48">
        <f>Budgets!D8</f>
        <v>0</v>
      </c>
      <c r="P10" s="48">
        <f t="shared" si="14"/>
        <v>0</v>
      </c>
      <c r="Q10" s="43"/>
      <c r="R10" s="48"/>
      <c r="S10" s="48">
        <f>Budgets!E8</f>
        <v>0</v>
      </c>
      <c r="T10" s="48">
        <f t="shared" si="15"/>
        <v>0</v>
      </c>
      <c r="U10" s="43"/>
      <c r="V10" s="48"/>
      <c r="W10" s="48">
        <f>Budgets!F8</f>
        <v>0</v>
      </c>
      <c r="X10" s="48">
        <f t="shared" si="16"/>
        <v>0</v>
      </c>
      <c r="Y10" s="43"/>
      <c r="Z10" s="48"/>
      <c r="AA10" s="48">
        <f>Budgets!G8</f>
        <v>0</v>
      </c>
      <c r="AB10" s="48">
        <f t="shared" si="17"/>
        <v>0</v>
      </c>
      <c r="AC10" s="43"/>
      <c r="AD10" s="48"/>
      <c r="AE10" s="48">
        <f>Budgets!H8</f>
        <v>0</v>
      </c>
      <c r="AF10" s="48">
        <f t="shared" si="18"/>
        <v>0</v>
      </c>
      <c r="AG10" s="43"/>
      <c r="AH10" s="48"/>
      <c r="AI10" s="48">
        <f>Budgets!I8</f>
        <v>0</v>
      </c>
      <c r="AJ10" s="48">
        <f t="shared" si="19"/>
        <v>0</v>
      </c>
      <c r="AK10" s="43"/>
      <c r="AL10" s="48"/>
      <c r="AM10" s="48">
        <f>Budgets!J8</f>
        <v>0</v>
      </c>
      <c r="AN10" s="48">
        <f t="shared" si="20"/>
        <v>0</v>
      </c>
      <c r="AO10" s="43"/>
      <c r="AP10" s="48"/>
      <c r="AQ10" s="48">
        <f>Budgets!K8</f>
        <v>0</v>
      </c>
      <c r="AR10" s="48">
        <f t="shared" si="21"/>
        <v>0</v>
      </c>
      <c r="AS10" s="43"/>
      <c r="AT10" s="48"/>
      <c r="AU10" s="48">
        <f>Budgets!L8</f>
        <v>0</v>
      </c>
      <c r="AV10" s="48">
        <f t="shared" si="22"/>
        <v>0</v>
      </c>
      <c r="AW10" s="43"/>
      <c r="AX10" s="48"/>
      <c r="AY10" s="48"/>
      <c r="AZ10" s="48"/>
    </row>
    <row r="11" spans="1:52" ht="12.75" customHeight="1" x14ac:dyDescent="0.2">
      <c r="A11" s="68" t="s">
        <v>71</v>
      </c>
      <c r="B11" s="49">
        <f t="shared" ref="B11:D11" si="24">SUM(B8:B10)</f>
        <v>0</v>
      </c>
      <c r="C11" s="49" t="e">
        <f t="shared" si="24"/>
        <v>#REF!</v>
      </c>
      <c r="D11" s="49" t="e">
        <f t="shared" si="24"/>
        <v>#REF!</v>
      </c>
      <c r="E11" s="43"/>
      <c r="F11" s="49">
        <f t="shared" ref="F11:H11" si="25">SUM(F8:F10)</f>
        <v>0</v>
      </c>
      <c r="G11" s="49" t="e">
        <f t="shared" si="25"/>
        <v>#REF!</v>
      </c>
      <c r="H11" s="49" t="e">
        <f t="shared" si="25"/>
        <v>#REF!</v>
      </c>
      <c r="I11" s="43"/>
      <c r="J11" s="49">
        <f t="shared" ref="J11:L11" si="26">SUM(J8:J10)</f>
        <v>0</v>
      </c>
      <c r="K11" s="49">
        <f t="shared" si="26"/>
        <v>0</v>
      </c>
      <c r="L11" s="49">
        <f t="shared" si="26"/>
        <v>0</v>
      </c>
      <c r="M11" s="43"/>
      <c r="N11" s="49">
        <f t="shared" ref="N11:P11" si="27">SUM(N8:N10)</f>
        <v>0</v>
      </c>
      <c r="O11" s="49">
        <f t="shared" si="27"/>
        <v>598158</v>
      </c>
      <c r="P11" s="49">
        <f t="shared" si="27"/>
        <v>598158</v>
      </c>
      <c r="Q11" s="43"/>
      <c r="R11" s="49">
        <f t="shared" ref="R11:T11" si="28">SUM(R8:R10)</f>
        <v>0</v>
      </c>
      <c r="S11" s="49">
        <f t="shared" si="28"/>
        <v>75913.920000000013</v>
      </c>
      <c r="T11" s="49">
        <f t="shared" si="28"/>
        <v>75913.920000000013</v>
      </c>
      <c r="U11" s="43"/>
      <c r="V11" s="49">
        <f t="shared" ref="V11:X11" si="29">SUM(V8:V10)</f>
        <v>0</v>
      </c>
      <c r="W11" s="49">
        <f t="shared" si="29"/>
        <v>32708</v>
      </c>
      <c r="X11" s="49">
        <f t="shared" si="29"/>
        <v>32708</v>
      </c>
      <c r="Y11" s="43"/>
      <c r="Z11" s="49">
        <f t="shared" ref="Z11:AB11" si="30">SUM(Z8:Z10)</f>
        <v>0</v>
      </c>
      <c r="AA11" s="49">
        <f t="shared" si="30"/>
        <v>8000</v>
      </c>
      <c r="AB11" s="49">
        <f t="shared" si="30"/>
        <v>8000</v>
      </c>
      <c r="AC11" s="43"/>
      <c r="AD11" s="49">
        <f t="shared" ref="AD11:AF11" si="31">SUM(AD8:AD10)</f>
        <v>0</v>
      </c>
      <c r="AE11" s="49">
        <f t="shared" si="31"/>
        <v>8000</v>
      </c>
      <c r="AF11" s="49">
        <f t="shared" si="31"/>
        <v>8000</v>
      </c>
      <c r="AG11" s="43"/>
      <c r="AH11" s="49">
        <f t="shared" ref="AH11:AJ11" si="32">SUM(AH8:AH10)</f>
        <v>0</v>
      </c>
      <c r="AI11" s="49">
        <f t="shared" si="32"/>
        <v>34900</v>
      </c>
      <c r="AJ11" s="49">
        <f t="shared" si="32"/>
        <v>34900</v>
      </c>
      <c r="AK11" s="43"/>
      <c r="AL11" s="49">
        <f t="shared" ref="AL11:AN11" si="33">SUM(AL8:AL10)</f>
        <v>0</v>
      </c>
      <c r="AM11" s="49">
        <f t="shared" si="33"/>
        <v>35500</v>
      </c>
      <c r="AN11" s="49">
        <f t="shared" si="33"/>
        <v>35500</v>
      </c>
      <c r="AO11" s="43"/>
      <c r="AP11" s="49">
        <f t="shared" ref="AP11:AR11" si="34">SUM(AP8:AP10)</f>
        <v>0</v>
      </c>
      <c r="AQ11" s="49">
        <f t="shared" si="34"/>
        <v>74900</v>
      </c>
      <c r="AR11" s="49">
        <f t="shared" si="34"/>
        <v>74900</v>
      </c>
      <c r="AS11" s="43"/>
      <c r="AT11" s="49">
        <f t="shared" ref="AT11:AV11" si="35">SUM(AT8:AT10)</f>
        <v>0</v>
      </c>
      <c r="AU11" s="49">
        <f t="shared" si="35"/>
        <v>70000</v>
      </c>
      <c r="AV11" s="49">
        <f t="shared" si="35"/>
        <v>70000</v>
      </c>
      <c r="AW11" s="43"/>
      <c r="AX11" s="49">
        <f t="shared" ref="AX11:AZ11" si="36">SUM(AX8:AX10)</f>
        <v>0</v>
      </c>
      <c r="AY11" s="49" t="e">
        <f t="shared" si="36"/>
        <v>#REF!</v>
      </c>
      <c r="AZ11" s="49" t="e">
        <f t="shared" si="36"/>
        <v>#REF!</v>
      </c>
    </row>
    <row r="12" spans="1:52" ht="12.75" customHeight="1" x14ac:dyDescent="0.2">
      <c r="A12" s="52"/>
      <c r="B12" s="48"/>
      <c r="C12" s="48"/>
      <c r="D12" s="48"/>
      <c r="E12" s="43"/>
      <c r="F12" s="59"/>
      <c r="G12" s="59"/>
      <c r="H12" s="59"/>
      <c r="I12" s="43"/>
      <c r="J12" s="48"/>
      <c r="K12" s="48"/>
      <c r="L12" s="48"/>
      <c r="M12" s="43"/>
      <c r="N12" s="48"/>
      <c r="O12" s="48"/>
      <c r="P12" s="48"/>
      <c r="Q12" s="43"/>
      <c r="R12" s="48"/>
      <c r="S12" s="48"/>
      <c r="T12" s="48"/>
      <c r="U12" s="43"/>
      <c r="V12" s="48"/>
      <c r="W12" s="48"/>
      <c r="X12" s="48"/>
      <c r="Y12" s="43"/>
      <c r="Z12" s="48"/>
      <c r="AA12" s="48"/>
      <c r="AB12" s="48"/>
      <c r="AC12" s="43"/>
      <c r="AD12" s="48"/>
      <c r="AE12" s="48"/>
      <c r="AF12" s="48"/>
      <c r="AG12" s="43"/>
      <c r="AH12" s="48"/>
      <c r="AI12" s="43"/>
      <c r="AJ12" s="43"/>
      <c r="AK12" s="43"/>
      <c r="AL12" s="48"/>
      <c r="AM12" s="48"/>
      <c r="AN12" s="48"/>
      <c r="AO12" s="43"/>
      <c r="AP12" s="48"/>
      <c r="AQ12" s="48"/>
      <c r="AR12" s="48"/>
      <c r="AS12" s="43"/>
      <c r="AT12" s="48"/>
      <c r="AU12" s="48"/>
      <c r="AV12" s="48"/>
      <c r="AW12" s="43"/>
      <c r="AX12" s="48"/>
      <c r="AY12" s="48"/>
      <c r="AZ12" s="48"/>
    </row>
    <row r="13" spans="1:52" ht="12.75" customHeight="1" x14ac:dyDescent="0.25">
      <c r="A13" s="67" t="s">
        <v>72</v>
      </c>
      <c r="B13" s="48"/>
      <c r="C13" s="48"/>
      <c r="D13" s="48"/>
      <c r="E13" s="43"/>
      <c r="F13" s="59"/>
      <c r="G13" s="59"/>
      <c r="H13" s="59"/>
      <c r="I13" s="43"/>
      <c r="J13" s="48"/>
      <c r="K13" s="48"/>
      <c r="L13" s="48"/>
      <c r="M13" s="43"/>
      <c r="N13" s="48"/>
      <c r="O13" s="48"/>
      <c r="P13" s="48"/>
      <c r="Q13" s="43"/>
      <c r="R13" s="48"/>
      <c r="S13" s="48"/>
      <c r="T13" s="48"/>
      <c r="U13" s="43"/>
      <c r="V13" s="48"/>
      <c r="W13" s="48"/>
      <c r="X13" s="48"/>
      <c r="Y13" s="43"/>
      <c r="Z13" s="48"/>
      <c r="AA13" s="48"/>
      <c r="AB13" s="48"/>
      <c r="AC13" s="43"/>
      <c r="AD13" s="48"/>
      <c r="AE13" s="48"/>
      <c r="AF13" s="48"/>
      <c r="AG13" s="43"/>
      <c r="AH13" s="48"/>
      <c r="AI13" s="43"/>
      <c r="AJ13" s="43"/>
      <c r="AK13" s="43"/>
      <c r="AL13" s="48"/>
      <c r="AM13" s="48"/>
      <c r="AN13" s="48"/>
      <c r="AO13" s="43"/>
      <c r="AP13" s="48"/>
      <c r="AQ13" s="48"/>
      <c r="AR13" s="48"/>
      <c r="AS13" s="43"/>
      <c r="AT13" s="48"/>
      <c r="AU13" s="48"/>
      <c r="AV13" s="48"/>
      <c r="AW13" s="43"/>
      <c r="AX13" s="48"/>
      <c r="AY13" s="48"/>
      <c r="AZ13" s="48"/>
    </row>
    <row r="14" spans="1:52" ht="12.75" customHeight="1" x14ac:dyDescent="0.2">
      <c r="A14" s="62" t="s">
        <v>73</v>
      </c>
      <c r="B14" s="48" t="e">
        <f>'Direct Costs'!#REF!</f>
        <v>#REF!</v>
      </c>
      <c r="C14" s="48" t="e">
        <f>Budgets!#REF!</f>
        <v>#REF!</v>
      </c>
      <c r="D14" s="48" t="e">
        <f>C14-B14</f>
        <v>#REF!</v>
      </c>
      <c r="E14" s="43"/>
      <c r="F14" s="48">
        <f>'Direct Costs'!C41</f>
        <v>0</v>
      </c>
      <c r="G14" s="48">
        <f>Budgets!E22</f>
        <v>-11505.12</v>
      </c>
      <c r="H14" s="48">
        <f>G14-F14</f>
        <v>-11505.12</v>
      </c>
      <c r="I14" s="43"/>
      <c r="J14" s="48">
        <f>SUM('Trial Balance'!$L64:$L82)+'Trial Balance'!L88+'Trial Balance'!L94</f>
        <v>0</v>
      </c>
      <c r="K14" s="48">
        <f>Budgets!I22</f>
        <v>-5000</v>
      </c>
      <c r="L14" s="48">
        <f t="shared" ref="L14:L15" si="37">K14+J14</f>
        <v>-5000</v>
      </c>
      <c r="M14" s="43"/>
      <c r="N14" s="48">
        <f>'Direct Costs'!K41</f>
        <v>0</v>
      </c>
      <c r="O14" s="48">
        <f>Budgets!M22</f>
        <v>0</v>
      </c>
      <c r="P14" s="48">
        <f>O14-N14</f>
        <v>0</v>
      </c>
      <c r="Q14" s="43"/>
      <c r="R14" s="48">
        <f>'Direct Costs'!O41</f>
        <v>0</v>
      </c>
      <c r="S14" s="48">
        <f>Budgets!Q22</f>
        <v>0</v>
      </c>
      <c r="T14" s="48">
        <f>S14-R14</f>
        <v>0</v>
      </c>
      <c r="U14" s="43"/>
      <c r="V14" s="48">
        <f>'Direct Costs'!S41</f>
        <v>0</v>
      </c>
      <c r="W14" s="48">
        <f>Budgets!U22</f>
        <v>-10416.666666666668</v>
      </c>
      <c r="X14" s="48">
        <f>W14-V14</f>
        <v>-10416.666666666668</v>
      </c>
      <c r="Y14" s="43"/>
      <c r="Z14" s="48">
        <f>'Direct Costs'!W41</f>
        <v>0</v>
      </c>
      <c r="AA14" s="48">
        <f>Budgets!Y22</f>
        <v>-34166.666666666664</v>
      </c>
      <c r="AB14" s="48">
        <f>AA14-Z14</f>
        <v>-34166.666666666664</v>
      </c>
      <c r="AC14" s="43"/>
      <c r="AD14" s="48">
        <f>'Direct Costs'!AA41</f>
        <v>0</v>
      </c>
      <c r="AE14" s="48">
        <f>Budgets!AC22</f>
        <v>-38333.333333333336</v>
      </c>
      <c r="AF14" s="48">
        <f>AE14-AD14</f>
        <v>-38333.333333333336</v>
      </c>
      <c r="AG14" s="43"/>
      <c r="AH14" s="48">
        <f>'Direct Costs'!AE41</f>
        <v>0</v>
      </c>
      <c r="AI14" s="48">
        <f>Budgets!AG22</f>
        <v>-46666.666666666664</v>
      </c>
      <c r="AJ14" s="48">
        <f>AI14-AH14</f>
        <v>-46666.666666666664</v>
      </c>
      <c r="AK14" s="43"/>
      <c r="AL14" s="48">
        <f>'Direct Costs'!AI41</f>
        <v>0</v>
      </c>
      <c r="AM14" s="48">
        <f>Budgets!AK22</f>
        <v>-57083.333333333328</v>
      </c>
      <c r="AN14" s="48">
        <f>AM14-AL14</f>
        <v>-57083.333333333328</v>
      </c>
      <c r="AO14" s="43"/>
      <c r="AP14" s="48">
        <f>'Direct Costs'!AM41</f>
        <v>0</v>
      </c>
      <c r="AQ14" s="48">
        <f>Budgets!AO22</f>
        <v>-89166.666666666672</v>
      </c>
      <c r="AR14" s="48">
        <f>AQ14-AP14</f>
        <v>-89166.666666666672</v>
      </c>
      <c r="AS14" s="43"/>
      <c r="AT14" s="48">
        <f>'Direct Costs'!AQ41</f>
        <v>0</v>
      </c>
      <c r="AU14" s="48">
        <f>Budgets!AS22</f>
        <v>-117083.33333333333</v>
      </c>
      <c r="AV14" s="48">
        <f>AU14-AT14</f>
        <v>-117083.33333333333</v>
      </c>
      <c r="AW14" s="43"/>
      <c r="AX14" s="48" t="e">
        <f t="shared" ref="AX14:AY14" si="38">B14+F14+J14</f>
        <v>#REF!</v>
      </c>
      <c r="AY14" s="48" t="e">
        <f t="shared" si="38"/>
        <v>#REF!</v>
      </c>
      <c r="AZ14" s="48" t="e">
        <f t="shared" ref="AZ14:AZ15" si="39">AX14-AY14</f>
        <v>#REF!</v>
      </c>
    </row>
    <row r="15" spans="1:52" ht="12.75" customHeight="1" x14ac:dyDescent="0.2">
      <c r="A15" s="62" t="s">
        <v>105</v>
      </c>
      <c r="B15" s="48"/>
      <c r="C15" s="48"/>
      <c r="D15" s="48"/>
      <c r="E15" s="43"/>
      <c r="F15" s="48"/>
      <c r="G15" s="48"/>
      <c r="H15" s="48"/>
      <c r="I15" s="43"/>
      <c r="J15" s="48" t="e">
        <f>#REF!</f>
        <v>#REF!</v>
      </c>
      <c r="K15" s="48"/>
      <c r="L15" s="48" t="e">
        <f t="shared" si="37"/>
        <v>#REF!</v>
      </c>
      <c r="M15" s="43"/>
      <c r="N15" s="48"/>
      <c r="O15" s="48"/>
      <c r="P15" s="48"/>
      <c r="Q15" s="43"/>
      <c r="R15" s="48"/>
      <c r="S15" s="48"/>
      <c r="T15" s="48"/>
      <c r="U15" s="43"/>
      <c r="V15" s="48"/>
      <c r="W15" s="48"/>
      <c r="X15" s="48"/>
      <c r="Y15" s="43"/>
      <c r="Z15" s="48"/>
      <c r="AA15" s="48"/>
      <c r="AB15" s="48"/>
      <c r="AC15" s="43"/>
      <c r="AD15" s="48"/>
      <c r="AE15" s="48"/>
      <c r="AF15" s="48"/>
      <c r="AG15" s="43"/>
      <c r="AH15" s="48"/>
      <c r="AI15" s="48"/>
      <c r="AJ15" s="48"/>
      <c r="AK15" s="43"/>
      <c r="AL15" s="48"/>
      <c r="AM15" s="48"/>
      <c r="AN15" s="48"/>
      <c r="AO15" s="43"/>
      <c r="AP15" s="48"/>
      <c r="AQ15" s="48"/>
      <c r="AR15" s="48"/>
      <c r="AS15" s="43"/>
      <c r="AT15" s="48"/>
      <c r="AU15" s="48"/>
      <c r="AV15" s="48"/>
      <c r="AW15" s="43"/>
      <c r="AX15" s="48" t="e">
        <f t="shared" ref="AX15:AY15" si="40">B15+F15+J15</f>
        <v>#REF!</v>
      </c>
      <c r="AY15" s="48">
        <f t="shared" si="40"/>
        <v>0</v>
      </c>
      <c r="AZ15" s="48" t="e">
        <f t="shared" si="39"/>
        <v>#REF!</v>
      </c>
    </row>
    <row r="16" spans="1:52" ht="12.75" customHeight="1" x14ac:dyDescent="0.2">
      <c r="A16" s="68" t="s">
        <v>74</v>
      </c>
      <c r="B16" s="49" t="e">
        <f t="shared" ref="B16:D16" si="41">SUM(B14)</f>
        <v>#REF!</v>
      </c>
      <c r="C16" s="49" t="e">
        <f t="shared" si="41"/>
        <v>#REF!</v>
      </c>
      <c r="D16" s="49" t="e">
        <f t="shared" si="41"/>
        <v>#REF!</v>
      </c>
      <c r="E16" s="43"/>
      <c r="F16" s="49">
        <f t="shared" ref="F16:H16" si="42">SUM(F14)</f>
        <v>0</v>
      </c>
      <c r="G16" s="49">
        <f t="shared" si="42"/>
        <v>-11505.12</v>
      </c>
      <c r="H16" s="49">
        <f t="shared" si="42"/>
        <v>-11505.12</v>
      </c>
      <c r="I16" s="43"/>
      <c r="J16" s="49" t="e">
        <f t="shared" ref="J16:L16" si="43">SUM(J14:J15)</f>
        <v>#REF!</v>
      </c>
      <c r="K16" s="49">
        <f t="shared" si="43"/>
        <v>-5000</v>
      </c>
      <c r="L16" s="49" t="e">
        <f t="shared" si="43"/>
        <v>#REF!</v>
      </c>
      <c r="M16" s="43"/>
      <c r="N16" s="49">
        <f t="shared" ref="N16:P16" si="44">SUM(N14)</f>
        <v>0</v>
      </c>
      <c r="O16" s="49">
        <f t="shared" si="44"/>
        <v>0</v>
      </c>
      <c r="P16" s="49">
        <f t="shared" si="44"/>
        <v>0</v>
      </c>
      <c r="Q16" s="43"/>
      <c r="R16" s="49">
        <f t="shared" ref="R16:T16" si="45">SUM(R14)</f>
        <v>0</v>
      </c>
      <c r="S16" s="49">
        <f t="shared" si="45"/>
        <v>0</v>
      </c>
      <c r="T16" s="49">
        <f t="shared" si="45"/>
        <v>0</v>
      </c>
      <c r="U16" s="43"/>
      <c r="V16" s="49">
        <f t="shared" ref="V16:X16" si="46">SUM(V14)</f>
        <v>0</v>
      </c>
      <c r="W16" s="49">
        <f t="shared" si="46"/>
        <v>-10416.666666666668</v>
      </c>
      <c r="X16" s="49">
        <f t="shared" si="46"/>
        <v>-10416.666666666668</v>
      </c>
      <c r="Y16" s="43"/>
      <c r="Z16" s="49">
        <f t="shared" ref="Z16:AB16" si="47">SUM(Z14)</f>
        <v>0</v>
      </c>
      <c r="AA16" s="49">
        <f t="shared" si="47"/>
        <v>-34166.666666666664</v>
      </c>
      <c r="AB16" s="49">
        <f t="shared" si="47"/>
        <v>-34166.666666666664</v>
      </c>
      <c r="AC16" s="43"/>
      <c r="AD16" s="49">
        <f t="shared" ref="AD16:AF16" si="48">SUM(AD14)</f>
        <v>0</v>
      </c>
      <c r="AE16" s="49">
        <f t="shared" si="48"/>
        <v>-38333.333333333336</v>
      </c>
      <c r="AF16" s="49">
        <f t="shared" si="48"/>
        <v>-38333.333333333336</v>
      </c>
      <c r="AG16" s="43"/>
      <c r="AH16" s="49">
        <f t="shared" ref="AH16:AJ16" si="49">SUM(AH14)</f>
        <v>0</v>
      </c>
      <c r="AI16" s="49">
        <f t="shared" si="49"/>
        <v>-46666.666666666664</v>
      </c>
      <c r="AJ16" s="49">
        <f t="shared" si="49"/>
        <v>-46666.666666666664</v>
      </c>
      <c r="AK16" s="43"/>
      <c r="AL16" s="49">
        <f t="shared" ref="AL16:AN16" si="50">SUM(AL14)</f>
        <v>0</v>
      </c>
      <c r="AM16" s="49">
        <f t="shared" si="50"/>
        <v>-57083.333333333328</v>
      </c>
      <c r="AN16" s="49">
        <f t="shared" si="50"/>
        <v>-57083.333333333328</v>
      </c>
      <c r="AO16" s="43"/>
      <c r="AP16" s="49">
        <f t="shared" ref="AP16:AR16" si="51">SUM(AP14)</f>
        <v>0</v>
      </c>
      <c r="AQ16" s="49">
        <f t="shared" si="51"/>
        <v>-89166.666666666672</v>
      </c>
      <c r="AR16" s="49">
        <f t="shared" si="51"/>
        <v>-89166.666666666672</v>
      </c>
      <c r="AS16" s="43"/>
      <c r="AT16" s="49">
        <f>SUM(AT14)</f>
        <v>0</v>
      </c>
      <c r="AU16" s="49">
        <f>AU14</f>
        <v>-117083.33333333333</v>
      </c>
      <c r="AV16" s="49">
        <f>SUM(AV14)</f>
        <v>-117083.33333333333</v>
      </c>
      <c r="AW16" s="43"/>
      <c r="AX16" s="49" t="e">
        <f t="shared" ref="AX16:AY16" si="52">SUM(AX14:AX15)</f>
        <v>#REF!</v>
      </c>
      <c r="AY16" s="49" t="e">
        <f t="shared" si="52"/>
        <v>#REF!</v>
      </c>
      <c r="AZ16" s="49" t="e">
        <f>SUM(AZ14)</f>
        <v>#REF!</v>
      </c>
    </row>
    <row r="17" spans="1:52" ht="12.75" customHeight="1" x14ac:dyDescent="0.2">
      <c r="A17" s="52"/>
      <c r="B17" s="48"/>
      <c r="C17" s="48"/>
      <c r="D17" s="48"/>
      <c r="E17" s="43"/>
      <c r="F17" s="59"/>
      <c r="G17" s="59"/>
      <c r="H17" s="59"/>
      <c r="I17" s="43"/>
      <c r="J17" s="48"/>
      <c r="K17" s="48"/>
      <c r="L17" s="48"/>
      <c r="M17" s="43"/>
      <c r="N17" s="48"/>
      <c r="O17" s="48"/>
      <c r="P17" s="48"/>
      <c r="Q17" s="43"/>
      <c r="R17" s="48"/>
      <c r="S17" s="48"/>
      <c r="T17" s="48"/>
      <c r="U17" s="43"/>
      <c r="V17" s="48"/>
      <c r="W17" s="48"/>
      <c r="X17" s="48"/>
      <c r="Y17" s="43"/>
      <c r="Z17" s="48"/>
      <c r="AA17" s="48"/>
      <c r="AB17" s="48"/>
      <c r="AC17" s="43"/>
      <c r="AD17" s="48"/>
      <c r="AE17" s="48"/>
      <c r="AF17" s="48"/>
      <c r="AG17" s="43"/>
      <c r="AH17" s="48"/>
      <c r="AI17" s="43"/>
      <c r="AJ17" s="43"/>
      <c r="AK17" s="43"/>
      <c r="AL17" s="48"/>
      <c r="AM17" s="48"/>
      <c r="AN17" s="48"/>
      <c r="AO17" s="43"/>
      <c r="AP17" s="48"/>
      <c r="AQ17" s="48"/>
      <c r="AR17" s="48"/>
      <c r="AS17" s="43"/>
      <c r="AT17" s="48"/>
      <c r="AU17" s="48"/>
      <c r="AV17" s="48"/>
      <c r="AW17" s="43"/>
      <c r="AX17" s="48"/>
      <c r="AY17" s="48"/>
      <c r="AZ17" s="48"/>
    </row>
    <row r="18" spans="1:52" ht="12.75" customHeight="1" x14ac:dyDescent="0.25">
      <c r="A18" s="67" t="s">
        <v>75</v>
      </c>
      <c r="B18" s="61" t="e">
        <f t="shared" ref="B18:D18" si="53">B11-B16</f>
        <v>#REF!</v>
      </c>
      <c r="C18" s="61" t="e">
        <f t="shared" si="53"/>
        <v>#REF!</v>
      </c>
      <c r="D18" s="61" t="e">
        <f t="shared" si="53"/>
        <v>#REF!</v>
      </c>
      <c r="E18" s="43"/>
      <c r="F18" s="61">
        <f t="shared" ref="F18:H18" si="54">F11-F16</f>
        <v>0</v>
      </c>
      <c r="G18" s="61" t="e">
        <f t="shared" si="54"/>
        <v>#REF!</v>
      </c>
      <c r="H18" s="61" t="e">
        <f t="shared" si="54"/>
        <v>#REF!</v>
      </c>
      <c r="I18" s="43"/>
      <c r="J18" s="61" t="e">
        <f t="shared" ref="J18:K18" si="55">J11+J16</f>
        <v>#REF!</v>
      </c>
      <c r="K18" s="61">
        <f t="shared" si="55"/>
        <v>-5000</v>
      </c>
      <c r="L18" s="61" t="e">
        <f>J18-K18</f>
        <v>#REF!</v>
      </c>
      <c r="M18" s="43"/>
      <c r="N18" s="61">
        <f t="shared" ref="N18:P18" si="56">N11-N16</f>
        <v>0</v>
      </c>
      <c r="O18" s="61">
        <f t="shared" si="56"/>
        <v>598158</v>
      </c>
      <c r="P18" s="61">
        <f t="shared" si="56"/>
        <v>598158</v>
      </c>
      <c r="Q18" s="43"/>
      <c r="R18" s="61">
        <f t="shared" ref="R18:T18" si="57">R11-R16</f>
        <v>0</v>
      </c>
      <c r="S18" s="61">
        <f t="shared" si="57"/>
        <v>75913.920000000013</v>
      </c>
      <c r="T18" s="61">
        <f t="shared" si="57"/>
        <v>75913.920000000013</v>
      </c>
      <c r="U18" s="43"/>
      <c r="V18" s="61">
        <f t="shared" ref="V18:X18" si="58">V11-V16</f>
        <v>0</v>
      </c>
      <c r="W18" s="61">
        <f t="shared" si="58"/>
        <v>43124.666666666672</v>
      </c>
      <c r="X18" s="61">
        <f t="shared" si="58"/>
        <v>43124.666666666672</v>
      </c>
      <c r="Y18" s="43"/>
      <c r="Z18" s="61">
        <f t="shared" ref="Z18:AB18" si="59">Z11-Z16</f>
        <v>0</v>
      </c>
      <c r="AA18" s="61">
        <f t="shared" si="59"/>
        <v>42166.666666666664</v>
      </c>
      <c r="AB18" s="61">
        <f t="shared" si="59"/>
        <v>42166.666666666664</v>
      </c>
      <c r="AC18" s="43"/>
      <c r="AD18" s="61">
        <f t="shared" ref="AD18:AF18" si="60">AD11-AD16</f>
        <v>0</v>
      </c>
      <c r="AE18" s="61">
        <f t="shared" si="60"/>
        <v>46333.333333333336</v>
      </c>
      <c r="AF18" s="61">
        <f t="shared" si="60"/>
        <v>46333.333333333336</v>
      </c>
      <c r="AG18" s="43"/>
      <c r="AH18" s="61">
        <f t="shared" ref="AH18:AJ18" si="61">AH11-AH16</f>
        <v>0</v>
      </c>
      <c r="AI18" s="61">
        <f t="shared" si="61"/>
        <v>81566.666666666657</v>
      </c>
      <c r="AJ18" s="61">
        <f t="shared" si="61"/>
        <v>81566.666666666657</v>
      </c>
      <c r="AK18" s="43"/>
      <c r="AL18" s="61">
        <f t="shared" ref="AL18:AN18" si="62">AL11-AL16</f>
        <v>0</v>
      </c>
      <c r="AM18" s="61">
        <f t="shared" si="62"/>
        <v>92583.333333333328</v>
      </c>
      <c r="AN18" s="61">
        <f t="shared" si="62"/>
        <v>92583.333333333328</v>
      </c>
      <c r="AO18" s="43"/>
      <c r="AP18" s="61">
        <f t="shared" ref="AP18:AR18" si="63">AP11-AP16</f>
        <v>0</v>
      </c>
      <c r="AQ18" s="61">
        <f t="shared" si="63"/>
        <v>164066.66666666669</v>
      </c>
      <c r="AR18" s="61">
        <f t="shared" si="63"/>
        <v>164066.66666666669</v>
      </c>
      <c r="AS18" s="43"/>
      <c r="AT18" s="61">
        <f t="shared" ref="AT18:AV18" si="64">AT11-AT16</f>
        <v>0</v>
      </c>
      <c r="AU18" s="61">
        <f t="shared" si="64"/>
        <v>187083.33333333331</v>
      </c>
      <c r="AV18" s="61">
        <f t="shared" si="64"/>
        <v>187083.33333333331</v>
      </c>
      <c r="AW18" s="43"/>
      <c r="AX18" s="61" t="e">
        <f t="shared" ref="AX18:AZ18" si="65">AX11+AX16</f>
        <v>#REF!</v>
      </c>
      <c r="AY18" s="61" t="e">
        <f t="shared" si="65"/>
        <v>#REF!</v>
      </c>
      <c r="AZ18" s="61" t="e">
        <f t="shared" si="65"/>
        <v>#REF!</v>
      </c>
    </row>
    <row r="19" spans="1:52" ht="12.75" customHeight="1" x14ac:dyDescent="0.2">
      <c r="A19" s="52"/>
      <c r="B19" s="48"/>
      <c r="C19" s="48"/>
      <c r="D19" s="48"/>
      <c r="E19" s="43"/>
      <c r="F19" s="59"/>
      <c r="G19" s="59"/>
      <c r="H19" s="59"/>
      <c r="I19" s="43"/>
      <c r="J19" s="48"/>
      <c r="K19" s="48"/>
      <c r="L19" s="48"/>
      <c r="M19" s="43"/>
      <c r="N19" s="48"/>
      <c r="O19" s="48"/>
      <c r="P19" s="48"/>
      <c r="Q19" s="43"/>
      <c r="R19" s="48"/>
      <c r="S19" s="48"/>
      <c r="T19" s="48"/>
      <c r="U19" s="43"/>
      <c r="V19" s="48"/>
      <c r="W19" s="48"/>
      <c r="X19" s="48"/>
      <c r="Y19" s="43"/>
      <c r="Z19" s="48"/>
      <c r="AA19" s="48"/>
      <c r="AB19" s="48"/>
      <c r="AC19" s="43"/>
      <c r="AD19" s="48"/>
      <c r="AE19" s="48"/>
      <c r="AF19" s="48"/>
      <c r="AG19" s="43"/>
      <c r="AH19" s="48"/>
      <c r="AI19" s="43"/>
      <c r="AJ19" s="43"/>
      <c r="AK19" s="43"/>
      <c r="AL19" s="48"/>
      <c r="AM19" s="48"/>
      <c r="AN19" s="48"/>
      <c r="AO19" s="43"/>
      <c r="AP19" s="48"/>
      <c r="AQ19" s="48"/>
      <c r="AR19" s="48"/>
      <c r="AS19" s="43"/>
      <c r="AT19" s="48"/>
      <c r="AU19" s="48"/>
      <c r="AV19" s="48"/>
      <c r="AW19" s="43"/>
      <c r="AX19" s="48"/>
      <c r="AY19" s="48"/>
      <c r="AZ19" s="48"/>
    </row>
    <row r="20" spans="1:52" ht="12.75" customHeight="1" x14ac:dyDescent="0.25">
      <c r="A20" s="67" t="s">
        <v>76</v>
      </c>
      <c r="B20" s="48"/>
      <c r="C20" s="48"/>
      <c r="D20" s="48"/>
      <c r="E20" s="43"/>
      <c r="F20" s="59"/>
      <c r="G20" s="59"/>
      <c r="H20" s="59"/>
      <c r="I20" s="43"/>
      <c r="J20" s="48"/>
      <c r="K20" s="48"/>
      <c r="L20" s="48"/>
      <c r="M20" s="43"/>
      <c r="N20" s="48"/>
      <c r="O20" s="48"/>
      <c r="P20" s="48"/>
      <c r="Q20" s="43"/>
      <c r="R20" s="48"/>
      <c r="S20" s="48"/>
      <c r="T20" s="48"/>
      <c r="U20" s="43"/>
      <c r="V20" s="48"/>
      <c r="W20" s="48"/>
      <c r="X20" s="48"/>
      <c r="Y20" s="43"/>
      <c r="Z20" s="48"/>
      <c r="AA20" s="48"/>
      <c r="AB20" s="48"/>
      <c r="AC20" s="43"/>
      <c r="AD20" s="48"/>
      <c r="AE20" s="48"/>
      <c r="AF20" s="48"/>
      <c r="AG20" s="43"/>
      <c r="AH20" s="48"/>
      <c r="AI20" s="43"/>
      <c r="AJ20" s="43"/>
      <c r="AK20" s="43"/>
      <c r="AL20" s="48"/>
      <c r="AM20" s="48"/>
      <c r="AN20" s="48"/>
      <c r="AO20" s="43"/>
      <c r="AP20" s="48"/>
      <c r="AQ20" s="48"/>
      <c r="AR20" s="48"/>
      <c r="AS20" s="43"/>
      <c r="AT20" s="48"/>
      <c r="AU20" s="48"/>
      <c r="AV20" s="48"/>
      <c r="AW20" s="43"/>
      <c r="AX20" s="48"/>
      <c r="AY20" s="48"/>
      <c r="AZ20" s="48"/>
    </row>
    <row r="21" spans="1:52" ht="12.75" customHeight="1" x14ac:dyDescent="0.2">
      <c r="A21" s="52" t="s">
        <v>106</v>
      </c>
      <c r="B21" s="48"/>
      <c r="C21" s="48" t="e">
        <f>Budgets!#REF!</f>
        <v>#REF!</v>
      </c>
      <c r="D21" s="48" t="e">
        <f t="shared" ref="D21:D24" si="66">-C21+B21</f>
        <v>#REF!</v>
      </c>
      <c r="E21" s="43"/>
      <c r="F21" s="59"/>
      <c r="G21" s="48" t="e">
        <f>Budgets!#REF!</f>
        <v>#REF!</v>
      </c>
      <c r="H21" s="48" t="e">
        <f t="shared" ref="H21:H24" si="67">-G21+F21</f>
        <v>#REF!</v>
      </c>
      <c r="I21" s="43"/>
      <c r="J21" s="48" t="e">
        <f>'Sales and Marketing'!#REF!</f>
        <v>#REF!</v>
      </c>
      <c r="K21" s="48">
        <f>Budgets!C32</f>
        <v>0</v>
      </c>
      <c r="L21" s="48" t="e">
        <f t="shared" ref="L21:L24" si="68">-K21+J21</f>
        <v>#REF!</v>
      </c>
      <c r="M21" s="43"/>
      <c r="N21" s="48"/>
      <c r="O21" s="48">
        <f>Budgets!D32</f>
        <v>-776274.94836666668</v>
      </c>
      <c r="P21" s="48">
        <f t="shared" ref="P21:P24" si="69">-O21+N21</f>
        <v>776274.94836666668</v>
      </c>
      <c r="Q21" s="43"/>
      <c r="R21" s="48"/>
      <c r="S21" s="48">
        <f>Budgets!E32</f>
        <v>-67100.44683666667</v>
      </c>
      <c r="T21" s="48">
        <f t="shared" ref="T21:T24" si="70">-S21+R21</f>
        <v>67100.44683666667</v>
      </c>
      <c r="U21" s="43"/>
      <c r="V21" s="48"/>
      <c r="W21" s="48">
        <f>Budgets!F32</f>
        <v>-76601.778436666675</v>
      </c>
      <c r="X21" s="48">
        <f t="shared" ref="X21:X24" si="71">-W21+V21</f>
        <v>76601.778436666675</v>
      </c>
      <c r="Y21" s="43"/>
      <c r="Z21" s="48"/>
      <c r="AA21" s="48">
        <f>Budgets!G32</f>
        <v>-61428.44683666667</v>
      </c>
      <c r="AB21" s="48">
        <f t="shared" ref="AB21:AB24" si="72">-AA21+Z21</f>
        <v>61428.44683666667</v>
      </c>
      <c r="AC21" s="43"/>
      <c r="AD21" s="48"/>
      <c r="AE21" s="48">
        <f>Budgets!H32</f>
        <v>-61428.44683666667</v>
      </c>
      <c r="AF21" s="48">
        <f t="shared" ref="AF21:AF24" si="73">-AE21+AD21</f>
        <v>61428.44683666667</v>
      </c>
      <c r="AG21" s="43"/>
      <c r="AH21" s="48"/>
      <c r="AI21" s="48">
        <f>Budgets!I32</f>
        <v>-64656.44683666667</v>
      </c>
      <c r="AJ21" s="48">
        <f t="shared" ref="AJ21:AJ24" si="74">-AI21+AH21</f>
        <v>64656.44683666667</v>
      </c>
      <c r="AK21" s="43"/>
      <c r="AL21" s="48"/>
      <c r="AM21" s="48">
        <f>Budgets!J32</f>
        <v>-102348.44683666667</v>
      </c>
      <c r="AN21" s="48">
        <f t="shared" ref="AN21:AN24" si="75">-AM21+AL21</f>
        <v>102348.44683666667</v>
      </c>
      <c r="AO21" s="43"/>
      <c r="AP21" s="48"/>
      <c r="AQ21" s="48">
        <f>Budgets!K32</f>
        <v>-50128.44683666667</v>
      </c>
      <c r="AR21" s="48">
        <f t="shared" ref="AR21:AR24" si="76">-AQ21+AP21</f>
        <v>50128.44683666667</v>
      </c>
      <c r="AS21" s="43"/>
      <c r="AT21" s="48"/>
      <c r="AU21" s="48">
        <f>Budgets!L32</f>
        <v>-101068.44683666667</v>
      </c>
      <c r="AV21" s="48">
        <f t="shared" ref="AV21:AV24" si="77">-AU21+AT21</f>
        <v>101068.44683666667</v>
      </c>
      <c r="AW21" s="43"/>
      <c r="AX21" s="48" t="e">
        <f t="shared" ref="AX21:AY21" si="78">B21+F21+J21</f>
        <v>#REF!</v>
      </c>
      <c r="AY21" s="48" t="e">
        <f t="shared" si="78"/>
        <v>#REF!</v>
      </c>
      <c r="AZ21" s="48" t="e">
        <f t="shared" ref="AZ21:AZ24" si="79">-AY21+AX21</f>
        <v>#REF!</v>
      </c>
    </row>
    <row r="22" spans="1:52" ht="12.75" customHeight="1" x14ac:dyDescent="0.15">
      <c r="A22" s="43" t="s">
        <v>78</v>
      </c>
      <c r="B22" s="48"/>
      <c r="C22" s="48" t="e">
        <f>Budgets!#REF!</f>
        <v>#REF!</v>
      </c>
      <c r="D22" s="48" t="e">
        <f t="shared" si="66"/>
        <v>#REF!</v>
      </c>
      <c r="E22" s="43"/>
      <c r="F22" s="59"/>
      <c r="G22" s="48" t="e">
        <f>Budgets!#REF!</f>
        <v>#REF!</v>
      </c>
      <c r="H22" s="48" t="e">
        <f t="shared" si="67"/>
        <v>#REF!</v>
      </c>
      <c r="I22" s="43"/>
      <c r="J22" s="48" t="e">
        <f>Engineering!#REF!</f>
        <v>#REF!</v>
      </c>
      <c r="K22" s="48">
        <f>Budgets!C34</f>
        <v>0</v>
      </c>
      <c r="L22" s="48" t="e">
        <f t="shared" si="68"/>
        <v>#REF!</v>
      </c>
      <c r="M22" s="43"/>
      <c r="N22" s="48"/>
      <c r="O22" s="48">
        <f>Budgets!D34</f>
        <v>-1530642.7500000002</v>
      </c>
      <c r="P22" s="48">
        <f t="shared" si="69"/>
        <v>1530642.7500000002</v>
      </c>
      <c r="Q22" s="43"/>
      <c r="R22" s="48"/>
      <c r="S22" s="48">
        <f>Budgets!E34</f>
        <v>-158085.67500000002</v>
      </c>
      <c r="T22" s="48">
        <f t="shared" si="70"/>
        <v>158085.67500000002</v>
      </c>
      <c r="U22" s="43"/>
      <c r="V22" s="48"/>
      <c r="W22" s="48">
        <f>Budgets!F34</f>
        <v>-158085.67500000002</v>
      </c>
      <c r="X22" s="48">
        <f t="shared" si="71"/>
        <v>158085.67500000002</v>
      </c>
      <c r="Y22" s="43"/>
      <c r="Z22" s="48"/>
      <c r="AA22" s="48">
        <f>Budgets!G34</f>
        <v>-145438.55733000001</v>
      </c>
      <c r="AB22" s="48">
        <f t="shared" si="72"/>
        <v>145438.55733000001</v>
      </c>
      <c r="AC22" s="43"/>
      <c r="AD22" s="48"/>
      <c r="AE22" s="48">
        <f>Budgets!H34</f>
        <v>-145438.55733000001</v>
      </c>
      <c r="AF22" s="48">
        <f t="shared" si="73"/>
        <v>145438.55733000001</v>
      </c>
      <c r="AG22" s="43"/>
      <c r="AH22" s="48"/>
      <c r="AI22" s="48">
        <f>Budgets!I34</f>
        <v>-145438.55733000001</v>
      </c>
      <c r="AJ22" s="48">
        <f t="shared" si="74"/>
        <v>145438.55733000001</v>
      </c>
      <c r="AK22" s="43"/>
      <c r="AL22" s="48"/>
      <c r="AM22" s="48">
        <f>Budgets!J34</f>
        <v>-130264.6125</v>
      </c>
      <c r="AN22" s="48">
        <f t="shared" si="75"/>
        <v>130264.6125</v>
      </c>
      <c r="AO22" s="43"/>
      <c r="AP22" s="48"/>
      <c r="AQ22" s="48">
        <f>Budgets!K34</f>
        <v>-118115.11767000001</v>
      </c>
      <c r="AR22" s="48">
        <f t="shared" si="76"/>
        <v>118115.11767000001</v>
      </c>
      <c r="AS22" s="43"/>
      <c r="AT22" s="48"/>
      <c r="AU22" s="48">
        <f>Budgets!L34</f>
        <v>-94009.987500000003</v>
      </c>
      <c r="AV22" s="48">
        <f t="shared" si="77"/>
        <v>94009.987500000003</v>
      </c>
      <c r="AW22" s="43"/>
      <c r="AX22" s="48" t="e">
        <f t="shared" ref="AX22:AY22" si="80">B22+F22+J22</f>
        <v>#REF!</v>
      </c>
      <c r="AY22" s="48" t="e">
        <f t="shared" si="80"/>
        <v>#REF!</v>
      </c>
      <c r="AZ22" s="48" t="e">
        <f t="shared" si="79"/>
        <v>#REF!</v>
      </c>
    </row>
    <row r="23" spans="1:52" ht="12.75" customHeight="1" x14ac:dyDescent="0.2">
      <c r="A23" s="52" t="s">
        <v>79</v>
      </c>
      <c r="B23" s="48"/>
      <c r="C23" s="48" t="e">
        <f>Budgets!#REF!</f>
        <v>#REF!</v>
      </c>
      <c r="D23" s="48" t="e">
        <f t="shared" si="66"/>
        <v>#REF!</v>
      </c>
      <c r="E23" s="43"/>
      <c r="F23" s="59"/>
      <c r="G23" s="48" t="e">
        <f>Budgets!#REF!</f>
        <v>#REF!</v>
      </c>
      <c r="H23" s="48" t="e">
        <f t="shared" si="67"/>
        <v>#REF!</v>
      </c>
      <c r="I23" s="43"/>
      <c r="J23" s="48" t="e">
        <f>'G&amp;A'!#REF!</f>
        <v>#REF!</v>
      </c>
      <c r="K23" s="48">
        <f>Budgets!C36</f>
        <v>0</v>
      </c>
      <c r="L23" s="48" t="e">
        <f t="shared" si="68"/>
        <v>#REF!</v>
      </c>
      <c r="M23" s="43"/>
      <c r="N23" s="48"/>
      <c r="O23" s="48">
        <f>Budgets!D36</f>
        <v>-1123747.46</v>
      </c>
      <c r="P23" s="48">
        <f t="shared" si="69"/>
        <v>1123747.46</v>
      </c>
      <c r="Q23" s="43"/>
      <c r="R23" s="48"/>
      <c r="S23" s="48">
        <f>Budgets!E36</f>
        <v>-138087.51</v>
      </c>
      <c r="T23" s="48">
        <f t="shared" si="70"/>
        <v>138087.51</v>
      </c>
      <c r="U23" s="43"/>
      <c r="V23" s="48"/>
      <c r="W23" s="48">
        <f>Budgets!F36</f>
        <v>-152538.34957333334</v>
      </c>
      <c r="X23" s="48">
        <f t="shared" si="71"/>
        <v>152538.34957333334</v>
      </c>
      <c r="Y23" s="43"/>
      <c r="Z23" s="48"/>
      <c r="AA23" s="48">
        <f>Budgets!G36</f>
        <v>-101057.43</v>
      </c>
      <c r="AB23" s="48">
        <f t="shared" si="72"/>
        <v>101057.43</v>
      </c>
      <c r="AC23" s="43"/>
      <c r="AD23" s="48"/>
      <c r="AE23" s="48">
        <f>Budgets!H36</f>
        <v>-99077.43</v>
      </c>
      <c r="AF23" s="48">
        <f t="shared" si="73"/>
        <v>99077.43</v>
      </c>
      <c r="AG23" s="43"/>
      <c r="AH23" s="48"/>
      <c r="AI23" s="48">
        <f>Budgets!I36</f>
        <v>-101651.43</v>
      </c>
      <c r="AJ23" s="48">
        <f t="shared" si="74"/>
        <v>101651.43</v>
      </c>
      <c r="AK23" s="43"/>
      <c r="AL23" s="48"/>
      <c r="AM23" s="48">
        <f>Budgets!J36</f>
        <v>-108365.671</v>
      </c>
      <c r="AN23" s="48">
        <f t="shared" si="75"/>
        <v>108365.671</v>
      </c>
      <c r="AO23" s="43"/>
      <c r="AP23" s="48"/>
      <c r="AQ23" s="48">
        <f>Budgets!K36</f>
        <v>-65441.171000000002</v>
      </c>
      <c r="AR23" s="48">
        <f t="shared" si="76"/>
        <v>65441.171000000002</v>
      </c>
      <c r="AS23" s="43"/>
      <c r="AT23" s="48"/>
      <c r="AU23" s="48">
        <f>Budgets!L36</f>
        <v>-53583.210829999996</v>
      </c>
      <c r="AV23" s="48">
        <f t="shared" si="77"/>
        <v>53583.210829999996</v>
      </c>
      <c r="AW23" s="43"/>
      <c r="AX23" s="48" t="e">
        <f t="shared" ref="AX23:AY23" si="81">B23+F23+J23</f>
        <v>#REF!</v>
      </c>
      <c r="AY23" s="48" t="e">
        <f t="shared" si="81"/>
        <v>#REF!</v>
      </c>
      <c r="AZ23" s="48" t="e">
        <f t="shared" si="79"/>
        <v>#REF!</v>
      </c>
    </row>
    <row r="24" spans="1:52" ht="12.75" customHeight="1" x14ac:dyDescent="0.2">
      <c r="A24" s="52" t="s">
        <v>80</v>
      </c>
      <c r="B24" s="48"/>
      <c r="C24" s="48" t="e">
        <f>Budgets!#REF!</f>
        <v>#REF!</v>
      </c>
      <c r="D24" s="48" t="e">
        <f t="shared" si="66"/>
        <v>#REF!</v>
      </c>
      <c r="E24" s="43"/>
      <c r="F24" s="59"/>
      <c r="G24" s="48" t="e">
        <f>Budgets!#REF!</f>
        <v>#REF!</v>
      </c>
      <c r="H24" s="48" t="e">
        <f t="shared" si="67"/>
        <v>#REF!</v>
      </c>
      <c r="I24" s="43"/>
      <c r="J24" s="48">
        <f>'Product Support'!H52</f>
        <v>0</v>
      </c>
      <c r="K24" s="48">
        <f>Budgets!C38</f>
        <v>0</v>
      </c>
      <c r="L24" s="48">
        <f t="shared" si="68"/>
        <v>0</v>
      </c>
      <c r="M24" s="43"/>
      <c r="N24" s="48"/>
      <c r="O24" s="48">
        <f>Budgets!D38</f>
        <v>-305518.66430000006</v>
      </c>
      <c r="P24" s="48">
        <f t="shared" si="69"/>
        <v>305518.66430000006</v>
      </c>
      <c r="Q24" s="43"/>
      <c r="R24" s="48"/>
      <c r="S24" s="48">
        <f>Budgets!E38</f>
        <v>-71824.116430000009</v>
      </c>
      <c r="T24" s="48">
        <f t="shared" si="70"/>
        <v>71824.116430000009</v>
      </c>
      <c r="U24" s="43"/>
      <c r="V24" s="48"/>
      <c r="W24" s="48">
        <f>Budgets!F38</f>
        <v>-71824.116430000009</v>
      </c>
      <c r="X24" s="48">
        <f t="shared" si="71"/>
        <v>71824.116430000009</v>
      </c>
      <c r="Y24" s="43"/>
      <c r="Z24" s="48"/>
      <c r="AA24" s="48">
        <f>Budgets!G38</f>
        <v>-71824.116430000009</v>
      </c>
      <c r="AB24" s="48">
        <f t="shared" si="72"/>
        <v>71824.116430000009</v>
      </c>
      <c r="AC24" s="43"/>
      <c r="AD24" s="48"/>
      <c r="AE24" s="48">
        <f>Budgets!H38</f>
        <v>-71824.116430000009</v>
      </c>
      <c r="AF24" s="48">
        <f t="shared" si="73"/>
        <v>71824.116430000009</v>
      </c>
      <c r="AG24" s="43"/>
      <c r="AH24" s="48"/>
      <c r="AI24" s="48">
        <f>Budgets!I38</f>
        <v>-81824.116430000009</v>
      </c>
      <c r="AJ24" s="48">
        <f t="shared" si="74"/>
        <v>81824.116430000009</v>
      </c>
      <c r="AK24" s="43"/>
      <c r="AL24" s="48"/>
      <c r="AM24" s="48">
        <f>Budgets!J38</f>
        <v>-71824.116430000009</v>
      </c>
      <c r="AN24" s="48">
        <f t="shared" si="75"/>
        <v>71824.116430000009</v>
      </c>
      <c r="AO24" s="43"/>
      <c r="AP24" s="48"/>
      <c r="AQ24" s="48">
        <f>Budgets!K38</f>
        <v>-71824.116430000009</v>
      </c>
      <c r="AR24" s="48">
        <f t="shared" si="76"/>
        <v>71824.116430000009</v>
      </c>
      <c r="AS24" s="43"/>
      <c r="AT24" s="48"/>
      <c r="AU24" s="48">
        <f>Budgets!L38</f>
        <v>-68252.990510000003</v>
      </c>
      <c r="AV24" s="48">
        <f t="shared" si="77"/>
        <v>68252.990510000003</v>
      </c>
      <c r="AW24" s="43"/>
      <c r="AX24" s="48">
        <f t="shared" ref="AX24:AY24" si="82">B24+F24+J24</f>
        <v>0</v>
      </c>
      <c r="AY24" s="48" t="e">
        <f t="shared" si="82"/>
        <v>#REF!</v>
      </c>
      <c r="AZ24" s="48" t="e">
        <f t="shared" si="79"/>
        <v>#REF!</v>
      </c>
    </row>
    <row r="25" spans="1:52" ht="12.75" customHeight="1" x14ac:dyDescent="0.2">
      <c r="A25" s="58" t="s">
        <v>81</v>
      </c>
      <c r="B25" s="49">
        <f t="shared" ref="B25:D25" si="83">SUM(B21:B23)</f>
        <v>0</v>
      </c>
      <c r="C25" s="49" t="e">
        <f t="shared" si="83"/>
        <v>#REF!</v>
      </c>
      <c r="D25" s="49" t="e">
        <f t="shared" si="83"/>
        <v>#REF!</v>
      </c>
      <c r="E25" s="43"/>
      <c r="F25" s="49">
        <f t="shared" ref="F25:H25" si="84">SUM(F21:F23)</f>
        <v>0</v>
      </c>
      <c r="G25" s="49" t="e">
        <f t="shared" si="84"/>
        <v>#REF!</v>
      </c>
      <c r="H25" s="49" t="e">
        <f t="shared" si="84"/>
        <v>#REF!</v>
      </c>
      <c r="I25" s="43"/>
      <c r="J25" s="49" t="e">
        <f t="shared" ref="J25:L25" si="85">SUM(J21:J23)</f>
        <v>#REF!</v>
      </c>
      <c r="K25" s="49">
        <f t="shared" si="85"/>
        <v>0</v>
      </c>
      <c r="L25" s="49" t="e">
        <f t="shared" si="85"/>
        <v>#REF!</v>
      </c>
      <c r="M25" s="43"/>
      <c r="N25" s="49">
        <f t="shared" ref="N25:P25" si="86">SUM(N21:N23)</f>
        <v>0</v>
      </c>
      <c r="O25" s="49">
        <f t="shared" si="86"/>
        <v>-3430665.1583666671</v>
      </c>
      <c r="P25" s="49">
        <f t="shared" si="86"/>
        <v>3430665.1583666671</v>
      </c>
      <c r="Q25" s="43"/>
      <c r="R25" s="49">
        <f t="shared" ref="R25:T25" si="87">SUM(R21:R23)</f>
        <v>0</v>
      </c>
      <c r="S25" s="49">
        <f t="shared" si="87"/>
        <v>-363273.63183666673</v>
      </c>
      <c r="T25" s="49">
        <f t="shared" si="87"/>
        <v>363273.63183666673</v>
      </c>
      <c r="U25" s="43"/>
      <c r="V25" s="49">
        <f t="shared" ref="V25:X25" si="88">SUM(V21:V23)</f>
        <v>0</v>
      </c>
      <c r="W25" s="49">
        <f t="shared" si="88"/>
        <v>-387225.80301000003</v>
      </c>
      <c r="X25" s="49">
        <f t="shared" si="88"/>
        <v>387225.80301000003</v>
      </c>
      <c r="Y25" s="43"/>
      <c r="Z25" s="49">
        <f t="shared" ref="Z25:AB25" si="89">SUM(Z21:Z23)</f>
        <v>0</v>
      </c>
      <c r="AA25" s="49">
        <f t="shared" si="89"/>
        <v>-307924.4341666667</v>
      </c>
      <c r="AB25" s="49">
        <f t="shared" si="89"/>
        <v>307924.4341666667</v>
      </c>
      <c r="AC25" s="43"/>
      <c r="AD25" s="49">
        <f t="shared" ref="AD25:AF25" si="90">SUM(AD21:AD23)</f>
        <v>0</v>
      </c>
      <c r="AE25" s="49">
        <f t="shared" si="90"/>
        <v>-305944.4341666667</v>
      </c>
      <c r="AF25" s="49">
        <f t="shared" si="90"/>
        <v>305944.4341666667</v>
      </c>
      <c r="AG25" s="43"/>
      <c r="AH25" s="49">
        <f t="shared" ref="AH25:AJ25" si="91">SUM(AH21:AH23)</f>
        <v>0</v>
      </c>
      <c r="AI25" s="49">
        <f t="shared" si="91"/>
        <v>-311746.4341666667</v>
      </c>
      <c r="AJ25" s="49">
        <f t="shared" si="91"/>
        <v>311746.4341666667</v>
      </c>
      <c r="AK25" s="43"/>
      <c r="AL25" s="49">
        <f t="shared" ref="AL25:AN25" si="92">SUM(AL21:AL23)</f>
        <v>0</v>
      </c>
      <c r="AM25" s="49">
        <f t="shared" si="92"/>
        <v>-340978.73033666669</v>
      </c>
      <c r="AN25" s="49">
        <f t="shared" si="92"/>
        <v>340978.73033666669</v>
      </c>
      <c r="AO25" s="43"/>
      <c r="AP25" s="49">
        <f t="shared" ref="AP25:AR25" si="93">SUM(AP21:AP23)</f>
        <v>0</v>
      </c>
      <c r="AQ25" s="49">
        <f t="shared" si="93"/>
        <v>-233684.73550666668</v>
      </c>
      <c r="AR25" s="49">
        <f t="shared" si="93"/>
        <v>233684.73550666668</v>
      </c>
      <c r="AS25" s="43"/>
      <c r="AT25" s="49">
        <f t="shared" ref="AT25:AV25" si="94">SUM(AT21:AT23)</f>
        <v>0</v>
      </c>
      <c r="AU25" s="49">
        <f t="shared" si="94"/>
        <v>-248661.64516666665</v>
      </c>
      <c r="AV25" s="49">
        <f t="shared" si="94"/>
        <v>248661.64516666665</v>
      </c>
      <c r="AW25" s="43"/>
      <c r="AX25" s="49" t="e">
        <f t="shared" ref="AX25:AY25" si="95">SUM(AX21:AX24)</f>
        <v>#REF!</v>
      </c>
      <c r="AY25" s="49" t="e">
        <f t="shared" si="95"/>
        <v>#REF!</v>
      </c>
      <c r="AZ25" s="49" t="e">
        <f>SUM(AZ21:AZ23)</f>
        <v>#REF!</v>
      </c>
    </row>
    <row r="26" spans="1:52" ht="12.75" customHeight="1" x14ac:dyDescent="0.25">
      <c r="A26" s="67" t="s">
        <v>82</v>
      </c>
      <c r="B26" s="50" t="e">
        <f t="shared" ref="B26:D26" si="96">B18-B25</f>
        <v>#REF!</v>
      </c>
      <c r="C26" s="50" t="e">
        <f t="shared" si="96"/>
        <v>#REF!</v>
      </c>
      <c r="D26" s="50" t="e">
        <f t="shared" si="96"/>
        <v>#REF!</v>
      </c>
      <c r="E26" s="48"/>
      <c r="F26" s="50">
        <f t="shared" ref="F26:H26" si="97">F18-F25</f>
        <v>0</v>
      </c>
      <c r="G26" s="50" t="e">
        <f t="shared" si="97"/>
        <v>#REF!</v>
      </c>
      <c r="H26" s="50" t="e">
        <f t="shared" si="97"/>
        <v>#REF!</v>
      </c>
      <c r="I26" s="48"/>
      <c r="J26" s="50" t="e">
        <f>J25+J18</f>
        <v>#REF!</v>
      </c>
      <c r="K26" s="50">
        <f>K18+K25</f>
        <v>-5000</v>
      </c>
      <c r="L26" s="50" t="e">
        <f>J26-K26</f>
        <v>#REF!</v>
      </c>
      <c r="M26" s="48"/>
      <c r="N26" s="50">
        <f t="shared" ref="N26:P26" si="98">N18-N25</f>
        <v>0</v>
      </c>
      <c r="O26" s="50">
        <f t="shared" si="98"/>
        <v>4028823.1583666671</v>
      </c>
      <c r="P26" s="50">
        <f t="shared" si="98"/>
        <v>-2832507.1583666671</v>
      </c>
      <c r="Q26" s="43"/>
      <c r="R26" s="50">
        <f t="shared" ref="R26:T26" si="99">R18-R25</f>
        <v>0</v>
      </c>
      <c r="S26" s="50">
        <f t="shared" si="99"/>
        <v>439187.55183666677</v>
      </c>
      <c r="T26" s="50">
        <f t="shared" si="99"/>
        <v>-287359.71183666668</v>
      </c>
      <c r="U26" s="43"/>
      <c r="V26" s="50">
        <f t="shared" ref="V26:X26" si="100">V18-V25</f>
        <v>0</v>
      </c>
      <c r="W26" s="50">
        <f t="shared" si="100"/>
        <v>430350.46967666672</v>
      </c>
      <c r="X26" s="50">
        <f t="shared" si="100"/>
        <v>-344101.13634333335</v>
      </c>
      <c r="Y26" s="43"/>
      <c r="Z26" s="50">
        <f t="shared" ref="Z26:AB26" si="101">Z18-Z25</f>
        <v>0</v>
      </c>
      <c r="AA26" s="50">
        <f t="shared" si="101"/>
        <v>350091.10083333339</v>
      </c>
      <c r="AB26" s="50">
        <f t="shared" si="101"/>
        <v>-265757.76750000002</v>
      </c>
      <c r="AC26" s="43"/>
      <c r="AD26" s="50">
        <f t="shared" ref="AD26:AF26" si="102">AD18-AD25</f>
        <v>0</v>
      </c>
      <c r="AE26" s="50">
        <f t="shared" si="102"/>
        <v>352277.76750000002</v>
      </c>
      <c r="AF26" s="50">
        <f t="shared" si="102"/>
        <v>-259611.10083333336</v>
      </c>
      <c r="AG26" s="43"/>
      <c r="AH26" s="50">
        <f t="shared" ref="AH26:AJ26" si="103">AH18-AH25</f>
        <v>0</v>
      </c>
      <c r="AI26" s="50">
        <f t="shared" si="103"/>
        <v>393313.10083333333</v>
      </c>
      <c r="AJ26" s="50">
        <f t="shared" si="103"/>
        <v>-230179.76750000005</v>
      </c>
      <c r="AK26" s="43"/>
      <c r="AL26" s="50">
        <f t="shared" ref="AL26:AN26" si="104">AL18-AL25</f>
        <v>0</v>
      </c>
      <c r="AM26" s="50">
        <f t="shared" si="104"/>
        <v>433562.06367</v>
      </c>
      <c r="AN26" s="50">
        <f t="shared" si="104"/>
        <v>-248395.39700333338</v>
      </c>
      <c r="AO26" s="43"/>
      <c r="AP26" s="50">
        <f t="shared" ref="AP26:AR26" si="105">AP18-AP25</f>
        <v>0</v>
      </c>
      <c r="AQ26" s="50">
        <f t="shared" si="105"/>
        <v>397751.40217333334</v>
      </c>
      <c r="AR26" s="50">
        <f t="shared" si="105"/>
        <v>-69618.068839999993</v>
      </c>
      <c r="AS26" s="43"/>
      <c r="AT26" s="50">
        <f t="shared" ref="AT26:AV26" si="106">AT18-AT25</f>
        <v>0</v>
      </c>
      <c r="AU26" s="50">
        <f t="shared" si="106"/>
        <v>435744.97849999997</v>
      </c>
      <c r="AV26" s="50">
        <f t="shared" si="106"/>
        <v>-61578.31183333334</v>
      </c>
      <c r="AW26" s="43"/>
      <c r="AX26" s="50" t="e">
        <f t="shared" ref="AX26:AY26" si="107">AX18+AX25</f>
        <v>#REF!</v>
      </c>
      <c r="AY26" s="50" t="e">
        <f t="shared" si="107"/>
        <v>#REF!</v>
      </c>
      <c r="AZ26" s="50" t="e">
        <f>AX26-AY26</f>
        <v>#REF!</v>
      </c>
    </row>
    <row r="27" spans="1:52" ht="12.75" customHeight="1" x14ac:dyDescent="0.25">
      <c r="A27" s="67"/>
      <c r="B27" s="48"/>
      <c r="C27" s="48"/>
      <c r="D27" s="48"/>
      <c r="E27" s="43"/>
      <c r="F27" s="59"/>
      <c r="G27" s="59"/>
      <c r="H27" s="59"/>
      <c r="I27" s="43"/>
      <c r="J27" s="48"/>
      <c r="K27" s="48"/>
      <c r="L27" s="48"/>
      <c r="M27" s="43"/>
      <c r="N27" s="48"/>
      <c r="O27" s="48"/>
      <c r="P27" s="48"/>
      <c r="Q27" s="43"/>
      <c r="R27" s="48"/>
      <c r="S27" s="48"/>
      <c r="T27" s="48"/>
      <c r="U27" s="43"/>
      <c r="V27" s="48"/>
      <c r="W27" s="48"/>
      <c r="X27" s="48"/>
      <c r="Y27" s="43"/>
      <c r="Z27" s="48"/>
      <c r="AA27" s="48"/>
      <c r="AB27" s="48"/>
      <c r="AC27" s="43"/>
      <c r="AD27" s="48"/>
      <c r="AE27" s="48"/>
      <c r="AF27" s="48"/>
      <c r="AG27" s="43"/>
      <c r="AH27" s="48"/>
      <c r="AI27" s="43"/>
      <c r="AJ27" s="43"/>
      <c r="AK27" s="43"/>
      <c r="AL27" s="48"/>
      <c r="AM27" s="48"/>
      <c r="AN27" s="48"/>
      <c r="AO27" s="43"/>
      <c r="AP27" s="48"/>
      <c r="AQ27" s="48"/>
      <c r="AR27" s="48"/>
      <c r="AS27" s="43"/>
      <c r="AT27" s="48"/>
      <c r="AU27" s="48"/>
      <c r="AV27" s="48"/>
      <c r="AW27" s="43"/>
      <c r="AX27" s="48"/>
      <c r="AY27" s="48"/>
      <c r="AZ27" s="48"/>
    </row>
    <row r="28" spans="1:52" ht="12.75" customHeight="1" x14ac:dyDescent="0.25">
      <c r="A28" s="67" t="s">
        <v>107</v>
      </c>
      <c r="B28" s="48"/>
      <c r="C28" s="48"/>
      <c r="D28" s="48"/>
      <c r="E28" s="43"/>
      <c r="F28" s="59"/>
      <c r="G28" s="59"/>
      <c r="H28" s="59"/>
      <c r="I28" s="43"/>
      <c r="J28" s="48"/>
      <c r="K28" s="48"/>
      <c r="L28" s="48"/>
      <c r="M28" s="43"/>
      <c r="N28" s="48"/>
      <c r="O28" s="48"/>
      <c r="P28" s="48"/>
      <c r="Q28" s="43"/>
      <c r="R28" s="48"/>
      <c r="S28" s="48"/>
      <c r="T28" s="48"/>
      <c r="U28" s="43"/>
      <c r="V28" s="48"/>
      <c r="W28" s="48"/>
      <c r="X28" s="48"/>
      <c r="Y28" s="43"/>
      <c r="Z28" s="48"/>
      <c r="AA28" s="48"/>
      <c r="AB28" s="48"/>
      <c r="AC28" s="43"/>
      <c r="AD28" s="48"/>
      <c r="AE28" s="48"/>
      <c r="AF28" s="48"/>
      <c r="AG28" s="43"/>
      <c r="AH28" s="48"/>
      <c r="AI28" s="43"/>
      <c r="AJ28" s="43"/>
      <c r="AK28" s="43"/>
      <c r="AL28" s="48"/>
      <c r="AM28" s="48"/>
      <c r="AN28" s="48"/>
      <c r="AO28" s="43"/>
      <c r="AP28" s="48"/>
      <c r="AQ28" s="48"/>
      <c r="AR28" s="48"/>
      <c r="AS28" s="43"/>
      <c r="AT28" s="48"/>
      <c r="AU28" s="48"/>
      <c r="AV28" s="48"/>
      <c r="AW28" s="43"/>
      <c r="AX28" s="48"/>
      <c r="AY28" s="48"/>
      <c r="AZ28" s="48"/>
    </row>
    <row r="29" spans="1:52" ht="12.75" customHeight="1" x14ac:dyDescent="0.2">
      <c r="A29" s="62" t="s">
        <v>108</v>
      </c>
      <c r="B29" s="48"/>
      <c r="C29" s="48"/>
      <c r="D29" s="48">
        <f>C29-B29</f>
        <v>0</v>
      </c>
      <c r="E29" s="43"/>
      <c r="F29" s="59"/>
      <c r="G29" s="59"/>
      <c r="H29" s="48">
        <f>G29-F29</f>
        <v>0</v>
      </c>
      <c r="I29" s="43"/>
      <c r="J29" s="48"/>
      <c r="K29" s="48"/>
      <c r="L29" s="48">
        <f>K29-J29</f>
        <v>0</v>
      </c>
      <c r="M29" s="43"/>
      <c r="N29" s="48"/>
      <c r="O29" s="48">
        <v>0</v>
      </c>
      <c r="P29" s="48"/>
      <c r="Q29" s="43"/>
      <c r="R29" s="48"/>
      <c r="S29" s="48" t="e">
        <f>Budgets!#REF!</f>
        <v>#REF!</v>
      </c>
      <c r="T29" s="48"/>
      <c r="U29" s="43"/>
      <c r="V29" s="48"/>
      <c r="W29" s="48">
        <v>0</v>
      </c>
      <c r="X29" s="48"/>
      <c r="Y29" s="43"/>
      <c r="Z29" s="48"/>
      <c r="AA29" s="48">
        <v>0</v>
      </c>
      <c r="AB29" s="48"/>
      <c r="AC29" s="43"/>
      <c r="AD29" s="48"/>
      <c r="AE29" s="48">
        <v>0</v>
      </c>
      <c r="AF29" s="48"/>
      <c r="AG29" s="43"/>
      <c r="AH29" s="48"/>
      <c r="AI29" s="43"/>
      <c r="AJ29" s="43"/>
      <c r="AK29" s="43"/>
      <c r="AL29" s="48"/>
      <c r="AM29" s="48">
        <v>0</v>
      </c>
      <c r="AN29" s="48"/>
      <c r="AO29" s="43"/>
      <c r="AP29" s="48">
        <v>0</v>
      </c>
      <c r="AQ29" s="48">
        <v>0</v>
      </c>
      <c r="AR29" s="48">
        <v>0</v>
      </c>
      <c r="AS29" s="43"/>
      <c r="AT29" s="48"/>
      <c r="AU29" s="48">
        <v>0</v>
      </c>
      <c r="AV29" s="48">
        <f>AT29</f>
        <v>0</v>
      </c>
      <c r="AW29" s="43"/>
      <c r="AX29" s="48">
        <f>'Trial Balance'!L152+'Trial Balance'!L181</f>
        <v>0</v>
      </c>
      <c r="AY29" s="48">
        <f>C29+G29+K29</f>
        <v>0</v>
      </c>
      <c r="AZ29" s="48">
        <f>AX29-AY29</f>
        <v>0</v>
      </c>
    </row>
    <row r="30" spans="1:52" ht="12.75" customHeight="1" x14ac:dyDescent="0.2">
      <c r="A30" s="68" t="s">
        <v>109</v>
      </c>
      <c r="B30" s="49">
        <f t="shared" ref="B30:D30" si="108">SUM(B29)</f>
        <v>0</v>
      </c>
      <c r="C30" s="49">
        <f t="shared" si="108"/>
        <v>0</v>
      </c>
      <c r="D30" s="49">
        <f t="shared" si="108"/>
        <v>0</v>
      </c>
      <c r="E30" s="43"/>
      <c r="F30" s="49">
        <f t="shared" ref="F30:H30" si="109">SUM(F29)</f>
        <v>0</v>
      </c>
      <c r="G30" s="49">
        <f t="shared" si="109"/>
        <v>0</v>
      </c>
      <c r="H30" s="49">
        <f t="shared" si="109"/>
        <v>0</v>
      </c>
      <c r="I30" s="43"/>
      <c r="J30" s="49">
        <f t="shared" ref="J30:L30" si="110">SUM(J29)</f>
        <v>0</v>
      </c>
      <c r="K30" s="49">
        <f t="shared" si="110"/>
        <v>0</v>
      </c>
      <c r="L30" s="49">
        <f t="shared" si="110"/>
        <v>0</v>
      </c>
      <c r="M30" s="43"/>
      <c r="N30" s="49">
        <f t="shared" ref="N30:P30" si="111">SUM(N29)</f>
        <v>0</v>
      </c>
      <c r="O30" s="49">
        <f t="shared" si="111"/>
        <v>0</v>
      </c>
      <c r="P30" s="49">
        <f t="shared" si="111"/>
        <v>0</v>
      </c>
      <c r="Q30" s="43"/>
      <c r="R30" s="49">
        <f t="shared" ref="R30:T30" si="112">SUM(R29)</f>
        <v>0</v>
      </c>
      <c r="S30" s="49" t="e">
        <f t="shared" si="112"/>
        <v>#REF!</v>
      </c>
      <c r="T30" s="49">
        <f t="shared" si="112"/>
        <v>0</v>
      </c>
      <c r="U30" s="43"/>
      <c r="V30" s="49">
        <f t="shared" ref="V30:X30" si="113">SUM(V29)</f>
        <v>0</v>
      </c>
      <c r="W30" s="49">
        <f t="shared" si="113"/>
        <v>0</v>
      </c>
      <c r="X30" s="49">
        <f t="shared" si="113"/>
        <v>0</v>
      </c>
      <c r="Y30" s="43"/>
      <c r="Z30" s="49">
        <f t="shared" ref="Z30:AB30" si="114">SUM(Z29)</f>
        <v>0</v>
      </c>
      <c r="AA30" s="49">
        <f t="shared" si="114"/>
        <v>0</v>
      </c>
      <c r="AB30" s="49">
        <f t="shared" si="114"/>
        <v>0</v>
      </c>
      <c r="AC30" s="43"/>
      <c r="AD30" s="49">
        <f t="shared" ref="AD30:AF30" si="115">SUM(AD29)</f>
        <v>0</v>
      </c>
      <c r="AE30" s="49">
        <f t="shared" si="115"/>
        <v>0</v>
      </c>
      <c r="AF30" s="49">
        <f t="shared" si="115"/>
        <v>0</v>
      </c>
      <c r="AG30" s="43"/>
      <c r="AH30" s="49">
        <f t="shared" ref="AH30:AJ30" si="116">SUM(AH29)</f>
        <v>0</v>
      </c>
      <c r="AI30" s="49">
        <f t="shared" si="116"/>
        <v>0</v>
      </c>
      <c r="AJ30" s="49">
        <f t="shared" si="116"/>
        <v>0</v>
      </c>
      <c r="AK30" s="43"/>
      <c r="AL30" s="49">
        <f t="shared" ref="AL30:AN30" si="117">SUM(AL29)</f>
        <v>0</v>
      </c>
      <c r="AM30" s="49">
        <f t="shared" si="117"/>
        <v>0</v>
      </c>
      <c r="AN30" s="49">
        <f t="shared" si="117"/>
        <v>0</v>
      </c>
      <c r="AO30" s="43"/>
      <c r="AP30" s="49">
        <f t="shared" ref="AP30:AR30" si="118">SUM(AP29)</f>
        <v>0</v>
      </c>
      <c r="AQ30" s="49">
        <f t="shared" si="118"/>
        <v>0</v>
      </c>
      <c r="AR30" s="49">
        <f t="shared" si="118"/>
        <v>0</v>
      </c>
      <c r="AS30" s="43"/>
      <c r="AT30" s="49">
        <f t="shared" ref="AT30:AV30" si="119">SUM(AT29)</f>
        <v>0</v>
      </c>
      <c r="AU30" s="49">
        <f t="shared" si="119"/>
        <v>0</v>
      </c>
      <c r="AV30" s="49">
        <f t="shared" si="119"/>
        <v>0</v>
      </c>
      <c r="AW30" s="43"/>
      <c r="AX30" s="49">
        <f t="shared" ref="AX30:AZ30" si="120">SUM(AX29)</f>
        <v>0</v>
      </c>
      <c r="AY30" s="49">
        <f t="shared" si="120"/>
        <v>0</v>
      </c>
      <c r="AZ30" s="49">
        <f t="shared" si="120"/>
        <v>0</v>
      </c>
    </row>
    <row r="31" spans="1:52" ht="12.75" customHeight="1" x14ac:dyDescent="0.2">
      <c r="A31" s="68"/>
      <c r="B31" s="48"/>
      <c r="C31" s="48"/>
      <c r="D31" s="48"/>
      <c r="E31" s="43"/>
      <c r="F31" s="59"/>
      <c r="G31" s="59"/>
      <c r="H31" s="48"/>
      <c r="I31" s="43"/>
      <c r="J31" s="48"/>
      <c r="K31" s="48"/>
      <c r="L31" s="48"/>
      <c r="M31" s="43"/>
      <c r="N31" s="48"/>
      <c r="O31" s="48"/>
      <c r="P31" s="48"/>
      <c r="Q31" s="43"/>
      <c r="R31" s="48"/>
      <c r="S31" s="48"/>
      <c r="T31" s="48"/>
      <c r="U31" s="43"/>
      <c r="V31" s="48"/>
      <c r="W31" s="48"/>
      <c r="X31" s="48"/>
      <c r="Y31" s="43"/>
      <c r="Z31" s="48"/>
      <c r="AA31" s="48"/>
      <c r="AB31" s="48"/>
      <c r="AC31" s="43"/>
      <c r="AD31" s="48"/>
      <c r="AE31" s="48"/>
      <c r="AF31" s="48"/>
      <c r="AG31" s="43"/>
      <c r="AH31" s="48"/>
      <c r="AI31" s="43"/>
      <c r="AJ31" s="43"/>
      <c r="AK31" s="43"/>
      <c r="AL31" s="48"/>
      <c r="AM31" s="48"/>
      <c r="AN31" s="48"/>
      <c r="AO31" s="43"/>
      <c r="AP31" s="48"/>
      <c r="AQ31" s="48"/>
      <c r="AR31" s="48"/>
      <c r="AS31" s="43"/>
      <c r="AT31" s="48"/>
      <c r="AU31" s="48"/>
      <c r="AV31" s="48"/>
      <c r="AW31" s="43"/>
      <c r="AX31" s="48"/>
      <c r="AY31" s="48"/>
      <c r="AZ31" s="48"/>
    </row>
    <row r="32" spans="1:52" ht="12.75" customHeight="1" x14ac:dyDescent="0.2">
      <c r="A32" s="79" t="s">
        <v>110</v>
      </c>
      <c r="B32" s="48"/>
      <c r="C32" s="48"/>
      <c r="D32" s="48"/>
      <c r="E32" s="43"/>
      <c r="F32" s="59"/>
      <c r="G32" s="59"/>
      <c r="H32" s="48"/>
      <c r="I32" s="43"/>
      <c r="J32" s="48"/>
      <c r="K32" s="48"/>
      <c r="L32" s="48"/>
      <c r="M32" s="43"/>
      <c r="N32" s="48"/>
      <c r="O32" s="48"/>
      <c r="P32" s="48"/>
      <c r="Q32" s="43"/>
      <c r="R32" s="48"/>
      <c r="S32" s="48"/>
      <c r="T32" s="48"/>
      <c r="U32" s="43"/>
      <c r="V32" s="48"/>
      <c r="W32" s="48"/>
      <c r="X32" s="48"/>
      <c r="Y32" s="43"/>
      <c r="Z32" s="48"/>
      <c r="AA32" s="48"/>
      <c r="AB32" s="48"/>
      <c r="AC32" s="43"/>
      <c r="AD32" s="48"/>
      <c r="AE32" s="48"/>
      <c r="AF32" s="48"/>
      <c r="AG32" s="43"/>
      <c r="AH32" s="48"/>
      <c r="AI32" s="43"/>
      <c r="AJ32" s="43"/>
      <c r="AK32" s="43"/>
      <c r="AL32" s="48"/>
      <c r="AM32" s="48"/>
      <c r="AN32" s="48"/>
      <c r="AO32" s="43"/>
      <c r="AP32" s="48"/>
      <c r="AQ32" s="48"/>
      <c r="AR32" s="48"/>
      <c r="AS32" s="43"/>
      <c r="AT32" s="48"/>
      <c r="AU32" s="48"/>
      <c r="AV32" s="48"/>
      <c r="AW32" s="43"/>
      <c r="AX32" s="48"/>
      <c r="AY32" s="48"/>
      <c r="AZ32" s="48"/>
    </row>
    <row r="33" spans="1:52" ht="12.75" customHeight="1" x14ac:dyDescent="0.2">
      <c r="A33" s="62" t="s">
        <v>36</v>
      </c>
      <c r="B33" s="48"/>
      <c r="C33" s="48"/>
      <c r="D33" s="48">
        <f t="shared" ref="D33:D35" si="121">C33-B33</f>
        <v>0</v>
      </c>
      <c r="E33" s="43"/>
      <c r="F33" s="59"/>
      <c r="G33" s="59"/>
      <c r="H33" s="48">
        <f t="shared" ref="H33:H35" si="122">G33-F33</f>
        <v>0</v>
      </c>
      <c r="I33" s="43"/>
      <c r="J33" s="48"/>
      <c r="K33" s="48"/>
      <c r="L33" s="48">
        <f t="shared" ref="L33:L35" si="123">K33-J33</f>
        <v>0</v>
      </c>
      <c r="M33" s="43"/>
      <c r="N33" s="48"/>
      <c r="O33" s="48"/>
      <c r="P33" s="48">
        <f t="shared" ref="P33:P35" si="124">O33-N33</f>
        <v>0</v>
      </c>
      <c r="Q33" s="43"/>
      <c r="R33" s="48"/>
      <c r="S33" s="48">
        <f>Budgets!E48</f>
        <v>15669.720000000001</v>
      </c>
      <c r="T33" s="48">
        <f t="shared" ref="T33:T35" si="125">S33-R33</f>
        <v>15669.720000000001</v>
      </c>
      <c r="U33" s="43"/>
      <c r="V33" s="48"/>
      <c r="W33" s="48"/>
      <c r="X33" s="48">
        <f t="shared" ref="X33:X35" si="126">W33-V33</f>
        <v>0</v>
      </c>
      <c r="Y33" s="43"/>
      <c r="Z33" s="48"/>
      <c r="AA33" s="48"/>
      <c r="AB33" s="48">
        <f t="shared" ref="AB33:AB35" si="127">AA33-Z33</f>
        <v>0</v>
      </c>
      <c r="AC33" s="43"/>
      <c r="AD33" s="48"/>
      <c r="AE33" s="48"/>
      <c r="AF33" s="48">
        <f t="shared" ref="AF33:AF35" si="128">AE33-AD33</f>
        <v>0</v>
      </c>
      <c r="AG33" s="43"/>
      <c r="AH33" s="48"/>
      <c r="AI33" s="43"/>
      <c r="AJ33" s="48">
        <f t="shared" ref="AJ33:AJ35" si="129">AI33-AH33</f>
        <v>0</v>
      </c>
      <c r="AK33" s="43"/>
      <c r="AL33" s="48"/>
      <c r="AM33" s="48"/>
      <c r="AN33" s="48">
        <f t="shared" ref="AN33:AN35" si="130">AM33-AL33</f>
        <v>0</v>
      </c>
      <c r="AO33" s="43"/>
      <c r="AP33" s="48"/>
      <c r="AQ33" s="48">
        <v>0</v>
      </c>
      <c r="AR33" s="48">
        <f t="shared" ref="AR33:AR35" si="131">AQ33-AP33</f>
        <v>0</v>
      </c>
      <c r="AS33" s="43"/>
      <c r="AT33" s="48"/>
      <c r="AU33" s="48"/>
      <c r="AV33" s="48">
        <f t="shared" ref="AV33:AV35" si="132">AU33-AT33</f>
        <v>0</v>
      </c>
      <c r="AW33" s="43"/>
      <c r="AX33" s="48">
        <f>'Trial Balance'!L144</f>
        <v>0</v>
      </c>
      <c r="AY33" s="48">
        <f t="shared" ref="AY33:AY34" si="133">C33+G33+K33</f>
        <v>0</v>
      </c>
      <c r="AZ33" s="48">
        <f t="shared" ref="AZ33:AZ36" si="134">AX33-AY33</f>
        <v>0</v>
      </c>
    </row>
    <row r="34" spans="1:52" ht="12.75" customHeight="1" x14ac:dyDescent="0.2">
      <c r="A34" s="62" t="s">
        <v>35</v>
      </c>
      <c r="B34" s="48"/>
      <c r="C34" s="48" t="e">
        <f>Budgets!#REF!</f>
        <v>#REF!</v>
      </c>
      <c r="D34" s="48" t="e">
        <f t="shared" si="121"/>
        <v>#REF!</v>
      </c>
      <c r="E34" s="43"/>
      <c r="F34" s="59"/>
      <c r="G34" s="48" t="e">
        <f>Budgets!#REF!</f>
        <v>#REF!</v>
      </c>
      <c r="H34" s="48" t="e">
        <f t="shared" si="122"/>
        <v>#REF!</v>
      </c>
      <c r="I34" s="43"/>
      <c r="J34" s="48"/>
      <c r="K34" s="48">
        <f>Budgets!C48</f>
        <v>0</v>
      </c>
      <c r="L34" s="48">
        <f t="shared" si="123"/>
        <v>0</v>
      </c>
      <c r="M34" s="43"/>
      <c r="N34" s="48"/>
      <c r="O34" s="48">
        <f>Budgets!D48</f>
        <v>33794.639999999999</v>
      </c>
      <c r="P34" s="48">
        <f t="shared" si="124"/>
        <v>33794.639999999999</v>
      </c>
      <c r="Q34" s="43"/>
      <c r="R34" s="48"/>
      <c r="S34" s="48">
        <f>Budgets!E49</f>
        <v>-2259.84</v>
      </c>
      <c r="T34" s="48">
        <f t="shared" si="125"/>
        <v>-2259.84</v>
      </c>
      <c r="U34" s="43"/>
      <c r="V34" s="48"/>
      <c r="W34" s="48"/>
      <c r="X34" s="48">
        <f t="shared" si="126"/>
        <v>0</v>
      </c>
      <c r="Y34" s="43"/>
      <c r="Z34" s="48"/>
      <c r="AA34" s="48"/>
      <c r="AB34" s="48">
        <f t="shared" si="127"/>
        <v>0</v>
      </c>
      <c r="AC34" s="43"/>
      <c r="AD34" s="48"/>
      <c r="AE34" s="48"/>
      <c r="AF34" s="48">
        <f t="shared" si="128"/>
        <v>0</v>
      </c>
      <c r="AG34" s="43"/>
      <c r="AH34" s="48"/>
      <c r="AI34" s="43"/>
      <c r="AJ34" s="48">
        <f t="shared" si="129"/>
        <v>0</v>
      </c>
      <c r="AK34" s="43"/>
      <c r="AL34" s="48"/>
      <c r="AM34" s="48"/>
      <c r="AN34" s="48">
        <f t="shared" si="130"/>
        <v>0</v>
      </c>
      <c r="AO34" s="43"/>
      <c r="AP34" s="48"/>
      <c r="AQ34" s="48">
        <v>0</v>
      </c>
      <c r="AR34" s="48">
        <f t="shared" si="131"/>
        <v>0</v>
      </c>
      <c r="AS34" s="43"/>
      <c r="AT34" s="48"/>
      <c r="AU34" s="48"/>
      <c r="AV34" s="48">
        <f t="shared" si="132"/>
        <v>0</v>
      </c>
      <c r="AW34" s="43"/>
      <c r="AX34" s="48">
        <f>'Trial Balance'!L136+'Trial Balance'!L137+'Trial Balance'!L138</f>
        <v>0</v>
      </c>
      <c r="AY34" s="48" t="e">
        <f t="shared" si="133"/>
        <v>#REF!</v>
      </c>
      <c r="AZ34" s="48" t="e">
        <f t="shared" si="134"/>
        <v>#REF!</v>
      </c>
    </row>
    <row r="35" spans="1:52" ht="12.75" customHeight="1" x14ac:dyDescent="0.2">
      <c r="A35" s="62" t="s">
        <v>86</v>
      </c>
      <c r="B35" s="48"/>
      <c r="C35" s="48"/>
      <c r="D35" s="48">
        <f t="shared" si="121"/>
        <v>0</v>
      </c>
      <c r="E35" s="43"/>
      <c r="F35" s="59"/>
      <c r="G35" s="59"/>
      <c r="H35" s="48">
        <f t="shared" si="122"/>
        <v>0</v>
      </c>
      <c r="I35" s="43"/>
      <c r="J35" s="48"/>
      <c r="K35" s="48"/>
      <c r="L35" s="48">
        <f t="shared" si="123"/>
        <v>0</v>
      </c>
      <c r="M35" s="43"/>
      <c r="N35" s="48"/>
      <c r="O35" s="48"/>
      <c r="P35" s="48">
        <f t="shared" si="124"/>
        <v>0</v>
      </c>
      <c r="Q35" s="43"/>
      <c r="R35" s="48"/>
      <c r="S35" s="48">
        <f>Budgets!E50</f>
        <v>0</v>
      </c>
      <c r="T35" s="48">
        <f t="shared" si="125"/>
        <v>0</v>
      </c>
      <c r="U35" s="43"/>
      <c r="V35" s="48"/>
      <c r="W35" s="48"/>
      <c r="X35" s="48">
        <f t="shared" si="126"/>
        <v>0</v>
      </c>
      <c r="Y35" s="43"/>
      <c r="Z35" s="48"/>
      <c r="AA35" s="48"/>
      <c r="AB35" s="48">
        <f t="shared" si="127"/>
        <v>0</v>
      </c>
      <c r="AC35" s="43"/>
      <c r="AD35" s="48"/>
      <c r="AE35" s="48"/>
      <c r="AF35" s="48">
        <f t="shared" si="128"/>
        <v>0</v>
      </c>
      <c r="AG35" s="43"/>
      <c r="AH35" s="48"/>
      <c r="AI35" s="43"/>
      <c r="AJ35" s="48">
        <f t="shared" si="129"/>
        <v>0</v>
      </c>
      <c r="AK35" s="43"/>
      <c r="AL35" s="48"/>
      <c r="AM35" s="48"/>
      <c r="AN35" s="48">
        <f t="shared" si="130"/>
        <v>0</v>
      </c>
      <c r="AO35" s="43"/>
      <c r="AP35" s="48"/>
      <c r="AQ35" s="48">
        <v>0</v>
      </c>
      <c r="AR35" s="48">
        <f t="shared" si="131"/>
        <v>0</v>
      </c>
      <c r="AS35" s="43"/>
      <c r="AT35" s="48"/>
      <c r="AU35" s="48"/>
      <c r="AV35" s="48">
        <f t="shared" si="132"/>
        <v>0</v>
      </c>
      <c r="AW35" s="43"/>
      <c r="AX35" s="48">
        <f t="shared" ref="AX35:AY35" si="135">B35+F35+J35</f>
        <v>0</v>
      </c>
      <c r="AY35" s="48">
        <f t="shared" si="135"/>
        <v>0</v>
      </c>
      <c r="AZ35" s="48">
        <f t="shared" si="134"/>
        <v>0</v>
      </c>
    </row>
    <row r="36" spans="1:52" ht="12.75" customHeight="1" x14ac:dyDescent="0.25">
      <c r="A36" s="67" t="s">
        <v>87</v>
      </c>
      <c r="B36" s="49" t="e">
        <f t="shared" ref="B36:D36" si="136">B26+B30-B33-B34-B35</f>
        <v>#REF!</v>
      </c>
      <c r="C36" s="49" t="e">
        <f t="shared" si="136"/>
        <v>#REF!</v>
      </c>
      <c r="D36" s="49" t="e">
        <f t="shared" si="136"/>
        <v>#REF!</v>
      </c>
      <c r="E36" s="43"/>
      <c r="F36" s="49">
        <f t="shared" ref="F36:H36" si="137">F26+F30-F33-F34-F35</f>
        <v>0</v>
      </c>
      <c r="G36" s="49" t="e">
        <f t="shared" si="137"/>
        <v>#REF!</v>
      </c>
      <c r="H36" s="49" t="e">
        <f t="shared" si="137"/>
        <v>#REF!</v>
      </c>
      <c r="I36" s="43"/>
      <c r="J36" s="49" t="e">
        <f t="shared" ref="J36:L36" si="138">J26+J30-J33-J34-J35</f>
        <v>#REF!</v>
      </c>
      <c r="K36" s="49">
        <f t="shared" si="138"/>
        <v>-5000</v>
      </c>
      <c r="L36" s="49" t="e">
        <f t="shared" si="138"/>
        <v>#REF!</v>
      </c>
      <c r="M36" s="43"/>
      <c r="N36" s="49">
        <f t="shared" ref="N36:P36" si="139">N26+N30-N33-N34-N35</f>
        <v>0</v>
      </c>
      <c r="O36" s="49">
        <f t="shared" si="139"/>
        <v>3995028.518366667</v>
      </c>
      <c r="P36" s="49">
        <f t="shared" si="139"/>
        <v>-2866301.7983666672</v>
      </c>
      <c r="Q36" s="43"/>
      <c r="R36" s="49">
        <f t="shared" ref="R36:T36" si="140">R26+R30-R33-R34-R35</f>
        <v>0</v>
      </c>
      <c r="S36" s="49" t="e">
        <f t="shared" si="140"/>
        <v>#REF!</v>
      </c>
      <c r="T36" s="49">
        <f t="shared" si="140"/>
        <v>-300769.59183666663</v>
      </c>
      <c r="U36" s="43"/>
      <c r="V36" s="49">
        <f t="shared" ref="V36:X36" si="141">V26+V30-V33-V34-V35</f>
        <v>0</v>
      </c>
      <c r="W36" s="49">
        <f t="shared" si="141"/>
        <v>430350.46967666672</v>
      </c>
      <c r="X36" s="49">
        <f t="shared" si="141"/>
        <v>-344101.13634333335</v>
      </c>
      <c r="Y36" s="43"/>
      <c r="Z36" s="49">
        <f t="shared" ref="Z36:AB36" si="142">Z26+Z30-Z33-Z34-Z35</f>
        <v>0</v>
      </c>
      <c r="AA36" s="49">
        <f t="shared" si="142"/>
        <v>350091.10083333339</v>
      </c>
      <c r="AB36" s="49">
        <f t="shared" si="142"/>
        <v>-265757.76750000002</v>
      </c>
      <c r="AC36" s="43"/>
      <c r="AD36" s="49">
        <f t="shared" ref="AD36:AF36" si="143">AD26+AD30-AD33-AD34-AD35</f>
        <v>0</v>
      </c>
      <c r="AE36" s="49">
        <f t="shared" si="143"/>
        <v>352277.76750000002</v>
      </c>
      <c r="AF36" s="49">
        <f t="shared" si="143"/>
        <v>-259611.10083333336</v>
      </c>
      <c r="AG36" s="43"/>
      <c r="AH36" s="49">
        <f t="shared" ref="AH36:AJ36" si="144">AH26+AH30-AH33-AH34-AH35</f>
        <v>0</v>
      </c>
      <c r="AI36" s="49">
        <f t="shared" si="144"/>
        <v>393313.10083333333</v>
      </c>
      <c r="AJ36" s="49">
        <f t="shared" si="144"/>
        <v>-230179.76750000005</v>
      </c>
      <c r="AK36" s="43"/>
      <c r="AL36" s="49">
        <f t="shared" ref="AL36:AN36" si="145">AL26+AL30-AL33-AL34-AL35</f>
        <v>0</v>
      </c>
      <c r="AM36" s="49">
        <f t="shared" si="145"/>
        <v>433562.06367</v>
      </c>
      <c r="AN36" s="49">
        <f t="shared" si="145"/>
        <v>-248395.39700333338</v>
      </c>
      <c r="AO36" s="43"/>
      <c r="AP36" s="49">
        <f t="shared" ref="AP36:AR36" si="146">AP26+AP30-AP33-AP34-AP35</f>
        <v>0</v>
      </c>
      <c r="AQ36" s="49">
        <f t="shared" si="146"/>
        <v>397751.40217333334</v>
      </c>
      <c r="AR36" s="49">
        <f t="shared" si="146"/>
        <v>-69618.068839999993</v>
      </c>
      <c r="AS36" s="43"/>
      <c r="AT36" s="49">
        <f t="shared" ref="AT36:AV36" si="147">AT26+AT30-AT33-AT34-AT35</f>
        <v>0</v>
      </c>
      <c r="AU36" s="49">
        <f t="shared" si="147"/>
        <v>435744.97849999997</v>
      </c>
      <c r="AV36" s="49">
        <f t="shared" si="147"/>
        <v>-61578.31183333334</v>
      </c>
      <c r="AW36" s="43"/>
      <c r="AX36" s="49" t="e">
        <f t="shared" ref="AX36:AY36" si="148">AX26+SUM(AX30:AX35)</f>
        <v>#REF!</v>
      </c>
      <c r="AY36" s="49" t="e">
        <f t="shared" si="148"/>
        <v>#REF!</v>
      </c>
      <c r="AZ36" s="49" t="e">
        <f t="shared" si="134"/>
        <v>#REF!</v>
      </c>
    </row>
    <row r="37" spans="1:52" ht="12.75" customHeight="1" x14ac:dyDescent="0.25">
      <c r="A37" s="67" t="s">
        <v>88</v>
      </c>
      <c r="B37" s="48"/>
      <c r="C37" s="48"/>
      <c r="D37" s="48"/>
      <c r="E37" s="43"/>
      <c r="F37" s="59"/>
      <c r="G37" s="59"/>
      <c r="H37" s="59"/>
      <c r="I37" s="43"/>
      <c r="J37" s="48"/>
      <c r="K37" s="48"/>
      <c r="L37" s="48"/>
      <c r="M37" s="43"/>
      <c r="N37" s="48"/>
      <c r="O37" s="48"/>
      <c r="P37" s="48"/>
      <c r="Q37" s="43"/>
      <c r="R37" s="48"/>
      <c r="S37" s="48">
        <f>Budgets!E47</f>
        <v>0</v>
      </c>
      <c r="T37" s="48"/>
      <c r="U37" s="43"/>
      <c r="V37" s="48"/>
      <c r="W37" s="48">
        <v>0</v>
      </c>
      <c r="X37" s="48"/>
      <c r="Y37" s="43"/>
      <c r="Z37" s="48"/>
      <c r="AA37" s="48">
        <v>0</v>
      </c>
      <c r="AB37" s="48"/>
      <c r="AC37" s="43"/>
      <c r="AD37" s="48"/>
      <c r="AE37" s="48">
        <v>0</v>
      </c>
      <c r="AF37" s="48"/>
      <c r="AG37" s="43"/>
      <c r="AH37" s="48"/>
      <c r="AI37" s="43">
        <v>0</v>
      </c>
      <c r="AJ37" s="43"/>
      <c r="AK37" s="43"/>
      <c r="AL37" s="48"/>
      <c r="AM37" s="48">
        <v>0</v>
      </c>
      <c r="AN37" s="48"/>
      <c r="AO37" s="43"/>
      <c r="AP37" s="48"/>
      <c r="AQ37" s="48">
        <v>0</v>
      </c>
      <c r="AR37" s="48"/>
      <c r="AS37" s="43"/>
      <c r="AT37" s="48"/>
      <c r="AU37" s="48">
        <v>0</v>
      </c>
      <c r="AV37" s="48"/>
      <c r="AW37" s="43"/>
      <c r="AX37" s="48"/>
      <c r="AY37" s="48"/>
      <c r="AZ37" s="48"/>
    </row>
    <row r="38" spans="1:52" ht="12.75" customHeight="1" x14ac:dyDescent="0.2">
      <c r="A38" s="52" t="s">
        <v>89</v>
      </c>
      <c r="B38" s="48"/>
      <c r="C38" s="48">
        <v>0</v>
      </c>
      <c r="D38" s="48"/>
      <c r="E38" s="43"/>
      <c r="F38" s="59"/>
      <c r="G38" s="59">
        <v>0</v>
      </c>
      <c r="H38" s="59"/>
      <c r="I38" s="43"/>
      <c r="J38" s="48"/>
      <c r="K38" s="48">
        <v>0</v>
      </c>
      <c r="L38" s="48"/>
      <c r="M38" s="43"/>
      <c r="N38" s="48"/>
      <c r="O38" s="48">
        <v>0</v>
      </c>
      <c r="P38" s="48"/>
      <c r="Q38" s="43"/>
      <c r="R38" s="48"/>
      <c r="S38" s="48"/>
      <c r="T38" s="48"/>
      <c r="U38" s="43"/>
      <c r="V38" s="48"/>
      <c r="W38" s="48"/>
      <c r="X38" s="48"/>
      <c r="Y38" s="43"/>
      <c r="Z38" s="48"/>
      <c r="AA38" s="48"/>
      <c r="AB38" s="48"/>
      <c r="AC38" s="43"/>
      <c r="AD38" s="48"/>
      <c r="AE38" s="48"/>
      <c r="AF38" s="48"/>
      <c r="AG38" s="43"/>
      <c r="AH38" s="48"/>
      <c r="AI38" s="43"/>
      <c r="AJ38" s="43"/>
      <c r="AK38" s="43"/>
      <c r="AL38" s="48"/>
      <c r="AM38" s="48"/>
      <c r="AN38" s="48"/>
      <c r="AO38" s="43"/>
      <c r="AP38" s="48"/>
      <c r="AQ38" s="48"/>
      <c r="AR38" s="48"/>
      <c r="AS38" s="43"/>
      <c r="AT38" s="48"/>
      <c r="AU38" s="48"/>
      <c r="AV38" s="48">
        <f>AT38-AU38</f>
        <v>0</v>
      </c>
      <c r="AW38" s="43"/>
      <c r="AX38" s="48">
        <f>'Trial Balance'!L180</f>
        <v>0</v>
      </c>
      <c r="AY38" s="48">
        <f>SUM(Budgets!C53:J53)</f>
        <v>436920</v>
      </c>
      <c r="AZ38" s="48">
        <f>AX38-AY38</f>
        <v>-436920</v>
      </c>
    </row>
    <row r="39" spans="1:52" ht="12.75" customHeight="1" x14ac:dyDescent="0.25">
      <c r="A39" s="67" t="s">
        <v>91</v>
      </c>
      <c r="B39" s="61" t="e">
        <f t="shared" ref="B39:D39" si="149">SUM(B36:B38)</f>
        <v>#REF!</v>
      </c>
      <c r="C39" s="61" t="e">
        <f t="shared" si="149"/>
        <v>#REF!</v>
      </c>
      <c r="D39" s="61" t="e">
        <f t="shared" si="149"/>
        <v>#REF!</v>
      </c>
      <c r="E39" s="43"/>
      <c r="F39" s="61">
        <f t="shared" ref="F39:H39" si="150">SUM(F36:F38)</f>
        <v>0</v>
      </c>
      <c r="G39" s="61" t="e">
        <f t="shared" si="150"/>
        <v>#REF!</v>
      </c>
      <c r="H39" s="61" t="e">
        <f t="shared" si="150"/>
        <v>#REF!</v>
      </c>
      <c r="I39" s="43"/>
      <c r="J39" s="61" t="e">
        <f t="shared" ref="J39:L39" si="151">SUM(J36:J38)</f>
        <v>#REF!</v>
      </c>
      <c r="K39" s="61">
        <f t="shared" si="151"/>
        <v>-5000</v>
      </c>
      <c r="L39" s="61" t="e">
        <f t="shared" si="151"/>
        <v>#REF!</v>
      </c>
      <c r="M39" s="43"/>
      <c r="N39" s="61">
        <f t="shared" ref="N39:P39" si="152">SUM(N36:N38)</f>
        <v>0</v>
      </c>
      <c r="O39" s="61">
        <f t="shared" si="152"/>
        <v>3995028.518366667</v>
      </c>
      <c r="P39" s="61">
        <f t="shared" si="152"/>
        <v>-2866301.7983666672</v>
      </c>
      <c r="Q39" s="43"/>
      <c r="R39" s="61">
        <f t="shared" ref="R39:T39" si="153">SUM(R36:R38)</f>
        <v>0</v>
      </c>
      <c r="S39" s="61" t="e">
        <f t="shared" si="153"/>
        <v>#REF!</v>
      </c>
      <c r="T39" s="61">
        <f t="shared" si="153"/>
        <v>-300769.59183666663</v>
      </c>
      <c r="U39" s="43"/>
      <c r="V39" s="61">
        <f t="shared" ref="V39:X39" si="154">SUM(V36:V38)</f>
        <v>0</v>
      </c>
      <c r="W39" s="61">
        <f t="shared" si="154"/>
        <v>430350.46967666672</v>
      </c>
      <c r="X39" s="61">
        <f t="shared" si="154"/>
        <v>-344101.13634333335</v>
      </c>
      <c r="Y39" s="43"/>
      <c r="Z39" s="61">
        <f t="shared" ref="Z39:AB39" si="155">SUM(Z36:Z38)</f>
        <v>0</v>
      </c>
      <c r="AA39" s="61">
        <f t="shared" si="155"/>
        <v>350091.10083333339</v>
      </c>
      <c r="AB39" s="61">
        <f t="shared" si="155"/>
        <v>-265757.76750000002</v>
      </c>
      <c r="AC39" s="43"/>
      <c r="AD39" s="61">
        <f t="shared" ref="AD39:AF39" si="156">SUM(AD36:AD38)</f>
        <v>0</v>
      </c>
      <c r="AE39" s="61">
        <f t="shared" si="156"/>
        <v>352277.76750000002</v>
      </c>
      <c r="AF39" s="61">
        <f t="shared" si="156"/>
        <v>-259611.10083333336</v>
      </c>
      <c r="AG39" s="43"/>
      <c r="AH39" s="61">
        <f t="shared" ref="AH39:AJ39" si="157">SUM(AH36:AH38)</f>
        <v>0</v>
      </c>
      <c r="AI39" s="61">
        <f t="shared" si="157"/>
        <v>393313.10083333333</v>
      </c>
      <c r="AJ39" s="61">
        <f t="shared" si="157"/>
        <v>-230179.76750000005</v>
      </c>
      <c r="AK39" s="43"/>
      <c r="AL39" s="61">
        <f t="shared" ref="AL39:AN39" si="158">SUM(AL36:AL38)</f>
        <v>0</v>
      </c>
      <c r="AM39" s="61">
        <f t="shared" si="158"/>
        <v>433562.06367</v>
      </c>
      <c r="AN39" s="61">
        <f t="shared" si="158"/>
        <v>-248395.39700333338</v>
      </c>
      <c r="AO39" s="43"/>
      <c r="AP39" s="61">
        <f t="shared" ref="AP39:AR39" si="159">SUM(AP36:AP38)</f>
        <v>0</v>
      </c>
      <c r="AQ39" s="61">
        <f t="shared" si="159"/>
        <v>397751.40217333334</v>
      </c>
      <c r="AR39" s="61">
        <f t="shared" si="159"/>
        <v>-69618.068839999993</v>
      </c>
      <c r="AS39" s="43"/>
      <c r="AT39" s="61">
        <f t="shared" ref="AT39:AV39" si="160">SUM(AT36:AT38)</f>
        <v>0</v>
      </c>
      <c r="AU39" s="61">
        <f t="shared" si="160"/>
        <v>435744.97849999997</v>
      </c>
      <c r="AV39" s="61">
        <f t="shared" si="160"/>
        <v>-61578.31183333334</v>
      </c>
      <c r="AW39" s="43"/>
      <c r="AX39" s="61" t="e">
        <f t="shared" ref="AX39:AZ39" si="161">AX36+AX38</f>
        <v>#REF!</v>
      </c>
      <c r="AY39" s="61" t="e">
        <f t="shared" si="161"/>
        <v>#REF!</v>
      </c>
      <c r="AZ39" s="61" t="e">
        <f t="shared" si="161"/>
        <v>#REF!</v>
      </c>
    </row>
    <row r="40" spans="1:52" ht="12.75" customHeight="1" x14ac:dyDescent="0.2">
      <c r="A40" s="52"/>
      <c r="B40" s="48"/>
      <c r="C40" s="48"/>
      <c r="D40" s="48"/>
      <c r="E40" s="43"/>
      <c r="F40" s="59"/>
      <c r="G40" s="59"/>
      <c r="H40" s="59"/>
      <c r="I40" s="43"/>
      <c r="J40" s="48"/>
      <c r="K40" s="48"/>
      <c r="L40" s="48"/>
      <c r="M40" s="43"/>
      <c r="N40" s="48"/>
      <c r="O40" s="48"/>
      <c r="P40" s="48"/>
      <c r="Q40" s="43"/>
      <c r="R40" s="48"/>
      <c r="S40" s="48"/>
      <c r="T40" s="48"/>
      <c r="U40" s="43"/>
      <c r="V40" s="48"/>
      <c r="W40" s="48"/>
      <c r="X40" s="48"/>
      <c r="Y40" s="43"/>
      <c r="Z40" s="48"/>
      <c r="AA40" s="48"/>
      <c r="AB40" s="48"/>
      <c r="AC40" s="43"/>
      <c r="AD40" s="48"/>
      <c r="AE40" s="48"/>
      <c r="AF40" s="48"/>
      <c r="AG40" s="43"/>
      <c r="AH40" s="43"/>
      <c r="AI40" s="43"/>
      <c r="AJ40" s="43"/>
      <c r="AK40" s="43"/>
      <c r="AL40" s="48"/>
      <c r="AM40" s="48"/>
      <c r="AN40" s="48"/>
      <c r="AO40" s="43"/>
      <c r="AP40" s="48"/>
      <c r="AQ40" s="48"/>
      <c r="AR40" s="48"/>
      <c r="AS40" s="43"/>
      <c r="AT40" s="43"/>
      <c r="AU40" s="43"/>
      <c r="AV40" s="43"/>
      <c r="AW40" s="43"/>
      <c r="AX40" s="41"/>
      <c r="AY40" s="48"/>
      <c r="AZ40" s="48"/>
    </row>
    <row r="41" spans="1:52" ht="12.75" customHeight="1" x14ac:dyDescent="0.25">
      <c r="A41" s="67" t="s">
        <v>52</v>
      </c>
      <c r="B41" s="48">
        <v>200422.14</v>
      </c>
      <c r="C41" s="48">
        <v>251509.95214033336</v>
      </c>
      <c r="D41" s="41">
        <f>C41-B41</f>
        <v>51087.81214033335</v>
      </c>
      <c r="E41" s="43"/>
      <c r="F41" s="59">
        <f>'Balance Sheet'!G14</f>
        <v>2156487.96</v>
      </c>
      <c r="G41" s="59">
        <v>212909.98761400004</v>
      </c>
      <c r="H41" s="59">
        <v>212909.98761400004</v>
      </c>
      <c r="I41" s="43"/>
      <c r="J41" s="48">
        <v>139341.3188292319</v>
      </c>
      <c r="K41" s="48">
        <v>211663.73308766668</v>
      </c>
      <c r="L41" s="48">
        <v>72322.414258434786</v>
      </c>
      <c r="M41" s="43"/>
      <c r="N41" s="48">
        <v>259016.66691749773</v>
      </c>
      <c r="O41" s="48">
        <v>5086231.1018946664</v>
      </c>
      <c r="P41" s="48">
        <v>4827214.4349771691</v>
      </c>
      <c r="Q41" s="43"/>
      <c r="R41" s="48">
        <v>150666.21187443129</v>
      </c>
      <c r="S41" s="48">
        <f>Budgets!G75</f>
        <v>525369.06662999839</v>
      </c>
      <c r="T41" s="48">
        <f>R41-S41</f>
        <v>-374702.8547555671</v>
      </c>
      <c r="U41" s="43"/>
      <c r="V41" s="48">
        <v>96578.008283582079</v>
      </c>
      <c r="W41" s="48">
        <v>1597244.7214393129</v>
      </c>
      <c r="X41" s="48">
        <v>-1500666.7131557309</v>
      </c>
      <c r="Y41" s="43"/>
      <c r="Z41" s="48">
        <v>96578.008283582079</v>
      </c>
      <c r="AA41" s="48">
        <v>1597244.7214393129</v>
      </c>
      <c r="AB41" s="48">
        <v>-1500666.7131557309</v>
      </c>
      <c r="AC41" s="43"/>
      <c r="AD41" s="48">
        <v>1537111.3396107752</v>
      </c>
      <c r="AE41" s="48">
        <v>1365928.1932773008</v>
      </c>
      <c r="AF41" s="48">
        <v>171183.14633347443</v>
      </c>
      <c r="AG41" s="43"/>
      <c r="AH41" s="43">
        <v>1338397.77339064</v>
      </c>
      <c r="AI41" s="43">
        <v>1401100</v>
      </c>
      <c r="AJ41" s="43">
        <v>-62702.226609359961</v>
      </c>
      <c r="AK41" s="43"/>
      <c r="AL41" s="48">
        <v>1225061.7654460093</v>
      </c>
      <c r="AM41" s="48">
        <v>1294003</v>
      </c>
      <c r="AN41" s="48">
        <v>-68941.234553990653</v>
      </c>
      <c r="AO41" s="43"/>
      <c r="AP41" s="48">
        <f>'Balance Sheet'!F14</f>
        <v>0</v>
      </c>
      <c r="AQ41" s="48">
        <f>'Balance Sheet'!G14</f>
        <v>2156487.96</v>
      </c>
      <c r="AR41" s="48">
        <f>'Balance Sheet'!H14</f>
        <v>0</v>
      </c>
      <c r="AS41" s="43"/>
      <c r="AT41" s="43"/>
      <c r="AU41" s="43"/>
      <c r="AV41" s="43"/>
      <c r="AW41" s="43"/>
      <c r="AX41" s="41">
        <f>AL41</f>
        <v>1225061.7654460093</v>
      </c>
      <c r="AY41" s="48">
        <v>1156604</v>
      </c>
      <c r="AZ41" s="48">
        <v>-62702.226609359961</v>
      </c>
    </row>
    <row r="42" spans="1:52" ht="12.75" customHeight="1" x14ac:dyDescent="0.25">
      <c r="A42" s="67" t="s">
        <v>111</v>
      </c>
      <c r="B42" s="48"/>
      <c r="C42" s="48"/>
      <c r="D42" s="48"/>
      <c r="E42" s="43"/>
      <c r="F42" s="59"/>
      <c r="G42" s="59"/>
      <c r="H42" s="59"/>
      <c r="I42" s="43"/>
      <c r="J42" s="48"/>
      <c r="K42" s="48"/>
      <c r="L42" s="48"/>
      <c r="M42" s="43"/>
      <c r="N42" s="48"/>
      <c r="O42" s="48"/>
      <c r="P42" s="48"/>
      <c r="Q42" s="43"/>
      <c r="R42" s="48"/>
      <c r="S42" s="48"/>
      <c r="T42" s="48"/>
      <c r="U42" s="43"/>
      <c r="V42" s="48"/>
      <c r="W42" s="48"/>
      <c r="X42" s="48"/>
      <c r="Y42" s="43"/>
      <c r="Z42" s="48"/>
      <c r="AA42" s="48"/>
      <c r="AB42" s="48"/>
      <c r="AC42" s="43"/>
      <c r="AD42" s="48"/>
      <c r="AE42" s="48"/>
      <c r="AF42" s="48"/>
      <c r="AG42" s="43"/>
      <c r="AH42" s="43"/>
      <c r="AI42" s="43"/>
      <c r="AJ42" s="43"/>
      <c r="AK42" s="43"/>
      <c r="AL42" s="48"/>
      <c r="AM42" s="48"/>
      <c r="AN42" s="48"/>
      <c r="AO42" s="43"/>
      <c r="AP42" s="48"/>
      <c r="AQ42" s="48"/>
      <c r="AR42" s="48"/>
      <c r="AS42" s="43"/>
      <c r="AT42" s="43"/>
      <c r="AU42" s="43"/>
      <c r="AV42" s="43"/>
      <c r="AW42" s="43"/>
      <c r="AX42" s="41"/>
      <c r="AY42" s="48"/>
      <c r="AZ42" s="48"/>
    </row>
    <row r="43" spans="1:52" ht="12.75" customHeight="1" x14ac:dyDescent="0.15">
      <c r="B43" s="41"/>
      <c r="C43" s="41"/>
      <c r="D43" s="41"/>
      <c r="F43" s="64"/>
      <c r="G43" s="64"/>
      <c r="H43" s="64"/>
      <c r="J43" s="48"/>
      <c r="K43" s="48"/>
      <c r="L43" s="48"/>
      <c r="N43" s="48"/>
      <c r="O43" s="48"/>
      <c r="P43" s="48"/>
      <c r="Q43" s="43"/>
      <c r="R43" s="48"/>
      <c r="S43" s="48"/>
      <c r="T43" s="48"/>
      <c r="U43" s="43"/>
      <c r="V43" s="48"/>
      <c r="W43" s="48"/>
      <c r="X43" s="48"/>
      <c r="Y43" s="43"/>
      <c r="Z43" s="48"/>
      <c r="AA43" s="48"/>
      <c r="AB43" s="48"/>
      <c r="AC43" s="43"/>
      <c r="AD43" s="48"/>
      <c r="AE43" s="48"/>
      <c r="AF43" s="48"/>
      <c r="AG43" s="43"/>
      <c r="AH43" s="43"/>
      <c r="AI43" s="43"/>
      <c r="AJ43" s="43"/>
      <c r="AK43" s="43"/>
      <c r="AL43" s="48"/>
      <c r="AM43" s="48"/>
      <c r="AN43" s="48"/>
      <c r="AO43" s="43"/>
      <c r="AP43" s="48"/>
      <c r="AQ43" s="48"/>
      <c r="AR43" s="48"/>
      <c r="AS43" s="43"/>
      <c r="AT43" s="43"/>
      <c r="AU43" s="43"/>
      <c r="AV43" s="43"/>
      <c r="AW43" s="43"/>
      <c r="AX43" s="41"/>
      <c r="AY43" s="48"/>
      <c r="AZ43" s="48"/>
    </row>
    <row r="44" spans="1:52" ht="12.75" customHeight="1" x14ac:dyDescent="0.15">
      <c r="B44" s="41"/>
      <c r="C44" s="41"/>
      <c r="D44" s="41"/>
      <c r="F44" s="64"/>
      <c r="G44" s="64"/>
      <c r="H44" s="64"/>
      <c r="J44" s="48"/>
      <c r="K44" s="48"/>
      <c r="L44" s="48"/>
      <c r="N44" s="48"/>
      <c r="O44" s="48"/>
      <c r="P44" s="48"/>
      <c r="Q44" s="43"/>
      <c r="R44" s="48"/>
      <c r="S44" s="48"/>
      <c r="T44" s="48"/>
      <c r="U44" s="43"/>
      <c r="V44" s="48"/>
      <c r="W44" s="48"/>
      <c r="X44" s="48"/>
      <c r="Y44" s="43"/>
      <c r="Z44" s="48"/>
      <c r="AA44" s="48"/>
      <c r="AB44" s="48"/>
      <c r="AC44" s="43"/>
      <c r="AD44" s="48"/>
      <c r="AE44" s="48"/>
      <c r="AF44" s="48"/>
      <c r="AG44" s="43"/>
      <c r="AH44" s="43"/>
      <c r="AI44" s="43"/>
      <c r="AJ44" s="43"/>
      <c r="AK44" s="43"/>
      <c r="AL44" s="48"/>
      <c r="AM44" s="48"/>
      <c r="AN44" s="48"/>
      <c r="AO44" s="43"/>
      <c r="AP44" s="48"/>
      <c r="AQ44" s="48"/>
      <c r="AR44" s="48"/>
      <c r="AS44" s="43"/>
      <c r="AT44" s="43"/>
      <c r="AU44" s="43"/>
      <c r="AV44" s="43"/>
      <c r="AW44" s="43"/>
      <c r="AX44" s="41"/>
      <c r="AY44" s="48"/>
      <c r="AZ44" s="48"/>
    </row>
    <row r="45" spans="1:52" ht="12.75" customHeight="1" x14ac:dyDescent="0.25">
      <c r="A45" s="67"/>
      <c r="B45" s="76">
        <v>44197</v>
      </c>
      <c r="C45" s="76">
        <v>44197</v>
      </c>
      <c r="D45" s="76">
        <v>44197</v>
      </c>
      <c r="F45" s="64">
        <v>44228</v>
      </c>
      <c r="G45" s="64">
        <v>44228</v>
      </c>
      <c r="H45" s="64">
        <v>44228</v>
      </c>
      <c r="J45" s="76">
        <v>44256</v>
      </c>
      <c r="K45" s="76">
        <v>44256</v>
      </c>
      <c r="L45" s="76">
        <v>44256</v>
      </c>
      <c r="N45" s="76">
        <v>44287</v>
      </c>
      <c r="O45" s="76">
        <v>44287</v>
      </c>
      <c r="P45" s="76">
        <v>44287</v>
      </c>
      <c r="Q45" s="43"/>
      <c r="R45" s="76">
        <v>44317</v>
      </c>
      <c r="S45" s="76">
        <v>44317</v>
      </c>
      <c r="T45" s="76">
        <v>44317</v>
      </c>
      <c r="U45" s="43"/>
      <c r="V45" s="76">
        <v>44348</v>
      </c>
      <c r="W45" s="76">
        <v>44348</v>
      </c>
      <c r="X45" s="76">
        <v>44348</v>
      </c>
      <c r="Y45" s="43"/>
      <c r="Z45" s="76">
        <v>44348</v>
      </c>
      <c r="AA45" s="76">
        <v>44348</v>
      </c>
      <c r="AB45" s="76">
        <v>44348</v>
      </c>
      <c r="AC45" s="43"/>
      <c r="AD45" s="76">
        <v>44409</v>
      </c>
      <c r="AE45" s="76">
        <v>44409</v>
      </c>
      <c r="AF45" s="76">
        <v>44409</v>
      </c>
      <c r="AG45" s="43"/>
      <c r="AH45" s="76">
        <v>44440</v>
      </c>
      <c r="AI45" s="76">
        <v>44440</v>
      </c>
      <c r="AJ45" s="76">
        <v>44440</v>
      </c>
      <c r="AK45" s="43"/>
      <c r="AL45" s="76">
        <v>44440</v>
      </c>
      <c r="AM45" s="76">
        <v>44440</v>
      </c>
      <c r="AN45" s="76">
        <v>44440</v>
      </c>
      <c r="AO45" s="43"/>
      <c r="AP45" s="76">
        <v>44440</v>
      </c>
      <c r="AQ45" s="76">
        <v>44440</v>
      </c>
      <c r="AR45" s="76">
        <v>44440</v>
      </c>
      <c r="AS45" s="43"/>
      <c r="AT45" s="43"/>
      <c r="AU45" s="43"/>
      <c r="AV45" s="43"/>
      <c r="AW45" s="43"/>
      <c r="AX45" s="80">
        <v>44440</v>
      </c>
      <c r="AY45" s="76">
        <v>44440</v>
      </c>
      <c r="AZ45" s="76">
        <v>44440</v>
      </c>
    </row>
    <row r="46" spans="1:52" ht="12.75" customHeight="1" x14ac:dyDescent="0.25">
      <c r="A46" s="67"/>
      <c r="B46" s="54" t="s">
        <v>44</v>
      </c>
      <c r="C46" s="54" t="s">
        <v>45</v>
      </c>
      <c r="D46" s="54" t="s">
        <v>46</v>
      </c>
      <c r="F46" s="64" t="s">
        <v>44</v>
      </c>
      <c r="G46" s="64" t="s">
        <v>45</v>
      </c>
      <c r="H46" s="64" t="s">
        <v>46</v>
      </c>
      <c r="J46" s="54" t="s">
        <v>44</v>
      </c>
      <c r="K46" s="54" t="s">
        <v>45</v>
      </c>
      <c r="L46" s="54" t="s">
        <v>46</v>
      </c>
      <c r="N46" s="54" t="s">
        <v>44</v>
      </c>
      <c r="O46" s="54" t="s">
        <v>45</v>
      </c>
      <c r="P46" s="54" t="s">
        <v>46</v>
      </c>
      <c r="Q46" s="43"/>
      <c r="R46" s="54" t="s">
        <v>44</v>
      </c>
      <c r="S46" s="54" t="s">
        <v>45</v>
      </c>
      <c r="T46" s="54" t="s">
        <v>46</v>
      </c>
      <c r="U46" s="43"/>
      <c r="V46" s="54" t="s">
        <v>44</v>
      </c>
      <c r="W46" s="54" t="s">
        <v>45</v>
      </c>
      <c r="X46" s="54" t="s">
        <v>46</v>
      </c>
      <c r="Y46" s="43"/>
      <c r="Z46" s="54" t="s">
        <v>44</v>
      </c>
      <c r="AA46" s="54" t="s">
        <v>45</v>
      </c>
      <c r="AB46" s="54" t="s">
        <v>46</v>
      </c>
      <c r="AC46" s="43"/>
      <c r="AD46" s="54" t="s">
        <v>44</v>
      </c>
      <c r="AE46" s="54" t="s">
        <v>45</v>
      </c>
      <c r="AF46" s="54" t="s">
        <v>46</v>
      </c>
      <c r="AG46" s="43"/>
      <c r="AH46" s="54" t="s">
        <v>44</v>
      </c>
      <c r="AI46" s="54" t="s">
        <v>103</v>
      </c>
      <c r="AJ46" s="54" t="s">
        <v>46</v>
      </c>
      <c r="AK46" s="43"/>
      <c r="AL46" s="54" t="s">
        <v>44</v>
      </c>
      <c r="AM46" s="54" t="s">
        <v>103</v>
      </c>
      <c r="AN46" s="54" t="s">
        <v>46</v>
      </c>
      <c r="AO46" s="43"/>
      <c r="AP46" s="54" t="s">
        <v>44</v>
      </c>
      <c r="AQ46" s="54" t="s">
        <v>103</v>
      </c>
      <c r="AR46" s="54" t="s">
        <v>46</v>
      </c>
      <c r="AS46" s="43"/>
      <c r="AT46" s="43"/>
      <c r="AU46" s="43"/>
      <c r="AV46" s="43"/>
      <c r="AW46" s="43"/>
      <c r="AX46" s="81" t="s">
        <v>44</v>
      </c>
      <c r="AY46" s="54" t="s">
        <v>45</v>
      </c>
      <c r="AZ46" s="54" t="s">
        <v>46</v>
      </c>
    </row>
    <row r="47" spans="1:52" ht="12.75" customHeight="1" x14ac:dyDescent="0.15">
      <c r="A47" s="46" t="s">
        <v>112</v>
      </c>
      <c r="B47" s="48"/>
      <c r="C47" s="48"/>
      <c r="D47" s="48"/>
      <c r="F47" s="64"/>
      <c r="G47" s="64"/>
      <c r="H47" s="64"/>
      <c r="J47" s="48"/>
      <c r="K47" s="48"/>
      <c r="L47" s="48"/>
      <c r="N47" s="48"/>
      <c r="O47" s="48"/>
      <c r="P47" s="48"/>
      <c r="Q47" s="43"/>
      <c r="R47" s="48"/>
      <c r="S47" s="48"/>
      <c r="T47" s="48"/>
      <c r="U47" s="43"/>
      <c r="V47" s="48"/>
      <c r="W47" s="48"/>
      <c r="X47" s="48"/>
      <c r="Y47" s="43"/>
      <c r="Z47" s="48"/>
      <c r="AA47" s="48"/>
      <c r="AB47" s="48"/>
      <c r="AC47" s="43"/>
      <c r="AD47" s="48"/>
      <c r="AE47" s="48"/>
      <c r="AF47" s="48"/>
      <c r="AG47" s="43"/>
      <c r="AH47" s="43"/>
      <c r="AI47" s="43"/>
      <c r="AJ47" s="43"/>
      <c r="AK47" s="43"/>
      <c r="AL47" s="48"/>
      <c r="AM47" s="48"/>
      <c r="AN47" s="48"/>
      <c r="AO47" s="43"/>
      <c r="AP47" s="48"/>
      <c r="AQ47" s="48"/>
      <c r="AR47" s="48"/>
      <c r="AS47" s="43"/>
      <c r="AT47" s="43"/>
      <c r="AU47" s="43"/>
      <c r="AV47" s="43"/>
      <c r="AW47" s="43"/>
      <c r="AX47" s="41"/>
      <c r="AY47" s="48"/>
      <c r="AZ47" s="48"/>
    </row>
    <row r="48" spans="1:52" ht="12.75" customHeight="1" x14ac:dyDescent="0.15">
      <c r="A48" s="43" t="s">
        <v>113</v>
      </c>
      <c r="B48" s="48"/>
      <c r="C48" s="48"/>
      <c r="D48" s="41">
        <f t="shared" ref="D48:D49" si="162">C48-B48</f>
        <v>0</v>
      </c>
      <c r="F48" s="64" t="e">
        <f>Engineering!#REF!+Engineering!#REF!</f>
        <v>#REF!</v>
      </c>
      <c r="G48" s="64">
        <v>47065.321866666665</v>
      </c>
      <c r="H48" s="64">
        <v>-5967.900663342567</v>
      </c>
      <c r="J48" s="48" t="e">
        <f>Engineering!#REF!+Engineering!#REF!+Engineering!#REF!</f>
        <v>#REF!</v>
      </c>
      <c r="K48" s="48">
        <v>47065.321866666665</v>
      </c>
      <c r="L48" s="48">
        <v>-6088.6821154362406</v>
      </c>
      <c r="N48" s="48" t="e">
        <f>Engineering!D36+Engineering!D39+Engineering!#REF!</f>
        <v>#REF!</v>
      </c>
      <c r="O48" s="48">
        <v>51691.988533333337</v>
      </c>
      <c r="P48" s="48">
        <v>1521.4264843759447</v>
      </c>
      <c r="Q48" s="43"/>
      <c r="R48" s="48" t="e">
        <f>Engineering!E36+Engineering!E39+Engineering!#REF!</f>
        <v>#REF!</v>
      </c>
      <c r="S48" s="48" t="e">
        <f>Budgets!#REF!</f>
        <v>#REF!</v>
      </c>
      <c r="T48" s="48" t="e">
        <f t="shared" ref="T48:T49" si="163">S48-R48</f>
        <v>#REF!</v>
      </c>
      <c r="U48" s="43"/>
      <c r="V48" s="48">
        <v>41936.590000000004</v>
      </c>
      <c r="W48" s="48">
        <v>56340.9</v>
      </c>
      <c r="X48" s="48">
        <v>14404.309999999998</v>
      </c>
      <c r="Y48" s="43"/>
      <c r="Z48" s="48">
        <v>41936.590000000004</v>
      </c>
      <c r="AA48" s="48">
        <v>56340.9</v>
      </c>
      <c r="AB48" s="48">
        <v>14404.309999999998</v>
      </c>
      <c r="AC48" s="43"/>
      <c r="AD48" s="48">
        <v>94530.12</v>
      </c>
      <c r="AE48" s="48">
        <v>126195.29999999999</v>
      </c>
      <c r="AF48" s="48">
        <v>31665.179999999993</v>
      </c>
      <c r="AG48" s="43"/>
      <c r="AH48" s="43">
        <v>94530.12</v>
      </c>
      <c r="AI48" s="43">
        <v>174012.3</v>
      </c>
      <c r="AJ48" s="43">
        <v>31665.179999999993</v>
      </c>
      <c r="AK48" s="43"/>
      <c r="AL48" s="48">
        <v>94530.12</v>
      </c>
      <c r="AM48" s="48">
        <v>174012.3</v>
      </c>
      <c r="AN48" s="48">
        <v>31665.179999999993</v>
      </c>
      <c r="AO48" s="43"/>
      <c r="AP48" s="48">
        <v>94530.12</v>
      </c>
      <c r="AQ48" s="48">
        <f>[1]Budgets!P49+[1]Budgets!Q49</f>
        <v>0</v>
      </c>
      <c r="AR48" s="48">
        <v>31665.179999999993</v>
      </c>
      <c r="AS48" s="43"/>
      <c r="AT48" s="43"/>
      <c r="AU48" s="43"/>
      <c r="AV48" s="43"/>
      <c r="AW48" s="43"/>
      <c r="AX48" s="41" t="e">
        <f t="shared" ref="AX48:AX49" si="164">V48+R48+N48+J48+F48+B48+AD48</f>
        <v>#REF!</v>
      </c>
      <c r="AY48" s="48" t="e">
        <f>SUM(Budgets!#REF!)</f>
        <v>#REF!</v>
      </c>
      <c r="AZ48" s="48" t="e">
        <f t="shared" ref="AZ48:AZ49" si="165">AY48-AX48</f>
        <v>#REF!</v>
      </c>
    </row>
    <row r="49" spans="1:52" ht="12.75" customHeight="1" x14ac:dyDescent="0.15">
      <c r="A49" s="43" t="s">
        <v>114</v>
      </c>
      <c r="B49" s="48"/>
      <c r="C49" s="48"/>
      <c r="D49" s="41">
        <f t="shared" si="162"/>
        <v>0</v>
      </c>
      <c r="F49" s="64" t="e">
        <f>Engineering!#REF!</f>
        <v>#REF!</v>
      </c>
      <c r="G49" s="64">
        <v>1500</v>
      </c>
      <c r="H49" s="64">
        <v>1472.86</v>
      </c>
      <c r="J49" s="48" t="e">
        <f>Engineering!#REF!</f>
        <v>#REF!</v>
      </c>
      <c r="K49" s="48">
        <v>1500</v>
      </c>
      <c r="L49" s="48">
        <v>-474.09430475212866</v>
      </c>
      <c r="N49" s="48">
        <f>Engineering!D46</f>
        <v>0</v>
      </c>
      <c r="O49" s="48">
        <v>1500</v>
      </c>
      <c r="P49" s="48">
        <v>1500</v>
      </c>
      <c r="Q49" s="43"/>
      <c r="R49" s="48">
        <f>Engineering!E46</f>
        <v>0</v>
      </c>
      <c r="S49" s="48" t="e">
        <f>Budgets!#REF!</f>
        <v>#REF!</v>
      </c>
      <c r="T49" s="48" t="e">
        <f t="shared" si="163"/>
        <v>#REF!</v>
      </c>
      <c r="U49" s="43"/>
      <c r="V49" s="48">
        <v>4026.18</v>
      </c>
      <c r="W49" s="48">
        <v>1500</v>
      </c>
      <c r="X49" s="48">
        <v>-2526.1799999999998</v>
      </c>
      <c r="Y49" s="43"/>
      <c r="Z49" s="48">
        <v>4026.18</v>
      </c>
      <c r="AA49" s="48">
        <v>1500</v>
      </c>
      <c r="AB49" s="48">
        <v>-2526.1799999999998</v>
      </c>
      <c r="AC49" s="43"/>
      <c r="AD49" s="48">
        <v>0</v>
      </c>
      <c r="AE49" s="48">
        <v>4000</v>
      </c>
      <c r="AF49" s="48">
        <v>4000</v>
      </c>
      <c r="AG49" s="43"/>
      <c r="AH49" s="43">
        <v>0</v>
      </c>
      <c r="AI49" s="43">
        <v>4000</v>
      </c>
      <c r="AJ49" s="43">
        <v>4000</v>
      </c>
      <c r="AK49" s="43"/>
      <c r="AL49" s="48">
        <v>0</v>
      </c>
      <c r="AM49" s="48">
        <v>4000</v>
      </c>
      <c r="AN49" s="48">
        <v>4000</v>
      </c>
      <c r="AO49" s="43"/>
      <c r="AP49" s="48">
        <v>0</v>
      </c>
      <c r="AQ49" s="48">
        <f>[1]Budgets!P50+[1]Budgets!Q50</f>
        <v>0</v>
      </c>
      <c r="AR49" s="48">
        <v>4000</v>
      </c>
      <c r="AS49" s="43"/>
      <c r="AT49" s="43"/>
      <c r="AU49" s="43"/>
      <c r="AV49" s="43"/>
      <c r="AW49" s="43"/>
      <c r="AX49" s="41" t="e">
        <f t="shared" si="164"/>
        <v>#REF!</v>
      </c>
      <c r="AY49" s="48" t="e">
        <f>SUM(Budgets!#REF!)</f>
        <v>#REF!</v>
      </c>
      <c r="AZ49" s="48" t="e">
        <f t="shared" si="165"/>
        <v>#REF!</v>
      </c>
    </row>
    <row r="50" spans="1:52" ht="12.75" customHeight="1" x14ac:dyDescent="0.15">
      <c r="A50" s="43"/>
      <c r="B50" s="61">
        <f t="shared" ref="B50:D50" si="166">SUM(B48:B49)</f>
        <v>0</v>
      </c>
      <c r="C50" s="61">
        <f t="shared" si="166"/>
        <v>0</v>
      </c>
      <c r="D50" s="61">
        <f t="shared" si="166"/>
        <v>0</v>
      </c>
      <c r="F50" s="64" t="e">
        <f>SUM(F48:F49)</f>
        <v>#REF!</v>
      </c>
      <c r="G50" s="64">
        <v>48565.321866666665</v>
      </c>
      <c r="H50" s="64">
        <v>-4495.0406633425673</v>
      </c>
      <c r="J50" s="61">
        <v>55128.098286855035</v>
      </c>
      <c r="K50" s="61">
        <v>48565.321866666665</v>
      </c>
      <c r="L50" s="61">
        <v>-6562.7764201883692</v>
      </c>
      <c r="N50" s="61">
        <v>50170.562048957392</v>
      </c>
      <c r="O50" s="61">
        <v>53191.988533333337</v>
      </c>
      <c r="P50" s="61">
        <v>3021.4264843759447</v>
      </c>
      <c r="Q50" s="43"/>
      <c r="R50" s="61">
        <v>30849.150764331211</v>
      </c>
      <c r="S50" s="61" t="e">
        <f t="shared" ref="S50:T50" si="167">SUM(S48:S49)</f>
        <v>#REF!</v>
      </c>
      <c r="T50" s="61" t="e">
        <f t="shared" si="167"/>
        <v>#REF!</v>
      </c>
      <c r="U50" s="43"/>
      <c r="V50" s="61">
        <v>45962.770000000004</v>
      </c>
      <c r="W50" s="61">
        <v>57840.9</v>
      </c>
      <c r="X50" s="61">
        <v>11878.129999999997</v>
      </c>
      <c r="Y50" s="43"/>
      <c r="Z50" s="61">
        <v>45962.770000000004</v>
      </c>
      <c r="AA50" s="61">
        <v>57840.9</v>
      </c>
      <c r="AB50" s="61">
        <v>11878.129999999997</v>
      </c>
      <c r="AC50" s="43"/>
      <c r="AD50" s="61">
        <v>94530.12</v>
      </c>
      <c r="AE50" s="61">
        <v>130195.29999999999</v>
      </c>
      <c r="AF50" s="61">
        <v>35665.179999999993</v>
      </c>
      <c r="AG50" s="43"/>
      <c r="AH50" s="43">
        <v>94530.12</v>
      </c>
      <c r="AI50" s="43">
        <v>178012.3</v>
      </c>
      <c r="AJ50" s="43">
        <v>35665.179999999993</v>
      </c>
      <c r="AK50" s="43"/>
      <c r="AL50" s="61">
        <v>94530.12</v>
      </c>
      <c r="AM50" s="61">
        <v>178012.3</v>
      </c>
      <c r="AN50" s="61">
        <v>35665.179999999993</v>
      </c>
      <c r="AO50" s="43"/>
      <c r="AP50" s="61">
        <v>94530.12</v>
      </c>
      <c r="AQ50" s="61">
        <f>SUM(AQ48:AQ49)</f>
        <v>0</v>
      </c>
      <c r="AR50" s="61">
        <v>35665.179999999993</v>
      </c>
      <c r="AS50" s="43"/>
      <c r="AT50" s="43"/>
      <c r="AU50" s="43"/>
      <c r="AV50" s="43"/>
      <c r="AW50" s="43"/>
      <c r="AX50" s="82" t="e">
        <f>SUM(AX48:AX49)</f>
        <v>#REF!</v>
      </c>
      <c r="AY50" s="61" t="e">
        <f>SUM(AZ48:AZ49)</f>
        <v>#REF!</v>
      </c>
      <c r="AZ50" s="61" t="e">
        <f>SUM(AZ48:AZ49)</f>
        <v>#REF!</v>
      </c>
    </row>
    <row r="51" spans="1:52" ht="12.75" customHeight="1" x14ac:dyDescent="0.15">
      <c r="B51" s="41"/>
      <c r="C51" s="41"/>
      <c r="D51" s="41"/>
      <c r="F51" s="64"/>
      <c r="G51" s="64"/>
      <c r="H51" s="64"/>
      <c r="N51" s="41"/>
      <c r="O51" s="41"/>
      <c r="P51" s="41"/>
      <c r="AX51" s="41"/>
      <c r="AY51" s="41"/>
      <c r="AZ51" s="41"/>
    </row>
    <row r="52" spans="1:52" ht="12.75" customHeight="1" x14ac:dyDescent="0.15">
      <c r="B52" s="41"/>
      <c r="C52" s="41"/>
      <c r="D52" s="41"/>
      <c r="F52" s="64"/>
      <c r="G52" s="64"/>
      <c r="H52" s="64"/>
      <c r="N52" s="41"/>
      <c r="O52" s="41"/>
      <c r="P52" s="41"/>
      <c r="AX52" s="41"/>
      <c r="AY52" s="41"/>
      <c r="AZ52" s="41"/>
    </row>
    <row r="53" spans="1:52" ht="12.75" customHeight="1" x14ac:dyDescent="0.15">
      <c r="B53" s="41"/>
      <c r="C53" s="41"/>
      <c r="D53" s="41"/>
      <c r="F53" s="64"/>
      <c r="G53" s="64"/>
      <c r="H53" s="64"/>
      <c r="N53" s="41"/>
      <c r="O53" s="41"/>
      <c r="P53" s="41"/>
      <c r="AX53" s="41"/>
      <c r="AY53" s="41"/>
      <c r="AZ53" s="41"/>
    </row>
    <row r="54" spans="1:52" ht="12.75" customHeight="1" x14ac:dyDescent="0.15">
      <c r="B54" s="41"/>
      <c r="C54" s="41"/>
      <c r="D54" s="41"/>
      <c r="F54" s="64"/>
      <c r="G54" s="64"/>
      <c r="H54" s="64"/>
      <c r="N54" s="41"/>
      <c r="O54" s="41"/>
      <c r="P54" s="41"/>
      <c r="AX54" s="41"/>
      <c r="AY54" s="41"/>
      <c r="AZ54" s="41"/>
    </row>
    <row r="55" spans="1:52" ht="12.75" customHeight="1" x14ac:dyDescent="0.15">
      <c r="A55" s="31" t="s">
        <v>115</v>
      </c>
      <c r="B55" s="41" t="e">
        <f>B39</f>
        <v>#REF!</v>
      </c>
      <c r="C55" s="41"/>
      <c r="D55" s="41"/>
      <c r="F55" s="64"/>
      <c r="G55" s="64"/>
      <c r="H55" s="64"/>
      <c r="N55" s="41">
        <f>N39</f>
        <v>0</v>
      </c>
      <c r="O55" s="41"/>
      <c r="P55" s="41"/>
      <c r="R55" s="41">
        <f>R39</f>
        <v>0</v>
      </c>
      <c r="V55" s="41">
        <v>-39456.849282726493</v>
      </c>
      <c r="AD55" s="41">
        <v>-92999.198696616309</v>
      </c>
      <c r="AH55" s="64" t="e">
        <f>SUM('Trial Balance'!K6:K75)-'P&amp;L'!AH39-'P&amp;L'!AD39-'P&amp;L'!V39-'P&amp;L'!R39-'P&amp;L'!N39-'P&amp;L'!J39-'P&amp;L'!F39-'P&amp;L'!B39</f>
        <v>#REF!</v>
      </c>
      <c r="AL55" s="41" t="e">
        <f>AX39-'P&amp;L'!AL39-'P&amp;L'!AH39-'P&amp;L'!AD39-'P&amp;L'!V39-'P&amp;L'!R39-'P&amp;L'!N39-'P&amp;L'!J39-'P&amp;L'!F39-'P&amp;L'!B39</f>
        <v>#REF!</v>
      </c>
      <c r="AT55" s="41"/>
      <c r="AX55" s="41"/>
      <c r="AY55" s="41"/>
      <c r="AZ55" s="41"/>
    </row>
    <row r="56" spans="1:52" ht="12.75" customHeight="1" x14ac:dyDescent="0.15">
      <c r="B56" s="41"/>
      <c r="C56" s="41"/>
      <c r="D56" s="41"/>
      <c r="F56" s="64"/>
      <c r="G56" s="64"/>
      <c r="H56" s="64"/>
      <c r="N56" s="41"/>
      <c r="O56" s="41"/>
      <c r="P56" s="41"/>
      <c r="AL56" s="41" t="e">
        <f>AL39-'Trial Balance'!M76</f>
        <v>#VALUE!</v>
      </c>
      <c r="AX56" s="41"/>
      <c r="AY56" s="41"/>
      <c r="AZ56" s="41"/>
    </row>
    <row r="57" spans="1:52" ht="12.75" customHeight="1" x14ac:dyDescent="0.15">
      <c r="A57" s="31" t="s">
        <v>116</v>
      </c>
      <c r="B57" s="41">
        <f>SUM('Trial Balance'!K6:K43)</f>
        <v>0</v>
      </c>
      <c r="C57" s="41"/>
      <c r="D57" s="41"/>
      <c r="F57" s="64"/>
      <c r="G57" s="64"/>
      <c r="H57" s="64"/>
      <c r="N57" s="41" t="e">
        <f>-'Trial Balance'!M41</f>
        <v>#VALUE!</v>
      </c>
      <c r="O57" s="41"/>
      <c r="P57" s="41"/>
      <c r="R57" s="20" t="e">
        <f>-'Trial Balance'!M41</f>
        <v>#VALUE!</v>
      </c>
      <c r="V57" s="20">
        <v>-39456.162720655135</v>
      </c>
      <c r="AD57" s="20">
        <v>-93302.285510232672</v>
      </c>
      <c r="AL57" s="20" t="e">
        <f>AL56-AH35</f>
        <v>#VALUE!</v>
      </c>
      <c r="AX57" s="41"/>
      <c r="AY57" s="41"/>
      <c r="AZ57" s="41"/>
    </row>
    <row r="58" spans="1:52" ht="12.75" customHeight="1" x14ac:dyDescent="0.15">
      <c r="B58" s="41"/>
      <c r="C58" s="41"/>
      <c r="D58" s="41"/>
      <c r="F58" s="64"/>
      <c r="G58" s="64"/>
      <c r="H58" s="64"/>
      <c r="N58" s="41"/>
      <c r="O58" s="41"/>
      <c r="P58" s="41"/>
      <c r="AX58" s="41"/>
      <c r="AY58" s="41"/>
      <c r="AZ58" s="41"/>
    </row>
    <row r="59" spans="1:52" ht="12.75" customHeight="1" x14ac:dyDescent="0.15">
      <c r="B59" s="41" t="e">
        <f>B55+B57</f>
        <v>#REF!</v>
      </c>
      <c r="C59" s="41" t="s">
        <v>117</v>
      </c>
      <c r="D59" s="41"/>
      <c r="F59" s="64"/>
      <c r="G59" s="64"/>
      <c r="H59" s="64"/>
      <c r="N59" s="41" t="e">
        <f>N57-N55</f>
        <v>#VALUE!</v>
      </c>
      <c r="O59" s="41"/>
      <c r="P59" s="41"/>
      <c r="R59" s="23" t="e">
        <f>R55-R57</f>
        <v>#VALUE!</v>
      </c>
      <c r="V59" s="23">
        <v>-0.68656207135791192</v>
      </c>
      <c r="AD59" s="23">
        <v>303.08681361636263</v>
      </c>
      <c r="AL59" s="23"/>
      <c r="AX59" s="23"/>
      <c r="AY59" s="41"/>
      <c r="AZ59" s="41"/>
    </row>
    <row r="60" spans="1:52" ht="12.75" customHeight="1" x14ac:dyDescent="0.15">
      <c r="B60" s="41"/>
      <c r="C60" s="41"/>
      <c r="D60" s="41"/>
      <c r="F60" s="64"/>
      <c r="G60" s="64"/>
      <c r="H60" s="64"/>
      <c r="N60" s="41"/>
      <c r="O60" s="41"/>
      <c r="P60" s="41"/>
      <c r="AX60" s="41"/>
      <c r="AY60" s="41"/>
      <c r="AZ60" s="41"/>
    </row>
    <row r="61" spans="1:52" ht="12.75" customHeight="1" x14ac:dyDescent="0.15">
      <c r="B61" s="41"/>
      <c r="C61" s="41"/>
      <c r="D61" s="41"/>
      <c r="F61" s="64"/>
      <c r="G61" s="64"/>
      <c r="H61" s="64"/>
      <c r="N61" s="41"/>
      <c r="O61" s="41"/>
      <c r="P61" s="41"/>
      <c r="AX61" s="41"/>
      <c r="AY61" s="41"/>
      <c r="AZ61" s="41"/>
    </row>
    <row r="62" spans="1:52" ht="12.75" customHeight="1" x14ac:dyDescent="0.15">
      <c r="B62" s="41"/>
      <c r="C62" s="41"/>
      <c r="D62" s="41"/>
      <c r="F62" s="64"/>
      <c r="G62" s="64"/>
      <c r="H62" s="64"/>
      <c r="N62" s="41"/>
      <c r="O62" s="41"/>
      <c r="P62" s="41"/>
      <c r="AX62" s="41"/>
      <c r="AY62" s="41"/>
      <c r="AZ62" s="41"/>
    </row>
    <row r="63" spans="1:52" ht="12.75" customHeight="1" x14ac:dyDescent="0.15">
      <c r="B63" s="41"/>
      <c r="C63" s="41"/>
      <c r="D63" s="41"/>
      <c r="F63" s="64"/>
      <c r="G63" s="64"/>
      <c r="H63" s="64"/>
      <c r="N63" s="41"/>
      <c r="O63" s="41"/>
      <c r="P63" s="41"/>
      <c r="AX63" s="41"/>
      <c r="AY63" s="41"/>
      <c r="AZ63" s="41"/>
    </row>
    <row r="64" spans="1:52" ht="12.75" customHeight="1" x14ac:dyDescent="0.15">
      <c r="B64" s="41"/>
      <c r="C64" s="41"/>
      <c r="D64" s="41"/>
      <c r="F64" s="64"/>
      <c r="G64" s="64"/>
      <c r="H64" s="64"/>
      <c r="N64" s="41"/>
      <c r="O64" s="41"/>
      <c r="P64" s="41"/>
      <c r="AX64" s="41"/>
      <c r="AY64" s="41"/>
      <c r="AZ64" s="41"/>
    </row>
    <row r="65" spans="2:52" ht="12.75" customHeight="1" x14ac:dyDescent="0.15">
      <c r="B65" s="41"/>
      <c r="C65" s="41"/>
      <c r="D65" s="41"/>
      <c r="F65" s="64"/>
      <c r="G65" s="64"/>
      <c r="H65" s="64"/>
      <c r="N65" s="41"/>
      <c r="O65" s="41"/>
      <c r="P65" s="41"/>
      <c r="AX65" s="41"/>
      <c r="AY65" s="41"/>
      <c r="AZ65" s="41"/>
    </row>
    <row r="66" spans="2:52" ht="12.75" customHeight="1" x14ac:dyDescent="0.15">
      <c r="B66" s="41"/>
      <c r="C66" s="41"/>
      <c r="D66" s="41"/>
      <c r="F66" s="64"/>
      <c r="G66" s="64"/>
      <c r="H66" s="64"/>
      <c r="N66" s="41"/>
      <c r="O66" s="41"/>
      <c r="P66" s="41"/>
      <c r="AX66" s="41"/>
      <c r="AY66" s="41"/>
      <c r="AZ66" s="41"/>
    </row>
    <row r="67" spans="2:52" ht="12.75" customHeight="1" x14ac:dyDescent="0.15">
      <c r="B67" s="41"/>
      <c r="C67" s="41"/>
      <c r="D67" s="41"/>
      <c r="F67" s="64"/>
      <c r="G67" s="64"/>
      <c r="H67" s="64"/>
      <c r="N67" s="41"/>
      <c r="O67" s="41"/>
      <c r="P67" s="41"/>
      <c r="AX67" s="41"/>
      <c r="AY67" s="41"/>
      <c r="AZ67" s="41"/>
    </row>
    <row r="68" spans="2:52" ht="12.75" customHeight="1" x14ac:dyDescent="0.15">
      <c r="B68" s="41"/>
      <c r="C68" s="41"/>
      <c r="D68" s="41"/>
      <c r="F68" s="64"/>
      <c r="G68" s="64"/>
      <c r="H68" s="64"/>
      <c r="N68" s="41"/>
      <c r="O68" s="41"/>
      <c r="P68" s="41"/>
      <c r="AX68" s="41"/>
      <c r="AY68" s="41"/>
      <c r="AZ68" s="41"/>
    </row>
    <row r="69" spans="2:52" ht="12.75" customHeight="1" x14ac:dyDescent="0.15">
      <c r="B69" s="41"/>
      <c r="C69" s="41"/>
      <c r="D69" s="41"/>
      <c r="F69" s="64"/>
      <c r="G69" s="64"/>
      <c r="H69" s="64"/>
      <c r="N69" s="41"/>
      <c r="O69" s="41"/>
      <c r="P69" s="41"/>
      <c r="AX69" s="41"/>
      <c r="AY69" s="41"/>
      <c r="AZ69" s="41"/>
    </row>
    <row r="70" spans="2:52" ht="12.75" customHeight="1" x14ac:dyDescent="0.15">
      <c r="B70" s="41"/>
      <c r="C70" s="41"/>
      <c r="D70" s="41"/>
      <c r="F70" s="64"/>
      <c r="G70" s="64"/>
      <c r="H70" s="64"/>
      <c r="N70" s="41"/>
      <c r="O70" s="41"/>
      <c r="P70" s="41"/>
      <c r="AX70" s="41"/>
      <c r="AY70" s="41"/>
      <c r="AZ70" s="41"/>
    </row>
    <row r="71" spans="2:52" ht="12.75" customHeight="1" x14ac:dyDescent="0.15">
      <c r="B71" s="41"/>
      <c r="C71" s="41"/>
      <c r="D71" s="41"/>
      <c r="F71" s="64"/>
      <c r="G71" s="64"/>
      <c r="H71" s="64"/>
      <c r="N71" s="41"/>
      <c r="O71" s="41"/>
      <c r="P71" s="41"/>
      <c r="AX71" s="41"/>
      <c r="AY71" s="41"/>
      <c r="AZ71" s="41"/>
    </row>
    <row r="72" spans="2:52" ht="12.75" customHeight="1" x14ac:dyDescent="0.15">
      <c r="B72" s="41"/>
      <c r="C72" s="41"/>
      <c r="D72" s="41"/>
      <c r="F72" s="64"/>
      <c r="G72" s="64"/>
      <c r="H72" s="64"/>
      <c r="N72" s="41"/>
      <c r="O72" s="41"/>
      <c r="P72" s="41"/>
      <c r="AX72" s="41"/>
      <c r="AY72" s="41"/>
      <c r="AZ72" s="41"/>
    </row>
    <row r="73" spans="2:52" ht="12.75" customHeight="1" x14ac:dyDescent="0.15">
      <c r="B73" s="41"/>
      <c r="C73" s="41"/>
      <c r="D73" s="41"/>
      <c r="F73" s="64"/>
      <c r="G73" s="64"/>
      <c r="H73" s="64"/>
      <c r="N73" s="41"/>
      <c r="O73" s="41"/>
      <c r="P73" s="41"/>
      <c r="AX73" s="41"/>
      <c r="AY73" s="41"/>
      <c r="AZ73" s="41"/>
    </row>
    <row r="74" spans="2:52" ht="12.75" customHeight="1" x14ac:dyDescent="0.15">
      <c r="B74" s="41"/>
      <c r="C74" s="41"/>
      <c r="D74" s="41"/>
      <c r="F74" s="64"/>
      <c r="G74" s="64"/>
      <c r="H74" s="64"/>
      <c r="N74" s="41"/>
      <c r="O74" s="41"/>
      <c r="P74" s="41"/>
      <c r="AX74" s="41"/>
      <c r="AY74" s="41"/>
      <c r="AZ74" s="41"/>
    </row>
    <row r="75" spans="2:52" ht="12.75" customHeight="1" x14ac:dyDescent="0.15">
      <c r="B75" s="41"/>
      <c r="C75" s="41"/>
      <c r="D75" s="41"/>
      <c r="F75" s="64"/>
      <c r="G75" s="64"/>
      <c r="H75" s="64"/>
      <c r="N75" s="41"/>
      <c r="O75" s="41"/>
      <c r="P75" s="41"/>
      <c r="AX75" s="41"/>
      <c r="AY75" s="41"/>
      <c r="AZ75" s="41"/>
    </row>
    <row r="76" spans="2:52" ht="12.75" customHeight="1" x14ac:dyDescent="0.15">
      <c r="B76" s="41"/>
      <c r="C76" s="41"/>
      <c r="D76" s="41"/>
      <c r="F76" s="64"/>
      <c r="G76" s="64"/>
      <c r="H76" s="64"/>
      <c r="N76" s="41"/>
      <c r="O76" s="41"/>
      <c r="P76" s="41"/>
      <c r="AX76" s="41"/>
      <c r="AY76" s="41"/>
      <c r="AZ76" s="41"/>
    </row>
    <row r="77" spans="2:52" ht="12.75" customHeight="1" x14ac:dyDescent="0.15">
      <c r="B77" s="41"/>
      <c r="C77" s="41"/>
      <c r="D77" s="41"/>
      <c r="F77" s="64"/>
      <c r="G77" s="64"/>
      <c r="H77" s="64"/>
      <c r="N77" s="41"/>
      <c r="O77" s="41"/>
      <c r="P77" s="41"/>
      <c r="AX77" s="41"/>
      <c r="AY77" s="41"/>
      <c r="AZ77" s="41"/>
    </row>
    <row r="78" spans="2:52" ht="12.75" customHeight="1" x14ac:dyDescent="0.15">
      <c r="B78" s="41"/>
      <c r="C78" s="41"/>
      <c r="D78" s="41"/>
      <c r="F78" s="64"/>
      <c r="G78" s="64"/>
      <c r="H78" s="64"/>
      <c r="N78" s="41"/>
      <c r="O78" s="41"/>
      <c r="P78" s="41"/>
      <c r="AX78" s="41"/>
      <c r="AY78" s="41"/>
      <c r="AZ78" s="41"/>
    </row>
    <row r="79" spans="2:52" ht="12.75" customHeight="1" x14ac:dyDescent="0.15">
      <c r="B79" s="41"/>
      <c r="C79" s="41"/>
      <c r="D79" s="41"/>
      <c r="F79" s="64"/>
      <c r="G79" s="64"/>
      <c r="H79" s="64"/>
      <c r="N79" s="41"/>
      <c r="O79" s="41"/>
      <c r="P79" s="41"/>
      <c r="AX79" s="41"/>
      <c r="AY79" s="41"/>
      <c r="AZ79" s="41"/>
    </row>
    <row r="80" spans="2:52" ht="12.75" customHeight="1" x14ac:dyDescent="0.15">
      <c r="B80" s="41"/>
      <c r="C80" s="41"/>
      <c r="D80" s="41"/>
      <c r="F80" s="64"/>
      <c r="G80" s="64"/>
      <c r="H80" s="64"/>
      <c r="N80" s="41"/>
      <c r="O80" s="41"/>
      <c r="P80" s="41"/>
      <c r="AX80" s="41"/>
      <c r="AY80" s="41"/>
      <c r="AZ80" s="41"/>
    </row>
    <row r="81" spans="2:52" ht="12.75" customHeight="1" x14ac:dyDescent="0.15">
      <c r="B81" s="41"/>
      <c r="C81" s="41"/>
      <c r="D81" s="41"/>
      <c r="F81" s="64"/>
      <c r="G81" s="64"/>
      <c r="H81" s="64"/>
      <c r="N81" s="41"/>
      <c r="O81" s="41"/>
      <c r="P81" s="41"/>
      <c r="AX81" s="41"/>
      <c r="AY81" s="41"/>
      <c r="AZ81" s="41"/>
    </row>
    <row r="82" spans="2:52" ht="12.75" customHeight="1" x14ac:dyDescent="0.15">
      <c r="B82" s="41"/>
      <c r="C82" s="41"/>
      <c r="D82" s="41"/>
      <c r="F82" s="64"/>
      <c r="G82" s="64"/>
      <c r="H82" s="64"/>
      <c r="N82" s="41"/>
      <c r="O82" s="41"/>
      <c r="P82" s="41"/>
      <c r="AX82" s="41"/>
      <c r="AY82" s="41"/>
      <c r="AZ82" s="41"/>
    </row>
    <row r="83" spans="2:52" ht="12.75" customHeight="1" x14ac:dyDescent="0.15">
      <c r="B83" s="41"/>
      <c r="C83" s="41"/>
      <c r="D83" s="41"/>
      <c r="F83" s="64"/>
      <c r="G83" s="64"/>
      <c r="H83" s="64"/>
      <c r="N83" s="41"/>
      <c r="O83" s="41"/>
      <c r="P83" s="41"/>
      <c r="AX83" s="41"/>
      <c r="AY83" s="41"/>
      <c r="AZ83" s="41"/>
    </row>
    <row r="84" spans="2:52" ht="12.75" customHeight="1" x14ac:dyDescent="0.15">
      <c r="B84" s="41"/>
      <c r="C84" s="41"/>
      <c r="D84" s="41"/>
      <c r="F84" s="64"/>
      <c r="G84" s="64"/>
      <c r="H84" s="64"/>
      <c r="N84" s="41"/>
      <c r="O84" s="41"/>
      <c r="P84" s="41"/>
      <c r="AX84" s="41"/>
      <c r="AY84" s="41"/>
      <c r="AZ84" s="41"/>
    </row>
    <row r="85" spans="2:52" ht="12.75" customHeight="1" x14ac:dyDescent="0.15">
      <c r="B85" s="41"/>
      <c r="C85" s="41"/>
      <c r="D85" s="41"/>
      <c r="F85" s="64"/>
      <c r="G85" s="64"/>
      <c r="H85" s="64"/>
      <c r="N85" s="41"/>
      <c r="O85" s="41"/>
      <c r="P85" s="41"/>
      <c r="AX85" s="41"/>
      <c r="AY85" s="41"/>
      <c r="AZ85" s="41"/>
    </row>
    <row r="86" spans="2:52" ht="12.75" customHeight="1" x14ac:dyDescent="0.15">
      <c r="B86" s="41"/>
      <c r="C86" s="41"/>
      <c r="D86" s="41"/>
      <c r="F86" s="64"/>
      <c r="G86" s="64"/>
      <c r="H86" s="64"/>
      <c r="N86" s="41"/>
      <c r="O86" s="41"/>
      <c r="P86" s="41"/>
      <c r="AX86" s="41"/>
      <c r="AY86" s="41"/>
      <c r="AZ86" s="41"/>
    </row>
    <row r="87" spans="2:52" ht="12.75" customHeight="1" x14ac:dyDescent="0.15">
      <c r="B87" s="41"/>
      <c r="C87" s="41"/>
      <c r="D87" s="41"/>
      <c r="F87" s="64"/>
      <c r="G87" s="64"/>
      <c r="H87" s="64"/>
      <c r="N87" s="41"/>
      <c r="O87" s="41"/>
      <c r="P87" s="41"/>
      <c r="AX87" s="41"/>
      <c r="AY87" s="41"/>
      <c r="AZ87" s="41"/>
    </row>
    <row r="88" spans="2:52" ht="12.75" customHeight="1" x14ac:dyDescent="0.15">
      <c r="B88" s="41"/>
      <c r="C88" s="41"/>
      <c r="D88" s="41"/>
      <c r="F88" s="64"/>
      <c r="G88" s="64"/>
      <c r="H88" s="64"/>
      <c r="N88" s="41"/>
      <c r="O88" s="41"/>
      <c r="P88" s="41"/>
      <c r="AX88" s="41"/>
      <c r="AY88" s="41"/>
      <c r="AZ88" s="41"/>
    </row>
    <row r="89" spans="2:52" ht="12.75" customHeight="1" x14ac:dyDescent="0.15">
      <c r="B89" s="41"/>
      <c r="C89" s="41"/>
      <c r="D89" s="41"/>
      <c r="F89" s="64"/>
      <c r="G89" s="64"/>
      <c r="H89" s="64"/>
      <c r="N89" s="41"/>
      <c r="O89" s="41"/>
      <c r="P89" s="41"/>
      <c r="AX89" s="41"/>
      <c r="AY89" s="41"/>
      <c r="AZ89" s="41"/>
    </row>
    <row r="90" spans="2:52" ht="12.75" customHeight="1" x14ac:dyDescent="0.15">
      <c r="B90" s="41"/>
      <c r="C90" s="41"/>
      <c r="D90" s="41"/>
      <c r="F90" s="64"/>
      <c r="G90" s="64"/>
      <c r="H90" s="64"/>
      <c r="N90" s="41"/>
      <c r="O90" s="41"/>
      <c r="P90" s="41"/>
      <c r="AX90" s="41"/>
      <c r="AY90" s="41"/>
      <c r="AZ90" s="41"/>
    </row>
    <row r="91" spans="2:52" ht="12.75" customHeight="1" x14ac:dyDescent="0.15">
      <c r="B91" s="41"/>
      <c r="C91" s="41"/>
      <c r="D91" s="41"/>
      <c r="F91" s="64"/>
      <c r="G91" s="64"/>
      <c r="H91" s="64"/>
      <c r="N91" s="41"/>
      <c r="O91" s="41"/>
      <c r="P91" s="41"/>
      <c r="AX91" s="41"/>
      <c r="AY91" s="41"/>
      <c r="AZ91" s="41"/>
    </row>
    <row r="92" spans="2:52" ht="12.75" customHeight="1" x14ac:dyDescent="0.15">
      <c r="B92" s="41"/>
      <c r="C92" s="41"/>
      <c r="D92" s="41"/>
      <c r="F92" s="64"/>
      <c r="G92" s="64"/>
      <c r="H92" s="64"/>
      <c r="N92" s="41"/>
      <c r="O92" s="41"/>
      <c r="P92" s="41"/>
      <c r="AX92" s="41"/>
      <c r="AY92" s="41"/>
      <c r="AZ92" s="41"/>
    </row>
    <row r="93" spans="2:52" ht="12.75" customHeight="1" x14ac:dyDescent="0.15">
      <c r="B93" s="41"/>
      <c r="C93" s="41"/>
      <c r="D93" s="41"/>
      <c r="F93" s="64"/>
      <c r="G93" s="64"/>
      <c r="H93" s="64"/>
      <c r="N93" s="41"/>
      <c r="O93" s="41"/>
      <c r="P93" s="41"/>
      <c r="AX93" s="41"/>
      <c r="AY93" s="41"/>
      <c r="AZ93" s="41"/>
    </row>
    <row r="94" spans="2:52" ht="12.75" customHeight="1" x14ac:dyDescent="0.15">
      <c r="B94" s="41"/>
      <c r="C94" s="41"/>
      <c r="D94" s="41"/>
      <c r="F94" s="64"/>
      <c r="G94" s="64"/>
      <c r="H94" s="64"/>
      <c r="N94" s="41"/>
      <c r="O94" s="41"/>
      <c r="P94" s="41"/>
      <c r="AX94" s="41"/>
      <c r="AY94" s="41"/>
      <c r="AZ94" s="41"/>
    </row>
    <row r="95" spans="2:52" ht="12.75" customHeight="1" x14ac:dyDescent="0.15">
      <c r="B95" s="41"/>
      <c r="C95" s="41"/>
      <c r="D95" s="41"/>
      <c r="F95" s="64"/>
      <c r="G95" s="64"/>
      <c r="H95" s="64"/>
      <c r="N95" s="41"/>
      <c r="O95" s="41"/>
      <c r="P95" s="41"/>
      <c r="AX95" s="41"/>
      <c r="AY95" s="41"/>
      <c r="AZ95" s="41"/>
    </row>
    <row r="96" spans="2:52" ht="12.75" customHeight="1" x14ac:dyDescent="0.15">
      <c r="B96" s="41"/>
      <c r="C96" s="41"/>
      <c r="D96" s="41"/>
      <c r="F96" s="64"/>
      <c r="G96" s="64"/>
      <c r="H96" s="64"/>
      <c r="N96" s="41"/>
      <c r="O96" s="41"/>
      <c r="P96" s="41"/>
      <c r="AX96" s="41"/>
      <c r="AY96" s="41"/>
      <c r="AZ96" s="41"/>
    </row>
    <row r="97" spans="2:52" ht="12.75" customHeight="1" x14ac:dyDescent="0.15">
      <c r="B97" s="41"/>
      <c r="C97" s="41"/>
      <c r="D97" s="41"/>
      <c r="F97" s="64"/>
      <c r="G97" s="64"/>
      <c r="H97" s="64"/>
      <c r="N97" s="41"/>
      <c r="O97" s="41"/>
      <c r="P97" s="41"/>
      <c r="AX97" s="41"/>
      <c r="AY97" s="41"/>
      <c r="AZ97" s="41"/>
    </row>
    <row r="98" spans="2:52" ht="12.75" customHeight="1" x14ac:dyDescent="0.15">
      <c r="B98" s="41"/>
      <c r="C98" s="41"/>
      <c r="D98" s="41"/>
      <c r="F98" s="64"/>
      <c r="G98" s="64"/>
      <c r="H98" s="64"/>
      <c r="N98" s="41"/>
      <c r="O98" s="41"/>
      <c r="P98" s="41"/>
      <c r="AX98" s="41"/>
      <c r="AY98" s="41"/>
      <c r="AZ98" s="41"/>
    </row>
    <row r="99" spans="2:52" ht="12.75" customHeight="1" x14ac:dyDescent="0.15">
      <c r="B99" s="41"/>
      <c r="C99" s="41"/>
      <c r="D99" s="41"/>
      <c r="F99" s="64"/>
      <c r="G99" s="64"/>
      <c r="H99" s="64"/>
      <c r="N99" s="41"/>
      <c r="O99" s="41"/>
      <c r="P99" s="41"/>
      <c r="AX99" s="41"/>
      <c r="AY99" s="41"/>
      <c r="AZ99" s="41"/>
    </row>
    <row r="100" spans="2:52" ht="12.75" customHeight="1" x14ac:dyDescent="0.15">
      <c r="B100" s="41"/>
      <c r="C100" s="41"/>
      <c r="D100" s="41"/>
      <c r="F100" s="64"/>
      <c r="G100" s="64"/>
      <c r="H100" s="64"/>
      <c r="N100" s="41"/>
      <c r="O100" s="41"/>
      <c r="P100" s="41"/>
      <c r="AX100" s="41"/>
      <c r="AY100" s="41"/>
      <c r="AZ100" s="41"/>
    </row>
    <row r="101" spans="2:52" ht="12.75" customHeight="1" x14ac:dyDescent="0.15">
      <c r="B101" s="41"/>
      <c r="C101" s="41"/>
      <c r="D101" s="41"/>
      <c r="F101" s="64"/>
      <c r="G101" s="64"/>
      <c r="H101" s="64"/>
      <c r="N101" s="41"/>
      <c r="O101" s="41"/>
      <c r="P101" s="41"/>
      <c r="AX101" s="41"/>
      <c r="AY101" s="41"/>
      <c r="AZ101" s="41"/>
    </row>
    <row r="102" spans="2:52" ht="12.75" customHeight="1" x14ac:dyDescent="0.15">
      <c r="B102" s="41"/>
      <c r="C102" s="41"/>
      <c r="D102" s="41"/>
      <c r="F102" s="64"/>
      <c r="G102" s="64"/>
      <c r="H102" s="64"/>
      <c r="N102" s="41"/>
      <c r="O102" s="41"/>
      <c r="P102" s="41"/>
      <c r="AX102" s="41"/>
      <c r="AY102" s="41"/>
      <c r="AZ102" s="41"/>
    </row>
    <row r="103" spans="2:52" ht="12.75" customHeight="1" x14ac:dyDescent="0.15">
      <c r="B103" s="41"/>
      <c r="C103" s="41"/>
      <c r="D103" s="41"/>
      <c r="F103" s="64"/>
      <c r="G103" s="64"/>
      <c r="H103" s="64"/>
      <c r="N103" s="41"/>
      <c r="O103" s="41"/>
      <c r="P103" s="41"/>
      <c r="AX103" s="41"/>
      <c r="AY103" s="41"/>
      <c r="AZ103" s="41"/>
    </row>
    <row r="104" spans="2:52" ht="12.75" customHeight="1" x14ac:dyDescent="0.15">
      <c r="B104" s="41"/>
      <c r="C104" s="41"/>
      <c r="D104" s="41"/>
      <c r="F104" s="64"/>
      <c r="G104" s="64"/>
      <c r="H104" s="64"/>
      <c r="N104" s="41"/>
      <c r="O104" s="41"/>
      <c r="P104" s="41"/>
      <c r="AX104" s="41"/>
      <c r="AY104" s="41"/>
      <c r="AZ104" s="41"/>
    </row>
    <row r="105" spans="2:52" ht="12.75" customHeight="1" x14ac:dyDescent="0.15">
      <c r="B105" s="41"/>
      <c r="C105" s="41"/>
      <c r="D105" s="41"/>
      <c r="F105" s="64"/>
      <c r="G105" s="64"/>
      <c r="H105" s="64"/>
      <c r="N105" s="41"/>
      <c r="O105" s="41"/>
      <c r="P105" s="41"/>
      <c r="AX105" s="41"/>
      <c r="AY105" s="41"/>
      <c r="AZ105" s="41"/>
    </row>
    <row r="106" spans="2:52" ht="12.75" customHeight="1" x14ac:dyDescent="0.15">
      <c r="B106" s="41"/>
      <c r="C106" s="41"/>
      <c r="D106" s="41"/>
      <c r="F106" s="64"/>
      <c r="G106" s="64"/>
      <c r="H106" s="64"/>
      <c r="N106" s="41"/>
      <c r="O106" s="41"/>
      <c r="P106" s="41"/>
      <c r="AX106" s="41"/>
      <c r="AY106" s="41"/>
      <c r="AZ106" s="41"/>
    </row>
    <row r="107" spans="2:52" ht="12.75" customHeight="1" x14ac:dyDescent="0.15">
      <c r="B107" s="41"/>
      <c r="C107" s="41"/>
      <c r="D107" s="41"/>
      <c r="F107" s="64"/>
      <c r="G107" s="64"/>
      <c r="H107" s="64"/>
      <c r="N107" s="41"/>
      <c r="O107" s="41"/>
      <c r="P107" s="41"/>
      <c r="AX107" s="41"/>
      <c r="AY107" s="41"/>
      <c r="AZ107" s="41"/>
    </row>
    <row r="108" spans="2:52" ht="12.75" customHeight="1" x14ac:dyDescent="0.15">
      <c r="B108" s="41"/>
      <c r="C108" s="41"/>
      <c r="D108" s="41"/>
      <c r="F108" s="64"/>
      <c r="G108" s="64"/>
      <c r="H108" s="64"/>
      <c r="N108" s="41"/>
      <c r="O108" s="41"/>
      <c r="P108" s="41"/>
      <c r="AX108" s="41"/>
      <c r="AY108" s="41"/>
      <c r="AZ108" s="41"/>
    </row>
    <row r="109" spans="2:52" ht="12.75" customHeight="1" x14ac:dyDescent="0.15">
      <c r="B109" s="41"/>
      <c r="C109" s="41"/>
      <c r="D109" s="41"/>
      <c r="F109" s="64"/>
      <c r="G109" s="64"/>
      <c r="H109" s="64"/>
      <c r="N109" s="41"/>
      <c r="O109" s="41"/>
      <c r="P109" s="41"/>
      <c r="AX109" s="41"/>
      <c r="AY109" s="41"/>
      <c r="AZ109" s="41"/>
    </row>
    <row r="110" spans="2:52" ht="12.75" customHeight="1" x14ac:dyDescent="0.15">
      <c r="B110" s="41"/>
      <c r="C110" s="41"/>
      <c r="D110" s="41"/>
      <c r="F110" s="64"/>
      <c r="G110" s="64"/>
      <c r="H110" s="64"/>
      <c r="N110" s="41"/>
      <c r="O110" s="41"/>
      <c r="P110" s="41"/>
      <c r="AX110" s="41"/>
      <c r="AY110" s="41"/>
      <c r="AZ110" s="41"/>
    </row>
    <row r="111" spans="2:52" ht="12.75" customHeight="1" x14ac:dyDescent="0.15">
      <c r="B111" s="41"/>
      <c r="C111" s="41"/>
      <c r="D111" s="41"/>
      <c r="F111" s="64"/>
      <c r="G111" s="64"/>
      <c r="H111" s="64"/>
      <c r="N111" s="41"/>
      <c r="O111" s="41"/>
      <c r="P111" s="41"/>
      <c r="AX111" s="41"/>
      <c r="AY111" s="41"/>
      <c r="AZ111" s="41"/>
    </row>
    <row r="112" spans="2:52" ht="12.75" customHeight="1" x14ac:dyDescent="0.15">
      <c r="B112" s="41"/>
      <c r="C112" s="41"/>
      <c r="D112" s="41"/>
      <c r="F112" s="64"/>
      <c r="G112" s="64"/>
      <c r="H112" s="64"/>
      <c r="N112" s="41"/>
      <c r="O112" s="41"/>
      <c r="P112" s="41"/>
      <c r="AX112" s="41"/>
      <c r="AY112" s="41"/>
      <c r="AZ112" s="41"/>
    </row>
    <row r="113" spans="2:52" ht="12.75" customHeight="1" x14ac:dyDescent="0.15">
      <c r="B113" s="41"/>
      <c r="C113" s="41"/>
      <c r="D113" s="41"/>
      <c r="F113" s="64"/>
      <c r="G113" s="64"/>
      <c r="H113" s="64"/>
      <c r="N113" s="41"/>
      <c r="O113" s="41"/>
      <c r="P113" s="41"/>
      <c r="AX113" s="41"/>
      <c r="AY113" s="41"/>
      <c r="AZ113" s="41"/>
    </row>
    <row r="114" spans="2:52" ht="12.75" customHeight="1" x14ac:dyDescent="0.15">
      <c r="B114" s="41"/>
      <c r="C114" s="41"/>
      <c r="D114" s="41"/>
      <c r="F114" s="64"/>
      <c r="G114" s="64"/>
      <c r="H114" s="64"/>
      <c r="N114" s="41"/>
      <c r="O114" s="41"/>
      <c r="P114" s="41"/>
      <c r="AX114" s="41"/>
      <c r="AY114" s="41"/>
      <c r="AZ114" s="41"/>
    </row>
    <row r="115" spans="2:52" ht="12.75" customHeight="1" x14ac:dyDescent="0.15">
      <c r="B115" s="41"/>
      <c r="C115" s="41"/>
      <c r="D115" s="41"/>
      <c r="F115" s="64"/>
      <c r="G115" s="64"/>
      <c r="H115" s="64"/>
      <c r="N115" s="41"/>
      <c r="O115" s="41"/>
      <c r="P115" s="41"/>
      <c r="AX115" s="41"/>
      <c r="AY115" s="41"/>
      <c r="AZ115" s="41"/>
    </row>
    <row r="116" spans="2:52" ht="12.75" customHeight="1" x14ac:dyDescent="0.15">
      <c r="B116" s="41"/>
      <c r="C116" s="41"/>
      <c r="D116" s="41"/>
      <c r="F116" s="64"/>
      <c r="G116" s="64"/>
      <c r="H116" s="64"/>
      <c r="N116" s="41"/>
      <c r="O116" s="41"/>
      <c r="P116" s="41"/>
      <c r="AX116" s="41"/>
      <c r="AY116" s="41"/>
      <c r="AZ116" s="41"/>
    </row>
    <row r="117" spans="2:52" ht="12.75" customHeight="1" x14ac:dyDescent="0.15">
      <c r="B117" s="41"/>
      <c r="C117" s="41"/>
      <c r="D117" s="41"/>
      <c r="F117" s="64"/>
      <c r="G117" s="64"/>
      <c r="H117" s="64"/>
      <c r="N117" s="41"/>
      <c r="O117" s="41"/>
      <c r="P117" s="41"/>
      <c r="AX117" s="41"/>
      <c r="AY117" s="41"/>
      <c r="AZ117" s="41"/>
    </row>
    <row r="118" spans="2:52" ht="12.75" customHeight="1" x14ac:dyDescent="0.15">
      <c r="B118" s="41"/>
      <c r="C118" s="41"/>
      <c r="D118" s="41"/>
      <c r="F118" s="64"/>
      <c r="G118" s="64"/>
      <c r="H118" s="64"/>
      <c r="N118" s="41"/>
      <c r="O118" s="41"/>
      <c r="P118" s="41"/>
      <c r="AX118" s="41"/>
      <c r="AY118" s="41"/>
      <c r="AZ118" s="41"/>
    </row>
    <row r="119" spans="2:52" ht="12.75" customHeight="1" x14ac:dyDescent="0.15">
      <c r="B119" s="41"/>
      <c r="C119" s="41"/>
      <c r="D119" s="41"/>
      <c r="F119" s="64"/>
      <c r="G119" s="64"/>
      <c r="H119" s="64"/>
      <c r="N119" s="41"/>
      <c r="O119" s="41"/>
      <c r="P119" s="41"/>
      <c r="AX119" s="41"/>
      <c r="AY119" s="41"/>
      <c r="AZ119" s="41"/>
    </row>
    <row r="120" spans="2:52" ht="12.75" customHeight="1" x14ac:dyDescent="0.15">
      <c r="B120" s="41"/>
      <c r="C120" s="41"/>
      <c r="D120" s="41"/>
      <c r="F120" s="64"/>
      <c r="G120" s="64"/>
      <c r="H120" s="64"/>
      <c r="N120" s="41"/>
      <c r="O120" s="41"/>
      <c r="P120" s="41"/>
      <c r="AX120" s="41"/>
      <c r="AY120" s="41"/>
      <c r="AZ120" s="41"/>
    </row>
    <row r="121" spans="2:52" ht="12.75" customHeight="1" x14ac:dyDescent="0.15">
      <c r="B121" s="41"/>
      <c r="C121" s="41"/>
      <c r="D121" s="41"/>
      <c r="F121" s="64"/>
      <c r="G121" s="64"/>
      <c r="H121" s="64"/>
      <c r="N121" s="41"/>
      <c r="O121" s="41"/>
      <c r="P121" s="41"/>
      <c r="AX121" s="41"/>
      <c r="AY121" s="41"/>
      <c r="AZ121" s="41"/>
    </row>
    <row r="122" spans="2:52" ht="12.75" customHeight="1" x14ac:dyDescent="0.15">
      <c r="B122" s="41"/>
      <c r="C122" s="41"/>
      <c r="D122" s="41"/>
      <c r="F122" s="64"/>
      <c r="G122" s="64"/>
      <c r="H122" s="64"/>
      <c r="N122" s="41"/>
      <c r="O122" s="41"/>
      <c r="P122" s="41"/>
      <c r="AX122" s="41"/>
      <c r="AY122" s="41"/>
      <c r="AZ122" s="41"/>
    </row>
    <row r="123" spans="2:52" ht="12.75" customHeight="1" x14ac:dyDescent="0.15">
      <c r="B123" s="41"/>
      <c r="C123" s="41"/>
      <c r="D123" s="41"/>
      <c r="F123" s="64"/>
      <c r="G123" s="64"/>
      <c r="H123" s="64"/>
      <c r="N123" s="41"/>
      <c r="O123" s="41"/>
      <c r="P123" s="41"/>
      <c r="AX123" s="41"/>
      <c r="AY123" s="41"/>
      <c r="AZ123" s="41"/>
    </row>
    <row r="124" spans="2:52" ht="12.75" customHeight="1" x14ac:dyDescent="0.15">
      <c r="B124" s="41"/>
      <c r="C124" s="41"/>
      <c r="D124" s="41"/>
      <c r="F124" s="64"/>
      <c r="G124" s="64"/>
      <c r="H124" s="64"/>
      <c r="N124" s="41"/>
      <c r="O124" s="41"/>
      <c r="P124" s="41"/>
      <c r="AX124" s="41"/>
      <c r="AY124" s="41"/>
      <c r="AZ124" s="41"/>
    </row>
    <row r="125" spans="2:52" ht="12.75" customHeight="1" x14ac:dyDescent="0.15">
      <c r="B125" s="41"/>
      <c r="C125" s="41"/>
      <c r="D125" s="41"/>
      <c r="F125" s="64"/>
      <c r="G125" s="64"/>
      <c r="H125" s="64"/>
      <c r="N125" s="41"/>
      <c r="O125" s="41"/>
      <c r="P125" s="41"/>
      <c r="AX125" s="41"/>
      <c r="AY125" s="41"/>
      <c r="AZ125" s="41"/>
    </row>
    <row r="126" spans="2:52" ht="12.75" customHeight="1" x14ac:dyDescent="0.15">
      <c r="B126" s="41"/>
      <c r="C126" s="41"/>
      <c r="D126" s="41"/>
      <c r="F126" s="64"/>
      <c r="G126" s="64"/>
      <c r="H126" s="64"/>
      <c r="N126" s="41"/>
      <c r="O126" s="41"/>
      <c r="P126" s="41"/>
      <c r="AX126" s="41"/>
      <c r="AY126" s="41"/>
      <c r="AZ126" s="41"/>
    </row>
    <row r="127" spans="2:52" ht="12.75" customHeight="1" x14ac:dyDescent="0.15">
      <c r="B127" s="41"/>
      <c r="C127" s="41"/>
      <c r="D127" s="41"/>
      <c r="F127" s="64"/>
      <c r="G127" s="64"/>
      <c r="H127" s="64"/>
      <c r="N127" s="41"/>
      <c r="O127" s="41"/>
      <c r="P127" s="41"/>
      <c r="AX127" s="41"/>
      <c r="AY127" s="41"/>
      <c r="AZ127" s="41"/>
    </row>
    <row r="128" spans="2:52" ht="12.75" customHeight="1" x14ac:dyDescent="0.15">
      <c r="B128" s="41"/>
      <c r="C128" s="41"/>
      <c r="D128" s="41"/>
      <c r="F128" s="64"/>
      <c r="G128" s="64"/>
      <c r="H128" s="64"/>
      <c r="N128" s="41"/>
      <c r="O128" s="41"/>
      <c r="P128" s="41"/>
      <c r="AX128" s="41"/>
      <c r="AY128" s="41"/>
      <c r="AZ128" s="41"/>
    </row>
    <row r="129" spans="2:52" ht="12.75" customHeight="1" x14ac:dyDescent="0.15">
      <c r="B129" s="41"/>
      <c r="C129" s="41"/>
      <c r="D129" s="41"/>
      <c r="F129" s="64"/>
      <c r="G129" s="64"/>
      <c r="H129" s="64"/>
      <c r="N129" s="41"/>
      <c r="O129" s="41"/>
      <c r="P129" s="41"/>
      <c r="AX129" s="41"/>
      <c r="AY129" s="41"/>
      <c r="AZ129" s="41"/>
    </row>
    <row r="130" spans="2:52" ht="12.75" customHeight="1" x14ac:dyDescent="0.15">
      <c r="B130" s="41"/>
      <c r="C130" s="41"/>
      <c r="D130" s="41"/>
      <c r="F130" s="64"/>
      <c r="G130" s="64"/>
      <c r="H130" s="64"/>
      <c r="N130" s="41"/>
      <c r="O130" s="41"/>
      <c r="P130" s="41"/>
      <c r="AX130" s="41"/>
      <c r="AY130" s="41"/>
      <c r="AZ130" s="41"/>
    </row>
    <row r="131" spans="2:52" ht="12.75" customHeight="1" x14ac:dyDescent="0.15">
      <c r="B131" s="41"/>
      <c r="C131" s="41"/>
      <c r="D131" s="41"/>
      <c r="F131" s="64"/>
      <c r="G131" s="64"/>
      <c r="H131" s="64"/>
      <c r="N131" s="41"/>
      <c r="O131" s="41"/>
      <c r="P131" s="41"/>
      <c r="AX131" s="41"/>
      <c r="AY131" s="41"/>
      <c r="AZ131" s="41"/>
    </row>
    <row r="132" spans="2:52" ht="12.75" customHeight="1" x14ac:dyDescent="0.15">
      <c r="B132" s="41"/>
      <c r="C132" s="41"/>
      <c r="D132" s="41"/>
      <c r="F132" s="64"/>
      <c r="G132" s="64"/>
      <c r="H132" s="64"/>
      <c r="N132" s="41"/>
      <c r="O132" s="41"/>
      <c r="P132" s="41"/>
      <c r="AX132" s="41"/>
      <c r="AY132" s="41"/>
      <c r="AZ132" s="41"/>
    </row>
    <row r="133" spans="2:52" ht="12.75" customHeight="1" x14ac:dyDescent="0.15">
      <c r="B133" s="41"/>
      <c r="C133" s="41"/>
      <c r="D133" s="41"/>
      <c r="F133" s="64"/>
      <c r="G133" s="64"/>
      <c r="H133" s="64"/>
      <c r="N133" s="41"/>
      <c r="O133" s="41"/>
      <c r="P133" s="41"/>
      <c r="AX133" s="41"/>
      <c r="AY133" s="41"/>
      <c r="AZ133" s="41"/>
    </row>
    <row r="134" spans="2:52" ht="12.75" customHeight="1" x14ac:dyDescent="0.15">
      <c r="B134" s="41"/>
      <c r="C134" s="41"/>
      <c r="D134" s="41"/>
      <c r="F134" s="64"/>
      <c r="G134" s="64"/>
      <c r="H134" s="64"/>
      <c r="N134" s="41"/>
      <c r="O134" s="41"/>
      <c r="P134" s="41"/>
      <c r="AX134" s="41"/>
      <c r="AY134" s="41"/>
      <c r="AZ134" s="41"/>
    </row>
    <row r="135" spans="2:52" ht="12.75" customHeight="1" x14ac:dyDescent="0.15">
      <c r="B135" s="41"/>
      <c r="C135" s="41"/>
      <c r="D135" s="41"/>
      <c r="F135" s="64"/>
      <c r="G135" s="64"/>
      <c r="H135" s="64"/>
      <c r="N135" s="41"/>
      <c r="O135" s="41"/>
      <c r="P135" s="41"/>
      <c r="AX135" s="41"/>
      <c r="AY135" s="41"/>
      <c r="AZ135" s="41"/>
    </row>
    <row r="136" spans="2:52" ht="12.75" customHeight="1" x14ac:dyDescent="0.15">
      <c r="B136" s="41"/>
      <c r="C136" s="41"/>
      <c r="D136" s="41"/>
      <c r="F136" s="64"/>
      <c r="G136" s="64"/>
      <c r="H136" s="64"/>
      <c r="N136" s="41"/>
      <c r="O136" s="41"/>
      <c r="P136" s="41"/>
      <c r="AX136" s="41"/>
      <c r="AY136" s="41"/>
      <c r="AZ136" s="41"/>
    </row>
    <row r="137" spans="2:52" ht="12.75" customHeight="1" x14ac:dyDescent="0.15">
      <c r="B137" s="41"/>
      <c r="C137" s="41"/>
      <c r="D137" s="41"/>
      <c r="F137" s="64"/>
      <c r="G137" s="64"/>
      <c r="H137" s="64"/>
      <c r="N137" s="41"/>
      <c r="O137" s="41"/>
      <c r="P137" s="41"/>
      <c r="AX137" s="41"/>
      <c r="AY137" s="41"/>
      <c r="AZ137" s="41"/>
    </row>
    <row r="138" spans="2:52" ht="12.75" customHeight="1" x14ac:dyDescent="0.15">
      <c r="B138" s="41"/>
      <c r="C138" s="41"/>
      <c r="D138" s="41"/>
      <c r="F138" s="64"/>
      <c r="G138" s="64"/>
      <c r="H138" s="64"/>
      <c r="N138" s="41"/>
      <c r="O138" s="41"/>
      <c r="P138" s="41"/>
      <c r="AX138" s="41"/>
      <c r="AY138" s="41"/>
      <c r="AZ138" s="41"/>
    </row>
    <row r="139" spans="2:52" ht="12.75" customHeight="1" x14ac:dyDescent="0.15">
      <c r="B139" s="41"/>
      <c r="C139" s="41"/>
      <c r="D139" s="41"/>
      <c r="F139" s="64"/>
      <c r="G139" s="64"/>
      <c r="H139" s="64"/>
      <c r="N139" s="41"/>
      <c r="O139" s="41"/>
      <c r="P139" s="41"/>
      <c r="AX139" s="41"/>
      <c r="AY139" s="41"/>
      <c r="AZ139" s="41"/>
    </row>
    <row r="140" spans="2:52" ht="12.75" customHeight="1" x14ac:dyDescent="0.15">
      <c r="B140" s="41"/>
      <c r="C140" s="41"/>
      <c r="D140" s="41"/>
      <c r="F140" s="64"/>
      <c r="G140" s="64"/>
      <c r="H140" s="64"/>
      <c r="N140" s="41"/>
      <c r="O140" s="41"/>
      <c r="P140" s="41"/>
      <c r="AX140" s="41"/>
      <c r="AY140" s="41"/>
      <c r="AZ140" s="41"/>
    </row>
    <row r="141" spans="2:52" ht="12.75" customHeight="1" x14ac:dyDescent="0.15">
      <c r="B141" s="41"/>
      <c r="C141" s="41"/>
      <c r="D141" s="41"/>
      <c r="F141" s="64"/>
      <c r="G141" s="64"/>
      <c r="H141" s="64"/>
      <c r="N141" s="41"/>
      <c r="O141" s="41"/>
      <c r="P141" s="41"/>
      <c r="AX141" s="41"/>
      <c r="AY141" s="41"/>
      <c r="AZ141" s="41"/>
    </row>
    <row r="142" spans="2:52" ht="12.75" customHeight="1" x14ac:dyDescent="0.15">
      <c r="B142" s="41"/>
      <c r="C142" s="41"/>
      <c r="D142" s="41"/>
      <c r="F142" s="64"/>
      <c r="G142" s="64"/>
      <c r="H142" s="64"/>
      <c r="N142" s="41"/>
      <c r="O142" s="41"/>
      <c r="P142" s="41"/>
      <c r="AX142" s="41"/>
      <c r="AY142" s="41"/>
      <c r="AZ142" s="41"/>
    </row>
    <row r="143" spans="2:52" ht="12.75" customHeight="1" x14ac:dyDescent="0.15">
      <c r="B143" s="41"/>
      <c r="C143" s="41"/>
      <c r="D143" s="41"/>
      <c r="F143" s="64"/>
      <c r="G143" s="64"/>
      <c r="H143" s="64"/>
      <c r="N143" s="41"/>
      <c r="O143" s="41"/>
      <c r="P143" s="41"/>
      <c r="AX143" s="41"/>
      <c r="AY143" s="41"/>
      <c r="AZ143" s="41"/>
    </row>
    <row r="144" spans="2:52" ht="12.75" customHeight="1" x14ac:dyDescent="0.15">
      <c r="B144" s="41"/>
      <c r="C144" s="41"/>
      <c r="D144" s="41"/>
      <c r="F144" s="64"/>
      <c r="G144" s="64"/>
      <c r="H144" s="64"/>
      <c r="N144" s="41"/>
      <c r="O144" s="41"/>
      <c r="P144" s="41"/>
      <c r="AX144" s="41"/>
      <c r="AY144" s="41"/>
      <c r="AZ144" s="41"/>
    </row>
    <row r="145" spans="2:52" ht="12.75" customHeight="1" x14ac:dyDescent="0.15">
      <c r="B145" s="41"/>
      <c r="C145" s="41"/>
      <c r="D145" s="41"/>
      <c r="F145" s="64"/>
      <c r="G145" s="64"/>
      <c r="H145" s="64"/>
      <c r="N145" s="41"/>
      <c r="O145" s="41"/>
      <c r="P145" s="41"/>
      <c r="AX145" s="41"/>
      <c r="AY145" s="41"/>
      <c r="AZ145" s="41"/>
    </row>
    <row r="146" spans="2:52" ht="12.75" customHeight="1" x14ac:dyDescent="0.15">
      <c r="B146" s="41"/>
      <c r="C146" s="41"/>
      <c r="D146" s="41"/>
      <c r="F146" s="64"/>
      <c r="G146" s="64"/>
      <c r="H146" s="64"/>
      <c r="N146" s="41"/>
      <c r="O146" s="41"/>
      <c r="P146" s="41"/>
      <c r="AX146" s="41"/>
      <c r="AY146" s="41"/>
      <c r="AZ146" s="41"/>
    </row>
    <row r="147" spans="2:52" ht="12.75" customHeight="1" x14ac:dyDescent="0.15">
      <c r="B147" s="41"/>
      <c r="C147" s="41"/>
      <c r="D147" s="41"/>
      <c r="F147" s="64"/>
      <c r="G147" s="64"/>
      <c r="H147" s="64"/>
      <c r="N147" s="41"/>
      <c r="O147" s="41"/>
      <c r="P147" s="41"/>
      <c r="AX147" s="41"/>
      <c r="AY147" s="41"/>
      <c r="AZ147" s="41"/>
    </row>
    <row r="148" spans="2:52" ht="12.75" customHeight="1" x14ac:dyDescent="0.15">
      <c r="B148" s="41"/>
      <c r="C148" s="41"/>
      <c r="D148" s="41"/>
      <c r="F148" s="64"/>
      <c r="G148" s="64"/>
      <c r="H148" s="64"/>
      <c r="N148" s="41"/>
      <c r="O148" s="41"/>
      <c r="P148" s="41"/>
      <c r="AX148" s="41"/>
      <c r="AY148" s="41"/>
      <c r="AZ148" s="41"/>
    </row>
    <row r="149" spans="2:52" ht="12.75" customHeight="1" x14ac:dyDescent="0.15">
      <c r="B149" s="41"/>
      <c r="C149" s="41"/>
      <c r="D149" s="41"/>
      <c r="F149" s="64"/>
      <c r="G149" s="64"/>
      <c r="H149" s="64"/>
      <c r="N149" s="41"/>
      <c r="O149" s="41"/>
      <c r="P149" s="41"/>
      <c r="AX149" s="41"/>
      <c r="AY149" s="41"/>
      <c r="AZ149" s="41"/>
    </row>
    <row r="150" spans="2:52" ht="12.75" customHeight="1" x14ac:dyDescent="0.15">
      <c r="B150" s="41"/>
      <c r="C150" s="41"/>
      <c r="D150" s="41"/>
      <c r="F150" s="64"/>
      <c r="G150" s="64"/>
      <c r="H150" s="64"/>
      <c r="N150" s="41"/>
      <c r="O150" s="41"/>
      <c r="P150" s="41"/>
      <c r="AX150" s="41"/>
      <c r="AY150" s="41"/>
      <c r="AZ150" s="41"/>
    </row>
    <row r="151" spans="2:52" ht="12.75" customHeight="1" x14ac:dyDescent="0.15">
      <c r="B151" s="41"/>
      <c r="C151" s="41"/>
      <c r="D151" s="41"/>
      <c r="F151" s="64"/>
      <c r="G151" s="64"/>
      <c r="H151" s="64"/>
      <c r="N151" s="41"/>
      <c r="O151" s="41"/>
      <c r="P151" s="41"/>
      <c r="AX151" s="41"/>
      <c r="AY151" s="41"/>
      <c r="AZ151" s="41"/>
    </row>
    <row r="152" spans="2:52" ht="12.75" customHeight="1" x14ac:dyDescent="0.15">
      <c r="B152" s="41"/>
      <c r="C152" s="41"/>
      <c r="D152" s="41"/>
      <c r="F152" s="64"/>
      <c r="G152" s="64"/>
      <c r="H152" s="64"/>
      <c r="N152" s="41"/>
      <c r="O152" s="41"/>
      <c r="P152" s="41"/>
      <c r="AX152" s="41"/>
      <c r="AY152" s="41"/>
      <c r="AZ152" s="41"/>
    </row>
    <row r="153" spans="2:52" ht="12.75" customHeight="1" x14ac:dyDescent="0.15">
      <c r="B153" s="41"/>
      <c r="C153" s="41"/>
      <c r="D153" s="41"/>
      <c r="F153" s="64"/>
      <c r="G153" s="64"/>
      <c r="H153" s="64"/>
      <c r="N153" s="41"/>
      <c r="O153" s="41"/>
      <c r="P153" s="41"/>
      <c r="AX153" s="41"/>
      <c r="AY153" s="41"/>
      <c r="AZ153" s="41"/>
    </row>
    <row r="154" spans="2:52" ht="12.75" customHeight="1" x14ac:dyDescent="0.15">
      <c r="B154" s="41"/>
      <c r="C154" s="41"/>
      <c r="D154" s="41"/>
      <c r="F154" s="64"/>
      <c r="G154" s="64"/>
      <c r="H154" s="64"/>
      <c r="N154" s="41"/>
      <c r="O154" s="41"/>
      <c r="P154" s="41"/>
      <c r="AX154" s="41"/>
      <c r="AY154" s="41"/>
      <c r="AZ154" s="41"/>
    </row>
    <row r="155" spans="2:52" ht="12.75" customHeight="1" x14ac:dyDescent="0.15">
      <c r="B155" s="41"/>
      <c r="C155" s="41"/>
      <c r="D155" s="41"/>
      <c r="F155" s="64"/>
      <c r="G155" s="64"/>
      <c r="H155" s="64"/>
      <c r="N155" s="41"/>
      <c r="O155" s="41"/>
      <c r="P155" s="41"/>
      <c r="AX155" s="41"/>
      <c r="AY155" s="41"/>
      <c r="AZ155" s="41"/>
    </row>
    <row r="156" spans="2:52" ht="12.75" customHeight="1" x14ac:dyDescent="0.15">
      <c r="B156" s="41"/>
      <c r="C156" s="41"/>
      <c r="D156" s="41"/>
      <c r="F156" s="64"/>
      <c r="G156" s="64"/>
      <c r="H156" s="64"/>
      <c r="N156" s="41"/>
      <c r="O156" s="41"/>
      <c r="P156" s="41"/>
      <c r="AX156" s="41"/>
      <c r="AY156" s="41"/>
      <c r="AZ156" s="41"/>
    </row>
    <row r="157" spans="2:52" ht="12.75" customHeight="1" x14ac:dyDescent="0.15">
      <c r="B157" s="41"/>
      <c r="C157" s="41"/>
      <c r="D157" s="41"/>
      <c r="F157" s="64"/>
      <c r="G157" s="64"/>
      <c r="H157" s="64"/>
      <c r="N157" s="41"/>
      <c r="O157" s="41"/>
      <c r="P157" s="41"/>
      <c r="AX157" s="41"/>
      <c r="AY157" s="41"/>
      <c r="AZ157" s="41"/>
    </row>
    <row r="158" spans="2:52" ht="12.75" customHeight="1" x14ac:dyDescent="0.15">
      <c r="B158" s="41"/>
      <c r="C158" s="41"/>
      <c r="D158" s="41"/>
      <c r="F158" s="64"/>
      <c r="G158" s="64"/>
      <c r="H158" s="64"/>
      <c r="N158" s="41"/>
      <c r="O158" s="41"/>
      <c r="P158" s="41"/>
      <c r="AX158" s="41"/>
      <c r="AY158" s="41"/>
      <c r="AZ158" s="41"/>
    </row>
    <row r="159" spans="2:52" ht="12.75" customHeight="1" x14ac:dyDescent="0.15">
      <c r="B159" s="41"/>
      <c r="C159" s="41"/>
      <c r="D159" s="41"/>
      <c r="F159" s="64"/>
      <c r="G159" s="64"/>
      <c r="H159" s="64"/>
      <c r="N159" s="41"/>
      <c r="O159" s="41"/>
      <c r="P159" s="41"/>
      <c r="AX159" s="41"/>
      <c r="AY159" s="41"/>
      <c r="AZ159" s="41"/>
    </row>
    <row r="160" spans="2:52" ht="12.75" customHeight="1" x14ac:dyDescent="0.15">
      <c r="B160" s="41"/>
      <c r="C160" s="41"/>
      <c r="D160" s="41"/>
      <c r="F160" s="64"/>
      <c r="G160" s="64"/>
      <c r="H160" s="64"/>
      <c r="N160" s="41"/>
      <c r="O160" s="41"/>
      <c r="P160" s="41"/>
      <c r="AX160" s="41"/>
      <c r="AY160" s="41"/>
      <c r="AZ160" s="41"/>
    </row>
    <row r="161" spans="2:52" ht="12.75" customHeight="1" x14ac:dyDescent="0.15">
      <c r="B161" s="41"/>
      <c r="C161" s="41"/>
      <c r="D161" s="41"/>
      <c r="F161" s="64"/>
      <c r="G161" s="64"/>
      <c r="H161" s="64"/>
      <c r="N161" s="41"/>
      <c r="O161" s="41"/>
      <c r="P161" s="41"/>
      <c r="AX161" s="41"/>
      <c r="AY161" s="41"/>
      <c r="AZ161" s="41"/>
    </row>
    <row r="162" spans="2:52" ht="12.75" customHeight="1" x14ac:dyDescent="0.15">
      <c r="B162" s="41"/>
      <c r="C162" s="41"/>
      <c r="D162" s="41"/>
      <c r="F162" s="64"/>
      <c r="G162" s="64"/>
      <c r="H162" s="64"/>
      <c r="N162" s="41"/>
      <c r="O162" s="41"/>
      <c r="P162" s="41"/>
      <c r="AX162" s="41"/>
      <c r="AY162" s="41"/>
      <c r="AZ162" s="41"/>
    </row>
    <row r="163" spans="2:52" ht="12.75" customHeight="1" x14ac:dyDescent="0.15">
      <c r="B163" s="41"/>
      <c r="C163" s="41"/>
      <c r="D163" s="41"/>
      <c r="F163" s="64"/>
      <c r="G163" s="64"/>
      <c r="H163" s="64"/>
      <c r="N163" s="41"/>
      <c r="O163" s="41"/>
      <c r="P163" s="41"/>
      <c r="AX163" s="41"/>
      <c r="AY163" s="41"/>
      <c r="AZ163" s="41"/>
    </row>
    <row r="164" spans="2:52" ht="12.75" customHeight="1" x14ac:dyDescent="0.15">
      <c r="B164" s="41"/>
      <c r="C164" s="41"/>
      <c r="D164" s="41"/>
      <c r="F164" s="64"/>
      <c r="G164" s="64"/>
      <c r="H164" s="64"/>
      <c r="N164" s="41"/>
      <c r="O164" s="41"/>
      <c r="P164" s="41"/>
      <c r="AX164" s="41"/>
      <c r="AY164" s="41"/>
      <c r="AZ164" s="41"/>
    </row>
    <row r="165" spans="2:52" ht="12.75" customHeight="1" x14ac:dyDescent="0.15">
      <c r="B165" s="41"/>
      <c r="C165" s="41"/>
      <c r="D165" s="41"/>
      <c r="F165" s="64"/>
      <c r="G165" s="64"/>
      <c r="H165" s="64"/>
      <c r="N165" s="41"/>
      <c r="O165" s="41"/>
      <c r="P165" s="41"/>
      <c r="AX165" s="41"/>
      <c r="AY165" s="41"/>
      <c r="AZ165" s="41"/>
    </row>
    <row r="166" spans="2:52" ht="12.75" customHeight="1" x14ac:dyDescent="0.15">
      <c r="B166" s="41"/>
      <c r="C166" s="41"/>
      <c r="D166" s="41"/>
      <c r="F166" s="64"/>
      <c r="G166" s="64"/>
      <c r="H166" s="64"/>
      <c r="N166" s="41"/>
      <c r="O166" s="41"/>
      <c r="P166" s="41"/>
      <c r="AX166" s="41"/>
      <c r="AY166" s="41"/>
      <c r="AZ166" s="41"/>
    </row>
    <row r="167" spans="2:52" ht="12.75" customHeight="1" x14ac:dyDescent="0.15">
      <c r="B167" s="41"/>
      <c r="C167" s="41"/>
      <c r="D167" s="41"/>
      <c r="F167" s="64"/>
      <c r="G167" s="64"/>
      <c r="H167" s="64"/>
      <c r="N167" s="41"/>
      <c r="O167" s="41"/>
      <c r="P167" s="41"/>
      <c r="AX167" s="41"/>
      <c r="AY167" s="41"/>
      <c r="AZ167" s="41"/>
    </row>
    <row r="168" spans="2:52" ht="12.75" customHeight="1" x14ac:dyDescent="0.15">
      <c r="B168" s="41"/>
      <c r="C168" s="41"/>
      <c r="D168" s="41"/>
      <c r="F168" s="64"/>
      <c r="G168" s="64"/>
      <c r="H168" s="64"/>
      <c r="N168" s="41"/>
      <c r="O168" s="41"/>
      <c r="P168" s="41"/>
      <c r="AX168" s="41"/>
      <c r="AY168" s="41"/>
      <c r="AZ168" s="41"/>
    </row>
    <row r="169" spans="2:52" ht="12.75" customHeight="1" x14ac:dyDescent="0.15">
      <c r="B169" s="41"/>
      <c r="C169" s="41"/>
      <c r="D169" s="41"/>
      <c r="F169" s="64"/>
      <c r="G169" s="64"/>
      <c r="H169" s="64"/>
      <c r="N169" s="41"/>
      <c r="O169" s="41"/>
      <c r="P169" s="41"/>
      <c r="AX169" s="41"/>
      <c r="AY169" s="41"/>
      <c r="AZ169" s="41"/>
    </row>
    <row r="170" spans="2:52" ht="12.75" customHeight="1" x14ac:dyDescent="0.15">
      <c r="B170" s="41"/>
      <c r="C170" s="41"/>
      <c r="D170" s="41"/>
      <c r="F170" s="64"/>
      <c r="G170" s="64"/>
      <c r="H170" s="64"/>
      <c r="N170" s="41"/>
      <c r="O170" s="41"/>
      <c r="P170" s="41"/>
      <c r="AX170" s="41"/>
      <c r="AY170" s="41"/>
      <c r="AZ170" s="41"/>
    </row>
    <row r="171" spans="2:52" ht="12.75" customHeight="1" x14ac:dyDescent="0.15">
      <c r="B171" s="41"/>
      <c r="C171" s="41"/>
      <c r="D171" s="41"/>
      <c r="F171" s="64"/>
      <c r="G171" s="64"/>
      <c r="H171" s="64"/>
      <c r="N171" s="41"/>
      <c r="O171" s="41"/>
      <c r="P171" s="41"/>
      <c r="AX171" s="41"/>
      <c r="AY171" s="41"/>
      <c r="AZ171" s="41"/>
    </row>
    <row r="172" spans="2:52" ht="12.75" customHeight="1" x14ac:dyDescent="0.15">
      <c r="B172" s="41"/>
      <c r="C172" s="41"/>
      <c r="D172" s="41"/>
      <c r="F172" s="64"/>
      <c r="G172" s="64"/>
      <c r="H172" s="64"/>
      <c r="N172" s="41"/>
      <c r="O172" s="41"/>
      <c r="P172" s="41"/>
      <c r="AX172" s="41"/>
      <c r="AY172" s="41"/>
      <c r="AZ172" s="41"/>
    </row>
    <row r="173" spans="2:52" ht="12.75" customHeight="1" x14ac:dyDescent="0.15">
      <c r="B173" s="41"/>
      <c r="C173" s="41"/>
      <c r="D173" s="41"/>
      <c r="F173" s="64"/>
      <c r="G173" s="64"/>
      <c r="H173" s="64"/>
      <c r="N173" s="41"/>
      <c r="O173" s="41"/>
      <c r="P173" s="41"/>
      <c r="AX173" s="41"/>
      <c r="AY173" s="41"/>
      <c r="AZ173" s="41"/>
    </row>
    <row r="174" spans="2:52" ht="12.75" customHeight="1" x14ac:dyDescent="0.15">
      <c r="B174" s="41"/>
      <c r="C174" s="41"/>
      <c r="D174" s="41"/>
      <c r="F174" s="64"/>
      <c r="G174" s="64"/>
      <c r="H174" s="64"/>
      <c r="N174" s="41"/>
      <c r="O174" s="41"/>
      <c r="P174" s="41"/>
      <c r="AX174" s="41"/>
      <c r="AY174" s="41"/>
      <c r="AZ174" s="41"/>
    </row>
    <row r="175" spans="2:52" ht="12.75" customHeight="1" x14ac:dyDescent="0.15">
      <c r="B175" s="41"/>
      <c r="C175" s="41"/>
      <c r="D175" s="41"/>
      <c r="F175" s="64"/>
      <c r="G175" s="64"/>
      <c r="H175" s="64"/>
      <c r="N175" s="41"/>
      <c r="O175" s="41"/>
      <c r="P175" s="41"/>
      <c r="AX175" s="41"/>
      <c r="AY175" s="41"/>
      <c r="AZ175" s="41"/>
    </row>
    <row r="176" spans="2:52" ht="12.75" customHeight="1" x14ac:dyDescent="0.15">
      <c r="B176" s="41"/>
      <c r="C176" s="41"/>
      <c r="D176" s="41"/>
      <c r="F176" s="64"/>
      <c r="G176" s="64"/>
      <c r="H176" s="64"/>
      <c r="N176" s="41"/>
      <c r="O176" s="41"/>
      <c r="P176" s="41"/>
      <c r="AX176" s="41"/>
      <c r="AY176" s="41"/>
      <c r="AZ176" s="41"/>
    </row>
    <row r="177" spans="2:52" ht="12.75" customHeight="1" x14ac:dyDescent="0.15">
      <c r="B177" s="41"/>
      <c r="C177" s="41"/>
      <c r="D177" s="41"/>
      <c r="F177" s="64"/>
      <c r="G177" s="64"/>
      <c r="H177" s="64"/>
      <c r="N177" s="41"/>
      <c r="O177" s="41"/>
      <c r="P177" s="41"/>
      <c r="AX177" s="41"/>
      <c r="AY177" s="41"/>
      <c r="AZ177" s="41"/>
    </row>
    <row r="178" spans="2:52" ht="12.75" customHeight="1" x14ac:dyDescent="0.15">
      <c r="B178" s="41"/>
      <c r="C178" s="41"/>
      <c r="D178" s="41"/>
      <c r="F178" s="64"/>
      <c r="G178" s="64"/>
      <c r="H178" s="64"/>
      <c r="N178" s="41"/>
      <c r="O178" s="41"/>
      <c r="P178" s="41"/>
      <c r="AX178" s="41"/>
      <c r="AY178" s="41"/>
      <c r="AZ178" s="41"/>
    </row>
    <row r="179" spans="2:52" ht="12.75" customHeight="1" x14ac:dyDescent="0.15">
      <c r="B179" s="41"/>
      <c r="C179" s="41"/>
      <c r="D179" s="41"/>
      <c r="F179" s="64"/>
      <c r="G179" s="64"/>
      <c r="H179" s="64"/>
      <c r="N179" s="41"/>
      <c r="O179" s="41"/>
      <c r="P179" s="41"/>
      <c r="AX179" s="41"/>
      <c r="AY179" s="41"/>
      <c r="AZ179" s="41"/>
    </row>
    <row r="180" spans="2:52" ht="12.75" customHeight="1" x14ac:dyDescent="0.15">
      <c r="B180" s="41"/>
      <c r="C180" s="41"/>
      <c r="D180" s="41"/>
      <c r="F180" s="64"/>
      <c r="G180" s="64"/>
      <c r="H180" s="64"/>
      <c r="N180" s="41"/>
      <c r="O180" s="41"/>
      <c r="P180" s="41"/>
      <c r="AX180" s="41"/>
      <c r="AY180" s="41"/>
      <c r="AZ180" s="41"/>
    </row>
    <row r="181" spans="2:52" ht="12.75" customHeight="1" x14ac:dyDescent="0.15">
      <c r="B181" s="41"/>
      <c r="C181" s="41"/>
      <c r="D181" s="41"/>
      <c r="F181" s="64"/>
      <c r="G181" s="64"/>
      <c r="H181" s="64"/>
      <c r="N181" s="41"/>
      <c r="O181" s="41"/>
      <c r="P181" s="41"/>
      <c r="AX181" s="41"/>
      <c r="AY181" s="41"/>
      <c r="AZ181" s="41"/>
    </row>
    <row r="182" spans="2:52" ht="12.75" customHeight="1" x14ac:dyDescent="0.15">
      <c r="B182" s="41"/>
      <c r="C182" s="41"/>
      <c r="D182" s="41"/>
      <c r="F182" s="64"/>
      <c r="G182" s="64"/>
      <c r="H182" s="64"/>
      <c r="N182" s="41"/>
      <c r="O182" s="41"/>
      <c r="P182" s="41"/>
      <c r="AX182" s="41"/>
      <c r="AY182" s="41"/>
      <c r="AZ182" s="41"/>
    </row>
    <row r="183" spans="2:52" ht="12.75" customHeight="1" x14ac:dyDescent="0.15">
      <c r="B183" s="41"/>
      <c r="C183" s="41"/>
      <c r="D183" s="41"/>
      <c r="F183" s="64"/>
      <c r="G183" s="64"/>
      <c r="H183" s="64"/>
      <c r="N183" s="41"/>
      <c r="O183" s="41"/>
      <c r="P183" s="41"/>
      <c r="AX183" s="41"/>
      <c r="AY183" s="41"/>
      <c r="AZ183" s="41"/>
    </row>
    <row r="184" spans="2:52" ht="12.75" customHeight="1" x14ac:dyDescent="0.15">
      <c r="B184" s="41"/>
      <c r="C184" s="41"/>
      <c r="D184" s="41"/>
      <c r="F184" s="64"/>
      <c r="G184" s="64"/>
      <c r="H184" s="64"/>
      <c r="N184" s="41"/>
      <c r="O184" s="41"/>
      <c r="P184" s="41"/>
      <c r="AX184" s="41"/>
      <c r="AY184" s="41"/>
      <c r="AZ184" s="41"/>
    </row>
    <row r="185" spans="2:52" ht="12.75" customHeight="1" x14ac:dyDescent="0.15">
      <c r="B185" s="41"/>
      <c r="C185" s="41"/>
      <c r="D185" s="41"/>
      <c r="F185" s="64"/>
      <c r="G185" s="64"/>
      <c r="H185" s="64"/>
      <c r="N185" s="41"/>
      <c r="O185" s="41"/>
      <c r="P185" s="41"/>
      <c r="AX185" s="41"/>
      <c r="AY185" s="41"/>
      <c r="AZ185" s="41"/>
    </row>
    <row r="186" spans="2:52" ht="12.75" customHeight="1" x14ac:dyDescent="0.15">
      <c r="B186" s="41"/>
      <c r="C186" s="41"/>
      <c r="D186" s="41"/>
      <c r="F186" s="64"/>
      <c r="G186" s="64"/>
      <c r="H186" s="64"/>
      <c r="N186" s="41"/>
      <c r="O186" s="41"/>
      <c r="P186" s="41"/>
      <c r="AX186" s="41"/>
      <c r="AY186" s="41"/>
      <c r="AZ186" s="41"/>
    </row>
    <row r="187" spans="2:52" ht="12.75" customHeight="1" x14ac:dyDescent="0.15">
      <c r="B187" s="41"/>
      <c r="C187" s="41"/>
      <c r="D187" s="41"/>
      <c r="F187" s="64"/>
      <c r="G187" s="64"/>
      <c r="H187" s="64"/>
      <c r="N187" s="41"/>
      <c r="O187" s="41"/>
      <c r="P187" s="41"/>
      <c r="AX187" s="41"/>
      <c r="AY187" s="41"/>
      <c r="AZ187" s="41"/>
    </row>
    <row r="188" spans="2:52" ht="12.75" customHeight="1" x14ac:dyDescent="0.15">
      <c r="B188" s="41"/>
      <c r="C188" s="41"/>
      <c r="D188" s="41"/>
      <c r="F188" s="64"/>
      <c r="G188" s="64"/>
      <c r="H188" s="64"/>
      <c r="N188" s="41"/>
      <c r="O188" s="41"/>
      <c r="P188" s="41"/>
      <c r="AX188" s="41"/>
      <c r="AY188" s="41"/>
      <c r="AZ188" s="41"/>
    </row>
    <row r="189" spans="2:52" ht="12.75" customHeight="1" x14ac:dyDescent="0.15">
      <c r="B189" s="41"/>
      <c r="C189" s="41"/>
      <c r="D189" s="41"/>
      <c r="F189" s="64"/>
      <c r="G189" s="64"/>
      <c r="H189" s="64"/>
      <c r="N189" s="41"/>
      <c r="O189" s="41"/>
      <c r="P189" s="41"/>
      <c r="AX189" s="41"/>
      <c r="AY189" s="41"/>
      <c r="AZ189" s="41"/>
    </row>
    <row r="190" spans="2:52" ht="12.75" customHeight="1" x14ac:dyDescent="0.15">
      <c r="B190" s="41"/>
      <c r="C190" s="41"/>
      <c r="D190" s="41"/>
      <c r="F190" s="64"/>
      <c r="G190" s="64"/>
      <c r="H190" s="64"/>
      <c r="N190" s="41"/>
      <c r="O190" s="41"/>
      <c r="P190" s="41"/>
      <c r="AX190" s="41"/>
      <c r="AY190" s="41"/>
      <c r="AZ190" s="41"/>
    </row>
    <row r="191" spans="2:52" ht="12.75" customHeight="1" x14ac:dyDescent="0.15">
      <c r="B191" s="41"/>
      <c r="C191" s="41"/>
      <c r="D191" s="41"/>
      <c r="F191" s="64"/>
      <c r="G191" s="64"/>
      <c r="H191" s="64"/>
      <c r="N191" s="41"/>
      <c r="O191" s="41"/>
      <c r="P191" s="41"/>
      <c r="AX191" s="41"/>
      <c r="AY191" s="41"/>
      <c r="AZ191" s="41"/>
    </row>
    <row r="192" spans="2:52" ht="12.75" customHeight="1" x14ac:dyDescent="0.15">
      <c r="B192" s="41"/>
      <c r="C192" s="41"/>
      <c r="D192" s="41"/>
      <c r="F192" s="64"/>
      <c r="G192" s="64"/>
      <c r="H192" s="64"/>
      <c r="N192" s="41"/>
      <c r="O192" s="41"/>
      <c r="P192" s="41"/>
      <c r="AX192" s="41"/>
      <c r="AY192" s="41"/>
      <c r="AZ192" s="41"/>
    </row>
    <row r="193" spans="2:52" ht="12.75" customHeight="1" x14ac:dyDescent="0.15">
      <c r="B193" s="41"/>
      <c r="C193" s="41"/>
      <c r="D193" s="41"/>
      <c r="F193" s="64"/>
      <c r="G193" s="64"/>
      <c r="H193" s="64"/>
      <c r="N193" s="41"/>
      <c r="O193" s="41"/>
      <c r="P193" s="41"/>
      <c r="AX193" s="41"/>
      <c r="AY193" s="41"/>
      <c r="AZ193" s="41"/>
    </row>
    <row r="194" spans="2:52" ht="12.75" customHeight="1" x14ac:dyDescent="0.15">
      <c r="B194" s="41"/>
      <c r="C194" s="41"/>
      <c r="D194" s="41"/>
      <c r="F194" s="64"/>
      <c r="G194" s="64"/>
      <c r="H194" s="64"/>
      <c r="N194" s="41"/>
      <c r="O194" s="41"/>
      <c r="P194" s="41"/>
      <c r="AX194" s="41"/>
      <c r="AY194" s="41"/>
      <c r="AZ194" s="41"/>
    </row>
    <row r="195" spans="2:52" ht="12.75" customHeight="1" x14ac:dyDescent="0.15">
      <c r="B195" s="41"/>
      <c r="C195" s="41"/>
      <c r="D195" s="41"/>
      <c r="F195" s="64"/>
      <c r="G195" s="64"/>
      <c r="H195" s="64"/>
      <c r="N195" s="41"/>
      <c r="O195" s="41"/>
      <c r="P195" s="41"/>
      <c r="AX195" s="41"/>
      <c r="AY195" s="41"/>
      <c r="AZ195" s="41"/>
    </row>
    <row r="196" spans="2:52" ht="12.75" customHeight="1" x14ac:dyDescent="0.15">
      <c r="B196" s="41"/>
      <c r="C196" s="41"/>
      <c r="D196" s="41"/>
      <c r="F196" s="64"/>
      <c r="G196" s="64"/>
      <c r="H196" s="64"/>
      <c r="N196" s="41"/>
      <c r="O196" s="41"/>
      <c r="P196" s="41"/>
      <c r="AX196" s="41"/>
      <c r="AY196" s="41"/>
      <c r="AZ196" s="41"/>
    </row>
    <row r="197" spans="2:52" ht="12.75" customHeight="1" x14ac:dyDescent="0.15">
      <c r="B197" s="41"/>
      <c r="C197" s="41"/>
      <c r="D197" s="41"/>
      <c r="F197" s="64"/>
      <c r="G197" s="64"/>
      <c r="H197" s="64"/>
      <c r="N197" s="41"/>
      <c r="O197" s="41"/>
      <c r="P197" s="41"/>
      <c r="AX197" s="41"/>
      <c r="AY197" s="41"/>
      <c r="AZ197" s="41"/>
    </row>
    <row r="198" spans="2:52" ht="12.75" customHeight="1" x14ac:dyDescent="0.15">
      <c r="B198" s="41"/>
      <c r="C198" s="41"/>
      <c r="D198" s="41"/>
      <c r="F198" s="64"/>
      <c r="G198" s="64"/>
      <c r="H198" s="64"/>
      <c r="N198" s="41"/>
      <c r="O198" s="41"/>
      <c r="P198" s="41"/>
      <c r="AX198" s="41"/>
      <c r="AY198" s="41"/>
      <c r="AZ198" s="41"/>
    </row>
    <row r="199" spans="2:52" ht="12.75" customHeight="1" x14ac:dyDescent="0.15">
      <c r="B199" s="41"/>
      <c r="C199" s="41"/>
      <c r="D199" s="41"/>
      <c r="F199" s="64"/>
      <c r="G199" s="64"/>
      <c r="H199" s="64"/>
      <c r="N199" s="41"/>
      <c r="O199" s="41"/>
      <c r="P199" s="41"/>
      <c r="AX199" s="41"/>
      <c r="AY199" s="41"/>
      <c r="AZ199" s="41"/>
    </row>
    <row r="200" spans="2:52" ht="12.75" customHeight="1" x14ac:dyDescent="0.15">
      <c r="B200" s="41"/>
      <c r="C200" s="41"/>
      <c r="D200" s="41"/>
      <c r="F200" s="64"/>
      <c r="G200" s="64"/>
      <c r="H200" s="64"/>
      <c r="N200" s="41"/>
      <c r="O200" s="41"/>
      <c r="P200" s="41"/>
      <c r="AX200" s="41"/>
      <c r="AY200" s="41"/>
      <c r="AZ200" s="41"/>
    </row>
    <row r="201" spans="2:52" ht="12.75" customHeight="1" x14ac:dyDescent="0.15">
      <c r="B201" s="41"/>
      <c r="C201" s="41"/>
      <c r="D201" s="41"/>
      <c r="F201" s="64"/>
      <c r="G201" s="64"/>
      <c r="H201" s="64"/>
      <c r="N201" s="41"/>
      <c r="O201" s="41"/>
      <c r="P201" s="41"/>
      <c r="AX201" s="41"/>
      <c r="AY201" s="41"/>
      <c r="AZ201" s="41"/>
    </row>
    <row r="202" spans="2:52" ht="12.75" customHeight="1" x14ac:dyDescent="0.15">
      <c r="B202" s="41"/>
      <c r="C202" s="41"/>
      <c r="D202" s="41"/>
      <c r="F202" s="64"/>
      <c r="G202" s="64"/>
      <c r="H202" s="64"/>
      <c r="N202" s="41"/>
      <c r="O202" s="41"/>
      <c r="P202" s="41"/>
      <c r="AX202" s="41"/>
      <c r="AY202" s="41"/>
      <c r="AZ202" s="41"/>
    </row>
    <row r="203" spans="2:52" ht="12.75" customHeight="1" x14ac:dyDescent="0.15">
      <c r="B203" s="41"/>
      <c r="C203" s="41"/>
      <c r="D203" s="41"/>
      <c r="F203" s="64"/>
      <c r="G203" s="64"/>
      <c r="H203" s="64"/>
      <c r="N203" s="41"/>
      <c r="O203" s="41"/>
      <c r="P203" s="41"/>
      <c r="AX203" s="41"/>
      <c r="AY203" s="41"/>
      <c r="AZ203" s="41"/>
    </row>
    <row r="204" spans="2:52" ht="12.75" customHeight="1" x14ac:dyDescent="0.15">
      <c r="B204" s="41"/>
      <c r="C204" s="41"/>
      <c r="D204" s="41"/>
      <c r="F204" s="64"/>
      <c r="G204" s="64"/>
      <c r="H204" s="64"/>
      <c r="N204" s="41"/>
      <c r="O204" s="41"/>
      <c r="P204" s="41"/>
      <c r="AX204" s="41"/>
      <c r="AY204" s="41"/>
      <c r="AZ204" s="41"/>
    </row>
    <row r="205" spans="2:52" ht="12.75" customHeight="1" x14ac:dyDescent="0.15">
      <c r="B205" s="41"/>
      <c r="C205" s="41"/>
      <c r="D205" s="41"/>
      <c r="F205" s="64"/>
      <c r="G205" s="64"/>
      <c r="H205" s="64"/>
      <c r="N205" s="41"/>
      <c r="O205" s="41"/>
      <c r="P205" s="41"/>
      <c r="AX205" s="41"/>
      <c r="AY205" s="41"/>
      <c r="AZ205" s="41"/>
    </row>
    <row r="206" spans="2:52" ht="12.75" customHeight="1" x14ac:dyDescent="0.15">
      <c r="B206" s="41"/>
      <c r="C206" s="41"/>
      <c r="D206" s="41"/>
      <c r="F206" s="64"/>
      <c r="G206" s="64"/>
      <c r="H206" s="64"/>
      <c r="N206" s="41"/>
      <c r="O206" s="41"/>
      <c r="P206" s="41"/>
      <c r="AX206" s="41"/>
      <c r="AY206" s="41"/>
      <c r="AZ206" s="41"/>
    </row>
    <row r="207" spans="2:52" ht="12.75" customHeight="1" x14ac:dyDescent="0.15">
      <c r="B207" s="41"/>
      <c r="C207" s="41"/>
      <c r="D207" s="41"/>
      <c r="F207" s="64"/>
      <c r="G207" s="64"/>
      <c r="H207" s="64"/>
      <c r="N207" s="41"/>
      <c r="O207" s="41"/>
      <c r="P207" s="41"/>
      <c r="AX207" s="41"/>
      <c r="AY207" s="41"/>
      <c r="AZ207" s="41"/>
    </row>
    <row r="208" spans="2:52" ht="12.75" customHeight="1" x14ac:dyDescent="0.15">
      <c r="B208" s="41"/>
      <c r="C208" s="41"/>
      <c r="D208" s="41"/>
      <c r="F208" s="64"/>
      <c r="G208" s="64"/>
      <c r="H208" s="64"/>
      <c r="N208" s="41"/>
      <c r="O208" s="41"/>
      <c r="P208" s="41"/>
      <c r="AX208" s="41"/>
      <c r="AY208" s="41"/>
      <c r="AZ208" s="41"/>
    </row>
    <row r="209" spans="2:52" ht="12.75" customHeight="1" x14ac:dyDescent="0.15">
      <c r="B209" s="41"/>
      <c r="C209" s="41"/>
      <c r="D209" s="41"/>
      <c r="F209" s="64"/>
      <c r="G209" s="64"/>
      <c r="H209" s="64"/>
      <c r="N209" s="41"/>
      <c r="O209" s="41"/>
      <c r="P209" s="41"/>
      <c r="AX209" s="41"/>
      <c r="AY209" s="41"/>
      <c r="AZ209" s="41"/>
    </row>
    <row r="210" spans="2:52" ht="12.75" customHeight="1" x14ac:dyDescent="0.15">
      <c r="B210" s="41"/>
      <c r="C210" s="41"/>
      <c r="D210" s="41"/>
      <c r="F210" s="64"/>
      <c r="G210" s="64"/>
      <c r="H210" s="64"/>
      <c r="N210" s="41"/>
      <c r="O210" s="41"/>
      <c r="P210" s="41"/>
      <c r="AX210" s="41"/>
      <c r="AY210" s="41"/>
      <c r="AZ210" s="41"/>
    </row>
    <row r="211" spans="2:52" ht="12.75" customHeight="1" x14ac:dyDescent="0.15">
      <c r="B211" s="41"/>
      <c r="C211" s="41"/>
      <c r="D211" s="41"/>
      <c r="F211" s="64"/>
      <c r="G211" s="64"/>
      <c r="H211" s="64"/>
      <c r="N211" s="41"/>
      <c r="O211" s="41"/>
      <c r="P211" s="41"/>
      <c r="AX211" s="41"/>
      <c r="AY211" s="41"/>
      <c r="AZ211" s="41"/>
    </row>
    <row r="212" spans="2:52" ht="12.75" customHeight="1" x14ac:dyDescent="0.15">
      <c r="B212" s="41"/>
      <c r="C212" s="41"/>
      <c r="D212" s="41"/>
      <c r="F212" s="64"/>
      <c r="G212" s="64"/>
      <c r="H212" s="64"/>
      <c r="N212" s="41"/>
      <c r="O212" s="41"/>
      <c r="P212" s="41"/>
      <c r="AX212" s="41"/>
      <c r="AY212" s="41"/>
      <c r="AZ212" s="41"/>
    </row>
    <row r="213" spans="2:52" ht="12.75" customHeight="1" x14ac:dyDescent="0.15">
      <c r="B213" s="41"/>
      <c r="C213" s="41"/>
      <c r="D213" s="41"/>
      <c r="F213" s="64"/>
      <c r="G213" s="64"/>
      <c r="H213" s="64"/>
      <c r="N213" s="41"/>
      <c r="O213" s="41"/>
      <c r="P213" s="41"/>
      <c r="AX213" s="41"/>
      <c r="AY213" s="41"/>
      <c r="AZ213" s="41"/>
    </row>
    <row r="214" spans="2:52" ht="12.75" customHeight="1" x14ac:dyDescent="0.15">
      <c r="B214" s="41"/>
      <c r="C214" s="41"/>
      <c r="D214" s="41"/>
      <c r="F214" s="64"/>
      <c r="G214" s="64"/>
      <c r="H214" s="64"/>
      <c r="N214" s="41"/>
      <c r="O214" s="41"/>
      <c r="P214" s="41"/>
      <c r="AX214" s="41"/>
      <c r="AY214" s="41"/>
      <c r="AZ214" s="41"/>
    </row>
    <row r="215" spans="2:52" ht="12.75" customHeight="1" x14ac:dyDescent="0.15">
      <c r="B215" s="41"/>
      <c r="C215" s="41"/>
      <c r="D215" s="41"/>
      <c r="F215" s="64"/>
      <c r="G215" s="64"/>
      <c r="H215" s="64"/>
      <c r="N215" s="41"/>
      <c r="O215" s="41"/>
      <c r="P215" s="41"/>
      <c r="AX215" s="41"/>
      <c r="AY215" s="41"/>
      <c r="AZ215" s="41"/>
    </row>
    <row r="216" spans="2:52" ht="12.75" customHeight="1" x14ac:dyDescent="0.15">
      <c r="B216" s="41"/>
      <c r="C216" s="41"/>
      <c r="D216" s="41"/>
      <c r="F216" s="64"/>
      <c r="G216" s="64"/>
      <c r="H216" s="64"/>
      <c r="N216" s="41"/>
      <c r="O216" s="41"/>
      <c r="P216" s="41"/>
      <c r="AX216" s="41"/>
      <c r="AY216" s="41"/>
      <c r="AZ216" s="41"/>
    </row>
    <row r="217" spans="2:52" ht="12.75" customHeight="1" x14ac:dyDescent="0.15">
      <c r="B217" s="41"/>
      <c r="C217" s="41"/>
      <c r="D217" s="41"/>
      <c r="F217" s="64"/>
      <c r="G217" s="64"/>
      <c r="H217" s="64"/>
      <c r="N217" s="41"/>
      <c r="O217" s="41"/>
      <c r="P217" s="41"/>
      <c r="AX217" s="41"/>
      <c r="AY217" s="41"/>
      <c r="AZ217" s="41"/>
    </row>
    <row r="218" spans="2:52" ht="12.75" customHeight="1" x14ac:dyDescent="0.15">
      <c r="B218" s="41"/>
      <c r="C218" s="41"/>
      <c r="D218" s="41"/>
      <c r="F218" s="64"/>
      <c r="G218" s="64"/>
      <c r="H218" s="64"/>
      <c r="N218" s="41"/>
      <c r="O218" s="41"/>
      <c r="P218" s="41"/>
      <c r="AX218" s="41"/>
      <c r="AY218" s="41"/>
      <c r="AZ218" s="41"/>
    </row>
    <row r="219" spans="2:52" ht="12.75" customHeight="1" x14ac:dyDescent="0.15">
      <c r="B219" s="41"/>
      <c r="C219" s="41"/>
      <c r="D219" s="41"/>
      <c r="F219" s="64"/>
      <c r="G219" s="64"/>
      <c r="H219" s="64"/>
      <c r="N219" s="41"/>
      <c r="O219" s="41"/>
      <c r="P219" s="41"/>
      <c r="AX219" s="41"/>
      <c r="AY219" s="41"/>
      <c r="AZ219" s="41"/>
    </row>
    <row r="220" spans="2:52" ht="12.75" customHeight="1" x14ac:dyDescent="0.15">
      <c r="B220" s="41"/>
      <c r="C220" s="41"/>
      <c r="D220" s="41"/>
      <c r="F220" s="64"/>
      <c r="G220" s="64"/>
      <c r="H220" s="64"/>
      <c r="N220" s="41"/>
      <c r="O220" s="41"/>
      <c r="P220" s="41"/>
      <c r="AX220" s="41"/>
      <c r="AY220" s="41"/>
      <c r="AZ220" s="41"/>
    </row>
    <row r="221" spans="2:52" ht="12.75" customHeight="1" x14ac:dyDescent="0.15">
      <c r="B221" s="41"/>
      <c r="C221" s="41"/>
      <c r="D221" s="41"/>
      <c r="F221" s="64"/>
      <c r="G221" s="64"/>
      <c r="H221" s="64"/>
      <c r="N221" s="41"/>
      <c r="O221" s="41"/>
      <c r="P221" s="41"/>
      <c r="AX221" s="41"/>
      <c r="AY221" s="41"/>
      <c r="AZ221" s="41"/>
    </row>
    <row r="222" spans="2:52" ht="12.75" customHeight="1" x14ac:dyDescent="0.15">
      <c r="B222" s="41"/>
      <c r="C222" s="41"/>
      <c r="D222" s="41"/>
      <c r="F222" s="64"/>
      <c r="G222" s="64"/>
      <c r="H222" s="64"/>
      <c r="N222" s="41"/>
      <c r="O222" s="41"/>
      <c r="P222" s="41"/>
      <c r="AX222" s="41"/>
      <c r="AY222" s="41"/>
      <c r="AZ222" s="41"/>
    </row>
    <row r="223" spans="2:52" ht="12.75" customHeight="1" x14ac:dyDescent="0.15">
      <c r="B223" s="41"/>
      <c r="C223" s="41"/>
      <c r="D223" s="41"/>
      <c r="F223" s="64"/>
      <c r="G223" s="64"/>
      <c r="H223" s="64"/>
      <c r="N223" s="41"/>
      <c r="O223" s="41"/>
      <c r="P223" s="41"/>
      <c r="AX223" s="41"/>
      <c r="AY223" s="41"/>
      <c r="AZ223" s="41"/>
    </row>
    <row r="224" spans="2:52" ht="12.75" customHeight="1" x14ac:dyDescent="0.15">
      <c r="B224" s="41"/>
      <c r="C224" s="41"/>
      <c r="D224" s="41"/>
      <c r="F224" s="64"/>
      <c r="G224" s="64"/>
      <c r="H224" s="64"/>
      <c r="N224" s="41"/>
      <c r="O224" s="41"/>
      <c r="P224" s="41"/>
      <c r="AX224" s="41"/>
      <c r="AY224" s="41"/>
      <c r="AZ224" s="41"/>
    </row>
    <row r="225" spans="2:52" ht="12.75" customHeight="1" x14ac:dyDescent="0.15">
      <c r="B225" s="41"/>
      <c r="C225" s="41"/>
      <c r="D225" s="41"/>
      <c r="F225" s="64"/>
      <c r="G225" s="64"/>
      <c r="H225" s="64"/>
      <c r="N225" s="41"/>
      <c r="O225" s="41"/>
      <c r="P225" s="41"/>
      <c r="AX225" s="41"/>
      <c r="AY225" s="41"/>
      <c r="AZ225" s="41"/>
    </row>
    <row r="226" spans="2:52" ht="12.75" customHeight="1" x14ac:dyDescent="0.15">
      <c r="B226" s="41"/>
      <c r="C226" s="41"/>
      <c r="D226" s="41"/>
      <c r="F226" s="64"/>
      <c r="G226" s="64"/>
      <c r="H226" s="64"/>
      <c r="N226" s="41"/>
      <c r="O226" s="41"/>
      <c r="P226" s="41"/>
      <c r="AX226" s="41"/>
      <c r="AY226" s="41"/>
      <c r="AZ226" s="41"/>
    </row>
    <row r="227" spans="2:52" ht="12.75" customHeight="1" x14ac:dyDescent="0.15">
      <c r="B227" s="41"/>
      <c r="C227" s="41"/>
      <c r="D227" s="41"/>
      <c r="F227" s="64"/>
      <c r="G227" s="64"/>
      <c r="H227" s="64"/>
      <c r="N227" s="41"/>
      <c r="O227" s="41"/>
      <c r="P227" s="41"/>
      <c r="AX227" s="41"/>
      <c r="AY227" s="41"/>
      <c r="AZ227" s="41"/>
    </row>
    <row r="228" spans="2:52" ht="12.75" customHeight="1" x14ac:dyDescent="0.15">
      <c r="B228" s="41"/>
      <c r="C228" s="41"/>
      <c r="D228" s="41"/>
      <c r="F228" s="64"/>
      <c r="G228" s="64"/>
      <c r="H228" s="64"/>
      <c r="N228" s="41"/>
      <c r="O228" s="41"/>
      <c r="P228" s="41"/>
      <c r="AX228" s="41"/>
      <c r="AY228" s="41"/>
      <c r="AZ228" s="41"/>
    </row>
    <row r="229" spans="2:52" ht="12.75" customHeight="1" x14ac:dyDescent="0.15">
      <c r="B229" s="41"/>
      <c r="C229" s="41"/>
      <c r="D229" s="41"/>
      <c r="F229" s="64"/>
      <c r="G229" s="64"/>
      <c r="H229" s="64"/>
      <c r="N229" s="41"/>
      <c r="O229" s="41"/>
      <c r="P229" s="41"/>
      <c r="AX229" s="41"/>
      <c r="AY229" s="41"/>
      <c r="AZ229" s="41"/>
    </row>
    <row r="230" spans="2:52" ht="12.75" customHeight="1" x14ac:dyDescent="0.15">
      <c r="B230" s="41"/>
      <c r="C230" s="41"/>
      <c r="D230" s="41"/>
      <c r="F230" s="64"/>
      <c r="G230" s="64"/>
      <c r="H230" s="64"/>
      <c r="N230" s="41"/>
      <c r="O230" s="41"/>
      <c r="P230" s="41"/>
      <c r="AX230" s="41"/>
      <c r="AY230" s="41"/>
      <c r="AZ230" s="41"/>
    </row>
    <row r="231" spans="2:52" ht="12.75" customHeight="1" x14ac:dyDescent="0.15">
      <c r="B231" s="41"/>
      <c r="C231" s="41"/>
      <c r="D231" s="41"/>
      <c r="F231" s="64"/>
      <c r="G231" s="64"/>
      <c r="H231" s="64"/>
      <c r="N231" s="41"/>
      <c r="O231" s="41"/>
      <c r="P231" s="41"/>
      <c r="AX231" s="41"/>
      <c r="AY231" s="41"/>
      <c r="AZ231" s="41"/>
    </row>
    <row r="232" spans="2:52" ht="12.75" customHeight="1" x14ac:dyDescent="0.15">
      <c r="B232" s="41"/>
      <c r="C232" s="41"/>
      <c r="D232" s="41"/>
      <c r="F232" s="64"/>
      <c r="G232" s="64"/>
      <c r="H232" s="64"/>
      <c r="N232" s="41"/>
      <c r="O232" s="41"/>
      <c r="P232" s="41"/>
      <c r="AX232" s="41"/>
      <c r="AY232" s="41"/>
      <c r="AZ232" s="41"/>
    </row>
    <row r="233" spans="2:52" ht="12.75" customHeight="1" x14ac:dyDescent="0.15">
      <c r="B233" s="41"/>
      <c r="C233" s="41"/>
      <c r="D233" s="41"/>
      <c r="F233" s="64"/>
      <c r="G233" s="64"/>
      <c r="H233" s="64"/>
      <c r="N233" s="41"/>
      <c r="O233" s="41"/>
      <c r="P233" s="41"/>
      <c r="AX233" s="41"/>
      <c r="AY233" s="41"/>
      <c r="AZ233" s="41"/>
    </row>
    <row r="234" spans="2:52" ht="12.75" customHeight="1" x14ac:dyDescent="0.15">
      <c r="B234" s="41"/>
      <c r="C234" s="41"/>
      <c r="D234" s="41"/>
      <c r="F234" s="64"/>
      <c r="G234" s="64"/>
      <c r="H234" s="64"/>
      <c r="N234" s="41"/>
      <c r="O234" s="41"/>
      <c r="P234" s="41"/>
      <c r="AX234" s="41"/>
      <c r="AY234" s="41"/>
      <c r="AZ234" s="41"/>
    </row>
    <row r="235" spans="2:52" ht="12.75" customHeight="1" x14ac:dyDescent="0.15">
      <c r="B235" s="41"/>
      <c r="C235" s="41"/>
      <c r="D235" s="41"/>
      <c r="F235" s="64"/>
      <c r="G235" s="64"/>
      <c r="H235" s="64"/>
      <c r="N235" s="41"/>
      <c r="O235" s="41"/>
      <c r="P235" s="41"/>
      <c r="AX235" s="41"/>
      <c r="AY235" s="41"/>
      <c r="AZ235" s="41"/>
    </row>
    <row r="236" spans="2:52" ht="12.75" customHeight="1" x14ac:dyDescent="0.15">
      <c r="B236" s="41"/>
      <c r="C236" s="41"/>
      <c r="D236" s="41"/>
      <c r="F236" s="64"/>
      <c r="G236" s="64"/>
      <c r="H236" s="64"/>
      <c r="N236" s="41"/>
      <c r="O236" s="41"/>
      <c r="P236" s="41"/>
      <c r="AX236" s="41"/>
      <c r="AY236" s="41"/>
      <c r="AZ236" s="41"/>
    </row>
    <row r="237" spans="2:52" ht="12.75" customHeight="1" x14ac:dyDescent="0.15">
      <c r="B237" s="41"/>
      <c r="C237" s="41"/>
      <c r="D237" s="41"/>
      <c r="F237" s="64"/>
      <c r="G237" s="64"/>
      <c r="H237" s="64"/>
      <c r="N237" s="41"/>
      <c r="O237" s="41"/>
      <c r="P237" s="41"/>
      <c r="AX237" s="41"/>
      <c r="AY237" s="41"/>
      <c r="AZ237" s="41"/>
    </row>
    <row r="238" spans="2:52" ht="12.75" customHeight="1" x14ac:dyDescent="0.15">
      <c r="B238" s="41"/>
      <c r="C238" s="41"/>
      <c r="D238" s="41"/>
      <c r="F238" s="64"/>
      <c r="G238" s="64"/>
      <c r="H238" s="64"/>
      <c r="N238" s="41"/>
      <c r="O238" s="41"/>
      <c r="P238" s="41"/>
      <c r="AX238" s="41"/>
      <c r="AY238" s="41"/>
      <c r="AZ238" s="41"/>
    </row>
    <row r="239" spans="2:52" ht="12.75" customHeight="1" x14ac:dyDescent="0.15">
      <c r="B239" s="41"/>
      <c r="C239" s="41"/>
      <c r="D239" s="41"/>
      <c r="F239" s="64"/>
      <c r="G239" s="64"/>
      <c r="H239" s="64"/>
      <c r="N239" s="41"/>
      <c r="O239" s="41"/>
      <c r="P239" s="41"/>
      <c r="AX239" s="41"/>
      <c r="AY239" s="41"/>
      <c r="AZ239" s="41"/>
    </row>
    <row r="240" spans="2:52" ht="12.75" customHeight="1" x14ac:dyDescent="0.15">
      <c r="B240" s="41"/>
      <c r="C240" s="41"/>
      <c r="D240" s="41"/>
      <c r="F240" s="64"/>
      <c r="G240" s="64"/>
      <c r="H240" s="64"/>
      <c r="N240" s="41"/>
      <c r="O240" s="41"/>
      <c r="P240" s="41"/>
      <c r="AX240" s="41"/>
      <c r="AY240" s="41"/>
      <c r="AZ240" s="41"/>
    </row>
    <row r="241" spans="2:52" ht="12.75" customHeight="1" x14ac:dyDescent="0.15">
      <c r="B241" s="41"/>
      <c r="C241" s="41"/>
      <c r="D241" s="41"/>
      <c r="F241" s="64"/>
      <c r="G241" s="64"/>
      <c r="H241" s="64"/>
      <c r="N241" s="41"/>
      <c r="O241" s="41"/>
      <c r="P241" s="41"/>
      <c r="AX241" s="41"/>
      <c r="AY241" s="41"/>
      <c r="AZ241" s="41"/>
    </row>
    <row r="242" spans="2:52" ht="12.75" customHeight="1" x14ac:dyDescent="0.15">
      <c r="B242" s="41"/>
      <c r="C242" s="41"/>
      <c r="D242" s="41"/>
      <c r="F242" s="64"/>
      <c r="G242" s="64"/>
      <c r="H242" s="64"/>
      <c r="N242" s="41"/>
      <c r="O242" s="41"/>
      <c r="P242" s="41"/>
      <c r="AX242" s="41"/>
      <c r="AY242" s="41"/>
      <c r="AZ242" s="41"/>
    </row>
    <row r="243" spans="2:52" ht="12.75" customHeight="1" x14ac:dyDescent="0.15">
      <c r="B243" s="41"/>
      <c r="C243" s="41"/>
      <c r="D243" s="41"/>
      <c r="F243" s="64"/>
      <c r="G243" s="64"/>
      <c r="H243" s="64"/>
      <c r="N243" s="41"/>
      <c r="O243" s="41"/>
      <c r="P243" s="41"/>
      <c r="AX243" s="41"/>
      <c r="AY243" s="41"/>
      <c r="AZ243" s="41"/>
    </row>
    <row r="244" spans="2:52" ht="12.75" customHeight="1" x14ac:dyDescent="0.15">
      <c r="B244" s="41"/>
      <c r="C244" s="41"/>
      <c r="D244" s="41"/>
      <c r="F244" s="64"/>
      <c r="G244" s="64"/>
      <c r="H244" s="64"/>
      <c r="N244" s="41"/>
      <c r="O244" s="41"/>
      <c r="P244" s="41"/>
      <c r="AX244" s="41"/>
      <c r="AY244" s="41"/>
      <c r="AZ244" s="41"/>
    </row>
    <row r="245" spans="2:52" ht="12.75" customHeight="1" x14ac:dyDescent="0.15">
      <c r="B245" s="41"/>
      <c r="C245" s="41"/>
      <c r="D245" s="41"/>
      <c r="F245" s="64"/>
      <c r="G245" s="64"/>
      <c r="H245" s="64"/>
      <c r="N245" s="41"/>
      <c r="O245" s="41"/>
      <c r="P245" s="41"/>
      <c r="AX245" s="41"/>
      <c r="AY245" s="41"/>
      <c r="AZ245" s="41"/>
    </row>
    <row r="246" spans="2:52" ht="12.75" customHeight="1" x14ac:dyDescent="0.15">
      <c r="B246" s="41"/>
      <c r="C246" s="41"/>
      <c r="D246" s="41"/>
      <c r="F246" s="64"/>
      <c r="G246" s="64"/>
      <c r="H246" s="64"/>
      <c r="N246" s="41"/>
      <c r="O246" s="41"/>
      <c r="P246" s="41"/>
      <c r="AX246" s="41"/>
      <c r="AY246" s="41"/>
      <c r="AZ246" s="41"/>
    </row>
    <row r="247" spans="2:52" ht="12.75" customHeight="1" x14ac:dyDescent="0.15">
      <c r="B247" s="41"/>
      <c r="C247" s="41"/>
      <c r="D247" s="41"/>
      <c r="F247" s="64"/>
      <c r="G247" s="64"/>
      <c r="H247" s="64"/>
      <c r="N247" s="41"/>
      <c r="O247" s="41"/>
      <c r="P247" s="41"/>
      <c r="AX247" s="41"/>
      <c r="AY247" s="41"/>
      <c r="AZ247" s="41"/>
    </row>
    <row r="248" spans="2:52" ht="12.75" customHeight="1" x14ac:dyDescent="0.15">
      <c r="B248" s="41"/>
      <c r="C248" s="41"/>
      <c r="D248" s="41"/>
      <c r="F248" s="64"/>
      <c r="G248" s="64"/>
      <c r="H248" s="64"/>
      <c r="N248" s="41"/>
      <c r="O248" s="41"/>
      <c r="P248" s="41"/>
      <c r="AX248" s="41"/>
      <c r="AY248" s="41"/>
      <c r="AZ248" s="41"/>
    </row>
    <row r="249" spans="2:52" ht="12.75" customHeight="1" x14ac:dyDescent="0.15">
      <c r="B249" s="41"/>
      <c r="C249" s="41"/>
      <c r="D249" s="41"/>
      <c r="F249" s="64"/>
      <c r="G249" s="64"/>
      <c r="H249" s="64"/>
      <c r="N249" s="41"/>
      <c r="O249" s="41"/>
      <c r="P249" s="41"/>
      <c r="AX249" s="41"/>
      <c r="AY249" s="41"/>
      <c r="AZ249" s="41"/>
    </row>
    <row r="250" spans="2:52" ht="12.75" customHeight="1" x14ac:dyDescent="0.15">
      <c r="B250" s="41"/>
      <c r="C250" s="41"/>
      <c r="D250" s="41"/>
      <c r="F250" s="64"/>
      <c r="G250" s="64"/>
      <c r="H250" s="64"/>
      <c r="N250" s="41"/>
      <c r="O250" s="41"/>
      <c r="P250" s="41"/>
      <c r="AX250" s="41"/>
      <c r="AY250" s="41"/>
      <c r="AZ250" s="41"/>
    </row>
    <row r="251" spans="2:52" ht="12.75" customHeight="1" x14ac:dyDescent="0.15">
      <c r="B251" s="41"/>
      <c r="C251" s="41"/>
      <c r="D251" s="41"/>
      <c r="F251" s="64"/>
      <c r="G251" s="64"/>
      <c r="H251" s="64"/>
      <c r="N251" s="41"/>
      <c r="O251" s="41"/>
      <c r="P251" s="41"/>
      <c r="AX251" s="41"/>
      <c r="AY251" s="41"/>
      <c r="AZ251" s="41"/>
    </row>
    <row r="252" spans="2:52" ht="12.75" customHeight="1" x14ac:dyDescent="0.15">
      <c r="B252" s="41"/>
      <c r="C252" s="41"/>
      <c r="D252" s="41"/>
      <c r="F252" s="64"/>
      <c r="G252" s="64"/>
      <c r="H252" s="64"/>
      <c r="N252" s="41"/>
      <c r="O252" s="41"/>
      <c r="P252" s="41"/>
      <c r="AX252" s="41"/>
      <c r="AY252" s="41"/>
      <c r="AZ252" s="41"/>
    </row>
    <row r="253" spans="2:52" ht="12.75" customHeight="1" x14ac:dyDescent="0.15">
      <c r="B253" s="41"/>
      <c r="C253" s="41"/>
      <c r="D253" s="41"/>
      <c r="F253" s="64"/>
      <c r="G253" s="64"/>
      <c r="H253" s="64"/>
      <c r="N253" s="41"/>
      <c r="O253" s="41"/>
      <c r="P253" s="41"/>
      <c r="AX253" s="41"/>
      <c r="AY253" s="41"/>
      <c r="AZ253" s="41"/>
    </row>
    <row r="254" spans="2:52" ht="12.75" customHeight="1" x14ac:dyDescent="0.15">
      <c r="B254" s="41"/>
      <c r="C254" s="41"/>
      <c r="D254" s="41"/>
      <c r="F254" s="64"/>
      <c r="G254" s="64"/>
      <c r="H254" s="64"/>
      <c r="N254" s="41"/>
      <c r="O254" s="41"/>
      <c r="P254" s="41"/>
      <c r="AX254" s="41"/>
      <c r="AY254" s="41"/>
      <c r="AZ254" s="41"/>
    </row>
    <row r="255" spans="2:52" ht="12.75" customHeight="1" x14ac:dyDescent="0.15">
      <c r="B255" s="41"/>
      <c r="C255" s="41"/>
      <c r="D255" s="41"/>
      <c r="F255" s="64"/>
      <c r="G255" s="64"/>
      <c r="H255" s="64"/>
      <c r="N255" s="41"/>
      <c r="O255" s="41"/>
      <c r="P255" s="41"/>
      <c r="AX255" s="41"/>
      <c r="AY255" s="41"/>
      <c r="AZ255" s="41"/>
    </row>
    <row r="256" spans="2:52" ht="12.75" customHeight="1" x14ac:dyDescent="0.15">
      <c r="B256" s="41"/>
      <c r="C256" s="41"/>
      <c r="D256" s="41"/>
      <c r="F256" s="64"/>
      <c r="G256" s="64"/>
      <c r="H256" s="64"/>
      <c r="N256" s="41"/>
      <c r="O256" s="41"/>
      <c r="P256" s="41"/>
      <c r="AX256" s="41"/>
      <c r="AY256" s="41"/>
      <c r="AZ256" s="41"/>
    </row>
    <row r="257" spans="2:52" ht="12.75" customHeight="1" x14ac:dyDescent="0.15">
      <c r="B257" s="41"/>
      <c r="C257" s="41"/>
      <c r="D257" s="41"/>
      <c r="F257" s="64"/>
      <c r="G257" s="64"/>
      <c r="H257" s="64"/>
      <c r="N257" s="41"/>
      <c r="O257" s="41"/>
      <c r="P257" s="41"/>
      <c r="AX257" s="41"/>
      <c r="AY257" s="41"/>
      <c r="AZ257" s="41"/>
    </row>
    <row r="258" spans="2:52" ht="12.75" customHeight="1" x14ac:dyDescent="0.15">
      <c r="B258" s="41"/>
      <c r="C258" s="41"/>
      <c r="D258" s="41"/>
      <c r="F258" s="64"/>
      <c r="G258" s="64"/>
      <c r="H258" s="64"/>
      <c r="N258" s="41"/>
      <c r="O258" s="41"/>
      <c r="P258" s="41"/>
      <c r="AX258" s="41"/>
      <c r="AY258" s="41"/>
      <c r="AZ258" s="41"/>
    </row>
    <row r="259" spans="2:52" ht="12.75" customHeight="1" x14ac:dyDescent="0.15">
      <c r="B259" s="41"/>
      <c r="C259" s="41"/>
      <c r="D259" s="41"/>
      <c r="F259" s="64"/>
      <c r="G259" s="64"/>
      <c r="H259" s="64"/>
      <c r="N259" s="41"/>
      <c r="O259" s="41"/>
      <c r="P259" s="41"/>
      <c r="AX259" s="41"/>
      <c r="AY259" s="41"/>
      <c r="AZ259" s="41"/>
    </row>
    <row r="260" spans="2:52" ht="12.75" customHeight="1" x14ac:dyDescent="0.15">
      <c r="B260" s="41"/>
      <c r="C260" s="41"/>
      <c r="D260" s="41"/>
      <c r="F260" s="64"/>
      <c r="G260" s="64"/>
      <c r="H260" s="64"/>
      <c r="N260" s="41"/>
      <c r="O260" s="41"/>
      <c r="P260" s="41"/>
      <c r="AX260" s="41"/>
      <c r="AY260" s="41"/>
      <c r="AZ260" s="41"/>
    </row>
    <row r="261" spans="2:52" ht="12.75" customHeight="1" x14ac:dyDescent="0.15">
      <c r="B261" s="41"/>
      <c r="C261" s="41"/>
      <c r="D261" s="41"/>
      <c r="F261" s="64"/>
      <c r="G261" s="64"/>
      <c r="H261" s="64"/>
      <c r="N261" s="41"/>
      <c r="O261" s="41"/>
      <c r="P261" s="41"/>
      <c r="AX261" s="41"/>
      <c r="AY261" s="41"/>
      <c r="AZ261" s="41"/>
    </row>
    <row r="262" spans="2:52" ht="12.75" customHeight="1" x14ac:dyDescent="0.15">
      <c r="B262" s="41"/>
      <c r="C262" s="41"/>
      <c r="D262" s="41"/>
      <c r="F262" s="64"/>
      <c r="G262" s="64"/>
      <c r="H262" s="64"/>
      <c r="N262" s="41"/>
      <c r="O262" s="41"/>
      <c r="P262" s="41"/>
      <c r="AX262" s="41"/>
      <c r="AY262" s="41"/>
      <c r="AZ262" s="41"/>
    </row>
    <row r="263" spans="2:52" ht="12.75" customHeight="1" x14ac:dyDescent="0.15">
      <c r="B263" s="41"/>
      <c r="C263" s="41"/>
      <c r="D263" s="41"/>
      <c r="F263" s="64"/>
      <c r="G263" s="64"/>
      <c r="H263" s="64"/>
      <c r="N263" s="41"/>
      <c r="O263" s="41"/>
      <c r="P263" s="41"/>
      <c r="AX263" s="41"/>
      <c r="AY263" s="41"/>
      <c r="AZ263" s="41"/>
    </row>
    <row r="264" spans="2:52" ht="12.75" customHeight="1" x14ac:dyDescent="0.15">
      <c r="B264" s="41"/>
      <c r="C264" s="41"/>
      <c r="D264" s="41"/>
      <c r="F264" s="64"/>
      <c r="G264" s="64"/>
      <c r="H264" s="64"/>
      <c r="N264" s="41"/>
      <c r="O264" s="41"/>
      <c r="P264" s="41"/>
      <c r="AX264" s="41"/>
      <c r="AY264" s="41"/>
      <c r="AZ264" s="41"/>
    </row>
    <row r="265" spans="2:52" ht="12.75" customHeight="1" x14ac:dyDescent="0.15">
      <c r="B265" s="41"/>
      <c r="C265" s="41"/>
      <c r="D265" s="41"/>
      <c r="F265" s="64"/>
      <c r="G265" s="64"/>
      <c r="H265" s="64"/>
      <c r="N265" s="41"/>
      <c r="O265" s="41"/>
      <c r="P265" s="41"/>
      <c r="AX265" s="41"/>
      <c r="AY265" s="41"/>
      <c r="AZ265" s="41"/>
    </row>
    <row r="266" spans="2:52" ht="12.75" customHeight="1" x14ac:dyDescent="0.15">
      <c r="B266" s="41"/>
      <c r="C266" s="41"/>
      <c r="D266" s="41"/>
      <c r="F266" s="64"/>
      <c r="G266" s="64"/>
      <c r="H266" s="64"/>
      <c r="N266" s="41"/>
      <c r="O266" s="41"/>
      <c r="P266" s="41"/>
      <c r="AX266" s="41"/>
      <c r="AY266" s="41"/>
      <c r="AZ266" s="41"/>
    </row>
    <row r="267" spans="2:52" ht="12.75" customHeight="1" x14ac:dyDescent="0.15">
      <c r="B267" s="41"/>
      <c r="C267" s="41"/>
      <c r="D267" s="41"/>
      <c r="F267" s="64"/>
      <c r="G267" s="64"/>
      <c r="H267" s="64"/>
      <c r="N267" s="41"/>
      <c r="O267" s="41"/>
      <c r="P267" s="41"/>
      <c r="AX267" s="41"/>
      <c r="AY267" s="41"/>
      <c r="AZ267" s="41"/>
    </row>
    <row r="268" spans="2:52" ht="12.75" customHeight="1" x14ac:dyDescent="0.15">
      <c r="B268" s="41"/>
      <c r="C268" s="41"/>
      <c r="D268" s="41"/>
      <c r="F268" s="64"/>
      <c r="G268" s="64"/>
      <c r="H268" s="64"/>
      <c r="N268" s="41"/>
      <c r="O268" s="41"/>
      <c r="P268" s="41"/>
      <c r="AX268" s="41"/>
      <c r="AY268" s="41"/>
      <c r="AZ268" s="41"/>
    </row>
    <row r="269" spans="2:52" ht="12.75" customHeight="1" x14ac:dyDescent="0.15">
      <c r="B269" s="41"/>
      <c r="C269" s="41"/>
      <c r="D269" s="41"/>
      <c r="F269" s="64"/>
      <c r="G269" s="64"/>
      <c r="H269" s="64"/>
      <c r="N269" s="41"/>
      <c r="O269" s="41"/>
      <c r="P269" s="41"/>
      <c r="AX269" s="41"/>
      <c r="AY269" s="41"/>
      <c r="AZ269" s="41"/>
    </row>
    <row r="270" spans="2:52" ht="12.75" customHeight="1" x14ac:dyDescent="0.15">
      <c r="B270" s="41"/>
      <c r="C270" s="41"/>
      <c r="D270" s="41"/>
      <c r="F270" s="64"/>
      <c r="G270" s="64"/>
      <c r="H270" s="64"/>
      <c r="N270" s="41"/>
      <c r="O270" s="41"/>
      <c r="P270" s="41"/>
      <c r="AX270" s="41"/>
      <c r="AY270" s="41"/>
      <c r="AZ270" s="41"/>
    </row>
    <row r="271" spans="2:52" ht="12.75" customHeight="1" x14ac:dyDescent="0.15">
      <c r="B271" s="41"/>
      <c r="C271" s="41"/>
      <c r="D271" s="41"/>
      <c r="F271" s="64"/>
      <c r="G271" s="64"/>
      <c r="H271" s="64"/>
      <c r="N271" s="41"/>
      <c r="O271" s="41"/>
      <c r="P271" s="41"/>
      <c r="AX271" s="41"/>
      <c r="AY271" s="41"/>
      <c r="AZ271" s="41"/>
    </row>
    <row r="272" spans="2:52" ht="12.75" customHeight="1" x14ac:dyDescent="0.15">
      <c r="B272" s="41"/>
      <c r="C272" s="41"/>
      <c r="D272" s="41"/>
      <c r="F272" s="64"/>
      <c r="G272" s="64"/>
      <c r="H272" s="64"/>
      <c r="N272" s="41"/>
      <c r="O272" s="41"/>
      <c r="P272" s="41"/>
      <c r="AX272" s="41"/>
      <c r="AY272" s="41"/>
      <c r="AZ272" s="41"/>
    </row>
    <row r="273" spans="2:52" ht="12.75" customHeight="1" x14ac:dyDescent="0.15">
      <c r="B273" s="41"/>
      <c r="C273" s="41"/>
      <c r="D273" s="41"/>
      <c r="F273" s="64"/>
      <c r="G273" s="64"/>
      <c r="H273" s="64"/>
      <c r="N273" s="41"/>
      <c r="O273" s="41"/>
      <c r="P273" s="41"/>
      <c r="AX273" s="41"/>
      <c r="AY273" s="41"/>
      <c r="AZ273" s="41"/>
    </row>
    <row r="274" spans="2:52" ht="12.75" customHeight="1" x14ac:dyDescent="0.15">
      <c r="B274" s="41"/>
      <c r="C274" s="41"/>
      <c r="D274" s="41"/>
      <c r="F274" s="64"/>
      <c r="G274" s="64"/>
      <c r="H274" s="64"/>
      <c r="N274" s="41"/>
      <c r="O274" s="41"/>
      <c r="P274" s="41"/>
      <c r="AX274" s="41"/>
      <c r="AY274" s="41"/>
      <c r="AZ274" s="41"/>
    </row>
    <row r="275" spans="2:52" ht="12.75" customHeight="1" x14ac:dyDescent="0.15">
      <c r="B275" s="41"/>
      <c r="C275" s="41"/>
      <c r="D275" s="41"/>
      <c r="F275" s="64"/>
      <c r="G275" s="64"/>
      <c r="H275" s="64"/>
      <c r="N275" s="41"/>
      <c r="O275" s="41"/>
      <c r="P275" s="41"/>
      <c r="AX275" s="41"/>
      <c r="AY275" s="41"/>
      <c r="AZ275" s="41"/>
    </row>
    <row r="276" spans="2:52" ht="12.75" customHeight="1" x14ac:dyDescent="0.15">
      <c r="B276" s="41"/>
      <c r="C276" s="41"/>
      <c r="D276" s="41"/>
      <c r="F276" s="64"/>
      <c r="G276" s="64"/>
      <c r="H276" s="64"/>
      <c r="N276" s="41"/>
      <c r="O276" s="41"/>
      <c r="P276" s="41"/>
      <c r="AX276" s="41"/>
      <c r="AY276" s="41"/>
      <c r="AZ276" s="41"/>
    </row>
    <row r="277" spans="2:52" ht="12.75" customHeight="1" x14ac:dyDescent="0.15">
      <c r="B277" s="41"/>
      <c r="C277" s="41"/>
      <c r="D277" s="41"/>
      <c r="F277" s="64"/>
      <c r="G277" s="64"/>
      <c r="H277" s="64"/>
      <c r="N277" s="41"/>
      <c r="O277" s="41"/>
      <c r="P277" s="41"/>
      <c r="AX277" s="41"/>
      <c r="AY277" s="41"/>
      <c r="AZ277" s="41"/>
    </row>
    <row r="278" spans="2:52" ht="12.75" customHeight="1" x14ac:dyDescent="0.15">
      <c r="B278" s="41"/>
      <c r="C278" s="41"/>
      <c r="D278" s="41"/>
      <c r="F278" s="64"/>
      <c r="G278" s="64"/>
      <c r="H278" s="64"/>
      <c r="N278" s="41"/>
      <c r="O278" s="41"/>
      <c r="P278" s="41"/>
      <c r="AX278" s="41"/>
      <c r="AY278" s="41"/>
      <c r="AZ278" s="41"/>
    </row>
    <row r="279" spans="2:52" ht="12.75" customHeight="1" x14ac:dyDescent="0.15">
      <c r="B279" s="41"/>
      <c r="C279" s="41"/>
      <c r="D279" s="41"/>
      <c r="F279" s="64"/>
      <c r="G279" s="64"/>
      <c r="H279" s="64"/>
      <c r="N279" s="41"/>
      <c r="O279" s="41"/>
      <c r="P279" s="41"/>
      <c r="AX279" s="41"/>
      <c r="AY279" s="41"/>
      <c r="AZ279" s="41"/>
    </row>
    <row r="280" spans="2:52" ht="12.75" customHeight="1" x14ac:dyDescent="0.15">
      <c r="B280" s="41"/>
      <c r="C280" s="41"/>
      <c r="D280" s="41"/>
      <c r="F280" s="64"/>
      <c r="G280" s="64"/>
      <c r="H280" s="64"/>
      <c r="N280" s="41"/>
      <c r="O280" s="41"/>
      <c r="P280" s="41"/>
      <c r="AX280" s="41"/>
      <c r="AY280" s="41"/>
      <c r="AZ280" s="41"/>
    </row>
    <row r="281" spans="2:52" ht="12.75" customHeight="1" x14ac:dyDescent="0.15">
      <c r="B281" s="41"/>
      <c r="C281" s="41"/>
      <c r="D281" s="41"/>
      <c r="F281" s="64"/>
      <c r="G281" s="64"/>
      <c r="H281" s="64"/>
      <c r="N281" s="41"/>
      <c r="O281" s="41"/>
      <c r="P281" s="41"/>
      <c r="AX281" s="41"/>
      <c r="AY281" s="41"/>
      <c r="AZ281" s="41"/>
    </row>
    <row r="282" spans="2:52" ht="12.75" customHeight="1" x14ac:dyDescent="0.15">
      <c r="B282" s="41"/>
      <c r="C282" s="41"/>
      <c r="D282" s="41"/>
      <c r="F282" s="64"/>
      <c r="G282" s="64"/>
      <c r="H282" s="64"/>
      <c r="N282" s="41"/>
      <c r="O282" s="41"/>
      <c r="P282" s="41"/>
      <c r="AX282" s="41"/>
      <c r="AY282" s="41"/>
      <c r="AZ282" s="41"/>
    </row>
    <row r="283" spans="2:52" ht="12.75" customHeight="1" x14ac:dyDescent="0.15">
      <c r="B283" s="41"/>
      <c r="C283" s="41"/>
      <c r="D283" s="41"/>
      <c r="F283" s="64"/>
      <c r="G283" s="64"/>
      <c r="H283" s="64"/>
      <c r="N283" s="41"/>
      <c r="O283" s="41"/>
      <c r="P283" s="41"/>
      <c r="AX283" s="41"/>
      <c r="AY283" s="41"/>
      <c r="AZ283" s="41"/>
    </row>
    <row r="284" spans="2:52" ht="12.75" customHeight="1" x14ac:dyDescent="0.15">
      <c r="B284" s="41"/>
      <c r="C284" s="41"/>
      <c r="D284" s="41"/>
      <c r="F284" s="64"/>
      <c r="G284" s="64"/>
      <c r="H284" s="64"/>
      <c r="N284" s="41"/>
      <c r="O284" s="41"/>
      <c r="P284" s="41"/>
      <c r="AX284" s="41"/>
      <c r="AY284" s="41"/>
      <c r="AZ284" s="41"/>
    </row>
    <row r="285" spans="2:52" ht="12.75" customHeight="1" x14ac:dyDescent="0.15">
      <c r="B285" s="41"/>
      <c r="C285" s="41"/>
      <c r="D285" s="41"/>
      <c r="F285" s="64"/>
      <c r="G285" s="64"/>
      <c r="H285" s="64"/>
      <c r="N285" s="41"/>
      <c r="O285" s="41"/>
      <c r="P285" s="41"/>
      <c r="AX285" s="41"/>
      <c r="AY285" s="41"/>
      <c r="AZ285" s="41"/>
    </row>
    <row r="286" spans="2:52" ht="12.75" customHeight="1" x14ac:dyDescent="0.15">
      <c r="B286" s="41"/>
      <c r="C286" s="41"/>
      <c r="D286" s="41"/>
      <c r="F286" s="64"/>
      <c r="G286" s="64"/>
      <c r="H286" s="64"/>
      <c r="N286" s="41"/>
      <c r="O286" s="41"/>
      <c r="P286" s="41"/>
      <c r="AX286" s="41"/>
      <c r="AY286" s="41"/>
      <c r="AZ286" s="41"/>
    </row>
    <row r="287" spans="2:52" ht="12.75" customHeight="1" x14ac:dyDescent="0.15">
      <c r="B287" s="41"/>
      <c r="C287" s="41"/>
      <c r="D287" s="41"/>
      <c r="F287" s="64"/>
      <c r="G287" s="64"/>
      <c r="H287" s="64"/>
      <c r="N287" s="41"/>
      <c r="O287" s="41"/>
      <c r="P287" s="41"/>
      <c r="AX287" s="41"/>
      <c r="AY287" s="41"/>
      <c r="AZ287" s="41"/>
    </row>
    <row r="288" spans="2:52" ht="12.75" customHeight="1" x14ac:dyDescent="0.15">
      <c r="B288" s="41"/>
      <c r="C288" s="41"/>
      <c r="D288" s="41"/>
      <c r="F288" s="64"/>
      <c r="G288" s="64"/>
      <c r="H288" s="64"/>
      <c r="N288" s="41"/>
      <c r="O288" s="41"/>
      <c r="P288" s="41"/>
      <c r="AX288" s="41"/>
      <c r="AY288" s="41"/>
      <c r="AZ288" s="41"/>
    </row>
    <row r="289" spans="2:52" ht="12.75" customHeight="1" x14ac:dyDescent="0.15">
      <c r="B289" s="41"/>
      <c r="C289" s="41"/>
      <c r="D289" s="41"/>
      <c r="F289" s="64"/>
      <c r="G289" s="64"/>
      <c r="H289" s="64"/>
      <c r="N289" s="41"/>
      <c r="O289" s="41"/>
      <c r="P289" s="41"/>
      <c r="AX289" s="41"/>
      <c r="AY289" s="41"/>
      <c r="AZ289" s="41"/>
    </row>
    <row r="290" spans="2:52" ht="12.75" customHeight="1" x14ac:dyDescent="0.15">
      <c r="B290" s="41"/>
      <c r="C290" s="41"/>
      <c r="D290" s="41"/>
      <c r="F290" s="64"/>
      <c r="G290" s="64"/>
      <c r="H290" s="64"/>
      <c r="N290" s="41"/>
      <c r="O290" s="41"/>
      <c r="P290" s="41"/>
      <c r="AX290" s="41"/>
      <c r="AY290" s="41"/>
      <c r="AZ290" s="41"/>
    </row>
    <row r="291" spans="2:52" ht="12.75" customHeight="1" x14ac:dyDescent="0.15">
      <c r="B291" s="41"/>
      <c r="C291" s="41"/>
      <c r="D291" s="41"/>
      <c r="F291" s="64"/>
      <c r="G291" s="64"/>
      <c r="H291" s="64"/>
      <c r="N291" s="41"/>
      <c r="O291" s="41"/>
      <c r="P291" s="41"/>
      <c r="AX291" s="41"/>
      <c r="AY291" s="41"/>
      <c r="AZ291" s="41"/>
    </row>
    <row r="292" spans="2:52" ht="12.75" customHeight="1" x14ac:dyDescent="0.15">
      <c r="B292" s="41"/>
      <c r="C292" s="41"/>
      <c r="D292" s="41"/>
      <c r="F292" s="64"/>
      <c r="G292" s="64"/>
      <c r="H292" s="64"/>
      <c r="N292" s="41"/>
      <c r="O292" s="41"/>
      <c r="P292" s="41"/>
      <c r="AX292" s="41"/>
      <c r="AY292" s="41"/>
      <c r="AZ292" s="41"/>
    </row>
    <row r="293" spans="2:52" ht="12.75" customHeight="1" x14ac:dyDescent="0.15">
      <c r="B293" s="41"/>
      <c r="C293" s="41"/>
      <c r="D293" s="41"/>
      <c r="F293" s="64"/>
      <c r="G293" s="64"/>
      <c r="H293" s="64"/>
      <c r="N293" s="41"/>
      <c r="O293" s="41"/>
      <c r="P293" s="41"/>
      <c r="AX293" s="41"/>
      <c r="AY293" s="41"/>
      <c r="AZ293" s="41"/>
    </row>
    <row r="294" spans="2:52" ht="12.75" customHeight="1" x14ac:dyDescent="0.15">
      <c r="B294" s="41"/>
      <c r="C294" s="41"/>
      <c r="D294" s="41"/>
      <c r="F294" s="64"/>
      <c r="G294" s="64"/>
      <c r="H294" s="64"/>
      <c r="N294" s="41"/>
      <c r="O294" s="41"/>
      <c r="P294" s="41"/>
      <c r="AX294" s="41"/>
      <c r="AY294" s="41"/>
      <c r="AZ294" s="41"/>
    </row>
    <row r="295" spans="2:52" ht="12.75" customHeight="1" x14ac:dyDescent="0.15">
      <c r="B295" s="41"/>
      <c r="C295" s="41"/>
      <c r="D295" s="41"/>
      <c r="F295" s="64"/>
      <c r="G295" s="64"/>
      <c r="H295" s="64"/>
      <c r="N295" s="41"/>
      <c r="O295" s="41"/>
      <c r="P295" s="41"/>
      <c r="AX295" s="41"/>
      <c r="AY295" s="41"/>
      <c r="AZ295" s="41"/>
    </row>
    <row r="296" spans="2:52" ht="12.75" customHeight="1" x14ac:dyDescent="0.15">
      <c r="B296" s="41"/>
      <c r="C296" s="41"/>
      <c r="D296" s="41"/>
      <c r="F296" s="64"/>
      <c r="G296" s="64"/>
      <c r="H296" s="64"/>
      <c r="N296" s="41"/>
      <c r="O296" s="41"/>
      <c r="P296" s="41"/>
      <c r="AX296" s="41"/>
      <c r="AY296" s="41"/>
      <c r="AZ296" s="41"/>
    </row>
    <row r="297" spans="2:52" ht="12.75" customHeight="1" x14ac:dyDescent="0.15">
      <c r="B297" s="41"/>
      <c r="C297" s="41"/>
      <c r="D297" s="41"/>
      <c r="F297" s="64"/>
      <c r="G297" s="64"/>
      <c r="H297" s="64"/>
      <c r="N297" s="41"/>
      <c r="O297" s="41"/>
      <c r="P297" s="41"/>
      <c r="AX297" s="41"/>
      <c r="AY297" s="41"/>
      <c r="AZ297" s="41"/>
    </row>
    <row r="298" spans="2:52" ht="12.75" customHeight="1" x14ac:dyDescent="0.15">
      <c r="B298" s="41"/>
      <c r="C298" s="41"/>
      <c r="D298" s="41"/>
      <c r="F298" s="64"/>
      <c r="G298" s="64"/>
      <c r="H298" s="64"/>
      <c r="N298" s="41"/>
      <c r="O298" s="41"/>
      <c r="P298" s="41"/>
      <c r="AX298" s="41"/>
      <c r="AY298" s="41"/>
      <c r="AZ298" s="41"/>
    </row>
    <row r="299" spans="2:52" ht="12.75" customHeight="1" x14ac:dyDescent="0.15">
      <c r="B299" s="41"/>
      <c r="C299" s="41"/>
      <c r="D299" s="41"/>
      <c r="F299" s="64"/>
      <c r="G299" s="64"/>
      <c r="H299" s="64"/>
      <c r="N299" s="41"/>
      <c r="O299" s="41"/>
      <c r="P299" s="41"/>
      <c r="AX299" s="41"/>
      <c r="AY299" s="41"/>
      <c r="AZ299" s="41"/>
    </row>
    <row r="300" spans="2:52" ht="12.75" customHeight="1" x14ac:dyDescent="0.15">
      <c r="B300" s="41"/>
      <c r="C300" s="41"/>
      <c r="D300" s="41"/>
      <c r="F300" s="64"/>
      <c r="G300" s="64"/>
      <c r="H300" s="64"/>
      <c r="N300" s="41"/>
      <c r="O300" s="41"/>
      <c r="P300" s="41"/>
      <c r="AX300" s="41"/>
      <c r="AY300" s="41"/>
      <c r="AZ300" s="41"/>
    </row>
    <row r="301" spans="2:52" ht="12.75" customHeight="1" x14ac:dyDescent="0.15">
      <c r="B301" s="41"/>
      <c r="C301" s="41"/>
      <c r="D301" s="41"/>
      <c r="F301" s="64"/>
      <c r="G301" s="64"/>
      <c r="H301" s="64"/>
      <c r="N301" s="41"/>
      <c r="O301" s="41"/>
      <c r="P301" s="41"/>
      <c r="AX301" s="41"/>
      <c r="AY301" s="41"/>
      <c r="AZ301" s="41"/>
    </row>
    <row r="302" spans="2:52" ht="12.75" customHeight="1" x14ac:dyDescent="0.15">
      <c r="B302" s="41"/>
      <c r="C302" s="41"/>
      <c r="D302" s="41"/>
      <c r="F302" s="64"/>
      <c r="G302" s="64"/>
      <c r="H302" s="64"/>
      <c r="N302" s="41"/>
      <c r="O302" s="41"/>
      <c r="P302" s="41"/>
      <c r="AX302" s="41"/>
      <c r="AY302" s="41"/>
      <c r="AZ302" s="41"/>
    </row>
    <row r="303" spans="2:52" ht="12.75" customHeight="1" x14ac:dyDescent="0.15">
      <c r="B303" s="41"/>
      <c r="C303" s="41"/>
      <c r="D303" s="41"/>
      <c r="F303" s="64"/>
      <c r="G303" s="64"/>
      <c r="H303" s="64"/>
      <c r="N303" s="41"/>
      <c r="O303" s="41"/>
      <c r="P303" s="41"/>
      <c r="AX303" s="41"/>
      <c r="AY303" s="41"/>
      <c r="AZ303" s="41"/>
    </row>
    <row r="304" spans="2:52" ht="12.75" customHeight="1" x14ac:dyDescent="0.15">
      <c r="B304" s="41"/>
      <c r="C304" s="41"/>
      <c r="D304" s="41"/>
      <c r="F304" s="64"/>
      <c r="G304" s="64"/>
      <c r="H304" s="64"/>
      <c r="N304" s="41"/>
      <c r="O304" s="41"/>
      <c r="P304" s="41"/>
      <c r="AX304" s="41"/>
      <c r="AY304" s="41"/>
      <c r="AZ304" s="41"/>
    </row>
    <row r="305" spans="2:52" ht="12.75" customHeight="1" x14ac:dyDescent="0.15">
      <c r="B305" s="41"/>
      <c r="C305" s="41"/>
      <c r="D305" s="41"/>
      <c r="F305" s="64"/>
      <c r="G305" s="64"/>
      <c r="H305" s="64"/>
      <c r="N305" s="41"/>
      <c r="O305" s="41"/>
      <c r="P305" s="41"/>
      <c r="AX305" s="41"/>
      <c r="AY305" s="41"/>
      <c r="AZ305" s="41"/>
    </row>
    <row r="306" spans="2:52" ht="12.75" customHeight="1" x14ac:dyDescent="0.15">
      <c r="B306" s="41"/>
      <c r="C306" s="41"/>
      <c r="D306" s="41"/>
      <c r="F306" s="64"/>
      <c r="G306" s="64"/>
      <c r="H306" s="64"/>
      <c r="N306" s="41"/>
      <c r="O306" s="41"/>
      <c r="P306" s="41"/>
      <c r="AX306" s="41"/>
      <c r="AY306" s="41"/>
      <c r="AZ306" s="41"/>
    </row>
    <row r="307" spans="2:52" ht="12.75" customHeight="1" x14ac:dyDescent="0.15">
      <c r="B307" s="41"/>
      <c r="C307" s="41"/>
      <c r="D307" s="41"/>
      <c r="F307" s="64"/>
      <c r="G307" s="64"/>
      <c r="H307" s="64"/>
      <c r="N307" s="41"/>
      <c r="O307" s="41"/>
      <c r="P307" s="41"/>
      <c r="AX307" s="41"/>
      <c r="AY307" s="41"/>
      <c r="AZ307" s="41"/>
    </row>
    <row r="308" spans="2:52" ht="12.75" customHeight="1" x14ac:dyDescent="0.15">
      <c r="B308" s="41"/>
      <c r="C308" s="41"/>
      <c r="D308" s="41"/>
      <c r="F308" s="64"/>
      <c r="G308" s="64"/>
      <c r="H308" s="64"/>
      <c r="N308" s="41"/>
      <c r="O308" s="41"/>
      <c r="P308" s="41"/>
      <c r="AX308" s="41"/>
      <c r="AY308" s="41"/>
      <c r="AZ308" s="41"/>
    </row>
    <row r="309" spans="2:52" ht="12.75" customHeight="1" x14ac:dyDescent="0.15">
      <c r="B309" s="41"/>
      <c r="C309" s="41"/>
      <c r="D309" s="41"/>
      <c r="F309" s="64"/>
      <c r="G309" s="64"/>
      <c r="H309" s="64"/>
      <c r="N309" s="41"/>
      <c r="O309" s="41"/>
      <c r="P309" s="41"/>
      <c r="AX309" s="41"/>
      <c r="AY309" s="41"/>
      <c r="AZ309" s="41"/>
    </row>
    <row r="310" spans="2:52" ht="12.75" customHeight="1" x14ac:dyDescent="0.15">
      <c r="B310" s="41"/>
      <c r="C310" s="41"/>
      <c r="D310" s="41"/>
      <c r="F310" s="64"/>
      <c r="G310" s="64"/>
      <c r="H310" s="64"/>
      <c r="N310" s="41"/>
      <c r="O310" s="41"/>
      <c r="P310" s="41"/>
      <c r="AX310" s="41"/>
      <c r="AY310" s="41"/>
      <c r="AZ310" s="41"/>
    </row>
    <row r="311" spans="2:52" ht="12.75" customHeight="1" x14ac:dyDescent="0.15">
      <c r="B311" s="41"/>
      <c r="C311" s="41"/>
      <c r="D311" s="41"/>
      <c r="F311" s="64"/>
      <c r="G311" s="64"/>
      <c r="H311" s="64"/>
      <c r="N311" s="41"/>
      <c r="O311" s="41"/>
      <c r="P311" s="41"/>
      <c r="AX311" s="41"/>
      <c r="AY311" s="41"/>
      <c r="AZ311" s="41"/>
    </row>
    <row r="312" spans="2:52" ht="12.75" customHeight="1" x14ac:dyDescent="0.15">
      <c r="B312" s="41"/>
      <c r="C312" s="41"/>
      <c r="D312" s="41"/>
      <c r="F312" s="64"/>
      <c r="G312" s="64"/>
      <c r="H312" s="64"/>
      <c r="N312" s="41"/>
      <c r="O312" s="41"/>
      <c r="P312" s="41"/>
      <c r="AX312" s="41"/>
      <c r="AY312" s="41"/>
      <c r="AZ312" s="41"/>
    </row>
    <row r="313" spans="2:52" ht="12.75" customHeight="1" x14ac:dyDescent="0.15">
      <c r="B313" s="41"/>
      <c r="C313" s="41"/>
      <c r="D313" s="41"/>
      <c r="F313" s="64"/>
      <c r="G313" s="64"/>
      <c r="H313" s="64"/>
      <c r="N313" s="41"/>
      <c r="O313" s="41"/>
      <c r="P313" s="41"/>
      <c r="AX313" s="41"/>
      <c r="AY313" s="41"/>
      <c r="AZ313" s="41"/>
    </row>
    <row r="314" spans="2:52" ht="12.75" customHeight="1" x14ac:dyDescent="0.15">
      <c r="B314" s="41"/>
      <c r="C314" s="41"/>
      <c r="D314" s="41"/>
      <c r="F314" s="64"/>
      <c r="G314" s="64"/>
      <c r="H314" s="64"/>
      <c r="N314" s="41"/>
      <c r="O314" s="41"/>
      <c r="P314" s="41"/>
      <c r="AX314" s="41"/>
      <c r="AY314" s="41"/>
      <c r="AZ314" s="41"/>
    </row>
    <row r="315" spans="2:52" ht="12.75" customHeight="1" x14ac:dyDescent="0.15">
      <c r="B315" s="41"/>
      <c r="C315" s="41"/>
      <c r="D315" s="41"/>
      <c r="F315" s="64"/>
      <c r="G315" s="64"/>
      <c r="H315" s="64"/>
      <c r="N315" s="41"/>
      <c r="O315" s="41"/>
      <c r="P315" s="41"/>
      <c r="AX315" s="41"/>
      <c r="AY315" s="41"/>
      <c r="AZ315" s="41"/>
    </row>
    <row r="316" spans="2:52" ht="12.75" customHeight="1" x14ac:dyDescent="0.15">
      <c r="B316" s="41"/>
      <c r="C316" s="41"/>
      <c r="D316" s="41"/>
      <c r="F316" s="64"/>
      <c r="G316" s="64"/>
      <c r="H316" s="64"/>
      <c r="N316" s="41"/>
      <c r="O316" s="41"/>
      <c r="P316" s="41"/>
      <c r="AX316" s="41"/>
      <c r="AY316" s="41"/>
      <c r="AZ316" s="41"/>
    </row>
    <row r="317" spans="2:52" ht="12.75" customHeight="1" x14ac:dyDescent="0.15">
      <c r="B317" s="41"/>
      <c r="C317" s="41"/>
      <c r="D317" s="41"/>
      <c r="F317" s="64"/>
      <c r="G317" s="64"/>
      <c r="H317" s="64"/>
      <c r="N317" s="41"/>
      <c r="O317" s="41"/>
      <c r="P317" s="41"/>
      <c r="AX317" s="41"/>
      <c r="AY317" s="41"/>
      <c r="AZ317" s="41"/>
    </row>
    <row r="318" spans="2:52" ht="12.75" customHeight="1" x14ac:dyDescent="0.15">
      <c r="B318" s="41"/>
      <c r="C318" s="41"/>
      <c r="D318" s="41"/>
      <c r="F318" s="64"/>
      <c r="G318" s="64"/>
      <c r="H318" s="64"/>
      <c r="N318" s="41"/>
      <c r="O318" s="41"/>
      <c r="P318" s="41"/>
      <c r="AX318" s="41"/>
      <c r="AY318" s="41"/>
      <c r="AZ318" s="41"/>
    </row>
    <row r="319" spans="2:52" ht="12.75" customHeight="1" x14ac:dyDescent="0.15">
      <c r="B319" s="41"/>
      <c r="C319" s="41"/>
      <c r="D319" s="41"/>
      <c r="F319" s="64"/>
      <c r="G319" s="64"/>
      <c r="H319" s="64"/>
      <c r="N319" s="41"/>
      <c r="O319" s="41"/>
      <c r="P319" s="41"/>
      <c r="AX319" s="41"/>
      <c r="AY319" s="41"/>
      <c r="AZ319" s="41"/>
    </row>
    <row r="320" spans="2:52" ht="12.75" customHeight="1" x14ac:dyDescent="0.15">
      <c r="B320" s="41"/>
      <c r="C320" s="41"/>
      <c r="D320" s="41"/>
      <c r="F320" s="64"/>
      <c r="G320" s="64"/>
      <c r="H320" s="64"/>
      <c r="N320" s="41"/>
      <c r="O320" s="41"/>
      <c r="P320" s="41"/>
      <c r="AX320" s="41"/>
      <c r="AY320" s="41"/>
      <c r="AZ320" s="41"/>
    </row>
    <row r="321" spans="2:52" ht="12.75" customHeight="1" x14ac:dyDescent="0.15">
      <c r="B321" s="41"/>
      <c r="C321" s="41"/>
      <c r="D321" s="41"/>
      <c r="F321" s="64"/>
      <c r="G321" s="64"/>
      <c r="H321" s="64"/>
      <c r="N321" s="41"/>
      <c r="O321" s="41"/>
      <c r="P321" s="41"/>
      <c r="AX321" s="41"/>
      <c r="AY321" s="41"/>
      <c r="AZ321" s="41"/>
    </row>
    <row r="322" spans="2:52" ht="12.75" customHeight="1" x14ac:dyDescent="0.15">
      <c r="B322" s="41"/>
      <c r="C322" s="41"/>
      <c r="D322" s="41"/>
      <c r="F322" s="64"/>
      <c r="G322" s="64"/>
      <c r="H322" s="64"/>
      <c r="N322" s="41"/>
      <c r="O322" s="41"/>
      <c r="P322" s="41"/>
      <c r="AX322" s="41"/>
      <c r="AY322" s="41"/>
      <c r="AZ322" s="41"/>
    </row>
    <row r="323" spans="2:52" ht="12.75" customHeight="1" x14ac:dyDescent="0.15">
      <c r="B323" s="41"/>
      <c r="C323" s="41"/>
      <c r="D323" s="41"/>
      <c r="F323" s="64"/>
      <c r="G323" s="64"/>
      <c r="H323" s="64"/>
      <c r="N323" s="41"/>
      <c r="O323" s="41"/>
      <c r="P323" s="41"/>
      <c r="AX323" s="41"/>
      <c r="AY323" s="41"/>
      <c r="AZ323" s="41"/>
    </row>
    <row r="324" spans="2:52" ht="12.75" customHeight="1" x14ac:dyDescent="0.15">
      <c r="B324" s="41"/>
      <c r="C324" s="41"/>
      <c r="D324" s="41"/>
      <c r="F324" s="64"/>
      <c r="G324" s="64"/>
      <c r="H324" s="64"/>
      <c r="N324" s="41"/>
      <c r="O324" s="41"/>
      <c r="P324" s="41"/>
      <c r="AX324" s="41"/>
      <c r="AY324" s="41"/>
      <c r="AZ324" s="41"/>
    </row>
    <row r="325" spans="2:52" ht="12.75" customHeight="1" x14ac:dyDescent="0.15">
      <c r="B325" s="41"/>
      <c r="C325" s="41"/>
      <c r="D325" s="41"/>
      <c r="F325" s="64"/>
      <c r="G325" s="64"/>
      <c r="H325" s="64"/>
      <c r="N325" s="41"/>
      <c r="O325" s="41"/>
      <c r="P325" s="41"/>
      <c r="AX325" s="41"/>
      <c r="AY325" s="41"/>
      <c r="AZ325" s="41"/>
    </row>
    <row r="326" spans="2:52" ht="12.75" customHeight="1" x14ac:dyDescent="0.15">
      <c r="B326" s="41"/>
      <c r="C326" s="41"/>
      <c r="D326" s="41"/>
      <c r="F326" s="64"/>
      <c r="G326" s="64"/>
      <c r="H326" s="64"/>
      <c r="N326" s="41"/>
      <c r="O326" s="41"/>
      <c r="P326" s="41"/>
      <c r="AX326" s="41"/>
      <c r="AY326" s="41"/>
      <c r="AZ326" s="41"/>
    </row>
    <row r="327" spans="2:52" ht="12.75" customHeight="1" x14ac:dyDescent="0.15">
      <c r="B327" s="41"/>
      <c r="C327" s="41"/>
      <c r="D327" s="41"/>
      <c r="F327" s="64"/>
      <c r="G327" s="64"/>
      <c r="H327" s="64"/>
      <c r="N327" s="41"/>
      <c r="O327" s="41"/>
      <c r="P327" s="41"/>
      <c r="AX327" s="41"/>
      <c r="AY327" s="41"/>
      <c r="AZ327" s="41"/>
    </row>
    <row r="328" spans="2:52" ht="12.75" customHeight="1" x14ac:dyDescent="0.15">
      <c r="B328" s="41"/>
      <c r="C328" s="41"/>
      <c r="D328" s="41"/>
      <c r="F328" s="64"/>
      <c r="G328" s="64"/>
      <c r="H328" s="64"/>
      <c r="N328" s="41"/>
      <c r="O328" s="41"/>
      <c r="P328" s="41"/>
      <c r="AX328" s="41"/>
      <c r="AY328" s="41"/>
      <c r="AZ328" s="41"/>
    </row>
    <row r="329" spans="2:52" ht="12.75" customHeight="1" x14ac:dyDescent="0.15">
      <c r="B329" s="41"/>
      <c r="C329" s="41"/>
      <c r="D329" s="41"/>
      <c r="F329" s="64"/>
      <c r="G329" s="64"/>
      <c r="H329" s="64"/>
      <c r="N329" s="41"/>
      <c r="O329" s="41"/>
      <c r="P329" s="41"/>
      <c r="AX329" s="41"/>
      <c r="AY329" s="41"/>
      <c r="AZ329" s="41"/>
    </row>
    <row r="330" spans="2:52" ht="12.75" customHeight="1" x14ac:dyDescent="0.15">
      <c r="B330" s="41"/>
      <c r="C330" s="41"/>
      <c r="D330" s="41"/>
      <c r="F330" s="64"/>
      <c r="G330" s="64"/>
      <c r="H330" s="64"/>
      <c r="N330" s="41"/>
      <c r="O330" s="41"/>
      <c r="P330" s="41"/>
      <c r="AX330" s="41"/>
      <c r="AY330" s="41"/>
      <c r="AZ330" s="41"/>
    </row>
    <row r="331" spans="2:52" ht="12.75" customHeight="1" x14ac:dyDescent="0.15">
      <c r="B331" s="41"/>
      <c r="C331" s="41"/>
      <c r="D331" s="41"/>
      <c r="F331" s="64"/>
      <c r="G331" s="64"/>
      <c r="H331" s="64"/>
      <c r="N331" s="41"/>
      <c r="O331" s="41"/>
      <c r="P331" s="41"/>
      <c r="AX331" s="41"/>
      <c r="AY331" s="41"/>
      <c r="AZ331" s="41"/>
    </row>
    <row r="332" spans="2:52" ht="12.75" customHeight="1" x14ac:dyDescent="0.15">
      <c r="B332" s="41"/>
      <c r="C332" s="41"/>
      <c r="D332" s="41"/>
      <c r="F332" s="64"/>
      <c r="G332" s="64"/>
      <c r="H332" s="64"/>
      <c r="N332" s="41"/>
      <c r="O332" s="41"/>
      <c r="P332" s="41"/>
      <c r="AX332" s="41"/>
      <c r="AY332" s="41"/>
      <c r="AZ332" s="41"/>
    </row>
    <row r="333" spans="2:52" ht="12.75" customHeight="1" x14ac:dyDescent="0.15">
      <c r="B333" s="41"/>
      <c r="C333" s="41"/>
      <c r="D333" s="41"/>
      <c r="F333" s="64"/>
      <c r="G333" s="64"/>
      <c r="H333" s="64"/>
      <c r="N333" s="41"/>
      <c r="O333" s="41"/>
      <c r="P333" s="41"/>
      <c r="AX333" s="41"/>
      <c r="AY333" s="41"/>
      <c r="AZ333" s="41"/>
    </row>
    <row r="334" spans="2:52" ht="12.75" customHeight="1" x14ac:dyDescent="0.15">
      <c r="B334" s="41"/>
      <c r="C334" s="41"/>
      <c r="D334" s="41"/>
      <c r="F334" s="64"/>
      <c r="G334" s="64"/>
      <c r="H334" s="64"/>
      <c r="N334" s="41"/>
      <c r="O334" s="41"/>
      <c r="P334" s="41"/>
      <c r="AX334" s="41"/>
      <c r="AY334" s="41"/>
      <c r="AZ334" s="41"/>
    </row>
    <row r="335" spans="2:52" ht="12.75" customHeight="1" x14ac:dyDescent="0.15">
      <c r="B335" s="41"/>
      <c r="C335" s="41"/>
      <c r="D335" s="41"/>
      <c r="F335" s="64"/>
      <c r="G335" s="64"/>
      <c r="H335" s="64"/>
      <c r="N335" s="41"/>
      <c r="O335" s="41"/>
      <c r="P335" s="41"/>
      <c r="AX335" s="41"/>
      <c r="AY335" s="41"/>
      <c r="AZ335" s="41"/>
    </row>
    <row r="336" spans="2:52" ht="12.75" customHeight="1" x14ac:dyDescent="0.15">
      <c r="B336" s="41"/>
      <c r="C336" s="41"/>
      <c r="D336" s="41"/>
      <c r="F336" s="64"/>
      <c r="G336" s="64"/>
      <c r="H336" s="64"/>
      <c r="N336" s="41"/>
      <c r="O336" s="41"/>
      <c r="P336" s="41"/>
      <c r="AX336" s="41"/>
      <c r="AY336" s="41"/>
      <c r="AZ336" s="41"/>
    </row>
    <row r="337" spans="2:52" ht="12.75" customHeight="1" x14ac:dyDescent="0.15">
      <c r="B337" s="41"/>
      <c r="C337" s="41"/>
      <c r="D337" s="41"/>
      <c r="F337" s="64"/>
      <c r="G337" s="64"/>
      <c r="H337" s="64"/>
      <c r="N337" s="41"/>
      <c r="O337" s="41"/>
      <c r="P337" s="41"/>
      <c r="AX337" s="41"/>
      <c r="AY337" s="41"/>
      <c r="AZ337" s="41"/>
    </row>
    <row r="338" spans="2:52" ht="12.75" customHeight="1" x14ac:dyDescent="0.15">
      <c r="B338" s="41"/>
      <c r="C338" s="41"/>
      <c r="D338" s="41"/>
      <c r="F338" s="64"/>
      <c r="G338" s="64"/>
      <c r="H338" s="64"/>
      <c r="N338" s="41"/>
      <c r="O338" s="41"/>
      <c r="P338" s="41"/>
      <c r="AX338" s="41"/>
      <c r="AY338" s="41"/>
      <c r="AZ338" s="41"/>
    </row>
    <row r="339" spans="2:52" ht="12.75" customHeight="1" x14ac:dyDescent="0.15">
      <c r="B339" s="41"/>
      <c r="C339" s="41"/>
      <c r="D339" s="41"/>
      <c r="F339" s="64"/>
      <c r="G339" s="64"/>
      <c r="H339" s="64"/>
      <c r="N339" s="41"/>
      <c r="O339" s="41"/>
      <c r="P339" s="41"/>
      <c r="AX339" s="41"/>
      <c r="AY339" s="41"/>
      <c r="AZ339" s="41"/>
    </row>
    <row r="340" spans="2:52" ht="12.75" customHeight="1" x14ac:dyDescent="0.15">
      <c r="B340" s="41"/>
      <c r="C340" s="41"/>
      <c r="D340" s="41"/>
      <c r="F340" s="64"/>
      <c r="G340" s="64"/>
      <c r="H340" s="64"/>
      <c r="N340" s="41"/>
      <c r="O340" s="41"/>
      <c r="P340" s="41"/>
      <c r="AX340" s="41"/>
      <c r="AY340" s="41"/>
      <c r="AZ340" s="41"/>
    </row>
    <row r="341" spans="2:52" ht="12.75" customHeight="1" x14ac:dyDescent="0.15">
      <c r="B341" s="41"/>
      <c r="C341" s="41"/>
      <c r="D341" s="41"/>
      <c r="F341" s="64"/>
      <c r="G341" s="64"/>
      <c r="H341" s="64"/>
      <c r="N341" s="41"/>
      <c r="O341" s="41"/>
      <c r="P341" s="41"/>
      <c r="AX341" s="41"/>
      <c r="AY341" s="41"/>
      <c r="AZ341" s="41"/>
    </row>
    <row r="342" spans="2:52" ht="12.75" customHeight="1" x14ac:dyDescent="0.15">
      <c r="B342" s="41"/>
      <c r="C342" s="41"/>
      <c r="D342" s="41"/>
      <c r="F342" s="64"/>
      <c r="G342" s="64"/>
      <c r="H342" s="64"/>
      <c r="N342" s="41"/>
      <c r="O342" s="41"/>
      <c r="P342" s="41"/>
      <c r="AX342" s="41"/>
      <c r="AY342" s="41"/>
      <c r="AZ342" s="41"/>
    </row>
    <row r="343" spans="2:52" ht="12.75" customHeight="1" x14ac:dyDescent="0.15">
      <c r="B343" s="41"/>
      <c r="C343" s="41"/>
      <c r="D343" s="41"/>
      <c r="F343" s="64"/>
      <c r="G343" s="64"/>
      <c r="H343" s="64"/>
      <c r="N343" s="41"/>
      <c r="O343" s="41"/>
      <c r="P343" s="41"/>
      <c r="AX343" s="41"/>
      <c r="AY343" s="41"/>
      <c r="AZ343" s="41"/>
    </row>
    <row r="344" spans="2:52" ht="12.75" customHeight="1" x14ac:dyDescent="0.15">
      <c r="B344" s="41"/>
      <c r="C344" s="41"/>
      <c r="D344" s="41"/>
      <c r="F344" s="64"/>
      <c r="G344" s="64"/>
      <c r="H344" s="64"/>
      <c r="N344" s="41"/>
      <c r="O344" s="41"/>
      <c r="P344" s="41"/>
      <c r="AX344" s="41"/>
      <c r="AY344" s="41"/>
      <c r="AZ344" s="41"/>
    </row>
    <row r="345" spans="2:52" ht="12.75" customHeight="1" x14ac:dyDescent="0.15">
      <c r="B345" s="41"/>
      <c r="C345" s="41"/>
      <c r="D345" s="41"/>
      <c r="F345" s="64"/>
      <c r="G345" s="64"/>
      <c r="H345" s="64"/>
      <c r="N345" s="41"/>
      <c r="O345" s="41"/>
      <c r="P345" s="41"/>
      <c r="AX345" s="41"/>
      <c r="AY345" s="41"/>
      <c r="AZ345" s="41"/>
    </row>
    <row r="346" spans="2:52" ht="12.75" customHeight="1" x14ac:dyDescent="0.15">
      <c r="B346" s="41"/>
      <c r="C346" s="41"/>
      <c r="D346" s="41"/>
      <c r="F346" s="64"/>
      <c r="G346" s="64"/>
      <c r="H346" s="64"/>
      <c r="N346" s="41"/>
      <c r="O346" s="41"/>
      <c r="P346" s="41"/>
      <c r="AX346" s="41"/>
      <c r="AY346" s="41"/>
      <c r="AZ346" s="41"/>
    </row>
    <row r="347" spans="2:52" ht="12.75" customHeight="1" x14ac:dyDescent="0.15">
      <c r="B347" s="41"/>
      <c r="C347" s="41"/>
      <c r="D347" s="41"/>
      <c r="F347" s="64"/>
      <c r="G347" s="64"/>
      <c r="H347" s="64"/>
      <c r="N347" s="41"/>
      <c r="O347" s="41"/>
      <c r="P347" s="41"/>
      <c r="AX347" s="41"/>
      <c r="AY347" s="41"/>
      <c r="AZ347" s="41"/>
    </row>
    <row r="348" spans="2:52" ht="12.75" customHeight="1" x14ac:dyDescent="0.15">
      <c r="B348" s="41"/>
      <c r="C348" s="41"/>
      <c r="D348" s="41"/>
      <c r="F348" s="64"/>
      <c r="G348" s="64"/>
      <c r="H348" s="64"/>
      <c r="N348" s="41"/>
      <c r="O348" s="41"/>
      <c r="P348" s="41"/>
      <c r="AX348" s="41"/>
      <c r="AY348" s="41"/>
      <c r="AZ348" s="41"/>
    </row>
    <row r="349" spans="2:52" ht="12.75" customHeight="1" x14ac:dyDescent="0.15">
      <c r="B349" s="41"/>
      <c r="C349" s="41"/>
      <c r="D349" s="41"/>
      <c r="F349" s="64"/>
      <c r="G349" s="64"/>
      <c r="H349" s="64"/>
      <c r="N349" s="41"/>
      <c r="O349" s="41"/>
      <c r="P349" s="41"/>
      <c r="AX349" s="41"/>
      <c r="AY349" s="41"/>
      <c r="AZ349" s="41"/>
    </row>
    <row r="350" spans="2:52" ht="12.75" customHeight="1" x14ac:dyDescent="0.15">
      <c r="B350" s="41"/>
      <c r="C350" s="41"/>
      <c r="D350" s="41"/>
      <c r="F350" s="64"/>
      <c r="G350" s="64"/>
      <c r="H350" s="64"/>
      <c r="N350" s="41"/>
      <c r="O350" s="41"/>
      <c r="P350" s="41"/>
      <c r="AX350" s="41"/>
      <c r="AY350" s="41"/>
      <c r="AZ350" s="41"/>
    </row>
    <row r="351" spans="2:52" ht="12.75" customHeight="1" x14ac:dyDescent="0.15">
      <c r="B351" s="41"/>
      <c r="C351" s="41"/>
      <c r="D351" s="41"/>
      <c r="F351" s="64"/>
      <c r="G351" s="64"/>
      <c r="H351" s="64"/>
      <c r="N351" s="41"/>
      <c r="O351" s="41"/>
      <c r="P351" s="41"/>
      <c r="AX351" s="41"/>
      <c r="AY351" s="41"/>
      <c r="AZ351" s="41"/>
    </row>
    <row r="352" spans="2:52" ht="12.75" customHeight="1" x14ac:dyDescent="0.15">
      <c r="B352" s="41"/>
      <c r="C352" s="41"/>
      <c r="D352" s="41"/>
      <c r="F352" s="64"/>
      <c r="G352" s="64"/>
      <c r="H352" s="64"/>
      <c r="N352" s="41"/>
      <c r="O352" s="41"/>
      <c r="P352" s="41"/>
      <c r="AX352" s="41"/>
      <c r="AY352" s="41"/>
      <c r="AZ352" s="41"/>
    </row>
    <row r="353" spans="2:52" ht="12.75" customHeight="1" x14ac:dyDescent="0.15">
      <c r="B353" s="41"/>
      <c r="C353" s="41"/>
      <c r="D353" s="41"/>
      <c r="F353" s="64"/>
      <c r="G353" s="64"/>
      <c r="H353" s="64"/>
      <c r="N353" s="41"/>
      <c r="O353" s="41"/>
      <c r="P353" s="41"/>
      <c r="AX353" s="41"/>
      <c r="AY353" s="41"/>
      <c r="AZ353" s="41"/>
    </row>
    <row r="354" spans="2:52" ht="12.75" customHeight="1" x14ac:dyDescent="0.15">
      <c r="B354" s="41"/>
      <c r="C354" s="41"/>
      <c r="D354" s="41"/>
      <c r="F354" s="64"/>
      <c r="G354" s="64"/>
      <c r="H354" s="64"/>
      <c r="N354" s="41"/>
      <c r="O354" s="41"/>
      <c r="P354" s="41"/>
      <c r="AX354" s="41"/>
      <c r="AY354" s="41"/>
      <c r="AZ354" s="41"/>
    </row>
    <row r="355" spans="2:52" ht="12.75" customHeight="1" x14ac:dyDescent="0.15">
      <c r="B355" s="41"/>
      <c r="C355" s="41"/>
      <c r="D355" s="41"/>
      <c r="F355" s="64"/>
      <c r="G355" s="64"/>
      <c r="H355" s="64"/>
      <c r="N355" s="41"/>
      <c r="O355" s="41"/>
      <c r="P355" s="41"/>
      <c r="AX355" s="41"/>
      <c r="AY355" s="41"/>
      <c r="AZ355" s="41"/>
    </row>
    <row r="356" spans="2:52" ht="12.75" customHeight="1" x14ac:dyDescent="0.15">
      <c r="B356" s="41"/>
      <c r="C356" s="41"/>
      <c r="D356" s="41"/>
      <c r="F356" s="64"/>
      <c r="G356" s="64"/>
      <c r="H356" s="64"/>
      <c r="N356" s="41"/>
      <c r="O356" s="41"/>
      <c r="P356" s="41"/>
      <c r="AX356" s="41"/>
      <c r="AY356" s="41"/>
      <c r="AZ356" s="41"/>
    </row>
    <row r="357" spans="2:52" ht="12.75" customHeight="1" x14ac:dyDescent="0.15">
      <c r="B357" s="41"/>
      <c r="C357" s="41"/>
      <c r="D357" s="41"/>
      <c r="F357" s="64"/>
      <c r="G357" s="64"/>
      <c r="H357" s="64"/>
      <c r="N357" s="41"/>
      <c r="O357" s="41"/>
      <c r="P357" s="41"/>
      <c r="AX357" s="41"/>
      <c r="AY357" s="41"/>
      <c r="AZ357" s="41"/>
    </row>
    <row r="358" spans="2:52" ht="12.75" customHeight="1" x14ac:dyDescent="0.15">
      <c r="B358" s="41"/>
      <c r="C358" s="41"/>
      <c r="D358" s="41"/>
      <c r="F358" s="64"/>
      <c r="G358" s="64"/>
      <c r="H358" s="64"/>
      <c r="N358" s="41"/>
      <c r="O358" s="41"/>
      <c r="P358" s="41"/>
      <c r="AX358" s="41"/>
      <c r="AY358" s="41"/>
      <c r="AZ358" s="41"/>
    </row>
    <row r="359" spans="2:52" ht="12.75" customHeight="1" x14ac:dyDescent="0.15">
      <c r="B359" s="41"/>
      <c r="C359" s="41"/>
      <c r="D359" s="41"/>
      <c r="F359" s="64"/>
      <c r="G359" s="64"/>
      <c r="H359" s="64"/>
      <c r="N359" s="41"/>
      <c r="O359" s="41"/>
      <c r="P359" s="41"/>
      <c r="AX359" s="41"/>
      <c r="AY359" s="41"/>
      <c r="AZ359" s="41"/>
    </row>
    <row r="360" spans="2:52" ht="12.75" customHeight="1" x14ac:dyDescent="0.15">
      <c r="B360" s="41"/>
      <c r="C360" s="41"/>
      <c r="D360" s="41"/>
      <c r="F360" s="64"/>
      <c r="G360" s="64"/>
      <c r="H360" s="64"/>
      <c r="N360" s="41"/>
      <c r="O360" s="41"/>
      <c r="P360" s="41"/>
      <c r="AX360" s="41"/>
      <c r="AY360" s="41"/>
      <c r="AZ360" s="41"/>
    </row>
    <row r="361" spans="2:52" ht="12.75" customHeight="1" x14ac:dyDescent="0.15">
      <c r="B361" s="41"/>
      <c r="C361" s="41"/>
      <c r="D361" s="41"/>
      <c r="F361" s="64"/>
      <c r="G361" s="64"/>
      <c r="H361" s="64"/>
      <c r="N361" s="41"/>
      <c r="O361" s="41"/>
      <c r="P361" s="41"/>
      <c r="AX361" s="41"/>
      <c r="AY361" s="41"/>
      <c r="AZ361" s="41"/>
    </row>
    <row r="362" spans="2:52" ht="12.75" customHeight="1" x14ac:dyDescent="0.15">
      <c r="B362" s="41"/>
      <c r="C362" s="41"/>
      <c r="D362" s="41"/>
      <c r="F362" s="64"/>
      <c r="G362" s="64"/>
      <c r="H362" s="64"/>
      <c r="N362" s="41"/>
      <c r="O362" s="41"/>
      <c r="P362" s="41"/>
      <c r="AX362" s="41"/>
      <c r="AY362" s="41"/>
      <c r="AZ362" s="41"/>
    </row>
    <row r="363" spans="2:52" ht="12.75" customHeight="1" x14ac:dyDescent="0.15">
      <c r="B363" s="41"/>
      <c r="C363" s="41"/>
      <c r="D363" s="41"/>
      <c r="F363" s="64"/>
      <c r="G363" s="64"/>
      <c r="H363" s="64"/>
      <c r="N363" s="41"/>
      <c r="O363" s="41"/>
      <c r="P363" s="41"/>
      <c r="AX363" s="41"/>
      <c r="AY363" s="41"/>
      <c r="AZ363" s="41"/>
    </row>
    <row r="364" spans="2:52" ht="12.75" customHeight="1" x14ac:dyDescent="0.15">
      <c r="B364" s="41"/>
      <c r="C364" s="41"/>
      <c r="D364" s="41"/>
      <c r="F364" s="64"/>
      <c r="G364" s="64"/>
      <c r="H364" s="64"/>
      <c r="N364" s="41"/>
      <c r="O364" s="41"/>
      <c r="P364" s="41"/>
      <c r="AX364" s="41"/>
      <c r="AY364" s="41"/>
      <c r="AZ364" s="41"/>
    </row>
    <row r="365" spans="2:52" ht="12.75" customHeight="1" x14ac:dyDescent="0.15">
      <c r="B365" s="41"/>
      <c r="C365" s="41"/>
      <c r="D365" s="41"/>
      <c r="F365" s="64"/>
      <c r="G365" s="64"/>
      <c r="H365" s="64"/>
      <c r="N365" s="41"/>
      <c r="O365" s="41"/>
      <c r="P365" s="41"/>
      <c r="AX365" s="41"/>
      <c r="AY365" s="41"/>
      <c r="AZ365" s="41"/>
    </row>
    <row r="366" spans="2:52" ht="12.75" customHeight="1" x14ac:dyDescent="0.15">
      <c r="B366" s="41"/>
      <c r="C366" s="41"/>
      <c r="D366" s="41"/>
      <c r="F366" s="64"/>
      <c r="G366" s="64"/>
      <c r="H366" s="64"/>
      <c r="N366" s="41"/>
      <c r="O366" s="41"/>
      <c r="P366" s="41"/>
      <c r="AX366" s="41"/>
      <c r="AY366" s="41"/>
      <c r="AZ366" s="41"/>
    </row>
    <row r="367" spans="2:52" ht="12.75" customHeight="1" x14ac:dyDescent="0.15">
      <c r="B367" s="41"/>
      <c r="C367" s="41"/>
      <c r="D367" s="41"/>
      <c r="F367" s="64"/>
      <c r="G367" s="64"/>
      <c r="H367" s="64"/>
      <c r="N367" s="41"/>
      <c r="O367" s="41"/>
      <c r="P367" s="41"/>
      <c r="AX367" s="41"/>
      <c r="AY367" s="41"/>
      <c r="AZ367" s="41"/>
    </row>
    <row r="368" spans="2:52" ht="12.75" customHeight="1" x14ac:dyDescent="0.15">
      <c r="B368" s="41"/>
      <c r="C368" s="41"/>
      <c r="D368" s="41"/>
      <c r="F368" s="64"/>
      <c r="G368" s="64"/>
      <c r="H368" s="64"/>
      <c r="N368" s="41"/>
      <c r="O368" s="41"/>
      <c r="P368" s="41"/>
      <c r="AX368" s="41"/>
      <c r="AY368" s="41"/>
      <c r="AZ368" s="41"/>
    </row>
    <row r="369" spans="2:52" ht="12.75" customHeight="1" x14ac:dyDescent="0.15">
      <c r="B369" s="41"/>
      <c r="C369" s="41"/>
      <c r="D369" s="41"/>
      <c r="F369" s="64"/>
      <c r="G369" s="64"/>
      <c r="H369" s="64"/>
      <c r="N369" s="41"/>
      <c r="O369" s="41"/>
      <c r="P369" s="41"/>
      <c r="AX369" s="41"/>
      <c r="AY369" s="41"/>
      <c r="AZ369" s="41"/>
    </row>
    <row r="370" spans="2:52" ht="12.75" customHeight="1" x14ac:dyDescent="0.15">
      <c r="B370" s="41"/>
      <c r="C370" s="41"/>
      <c r="D370" s="41"/>
      <c r="F370" s="64"/>
      <c r="G370" s="64"/>
      <c r="H370" s="64"/>
      <c r="N370" s="41"/>
      <c r="O370" s="41"/>
      <c r="P370" s="41"/>
      <c r="AX370" s="41"/>
      <c r="AY370" s="41"/>
      <c r="AZ370" s="41"/>
    </row>
    <row r="371" spans="2:52" ht="12.75" customHeight="1" x14ac:dyDescent="0.15">
      <c r="B371" s="41"/>
      <c r="C371" s="41"/>
      <c r="D371" s="41"/>
      <c r="F371" s="64"/>
      <c r="G371" s="64"/>
      <c r="H371" s="64"/>
      <c r="N371" s="41"/>
      <c r="O371" s="41"/>
      <c r="P371" s="41"/>
      <c r="AX371" s="41"/>
      <c r="AY371" s="41"/>
      <c r="AZ371" s="41"/>
    </row>
    <row r="372" spans="2:52" ht="12.75" customHeight="1" x14ac:dyDescent="0.15">
      <c r="B372" s="41"/>
      <c r="C372" s="41"/>
      <c r="D372" s="41"/>
      <c r="F372" s="64"/>
      <c r="G372" s="64"/>
      <c r="H372" s="64"/>
      <c r="N372" s="41"/>
      <c r="O372" s="41"/>
      <c r="P372" s="41"/>
      <c r="AX372" s="41"/>
      <c r="AY372" s="41"/>
      <c r="AZ372" s="41"/>
    </row>
    <row r="373" spans="2:52" ht="12.75" customHeight="1" x14ac:dyDescent="0.15">
      <c r="B373" s="41"/>
      <c r="C373" s="41"/>
      <c r="D373" s="41"/>
      <c r="F373" s="64"/>
      <c r="G373" s="64"/>
      <c r="H373" s="64"/>
      <c r="N373" s="41"/>
      <c r="O373" s="41"/>
      <c r="P373" s="41"/>
      <c r="AX373" s="41"/>
      <c r="AY373" s="41"/>
      <c r="AZ373" s="41"/>
    </row>
    <row r="374" spans="2:52" ht="12.75" customHeight="1" x14ac:dyDescent="0.15">
      <c r="B374" s="41"/>
      <c r="C374" s="41"/>
      <c r="D374" s="41"/>
      <c r="F374" s="64"/>
      <c r="G374" s="64"/>
      <c r="H374" s="64"/>
      <c r="N374" s="41"/>
      <c r="O374" s="41"/>
      <c r="P374" s="41"/>
      <c r="AX374" s="41"/>
      <c r="AY374" s="41"/>
      <c r="AZ374" s="41"/>
    </row>
    <row r="375" spans="2:52" ht="12.75" customHeight="1" x14ac:dyDescent="0.15">
      <c r="B375" s="41"/>
      <c r="C375" s="41"/>
      <c r="D375" s="41"/>
      <c r="F375" s="64"/>
      <c r="G375" s="64"/>
      <c r="H375" s="64"/>
      <c r="N375" s="41"/>
      <c r="O375" s="41"/>
      <c r="P375" s="41"/>
      <c r="AX375" s="41"/>
      <c r="AY375" s="41"/>
      <c r="AZ375" s="41"/>
    </row>
    <row r="376" spans="2:52" ht="12.75" customHeight="1" x14ac:dyDescent="0.15">
      <c r="B376" s="41"/>
      <c r="C376" s="41"/>
      <c r="D376" s="41"/>
      <c r="F376" s="64"/>
      <c r="G376" s="64"/>
      <c r="H376" s="64"/>
      <c r="N376" s="41"/>
      <c r="O376" s="41"/>
      <c r="P376" s="41"/>
      <c r="AX376" s="41"/>
      <c r="AY376" s="41"/>
      <c r="AZ376" s="41"/>
    </row>
    <row r="377" spans="2:52" ht="12.75" customHeight="1" x14ac:dyDescent="0.15">
      <c r="B377" s="41"/>
      <c r="C377" s="41"/>
      <c r="D377" s="41"/>
      <c r="F377" s="64"/>
      <c r="G377" s="64"/>
      <c r="H377" s="64"/>
      <c r="N377" s="41"/>
      <c r="O377" s="41"/>
      <c r="P377" s="41"/>
      <c r="AX377" s="41"/>
      <c r="AY377" s="41"/>
      <c r="AZ377" s="41"/>
    </row>
    <row r="378" spans="2:52" ht="12.75" customHeight="1" x14ac:dyDescent="0.15">
      <c r="B378" s="41"/>
      <c r="C378" s="41"/>
      <c r="D378" s="41"/>
      <c r="F378" s="64"/>
      <c r="G378" s="64"/>
      <c r="H378" s="64"/>
      <c r="N378" s="41"/>
      <c r="O378" s="41"/>
      <c r="P378" s="41"/>
      <c r="AX378" s="41"/>
      <c r="AY378" s="41"/>
      <c r="AZ378" s="41"/>
    </row>
    <row r="379" spans="2:52" ht="12.75" customHeight="1" x14ac:dyDescent="0.15">
      <c r="B379" s="41"/>
      <c r="C379" s="41"/>
      <c r="D379" s="41"/>
      <c r="F379" s="64"/>
      <c r="G379" s="64"/>
      <c r="H379" s="64"/>
      <c r="N379" s="41"/>
      <c r="O379" s="41"/>
      <c r="P379" s="41"/>
      <c r="AX379" s="41"/>
      <c r="AY379" s="41"/>
      <c r="AZ379" s="41"/>
    </row>
    <row r="380" spans="2:52" ht="12.75" customHeight="1" x14ac:dyDescent="0.15">
      <c r="B380" s="41"/>
      <c r="C380" s="41"/>
      <c r="D380" s="41"/>
      <c r="F380" s="64"/>
      <c r="G380" s="64"/>
      <c r="H380" s="64"/>
      <c r="N380" s="41"/>
      <c r="O380" s="41"/>
      <c r="P380" s="41"/>
      <c r="AX380" s="41"/>
      <c r="AY380" s="41"/>
      <c r="AZ380" s="41"/>
    </row>
    <row r="381" spans="2:52" ht="12.75" customHeight="1" x14ac:dyDescent="0.15">
      <c r="B381" s="41"/>
      <c r="C381" s="41"/>
      <c r="D381" s="41"/>
      <c r="F381" s="64"/>
      <c r="G381" s="64"/>
      <c r="H381" s="64"/>
      <c r="N381" s="41"/>
      <c r="O381" s="41"/>
      <c r="P381" s="41"/>
      <c r="AX381" s="41"/>
      <c r="AY381" s="41"/>
      <c r="AZ381" s="41"/>
    </row>
    <row r="382" spans="2:52" ht="12.75" customHeight="1" x14ac:dyDescent="0.15">
      <c r="B382" s="41"/>
      <c r="C382" s="41"/>
      <c r="D382" s="41"/>
      <c r="F382" s="64"/>
      <c r="G382" s="64"/>
      <c r="H382" s="64"/>
      <c r="N382" s="41"/>
      <c r="O382" s="41"/>
      <c r="P382" s="41"/>
      <c r="AX382" s="41"/>
      <c r="AY382" s="41"/>
      <c r="AZ382" s="41"/>
    </row>
    <row r="383" spans="2:52" ht="12.75" customHeight="1" x14ac:dyDescent="0.15">
      <c r="B383" s="41"/>
      <c r="C383" s="41"/>
      <c r="D383" s="41"/>
      <c r="F383" s="64"/>
      <c r="G383" s="64"/>
      <c r="H383" s="64"/>
      <c r="N383" s="41"/>
      <c r="O383" s="41"/>
      <c r="P383" s="41"/>
      <c r="AX383" s="41"/>
      <c r="AY383" s="41"/>
      <c r="AZ383" s="41"/>
    </row>
    <row r="384" spans="2:52" ht="12.75" customHeight="1" x14ac:dyDescent="0.15">
      <c r="B384" s="41"/>
      <c r="C384" s="41"/>
      <c r="D384" s="41"/>
      <c r="F384" s="64"/>
      <c r="G384" s="64"/>
      <c r="H384" s="64"/>
      <c r="N384" s="41"/>
      <c r="O384" s="41"/>
      <c r="P384" s="41"/>
      <c r="AX384" s="41"/>
      <c r="AY384" s="41"/>
      <c r="AZ384" s="41"/>
    </row>
    <row r="385" spans="2:52" ht="12.75" customHeight="1" x14ac:dyDescent="0.15">
      <c r="B385" s="41"/>
      <c r="C385" s="41"/>
      <c r="D385" s="41"/>
      <c r="F385" s="64"/>
      <c r="G385" s="64"/>
      <c r="H385" s="64"/>
      <c r="N385" s="41"/>
      <c r="O385" s="41"/>
      <c r="P385" s="41"/>
      <c r="AX385" s="41"/>
      <c r="AY385" s="41"/>
      <c r="AZ385" s="41"/>
    </row>
    <row r="386" spans="2:52" ht="12.75" customHeight="1" x14ac:dyDescent="0.15">
      <c r="B386" s="41"/>
      <c r="C386" s="41"/>
      <c r="D386" s="41"/>
      <c r="F386" s="64"/>
      <c r="G386" s="64"/>
      <c r="H386" s="64"/>
      <c r="N386" s="41"/>
      <c r="O386" s="41"/>
      <c r="P386" s="41"/>
      <c r="AX386" s="41"/>
      <c r="AY386" s="41"/>
      <c r="AZ386" s="41"/>
    </row>
    <row r="387" spans="2:52" ht="12.75" customHeight="1" x14ac:dyDescent="0.15">
      <c r="B387" s="41"/>
      <c r="C387" s="41"/>
      <c r="D387" s="41"/>
      <c r="F387" s="64"/>
      <c r="G387" s="64"/>
      <c r="H387" s="64"/>
      <c r="N387" s="41"/>
      <c r="O387" s="41"/>
      <c r="P387" s="41"/>
      <c r="AX387" s="41"/>
      <c r="AY387" s="41"/>
      <c r="AZ387" s="41"/>
    </row>
    <row r="388" spans="2:52" ht="12.75" customHeight="1" x14ac:dyDescent="0.15">
      <c r="B388" s="41"/>
      <c r="C388" s="41"/>
      <c r="D388" s="41"/>
      <c r="F388" s="64"/>
      <c r="G388" s="64"/>
      <c r="H388" s="64"/>
      <c r="N388" s="41"/>
      <c r="O388" s="41"/>
      <c r="P388" s="41"/>
      <c r="AX388" s="41"/>
      <c r="AY388" s="41"/>
      <c r="AZ388" s="41"/>
    </row>
    <row r="389" spans="2:52" ht="12.75" customHeight="1" x14ac:dyDescent="0.15">
      <c r="B389" s="41"/>
      <c r="C389" s="41"/>
      <c r="D389" s="41"/>
      <c r="F389" s="64"/>
      <c r="G389" s="64"/>
      <c r="H389" s="64"/>
      <c r="N389" s="41"/>
      <c r="O389" s="41"/>
      <c r="P389" s="41"/>
      <c r="AX389" s="41"/>
      <c r="AY389" s="41"/>
      <c r="AZ389" s="41"/>
    </row>
    <row r="390" spans="2:52" ht="12.75" customHeight="1" x14ac:dyDescent="0.15">
      <c r="B390" s="41"/>
      <c r="C390" s="41"/>
      <c r="D390" s="41"/>
      <c r="F390" s="64"/>
      <c r="G390" s="64"/>
      <c r="H390" s="64"/>
      <c r="N390" s="41"/>
      <c r="O390" s="41"/>
      <c r="P390" s="41"/>
      <c r="AX390" s="41"/>
      <c r="AY390" s="41"/>
      <c r="AZ390" s="41"/>
    </row>
    <row r="391" spans="2:52" ht="12.75" customHeight="1" x14ac:dyDescent="0.15">
      <c r="B391" s="41"/>
      <c r="C391" s="41"/>
      <c r="D391" s="41"/>
      <c r="F391" s="64"/>
      <c r="G391" s="64"/>
      <c r="H391" s="64"/>
      <c r="N391" s="41"/>
      <c r="O391" s="41"/>
      <c r="P391" s="41"/>
      <c r="AX391" s="41"/>
      <c r="AY391" s="41"/>
      <c r="AZ391" s="41"/>
    </row>
    <row r="392" spans="2:52" ht="12.75" customHeight="1" x14ac:dyDescent="0.15">
      <c r="B392" s="41"/>
      <c r="C392" s="41"/>
      <c r="D392" s="41"/>
      <c r="F392" s="64"/>
      <c r="G392" s="64"/>
      <c r="H392" s="64"/>
      <c r="N392" s="41"/>
      <c r="O392" s="41"/>
      <c r="P392" s="41"/>
      <c r="AX392" s="41"/>
      <c r="AY392" s="41"/>
      <c r="AZ392" s="41"/>
    </row>
    <row r="393" spans="2:52" ht="12.75" customHeight="1" x14ac:dyDescent="0.15">
      <c r="B393" s="41"/>
      <c r="C393" s="41"/>
      <c r="D393" s="41"/>
      <c r="F393" s="64"/>
      <c r="G393" s="64"/>
      <c r="H393" s="64"/>
      <c r="N393" s="41"/>
      <c r="O393" s="41"/>
      <c r="P393" s="41"/>
      <c r="AX393" s="41"/>
      <c r="AY393" s="41"/>
      <c r="AZ393" s="41"/>
    </row>
    <row r="394" spans="2:52" ht="12.75" customHeight="1" x14ac:dyDescent="0.15">
      <c r="B394" s="41"/>
      <c r="C394" s="41"/>
      <c r="D394" s="41"/>
      <c r="F394" s="64"/>
      <c r="G394" s="64"/>
      <c r="H394" s="64"/>
      <c r="N394" s="41"/>
      <c r="O394" s="41"/>
      <c r="P394" s="41"/>
      <c r="AX394" s="41"/>
      <c r="AY394" s="41"/>
      <c r="AZ394" s="41"/>
    </row>
    <row r="395" spans="2:52" ht="12.75" customHeight="1" x14ac:dyDescent="0.15">
      <c r="B395" s="41"/>
      <c r="C395" s="41"/>
      <c r="D395" s="41"/>
      <c r="F395" s="64"/>
      <c r="G395" s="64"/>
      <c r="H395" s="64"/>
      <c r="N395" s="41"/>
      <c r="O395" s="41"/>
      <c r="P395" s="41"/>
      <c r="AX395" s="41"/>
      <c r="AY395" s="41"/>
      <c r="AZ395" s="41"/>
    </row>
    <row r="396" spans="2:52" ht="12.75" customHeight="1" x14ac:dyDescent="0.15">
      <c r="B396" s="41"/>
      <c r="C396" s="41"/>
      <c r="D396" s="41"/>
      <c r="F396" s="64"/>
      <c r="G396" s="64"/>
      <c r="H396" s="64"/>
      <c r="N396" s="41"/>
      <c r="O396" s="41"/>
      <c r="P396" s="41"/>
      <c r="AX396" s="41"/>
      <c r="AY396" s="41"/>
      <c r="AZ396" s="41"/>
    </row>
    <row r="397" spans="2:52" ht="12.75" customHeight="1" x14ac:dyDescent="0.15">
      <c r="B397" s="41"/>
      <c r="C397" s="41"/>
      <c r="D397" s="41"/>
      <c r="F397" s="64"/>
      <c r="G397" s="64"/>
      <c r="H397" s="64"/>
      <c r="N397" s="41"/>
      <c r="O397" s="41"/>
      <c r="P397" s="41"/>
      <c r="AX397" s="41"/>
      <c r="AY397" s="41"/>
      <c r="AZ397" s="41"/>
    </row>
    <row r="398" spans="2:52" ht="12.75" customHeight="1" x14ac:dyDescent="0.15">
      <c r="B398" s="41"/>
      <c r="C398" s="41"/>
      <c r="D398" s="41"/>
      <c r="F398" s="64"/>
      <c r="G398" s="64"/>
      <c r="H398" s="64"/>
      <c r="N398" s="41"/>
      <c r="O398" s="41"/>
      <c r="P398" s="41"/>
      <c r="AX398" s="41"/>
      <c r="AY398" s="41"/>
      <c r="AZ398" s="41"/>
    </row>
    <row r="399" spans="2:52" ht="12.75" customHeight="1" x14ac:dyDescent="0.15">
      <c r="B399" s="41"/>
      <c r="C399" s="41"/>
      <c r="D399" s="41"/>
      <c r="F399" s="64"/>
      <c r="G399" s="64"/>
      <c r="H399" s="64"/>
      <c r="N399" s="41"/>
      <c r="O399" s="41"/>
      <c r="P399" s="41"/>
      <c r="AX399" s="41"/>
      <c r="AY399" s="41"/>
      <c r="AZ399" s="41"/>
    </row>
    <row r="400" spans="2:52" ht="12.75" customHeight="1" x14ac:dyDescent="0.15">
      <c r="B400" s="41"/>
      <c r="C400" s="41"/>
      <c r="D400" s="41"/>
      <c r="F400" s="64"/>
      <c r="G400" s="64"/>
      <c r="H400" s="64"/>
      <c r="N400" s="41"/>
      <c r="O400" s="41"/>
      <c r="P400" s="41"/>
      <c r="AX400" s="41"/>
      <c r="AY400" s="41"/>
      <c r="AZ400" s="41"/>
    </row>
    <row r="401" spans="2:52" ht="12.75" customHeight="1" x14ac:dyDescent="0.15">
      <c r="B401" s="41"/>
      <c r="C401" s="41"/>
      <c r="D401" s="41"/>
      <c r="F401" s="64"/>
      <c r="G401" s="64"/>
      <c r="H401" s="64"/>
      <c r="N401" s="41"/>
      <c r="O401" s="41"/>
      <c r="P401" s="41"/>
      <c r="AX401" s="41"/>
      <c r="AY401" s="41"/>
      <c r="AZ401" s="41"/>
    </row>
    <row r="402" spans="2:52" ht="12.75" customHeight="1" x14ac:dyDescent="0.15">
      <c r="B402" s="41"/>
      <c r="C402" s="41"/>
      <c r="D402" s="41"/>
      <c r="F402" s="64"/>
      <c r="G402" s="64"/>
      <c r="H402" s="64"/>
      <c r="N402" s="41"/>
      <c r="O402" s="41"/>
      <c r="P402" s="41"/>
      <c r="AX402" s="41"/>
      <c r="AY402" s="41"/>
      <c r="AZ402" s="41"/>
    </row>
    <row r="403" spans="2:52" ht="12.75" customHeight="1" x14ac:dyDescent="0.15">
      <c r="B403" s="41"/>
      <c r="C403" s="41"/>
      <c r="D403" s="41"/>
      <c r="F403" s="64"/>
      <c r="G403" s="64"/>
      <c r="H403" s="64"/>
      <c r="N403" s="41"/>
      <c r="O403" s="41"/>
      <c r="P403" s="41"/>
      <c r="AX403" s="41"/>
      <c r="AY403" s="41"/>
      <c r="AZ403" s="41"/>
    </row>
    <row r="404" spans="2:52" ht="12.75" customHeight="1" x14ac:dyDescent="0.15">
      <c r="B404" s="41"/>
      <c r="C404" s="41"/>
      <c r="D404" s="41"/>
      <c r="F404" s="64"/>
      <c r="G404" s="64"/>
      <c r="H404" s="64"/>
      <c r="N404" s="41"/>
      <c r="O404" s="41"/>
      <c r="P404" s="41"/>
      <c r="AX404" s="41"/>
      <c r="AY404" s="41"/>
      <c r="AZ404" s="41"/>
    </row>
    <row r="405" spans="2:52" ht="12.75" customHeight="1" x14ac:dyDescent="0.15">
      <c r="B405" s="41"/>
      <c r="C405" s="41"/>
      <c r="D405" s="41"/>
      <c r="F405" s="64"/>
      <c r="G405" s="64"/>
      <c r="H405" s="64"/>
      <c r="N405" s="41"/>
      <c r="O405" s="41"/>
      <c r="P405" s="41"/>
      <c r="AX405" s="41"/>
      <c r="AY405" s="41"/>
      <c r="AZ405" s="41"/>
    </row>
    <row r="406" spans="2:52" ht="12.75" customHeight="1" x14ac:dyDescent="0.15">
      <c r="B406" s="41"/>
      <c r="C406" s="41"/>
      <c r="D406" s="41"/>
      <c r="F406" s="64"/>
      <c r="G406" s="64"/>
      <c r="H406" s="64"/>
      <c r="N406" s="41"/>
      <c r="O406" s="41"/>
      <c r="P406" s="41"/>
      <c r="AX406" s="41"/>
      <c r="AY406" s="41"/>
      <c r="AZ406" s="41"/>
    </row>
    <row r="407" spans="2:52" ht="12.75" customHeight="1" x14ac:dyDescent="0.15">
      <c r="B407" s="41"/>
      <c r="C407" s="41"/>
      <c r="D407" s="41"/>
      <c r="F407" s="64"/>
      <c r="G407" s="64"/>
      <c r="H407" s="64"/>
      <c r="N407" s="41"/>
      <c r="O407" s="41"/>
      <c r="P407" s="41"/>
      <c r="AX407" s="41"/>
      <c r="AY407" s="41"/>
      <c r="AZ407" s="41"/>
    </row>
    <row r="408" spans="2:52" ht="12.75" customHeight="1" x14ac:dyDescent="0.15">
      <c r="B408" s="41"/>
      <c r="C408" s="41"/>
      <c r="D408" s="41"/>
      <c r="F408" s="64"/>
      <c r="G408" s="64"/>
      <c r="H408" s="64"/>
      <c r="N408" s="41"/>
      <c r="O408" s="41"/>
      <c r="P408" s="41"/>
      <c r="AX408" s="41"/>
      <c r="AY408" s="41"/>
      <c r="AZ408" s="41"/>
    </row>
    <row r="409" spans="2:52" ht="12.75" customHeight="1" x14ac:dyDescent="0.15">
      <c r="B409" s="41"/>
      <c r="C409" s="41"/>
      <c r="D409" s="41"/>
      <c r="F409" s="64"/>
      <c r="G409" s="64"/>
      <c r="H409" s="64"/>
      <c r="N409" s="41"/>
      <c r="O409" s="41"/>
      <c r="P409" s="41"/>
      <c r="AX409" s="41"/>
      <c r="AY409" s="41"/>
      <c r="AZ409" s="41"/>
    </row>
    <row r="410" spans="2:52" ht="12.75" customHeight="1" x14ac:dyDescent="0.15">
      <c r="B410" s="41"/>
      <c r="C410" s="41"/>
      <c r="D410" s="41"/>
      <c r="F410" s="64"/>
      <c r="G410" s="64"/>
      <c r="H410" s="64"/>
      <c r="N410" s="41"/>
      <c r="O410" s="41"/>
      <c r="P410" s="41"/>
      <c r="AX410" s="41"/>
      <c r="AY410" s="41"/>
      <c r="AZ410" s="41"/>
    </row>
    <row r="411" spans="2:52" ht="12.75" customHeight="1" x14ac:dyDescent="0.15">
      <c r="B411" s="41"/>
      <c r="C411" s="41"/>
      <c r="D411" s="41"/>
      <c r="F411" s="64"/>
      <c r="G411" s="64"/>
      <c r="H411" s="64"/>
      <c r="N411" s="41"/>
      <c r="O411" s="41"/>
      <c r="P411" s="41"/>
      <c r="AX411" s="41"/>
      <c r="AY411" s="41"/>
      <c r="AZ411" s="41"/>
    </row>
    <row r="412" spans="2:52" ht="12.75" customHeight="1" x14ac:dyDescent="0.15">
      <c r="B412" s="41"/>
      <c r="C412" s="41"/>
      <c r="D412" s="41"/>
      <c r="F412" s="64"/>
      <c r="G412" s="64"/>
      <c r="H412" s="64"/>
      <c r="N412" s="41"/>
      <c r="O412" s="41"/>
      <c r="P412" s="41"/>
      <c r="AX412" s="41"/>
      <c r="AY412" s="41"/>
      <c r="AZ412" s="41"/>
    </row>
    <row r="413" spans="2:52" ht="12.75" customHeight="1" x14ac:dyDescent="0.15">
      <c r="B413" s="41"/>
      <c r="C413" s="41"/>
      <c r="D413" s="41"/>
      <c r="F413" s="64"/>
      <c r="G413" s="64"/>
      <c r="H413" s="64"/>
      <c r="N413" s="41"/>
      <c r="O413" s="41"/>
      <c r="P413" s="41"/>
      <c r="AX413" s="41"/>
      <c r="AY413" s="41"/>
      <c r="AZ413" s="41"/>
    </row>
    <row r="414" spans="2:52" ht="12.75" customHeight="1" x14ac:dyDescent="0.15">
      <c r="B414" s="41"/>
      <c r="C414" s="41"/>
      <c r="D414" s="41"/>
      <c r="F414" s="64"/>
      <c r="G414" s="64"/>
      <c r="H414" s="64"/>
      <c r="N414" s="41"/>
      <c r="O414" s="41"/>
      <c r="P414" s="41"/>
      <c r="AX414" s="41"/>
      <c r="AY414" s="41"/>
      <c r="AZ414" s="41"/>
    </row>
    <row r="415" spans="2:52" ht="12.75" customHeight="1" x14ac:dyDescent="0.15">
      <c r="B415" s="41"/>
      <c r="C415" s="41"/>
      <c r="D415" s="41"/>
      <c r="F415" s="64"/>
      <c r="G415" s="64"/>
      <c r="H415" s="64"/>
      <c r="N415" s="41"/>
      <c r="O415" s="41"/>
      <c r="P415" s="41"/>
      <c r="AX415" s="41"/>
      <c r="AY415" s="41"/>
      <c r="AZ415" s="41"/>
    </row>
    <row r="416" spans="2:52" ht="12.75" customHeight="1" x14ac:dyDescent="0.15">
      <c r="B416" s="41"/>
      <c r="C416" s="41"/>
      <c r="D416" s="41"/>
      <c r="F416" s="64"/>
      <c r="G416" s="64"/>
      <c r="H416" s="64"/>
      <c r="N416" s="41"/>
      <c r="O416" s="41"/>
      <c r="P416" s="41"/>
      <c r="AX416" s="41"/>
      <c r="AY416" s="41"/>
      <c r="AZ416" s="41"/>
    </row>
    <row r="417" spans="2:52" ht="12.75" customHeight="1" x14ac:dyDescent="0.15">
      <c r="B417" s="41"/>
      <c r="C417" s="41"/>
      <c r="D417" s="41"/>
      <c r="F417" s="64"/>
      <c r="G417" s="64"/>
      <c r="H417" s="64"/>
      <c r="N417" s="41"/>
      <c r="O417" s="41"/>
      <c r="P417" s="41"/>
      <c r="AX417" s="41"/>
      <c r="AY417" s="41"/>
      <c r="AZ417" s="41"/>
    </row>
    <row r="418" spans="2:52" ht="12.75" customHeight="1" x14ac:dyDescent="0.15">
      <c r="B418" s="41"/>
      <c r="C418" s="41"/>
      <c r="D418" s="41"/>
      <c r="F418" s="64"/>
      <c r="G418" s="64"/>
      <c r="H418" s="64"/>
      <c r="N418" s="41"/>
      <c r="O418" s="41"/>
      <c r="P418" s="41"/>
      <c r="AX418" s="41"/>
      <c r="AY418" s="41"/>
      <c r="AZ418" s="41"/>
    </row>
    <row r="419" spans="2:52" ht="12.75" customHeight="1" x14ac:dyDescent="0.15">
      <c r="B419" s="41"/>
      <c r="C419" s="41"/>
      <c r="D419" s="41"/>
      <c r="F419" s="64"/>
      <c r="G419" s="64"/>
      <c r="H419" s="64"/>
      <c r="N419" s="41"/>
      <c r="O419" s="41"/>
      <c r="P419" s="41"/>
      <c r="AX419" s="41"/>
      <c r="AY419" s="41"/>
      <c r="AZ419" s="41"/>
    </row>
    <row r="420" spans="2:52" ht="12.75" customHeight="1" x14ac:dyDescent="0.15">
      <c r="B420" s="41"/>
      <c r="C420" s="41"/>
      <c r="D420" s="41"/>
      <c r="F420" s="64"/>
      <c r="G420" s="64"/>
      <c r="H420" s="64"/>
      <c r="N420" s="41"/>
      <c r="O420" s="41"/>
      <c r="P420" s="41"/>
      <c r="AX420" s="41"/>
      <c r="AY420" s="41"/>
      <c r="AZ420" s="41"/>
    </row>
    <row r="421" spans="2:52" ht="12.75" customHeight="1" x14ac:dyDescent="0.15">
      <c r="B421" s="41"/>
      <c r="C421" s="41"/>
      <c r="D421" s="41"/>
      <c r="F421" s="64"/>
      <c r="G421" s="64"/>
      <c r="H421" s="64"/>
      <c r="N421" s="41"/>
      <c r="O421" s="41"/>
      <c r="P421" s="41"/>
      <c r="AX421" s="41"/>
      <c r="AY421" s="41"/>
      <c r="AZ421" s="41"/>
    </row>
    <row r="422" spans="2:52" ht="12.75" customHeight="1" x14ac:dyDescent="0.15">
      <c r="B422" s="41"/>
      <c r="C422" s="41"/>
      <c r="D422" s="41"/>
      <c r="F422" s="64"/>
      <c r="G422" s="64"/>
      <c r="H422" s="64"/>
      <c r="N422" s="41"/>
      <c r="O422" s="41"/>
      <c r="P422" s="41"/>
      <c r="AX422" s="41"/>
      <c r="AY422" s="41"/>
      <c r="AZ422" s="41"/>
    </row>
    <row r="423" spans="2:52" ht="12.75" customHeight="1" x14ac:dyDescent="0.15">
      <c r="B423" s="41"/>
      <c r="C423" s="41"/>
      <c r="D423" s="41"/>
      <c r="F423" s="64"/>
      <c r="G423" s="64"/>
      <c r="H423" s="64"/>
      <c r="N423" s="41"/>
      <c r="O423" s="41"/>
      <c r="P423" s="41"/>
      <c r="AX423" s="41"/>
      <c r="AY423" s="41"/>
      <c r="AZ423" s="41"/>
    </row>
    <row r="424" spans="2:52" ht="12.75" customHeight="1" x14ac:dyDescent="0.15">
      <c r="B424" s="41"/>
      <c r="C424" s="41"/>
      <c r="D424" s="41"/>
      <c r="F424" s="64"/>
      <c r="G424" s="64"/>
      <c r="H424" s="64"/>
      <c r="N424" s="41"/>
      <c r="O424" s="41"/>
      <c r="P424" s="41"/>
      <c r="AX424" s="41"/>
      <c r="AY424" s="41"/>
      <c r="AZ424" s="41"/>
    </row>
    <row r="425" spans="2:52" ht="12.75" customHeight="1" x14ac:dyDescent="0.15">
      <c r="B425" s="41"/>
      <c r="C425" s="41"/>
      <c r="D425" s="41"/>
      <c r="F425" s="64"/>
      <c r="G425" s="64"/>
      <c r="H425" s="64"/>
      <c r="N425" s="41"/>
      <c r="O425" s="41"/>
      <c r="P425" s="41"/>
      <c r="AX425" s="41"/>
      <c r="AY425" s="41"/>
      <c r="AZ425" s="41"/>
    </row>
    <row r="426" spans="2:52" ht="12.75" customHeight="1" x14ac:dyDescent="0.15">
      <c r="B426" s="41"/>
      <c r="C426" s="41"/>
      <c r="D426" s="41"/>
      <c r="F426" s="64"/>
      <c r="G426" s="64"/>
      <c r="H426" s="64"/>
      <c r="N426" s="41"/>
      <c r="O426" s="41"/>
      <c r="P426" s="41"/>
      <c r="AX426" s="41"/>
      <c r="AY426" s="41"/>
      <c r="AZ426" s="41"/>
    </row>
    <row r="427" spans="2:52" ht="12.75" customHeight="1" x14ac:dyDescent="0.15">
      <c r="B427" s="41"/>
      <c r="C427" s="41"/>
      <c r="D427" s="41"/>
      <c r="F427" s="64"/>
      <c r="G427" s="64"/>
      <c r="H427" s="64"/>
      <c r="N427" s="41"/>
      <c r="O427" s="41"/>
      <c r="P427" s="41"/>
      <c r="AX427" s="41"/>
      <c r="AY427" s="41"/>
      <c r="AZ427" s="41"/>
    </row>
    <row r="428" spans="2:52" ht="12.75" customHeight="1" x14ac:dyDescent="0.15">
      <c r="B428" s="41"/>
      <c r="C428" s="41"/>
      <c r="D428" s="41"/>
      <c r="F428" s="64"/>
      <c r="G428" s="64"/>
      <c r="H428" s="64"/>
      <c r="N428" s="41"/>
      <c r="O428" s="41"/>
      <c r="P428" s="41"/>
      <c r="AX428" s="41"/>
      <c r="AY428" s="41"/>
      <c r="AZ428" s="41"/>
    </row>
    <row r="429" spans="2:52" ht="12.75" customHeight="1" x14ac:dyDescent="0.15">
      <c r="B429" s="41"/>
      <c r="C429" s="41"/>
      <c r="D429" s="41"/>
      <c r="F429" s="64"/>
      <c r="G429" s="64"/>
      <c r="H429" s="64"/>
      <c r="N429" s="41"/>
      <c r="O429" s="41"/>
      <c r="P429" s="41"/>
      <c r="AX429" s="41"/>
      <c r="AY429" s="41"/>
      <c r="AZ429" s="41"/>
    </row>
    <row r="430" spans="2:52" ht="12.75" customHeight="1" x14ac:dyDescent="0.15">
      <c r="B430" s="41"/>
      <c r="C430" s="41"/>
      <c r="D430" s="41"/>
      <c r="F430" s="64"/>
      <c r="G430" s="64"/>
      <c r="H430" s="64"/>
      <c r="N430" s="41"/>
      <c r="O430" s="41"/>
      <c r="P430" s="41"/>
      <c r="AX430" s="41"/>
      <c r="AY430" s="41"/>
      <c r="AZ430" s="41"/>
    </row>
    <row r="431" spans="2:52" ht="12.75" customHeight="1" x14ac:dyDescent="0.15">
      <c r="B431" s="41"/>
      <c r="C431" s="41"/>
      <c r="D431" s="41"/>
      <c r="F431" s="64"/>
      <c r="G431" s="64"/>
      <c r="H431" s="64"/>
      <c r="N431" s="41"/>
      <c r="O431" s="41"/>
      <c r="P431" s="41"/>
      <c r="AX431" s="41"/>
      <c r="AY431" s="41"/>
      <c r="AZ431" s="41"/>
    </row>
    <row r="432" spans="2:52" ht="12.75" customHeight="1" x14ac:dyDescent="0.15">
      <c r="B432" s="41"/>
      <c r="C432" s="41"/>
      <c r="D432" s="41"/>
      <c r="F432" s="64"/>
      <c r="G432" s="64"/>
      <c r="H432" s="64"/>
      <c r="N432" s="41"/>
      <c r="O432" s="41"/>
      <c r="P432" s="41"/>
      <c r="AX432" s="41"/>
      <c r="AY432" s="41"/>
      <c r="AZ432" s="41"/>
    </row>
    <row r="433" spans="2:52" ht="12.75" customHeight="1" x14ac:dyDescent="0.15">
      <c r="B433" s="41"/>
      <c r="C433" s="41"/>
      <c r="D433" s="41"/>
      <c r="F433" s="64"/>
      <c r="G433" s="64"/>
      <c r="H433" s="64"/>
      <c r="N433" s="41"/>
      <c r="O433" s="41"/>
      <c r="P433" s="41"/>
      <c r="AX433" s="41"/>
      <c r="AY433" s="41"/>
      <c r="AZ433" s="41"/>
    </row>
    <row r="434" spans="2:52" ht="12.75" customHeight="1" x14ac:dyDescent="0.15">
      <c r="B434" s="41"/>
      <c r="C434" s="41"/>
      <c r="D434" s="41"/>
      <c r="F434" s="64"/>
      <c r="G434" s="64"/>
      <c r="H434" s="64"/>
      <c r="N434" s="41"/>
      <c r="O434" s="41"/>
      <c r="P434" s="41"/>
      <c r="AX434" s="41"/>
      <c r="AY434" s="41"/>
      <c r="AZ434" s="41"/>
    </row>
    <row r="435" spans="2:52" ht="12.75" customHeight="1" x14ac:dyDescent="0.15">
      <c r="B435" s="41"/>
      <c r="C435" s="41"/>
      <c r="D435" s="41"/>
      <c r="F435" s="64"/>
      <c r="G435" s="64"/>
      <c r="H435" s="64"/>
      <c r="N435" s="41"/>
      <c r="O435" s="41"/>
      <c r="P435" s="41"/>
      <c r="AX435" s="41"/>
      <c r="AY435" s="41"/>
      <c r="AZ435" s="41"/>
    </row>
    <row r="436" spans="2:52" ht="12.75" customHeight="1" x14ac:dyDescent="0.15">
      <c r="B436" s="41"/>
      <c r="C436" s="41"/>
      <c r="D436" s="41"/>
      <c r="F436" s="64"/>
      <c r="G436" s="64"/>
      <c r="H436" s="64"/>
      <c r="N436" s="41"/>
      <c r="O436" s="41"/>
      <c r="P436" s="41"/>
      <c r="AX436" s="41"/>
      <c r="AY436" s="41"/>
      <c r="AZ436" s="41"/>
    </row>
    <row r="437" spans="2:52" ht="12.75" customHeight="1" x14ac:dyDescent="0.15">
      <c r="B437" s="41"/>
      <c r="C437" s="41"/>
      <c r="D437" s="41"/>
      <c r="F437" s="64"/>
      <c r="G437" s="64"/>
      <c r="H437" s="64"/>
      <c r="N437" s="41"/>
      <c r="O437" s="41"/>
      <c r="P437" s="41"/>
      <c r="AX437" s="41"/>
      <c r="AY437" s="41"/>
      <c r="AZ437" s="41"/>
    </row>
    <row r="438" spans="2:52" ht="12.75" customHeight="1" x14ac:dyDescent="0.15">
      <c r="B438" s="41"/>
      <c r="C438" s="41"/>
      <c r="D438" s="41"/>
      <c r="F438" s="64"/>
      <c r="G438" s="64"/>
      <c r="H438" s="64"/>
      <c r="N438" s="41"/>
      <c r="O438" s="41"/>
      <c r="P438" s="41"/>
      <c r="AX438" s="41"/>
      <c r="AY438" s="41"/>
      <c r="AZ438" s="41"/>
    </row>
    <row r="439" spans="2:52" ht="12.75" customHeight="1" x14ac:dyDescent="0.15">
      <c r="B439" s="41"/>
      <c r="C439" s="41"/>
      <c r="D439" s="41"/>
      <c r="F439" s="64"/>
      <c r="G439" s="64"/>
      <c r="H439" s="64"/>
      <c r="N439" s="41"/>
      <c r="O439" s="41"/>
      <c r="P439" s="41"/>
      <c r="AX439" s="41"/>
      <c r="AY439" s="41"/>
      <c r="AZ439" s="41"/>
    </row>
    <row r="440" spans="2:52" ht="12.75" customHeight="1" x14ac:dyDescent="0.15">
      <c r="B440" s="41"/>
      <c r="C440" s="41"/>
      <c r="D440" s="41"/>
      <c r="F440" s="64"/>
      <c r="G440" s="64"/>
      <c r="H440" s="64"/>
      <c r="N440" s="41"/>
      <c r="O440" s="41"/>
      <c r="P440" s="41"/>
      <c r="AX440" s="41"/>
      <c r="AY440" s="41"/>
      <c r="AZ440" s="41"/>
    </row>
    <row r="441" spans="2:52" ht="12.75" customHeight="1" x14ac:dyDescent="0.15">
      <c r="B441" s="41"/>
      <c r="C441" s="41"/>
      <c r="D441" s="41"/>
      <c r="F441" s="64"/>
      <c r="G441" s="64"/>
      <c r="H441" s="64"/>
      <c r="N441" s="41"/>
      <c r="O441" s="41"/>
      <c r="P441" s="41"/>
      <c r="AX441" s="41"/>
      <c r="AY441" s="41"/>
      <c r="AZ441" s="41"/>
    </row>
    <row r="442" spans="2:52" ht="12.75" customHeight="1" x14ac:dyDescent="0.15">
      <c r="B442" s="41"/>
      <c r="C442" s="41"/>
      <c r="D442" s="41"/>
      <c r="F442" s="64"/>
      <c r="G442" s="64"/>
      <c r="H442" s="64"/>
      <c r="N442" s="41"/>
      <c r="O442" s="41"/>
      <c r="P442" s="41"/>
      <c r="AX442" s="41"/>
      <c r="AY442" s="41"/>
      <c r="AZ442" s="41"/>
    </row>
    <row r="443" spans="2:52" ht="12.75" customHeight="1" x14ac:dyDescent="0.15">
      <c r="B443" s="41"/>
      <c r="C443" s="41"/>
      <c r="D443" s="41"/>
      <c r="F443" s="64"/>
      <c r="G443" s="64"/>
      <c r="H443" s="64"/>
      <c r="N443" s="41"/>
      <c r="O443" s="41"/>
      <c r="P443" s="41"/>
      <c r="AX443" s="41"/>
      <c r="AY443" s="41"/>
      <c r="AZ443" s="41"/>
    </row>
    <row r="444" spans="2:52" ht="12.75" customHeight="1" x14ac:dyDescent="0.15">
      <c r="B444" s="41"/>
      <c r="C444" s="41"/>
      <c r="D444" s="41"/>
      <c r="F444" s="64"/>
      <c r="G444" s="64"/>
      <c r="H444" s="64"/>
      <c r="N444" s="41"/>
      <c r="O444" s="41"/>
      <c r="P444" s="41"/>
      <c r="AX444" s="41"/>
      <c r="AY444" s="41"/>
      <c r="AZ444" s="41"/>
    </row>
    <row r="445" spans="2:52" ht="12.75" customHeight="1" x14ac:dyDescent="0.15">
      <c r="B445" s="41"/>
      <c r="C445" s="41"/>
      <c r="D445" s="41"/>
      <c r="F445" s="64"/>
      <c r="G445" s="64"/>
      <c r="H445" s="64"/>
      <c r="N445" s="41"/>
      <c r="O445" s="41"/>
      <c r="P445" s="41"/>
      <c r="AX445" s="41"/>
      <c r="AY445" s="41"/>
      <c r="AZ445" s="41"/>
    </row>
    <row r="446" spans="2:52" ht="12.75" customHeight="1" x14ac:dyDescent="0.15">
      <c r="B446" s="41"/>
      <c r="C446" s="41"/>
      <c r="D446" s="41"/>
      <c r="F446" s="64"/>
      <c r="G446" s="64"/>
      <c r="H446" s="64"/>
      <c r="N446" s="41"/>
      <c r="O446" s="41"/>
      <c r="P446" s="41"/>
      <c r="AX446" s="41"/>
      <c r="AY446" s="41"/>
      <c r="AZ446" s="41"/>
    </row>
    <row r="447" spans="2:52" ht="12.75" customHeight="1" x14ac:dyDescent="0.15">
      <c r="B447" s="41"/>
      <c r="C447" s="41"/>
      <c r="D447" s="41"/>
      <c r="F447" s="64"/>
      <c r="G447" s="64"/>
      <c r="H447" s="64"/>
      <c r="N447" s="41"/>
      <c r="O447" s="41"/>
      <c r="P447" s="41"/>
      <c r="AX447" s="41"/>
      <c r="AY447" s="41"/>
      <c r="AZ447" s="41"/>
    </row>
    <row r="448" spans="2:52" ht="12.75" customHeight="1" x14ac:dyDescent="0.15">
      <c r="B448" s="41"/>
      <c r="C448" s="41"/>
      <c r="D448" s="41"/>
      <c r="F448" s="64"/>
      <c r="G448" s="64"/>
      <c r="H448" s="64"/>
      <c r="N448" s="41"/>
      <c r="O448" s="41"/>
      <c r="P448" s="41"/>
      <c r="AX448" s="41"/>
      <c r="AY448" s="41"/>
      <c r="AZ448" s="41"/>
    </row>
    <row r="449" spans="2:52" ht="12.75" customHeight="1" x14ac:dyDescent="0.15">
      <c r="B449" s="41"/>
      <c r="C449" s="41"/>
      <c r="D449" s="41"/>
      <c r="F449" s="64"/>
      <c r="G449" s="64"/>
      <c r="H449" s="64"/>
      <c r="N449" s="41"/>
      <c r="O449" s="41"/>
      <c r="P449" s="41"/>
      <c r="AX449" s="41"/>
      <c r="AY449" s="41"/>
      <c r="AZ449" s="41"/>
    </row>
    <row r="450" spans="2:52" ht="12.75" customHeight="1" x14ac:dyDescent="0.15">
      <c r="B450" s="41"/>
      <c r="C450" s="41"/>
      <c r="D450" s="41"/>
      <c r="F450" s="64"/>
      <c r="G450" s="64"/>
      <c r="H450" s="64"/>
      <c r="N450" s="41"/>
      <c r="O450" s="41"/>
      <c r="P450" s="41"/>
      <c r="AX450" s="41"/>
      <c r="AY450" s="41"/>
      <c r="AZ450" s="41"/>
    </row>
    <row r="451" spans="2:52" ht="12.75" customHeight="1" x14ac:dyDescent="0.15">
      <c r="B451" s="41"/>
      <c r="C451" s="41"/>
      <c r="D451" s="41"/>
      <c r="F451" s="64"/>
      <c r="G451" s="64"/>
      <c r="H451" s="64"/>
      <c r="N451" s="41"/>
      <c r="O451" s="41"/>
      <c r="P451" s="41"/>
      <c r="AX451" s="41"/>
      <c r="AY451" s="41"/>
      <c r="AZ451" s="41"/>
    </row>
    <row r="452" spans="2:52" ht="12.75" customHeight="1" x14ac:dyDescent="0.15">
      <c r="B452" s="41"/>
      <c r="C452" s="41"/>
      <c r="D452" s="41"/>
      <c r="F452" s="64"/>
      <c r="G452" s="64"/>
      <c r="H452" s="64"/>
      <c r="N452" s="41"/>
      <c r="O452" s="41"/>
      <c r="P452" s="41"/>
      <c r="AX452" s="41"/>
      <c r="AY452" s="41"/>
      <c r="AZ452" s="41"/>
    </row>
    <row r="453" spans="2:52" ht="12.75" customHeight="1" x14ac:dyDescent="0.15">
      <c r="B453" s="41"/>
      <c r="C453" s="41"/>
      <c r="D453" s="41"/>
      <c r="F453" s="64"/>
      <c r="G453" s="64"/>
      <c r="H453" s="64"/>
      <c r="N453" s="41"/>
      <c r="O453" s="41"/>
      <c r="P453" s="41"/>
      <c r="AX453" s="41"/>
      <c r="AY453" s="41"/>
      <c r="AZ453" s="41"/>
    </row>
    <row r="454" spans="2:52" ht="12.75" customHeight="1" x14ac:dyDescent="0.15">
      <c r="B454" s="41"/>
      <c r="C454" s="41"/>
      <c r="D454" s="41"/>
      <c r="F454" s="64"/>
      <c r="G454" s="64"/>
      <c r="H454" s="64"/>
      <c r="N454" s="41"/>
      <c r="O454" s="41"/>
      <c r="P454" s="41"/>
      <c r="AX454" s="41"/>
      <c r="AY454" s="41"/>
      <c r="AZ454" s="41"/>
    </row>
    <row r="455" spans="2:52" ht="12.75" customHeight="1" x14ac:dyDescent="0.15">
      <c r="B455" s="41"/>
      <c r="C455" s="41"/>
      <c r="D455" s="41"/>
      <c r="F455" s="64"/>
      <c r="G455" s="64"/>
      <c r="H455" s="64"/>
      <c r="N455" s="41"/>
      <c r="O455" s="41"/>
      <c r="P455" s="41"/>
      <c r="AX455" s="41"/>
      <c r="AY455" s="41"/>
      <c r="AZ455" s="41"/>
    </row>
    <row r="456" spans="2:52" ht="12.75" customHeight="1" x14ac:dyDescent="0.15">
      <c r="B456" s="41"/>
      <c r="C456" s="41"/>
      <c r="D456" s="41"/>
      <c r="F456" s="64"/>
      <c r="G456" s="64"/>
      <c r="H456" s="64"/>
      <c r="N456" s="41"/>
      <c r="O456" s="41"/>
      <c r="P456" s="41"/>
      <c r="AX456" s="41"/>
      <c r="AY456" s="41"/>
      <c r="AZ456" s="41"/>
    </row>
    <row r="457" spans="2:52" ht="12.75" customHeight="1" x14ac:dyDescent="0.15">
      <c r="B457" s="41"/>
      <c r="C457" s="41"/>
      <c r="D457" s="41"/>
      <c r="F457" s="64"/>
      <c r="G457" s="64"/>
      <c r="H457" s="64"/>
      <c r="N457" s="41"/>
      <c r="O457" s="41"/>
      <c r="P457" s="41"/>
      <c r="AX457" s="41"/>
      <c r="AY457" s="41"/>
      <c r="AZ457" s="41"/>
    </row>
    <row r="458" spans="2:52" ht="12.75" customHeight="1" x14ac:dyDescent="0.15">
      <c r="B458" s="41"/>
      <c r="C458" s="41"/>
      <c r="D458" s="41"/>
      <c r="F458" s="64"/>
      <c r="G458" s="64"/>
      <c r="H458" s="64"/>
      <c r="N458" s="41"/>
      <c r="O458" s="41"/>
      <c r="P458" s="41"/>
      <c r="AX458" s="41"/>
      <c r="AY458" s="41"/>
      <c r="AZ458" s="41"/>
    </row>
    <row r="459" spans="2:52" ht="12.75" customHeight="1" x14ac:dyDescent="0.15">
      <c r="B459" s="41"/>
      <c r="C459" s="41"/>
      <c r="D459" s="41"/>
      <c r="F459" s="64"/>
      <c r="G459" s="64"/>
      <c r="H459" s="64"/>
      <c r="N459" s="41"/>
      <c r="O459" s="41"/>
      <c r="P459" s="41"/>
      <c r="AX459" s="41"/>
      <c r="AY459" s="41"/>
      <c r="AZ459" s="41"/>
    </row>
    <row r="460" spans="2:52" ht="12.75" customHeight="1" x14ac:dyDescent="0.15">
      <c r="B460" s="41"/>
      <c r="C460" s="41"/>
      <c r="D460" s="41"/>
      <c r="F460" s="64"/>
      <c r="G460" s="64"/>
      <c r="H460" s="64"/>
      <c r="N460" s="41"/>
      <c r="O460" s="41"/>
      <c r="P460" s="41"/>
      <c r="AX460" s="41"/>
      <c r="AY460" s="41"/>
      <c r="AZ460" s="41"/>
    </row>
    <row r="461" spans="2:52" ht="12.75" customHeight="1" x14ac:dyDescent="0.15">
      <c r="B461" s="41"/>
      <c r="C461" s="41"/>
      <c r="D461" s="41"/>
      <c r="F461" s="64"/>
      <c r="G461" s="64"/>
      <c r="H461" s="64"/>
      <c r="N461" s="41"/>
      <c r="O461" s="41"/>
      <c r="P461" s="41"/>
      <c r="AX461" s="41"/>
      <c r="AY461" s="41"/>
      <c r="AZ461" s="41"/>
    </row>
    <row r="462" spans="2:52" ht="12.75" customHeight="1" x14ac:dyDescent="0.15">
      <c r="B462" s="41"/>
      <c r="C462" s="41"/>
      <c r="D462" s="41"/>
      <c r="F462" s="64"/>
      <c r="G462" s="64"/>
      <c r="H462" s="64"/>
      <c r="N462" s="41"/>
      <c r="O462" s="41"/>
      <c r="P462" s="41"/>
      <c r="AX462" s="41"/>
      <c r="AY462" s="41"/>
      <c r="AZ462" s="41"/>
    </row>
    <row r="463" spans="2:52" ht="12.75" customHeight="1" x14ac:dyDescent="0.15">
      <c r="B463" s="41"/>
      <c r="C463" s="41"/>
      <c r="D463" s="41"/>
      <c r="F463" s="64"/>
      <c r="G463" s="64"/>
      <c r="H463" s="64"/>
      <c r="N463" s="41"/>
      <c r="O463" s="41"/>
      <c r="P463" s="41"/>
      <c r="AX463" s="41"/>
      <c r="AY463" s="41"/>
      <c r="AZ463" s="41"/>
    </row>
    <row r="464" spans="2:52" ht="12.75" customHeight="1" x14ac:dyDescent="0.15">
      <c r="B464" s="41"/>
      <c r="C464" s="41"/>
      <c r="D464" s="41"/>
      <c r="F464" s="64"/>
      <c r="G464" s="64"/>
      <c r="H464" s="64"/>
      <c r="N464" s="41"/>
      <c r="O464" s="41"/>
      <c r="P464" s="41"/>
      <c r="AX464" s="41"/>
      <c r="AY464" s="41"/>
      <c r="AZ464" s="41"/>
    </row>
    <row r="465" spans="2:52" ht="12.75" customHeight="1" x14ac:dyDescent="0.15">
      <c r="B465" s="41"/>
      <c r="C465" s="41"/>
      <c r="D465" s="41"/>
      <c r="F465" s="64"/>
      <c r="G465" s="64"/>
      <c r="H465" s="64"/>
      <c r="N465" s="41"/>
      <c r="O465" s="41"/>
      <c r="P465" s="41"/>
      <c r="AX465" s="41"/>
      <c r="AY465" s="41"/>
      <c r="AZ465" s="41"/>
    </row>
    <row r="466" spans="2:52" ht="12.75" customHeight="1" x14ac:dyDescent="0.15">
      <c r="B466" s="41"/>
      <c r="C466" s="41"/>
      <c r="D466" s="41"/>
      <c r="F466" s="64"/>
      <c r="G466" s="64"/>
      <c r="H466" s="64"/>
      <c r="N466" s="41"/>
      <c r="O466" s="41"/>
      <c r="P466" s="41"/>
      <c r="AX466" s="41"/>
      <c r="AY466" s="41"/>
      <c r="AZ466" s="41"/>
    </row>
    <row r="467" spans="2:52" ht="12.75" customHeight="1" x14ac:dyDescent="0.15">
      <c r="B467" s="41"/>
      <c r="C467" s="41"/>
      <c r="D467" s="41"/>
      <c r="F467" s="64"/>
      <c r="G467" s="64"/>
      <c r="H467" s="64"/>
      <c r="N467" s="41"/>
      <c r="O467" s="41"/>
      <c r="P467" s="41"/>
      <c r="AX467" s="41"/>
      <c r="AY467" s="41"/>
      <c r="AZ467" s="41"/>
    </row>
    <row r="468" spans="2:52" ht="12.75" customHeight="1" x14ac:dyDescent="0.15">
      <c r="B468" s="41"/>
      <c r="C468" s="41"/>
      <c r="D468" s="41"/>
      <c r="F468" s="64"/>
      <c r="G468" s="64"/>
      <c r="H468" s="64"/>
      <c r="N468" s="41"/>
      <c r="O468" s="41"/>
      <c r="P468" s="41"/>
      <c r="AX468" s="41"/>
      <c r="AY468" s="41"/>
      <c r="AZ468" s="41"/>
    </row>
    <row r="469" spans="2:52" ht="12.75" customHeight="1" x14ac:dyDescent="0.15">
      <c r="B469" s="41"/>
      <c r="C469" s="41"/>
      <c r="D469" s="41"/>
      <c r="F469" s="64"/>
      <c r="G469" s="64"/>
      <c r="H469" s="64"/>
      <c r="N469" s="41"/>
      <c r="O469" s="41"/>
      <c r="P469" s="41"/>
      <c r="AX469" s="41"/>
      <c r="AY469" s="41"/>
      <c r="AZ469" s="41"/>
    </row>
    <row r="470" spans="2:52" ht="12.75" customHeight="1" x14ac:dyDescent="0.15">
      <c r="B470" s="41"/>
      <c r="C470" s="41"/>
      <c r="D470" s="41"/>
      <c r="F470" s="64"/>
      <c r="G470" s="64"/>
      <c r="H470" s="64"/>
      <c r="N470" s="41"/>
      <c r="O470" s="41"/>
      <c r="P470" s="41"/>
      <c r="AX470" s="41"/>
      <c r="AY470" s="41"/>
      <c r="AZ470" s="41"/>
    </row>
    <row r="471" spans="2:52" ht="12.75" customHeight="1" x14ac:dyDescent="0.15">
      <c r="B471" s="41"/>
      <c r="C471" s="41"/>
      <c r="D471" s="41"/>
      <c r="F471" s="64"/>
      <c r="G471" s="64"/>
      <c r="H471" s="64"/>
      <c r="N471" s="41"/>
      <c r="O471" s="41"/>
      <c r="P471" s="41"/>
      <c r="AX471" s="41"/>
      <c r="AY471" s="41"/>
      <c r="AZ471" s="41"/>
    </row>
    <row r="472" spans="2:52" ht="12.75" customHeight="1" x14ac:dyDescent="0.15">
      <c r="B472" s="41"/>
      <c r="C472" s="41"/>
      <c r="D472" s="41"/>
      <c r="F472" s="64"/>
      <c r="G472" s="64"/>
      <c r="H472" s="64"/>
      <c r="N472" s="41"/>
      <c r="O472" s="41"/>
      <c r="P472" s="41"/>
      <c r="AX472" s="41"/>
      <c r="AY472" s="41"/>
      <c r="AZ472" s="41"/>
    </row>
    <row r="473" spans="2:52" ht="12.75" customHeight="1" x14ac:dyDescent="0.15">
      <c r="B473" s="41"/>
      <c r="C473" s="41"/>
      <c r="D473" s="41"/>
      <c r="F473" s="64"/>
      <c r="G473" s="64"/>
      <c r="H473" s="64"/>
      <c r="N473" s="41"/>
      <c r="O473" s="41"/>
      <c r="P473" s="41"/>
      <c r="AX473" s="41"/>
      <c r="AY473" s="41"/>
      <c r="AZ473" s="41"/>
    </row>
    <row r="474" spans="2:52" ht="12.75" customHeight="1" x14ac:dyDescent="0.15">
      <c r="B474" s="41"/>
      <c r="C474" s="41"/>
      <c r="D474" s="41"/>
      <c r="F474" s="64"/>
      <c r="G474" s="64"/>
      <c r="H474" s="64"/>
      <c r="N474" s="41"/>
      <c r="O474" s="41"/>
      <c r="P474" s="41"/>
      <c r="AX474" s="41"/>
      <c r="AY474" s="41"/>
      <c r="AZ474" s="41"/>
    </row>
    <row r="475" spans="2:52" ht="12.75" customHeight="1" x14ac:dyDescent="0.15">
      <c r="B475" s="41"/>
      <c r="C475" s="41"/>
      <c r="D475" s="41"/>
      <c r="F475" s="64"/>
      <c r="G475" s="64"/>
      <c r="H475" s="64"/>
      <c r="N475" s="41"/>
      <c r="O475" s="41"/>
      <c r="P475" s="41"/>
      <c r="AX475" s="41"/>
      <c r="AY475" s="41"/>
      <c r="AZ475" s="41"/>
    </row>
    <row r="476" spans="2:52" ht="12.75" customHeight="1" x14ac:dyDescent="0.15">
      <c r="B476" s="41"/>
      <c r="C476" s="41"/>
      <c r="D476" s="41"/>
      <c r="F476" s="64"/>
      <c r="G476" s="64"/>
      <c r="H476" s="64"/>
      <c r="N476" s="41"/>
      <c r="O476" s="41"/>
      <c r="P476" s="41"/>
      <c r="AX476" s="41"/>
      <c r="AY476" s="41"/>
      <c r="AZ476" s="41"/>
    </row>
    <row r="477" spans="2:52" ht="12.75" customHeight="1" x14ac:dyDescent="0.15">
      <c r="B477" s="41"/>
      <c r="C477" s="41"/>
      <c r="D477" s="41"/>
      <c r="F477" s="64"/>
      <c r="G477" s="64"/>
      <c r="H477" s="64"/>
      <c r="N477" s="41"/>
      <c r="O477" s="41"/>
      <c r="P477" s="41"/>
      <c r="AX477" s="41"/>
      <c r="AY477" s="41"/>
      <c r="AZ477" s="41"/>
    </row>
    <row r="478" spans="2:52" ht="12.75" customHeight="1" x14ac:dyDescent="0.15">
      <c r="B478" s="41"/>
      <c r="C478" s="41"/>
      <c r="D478" s="41"/>
      <c r="F478" s="64"/>
      <c r="G478" s="64"/>
      <c r="H478" s="64"/>
      <c r="N478" s="41"/>
      <c r="O478" s="41"/>
      <c r="P478" s="41"/>
      <c r="AX478" s="41"/>
      <c r="AY478" s="41"/>
      <c r="AZ478" s="41"/>
    </row>
    <row r="479" spans="2:52" ht="12.75" customHeight="1" x14ac:dyDescent="0.15">
      <c r="B479" s="41"/>
      <c r="C479" s="41"/>
      <c r="D479" s="41"/>
      <c r="F479" s="64"/>
      <c r="G479" s="64"/>
      <c r="H479" s="64"/>
      <c r="N479" s="41"/>
      <c r="O479" s="41"/>
      <c r="P479" s="41"/>
      <c r="AX479" s="41"/>
      <c r="AY479" s="41"/>
      <c r="AZ479" s="41"/>
    </row>
    <row r="480" spans="2:52" ht="12.75" customHeight="1" x14ac:dyDescent="0.15">
      <c r="B480" s="41"/>
      <c r="C480" s="41"/>
      <c r="D480" s="41"/>
      <c r="F480" s="64"/>
      <c r="G480" s="64"/>
      <c r="H480" s="64"/>
      <c r="N480" s="41"/>
      <c r="O480" s="41"/>
      <c r="P480" s="41"/>
      <c r="AX480" s="41"/>
      <c r="AY480" s="41"/>
      <c r="AZ480" s="41"/>
    </row>
    <row r="481" spans="2:52" ht="12.75" customHeight="1" x14ac:dyDescent="0.15">
      <c r="B481" s="41"/>
      <c r="C481" s="41"/>
      <c r="D481" s="41"/>
      <c r="F481" s="64"/>
      <c r="G481" s="64"/>
      <c r="H481" s="64"/>
      <c r="N481" s="41"/>
      <c r="O481" s="41"/>
      <c r="P481" s="41"/>
      <c r="AX481" s="41"/>
      <c r="AY481" s="41"/>
      <c r="AZ481" s="41"/>
    </row>
    <row r="482" spans="2:52" ht="12.75" customHeight="1" x14ac:dyDescent="0.15">
      <c r="B482" s="41"/>
      <c r="C482" s="41"/>
      <c r="D482" s="41"/>
      <c r="F482" s="64"/>
      <c r="G482" s="64"/>
      <c r="H482" s="64"/>
      <c r="N482" s="41"/>
      <c r="O482" s="41"/>
      <c r="P482" s="41"/>
      <c r="AX482" s="41"/>
      <c r="AY482" s="41"/>
      <c r="AZ482" s="41"/>
    </row>
    <row r="483" spans="2:52" ht="12.75" customHeight="1" x14ac:dyDescent="0.15">
      <c r="B483" s="41"/>
      <c r="C483" s="41"/>
      <c r="D483" s="41"/>
      <c r="F483" s="64"/>
      <c r="G483" s="64"/>
      <c r="H483" s="64"/>
      <c r="N483" s="41"/>
      <c r="O483" s="41"/>
      <c r="P483" s="41"/>
      <c r="AX483" s="41"/>
      <c r="AY483" s="41"/>
      <c r="AZ483" s="41"/>
    </row>
    <row r="484" spans="2:52" ht="12.75" customHeight="1" x14ac:dyDescent="0.15">
      <c r="B484" s="41"/>
      <c r="C484" s="41"/>
      <c r="D484" s="41"/>
      <c r="F484" s="64"/>
      <c r="G484" s="64"/>
      <c r="H484" s="64"/>
      <c r="N484" s="41"/>
      <c r="O484" s="41"/>
      <c r="P484" s="41"/>
      <c r="AX484" s="41"/>
      <c r="AY484" s="41"/>
      <c r="AZ484" s="41"/>
    </row>
    <row r="485" spans="2:52" ht="12.75" customHeight="1" x14ac:dyDescent="0.15">
      <c r="B485" s="41"/>
      <c r="C485" s="41"/>
      <c r="D485" s="41"/>
      <c r="F485" s="64"/>
      <c r="G485" s="64"/>
      <c r="H485" s="64"/>
      <c r="N485" s="41"/>
      <c r="O485" s="41"/>
      <c r="P485" s="41"/>
      <c r="AX485" s="41"/>
      <c r="AY485" s="41"/>
      <c r="AZ485" s="41"/>
    </row>
    <row r="486" spans="2:52" ht="12.75" customHeight="1" x14ac:dyDescent="0.15">
      <c r="B486" s="41"/>
      <c r="C486" s="41"/>
      <c r="D486" s="41"/>
      <c r="F486" s="64"/>
      <c r="G486" s="64"/>
      <c r="H486" s="64"/>
      <c r="N486" s="41"/>
      <c r="O486" s="41"/>
      <c r="P486" s="41"/>
      <c r="AX486" s="41"/>
      <c r="AY486" s="41"/>
      <c r="AZ486" s="41"/>
    </row>
    <row r="487" spans="2:52" ht="12.75" customHeight="1" x14ac:dyDescent="0.15">
      <c r="B487" s="41"/>
      <c r="C487" s="41"/>
      <c r="D487" s="41"/>
      <c r="F487" s="64"/>
      <c r="G487" s="64"/>
      <c r="H487" s="64"/>
      <c r="N487" s="41"/>
      <c r="O487" s="41"/>
      <c r="P487" s="41"/>
      <c r="AX487" s="41"/>
      <c r="AY487" s="41"/>
      <c r="AZ487" s="41"/>
    </row>
    <row r="488" spans="2:52" ht="12.75" customHeight="1" x14ac:dyDescent="0.15">
      <c r="B488" s="41"/>
      <c r="C488" s="41"/>
      <c r="D488" s="41"/>
      <c r="F488" s="64"/>
      <c r="G488" s="64"/>
      <c r="H488" s="64"/>
      <c r="N488" s="41"/>
      <c r="O488" s="41"/>
      <c r="P488" s="41"/>
      <c r="AX488" s="41"/>
      <c r="AY488" s="41"/>
      <c r="AZ488" s="41"/>
    </row>
    <row r="489" spans="2:52" ht="12.75" customHeight="1" x14ac:dyDescent="0.15">
      <c r="B489" s="41"/>
      <c r="C489" s="41"/>
      <c r="D489" s="41"/>
      <c r="F489" s="64"/>
      <c r="G489" s="64"/>
      <c r="H489" s="64"/>
      <c r="N489" s="41"/>
      <c r="O489" s="41"/>
      <c r="P489" s="41"/>
      <c r="AX489" s="41"/>
      <c r="AY489" s="41"/>
      <c r="AZ489" s="41"/>
    </row>
    <row r="490" spans="2:52" ht="12.75" customHeight="1" x14ac:dyDescent="0.15">
      <c r="B490" s="41"/>
      <c r="C490" s="41"/>
      <c r="D490" s="41"/>
      <c r="F490" s="64"/>
      <c r="G490" s="64"/>
      <c r="H490" s="64"/>
      <c r="N490" s="41"/>
      <c r="O490" s="41"/>
      <c r="P490" s="41"/>
      <c r="AX490" s="41"/>
      <c r="AY490" s="41"/>
      <c r="AZ490" s="41"/>
    </row>
    <row r="491" spans="2:52" ht="12.75" customHeight="1" x14ac:dyDescent="0.15">
      <c r="B491" s="41"/>
      <c r="C491" s="41"/>
      <c r="D491" s="41"/>
      <c r="F491" s="64"/>
      <c r="G491" s="64"/>
      <c r="H491" s="64"/>
      <c r="N491" s="41"/>
      <c r="O491" s="41"/>
      <c r="P491" s="41"/>
      <c r="AX491" s="41"/>
      <c r="AY491" s="41"/>
      <c r="AZ491" s="41"/>
    </row>
    <row r="492" spans="2:52" ht="12.75" customHeight="1" x14ac:dyDescent="0.15">
      <c r="B492" s="41"/>
      <c r="C492" s="41"/>
      <c r="D492" s="41"/>
      <c r="F492" s="64"/>
      <c r="G492" s="64"/>
      <c r="H492" s="64"/>
      <c r="N492" s="41"/>
      <c r="O492" s="41"/>
      <c r="P492" s="41"/>
      <c r="AX492" s="41"/>
      <c r="AY492" s="41"/>
      <c r="AZ492" s="41"/>
    </row>
    <row r="493" spans="2:52" ht="12.75" customHeight="1" x14ac:dyDescent="0.15">
      <c r="B493" s="41"/>
      <c r="C493" s="41"/>
      <c r="D493" s="41"/>
      <c r="F493" s="64"/>
      <c r="G493" s="64"/>
      <c r="H493" s="64"/>
      <c r="N493" s="41"/>
      <c r="O493" s="41"/>
      <c r="P493" s="41"/>
      <c r="AX493" s="41"/>
      <c r="AY493" s="41"/>
      <c r="AZ493" s="41"/>
    </row>
    <row r="494" spans="2:52" ht="12.75" customHeight="1" x14ac:dyDescent="0.15">
      <c r="B494" s="41"/>
      <c r="C494" s="41"/>
      <c r="D494" s="41"/>
      <c r="F494" s="64"/>
      <c r="G494" s="64"/>
      <c r="H494" s="64"/>
      <c r="N494" s="41"/>
      <c r="O494" s="41"/>
      <c r="P494" s="41"/>
      <c r="AX494" s="41"/>
      <c r="AY494" s="41"/>
      <c r="AZ494" s="41"/>
    </row>
    <row r="495" spans="2:52" ht="12.75" customHeight="1" x14ac:dyDescent="0.15">
      <c r="B495" s="41"/>
      <c r="C495" s="41"/>
      <c r="D495" s="41"/>
      <c r="F495" s="64"/>
      <c r="G495" s="64"/>
      <c r="H495" s="64"/>
      <c r="N495" s="41"/>
      <c r="O495" s="41"/>
      <c r="P495" s="41"/>
      <c r="AX495" s="41"/>
      <c r="AY495" s="41"/>
      <c r="AZ495" s="41"/>
    </row>
    <row r="496" spans="2:52" ht="12.75" customHeight="1" x14ac:dyDescent="0.15">
      <c r="B496" s="41"/>
      <c r="C496" s="41"/>
      <c r="D496" s="41"/>
      <c r="F496" s="64"/>
      <c r="G496" s="64"/>
      <c r="H496" s="64"/>
      <c r="N496" s="41"/>
      <c r="O496" s="41"/>
      <c r="P496" s="41"/>
      <c r="AX496" s="41"/>
      <c r="AY496" s="41"/>
      <c r="AZ496" s="41"/>
    </row>
    <row r="497" spans="2:52" ht="12.75" customHeight="1" x14ac:dyDescent="0.15">
      <c r="B497" s="41"/>
      <c r="C497" s="41"/>
      <c r="D497" s="41"/>
      <c r="F497" s="64"/>
      <c r="G497" s="64"/>
      <c r="H497" s="64"/>
      <c r="N497" s="41"/>
      <c r="O497" s="41"/>
      <c r="P497" s="41"/>
      <c r="AX497" s="41"/>
      <c r="AY497" s="41"/>
      <c r="AZ497" s="41"/>
    </row>
    <row r="498" spans="2:52" ht="12.75" customHeight="1" x14ac:dyDescent="0.15">
      <c r="B498" s="41"/>
      <c r="C498" s="41"/>
      <c r="D498" s="41"/>
      <c r="F498" s="64"/>
      <c r="G498" s="64"/>
      <c r="H498" s="64"/>
      <c r="N498" s="41"/>
      <c r="O498" s="41"/>
      <c r="P498" s="41"/>
      <c r="AX498" s="41"/>
      <c r="AY498" s="41"/>
      <c r="AZ498" s="41"/>
    </row>
    <row r="499" spans="2:52" ht="12.75" customHeight="1" x14ac:dyDescent="0.15">
      <c r="B499" s="41"/>
      <c r="C499" s="41"/>
      <c r="D499" s="41"/>
      <c r="F499" s="64"/>
      <c r="G499" s="64"/>
      <c r="H499" s="64"/>
      <c r="N499" s="41"/>
      <c r="O499" s="41"/>
      <c r="P499" s="41"/>
      <c r="AX499" s="41"/>
      <c r="AY499" s="41"/>
      <c r="AZ499" s="41"/>
    </row>
    <row r="500" spans="2:52" ht="12.75" customHeight="1" x14ac:dyDescent="0.15">
      <c r="B500" s="41"/>
      <c r="C500" s="41"/>
      <c r="D500" s="41"/>
      <c r="F500" s="64"/>
      <c r="G500" s="64"/>
      <c r="H500" s="64"/>
      <c r="N500" s="41"/>
      <c r="O500" s="41"/>
      <c r="P500" s="41"/>
      <c r="AX500" s="41"/>
      <c r="AY500" s="41"/>
      <c r="AZ500" s="41"/>
    </row>
    <row r="501" spans="2:52" ht="12.75" customHeight="1" x14ac:dyDescent="0.15">
      <c r="B501" s="41"/>
      <c r="C501" s="41"/>
      <c r="D501" s="41"/>
      <c r="F501" s="64"/>
      <c r="G501" s="64"/>
      <c r="H501" s="64"/>
      <c r="N501" s="41"/>
      <c r="O501" s="41"/>
      <c r="P501" s="41"/>
      <c r="AX501" s="41"/>
      <c r="AY501" s="41"/>
      <c r="AZ501" s="41"/>
    </row>
    <row r="502" spans="2:52" ht="12.75" customHeight="1" x14ac:dyDescent="0.15">
      <c r="B502" s="41"/>
      <c r="C502" s="41"/>
      <c r="D502" s="41"/>
      <c r="F502" s="64"/>
      <c r="G502" s="64"/>
      <c r="H502" s="64"/>
      <c r="N502" s="41"/>
      <c r="O502" s="41"/>
      <c r="P502" s="41"/>
      <c r="AX502" s="41"/>
      <c r="AY502" s="41"/>
      <c r="AZ502" s="41"/>
    </row>
    <row r="503" spans="2:52" ht="12.75" customHeight="1" x14ac:dyDescent="0.15">
      <c r="B503" s="41"/>
      <c r="C503" s="41"/>
      <c r="D503" s="41"/>
      <c r="F503" s="64"/>
      <c r="G503" s="64"/>
      <c r="H503" s="64"/>
      <c r="N503" s="41"/>
      <c r="O503" s="41"/>
      <c r="P503" s="41"/>
      <c r="AX503" s="41"/>
      <c r="AY503" s="41"/>
      <c r="AZ503" s="41"/>
    </row>
    <row r="504" spans="2:52" ht="12.75" customHeight="1" x14ac:dyDescent="0.15">
      <c r="B504" s="41"/>
      <c r="C504" s="41"/>
      <c r="D504" s="41"/>
      <c r="F504" s="64"/>
      <c r="G504" s="64"/>
      <c r="H504" s="64"/>
      <c r="N504" s="41"/>
      <c r="O504" s="41"/>
      <c r="P504" s="41"/>
      <c r="AX504" s="41"/>
      <c r="AY504" s="41"/>
      <c r="AZ504" s="41"/>
    </row>
    <row r="505" spans="2:52" ht="12.75" customHeight="1" x14ac:dyDescent="0.15">
      <c r="B505" s="41"/>
      <c r="C505" s="41"/>
      <c r="D505" s="41"/>
      <c r="F505" s="64"/>
      <c r="G505" s="64"/>
      <c r="H505" s="64"/>
      <c r="N505" s="41"/>
      <c r="O505" s="41"/>
      <c r="P505" s="41"/>
      <c r="AX505" s="41"/>
      <c r="AY505" s="41"/>
      <c r="AZ505" s="41"/>
    </row>
    <row r="506" spans="2:52" ht="12.75" customHeight="1" x14ac:dyDescent="0.15">
      <c r="B506" s="41"/>
      <c r="C506" s="41"/>
      <c r="D506" s="41"/>
      <c r="F506" s="64"/>
      <c r="G506" s="64"/>
      <c r="H506" s="64"/>
      <c r="N506" s="41"/>
      <c r="O506" s="41"/>
      <c r="P506" s="41"/>
      <c r="AX506" s="41"/>
      <c r="AY506" s="41"/>
      <c r="AZ506" s="41"/>
    </row>
    <row r="507" spans="2:52" ht="12.75" customHeight="1" x14ac:dyDescent="0.15">
      <c r="B507" s="41"/>
      <c r="C507" s="41"/>
      <c r="D507" s="41"/>
      <c r="F507" s="64"/>
      <c r="G507" s="64"/>
      <c r="H507" s="64"/>
      <c r="N507" s="41"/>
      <c r="O507" s="41"/>
      <c r="P507" s="41"/>
      <c r="AX507" s="41"/>
      <c r="AY507" s="41"/>
      <c r="AZ507" s="41"/>
    </row>
    <row r="508" spans="2:52" ht="12.75" customHeight="1" x14ac:dyDescent="0.15">
      <c r="B508" s="41"/>
      <c r="C508" s="41"/>
      <c r="D508" s="41"/>
      <c r="F508" s="64"/>
      <c r="G508" s="64"/>
      <c r="H508" s="64"/>
      <c r="N508" s="41"/>
      <c r="O508" s="41"/>
      <c r="P508" s="41"/>
      <c r="AX508" s="41"/>
      <c r="AY508" s="41"/>
      <c r="AZ508" s="41"/>
    </row>
    <row r="509" spans="2:52" ht="12.75" customHeight="1" x14ac:dyDescent="0.15">
      <c r="B509" s="41"/>
      <c r="C509" s="41"/>
      <c r="D509" s="41"/>
      <c r="F509" s="64"/>
      <c r="G509" s="64"/>
      <c r="H509" s="64"/>
      <c r="N509" s="41"/>
      <c r="O509" s="41"/>
      <c r="P509" s="41"/>
      <c r="AX509" s="41"/>
      <c r="AY509" s="41"/>
      <c r="AZ509" s="41"/>
    </row>
    <row r="510" spans="2:52" ht="12.75" customHeight="1" x14ac:dyDescent="0.15">
      <c r="B510" s="41"/>
      <c r="C510" s="41"/>
      <c r="D510" s="41"/>
      <c r="F510" s="64"/>
      <c r="G510" s="64"/>
      <c r="H510" s="64"/>
      <c r="N510" s="41"/>
      <c r="O510" s="41"/>
      <c r="P510" s="41"/>
      <c r="AX510" s="41"/>
      <c r="AY510" s="41"/>
      <c r="AZ510" s="41"/>
    </row>
    <row r="511" spans="2:52" ht="12.75" customHeight="1" x14ac:dyDescent="0.15">
      <c r="B511" s="41"/>
      <c r="C511" s="41"/>
      <c r="D511" s="41"/>
      <c r="F511" s="64"/>
      <c r="G511" s="64"/>
      <c r="H511" s="64"/>
      <c r="N511" s="41"/>
      <c r="O511" s="41"/>
      <c r="P511" s="41"/>
      <c r="AX511" s="41"/>
      <c r="AY511" s="41"/>
      <c r="AZ511" s="41"/>
    </row>
    <row r="512" spans="2:52" ht="12.75" customHeight="1" x14ac:dyDescent="0.15">
      <c r="B512" s="41"/>
      <c r="C512" s="41"/>
      <c r="D512" s="41"/>
      <c r="F512" s="64"/>
      <c r="G512" s="64"/>
      <c r="H512" s="64"/>
      <c r="N512" s="41"/>
      <c r="O512" s="41"/>
      <c r="P512" s="41"/>
      <c r="AX512" s="41"/>
      <c r="AY512" s="41"/>
      <c r="AZ512" s="41"/>
    </row>
    <row r="513" spans="2:52" ht="12.75" customHeight="1" x14ac:dyDescent="0.15">
      <c r="B513" s="41"/>
      <c r="C513" s="41"/>
      <c r="D513" s="41"/>
      <c r="F513" s="64"/>
      <c r="G513" s="64"/>
      <c r="H513" s="64"/>
      <c r="N513" s="41"/>
      <c r="O513" s="41"/>
      <c r="P513" s="41"/>
      <c r="AX513" s="41"/>
      <c r="AY513" s="41"/>
      <c r="AZ513" s="41"/>
    </row>
    <row r="514" spans="2:52" ht="12.75" customHeight="1" x14ac:dyDescent="0.15">
      <c r="B514" s="41"/>
      <c r="C514" s="41"/>
      <c r="D514" s="41"/>
      <c r="F514" s="64"/>
      <c r="G514" s="64"/>
      <c r="H514" s="64"/>
      <c r="N514" s="41"/>
      <c r="O514" s="41"/>
      <c r="P514" s="41"/>
      <c r="AX514" s="41"/>
      <c r="AY514" s="41"/>
      <c r="AZ514" s="41"/>
    </row>
    <row r="515" spans="2:52" ht="12.75" customHeight="1" x14ac:dyDescent="0.15">
      <c r="B515" s="41"/>
      <c r="C515" s="41"/>
      <c r="D515" s="41"/>
      <c r="F515" s="64"/>
      <c r="G515" s="64"/>
      <c r="H515" s="64"/>
      <c r="N515" s="41"/>
      <c r="O515" s="41"/>
      <c r="P515" s="41"/>
      <c r="AX515" s="41"/>
      <c r="AY515" s="41"/>
      <c r="AZ515" s="41"/>
    </row>
    <row r="516" spans="2:52" ht="12.75" customHeight="1" x14ac:dyDescent="0.15">
      <c r="B516" s="41"/>
      <c r="C516" s="41"/>
      <c r="D516" s="41"/>
      <c r="F516" s="64"/>
      <c r="G516" s="64"/>
      <c r="H516" s="64"/>
      <c r="N516" s="41"/>
      <c r="O516" s="41"/>
      <c r="P516" s="41"/>
      <c r="AX516" s="41"/>
      <c r="AY516" s="41"/>
      <c r="AZ516" s="41"/>
    </row>
    <row r="517" spans="2:52" ht="12.75" customHeight="1" x14ac:dyDescent="0.15">
      <c r="B517" s="41"/>
      <c r="C517" s="41"/>
      <c r="D517" s="41"/>
      <c r="F517" s="64"/>
      <c r="G517" s="64"/>
      <c r="H517" s="64"/>
      <c r="N517" s="41"/>
      <c r="O517" s="41"/>
      <c r="P517" s="41"/>
      <c r="AX517" s="41"/>
      <c r="AY517" s="41"/>
      <c r="AZ517" s="41"/>
    </row>
    <row r="518" spans="2:52" ht="12.75" customHeight="1" x14ac:dyDescent="0.15">
      <c r="B518" s="41"/>
      <c r="C518" s="41"/>
      <c r="D518" s="41"/>
      <c r="F518" s="64"/>
      <c r="G518" s="64"/>
      <c r="H518" s="64"/>
      <c r="N518" s="41"/>
      <c r="O518" s="41"/>
      <c r="P518" s="41"/>
      <c r="AX518" s="41"/>
      <c r="AY518" s="41"/>
      <c r="AZ518" s="41"/>
    </row>
    <row r="519" spans="2:52" ht="12.75" customHeight="1" x14ac:dyDescent="0.15">
      <c r="B519" s="41"/>
      <c r="C519" s="41"/>
      <c r="D519" s="41"/>
      <c r="F519" s="64"/>
      <c r="G519" s="64"/>
      <c r="H519" s="64"/>
      <c r="N519" s="41"/>
      <c r="O519" s="41"/>
      <c r="P519" s="41"/>
      <c r="AX519" s="41"/>
      <c r="AY519" s="41"/>
      <c r="AZ519" s="41"/>
    </row>
    <row r="520" spans="2:52" ht="12.75" customHeight="1" x14ac:dyDescent="0.15">
      <c r="B520" s="41"/>
      <c r="C520" s="41"/>
      <c r="D520" s="41"/>
      <c r="F520" s="64"/>
      <c r="G520" s="64"/>
      <c r="H520" s="64"/>
      <c r="N520" s="41"/>
      <c r="O520" s="41"/>
      <c r="P520" s="41"/>
      <c r="AX520" s="41"/>
      <c r="AY520" s="41"/>
      <c r="AZ520" s="41"/>
    </row>
    <row r="521" spans="2:52" ht="12.75" customHeight="1" x14ac:dyDescent="0.15">
      <c r="B521" s="41"/>
      <c r="C521" s="41"/>
      <c r="D521" s="41"/>
      <c r="F521" s="64"/>
      <c r="G521" s="64"/>
      <c r="H521" s="64"/>
      <c r="N521" s="41"/>
      <c r="O521" s="41"/>
      <c r="P521" s="41"/>
      <c r="AX521" s="41"/>
      <c r="AY521" s="41"/>
      <c r="AZ521" s="41"/>
    </row>
    <row r="522" spans="2:52" ht="12.75" customHeight="1" x14ac:dyDescent="0.15">
      <c r="B522" s="41"/>
      <c r="C522" s="41"/>
      <c r="D522" s="41"/>
      <c r="F522" s="64"/>
      <c r="G522" s="64"/>
      <c r="H522" s="64"/>
      <c r="N522" s="41"/>
      <c r="O522" s="41"/>
      <c r="P522" s="41"/>
      <c r="AX522" s="41"/>
      <c r="AY522" s="41"/>
      <c r="AZ522" s="41"/>
    </row>
    <row r="523" spans="2:52" ht="12.75" customHeight="1" x14ac:dyDescent="0.15">
      <c r="B523" s="41"/>
      <c r="C523" s="41"/>
      <c r="D523" s="41"/>
      <c r="F523" s="64"/>
      <c r="G523" s="64"/>
      <c r="H523" s="64"/>
      <c r="N523" s="41"/>
      <c r="O523" s="41"/>
      <c r="P523" s="41"/>
      <c r="AX523" s="41"/>
      <c r="AY523" s="41"/>
      <c r="AZ523" s="41"/>
    </row>
    <row r="524" spans="2:52" ht="12.75" customHeight="1" x14ac:dyDescent="0.15">
      <c r="B524" s="41"/>
      <c r="C524" s="41"/>
      <c r="D524" s="41"/>
      <c r="F524" s="64"/>
      <c r="G524" s="64"/>
      <c r="H524" s="64"/>
      <c r="N524" s="41"/>
      <c r="O524" s="41"/>
      <c r="P524" s="41"/>
      <c r="AX524" s="41"/>
      <c r="AY524" s="41"/>
      <c r="AZ524" s="41"/>
    </row>
    <row r="525" spans="2:52" ht="12.75" customHeight="1" x14ac:dyDescent="0.15">
      <c r="B525" s="41"/>
      <c r="C525" s="41"/>
      <c r="D525" s="41"/>
      <c r="F525" s="64"/>
      <c r="G525" s="64"/>
      <c r="H525" s="64"/>
      <c r="N525" s="41"/>
      <c r="O525" s="41"/>
      <c r="P525" s="41"/>
      <c r="AX525" s="41"/>
      <c r="AY525" s="41"/>
      <c r="AZ525" s="41"/>
    </row>
    <row r="526" spans="2:52" ht="12.75" customHeight="1" x14ac:dyDescent="0.15">
      <c r="B526" s="41"/>
      <c r="C526" s="41"/>
      <c r="D526" s="41"/>
      <c r="F526" s="64"/>
      <c r="G526" s="64"/>
      <c r="H526" s="64"/>
      <c r="N526" s="41"/>
      <c r="O526" s="41"/>
      <c r="P526" s="41"/>
      <c r="AX526" s="41"/>
      <c r="AY526" s="41"/>
      <c r="AZ526" s="41"/>
    </row>
    <row r="527" spans="2:52" ht="12.75" customHeight="1" x14ac:dyDescent="0.15">
      <c r="B527" s="41"/>
      <c r="C527" s="41"/>
      <c r="D527" s="41"/>
      <c r="F527" s="64"/>
      <c r="G527" s="64"/>
      <c r="H527" s="64"/>
      <c r="N527" s="41"/>
      <c r="O527" s="41"/>
      <c r="P527" s="41"/>
      <c r="AX527" s="41"/>
      <c r="AY527" s="41"/>
      <c r="AZ527" s="41"/>
    </row>
    <row r="528" spans="2:52" ht="12.75" customHeight="1" x14ac:dyDescent="0.15">
      <c r="B528" s="41"/>
      <c r="C528" s="41"/>
      <c r="D528" s="41"/>
      <c r="F528" s="64"/>
      <c r="G528" s="64"/>
      <c r="H528" s="64"/>
      <c r="N528" s="41"/>
      <c r="O528" s="41"/>
      <c r="P528" s="41"/>
      <c r="AX528" s="41"/>
      <c r="AY528" s="41"/>
      <c r="AZ528" s="41"/>
    </row>
    <row r="529" spans="2:52" ht="12.75" customHeight="1" x14ac:dyDescent="0.15">
      <c r="B529" s="41"/>
      <c r="C529" s="41"/>
      <c r="D529" s="41"/>
      <c r="F529" s="64"/>
      <c r="G529" s="64"/>
      <c r="H529" s="64"/>
      <c r="N529" s="41"/>
      <c r="O529" s="41"/>
      <c r="P529" s="41"/>
      <c r="AX529" s="41"/>
      <c r="AY529" s="41"/>
      <c r="AZ529" s="41"/>
    </row>
    <row r="530" spans="2:52" ht="12.75" customHeight="1" x14ac:dyDescent="0.15">
      <c r="B530" s="41"/>
      <c r="C530" s="41"/>
      <c r="D530" s="41"/>
      <c r="F530" s="64"/>
      <c r="G530" s="64"/>
      <c r="H530" s="64"/>
      <c r="N530" s="41"/>
      <c r="O530" s="41"/>
      <c r="P530" s="41"/>
      <c r="AX530" s="41"/>
      <c r="AY530" s="41"/>
      <c r="AZ530" s="41"/>
    </row>
    <row r="531" spans="2:52" ht="12.75" customHeight="1" x14ac:dyDescent="0.15">
      <c r="B531" s="41"/>
      <c r="C531" s="41"/>
      <c r="D531" s="41"/>
      <c r="F531" s="64"/>
      <c r="G531" s="64"/>
      <c r="H531" s="64"/>
      <c r="N531" s="41"/>
      <c r="O531" s="41"/>
      <c r="P531" s="41"/>
      <c r="AX531" s="41"/>
      <c r="AY531" s="41"/>
      <c r="AZ531" s="41"/>
    </row>
    <row r="532" spans="2:52" ht="12.75" customHeight="1" x14ac:dyDescent="0.15">
      <c r="B532" s="41"/>
      <c r="C532" s="41"/>
      <c r="D532" s="41"/>
      <c r="F532" s="64"/>
      <c r="G532" s="64"/>
      <c r="H532" s="64"/>
      <c r="N532" s="41"/>
      <c r="O532" s="41"/>
      <c r="P532" s="41"/>
      <c r="AX532" s="41"/>
      <c r="AY532" s="41"/>
      <c r="AZ532" s="41"/>
    </row>
    <row r="533" spans="2:52" ht="12.75" customHeight="1" x14ac:dyDescent="0.15">
      <c r="B533" s="41"/>
      <c r="C533" s="41"/>
      <c r="D533" s="41"/>
      <c r="F533" s="64"/>
      <c r="G533" s="64"/>
      <c r="H533" s="64"/>
      <c r="N533" s="41"/>
      <c r="O533" s="41"/>
      <c r="P533" s="41"/>
      <c r="AX533" s="41"/>
      <c r="AY533" s="41"/>
      <c r="AZ533" s="41"/>
    </row>
    <row r="534" spans="2:52" ht="12.75" customHeight="1" x14ac:dyDescent="0.15">
      <c r="B534" s="41"/>
      <c r="C534" s="41"/>
      <c r="D534" s="41"/>
      <c r="F534" s="64"/>
      <c r="G534" s="64"/>
      <c r="H534" s="64"/>
      <c r="N534" s="41"/>
      <c r="O534" s="41"/>
      <c r="P534" s="41"/>
      <c r="AX534" s="41"/>
      <c r="AY534" s="41"/>
      <c r="AZ534" s="41"/>
    </row>
    <row r="535" spans="2:52" ht="12.75" customHeight="1" x14ac:dyDescent="0.15">
      <c r="B535" s="41"/>
      <c r="C535" s="41"/>
      <c r="D535" s="41"/>
      <c r="F535" s="64"/>
      <c r="G535" s="64"/>
      <c r="H535" s="64"/>
      <c r="N535" s="41"/>
      <c r="O535" s="41"/>
      <c r="P535" s="41"/>
      <c r="AX535" s="41"/>
      <c r="AY535" s="41"/>
      <c r="AZ535" s="41"/>
    </row>
    <row r="536" spans="2:52" ht="12.75" customHeight="1" x14ac:dyDescent="0.15">
      <c r="B536" s="41"/>
      <c r="C536" s="41"/>
      <c r="D536" s="41"/>
      <c r="F536" s="64"/>
      <c r="G536" s="64"/>
      <c r="H536" s="64"/>
      <c r="N536" s="41"/>
      <c r="O536" s="41"/>
      <c r="P536" s="41"/>
      <c r="AX536" s="41"/>
      <c r="AY536" s="41"/>
      <c r="AZ536" s="41"/>
    </row>
    <row r="537" spans="2:52" ht="12.75" customHeight="1" x14ac:dyDescent="0.15">
      <c r="B537" s="41"/>
      <c r="C537" s="41"/>
      <c r="D537" s="41"/>
      <c r="F537" s="64"/>
      <c r="G537" s="64"/>
      <c r="H537" s="64"/>
      <c r="N537" s="41"/>
      <c r="O537" s="41"/>
      <c r="P537" s="41"/>
      <c r="AX537" s="41"/>
      <c r="AY537" s="41"/>
      <c r="AZ537" s="41"/>
    </row>
    <row r="538" spans="2:52" ht="12.75" customHeight="1" x14ac:dyDescent="0.15">
      <c r="B538" s="41"/>
      <c r="C538" s="41"/>
      <c r="D538" s="41"/>
      <c r="F538" s="64"/>
      <c r="G538" s="64"/>
      <c r="H538" s="64"/>
      <c r="N538" s="41"/>
      <c r="O538" s="41"/>
      <c r="P538" s="41"/>
      <c r="AX538" s="41"/>
      <c r="AY538" s="41"/>
      <c r="AZ538" s="41"/>
    </row>
    <row r="539" spans="2:52" ht="12.75" customHeight="1" x14ac:dyDescent="0.15">
      <c r="B539" s="41"/>
      <c r="C539" s="41"/>
      <c r="D539" s="41"/>
      <c r="F539" s="64"/>
      <c r="G539" s="64"/>
      <c r="H539" s="64"/>
      <c r="N539" s="41"/>
      <c r="O539" s="41"/>
      <c r="P539" s="41"/>
      <c r="AX539" s="41"/>
      <c r="AY539" s="41"/>
      <c r="AZ539" s="41"/>
    </row>
    <row r="540" spans="2:52" ht="12.75" customHeight="1" x14ac:dyDescent="0.15">
      <c r="B540" s="41"/>
      <c r="C540" s="41"/>
      <c r="D540" s="41"/>
      <c r="F540" s="64"/>
      <c r="G540" s="64"/>
      <c r="H540" s="64"/>
      <c r="N540" s="41"/>
      <c r="O540" s="41"/>
      <c r="P540" s="41"/>
      <c r="AX540" s="41"/>
      <c r="AY540" s="41"/>
      <c r="AZ540" s="41"/>
    </row>
    <row r="541" spans="2:52" ht="12.75" customHeight="1" x14ac:dyDescent="0.15">
      <c r="B541" s="41"/>
      <c r="C541" s="41"/>
      <c r="D541" s="41"/>
      <c r="F541" s="64"/>
      <c r="G541" s="64"/>
      <c r="H541" s="64"/>
      <c r="N541" s="41"/>
      <c r="O541" s="41"/>
      <c r="P541" s="41"/>
      <c r="AX541" s="41"/>
      <c r="AY541" s="41"/>
      <c r="AZ541" s="41"/>
    </row>
    <row r="542" spans="2:52" ht="12.75" customHeight="1" x14ac:dyDescent="0.15">
      <c r="B542" s="41"/>
      <c r="C542" s="41"/>
      <c r="D542" s="41"/>
      <c r="F542" s="64"/>
      <c r="G542" s="64"/>
      <c r="H542" s="64"/>
      <c r="N542" s="41"/>
      <c r="O542" s="41"/>
      <c r="P542" s="41"/>
      <c r="AX542" s="41"/>
      <c r="AY542" s="41"/>
      <c r="AZ542" s="41"/>
    </row>
    <row r="543" spans="2:52" ht="12.75" customHeight="1" x14ac:dyDescent="0.15">
      <c r="B543" s="41"/>
      <c r="C543" s="41"/>
      <c r="D543" s="41"/>
      <c r="F543" s="64"/>
      <c r="G543" s="64"/>
      <c r="H543" s="64"/>
      <c r="N543" s="41"/>
      <c r="O543" s="41"/>
      <c r="P543" s="41"/>
      <c r="AX543" s="41"/>
      <c r="AY543" s="41"/>
      <c r="AZ543" s="41"/>
    </row>
    <row r="544" spans="2:52" ht="12.75" customHeight="1" x14ac:dyDescent="0.15">
      <c r="B544" s="41"/>
      <c r="C544" s="41"/>
      <c r="D544" s="41"/>
      <c r="F544" s="64"/>
      <c r="G544" s="64"/>
      <c r="H544" s="64"/>
      <c r="N544" s="41"/>
      <c r="O544" s="41"/>
      <c r="P544" s="41"/>
      <c r="AX544" s="41"/>
      <c r="AY544" s="41"/>
      <c r="AZ544" s="41"/>
    </row>
    <row r="545" spans="2:52" ht="12.75" customHeight="1" x14ac:dyDescent="0.15">
      <c r="B545" s="41"/>
      <c r="C545" s="41"/>
      <c r="D545" s="41"/>
      <c r="F545" s="64"/>
      <c r="G545" s="64"/>
      <c r="H545" s="64"/>
      <c r="N545" s="41"/>
      <c r="O545" s="41"/>
      <c r="P545" s="41"/>
      <c r="AX545" s="41"/>
      <c r="AY545" s="41"/>
      <c r="AZ545" s="41"/>
    </row>
    <row r="546" spans="2:52" ht="12.75" customHeight="1" x14ac:dyDescent="0.15">
      <c r="B546" s="41"/>
      <c r="C546" s="41"/>
      <c r="D546" s="41"/>
      <c r="F546" s="64"/>
      <c r="G546" s="64"/>
      <c r="H546" s="64"/>
      <c r="N546" s="41"/>
      <c r="O546" s="41"/>
      <c r="P546" s="41"/>
      <c r="AX546" s="41"/>
      <c r="AY546" s="41"/>
      <c r="AZ546" s="41"/>
    </row>
    <row r="547" spans="2:52" ht="12.75" customHeight="1" x14ac:dyDescent="0.15">
      <c r="B547" s="41"/>
      <c r="C547" s="41"/>
      <c r="D547" s="41"/>
      <c r="F547" s="64"/>
      <c r="G547" s="64"/>
      <c r="H547" s="64"/>
      <c r="N547" s="41"/>
      <c r="O547" s="41"/>
      <c r="P547" s="41"/>
      <c r="AX547" s="41"/>
      <c r="AY547" s="41"/>
      <c r="AZ547" s="41"/>
    </row>
    <row r="548" spans="2:52" ht="12.75" customHeight="1" x14ac:dyDescent="0.15">
      <c r="B548" s="41"/>
      <c r="C548" s="41"/>
      <c r="D548" s="41"/>
      <c r="F548" s="64"/>
      <c r="G548" s="64"/>
      <c r="H548" s="64"/>
      <c r="N548" s="41"/>
      <c r="O548" s="41"/>
      <c r="P548" s="41"/>
      <c r="AX548" s="41"/>
      <c r="AY548" s="41"/>
      <c r="AZ548" s="41"/>
    </row>
    <row r="549" spans="2:52" ht="12.75" customHeight="1" x14ac:dyDescent="0.15">
      <c r="B549" s="41"/>
      <c r="C549" s="41"/>
      <c r="D549" s="41"/>
      <c r="F549" s="64"/>
      <c r="G549" s="64"/>
      <c r="H549" s="64"/>
      <c r="N549" s="41"/>
      <c r="O549" s="41"/>
      <c r="P549" s="41"/>
      <c r="AX549" s="41"/>
      <c r="AY549" s="41"/>
      <c r="AZ549" s="41"/>
    </row>
    <row r="550" spans="2:52" ht="12.75" customHeight="1" x14ac:dyDescent="0.15">
      <c r="B550" s="41"/>
      <c r="C550" s="41"/>
      <c r="D550" s="41"/>
      <c r="F550" s="64"/>
      <c r="G550" s="64"/>
      <c r="H550" s="64"/>
      <c r="N550" s="41"/>
      <c r="O550" s="41"/>
      <c r="P550" s="41"/>
      <c r="AX550" s="41"/>
      <c r="AY550" s="41"/>
      <c r="AZ550" s="41"/>
    </row>
    <row r="551" spans="2:52" ht="12.75" customHeight="1" x14ac:dyDescent="0.15">
      <c r="B551" s="41"/>
      <c r="C551" s="41"/>
      <c r="D551" s="41"/>
      <c r="F551" s="64"/>
      <c r="G551" s="64"/>
      <c r="H551" s="64"/>
      <c r="N551" s="41"/>
      <c r="O551" s="41"/>
      <c r="P551" s="41"/>
      <c r="AX551" s="41"/>
      <c r="AY551" s="41"/>
      <c r="AZ551" s="41"/>
    </row>
    <row r="552" spans="2:52" ht="12.75" customHeight="1" x14ac:dyDescent="0.15">
      <c r="B552" s="41"/>
      <c r="C552" s="41"/>
      <c r="D552" s="41"/>
      <c r="F552" s="64"/>
      <c r="G552" s="64"/>
      <c r="H552" s="64"/>
      <c r="N552" s="41"/>
      <c r="O552" s="41"/>
      <c r="P552" s="41"/>
      <c r="AX552" s="41"/>
      <c r="AY552" s="41"/>
      <c r="AZ552" s="41"/>
    </row>
    <row r="553" spans="2:52" ht="12.75" customHeight="1" x14ac:dyDescent="0.15">
      <c r="B553" s="41"/>
      <c r="C553" s="41"/>
      <c r="D553" s="41"/>
      <c r="F553" s="64"/>
      <c r="G553" s="64"/>
      <c r="H553" s="64"/>
      <c r="N553" s="41"/>
      <c r="O553" s="41"/>
      <c r="P553" s="41"/>
      <c r="AX553" s="41"/>
      <c r="AY553" s="41"/>
      <c r="AZ553" s="41"/>
    </row>
    <row r="554" spans="2:52" ht="12.75" customHeight="1" x14ac:dyDescent="0.15">
      <c r="B554" s="41"/>
      <c r="C554" s="41"/>
      <c r="D554" s="41"/>
      <c r="F554" s="64"/>
      <c r="G554" s="64"/>
      <c r="H554" s="64"/>
      <c r="N554" s="41"/>
      <c r="O554" s="41"/>
      <c r="P554" s="41"/>
      <c r="AX554" s="41"/>
      <c r="AY554" s="41"/>
      <c r="AZ554" s="41"/>
    </row>
    <row r="555" spans="2:52" ht="12.75" customHeight="1" x14ac:dyDescent="0.15">
      <c r="B555" s="41"/>
      <c r="C555" s="41"/>
      <c r="D555" s="41"/>
      <c r="F555" s="64"/>
      <c r="G555" s="64"/>
      <c r="H555" s="64"/>
      <c r="N555" s="41"/>
      <c r="O555" s="41"/>
      <c r="P555" s="41"/>
      <c r="AX555" s="41"/>
      <c r="AY555" s="41"/>
      <c r="AZ555" s="41"/>
    </row>
    <row r="556" spans="2:52" ht="12.75" customHeight="1" x14ac:dyDescent="0.15">
      <c r="B556" s="41"/>
      <c r="C556" s="41"/>
      <c r="D556" s="41"/>
      <c r="F556" s="64"/>
      <c r="G556" s="64"/>
      <c r="H556" s="64"/>
      <c r="N556" s="41"/>
      <c r="O556" s="41"/>
      <c r="P556" s="41"/>
      <c r="AX556" s="41"/>
      <c r="AY556" s="41"/>
      <c r="AZ556" s="41"/>
    </row>
    <row r="557" spans="2:52" ht="12.75" customHeight="1" x14ac:dyDescent="0.15">
      <c r="B557" s="41"/>
      <c r="C557" s="41"/>
      <c r="D557" s="41"/>
      <c r="F557" s="64"/>
      <c r="G557" s="64"/>
      <c r="H557" s="64"/>
      <c r="N557" s="41"/>
      <c r="O557" s="41"/>
      <c r="P557" s="41"/>
      <c r="AX557" s="41"/>
      <c r="AY557" s="41"/>
      <c r="AZ557" s="41"/>
    </row>
    <row r="558" spans="2:52" ht="12.75" customHeight="1" x14ac:dyDescent="0.15">
      <c r="B558" s="41"/>
      <c r="C558" s="41"/>
      <c r="D558" s="41"/>
      <c r="F558" s="64"/>
      <c r="G558" s="64"/>
      <c r="H558" s="64"/>
      <c r="N558" s="41"/>
      <c r="O558" s="41"/>
      <c r="P558" s="41"/>
      <c r="AX558" s="41"/>
      <c r="AY558" s="41"/>
      <c r="AZ558" s="41"/>
    </row>
    <row r="559" spans="2:52" ht="12.75" customHeight="1" x14ac:dyDescent="0.15">
      <c r="B559" s="41"/>
      <c r="C559" s="41"/>
      <c r="D559" s="41"/>
      <c r="F559" s="64"/>
      <c r="G559" s="64"/>
      <c r="H559" s="64"/>
      <c r="N559" s="41"/>
      <c r="O559" s="41"/>
      <c r="P559" s="41"/>
      <c r="AX559" s="41"/>
      <c r="AY559" s="41"/>
      <c r="AZ559" s="41"/>
    </row>
    <row r="560" spans="2:52" ht="12.75" customHeight="1" x14ac:dyDescent="0.15">
      <c r="B560" s="41"/>
      <c r="C560" s="41"/>
      <c r="D560" s="41"/>
      <c r="F560" s="64"/>
      <c r="G560" s="64"/>
      <c r="H560" s="64"/>
      <c r="N560" s="41"/>
      <c r="O560" s="41"/>
      <c r="P560" s="41"/>
      <c r="AX560" s="41"/>
      <c r="AY560" s="41"/>
      <c r="AZ560" s="41"/>
    </row>
    <row r="561" spans="2:52" ht="12.75" customHeight="1" x14ac:dyDescent="0.15">
      <c r="B561" s="41"/>
      <c r="C561" s="41"/>
      <c r="D561" s="41"/>
      <c r="F561" s="64"/>
      <c r="G561" s="64"/>
      <c r="H561" s="64"/>
      <c r="N561" s="41"/>
      <c r="O561" s="41"/>
      <c r="P561" s="41"/>
      <c r="AX561" s="41"/>
      <c r="AY561" s="41"/>
      <c r="AZ561" s="41"/>
    </row>
    <row r="562" spans="2:52" ht="12.75" customHeight="1" x14ac:dyDescent="0.15">
      <c r="B562" s="41"/>
      <c r="C562" s="41"/>
      <c r="D562" s="41"/>
      <c r="F562" s="64"/>
      <c r="G562" s="64"/>
      <c r="H562" s="64"/>
      <c r="N562" s="41"/>
      <c r="O562" s="41"/>
      <c r="P562" s="41"/>
      <c r="AX562" s="41"/>
      <c r="AY562" s="41"/>
      <c r="AZ562" s="41"/>
    </row>
    <row r="563" spans="2:52" ht="12.75" customHeight="1" x14ac:dyDescent="0.15">
      <c r="B563" s="41"/>
      <c r="C563" s="41"/>
      <c r="D563" s="41"/>
      <c r="F563" s="64"/>
      <c r="G563" s="64"/>
      <c r="H563" s="64"/>
      <c r="N563" s="41"/>
      <c r="O563" s="41"/>
      <c r="P563" s="41"/>
      <c r="AX563" s="41"/>
      <c r="AY563" s="41"/>
      <c r="AZ563" s="41"/>
    </row>
    <row r="564" spans="2:52" ht="12.75" customHeight="1" x14ac:dyDescent="0.15">
      <c r="B564" s="41"/>
      <c r="C564" s="41"/>
      <c r="D564" s="41"/>
      <c r="F564" s="64"/>
      <c r="G564" s="64"/>
      <c r="H564" s="64"/>
      <c r="N564" s="41"/>
      <c r="O564" s="41"/>
      <c r="P564" s="41"/>
      <c r="AX564" s="41"/>
      <c r="AY564" s="41"/>
      <c r="AZ564" s="41"/>
    </row>
    <row r="565" spans="2:52" ht="12.75" customHeight="1" x14ac:dyDescent="0.15">
      <c r="B565" s="41"/>
      <c r="C565" s="41"/>
      <c r="D565" s="41"/>
      <c r="F565" s="64"/>
      <c r="G565" s="64"/>
      <c r="H565" s="64"/>
      <c r="N565" s="41"/>
      <c r="O565" s="41"/>
      <c r="P565" s="41"/>
      <c r="AX565" s="41"/>
      <c r="AY565" s="41"/>
      <c r="AZ565" s="41"/>
    </row>
    <row r="566" spans="2:52" ht="12.75" customHeight="1" x14ac:dyDescent="0.15">
      <c r="B566" s="41"/>
      <c r="C566" s="41"/>
      <c r="D566" s="41"/>
      <c r="F566" s="64"/>
      <c r="G566" s="64"/>
      <c r="H566" s="64"/>
      <c r="N566" s="41"/>
      <c r="O566" s="41"/>
      <c r="P566" s="41"/>
      <c r="AX566" s="41"/>
      <c r="AY566" s="41"/>
      <c r="AZ566" s="41"/>
    </row>
    <row r="567" spans="2:52" ht="12.75" customHeight="1" x14ac:dyDescent="0.15">
      <c r="B567" s="41"/>
      <c r="C567" s="41"/>
      <c r="D567" s="41"/>
      <c r="F567" s="64"/>
      <c r="G567" s="64"/>
      <c r="H567" s="64"/>
      <c r="N567" s="41"/>
      <c r="O567" s="41"/>
      <c r="P567" s="41"/>
      <c r="AX567" s="41"/>
      <c r="AY567" s="41"/>
      <c r="AZ567" s="41"/>
    </row>
    <row r="568" spans="2:52" ht="12.75" customHeight="1" x14ac:dyDescent="0.15">
      <c r="B568" s="41"/>
      <c r="C568" s="41"/>
      <c r="D568" s="41"/>
      <c r="F568" s="64"/>
      <c r="G568" s="64"/>
      <c r="H568" s="64"/>
      <c r="N568" s="41"/>
      <c r="O568" s="41"/>
      <c r="P568" s="41"/>
      <c r="AX568" s="41"/>
      <c r="AY568" s="41"/>
      <c r="AZ568" s="41"/>
    </row>
    <row r="569" spans="2:52" ht="12.75" customHeight="1" x14ac:dyDescent="0.15">
      <c r="B569" s="41"/>
      <c r="C569" s="41"/>
      <c r="D569" s="41"/>
      <c r="F569" s="64"/>
      <c r="G569" s="64"/>
      <c r="H569" s="64"/>
      <c r="N569" s="41"/>
      <c r="O569" s="41"/>
      <c r="P569" s="41"/>
      <c r="AX569" s="41"/>
      <c r="AY569" s="41"/>
      <c r="AZ569" s="41"/>
    </row>
    <row r="570" spans="2:52" ht="12.75" customHeight="1" x14ac:dyDescent="0.15">
      <c r="B570" s="41"/>
      <c r="C570" s="41"/>
      <c r="D570" s="41"/>
      <c r="F570" s="64"/>
      <c r="G570" s="64"/>
      <c r="H570" s="64"/>
      <c r="N570" s="41"/>
      <c r="O570" s="41"/>
      <c r="P570" s="41"/>
      <c r="AX570" s="41"/>
      <c r="AY570" s="41"/>
      <c r="AZ570" s="41"/>
    </row>
    <row r="571" spans="2:52" ht="12.75" customHeight="1" x14ac:dyDescent="0.15">
      <c r="B571" s="41"/>
      <c r="C571" s="41"/>
      <c r="D571" s="41"/>
      <c r="F571" s="64"/>
      <c r="G571" s="64"/>
      <c r="H571" s="64"/>
      <c r="N571" s="41"/>
      <c r="O571" s="41"/>
      <c r="P571" s="41"/>
      <c r="AX571" s="41"/>
      <c r="AY571" s="41"/>
      <c r="AZ571" s="41"/>
    </row>
    <row r="572" spans="2:52" ht="12.75" customHeight="1" x14ac:dyDescent="0.15">
      <c r="B572" s="41"/>
      <c r="C572" s="41"/>
      <c r="D572" s="41"/>
      <c r="F572" s="64"/>
      <c r="G572" s="64"/>
      <c r="H572" s="64"/>
      <c r="N572" s="41"/>
      <c r="O572" s="41"/>
      <c r="P572" s="41"/>
      <c r="AX572" s="41"/>
      <c r="AY572" s="41"/>
      <c r="AZ572" s="41"/>
    </row>
    <row r="573" spans="2:52" ht="12.75" customHeight="1" x14ac:dyDescent="0.15">
      <c r="B573" s="41"/>
      <c r="C573" s="41"/>
      <c r="D573" s="41"/>
      <c r="F573" s="64"/>
      <c r="G573" s="64"/>
      <c r="H573" s="64"/>
      <c r="N573" s="41"/>
      <c r="O573" s="41"/>
      <c r="P573" s="41"/>
      <c r="AX573" s="41"/>
      <c r="AY573" s="41"/>
      <c r="AZ573" s="41"/>
    </row>
    <row r="574" spans="2:52" ht="12.75" customHeight="1" x14ac:dyDescent="0.15">
      <c r="B574" s="41"/>
      <c r="C574" s="41"/>
      <c r="D574" s="41"/>
      <c r="F574" s="64"/>
      <c r="G574" s="64"/>
      <c r="H574" s="64"/>
      <c r="N574" s="41"/>
      <c r="O574" s="41"/>
      <c r="P574" s="41"/>
      <c r="AX574" s="41"/>
      <c r="AY574" s="41"/>
      <c r="AZ574" s="41"/>
    </row>
    <row r="575" spans="2:52" ht="12.75" customHeight="1" x14ac:dyDescent="0.15">
      <c r="B575" s="41"/>
      <c r="C575" s="41"/>
      <c r="D575" s="41"/>
      <c r="F575" s="64"/>
      <c r="G575" s="64"/>
      <c r="H575" s="64"/>
      <c r="N575" s="41"/>
      <c r="O575" s="41"/>
      <c r="P575" s="41"/>
      <c r="AX575" s="41"/>
      <c r="AY575" s="41"/>
      <c r="AZ575" s="41"/>
    </row>
    <row r="576" spans="2:52" ht="12.75" customHeight="1" x14ac:dyDescent="0.15">
      <c r="B576" s="41"/>
      <c r="C576" s="41"/>
      <c r="D576" s="41"/>
      <c r="F576" s="64"/>
      <c r="G576" s="64"/>
      <c r="H576" s="64"/>
      <c r="N576" s="41"/>
      <c r="O576" s="41"/>
      <c r="P576" s="41"/>
      <c r="AX576" s="41"/>
      <c r="AY576" s="41"/>
      <c r="AZ576" s="41"/>
    </row>
    <row r="577" spans="2:52" ht="12.75" customHeight="1" x14ac:dyDescent="0.15">
      <c r="B577" s="41"/>
      <c r="C577" s="41"/>
      <c r="D577" s="41"/>
      <c r="F577" s="64"/>
      <c r="G577" s="64"/>
      <c r="H577" s="64"/>
      <c r="N577" s="41"/>
      <c r="O577" s="41"/>
      <c r="P577" s="41"/>
      <c r="AX577" s="41"/>
      <c r="AY577" s="41"/>
      <c r="AZ577" s="41"/>
    </row>
    <row r="578" spans="2:52" ht="12.75" customHeight="1" x14ac:dyDescent="0.15">
      <c r="B578" s="41"/>
      <c r="C578" s="41"/>
      <c r="D578" s="41"/>
      <c r="F578" s="64"/>
      <c r="G578" s="64"/>
      <c r="H578" s="64"/>
      <c r="N578" s="41"/>
      <c r="O578" s="41"/>
      <c r="P578" s="41"/>
      <c r="AX578" s="41"/>
      <c r="AY578" s="41"/>
      <c r="AZ578" s="41"/>
    </row>
    <row r="579" spans="2:52" ht="12.75" customHeight="1" x14ac:dyDescent="0.15">
      <c r="B579" s="41"/>
      <c r="C579" s="41"/>
      <c r="D579" s="41"/>
      <c r="F579" s="64"/>
      <c r="G579" s="64"/>
      <c r="H579" s="64"/>
      <c r="N579" s="41"/>
      <c r="O579" s="41"/>
      <c r="P579" s="41"/>
      <c r="AX579" s="41"/>
      <c r="AY579" s="41"/>
      <c r="AZ579" s="41"/>
    </row>
    <row r="580" spans="2:52" ht="12.75" customHeight="1" x14ac:dyDescent="0.15">
      <c r="B580" s="41"/>
      <c r="C580" s="41"/>
      <c r="D580" s="41"/>
      <c r="F580" s="64"/>
      <c r="G580" s="64"/>
      <c r="H580" s="64"/>
      <c r="N580" s="41"/>
      <c r="O580" s="41"/>
      <c r="P580" s="41"/>
      <c r="AX580" s="41"/>
      <c r="AY580" s="41"/>
      <c r="AZ580" s="41"/>
    </row>
    <row r="581" spans="2:52" ht="12.75" customHeight="1" x14ac:dyDescent="0.15">
      <c r="B581" s="41"/>
      <c r="C581" s="41"/>
      <c r="D581" s="41"/>
      <c r="F581" s="64"/>
      <c r="G581" s="64"/>
      <c r="H581" s="64"/>
      <c r="N581" s="41"/>
      <c r="O581" s="41"/>
      <c r="P581" s="41"/>
      <c r="AX581" s="41"/>
      <c r="AY581" s="41"/>
      <c r="AZ581" s="41"/>
    </row>
    <row r="582" spans="2:52" ht="12.75" customHeight="1" x14ac:dyDescent="0.15">
      <c r="B582" s="41"/>
      <c r="C582" s="41"/>
      <c r="D582" s="41"/>
      <c r="F582" s="64"/>
      <c r="G582" s="64"/>
      <c r="H582" s="64"/>
      <c r="N582" s="41"/>
      <c r="O582" s="41"/>
      <c r="P582" s="41"/>
      <c r="AX582" s="41"/>
      <c r="AY582" s="41"/>
      <c r="AZ582" s="41"/>
    </row>
    <row r="583" spans="2:52" ht="12.75" customHeight="1" x14ac:dyDescent="0.15">
      <c r="B583" s="41"/>
      <c r="C583" s="41"/>
      <c r="D583" s="41"/>
      <c r="F583" s="64"/>
      <c r="G583" s="64"/>
      <c r="H583" s="64"/>
      <c r="N583" s="41"/>
      <c r="O583" s="41"/>
      <c r="P583" s="41"/>
      <c r="AX583" s="41"/>
      <c r="AY583" s="41"/>
      <c r="AZ583" s="41"/>
    </row>
    <row r="584" spans="2:52" ht="12.75" customHeight="1" x14ac:dyDescent="0.15">
      <c r="B584" s="41"/>
      <c r="C584" s="41"/>
      <c r="D584" s="41"/>
      <c r="F584" s="64"/>
      <c r="G584" s="64"/>
      <c r="H584" s="64"/>
      <c r="N584" s="41"/>
      <c r="O584" s="41"/>
      <c r="P584" s="41"/>
      <c r="AX584" s="41"/>
      <c r="AY584" s="41"/>
      <c r="AZ584" s="41"/>
    </row>
    <row r="585" spans="2:52" ht="12.75" customHeight="1" x14ac:dyDescent="0.15">
      <c r="B585" s="41"/>
      <c r="C585" s="41"/>
      <c r="D585" s="41"/>
      <c r="F585" s="64"/>
      <c r="G585" s="64"/>
      <c r="H585" s="64"/>
      <c r="N585" s="41"/>
      <c r="O585" s="41"/>
      <c r="P585" s="41"/>
      <c r="AX585" s="41"/>
      <c r="AY585" s="41"/>
      <c r="AZ585" s="41"/>
    </row>
    <row r="586" spans="2:52" ht="12.75" customHeight="1" x14ac:dyDescent="0.15">
      <c r="B586" s="41"/>
      <c r="C586" s="41"/>
      <c r="D586" s="41"/>
      <c r="F586" s="64"/>
      <c r="G586" s="64"/>
      <c r="H586" s="64"/>
      <c r="N586" s="41"/>
      <c r="O586" s="41"/>
      <c r="P586" s="41"/>
      <c r="AX586" s="41"/>
      <c r="AY586" s="41"/>
      <c r="AZ586" s="41"/>
    </row>
    <row r="587" spans="2:52" ht="12.75" customHeight="1" x14ac:dyDescent="0.15">
      <c r="B587" s="41"/>
      <c r="C587" s="41"/>
      <c r="D587" s="41"/>
      <c r="F587" s="64"/>
      <c r="G587" s="64"/>
      <c r="H587" s="64"/>
      <c r="N587" s="41"/>
      <c r="O587" s="41"/>
      <c r="P587" s="41"/>
      <c r="AX587" s="41"/>
      <c r="AY587" s="41"/>
      <c r="AZ587" s="41"/>
    </row>
    <row r="588" spans="2:52" ht="12.75" customHeight="1" x14ac:dyDescent="0.15">
      <c r="B588" s="41"/>
      <c r="C588" s="41"/>
      <c r="D588" s="41"/>
      <c r="F588" s="64"/>
      <c r="G588" s="64"/>
      <c r="H588" s="64"/>
      <c r="N588" s="41"/>
      <c r="O588" s="41"/>
      <c r="P588" s="41"/>
      <c r="AX588" s="41"/>
      <c r="AY588" s="41"/>
      <c r="AZ588" s="41"/>
    </row>
    <row r="589" spans="2:52" ht="12.75" customHeight="1" x14ac:dyDescent="0.15">
      <c r="B589" s="41"/>
      <c r="C589" s="41"/>
      <c r="D589" s="41"/>
      <c r="F589" s="64"/>
      <c r="G589" s="64"/>
      <c r="H589" s="64"/>
      <c r="N589" s="41"/>
      <c r="O589" s="41"/>
      <c r="P589" s="41"/>
      <c r="AX589" s="41"/>
      <c r="AY589" s="41"/>
      <c r="AZ589" s="41"/>
    </row>
    <row r="590" spans="2:52" ht="12.75" customHeight="1" x14ac:dyDescent="0.15">
      <c r="B590" s="41"/>
      <c r="C590" s="41"/>
      <c r="D590" s="41"/>
      <c r="F590" s="64"/>
      <c r="G590" s="64"/>
      <c r="H590" s="64"/>
      <c r="N590" s="41"/>
      <c r="O590" s="41"/>
      <c r="P590" s="41"/>
      <c r="AX590" s="41"/>
      <c r="AY590" s="41"/>
      <c r="AZ590" s="41"/>
    </row>
    <row r="591" spans="2:52" ht="12.75" customHeight="1" x14ac:dyDescent="0.15">
      <c r="B591" s="41"/>
      <c r="C591" s="41"/>
      <c r="D591" s="41"/>
      <c r="F591" s="64"/>
      <c r="G591" s="64"/>
      <c r="H591" s="64"/>
      <c r="N591" s="41"/>
      <c r="O591" s="41"/>
      <c r="P591" s="41"/>
      <c r="AX591" s="41"/>
      <c r="AY591" s="41"/>
      <c r="AZ591" s="41"/>
    </row>
    <row r="592" spans="2:52" ht="12.75" customHeight="1" x14ac:dyDescent="0.15">
      <c r="B592" s="41"/>
      <c r="C592" s="41"/>
      <c r="D592" s="41"/>
      <c r="F592" s="64"/>
      <c r="G592" s="64"/>
      <c r="H592" s="64"/>
      <c r="N592" s="41"/>
      <c r="O592" s="41"/>
      <c r="P592" s="41"/>
      <c r="AX592" s="41"/>
      <c r="AY592" s="41"/>
      <c r="AZ592" s="41"/>
    </row>
    <row r="593" spans="2:52" ht="12.75" customHeight="1" x14ac:dyDescent="0.15">
      <c r="B593" s="41"/>
      <c r="C593" s="41"/>
      <c r="D593" s="41"/>
      <c r="F593" s="64"/>
      <c r="G593" s="64"/>
      <c r="H593" s="64"/>
      <c r="N593" s="41"/>
      <c r="O593" s="41"/>
      <c r="P593" s="41"/>
      <c r="AX593" s="41"/>
      <c r="AY593" s="41"/>
      <c r="AZ593" s="41"/>
    </row>
    <row r="594" spans="2:52" ht="12.75" customHeight="1" x14ac:dyDescent="0.15">
      <c r="B594" s="41"/>
      <c r="C594" s="41"/>
      <c r="D594" s="41"/>
      <c r="F594" s="64"/>
      <c r="G594" s="64"/>
      <c r="H594" s="64"/>
      <c r="N594" s="41"/>
      <c r="O594" s="41"/>
      <c r="P594" s="41"/>
      <c r="AX594" s="41"/>
      <c r="AY594" s="41"/>
      <c r="AZ594" s="41"/>
    </row>
    <row r="595" spans="2:52" ht="12.75" customHeight="1" x14ac:dyDescent="0.15">
      <c r="B595" s="41"/>
      <c r="C595" s="41"/>
      <c r="D595" s="41"/>
      <c r="F595" s="64"/>
      <c r="G595" s="64"/>
      <c r="H595" s="64"/>
      <c r="N595" s="41"/>
      <c r="O595" s="41"/>
      <c r="P595" s="41"/>
      <c r="AX595" s="41"/>
      <c r="AY595" s="41"/>
      <c r="AZ595" s="41"/>
    </row>
    <row r="596" spans="2:52" ht="12.75" customHeight="1" x14ac:dyDescent="0.15">
      <c r="B596" s="41"/>
      <c r="C596" s="41"/>
      <c r="D596" s="41"/>
      <c r="F596" s="64"/>
      <c r="G596" s="64"/>
      <c r="H596" s="64"/>
      <c r="N596" s="41"/>
      <c r="O596" s="41"/>
      <c r="P596" s="41"/>
      <c r="AX596" s="41"/>
      <c r="AY596" s="41"/>
      <c r="AZ596" s="41"/>
    </row>
    <row r="597" spans="2:52" ht="12.75" customHeight="1" x14ac:dyDescent="0.15">
      <c r="B597" s="41"/>
      <c r="C597" s="41"/>
      <c r="D597" s="41"/>
      <c r="F597" s="64"/>
      <c r="G597" s="64"/>
      <c r="H597" s="64"/>
      <c r="N597" s="41"/>
      <c r="O597" s="41"/>
      <c r="P597" s="41"/>
      <c r="AX597" s="41"/>
      <c r="AY597" s="41"/>
      <c r="AZ597" s="41"/>
    </row>
    <row r="598" spans="2:52" ht="12.75" customHeight="1" x14ac:dyDescent="0.15">
      <c r="B598" s="41"/>
      <c r="C598" s="41"/>
      <c r="D598" s="41"/>
      <c r="F598" s="64"/>
      <c r="G598" s="64"/>
      <c r="H598" s="64"/>
      <c r="N598" s="41"/>
      <c r="O598" s="41"/>
      <c r="P598" s="41"/>
      <c r="AX598" s="41"/>
      <c r="AY598" s="41"/>
      <c r="AZ598" s="41"/>
    </row>
    <row r="599" spans="2:52" ht="12.75" customHeight="1" x14ac:dyDescent="0.15">
      <c r="B599" s="41"/>
      <c r="C599" s="41"/>
      <c r="D599" s="41"/>
      <c r="F599" s="64"/>
      <c r="G599" s="64"/>
      <c r="H599" s="64"/>
      <c r="N599" s="41"/>
      <c r="O599" s="41"/>
      <c r="P599" s="41"/>
      <c r="AX599" s="41"/>
      <c r="AY599" s="41"/>
      <c r="AZ599" s="41"/>
    </row>
    <row r="600" spans="2:52" ht="12.75" customHeight="1" x14ac:dyDescent="0.15">
      <c r="B600" s="41"/>
      <c r="C600" s="41"/>
      <c r="D600" s="41"/>
      <c r="F600" s="64"/>
      <c r="G600" s="64"/>
      <c r="H600" s="64"/>
      <c r="N600" s="41"/>
      <c r="O600" s="41"/>
      <c r="P600" s="41"/>
      <c r="AX600" s="41"/>
      <c r="AY600" s="41"/>
      <c r="AZ600" s="41"/>
    </row>
    <row r="601" spans="2:52" ht="12.75" customHeight="1" x14ac:dyDescent="0.15">
      <c r="B601" s="41"/>
      <c r="C601" s="41"/>
      <c r="D601" s="41"/>
      <c r="F601" s="64"/>
      <c r="G601" s="64"/>
      <c r="H601" s="64"/>
      <c r="N601" s="41"/>
      <c r="O601" s="41"/>
      <c r="P601" s="41"/>
      <c r="AX601" s="41"/>
      <c r="AY601" s="41"/>
      <c r="AZ601" s="41"/>
    </row>
    <row r="602" spans="2:52" ht="12.75" customHeight="1" x14ac:dyDescent="0.15">
      <c r="B602" s="41"/>
      <c r="C602" s="41"/>
      <c r="D602" s="41"/>
      <c r="F602" s="64"/>
      <c r="G602" s="64"/>
      <c r="H602" s="64"/>
      <c r="N602" s="41"/>
      <c r="O602" s="41"/>
      <c r="P602" s="41"/>
      <c r="AX602" s="41"/>
      <c r="AY602" s="41"/>
      <c r="AZ602" s="41"/>
    </row>
    <row r="603" spans="2:52" ht="12.75" customHeight="1" x14ac:dyDescent="0.15">
      <c r="B603" s="41"/>
      <c r="C603" s="41"/>
      <c r="D603" s="41"/>
      <c r="F603" s="64"/>
      <c r="G603" s="64"/>
      <c r="H603" s="64"/>
      <c r="N603" s="41"/>
      <c r="O603" s="41"/>
      <c r="P603" s="41"/>
      <c r="AX603" s="41"/>
      <c r="AY603" s="41"/>
      <c r="AZ603" s="41"/>
    </row>
    <row r="604" spans="2:52" ht="12.75" customHeight="1" x14ac:dyDescent="0.15">
      <c r="B604" s="41"/>
      <c r="C604" s="41"/>
      <c r="D604" s="41"/>
      <c r="F604" s="64"/>
      <c r="G604" s="64"/>
      <c r="H604" s="64"/>
      <c r="N604" s="41"/>
      <c r="O604" s="41"/>
      <c r="P604" s="41"/>
      <c r="AX604" s="41"/>
      <c r="AY604" s="41"/>
      <c r="AZ604" s="41"/>
    </row>
    <row r="605" spans="2:52" ht="12.75" customHeight="1" x14ac:dyDescent="0.15">
      <c r="B605" s="41"/>
      <c r="C605" s="41"/>
      <c r="D605" s="41"/>
      <c r="F605" s="64"/>
      <c r="G605" s="64"/>
      <c r="H605" s="64"/>
      <c r="N605" s="41"/>
      <c r="O605" s="41"/>
      <c r="P605" s="41"/>
      <c r="AX605" s="41"/>
      <c r="AY605" s="41"/>
      <c r="AZ605" s="41"/>
    </row>
    <row r="606" spans="2:52" ht="12.75" customHeight="1" x14ac:dyDescent="0.15">
      <c r="B606" s="41"/>
      <c r="C606" s="41"/>
      <c r="D606" s="41"/>
      <c r="F606" s="64"/>
      <c r="G606" s="64"/>
      <c r="H606" s="64"/>
      <c r="N606" s="41"/>
      <c r="O606" s="41"/>
      <c r="P606" s="41"/>
      <c r="AX606" s="41"/>
      <c r="AY606" s="41"/>
      <c r="AZ606" s="41"/>
    </row>
    <row r="607" spans="2:52" ht="12.75" customHeight="1" x14ac:dyDescent="0.15">
      <c r="B607" s="41"/>
      <c r="C607" s="41"/>
      <c r="D607" s="41"/>
      <c r="F607" s="64"/>
      <c r="G607" s="64"/>
      <c r="H607" s="64"/>
      <c r="N607" s="41"/>
      <c r="O607" s="41"/>
      <c r="P607" s="41"/>
      <c r="AX607" s="41"/>
      <c r="AY607" s="41"/>
      <c r="AZ607" s="41"/>
    </row>
    <row r="608" spans="2:52" ht="12.75" customHeight="1" x14ac:dyDescent="0.15">
      <c r="B608" s="41"/>
      <c r="C608" s="41"/>
      <c r="D608" s="41"/>
      <c r="F608" s="64"/>
      <c r="G608" s="64"/>
      <c r="H608" s="64"/>
      <c r="N608" s="41"/>
      <c r="O608" s="41"/>
      <c r="P608" s="41"/>
      <c r="AX608" s="41"/>
      <c r="AY608" s="41"/>
      <c r="AZ608" s="41"/>
    </row>
    <row r="609" spans="2:52" ht="12.75" customHeight="1" x14ac:dyDescent="0.15">
      <c r="B609" s="41"/>
      <c r="C609" s="41"/>
      <c r="D609" s="41"/>
      <c r="F609" s="64"/>
      <c r="G609" s="64"/>
      <c r="H609" s="64"/>
      <c r="N609" s="41"/>
      <c r="O609" s="41"/>
      <c r="P609" s="41"/>
      <c r="AX609" s="41"/>
      <c r="AY609" s="41"/>
      <c r="AZ609" s="41"/>
    </row>
    <row r="610" spans="2:52" ht="12.75" customHeight="1" x14ac:dyDescent="0.15">
      <c r="B610" s="41"/>
      <c r="C610" s="41"/>
      <c r="D610" s="41"/>
      <c r="F610" s="64"/>
      <c r="G610" s="64"/>
      <c r="H610" s="64"/>
      <c r="N610" s="41"/>
      <c r="O610" s="41"/>
      <c r="P610" s="41"/>
      <c r="AX610" s="41"/>
      <c r="AY610" s="41"/>
      <c r="AZ610" s="41"/>
    </row>
    <row r="611" spans="2:52" ht="12.75" customHeight="1" x14ac:dyDescent="0.15">
      <c r="B611" s="41"/>
      <c r="C611" s="41"/>
      <c r="D611" s="41"/>
      <c r="F611" s="64"/>
      <c r="G611" s="64"/>
      <c r="H611" s="64"/>
      <c r="N611" s="41"/>
      <c r="O611" s="41"/>
      <c r="P611" s="41"/>
      <c r="AX611" s="41"/>
      <c r="AY611" s="41"/>
      <c r="AZ611" s="41"/>
    </row>
    <row r="612" spans="2:52" ht="12.75" customHeight="1" x14ac:dyDescent="0.15">
      <c r="B612" s="41"/>
      <c r="C612" s="41"/>
      <c r="D612" s="41"/>
      <c r="F612" s="64"/>
      <c r="G612" s="64"/>
      <c r="H612" s="64"/>
      <c r="N612" s="41"/>
      <c r="O612" s="41"/>
      <c r="P612" s="41"/>
      <c r="AX612" s="41"/>
      <c r="AY612" s="41"/>
      <c r="AZ612" s="41"/>
    </row>
    <row r="613" spans="2:52" ht="12.75" customHeight="1" x14ac:dyDescent="0.15">
      <c r="B613" s="41"/>
      <c r="C613" s="41"/>
      <c r="D613" s="41"/>
      <c r="F613" s="64"/>
      <c r="G613" s="64"/>
      <c r="H613" s="64"/>
      <c r="N613" s="41"/>
      <c r="O613" s="41"/>
      <c r="P613" s="41"/>
      <c r="AX613" s="41"/>
      <c r="AY613" s="41"/>
      <c r="AZ613" s="41"/>
    </row>
    <row r="614" spans="2:52" ht="12.75" customHeight="1" x14ac:dyDescent="0.15">
      <c r="B614" s="41"/>
      <c r="C614" s="41"/>
      <c r="D614" s="41"/>
      <c r="F614" s="64"/>
      <c r="G614" s="64"/>
      <c r="H614" s="64"/>
      <c r="N614" s="41"/>
      <c r="O614" s="41"/>
      <c r="P614" s="41"/>
      <c r="AX614" s="41"/>
      <c r="AY614" s="41"/>
      <c r="AZ614" s="41"/>
    </row>
    <row r="615" spans="2:52" ht="12.75" customHeight="1" x14ac:dyDescent="0.15">
      <c r="B615" s="41"/>
      <c r="C615" s="41"/>
      <c r="D615" s="41"/>
      <c r="F615" s="64"/>
      <c r="G615" s="64"/>
      <c r="H615" s="64"/>
      <c r="N615" s="41"/>
      <c r="O615" s="41"/>
      <c r="P615" s="41"/>
      <c r="AX615" s="41"/>
      <c r="AY615" s="41"/>
      <c r="AZ615" s="41"/>
    </row>
    <row r="616" spans="2:52" ht="12.75" customHeight="1" x14ac:dyDescent="0.15">
      <c r="B616" s="41"/>
      <c r="C616" s="41"/>
      <c r="D616" s="41"/>
      <c r="F616" s="64"/>
      <c r="G616" s="64"/>
      <c r="H616" s="64"/>
      <c r="N616" s="41"/>
      <c r="O616" s="41"/>
      <c r="P616" s="41"/>
      <c r="AX616" s="41"/>
      <c r="AY616" s="41"/>
      <c r="AZ616" s="41"/>
    </row>
    <row r="617" spans="2:52" ht="12.75" customHeight="1" x14ac:dyDescent="0.15">
      <c r="B617" s="41"/>
      <c r="C617" s="41"/>
      <c r="D617" s="41"/>
      <c r="F617" s="64"/>
      <c r="G617" s="64"/>
      <c r="H617" s="64"/>
      <c r="N617" s="41"/>
      <c r="O617" s="41"/>
      <c r="P617" s="41"/>
      <c r="AX617" s="41"/>
      <c r="AY617" s="41"/>
      <c r="AZ617" s="41"/>
    </row>
    <row r="618" spans="2:52" ht="12.75" customHeight="1" x14ac:dyDescent="0.15">
      <c r="B618" s="41"/>
      <c r="C618" s="41"/>
      <c r="D618" s="41"/>
      <c r="F618" s="64"/>
      <c r="G618" s="64"/>
      <c r="H618" s="64"/>
      <c r="N618" s="41"/>
      <c r="O618" s="41"/>
      <c r="P618" s="41"/>
      <c r="AX618" s="41"/>
      <c r="AY618" s="41"/>
      <c r="AZ618" s="41"/>
    </row>
    <row r="619" spans="2:52" ht="12.75" customHeight="1" x14ac:dyDescent="0.15">
      <c r="B619" s="41"/>
      <c r="C619" s="41"/>
      <c r="D619" s="41"/>
      <c r="F619" s="64"/>
      <c r="G619" s="64"/>
      <c r="H619" s="64"/>
      <c r="N619" s="41"/>
      <c r="O619" s="41"/>
      <c r="P619" s="41"/>
      <c r="AX619" s="41"/>
      <c r="AY619" s="41"/>
      <c r="AZ619" s="41"/>
    </row>
    <row r="620" spans="2:52" ht="12.75" customHeight="1" x14ac:dyDescent="0.15">
      <c r="B620" s="41"/>
      <c r="C620" s="41"/>
      <c r="D620" s="41"/>
      <c r="F620" s="64"/>
      <c r="G620" s="64"/>
      <c r="H620" s="64"/>
      <c r="N620" s="41"/>
      <c r="O620" s="41"/>
      <c r="P620" s="41"/>
      <c r="AX620" s="41"/>
      <c r="AY620" s="41"/>
      <c r="AZ620" s="41"/>
    </row>
    <row r="621" spans="2:52" ht="12.75" customHeight="1" x14ac:dyDescent="0.15">
      <c r="B621" s="41"/>
      <c r="C621" s="41"/>
      <c r="D621" s="41"/>
      <c r="F621" s="64"/>
      <c r="G621" s="64"/>
      <c r="H621" s="64"/>
      <c r="N621" s="41"/>
      <c r="O621" s="41"/>
      <c r="P621" s="41"/>
      <c r="AX621" s="41"/>
      <c r="AY621" s="41"/>
      <c r="AZ621" s="41"/>
    </row>
    <row r="622" spans="2:52" ht="12.75" customHeight="1" x14ac:dyDescent="0.15">
      <c r="B622" s="41"/>
      <c r="C622" s="41"/>
      <c r="D622" s="41"/>
      <c r="F622" s="64"/>
      <c r="G622" s="64"/>
      <c r="H622" s="64"/>
      <c r="N622" s="41"/>
      <c r="O622" s="41"/>
      <c r="P622" s="41"/>
      <c r="AX622" s="41"/>
      <c r="AY622" s="41"/>
      <c r="AZ622" s="41"/>
    </row>
    <row r="623" spans="2:52" ht="12.75" customHeight="1" x14ac:dyDescent="0.15">
      <c r="B623" s="41"/>
      <c r="C623" s="41"/>
      <c r="D623" s="41"/>
      <c r="F623" s="64"/>
      <c r="G623" s="64"/>
      <c r="H623" s="64"/>
      <c r="N623" s="41"/>
      <c r="O623" s="41"/>
      <c r="P623" s="41"/>
      <c r="AX623" s="41"/>
      <c r="AY623" s="41"/>
      <c r="AZ623" s="41"/>
    </row>
    <row r="624" spans="2:52" ht="12.75" customHeight="1" x14ac:dyDescent="0.15">
      <c r="B624" s="41"/>
      <c r="C624" s="41"/>
      <c r="D624" s="41"/>
      <c r="F624" s="64"/>
      <c r="G624" s="64"/>
      <c r="H624" s="64"/>
      <c r="N624" s="41"/>
      <c r="O624" s="41"/>
      <c r="P624" s="41"/>
      <c r="AX624" s="41"/>
      <c r="AY624" s="41"/>
      <c r="AZ624" s="41"/>
    </row>
    <row r="625" spans="2:52" ht="12.75" customHeight="1" x14ac:dyDescent="0.15">
      <c r="B625" s="41"/>
      <c r="C625" s="41"/>
      <c r="D625" s="41"/>
      <c r="F625" s="64"/>
      <c r="G625" s="64"/>
      <c r="H625" s="64"/>
      <c r="N625" s="41"/>
      <c r="O625" s="41"/>
      <c r="P625" s="41"/>
      <c r="AX625" s="41"/>
      <c r="AY625" s="41"/>
      <c r="AZ625" s="41"/>
    </row>
    <row r="626" spans="2:52" ht="12.75" customHeight="1" x14ac:dyDescent="0.15">
      <c r="B626" s="41"/>
      <c r="C626" s="41"/>
      <c r="D626" s="41"/>
      <c r="F626" s="64"/>
      <c r="G626" s="64"/>
      <c r="H626" s="64"/>
      <c r="N626" s="41"/>
      <c r="O626" s="41"/>
      <c r="P626" s="41"/>
      <c r="AX626" s="41"/>
      <c r="AY626" s="41"/>
      <c r="AZ626" s="41"/>
    </row>
    <row r="627" spans="2:52" ht="12.75" customHeight="1" x14ac:dyDescent="0.15">
      <c r="B627" s="41"/>
      <c r="C627" s="41"/>
      <c r="D627" s="41"/>
      <c r="F627" s="64"/>
      <c r="G627" s="64"/>
      <c r="H627" s="64"/>
      <c r="N627" s="41"/>
      <c r="O627" s="41"/>
      <c r="P627" s="41"/>
      <c r="AX627" s="41"/>
      <c r="AY627" s="41"/>
      <c r="AZ627" s="41"/>
    </row>
    <row r="628" spans="2:52" ht="12.75" customHeight="1" x14ac:dyDescent="0.15">
      <c r="B628" s="41"/>
      <c r="C628" s="41"/>
      <c r="D628" s="41"/>
      <c r="F628" s="64"/>
      <c r="G628" s="64"/>
      <c r="H628" s="64"/>
      <c r="N628" s="41"/>
      <c r="O628" s="41"/>
      <c r="P628" s="41"/>
      <c r="AX628" s="41"/>
      <c r="AY628" s="41"/>
      <c r="AZ628" s="41"/>
    </row>
    <row r="629" spans="2:52" ht="12.75" customHeight="1" x14ac:dyDescent="0.15">
      <c r="B629" s="41"/>
      <c r="C629" s="41"/>
      <c r="D629" s="41"/>
      <c r="F629" s="64"/>
      <c r="G629" s="64"/>
      <c r="H629" s="64"/>
      <c r="N629" s="41"/>
      <c r="O629" s="41"/>
      <c r="P629" s="41"/>
      <c r="AX629" s="41"/>
      <c r="AY629" s="41"/>
      <c r="AZ629" s="41"/>
    </row>
    <row r="630" spans="2:52" ht="12.75" customHeight="1" x14ac:dyDescent="0.15">
      <c r="B630" s="41"/>
      <c r="C630" s="41"/>
      <c r="D630" s="41"/>
      <c r="F630" s="64"/>
      <c r="G630" s="64"/>
      <c r="H630" s="64"/>
      <c r="N630" s="41"/>
      <c r="O630" s="41"/>
      <c r="P630" s="41"/>
      <c r="AX630" s="41"/>
      <c r="AY630" s="41"/>
      <c r="AZ630" s="41"/>
    </row>
    <row r="631" spans="2:52" ht="12.75" customHeight="1" x14ac:dyDescent="0.15">
      <c r="B631" s="41"/>
      <c r="C631" s="41"/>
      <c r="D631" s="41"/>
      <c r="F631" s="64"/>
      <c r="G631" s="64"/>
      <c r="H631" s="64"/>
      <c r="N631" s="41"/>
      <c r="O631" s="41"/>
      <c r="P631" s="41"/>
      <c r="AX631" s="41"/>
      <c r="AY631" s="41"/>
      <c r="AZ631" s="41"/>
    </row>
    <row r="632" spans="2:52" ht="12.75" customHeight="1" x14ac:dyDescent="0.15">
      <c r="B632" s="41"/>
      <c r="C632" s="41"/>
      <c r="D632" s="41"/>
      <c r="F632" s="64"/>
      <c r="G632" s="64"/>
      <c r="H632" s="64"/>
      <c r="N632" s="41"/>
      <c r="O632" s="41"/>
      <c r="P632" s="41"/>
      <c r="AX632" s="41"/>
      <c r="AY632" s="41"/>
      <c r="AZ632" s="41"/>
    </row>
    <row r="633" spans="2:52" ht="12.75" customHeight="1" x14ac:dyDescent="0.15">
      <c r="B633" s="41"/>
      <c r="C633" s="41"/>
      <c r="D633" s="41"/>
      <c r="F633" s="64"/>
      <c r="G633" s="64"/>
      <c r="H633" s="64"/>
      <c r="N633" s="41"/>
      <c r="O633" s="41"/>
      <c r="P633" s="41"/>
      <c r="AX633" s="41"/>
      <c r="AY633" s="41"/>
      <c r="AZ633" s="41"/>
    </row>
    <row r="634" spans="2:52" ht="12.75" customHeight="1" x14ac:dyDescent="0.15">
      <c r="B634" s="41"/>
      <c r="C634" s="41"/>
      <c r="D634" s="41"/>
      <c r="F634" s="64"/>
      <c r="G634" s="64"/>
      <c r="H634" s="64"/>
      <c r="N634" s="41"/>
      <c r="O634" s="41"/>
      <c r="P634" s="41"/>
      <c r="AX634" s="41"/>
      <c r="AY634" s="41"/>
      <c r="AZ634" s="41"/>
    </row>
    <row r="635" spans="2:52" ht="12.75" customHeight="1" x14ac:dyDescent="0.15">
      <c r="B635" s="41"/>
      <c r="C635" s="41"/>
      <c r="D635" s="41"/>
      <c r="F635" s="64"/>
      <c r="G635" s="64"/>
      <c r="H635" s="64"/>
      <c r="N635" s="41"/>
      <c r="O635" s="41"/>
      <c r="P635" s="41"/>
      <c r="AX635" s="41"/>
      <c r="AY635" s="41"/>
      <c r="AZ635" s="41"/>
    </row>
    <row r="636" spans="2:52" ht="12.75" customHeight="1" x14ac:dyDescent="0.15">
      <c r="B636" s="41"/>
      <c r="C636" s="41"/>
      <c r="D636" s="41"/>
      <c r="F636" s="64"/>
      <c r="G636" s="64"/>
      <c r="H636" s="64"/>
      <c r="N636" s="41"/>
      <c r="O636" s="41"/>
      <c r="P636" s="41"/>
      <c r="AX636" s="41"/>
      <c r="AY636" s="41"/>
      <c r="AZ636" s="41"/>
    </row>
    <row r="637" spans="2:52" ht="12.75" customHeight="1" x14ac:dyDescent="0.15">
      <c r="B637" s="41"/>
      <c r="C637" s="41"/>
      <c r="D637" s="41"/>
      <c r="F637" s="64"/>
      <c r="G637" s="64"/>
      <c r="H637" s="64"/>
      <c r="N637" s="41"/>
      <c r="O637" s="41"/>
      <c r="P637" s="41"/>
      <c r="AX637" s="41"/>
      <c r="AY637" s="41"/>
      <c r="AZ637" s="41"/>
    </row>
    <row r="638" spans="2:52" ht="12.75" customHeight="1" x14ac:dyDescent="0.15">
      <c r="B638" s="41"/>
      <c r="C638" s="41"/>
      <c r="D638" s="41"/>
      <c r="F638" s="64"/>
      <c r="G638" s="64"/>
      <c r="H638" s="64"/>
      <c r="N638" s="41"/>
      <c r="O638" s="41"/>
      <c r="P638" s="41"/>
      <c r="AX638" s="41"/>
      <c r="AY638" s="41"/>
      <c r="AZ638" s="41"/>
    </row>
    <row r="639" spans="2:52" ht="12.75" customHeight="1" x14ac:dyDescent="0.15">
      <c r="B639" s="41"/>
      <c r="C639" s="41"/>
      <c r="D639" s="41"/>
      <c r="F639" s="64"/>
      <c r="G639" s="64"/>
      <c r="H639" s="64"/>
      <c r="N639" s="41"/>
      <c r="O639" s="41"/>
      <c r="P639" s="41"/>
      <c r="AX639" s="41"/>
      <c r="AY639" s="41"/>
      <c r="AZ639" s="41"/>
    </row>
    <row r="640" spans="2:52" ht="12.75" customHeight="1" x14ac:dyDescent="0.15">
      <c r="B640" s="41"/>
      <c r="C640" s="41"/>
      <c r="D640" s="41"/>
      <c r="F640" s="64"/>
      <c r="G640" s="64"/>
      <c r="H640" s="64"/>
      <c r="N640" s="41"/>
      <c r="O640" s="41"/>
      <c r="P640" s="41"/>
      <c r="AX640" s="41"/>
      <c r="AY640" s="41"/>
      <c r="AZ640" s="41"/>
    </row>
    <row r="641" spans="2:52" ht="12.75" customHeight="1" x14ac:dyDescent="0.15">
      <c r="B641" s="41"/>
      <c r="C641" s="41"/>
      <c r="D641" s="41"/>
      <c r="F641" s="64"/>
      <c r="G641" s="64"/>
      <c r="H641" s="64"/>
      <c r="N641" s="41"/>
      <c r="O641" s="41"/>
      <c r="P641" s="41"/>
      <c r="AX641" s="41"/>
      <c r="AY641" s="41"/>
      <c r="AZ641" s="41"/>
    </row>
    <row r="642" spans="2:52" ht="12.75" customHeight="1" x14ac:dyDescent="0.15">
      <c r="B642" s="41"/>
      <c r="C642" s="41"/>
      <c r="D642" s="41"/>
      <c r="F642" s="64"/>
      <c r="G642" s="64"/>
      <c r="H642" s="64"/>
      <c r="N642" s="41"/>
      <c r="O642" s="41"/>
      <c r="P642" s="41"/>
      <c r="AX642" s="41"/>
      <c r="AY642" s="41"/>
      <c r="AZ642" s="41"/>
    </row>
    <row r="643" spans="2:52" ht="12.75" customHeight="1" x14ac:dyDescent="0.15">
      <c r="B643" s="41"/>
      <c r="C643" s="41"/>
      <c r="D643" s="41"/>
      <c r="F643" s="64"/>
      <c r="G643" s="64"/>
      <c r="H643" s="64"/>
      <c r="N643" s="41"/>
      <c r="O643" s="41"/>
      <c r="P643" s="41"/>
      <c r="AX643" s="41"/>
      <c r="AY643" s="41"/>
      <c r="AZ643" s="41"/>
    </row>
    <row r="644" spans="2:52" ht="12.75" customHeight="1" x14ac:dyDescent="0.15">
      <c r="B644" s="41"/>
      <c r="C644" s="41"/>
      <c r="D644" s="41"/>
      <c r="F644" s="64"/>
      <c r="G644" s="64"/>
      <c r="H644" s="64"/>
      <c r="N644" s="41"/>
      <c r="O644" s="41"/>
      <c r="P644" s="41"/>
      <c r="AX644" s="41"/>
      <c r="AY644" s="41"/>
      <c r="AZ644" s="41"/>
    </row>
    <row r="645" spans="2:52" ht="12.75" customHeight="1" x14ac:dyDescent="0.15">
      <c r="B645" s="41"/>
      <c r="C645" s="41"/>
      <c r="D645" s="41"/>
      <c r="F645" s="64"/>
      <c r="G645" s="64"/>
      <c r="H645" s="64"/>
      <c r="N645" s="41"/>
      <c r="O645" s="41"/>
      <c r="P645" s="41"/>
      <c r="AX645" s="41"/>
      <c r="AY645" s="41"/>
      <c r="AZ645" s="41"/>
    </row>
    <row r="646" spans="2:52" ht="12.75" customHeight="1" x14ac:dyDescent="0.15">
      <c r="B646" s="41"/>
      <c r="C646" s="41"/>
      <c r="D646" s="41"/>
      <c r="F646" s="64"/>
      <c r="G646" s="64"/>
      <c r="H646" s="64"/>
      <c r="N646" s="41"/>
      <c r="O646" s="41"/>
      <c r="P646" s="41"/>
      <c r="AX646" s="41"/>
      <c r="AY646" s="41"/>
      <c r="AZ646" s="41"/>
    </row>
    <row r="647" spans="2:52" ht="12.75" customHeight="1" x14ac:dyDescent="0.15">
      <c r="B647" s="41"/>
      <c r="C647" s="41"/>
      <c r="D647" s="41"/>
      <c r="F647" s="64"/>
      <c r="G647" s="64"/>
      <c r="H647" s="64"/>
      <c r="N647" s="41"/>
      <c r="O647" s="41"/>
      <c r="P647" s="41"/>
      <c r="AX647" s="41"/>
      <c r="AY647" s="41"/>
      <c r="AZ647" s="41"/>
    </row>
    <row r="648" spans="2:52" ht="12.75" customHeight="1" x14ac:dyDescent="0.15">
      <c r="B648" s="41"/>
      <c r="C648" s="41"/>
      <c r="D648" s="41"/>
      <c r="F648" s="64"/>
      <c r="G648" s="64"/>
      <c r="H648" s="64"/>
      <c r="N648" s="41"/>
      <c r="O648" s="41"/>
      <c r="P648" s="41"/>
      <c r="AX648" s="41"/>
      <c r="AY648" s="41"/>
      <c r="AZ648" s="41"/>
    </row>
    <row r="649" spans="2:52" ht="12.75" customHeight="1" x14ac:dyDescent="0.15">
      <c r="B649" s="41"/>
      <c r="C649" s="41"/>
      <c r="D649" s="41"/>
      <c r="F649" s="64"/>
      <c r="G649" s="64"/>
      <c r="H649" s="64"/>
      <c r="N649" s="41"/>
      <c r="O649" s="41"/>
      <c r="P649" s="41"/>
      <c r="AX649" s="41"/>
      <c r="AY649" s="41"/>
      <c r="AZ649" s="41"/>
    </row>
    <row r="650" spans="2:52" ht="12.75" customHeight="1" x14ac:dyDescent="0.15">
      <c r="B650" s="41"/>
      <c r="C650" s="41"/>
      <c r="D650" s="41"/>
      <c r="F650" s="64"/>
      <c r="G650" s="64"/>
      <c r="H650" s="64"/>
      <c r="N650" s="41"/>
      <c r="O650" s="41"/>
      <c r="P650" s="41"/>
      <c r="AX650" s="41"/>
      <c r="AY650" s="41"/>
      <c r="AZ650" s="41"/>
    </row>
    <row r="651" spans="2:52" ht="12.75" customHeight="1" x14ac:dyDescent="0.15">
      <c r="B651" s="41"/>
      <c r="C651" s="41"/>
      <c r="D651" s="41"/>
      <c r="F651" s="64"/>
      <c r="G651" s="64"/>
      <c r="H651" s="64"/>
      <c r="N651" s="41"/>
      <c r="O651" s="41"/>
      <c r="P651" s="41"/>
      <c r="AX651" s="41"/>
      <c r="AY651" s="41"/>
      <c r="AZ651" s="41"/>
    </row>
    <row r="652" spans="2:52" ht="12.75" customHeight="1" x14ac:dyDescent="0.15">
      <c r="B652" s="41"/>
      <c r="C652" s="41"/>
      <c r="D652" s="41"/>
      <c r="F652" s="64"/>
      <c r="G652" s="64"/>
      <c r="H652" s="64"/>
      <c r="N652" s="41"/>
      <c r="O652" s="41"/>
      <c r="P652" s="41"/>
      <c r="AX652" s="41"/>
      <c r="AY652" s="41"/>
      <c r="AZ652" s="41"/>
    </row>
    <row r="653" spans="2:52" ht="12.75" customHeight="1" x14ac:dyDescent="0.15">
      <c r="B653" s="41"/>
      <c r="C653" s="41"/>
      <c r="D653" s="41"/>
      <c r="F653" s="64"/>
      <c r="G653" s="64"/>
      <c r="H653" s="64"/>
      <c r="N653" s="41"/>
      <c r="O653" s="41"/>
      <c r="P653" s="41"/>
      <c r="AX653" s="41"/>
      <c r="AY653" s="41"/>
      <c r="AZ653" s="41"/>
    </row>
    <row r="654" spans="2:52" ht="12.75" customHeight="1" x14ac:dyDescent="0.15">
      <c r="B654" s="41"/>
      <c r="C654" s="41"/>
      <c r="D654" s="41"/>
      <c r="F654" s="64"/>
      <c r="G654" s="64"/>
      <c r="H654" s="64"/>
      <c r="N654" s="41"/>
      <c r="O654" s="41"/>
      <c r="P654" s="41"/>
      <c r="AX654" s="41"/>
      <c r="AY654" s="41"/>
      <c r="AZ654" s="41"/>
    </row>
    <row r="655" spans="2:52" ht="12.75" customHeight="1" x14ac:dyDescent="0.15">
      <c r="B655" s="41"/>
      <c r="C655" s="41"/>
      <c r="D655" s="41"/>
      <c r="F655" s="64"/>
      <c r="G655" s="64"/>
      <c r="H655" s="64"/>
      <c r="N655" s="41"/>
      <c r="O655" s="41"/>
      <c r="P655" s="41"/>
      <c r="AX655" s="41"/>
      <c r="AY655" s="41"/>
      <c r="AZ655" s="41"/>
    </row>
    <row r="656" spans="2:52" ht="12.75" customHeight="1" x14ac:dyDescent="0.15">
      <c r="B656" s="41"/>
      <c r="C656" s="41"/>
      <c r="D656" s="41"/>
      <c r="F656" s="64"/>
      <c r="G656" s="64"/>
      <c r="H656" s="64"/>
      <c r="N656" s="41"/>
      <c r="O656" s="41"/>
      <c r="P656" s="41"/>
      <c r="AX656" s="41"/>
      <c r="AY656" s="41"/>
      <c r="AZ656" s="41"/>
    </row>
    <row r="657" spans="2:52" ht="12.75" customHeight="1" x14ac:dyDescent="0.15">
      <c r="B657" s="41"/>
      <c r="C657" s="41"/>
      <c r="D657" s="41"/>
      <c r="F657" s="64"/>
      <c r="G657" s="64"/>
      <c r="H657" s="64"/>
      <c r="N657" s="41"/>
      <c r="O657" s="41"/>
      <c r="P657" s="41"/>
      <c r="AX657" s="41"/>
      <c r="AY657" s="41"/>
      <c r="AZ657" s="41"/>
    </row>
    <row r="658" spans="2:52" ht="12.75" customHeight="1" x14ac:dyDescent="0.15">
      <c r="B658" s="41"/>
      <c r="C658" s="41"/>
      <c r="D658" s="41"/>
      <c r="F658" s="64"/>
      <c r="G658" s="64"/>
      <c r="H658" s="64"/>
      <c r="N658" s="41"/>
      <c r="O658" s="41"/>
      <c r="P658" s="41"/>
      <c r="AX658" s="41"/>
      <c r="AY658" s="41"/>
      <c r="AZ658" s="41"/>
    </row>
    <row r="659" spans="2:52" ht="12.75" customHeight="1" x14ac:dyDescent="0.15">
      <c r="B659" s="41"/>
      <c r="C659" s="41"/>
      <c r="D659" s="41"/>
      <c r="F659" s="64"/>
      <c r="G659" s="64"/>
      <c r="H659" s="64"/>
      <c r="N659" s="41"/>
      <c r="O659" s="41"/>
      <c r="P659" s="41"/>
      <c r="AX659" s="41"/>
      <c r="AY659" s="41"/>
      <c r="AZ659" s="41"/>
    </row>
    <row r="660" spans="2:52" ht="12.75" customHeight="1" x14ac:dyDescent="0.15">
      <c r="B660" s="41"/>
      <c r="C660" s="41"/>
      <c r="D660" s="41"/>
      <c r="F660" s="64"/>
      <c r="G660" s="64"/>
      <c r="H660" s="64"/>
      <c r="N660" s="41"/>
      <c r="O660" s="41"/>
      <c r="P660" s="41"/>
      <c r="AX660" s="41"/>
      <c r="AY660" s="41"/>
      <c r="AZ660" s="41"/>
    </row>
    <row r="661" spans="2:52" ht="12.75" customHeight="1" x14ac:dyDescent="0.15">
      <c r="B661" s="41"/>
      <c r="C661" s="41"/>
      <c r="D661" s="41"/>
      <c r="F661" s="64"/>
      <c r="G661" s="64"/>
      <c r="H661" s="64"/>
      <c r="N661" s="41"/>
      <c r="O661" s="41"/>
      <c r="P661" s="41"/>
      <c r="AX661" s="41"/>
      <c r="AY661" s="41"/>
      <c r="AZ661" s="41"/>
    </row>
    <row r="662" spans="2:52" ht="12.75" customHeight="1" x14ac:dyDescent="0.15">
      <c r="B662" s="41"/>
      <c r="C662" s="41"/>
      <c r="D662" s="41"/>
      <c r="F662" s="64"/>
      <c r="G662" s="64"/>
      <c r="H662" s="64"/>
      <c r="N662" s="41"/>
      <c r="O662" s="41"/>
      <c r="P662" s="41"/>
      <c r="AX662" s="41"/>
      <c r="AY662" s="41"/>
      <c r="AZ662" s="41"/>
    </row>
    <row r="663" spans="2:52" ht="12.75" customHeight="1" x14ac:dyDescent="0.15">
      <c r="B663" s="41"/>
      <c r="C663" s="41"/>
      <c r="D663" s="41"/>
      <c r="F663" s="64"/>
      <c r="G663" s="64"/>
      <c r="H663" s="64"/>
      <c r="N663" s="41"/>
      <c r="O663" s="41"/>
      <c r="P663" s="41"/>
      <c r="AX663" s="41"/>
      <c r="AY663" s="41"/>
      <c r="AZ663" s="41"/>
    </row>
    <row r="664" spans="2:52" ht="12.75" customHeight="1" x14ac:dyDescent="0.15">
      <c r="B664" s="41"/>
      <c r="C664" s="41"/>
      <c r="D664" s="41"/>
      <c r="F664" s="64"/>
      <c r="G664" s="64"/>
      <c r="H664" s="64"/>
      <c r="N664" s="41"/>
      <c r="O664" s="41"/>
      <c r="P664" s="41"/>
      <c r="AX664" s="41"/>
      <c r="AY664" s="41"/>
      <c r="AZ664" s="41"/>
    </row>
    <row r="665" spans="2:52" ht="12.75" customHeight="1" x14ac:dyDescent="0.15">
      <c r="B665" s="41"/>
      <c r="C665" s="41"/>
      <c r="D665" s="41"/>
      <c r="F665" s="64"/>
      <c r="G665" s="64"/>
      <c r="H665" s="64"/>
      <c r="N665" s="41"/>
      <c r="O665" s="41"/>
      <c r="P665" s="41"/>
      <c r="AX665" s="41"/>
      <c r="AY665" s="41"/>
      <c r="AZ665" s="41"/>
    </row>
    <row r="666" spans="2:52" ht="12.75" customHeight="1" x14ac:dyDescent="0.15">
      <c r="B666" s="41"/>
      <c r="C666" s="41"/>
      <c r="D666" s="41"/>
      <c r="F666" s="64"/>
      <c r="G666" s="64"/>
      <c r="H666" s="64"/>
      <c r="N666" s="41"/>
      <c r="O666" s="41"/>
      <c r="P666" s="41"/>
      <c r="AX666" s="41"/>
      <c r="AY666" s="41"/>
      <c r="AZ666" s="41"/>
    </row>
    <row r="667" spans="2:52" ht="12.75" customHeight="1" x14ac:dyDescent="0.15">
      <c r="B667" s="41"/>
      <c r="C667" s="41"/>
      <c r="D667" s="41"/>
      <c r="F667" s="64"/>
      <c r="G667" s="64"/>
      <c r="H667" s="64"/>
      <c r="N667" s="41"/>
      <c r="O667" s="41"/>
      <c r="P667" s="41"/>
      <c r="AX667" s="41"/>
      <c r="AY667" s="41"/>
      <c r="AZ667" s="41"/>
    </row>
    <row r="668" spans="2:52" ht="12.75" customHeight="1" x14ac:dyDescent="0.15">
      <c r="B668" s="41"/>
      <c r="C668" s="41"/>
      <c r="D668" s="41"/>
      <c r="F668" s="64"/>
      <c r="G668" s="64"/>
      <c r="H668" s="64"/>
      <c r="N668" s="41"/>
      <c r="O668" s="41"/>
      <c r="P668" s="41"/>
      <c r="AX668" s="41"/>
      <c r="AY668" s="41"/>
      <c r="AZ668" s="41"/>
    </row>
    <row r="669" spans="2:52" ht="12.75" customHeight="1" x14ac:dyDescent="0.15">
      <c r="B669" s="41"/>
      <c r="C669" s="41"/>
      <c r="D669" s="41"/>
      <c r="F669" s="64"/>
      <c r="G669" s="64"/>
      <c r="H669" s="64"/>
      <c r="N669" s="41"/>
      <c r="O669" s="41"/>
      <c r="P669" s="41"/>
      <c r="AX669" s="41"/>
      <c r="AY669" s="41"/>
      <c r="AZ669" s="41"/>
    </row>
    <row r="670" spans="2:52" ht="12.75" customHeight="1" x14ac:dyDescent="0.15">
      <c r="B670" s="41"/>
      <c r="C670" s="41"/>
      <c r="D670" s="41"/>
      <c r="F670" s="64"/>
      <c r="G670" s="64"/>
      <c r="H670" s="64"/>
      <c r="N670" s="41"/>
      <c r="O670" s="41"/>
      <c r="P670" s="41"/>
      <c r="AX670" s="41"/>
      <c r="AY670" s="41"/>
      <c r="AZ670" s="41"/>
    </row>
    <row r="671" spans="2:52" ht="12.75" customHeight="1" x14ac:dyDescent="0.15">
      <c r="B671" s="41"/>
      <c r="C671" s="41"/>
      <c r="D671" s="41"/>
      <c r="F671" s="64"/>
      <c r="G671" s="64"/>
      <c r="H671" s="64"/>
      <c r="N671" s="41"/>
      <c r="O671" s="41"/>
      <c r="P671" s="41"/>
      <c r="AX671" s="41"/>
      <c r="AY671" s="41"/>
      <c r="AZ671" s="41"/>
    </row>
    <row r="672" spans="2:52" ht="12.75" customHeight="1" x14ac:dyDescent="0.15">
      <c r="B672" s="41"/>
      <c r="C672" s="41"/>
      <c r="D672" s="41"/>
      <c r="F672" s="64"/>
      <c r="G672" s="64"/>
      <c r="H672" s="64"/>
      <c r="N672" s="41"/>
      <c r="O672" s="41"/>
      <c r="P672" s="41"/>
      <c r="AX672" s="41"/>
      <c r="AY672" s="41"/>
      <c r="AZ672" s="41"/>
    </row>
    <row r="673" spans="2:52" ht="12.75" customHeight="1" x14ac:dyDescent="0.15">
      <c r="B673" s="41"/>
      <c r="C673" s="41"/>
      <c r="D673" s="41"/>
      <c r="F673" s="64"/>
      <c r="G673" s="64"/>
      <c r="H673" s="64"/>
      <c r="N673" s="41"/>
      <c r="O673" s="41"/>
      <c r="P673" s="41"/>
      <c r="AX673" s="41"/>
      <c r="AY673" s="41"/>
      <c r="AZ673" s="41"/>
    </row>
    <row r="674" spans="2:52" ht="12.75" customHeight="1" x14ac:dyDescent="0.15">
      <c r="B674" s="41"/>
      <c r="C674" s="41"/>
      <c r="D674" s="41"/>
      <c r="F674" s="64"/>
      <c r="G674" s="64"/>
      <c r="H674" s="64"/>
      <c r="N674" s="41"/>
      <c r="O674" s="41"/>
      <c r="P674" s="41"/>
      <c r="AX674" s="41"/>
      <c r="AY674" s="41"/>
      <c r="AZ674" s="41"/>
    </row>
    <row r="675" spans="2:52" ht="12.75" customHeight="1" x14ac:dyDescent="0.15">
      <c r="B675" s="41"/>
      <c r="C675" s="41"/>
      <c r="D675" s="41"/>
      <c r="F675" s="64"/>
      <c r="G675" s="64"/>
      <c r="H675" s="64"/>
      <c r="N675" s="41"/>
      <c r="O675" s="41"/>
      <c r="P675" s="41"/>
      <c r="AX675" s="41"/>
      <c r="AY675" s="41"/>
      <c r="AZ675" s="41"/>
    </row>
    <row r="676" spans="2:52" ht="12.75" customHeight="1" x14ac:dyDescent="0.15">
      <c r="B676" s="41"/>
      <c r="C676" s="41"/>
      <c r="D676" s="41"/>
      <c r="F676" s="64"/>
      <c r="G676" s="64"/>
      <c r="H676" s="64"/>
      <c r="N676" s="41"/>
      <c r="O676" s="41"/>
      <c r="P676" s="41"/>
      <c r="AX676" s="41"/>
      <c r="AY676" s="41"/>
      <c r="AZ676" s="41"/>
    </row>
    <row r="677" spans="2:52" ht="12.75" customHeight="1" x14ac:dyDescent="0.15">
      <c r="B677" s="41"/>
      <c r="C677" s="41"/>
      <c r="D677" s="41"/>
      <c r="F677" s="64"/>
      <c r="G677" s="64"/>
      <c r="H677" s="64"/>
      <c r="N677" s="41"/>
      <c r="O677" s="41"/>
      <c r="P677" s="41"/>
      <c r="AX677" s="41"/>
      <c r="AY677" s="41"/>
      <c r="AZ677" s="41"/>
    </row>
    <row r="678" spans="2:52" ht="12.75" customHeight="1" x14ac:dyDescent="0.15">
      <c r="B678" s="41"/>
      <c r="C678" s="41"/>
      <c r="D678" s="41"/>
      <c r="F678" s="64"/>
      <c r="G678" s="64"/>
      <c r="H678" s="64"/>
      <c r="N678" s="41"/>
      <c r="O678" s="41"/>
      <c r="P678" s="41"/>
      <c r="AX678" s="41"/>
      <c r="AY678" s="41"/>
      <c r="AZ678" s="41"/>
    </row>
    <row r="679" spans="2:52" ht="12.75" customHeight="1" x14ac:dyDescent="0.15">
      <c r="B679" s="41"/>
      <c r="C679" s="41"/>
      <c r="D679" s="41"/>
      <c r="F679" s="64"/>
      <c r="G679" s="64"/>
      <c r="H679" s="64"/>
      <c r="N679" s="41"/>
      <c r="O679" s="41"/>
      <c r="P679" s="41"/>
      <c r="AX679" s="41"/>
      <c r="AY679" s="41"/>
      <c r="AZ679" s="41"/>
    </row>
    <row r="680" spans="2:52" ht="12.75" customHeight="1" x14ac:dyDescent="0.15">
      <c r="B680" s="41"/>
      <c r="C680" s="41"/>
      <c r="D680" s="41"/>
      <c r="F680" s="64"/>
      <c r="G680" s="64"/>
      <c r="H680" s="64"/>
      <c r="N680" s="41"/>
      <c r="O680" s="41"/>
      <c r="P680" s="41"/>
      <c r="AX680" s="41"/>
      <c r="AY680" s="41"/>
      <c r="AZ680" s="41"/>
    </row>
    <row r="681" spans="2:52" ht="12.75" customHeight="1" x14ac:dyDescent="0.15">
      <c r="B681" s="41"/>
      <c r="C681" s="41"/>
      <c r="D681" s="41"/>
      <c r="F681" s="64"/>
      <c r="G681" s="64"/>
      <c r="H681" s="64"/>
      <c r="N681" s="41"/>
      <c r="O681" s="41"/>
      <c r="P681" s="41"/>
      <c r="AX681" s="41"/>
      <c r="AY681" s="41"/>
      <c r="AZ681" s="41"/>
    </row>
    <row r="682" spans="2:52" ht="12.75" customHeight="1" x14ac:dyDescent="0.15">
      <c r="B682" s="41"/>
      <c r="C682" s="41"/>
      <c r="D682" s="41"/>
      <c r="F682" s="64"/>
      <c r="G682" s="64"/>
      <c r="H682" s="64"/>
      <c r="N682" s="41"/>
      <c r="O682" s="41"/>
      <c r="P682" s="41"/>
      <c r="AX682" s="41"/>
      <c r="AY682" s="41"/>
      <c r="AZ682" s="41"/>
    </row>
    <row r="683" spans="2:52" ht="12.75" customHeight="1" x14ac:dyDescent="0.15">
      <c r="B683" s="41"/>
      <c r="C683" s="41"/>
      <c r="D683" s="41"/>
      <c r="F683" s="64"/>
      <c r="G683" s="64"/>
      <c r="H683" s="64"/>
      <c r="N683" s="41"/>
      <c r="O683" s="41"/>
      <c r="P683" s="41"/>
      <c r="AX683" s="41"/>
      <c r="AY683" s="41"/>
      <c r="AZ683" s="41"/>
    </row>
    <row r="684" spans="2:52" ht="12.75" customHeight="1" x14ac:dyDescent="0.15">
      <c r="B684" s="41"/>
      <c r="C684" s="41"/>
      <c r="D684" s="41"/>
      <c r="F684" s="64"/>
      <c r="G684" s="64"/>
      <c r="H684" s="64"/>
      <c r="N684" s="41"/>
      <c r="O684" s="41"/>
      <c r="P684" s="41"/>
      <c r="AX684" s="41"/>
      <c r="AY684" s="41"/>
      <c r="AZ684" s="41"/>
    </row>
    <row r="685" spans="2:52" ht="12.75" customHeight="1" x14ac:dyDescent="0.15">
      <c r="B685" s="41"/>
      <c r="C685" s="41"/>
      <c r="D685" s="41"/>
      <c r="F685" s="64"/>
      <c r="G685" s="64"/>
      <c r="H685" s="64"/>
      <c r="N685" s="41"/>
      <c r="O685" s="41"/>
      <c r="P685" s="41"/>
      <c r="AX685" s="41"/>
      <c r="AY685" s="41"/>
      <c r="AZ685" s="41"/>
    </row>
    <row r="686" spans="2:52" ht="12.75" customHeight="1" x14ac:dyDescent="0.15">
      <c r="B686" s="41"/>
      <c r="C686" s="41"/>
      <c r="D686" s="41"/>
      <c r="F686" s="64"/>
      <c r="G686" s="64"/>
      <c r="H686" s="64"/>
      <c r="N686" s="41"/>
      <c r="O686" s="41"/>
      <c r="P686" s="41"/>
      <c r="AX686" s="41"/>
      <c r="AY686" s="41"/>
      <c r="AZ686" s="41"/>
    </row>
    <row r="687" spans="2:52" ht="12.75" customHeight="1" x14ac:dyDescent="0.15">
      <c r="B687" s="41"/>
      <c r="C687" s="41"/>
      <c r="D687" s="41"/>
      <c r="F687" s="64"/>
      <c r="G687" s="64"/>
      <c r="H687" s="64"/>
      <c r="N687" s="41"/>
      <c r="O687" s="41"/>
      <c r="P687" s="41"/>
      <c r="AX687" s="41"/>
      <c r="AY687" s="41"/>
      <c r="AZ687" s="41"/>
    </row>
    <row r="688" spans="2:52" ht="12.75" customHeight="1" x14ac:dyDescent="0.15">
      <c r="B688" s="41"/>
      <c r="C688" s="41"/>
      <c r="D688" s="41"/>
      <c r="F688" s="64"/>
      <c r="G688" s="64"/>
      <c r="H688" s="64"/>
      <c r="N688" s="41"/>
      <c r="O688" s="41"/>
      <c r="P688" s="41"/>
      <c r="AX688" s="41"/>
      <c r="AY688" s="41"/>
      <c r="AZ688" s="41"/>
    </row>
    <row r="689" spans="2:52" ht="12.75" customHeight="1" x14ac:dyDescent="0.15">
      <c r="B689" s="41"/>
      <c r="C689" s="41"/>
      <c r="D689" s="41"/>
      <c r="F689" s="64"/>
      <c r="G689" s="64"/>
      <c r="H689" s="64"/>
      <c r="N689" s="41"/>
      <c r="O689" s="41"/>
      <c r="P689" s="41"/>
      <c r="AX689" s="41"/>
      <c r="AY689" s="41"/>
      <c r="AZ689" s="41"/>
    </row>
    <row r="690" spans="2:52" ht="12.75" customHeight="1" x14ac:dyDescent="0.15">
      <c r="B690" s="41"/>
      <c r="C690" s="41"/>
      <c r="D690" s="41"/>
      <c r="F690" s="64"/>
      <c r="G690" s="64"/>
      <c r="H690" s="64"/>
      <c r="N690" s="41"/>
      <c r="O690" s="41"/>
      <c r="P690" s="41"/>
      <c r="AX690" s="41"/>
      <c r="AY690" s="41"/>
      <c r="AZ690" s="41"/>
    </row>
    <row r="691" spans="2:52" ht="12.75" customHeight="1" x14ac:dyDescent="0.15">
      <c r="B691" s="41"/>
      <c r="C691" s="41"/>
      <c r="D691" s="41"/>
      <c r="F691" s="64"/>
      <c r="G691" s="64"/>
      <c r="H691" s="64"/>
      <c r="N691" s="41"/>
      <c r="O691" s="41"/>
      <c r="P691" s="41"/>
      <c r="AX691" s="41"/>
      <c r="AY691" s="41"/>
      <c r="AZ691" s="41"/>
    </row>
    <row r="692" spans="2:52" ht="12.75" customHeight="1" x14ac:dyDescent="0.15">
      <c r="B692" s="41"/>
      <c r="C692" s="41"/>
      <c r="D692" s="41"/>
      <c r="F692" s="64"/>
      <c r="G692" s="64"/>
      <c r="H692" s="64"/>
      <c r="N692" s="41"/>
      <c r="O692" s="41"/>
      <c r="P692" s="41"/>
      <c r="AX692" s="41"/>
      <c r="AY692" s="41"/>
      <c r="AZ692" s="41"/>
    </row>
    <row r="693" spans="2:52" ht="12.75" customHeight="1" x14ac:dyDescent="0.15">
      <c r="B693" s="41"/>
      <c r="C693" s="41"/>
      <c r="D693" s="41"/>
      <c r="F693" s="64"/>
      <c r="G693" s="64"/>
      <c r="H693" s="64"/>
      <c r="N693" s="41"/>
      <c r="O693" s="41"/>
      <c r="P693" s="41"/>
      <c r="AX693" s="41"/>
      <c r="AY693" s="41"/>
      <c r="AZ693" s="41"/>
    </row>
    <row r="694" spans="2:52" ht="12.75" customHeight="1" x14ac:dyDescent="0.15">
      <c r="B694" s="41"/>
      <c r="C694" s="41"/>
      <c r="D694" s="41"/>
      <c r="F694" s="64"/>
      <c r="G694" s="64"/>
      <c r="H694" s="64"/>
      <c r="N694" s="41"/>
      <c r="O694" s="41"/>
      <c r="P694" s="41"/>
      <c r="AX694" s="41"/>
      <c r="AY694" s="41"/>
      <c r="AZ694" s="41"/>
    </row>
    <row r="695" spans="2:52" ht="12.75" customHeight="1" x14ac:dyDescent="0.15">
      <c r="B695" s="41"/>
      <c r="C695" s="41"/>
      <c r="D695" s="41"/>
      <c r="F695" s="64"/>
      <c r="G695" s="64"/>
      <c r="H695" s="64"/>
      <c r="N695" s="41"/>
      <c r="O695" s="41"/>
      <c r="P695" s="41"/>
      <c r="AX695" s="41"/>
      <c r="AY695" s="41"/>
      <c r="AZ695" s="41"/>
    </row>
    <row r="696" spans="2:52" ht="12.75" customHeight="1" x14ac:dyDescent="0.15">
      <c r="B696" s="41"/>
      <c r="C696" s="41"/>
      <c r="D696" s="41"/>
      <c r="F696" s="64"/>
      <c r="G696" s="64"/>
      <c r="H696" s="64"/>
      <c r="N696" s="41"/>
      <c r="O696" s="41"/>
      <c r="P696" s="41"/>
      <c r="AX696" s="41"/>
      <c r="AY696" s="41"/>
      <c r="AZ696" s="41"/>
    </row>
    <row r="697" spans="2:52" ht="12.75" customHeight="1" x14ac:dyDescent="0.15">
      <c r="B697" s="41"/>
      <c r="C697" s="41"/>
      <c r="D697" s="41"/>
      <c r="F697" s="64"/>
      <c r="G697" s="64"/>
      <c r="H697" s="64"/>
      <c r="N697" s="41"/>
      <c r="O697" s="41"/>
      <c r="P697" s="41"/>
      <c r="AX697" s="41"/>
      <c r="AY697" s="41"/>
      <c r="AZ697" s="41"/>
    </row>
    <row r="698" spans="2:52" ht="12.75" customHeight="1" x14ac:dyDescent="0.15">
      <c r="B698" s="41"/>
      <c r="C698" s="41"/>
      <c r="D698" s="41"/>
      <c r="F698" s="64"/>
      <c r="G698" s="64"/>
      <c r="H698" s="64"/>
      <c r="N698" s="41"/>
      <c r="O698" s="41"/>
      <c r="P698" s="41"/>
      <c r="AX698" s="41"/>
      <c r="AY698" s="41"/>
      <c r="AZ698" s="41"/>
    </row>
    <row r="699" spans="2:52" ht="12.75" customHeight="1" x14ac:dyDescent="0.15">
      <c r="B699" s="41"/>
      <c r="C699" s="41"/>
      <c r="D699" s="41"/>
      <c r="F699" s="64"/>
      <c r="G699" s="64"/>
      <c r="H699" s="64"/>
      <c r="N699" s="41"/>
      <c r="O699" s="41"/>
      <c r="P699" s="41"/>
      <c r="AX699" s="41"/>
      <c r="AY699" s="41"/>
      <c r="AZ699" s="41"/>
    </row>
    <row r="700" spans="2:52" ht="12.75" customHeight="1" x14ac:dyDescent="0.15">
      <c r="B700" s="41"/>
      <c r="C700" s="41"/>
      <c r="D700" s="41"/>
      <c r="F700" s="64"/>
      <c r="G700" s="64"/>
      <c r="H700" s="64"/>
      <c r="N700" s="41"/>
      <c r="O700" s="41"/>
      <c r="P700" s="41"/>
      <c r="AX700" s="41"/>
      <c r="AY700" s="41"/>
      <c r="AZ700" s="41"/>
    </row>
    <row r="701" spans="2:52" ht="12.75" customHeight="1" x14ac:dyDescent="0.15">
      <c r="B701" s="41"/>
      <c r="C701" s="41"/>
      <c r="D701" s="41"/>
      <c r="F701" s="64"/>
      <c r="G701" s="64"/>
      <c r="H701" s="64"/>
      <c r="N701" s="41"/>
      <c r="O701" s="41"/>
      <c r="P701" s="41"/>
      <c r="AX701" s="41"/>
      <c r="AY701" s="41"/>
      <c r="AZ701" s="41"/>
    </row>
    <row r="702" spans="2:52" ht="12.75" customHeight="1" x14ac:dyDescent="0.15">
      <c r="B702" s="41"/>
      <c r="C702" s="41"/>
      <c r="D702" s="41"/>
      <c r="F702" s="64"/>
      <c r="G702" s="64"/>
      <c r="H702" s="64"/>
      <c r="N702" s="41"/>
      <c r="O702" s="41"/>
      <c r="P702" s="41"/>
      <c r="AX702" s="41"/>
      <c r="AY702" s="41"/>
      <c r="AZ702" s="41"/>
    </row>
    <row r="703" spans="2:52" ht="12.75" customHeight="1" x14ac:dyDescent="0.15">
      <c r="B703" s="41"/>
      <c r="C703" s="41"/>
      <c r="D703" s="41"/>
      <c r="F703" s="64"/>
      <c r="G703" s="64"/>
      <c r="H703" s="64"/>
      <c r="N703" s="41"/>
      <c r="O703" s="41"/>
      <c r="P703" s="41"/>
      <c r="AX703" s="41"/>
      <c r="AY703" s="41"/>
      <c r="AZ703" s="41"/>
    </row>
    <row r="704" spans="2:52" ht="12.75" customHeight="1" x14ac:dyDescent="0.15">
      <c r="B704" s="41"/>
      <c r="C704" s="41"/>
      <c r="D704" s="41"/>
      <c r="F704" s="64"/>
      <c r="G704" s="64"/>
      <c r="H704" s="64"/>
      <c r="N704" s="41"/>
      <c r="O704" s="41"/>
      <c r="P704" s="41"/>
      <c r="AX704" s="41"/>
      <c r="AY704" s="41"/>
      <c r="AZ704" s="41"/>
    </row>
    <row r="705" spans="2:52" ht="12.75" customHeight="1" x14ac:dyDescent="0.15">
      <c r="B705" s="41"/>
      <c r="C705" s="41"/>
      <c r="D705" s="41"/>
      <c r="F705" s="64"/>
      <c r="G705" s="64"/>
      <c r="H705" s="64"/>
      <c r="N705" s="41"/>
      <c r="O705" s="41"/>
      <c r="P705" s="41"/>
      <c r="AX705" s="41"/>
      <c r="AY705" s="41"/>
      <c r="AZ705" s="41"/>
    </row>
    <row r="706" spans="2:52" ht="12.75" customHeight="1" x14ac:dyDescent="0.15">
      <c r="B706" s="41"/>
      <c r="C706" s="41"/>
      <c r="D706" s="41"/>
      <c r="F706" s="64"/>
      <c r="G706" s="64"/>
      <c r="H706" s="64"/>
      <c r="N706" s="41"/>
      <c r="O706" s="41"/>
      <c r="P706" s="41"/>
      <c r="AX706" s="41"/>
      <c r="AY706" s="41"/>
      <c r="AZ706" s="41"/>
    </row>
    <row r="707" spans="2:52" ht="12.75" customHeight="1" x14ac:dyDescent="0.15">
      <c r="B707" s="41"/>
      <c r="C707" s="41"/>
      <c r="D707" s="41"/>
      <c r="F707" s="64"/>
      <c r="G707" s="64"/>
      <c r="H707" s="64"/>
      <c r="N707" s="41"/>
      <c r="O707" s="41"/>
      <c r="P707" s="41"/>
      <c r="AX707" s="41"/>
      <c r="AY707" s="41"/>
      <c r="AZ707" s="41"/>
    </row>
    <row r="708" spans="2:52" ht="12.75" customHeight="1" x14ac:dyDescent="0.15">
      <c r="B708" s="41"/>
      <c r="C708" s="41"/>
      <c r="D708" s="41"/>
      <c r="F708" s="64"/>
      <c r="G708" s="64"/>
      <c r="H708" s="64"/>
      <c r="N708" s="41"/>
      <c r="O708" s="41"/>
      <c r="P708" s="41"/>
      <c r="AX708" s="41"/>
      <c r="AY708" s="41"/>
      <c r="AZ708" s="41"/>
    </row>
    <row r="709" spans="2:52" ht="12.75" customHeight="1" x14ac:dyDescent="0.15">
      <c r="B709" s="41"/>
      <c r="C709" s="41"/>
      <c r="D709" s="41"/>
      <c r="F709" s="64"/>
      <c r="G709" s="64"/>
      <c r="H709" s="64"/>
      <c r="N709" s="41"/>
      <c r="O709" s="41"/>
      <c r="P709" s="41"/>
      <c r="AX709" s="41"/>
      <c r="AY709" s="41"/>
      <c r="AZ709" s="41"/>
    </row>
    <row r="710" spans="2:52" ht="12.75" customHeight="1" x14ac:dyDescent="0.15">
      <c r="B710" s="41"/>
      <c r="C710" s="41"/>
      <c r="D710" s="41"/>
      <c r="F710" s="64"/>
      <c r="G710" s="64"/>
      <c r="H710" s="64"/>
      <c r="N710" s="41"/>
      <c r="O710" s="41"/>
      <c r="P710" s="41"/>
      <c r="AX710" s="41"/>
      <c r="AY710" s="41"/>
      <c r="AZ710" s="41"/>
    </row>
    <row r="711" spans="2:52" ht="12.75" customHeight="1" x14ac:dyDescent="0.15">
      <c r="B711" s="41"/>
      <c r="C711" s="41"/>
      <c r="D711" s="41"/>
      <c r="F711" s="64"/>
      <c r="G711" s="64"/>
      <c r="H711" s="64"/>
      <c r="N711" s="41"/>
      <c r="O711" s="41"/>
      <c r="P711" s="41"/>
      <c r="AX711" s="41"/>
      <c r="AY711" s="41"/>
      <c r="AZ711" s="41"/>
    </row>
    <row r="712" spans="2:52" ht="12.75" customHeight="1" x14ac:dyDescent="0.15">
      <c r="B712" s="41"/>
      <c r="C712" s="41"/>
      <c r="D712" s="41"/>
      <c r="F712" s="64"/>
      <c r="G712" s="64"/>
      <c r="H712" s="64"/>
      <c r="N712" s="41"/>
      <c r="O712" s="41"/>
      <c r="P712" s="41"/>
      <c r="AX712" s="41"/>
      <c r="AY712" s="41"/>
      <c r="AZ712" s="41"/>
    </row>
    <row r="713" spans="2:52" ht="12.75" customHeight="1" x14ac:dyDescent="0.15">
      <c r="B713" s="41"/>
      <c r="C713" s="41"/>
      <c r="D713" s="41"/>
      <c r="F713" s="64"/>
      <c r="G713" s="64"/>
      <c r="H713" s="64"/>
      <c r="N713" s="41"/>
      <c r="O713" s="41"/>
      <c r="P713" s="41"/>
      <c r="AX713" s="41"/>
      <c r="AY713" s="41"/>
      <c r="AZ713" s="41"/>
    </row>
    <row r="714" spans="2:52" ht="12.75" customHeight="1" x14ac:dyDescent="0.15">
      <c r="B714" s="41"/>
      <c r="C714" s="41"/>
      <c r="D714" s="41"/>
      <c r="F714" s="64"/>
      <c r="G714" s="64"/>
      <c r="H714" s="64"/>
      <c r="N714" s="41"/>
      <c r="O714" s="41"/>
      <c r="P714" s="41"/>
      <c r="AX714" s="41"/>
      <c r="AY714" s="41"/>
      <c r="AZ714" s="41"/>
    </row>
    <row r="715" spans="2:52" ht="12.75" customHeight="1" x14ac:dyDescent="0.15">
      <c r="B715" s="41"/>
      <c r="C715" s="41"/>
      <c r="D715" s="41"/>
      <c r="F715" s="64"/>
      <c r="G715" s="64"/>
      <c r="H715" s="64"/>
      <c r="N715" s="41"/>
      <c r="O715" s="41"/>
      <c r="P715" s="41"/>
      <c r="AX715" s="41"/>
      <c r="AY715" s="41"/>
      <c r="AZ715" s="41"/>
    </row>
    <row r="716" spans="2:52" ht="12.75" customHeight="1" x14ac:dyDescent="0.15">
      <c r="B716" s="41"/>
      <c r="C716" s="41"/>
      <c r="D716" s="41"/>
      <c r="F716" s="64"/>
      <c r="G716" s="64"/>
      <c r="H716" s="64"/>
      <c r="N716" s="41"/>
      <c r="O716" s="41"/>
      <c r="P716" s="41"/>
      <c r="AX716" s="41"/>
      <c r="AY716" s="41"/>
      <c r="AZ716" s="41"/>
    </row>
    <row r="717" spans="2:52" ht="12.75" customHeight="1" x14ac:dyDescent="0.15">
      <c r="B717" s="41"/>
      <c r="C717" s="41"/>
      <c r="D717" s="41"/>
      <c r="F717" s="64"/>
      <c r="G717" s="64"/>
      <c r="H717" s="64"/>
      <c r="N717" s="41"/>
      <c r="O717" s="41"/>
      <c r="P717" s="41"/>
      <c r="AX717" s="41"/>
      <c r="AY717" s="41"/>
      <c r="AZ717" s="41"/>
    </row>
    <row r="718" spans="2:52" ht="12.75" customHeight="1" x14ac:dyDescent="0.15">
      <c r="B718" s="41"/>
      <c r="C718" s="41"/>
      <c r="D718" s="41"/>
      <c r="F718" s="64"/>
      <c r="G718" s="64"/>
      <c r="H718" s="64"/>
      <c r="N718" s="41"/>
      <c r="O718" s="41"/>
      <c r="P718" s="41"/>
      <c r="AX718" s="41"/>
      <c r="AY718" s="41"/>
      <c r="AZ718" s="41"/>
    </row>
    <row r="719" spans="2:52" ht="12.75" customHeight="1" x14ac:dyDescent="0.15">
      <c r="B719" s="41"/>
      <c r="C719" s="41"/>
      <c r="D719" s="41"/>
      <c r="F719" s="64"/>
      <c r="G719" s="64"/>
      <c r="H719" s="64"/>
      <c r="N719" s="41"/>
      <c r="O719" s="41"/>
      <c r="P719" s="41"/>
      <c r="AX719" s="41"/>
      <c r="AY719" s="41"/>
      <c r="AZ719" s="41"/>
    </row>
    <row r="720" spans="2:52" ht="12.75" customHeight="1" x14ac:dyDescent="0.15">
      <c r="B720" s="41"/>
      <c r="C720" s="41"/>
      <c r="D720" s="41"/>
      <c r="F720" s="64"/>
      <c r="G720" s="64"/>
      <c r="H720" s="64"/>
      <c r="N720" s="41"/>
      <c r="O720" s="41"/>
      <c r="P720" s="41"/>
      <c r="AX720" s="41"/>
      <c r="AY720" s="41"/>
      <c r="AZ720" s="41"/>
    </row>
    <row r="721" spans="2:52" ht="12.75" customHeight="1" x14ac:dyDescent="0.15">
      <c r="B721" s="41"/>
      <c r="C721" s="41"/>
      <c r="D721" s="41"/>
      <c r="F721" s="64"/>
      <c r="G721" s="64"/>
      <c r="H721" s="64"/>
      <c r="N721" s="41"/>
      <c r="O721" s="41"/>
      <c r="P721" s="41"/>
      <c r="AX721" s="41"/>
      <c r="AY721" s="41"/>
      <c r="AZ721" s="41"/>
    </row>
    <row r="722" spans="2:52" ht="12.75" customHeight="1" x14ac:dyDescent="0.15">
      <c r="B722" s="41"/>
      <c r="C722" s="41"/>
      <c r="D722" s="41"/>
      <c r="F722" s="64"/>
      <c r="G722" s="64"/>
      <c r="H722" s="64"/>
      <c r="N722" s="41"/>
      <c r="O722" s="41"/>
      <c r="P722" s="41"/>
      <c r="AX722" s="41"/>
      <c r="AY722" s="41"/>
      <c r="AZ722" s="41"/>
    </row>
    <row r="723" spans="2:52" ht="12.75" customHeight="1" x14ac:dyDescent="0.15">
      <c r="B723" s="41"/>
      <c r="C723" s="41"/>
      <c r="D723" s="41"/>
      <c r="F723" s="64"/>
      <c r="G723" s="64"/>
      <c r="H723" s="64"/>
      <c r="N723" s="41"/>
      <c r="O723" s="41"/>
      <c r="P723" s="41"/>
      <c r="AX723" s="41"/>
      <c r="AY723" s="41"/>
      <c r="AZ723" s="41"/>
    </row>
    <row r="724" spans="2:52" ht="12.75" customHeight="1" x14ac:dyDescent="0.15">
      <c r="B724" s="41"/>
      <c r="C724" s="41"/>
      <c r="D724" s="41"/>
      <c r="F724" s="64"/>
      <c r="G724" s="64"/>
      <c r="H724" s="64"/>
      <c r="N724" s="41"/>
      <c r="O724" s="41"/>
      <c r="P724" s="41"/>
      <c r="AX724" s="41"/>
      <c r="AY724" s="41"/>
      <c r="AZ724" s="41"/>
    </row>
    <row r="725" spans="2:52" ht="12.75" customHeight="1" x14ac:dyDescent="0.15">
      <c r="B725" s="41"/>
      <c r="C725" s="41"/>
      <c r="D725" s="41"/>
      <c r="F725" s="64"/>
      <c r="G725" s="64"/>
      <c r="H725" s="64"/>
      <c r="N725" s="41"/>
      <c r="O725" s="41"/>
      <c r="P725" s="41"/>
      <c r="AX725" s="41"/>
      <c r="AY725" s="41"/>
      <c r="AZ725" s="41"/>
    </row>
    <row r="726" spans="2:52" ht="12.75" customHeight="1" x14ac:dyDescent="0.15">
      <c r="B726" s="41"/>
      <c r="C726" s="41"/>
      <c r="D726" s="41"/>
      <c r="F726" s="64"/>
      <c r="G726" s="64"/>
      <c r="H726" s="64"/>
      <c r="N726" s="41"/>
      <c r="O726" s="41"/>
      <c r="P726" s="41"/>
      <c r="AX726" s="41"/>
      <c r="AY726" s="41"/>
      <c r="AZ726" s="41"/>
    </row>
    <row r="727" spans="2:52" ht="12.75" customHeight="1" x14ac:dyDescent="0.15">
      <c r="B727" s="41"/>
      <c r="C727" s="41"/>
      <c r="D727" s="41"/>
      <c r="F727" s="64"/>
      <c r="G727" s="64"/>
      <c r="H727" s="64"/>
      <c r="N727" s="41"/>
      <c r="O727" s="41"/>
      <c r="P727" s="41"/>
      <c r="AX727" s="41"/>
      <c r="AY727" s="41"/>
      <c r="AZ727" s="41"/>
    </row>
    <row r="728" spans="2:52" ht="12.75" customHeight="1" x14ac:dyDescent="0.15">
      <c r="B728" s="41"/>
      <c r="C728" s="41"/>
      <c r="D728" s="41"/>
      <c r="F728" s="64"/>
      <c r="G728" s="64"/>
      <c r="H728" s="64"/>
      <c r="N728" s="41"/>
      <c r="O728" s="41"/>
      <c r="P728" s="41"/>
      <c r="AX728" s="41"/>
      <c r="AY728" s="41"/>
      <c r="AZ728" s="41"/>
    </row>
    <row r="729" spans="2:52" ht="12.75" customHeight="1" x14ac:dyDescent="0.15">
      <c r="B729" s="41"/>
      <c r="C729" s="41"/>
      <c r="D729" s="41"/>
      <c r="F729" s="64"/>
      <c r="G729" s="64"/>
      <c r="H729" s="64"/>
      <c r="N729" s="41"/>
      <c r="O729" s="41"/>
      <c r="P729" s="41"/>
      <c r="AX729" s="41"/>
      <c r="AY729" s="41"/>
      <c r="AZ729" s="41"/>
    </row>
    <row r="730" spans="2:52" ht="12.75" customHeight="1" x14ac:dyDescent="0.15">
      <c r="B730" s="41"/>
      <c r="C730" s="41"/>
      <c r="D730" s="41"/>
      <c r="F730" s="64"/>
      <c r="G730" s="64"/>
      <c r="H730" s="64"/>
      <c r="N730" s="41"/>
      <c r="O730" s="41"/>
      <c r="P730" s="41"/>
      <c r="AX730" s="41"/>
      <c r="AY730" s="41"/>
      <c r="AZ730" s="41"/>
    </row>
    <row r="731" spans="2:52" ht="12.75" customHeight="1" x14ac:dyDescent="0.15">
      <c r="B731" s="41"/>
      <c r="C731" s="41"/>
      <c r="D731" s="41"/>
      <c r="F731" s="64"/>
      <c r="G731" s="64"/>
      <c r="H731" s="64"/>
      <c r="N731" s="41"/>
      <c r="O731" s="41"/>
      <c r="P731" s="41"/>
      <c r="AX731" s="41"/>
      <c r="AY731" s="41"/>
      <c r="AZ731" s="41"/>
    </row>
    <row r="732" spans="2:52" ht="12.75" customHeight="1" x14ac:dyDescent="0.15">
      <c r="B732" s="41"/>
      <c r="C732" s="41"/>
      <c r="D732" s="41"/>
      <c r="F732" s="64"/>
      <c r="G732" s="64"/>
      <c r="H732" s="64"/>
      <c r="N732" s="41"/>
      <c r="O732" s="41"/>
      <c r="P732" s="41"/>
      <c r="AX732" s="41"/>
      <c r="AY732" s="41"/>
      <c r="AZ732" s="41"/>
    </row>
    <row r="733" spans="2:52" ht="12.75" customHeight="1" x14ac:dyDescent="0.15">
      <c r="B733" s="41"/>
      <c r="C733" s="41"/>
      <c r="D733" s="41"/>
      <c r="F733" s="64"/>
      <c r="G733" s="64"/>
      <c r="H733" s="64"/>
      <c r="N733" s="41"/>
      <c r="O733" s="41"/>
      <c r="P733" s="41"/>
      <c r="AX733" s="41"/>
      <c r="AY733" s="41"/>
      <c r="AZ733" s="41"/>
    </row>
    <row r="734" spans="2:52" ht="12.75" customHeight="1" x14ac:dyDescent="0.15">
      <c r="B734" s="41"/>
      <c r="C734" s="41"/>
      <c r="D734" s="41"/>
      <c r="F734" s="64"/>
      <c r="G734" s="64"/>
      <c r="H734" s="64"/>
      <c r="N734" s="41"/>
      <c r="O734" s="41"/>
      <c r="P734" s="41"/>
      <c r="AX734" s="41"/>
      <c r="AY734" s="41"/>
      <c r="AZ734" s="41"/>
    </row>
    <row r="735" spans="2:52" ht="12.75" customHeight="1" x14ac:dyDescent="0.15">
      <c r="B735" s="41"/>
      <c r="C735" s="41"/>
      <c r="D735" s="41"/>
      <c r="F735" s="64"/>
      <c r="G735" s="64"/>
      <c r="H735" s="64"/>
      <c r="N735" s="41"/>
      <c r="O735" s="41"/>
      <c r="P735" s="41"/>
      <c r="AX735" s="41"/>
      <c r="AY735" s="41"/>
      <c r="AZ735" s="41"/>
    </row>
    <row r="736" spans="2:52" ht="12.75" customHeight="1" x14ac:dyDescent="0.15">
      <c r="B736" s="41"/>
      <c r="C736" s="41"/>
      <c r="D736" s="41"/>
      <c r="F736" s="64"/>
      <c r="G736" s="64"/>
      <c r="H736" s="64"/>
      <c r="N736" s="41"/>
      <c r="O736" s="41"/>
      <c r="P736" s="41"/>
      <c r="AX736" s="41"/>
      <c r="AY736" s="41"/>
      <c r="AZ736" s="41"/>
    </row>
    <row r="737" spans="2:52" ht="12.75" customHeight="1" x14ac:dyDescent="0.15">
      <c r="B737" s="41"/>
      <c r="C737" s="41"/>
      <c r="D737" s="41"/>
      <c r="F737" s="64"/>
      <c r="G737" s="64"/>
      <c r="H737" s="64"/>
      <c r="N737" s="41"/>
      <c r="O737" s="41"/>
      <c r="P737" s="41"/>
      <c r="AX737" s="41"/>
      <c r="AY737" s="41"/>
      <c r="AZ737" s="41"/>
    </row>
    <row r="738" spans="2:52" ht="12.75" customHeight="1" x14ac:dyDescent="0.15">
      <c r="B738" s="41"/>
      <c r="C738" s="41"/>
      <c r="D738" s="41"/>
      <c r="F738" s="64"/>
      <c r="G738" s="64"/>
      <c r="H738" s="64"/>
      <c r="N738" s="41"/>
      <c r="O738" s="41"/>
      <c r="P738" s="41"/>
      <c r="AX738" s="41"/>
      <c r="AY738" s="41"/>
      <c r="AZ738" s="41"/>
    </row>
    <row r="739" spans="2:52" ht="12.75" customHeight="1" x14ac:dyDescent="0.15">
      <c r="B739" s="41"/>
      <c r="C739" s="41"/>
      <c r="D739" s="41"/>
      <c r="F739" s="64"/>
      <c r="G739" s="64"/>
      <c r="H739" s="64"/>
      <c r="N739" s="41"/>
      <c r="O739" s="41"/>
      <c r="P739" s="41"/>
      <c r="AX739" s="41"/>
      <c r="AY739" s="41"/>
      <c r="AZ739" s="41"/>
    </row>
    <row r="740" spans="2:52" ht="12.75" customHeight="1" x14ac:dyDescent="0.15">
      <c r="B740" s="41"/>
      <c r="C740" s="41"/>
      <c r="D740" s="41"/>
      <c r="F740" s="64"/>
      <c r="G740" s="64"/>
      <c r="H740" s="64"/>
      <c r="N740" s="41"/>
      <c r="O740" s="41"/>
      <c r="P740" s="41"/>
      <c r="AX740" s="41"/>
      <c r="AY740" s="41"/>
      <c r="AZ740" s="41"/>
    </row>
    <row r="741" spans="2:52" ht="12.75" customHeight="1" x14ac:dyDescent="0.15">
      <c r="B741" s="41"/>
      <c r="C741" s="41"/>
      <c r="D741" s="41"/>
      <c r="F741" s="64"/>
      <c r="G741" s="64"/>
      <c r="H741" s="64"/>
      <c r="N741" s="41"/>
      <c r="O741" s="41"/>
      <c r="P741" s="41"/>
      <c r="AX741" s="41"/>
      <c r="AY741" s="41"/>
      <c r="AZ741" s="41"/>
    </row>
    <row r="742" spans="2:52" ht="12.75" customHeight="1" x14ac:dyDescent="0.15">
      <c r="B742" s="41"/>
      <c r="C742" s="41"/>
      <c r="D742" s="41"/>
      <c r="F742" s="64"/>
      <c r="G742" s="64"/>
      <c r="H742" s="64"/>
      <c r="N742" s="41"/>
      <c r="O742" s="41"/>
      <c r="P742" s="41"/>
      <c r="AX742" s="41"/>
      <c r="AY742" s="41"/>
      <c r="AZ742" s="41"/>
    </row>
    <row r="743" spans="2:52" ht="12.75" customHeight="1" x14ac:dyDescent="0.15">
      <c r="B743" s="41"/>
      <c r="C743" s="41"/>
      <c r="D743" s="41"/>
      <c r="F743" s="64"/>
      <c r="G743" s="64"/>
      <c r="H743" s="64"/>
      <c r="N743" s="41"/>
      <c r="O743" s="41"/>
      <c r="P743" s="41"/>
      <c r="AX743" s="41"/>
      <c r="AY743" s="41"/>
      <c r="AZ743" s="41"/>
    </row>
    <row r="744" spans="2:52" ht="12.75" customHeight="1" x14ac:dyDescent="0.15">
      <c r="B744" s="41"/>
      <c r="C744" s="41"/>
      <c r="D744" s="41"/>
      <c r="F744" s="64"/>
      <c r="G744" s="64"/>
      <c r="H744" s="64"/>
      <c r="N744" s="41"/>
      <c r="O744" s="41"/>
      <c r="P744" s="41"/>
      <c r="AX744" s="41"/>
      <c r="AY744" s="41"/>
      <c r="AZ744" s="41"/>
    </row>
    <row r="745" spans="2:52" ht="12.75" customHeight="1" x14ac:dyDescent="0.15">
      <c r="B745" s="41"/>
      <c r="C745" s="41"/>
      <c r="D745" s="41"/>
      <c r="F745" s="64"/>
      <c r="G745" s="64"/>
      <c r="H745" s="64"/>
      <c r="N745" s="41"/>
      <c r="O745" s="41"/>
      <c r="P745" s="41"/>
      <c r="AX745" s="41"/>
      <c r="AY745" s="41"/>
      <c r="AZ745" s="41"/>
    </row>
    <row r="746" spans="2:52" ht="12.75" customHeight="1" x14ac:dyDescent="0.15">
      <c r="B746" s="41"/>
      <c r="C746" s="41"/>
      <c r="D746" s="41"/>
      <c r="F746" s="64"/>
      <c r="G746" s="64"/>
      <c r="H746" s="64"/>
      <c r="N746" s="41"/>
      <c r="O746" s="41"/>
      <c r="P746" s="41"/>
      <c r="AX746" s="41"/>
      <c r="AY746" s="41"/>
      <c r="AZ746" s="41"/>
    </row>
    <row r="747" spans="2:52" ht="12.75" customHeight="1" x14ac:dyDescent="0.15">
      <c r="B747" s="41"/>
      <c r="C747" s="41"/>
      <c r="D747" s="41"/>
      <c r="F747" s="64"/>
      <c r="G747" s="64"/>
      <c r="H747" s="64"/>
      <c r="N747" s="41"/>
      <c r="O747" s="41"/>
      <c r="P747" s="41"/>
      <c r="AX747" s="41"/>
      <c r="AY747" s="41"/>
      <c r="AZ747" s="41"/>
    </row>
    <row r="748" spans="2:52" ht="12.75" customHeight="1" x14ac:dyDescent="0.15">
      <c r="B748" s="41"/>
      <c r="C748" s="41"/>
      <c r="D748" s="41"/>
      <c r="F748" s="64"/>
      <c r="G748" s="64"/>
      <c r="H748" s="64"/>
      <c r="N748" s="41"/>
      <c r="O748" s="41"/>
      <c r="P748" s="41"/>
      <c r="AX748" s="41"/>
      <c r="AY748" s="41"/>
      <c r="AZ748" s="41"/>
    </row>
    <row r="749" spans="2:52" ht="12.75" customHeight="1" x14ac:dyDescent="0.15">
      <c r="B749" s="41"/>
      <c r="C749" s="41"/>
      <c r="D749" s="41"/>
      <c r="F749" s="64"/>
      <c r="G749" s="64"/>
      <c r="H749" s="64"/>
      <c r="N749" s="41"/>
      <c r="O749" s="41"/>
      <c r="P749" s="41"/>
      <c r="AX749" s="41"/>
      <c r="AY749" s="41"/>
      <c r="AZ749" s="41"/>
    </row>
    <row r="750" spans="2:52" ht="12.75" customHeight="1" x14ac:dyDescent="0.15">
      <c r="B750" s="41"/>
      <c r="C750" s="41"/>
      <c r="D750" s="41"/>
      <c r="F750" s="64"/>
      <c r="G750" s="64"/>
      <c r="H750" s="64"/>
      <c r="N750" s="41"/>
      <c r="O750" s="41"/>
      <c r="P750" s="41"/>
      <c r="AX750" s="41"/>
      <c r="AY750" s="41"/>
      <c r="AZ750" s="41"/>
    </row>
    <row r="751" spans="2:52" ht="12.75" customHeight="1" x14ac:dyDescent="0.15">
      <c r="B751" s="41"/>
      <c r="C751" s="41"/>
      <c r="D751" s="41"/>
      <c r="F751" s="64"/>
      <c r="G751" s="64"/>
      <c r="H751" s="64"/>
      <c r="N751" s="41"/>
      <c r="O751" s="41"/>
      <c r="P751" s="41"/>
      <c r="AX751" s="41"/>
      <c r="AY751" s="41"/>
      <c r="AZ751" s="41"/>
    </row>
    <row r="752" spans="2:52" ht="12.75" customHeight="1" x14ac:dyDescent="0.15">
      <c r="B752" s="41"/>
      <c r="C752" s="41"/>
      <c r="D752" s="41"/>
      <c r="F752" s="64"/>
      <c r="G752" s="64"/>
      <c r="H752" s="64"/>
      <c r="N752" s="41"/>
      <c r="O752" s="41"/>
      <c r="P752" s="41"/>
      <c r="AX752" s="41"/>
      <c r="AY752" s="41"/>
      <c r="AZ752" s="41"/>
    </row>
    <row r="753" spans="2:52" ht="12.75" customHeight="1" x14ac:dyDescent="0.15">
      <c r="B753" s="41"/>
      <c r="C753" s="41"/>
      <c r="D753" s="41"/>
      <c r="F753" s="64"/>
      <c r="G753" s="64"/>
      <c r="H753" s="64"/>
      <c r="N753" s="41"/>
      <c r="O753" s="41"/>
      <c r="P753" s="41"/>
      <c r="AX753" s="41"/>
      <c r="AY753" s="41"/>
      <c r="AZ753" s="41"/>
    </row>
    <row r="754" spans="2:52" ht="12.75" customHeight="1" x14ac:dyDescent="0.15">
      <c r="B754" s="41"/>
      <c r="C754" s="41"/>
      <c r="D754" s="41"/>
      <c r="F754" s="64"/>
      <c r="G754" s="64"/>
      <c r="H754" s="64"/>
      <c r="N754" s="41"/>
      <c r="O754" s="41"/>
      <c r="P754" s="41"/>
      <c r="AX754" s="41"/>
      <c r="AY754" s="41"/>
      <c r="AZ754" s="41"/>
    </row>
    <row r="755" spans="2:52" ht="12.75" customHeight="1" x14ac:dyDescent="0.15">
      <c r="B755" s="41"/>
      <c r="C755" s="41"/>
      <c r="D755" s="41"/>
      <c r="F755" s="64"/>
      <c r="G755" s="64"/>
      <c r="H755" s="64"/>
      <c r="N755" s="41"/>
      <c r="O755" s="41"/>
      <c r="P755" s="41"/>
      <c r="AX755" s="41"/>
      <c r="AY755" s="41"/>
      <c r="AZ755" s="41"/>
    </row>
    <row r="756" spans="2:52" ht="12.75" customHeight="1" x14ac:dyDescent="0.15">
      <c r="B756" s="41"/>
      <c r="C756" s="41"/>
      <c r="D756" s="41"/>
      <c r="F756" s="64"/>
      <c r="G756" s="64"/>
      <c r="H756" s="64"/>
      <c r="N756" s="41"/>
      <c r="O756" s="41"/>
      <c r="P756" s="41"/>
      <c r="AX756" s="41"/>
      <c r="AY756" s="41"/>
      <c r="AZ756" s="41"/>
    </row>
    <row r="757" spans="2:52" ht="12.75" customHeight="1" x14ac:dyDescent="0.15">
      <c r="B757" s="41"/>
      <c r="C757" s="41"/>
      <c r="D757" s="41"/>
      <c r="F757" s="64"/>
      <c r="G757" s="64"/>
      <c r="H757" s="64"/>
      <c r="N757" s="41"/>
      <c r="O757" s="41"/>
      <c r="P757" s="41"/>
      <c r="AX757" s="41"/>
      <c r="AY757" s="41"/>
      <c r="AZ757" s="41"/>
    </row>
    <row r="758" spans="2:52" ht="12.75" customHeight="1" x14ac:dyDescent="0.15">
      <c r="B758" s="41"/>
      <c r="C758" s="41"/>
      <c r="D758" s="41"/>
      <c r="F758" s="64"/>
      <c r="G758" s="64"/>
      <c r="H758" s="64"/>
      <c r="N758" s="41"/>
      <c r="O758" s="41"/>
      <c r="P758" s="41"/>
      <c r="AX758" s="41"/>
      <c r="AY758" s="41"/>
      <c r="AZ758" s="41"/>
    </row>
    <row r="759" spans="2:52" ht="12.75" customHeight="1" x14ac:dyDescent="0.15">
      <c r="B759" s="41"/>
      <c r="C759" s="41"/>
      <c r="D759" s="41"/>
      <c r="F759" s="64"/>
      <c r="G759" s="64"/>
      <c r="H759" s="64"/>
      <c r="N759" s="41"/>
      <c r="O759" s="41"/>
      <c r="P759" s="41"/>
      <c r="AX759" s="41"/>
      <c r="AY759" s="41"/>
      <c r="AZ759" s="41"/>
    </row>
    <row r="760" spans="2:52" ht="12.75" customHeight="1" x14ac:dyDescent="0.15">
      <c r="B760" s="41"/>
      <c r="C760" s="41"/>
      <c r="D760" s="41"/>
      <c r="F760" s="64"/>
      <c r="G760" s="64"/>
      <c r="H760" s="64"/>
      <c r="N760" s="41"/>
      <c r="O760" s="41"/>
      <c r="P760" s="41"/>
      <c r="AX760" s="41"/>
      <c r="AY760" s="41"/>
      <c r="AZ760" s="41"/>
    </row>
    <row r="761" spans="2:52" ht="12.75" customHeight="1" x14ac:dyDescent="0.15">
      <c r="B761" s="41"/>
      <c r="C761" s="41"/>
      <c r="D761" s="41"/>
      <c r="F761" s="64"/>
      <c r="G761" s="64"/>
      <c r="H761" s="64"/>
      <c r="N761" s="41"/>
      <c r="O761" s="41"/>
      <c r="P761" s="41"/>
      <c r="AX761" s="41"/>
      <c r="AY761" s="41"/>
      <c r="AZ761" s="41"/>
    </row>
    <row r="762" spans="2:52" ht="12.75" customHeight="1" x14ac:dyDescent="0.15">
      <c r="B762" s="41"/>
      <c r="C762" s="41"/>
      <c r="D762" s="41"/>
      <c r="F762" s="64"/>
      <c r="G762" s="64"/>
      <c r="H762" s="64"/>
      <c r="N762" s="41"/>
      <c r="O762" s="41"/>
      <c r="P762" s="41"/>
      <c r="AX762" s="41"/>
      <c r="AY762" s="41"/>
      <c r="AZ762" s="41"/>
    </row>
    <row r="763" spans="2:52" ht="12.75" customHeight="1" x14ac:dyDescent="0.15">
      <c r="B763" s="41"/>
      <c r="C763" s="41"/>
      <c r="D763" s="41"/>
      <c r="F763" s="64"/>
      <c r="G763" s="64"/>
      <c r="H763" s="64"/>
      <c r="N763" s="41"/>
      <c r="O763" s="41"/>
      <c r="P763" s="41"/>
      <c r="AX763" s="41"/>
      <c r="AY763" s="41"/>
      <c r="AZ763" s="41"/>
    </row>
    <row r="764" spans="2:52" ht="12.75" customHeight="1" x14ac:dyDescent="0.15">
      <c r="B764" s="41"/>
      <c r="C764" s="41"/>
      <c r="D764" s="41"/>
      <c r="F764" s="64"/>
      <c r="G764" s="64"/>
      <c r="H764" s="64"/>
      <c r="N764" s="41"/>
      <c r="O764" s="41"/>
      <c r="P764" s="41"/>
      <c r="AX764" s="41"/>
      <c r="AY764" s="41"/>
      <c r="AZ764" s="41"/>
    </row>
    <row r="765" spans="2:52" ht="12.75" customHeight="1" x14ac:dyDescent="0.15">
      <c r="B765" s="41"/>
      <c r="C765" s="41"/>
      <c r="D765" s="41"/>
      <c r="F765" s="64"/>
      <c r="G765" s="64"/>
      <c r="H765" s="64"/>
      <c r="N765" s="41"/>
      <c r="O765" s="41"/>
      <c r="P765" s="41"/>
      <c r="AX765" s="41"/>
      <c r="AY765" s="41"/>
      <c r="AZ765" s="41"/>
    </row>
    <row r="766" spans="2:52" ht="12.75" customHeight="1" x14ac:dyDescent="0.15">
      <c r="B766" s="41"/>
      <c r="C766" s="41"/>
      <c r="D766" s="41"/>
      <c r="F766" s="64"/>
      <c r="G766" s="64"/>
      <c r="H766" s="64"/>
      <c r="N766" s="41"/>
      <c r="O766" s="41"/>
      <c r="P766" s="41"/>
      <c r="AX766" s="41"/>
      <c r="AY766" s="41"/>
      <c r="AZ766" s="41"/>
    </row>
    <row r="767" spans="2:52" ht="12.75" customHeight="1" x14ac:dyDescent="0.15">
      <c r="B767" s="41"/>
      <c r="C767" s="41"/>
      <c r="D767" s="41"/>
      <c r="F767" s="64"/>
      <c r="G767" s="64"/>
      <c r="H767" s="64"/>
      <c r="N767" s="41"/>
      <c r="O767" s="41"/>
      <c r="P767" s="41"/>
      <c r="AX767" s="41"/>
      <c r="AY767" s="41"/>
      <c r="AZ767" s="41"/>
    </row>
    <row r="768" spans="2:52" ht="12.75" customHeight="1" x14ac:dyDescent="0.15">
      <c r="B768" s="41"/>
      <c r="C768" s="41"/>
      <c r="D768" s="41"/>
      <c r="F768" s="64"/>
      <c r="G768" s="64"/>
      <c r="H768" s="64"/>
      <c r="N768" s="41"/>
      <c r="O768" s="41"/>
      <c r="P768" s="41"/>
      <c r="AX768" s="41"/>
      <c r="AY768" s="41"/>
      <c r="AZ768" s="41"/>
    </row>
    <row r="769" spans="2:52" ht="12.75" customHeight="1" x14ac:dyDescent="0.15">
      <c r="B769" s="41"/>
      <c r="C769" s="41"/>
      <c r="D769" s="41"/>
      <c r="F769" s="64"/>
      <c r="G769" s="64"/>
      <c r="H769" s="64"/>
      <c r="N769" s="41"/>
      <c r="O769" s="41"/>
      <c r="P769" s="41"/>
      <c r="AX769" s="41"/>
      <c r="AY769" s="41"/>
      <c r="AZ769" s="41"/>
    </row>
    <row r="770" spans="2:52" ht="12.75" customHeight="1" x14ac:dyDescent="0.15">
      <c r="B770" s="41"/>
      <c r="C770" s="41"/>
      <c r="D770" s="41"/>
      <c r="F770" s="64"/>
      <c r="G770" s="64"/>
      <c r="H770" s="64"/>
      <c r="N770" s="41"/>
      <c r="O770" s="41"/>
      <c r="P770" s="41"/>
      <c r="AX770" s="41"/>
      <c r="AY770" s="41"/>
      <c r="AZ770" s="41"/>
    </row>
    <row r="771" spans="2:52" ht="12.75" customHeight="1" x14ac:dyDescent="0.15">
      <c r="B771" s="41"/>
      <c r="C771" s="41"/>
      <c r="D771" s="41"/>
      <c r="F771" s="64"/>
      <c r="G771" s="64"/>
      <c r="H771" s="64"/>
      <c r="N771" s="41"/>
      <c r="O771" s="41"/>
      <c r="P771" s="41"/>
      <c r="AX771" s="41"/>
      <c r="AY771" s="41"/>
      <c r="AZ771" s="41"/>
    </row>
    <row r="772" spans="2:52" ht="12.75" customHeight="1" x14ac:dyDescent="0.15">
      <c r="B772" s="41"/>
      <c r="C772" s="41"/>
      <c r="D772" s="41"/>
      <c r="F772" s="64"/>
      <c r="G772" s="64"/>
      <c r="H772" s="64"/>
      <c r="N772" s="41"/>
      <c r="O772" s="41"/>
      <c r="P772" s="41"/>
      <c r="AX772" s="41"/>
      <c r="AY772" s="41"/>
      <c r="AZ772" s="41"/>
    </row>
    <row r="773" spans="2:52" ht="12.75" customHeight="1" x14ac:dyDescent="0.15">
      <c r="B773" s="41"/>
      <c r="C773" s="41"/>
      <c r="D773" s="41"/>
      <c r="F773" s="64"/>
      <c r="G773" s="64"/>
      <c r="H773" s="64"/>
      <c r="N773" s="41"/>
      <c r="O773" s="41"/>
      <c r="P773" s="41"/>
      <c r="AX773" s="41"/>
      <c r="AY773" s="41"/>
      <c r="AZ773" s="41"/>
    </row>
    <row r="774" spans="2:52" ht="12.75" customHeight="1" x14ac:dyDescent="0.15">
      <c r="B774" s="41"/>
      <c r="C774" s="41"/>
      <c r="D774" s="41"/>
      <c r="F774" s="64"/>
      <c r="G774" s="64"/>
      <c r="H774" s="64"/>
      <c r="N774" s="41"/>
      <c r="O774" s="41"/>
      <c r="P774" s="41"/>
      <c r="AX774" s="41"/>
      <c r="AY774" s="41"/>
      <c r="AZ774" s="41"/>
    </row>
    <row r="775" spans="2:52" ht="12.75" customHeight="1" x14ac:dyDescent="0.15">
      <c r="B775" s="41"/>
      <c r="C775" s="41"/>
      <c r="D775" s="41"/>
      <c r="F775" s="64"/>
      <c r="G775" s="64"/>
      <c r="H775" s="64"/>
      <c r="N775" s="41"/>
      <c r="O775" s="41"/>
      <c r="P775" s="41"/>
      <c r="AX775" s="41"/>
      <c r="AY775" s="41"/>
      <c r="AZ775" s="41"/>
    </row>
    <row r="776" spans="2:52" ht="12.75" customHeight="1" x14ac:dyDescent="0.15">
      <c r="B776" s="41"/>
      <c r="C776" s="41"/>
      <c r="D776" s="41"/>
      <c r="F776" s="64"/>
      <c r="G776" s="64"/>
      <c r="H776" s="64"/>
      <c r="N776" s="41"/>
      <c r="O776" s="41"/>
      <c r="P776" s="41"/>
      <c r="AX776" s="41"/>
      <c r="AY776" s="41"/>
      <c r="AZ776" s="41"/>
    </row>
    <row r="777" spans="2:52" ht="12.75" customHeight="1" x14ac:dyDescent="0.15">
      <c r="B777" s="41"/>
      <c r="C777" s="41"/>
      <c r="D777" s="41"/>
      <c r="F777" s="64"/>
      <c r="G777" s="64"/>
      <c r="H777" s="64"/>
      <c r="N777" s="41"/>
      <c r="O777" s="41"/>
      <c r="P777" s="41"/>
      <c r="AX777" s="41"/>
      <c r="AY777" s="41"/>
      <c r="AZ777" s="41"/>
    </row>
    <row r="778" spans="2:52" ht="12.75" customHeight="1" x14ac:dyDescent="0.15">
      <c r="B778" s="41"/>
      <c r="C778" s="41"/>
      <c r="D778" s="41"/>
      <c r="F778" s="64"/>
      <c r="G778" s="64"/>
      <c r="H778" s="64"/>
      <c r="N778" s="41"/>
      <c r="O778" s="41"/>
      <c r="P778" s="41"/>
      <c r="AX778" s="41"/>
      <c r="AY778" s="41"/>
      <c r="AZ778" s="41"/>
    </row>
    <row r="779" spans="2:52" ht="12.75" customHeight="1" x14ac:dyDescent="0.15">
      <c r="B779" s="41"/>
      <c r="C779" s="41"/>
      <c r="D779" s="41"/>
      <c r="F779" s="64"/>
      <c r="G779" s="64"/>
      <c r="H779" s="64"/>
      <c r="N779" s="41"/>
      <c r="O779" s="41"/>
      <c r="P779" s="41"/>
      <c r="AX779" s="41"/>
      <c r="AY779" s="41"/>
      <c r="AZ779" s="41"/>
    </row>
    <row r="780" spans="2:52" ht="12.75" customHeight="1" x14ac:dyDescent="0.15">
      <c r="B780" s="41"/>
      <c r="C780" s="41"/>
      <c r="D780" s="41"/>
      <c r="F780" s="64"/>
      <c r="G780" s="64"/>
      <c r="H780" s="64"/>
      <c r="N780" s="41"/>
      <c r="O780" s="41"/>
      <c r="P780" s="41"/>
      <c r="AX780" s="41"/>
      <c r="AY780" s="41"/>
      <c r="AZ780" s="41"/>
    </row>
    <row r="781" spans="2:52" ht="12.75" customHeight="1" x14ac:dyDescent="0.15">
      <c r="B781" s="41"/>
      <c r="C781" s="41"/>
      <c r="D781" s="41"/>
      <c r="F781" s="64"/>
      <c r="G781" s="64"/>
      <c r="H781" s="64"/>
      <c r="N781" s="41"/>
      <c r="O781" s="41"/>
      <c r="P781" s="41"/>
      <c r="AX781" s="41"/>
      <c r="AY781" s="41"/>
      <c r="AZ781" s="41"/>
    </row>
    <row r="782" spans="2:52" ht="12.75" customHeight="1" x14ac:dyDescent="0.15">
      <c r="B782" s="41"/>
      <c r="C782" s="41"/>
      <c r="D782" s="41"/>
      <c r="F782" s="64"/>
      <c r="G782" s="64"/>
      <c r="H782" s="64"/>
      <c r="N782" s="41"/>
      <c r="O782" s="41"/>
      <c r="P782" s="41"/>
      <c r="AX782" s="41"/>
      <c r="AY782" s="41"/>
      <c r="AZ782" s="41"/>
    </row>
    <row r="783" spans="2:52" ht="12.75" customHeight="1" x14ac:dyDescent="0.15">
      <c r="B783" s="41"/>
      <c r="C783" s="41"/>
      <c r="D783" s="41"/>
      <c r="F783" s="64"/>
      <c r="G783" s="64"/>
      <c r="H783" s="64"/>
      <c r="N783" s="41"/>
      <c r="O783" s="41"/>
      <c r="P783" s="41"/>
      <c r="AX783" s="41"/>
      <c r="AY783" s="41"/>
      <c r="AZ783" s="41"/>
    </row>
    <row r="784" spans="2:52" ht="12.75" customHeight="1" x14ac:dyDescent="0.15">
      <c r="B784" s="41"/>
      <c r="C784" s="41"/>
      <c r="D784" s="41"/>
      <c r="F784" s="64"/>
      <c r="G784" s="64"/>
      <c r="H784" s="64"/>
      <c r="N784" s="41"/>
      <c r="O784" s="41"/>
      <c r="P784" s="41"/>
      <c r="AX784" s="41"/>
      <c r="AY784" s="41"/>
      <c r="AZ784" s="41"/>
    </row>
    <row r="785" spans="2:52" ht="12.75" customHeight="1" x14ac:dyDescent="0.15">
      <c r="B785" s="41"/>
      <c r="C785" s="41"/>
      <c r="D785" s="41"/>
      <c r="F785" s="64"/>
      <c r="G785" s="64"/>
      <c r="H785" s="64"/>
      <c r="N785" s="41"/>
      <c r="O785" s="41"/>
      <c r="P785" s="41"/>
      <c r="AX785" s="41"/>
      <c r="AY785" s="41"/>
      <c r="AZ785" s="41"/>
    </row>
    <row r="786" spans="2:52" ht="12.75" customHeight="1" x14ac:dyDescent="0.15">
      <c r="B786" s="41"/>
      <c r="C786" s="41"/>
      <c r="D786" s="41"/>
      <c r="F786" s="64"/>
      <c r="G786" s="64"/>
      <c r="H786" s="64"/>
      <c r="N786" s="41"/>
      <c r="O786" s="41"/>
      <c r="P786" s="41"/>
      <c r="AX786" s="41"/>
      <c r="AY786" s="41"/>
      <c r="AZ786" s="41"/>
    </row>
    <row r="787" spans="2:52" ht="12.75" customHeight="1" x14ac:dyDescent="0.15">
      <c r="B787" s="41"/>
      <c r="C787" s="41"/>
      <c r="D787" s="41"/>
      <c r="F787" s="64"/>
      <c r="G787" s="64"/>
      <c r="H787" s="64"/>
      <c r="N787" s="41"/>
      <c r="O787" s="41"/>
      <c r="P787" s="41"/>
      <c r="AX787" s="41"/>
      <c r="AY787" s="41"/>
      <c r="AZ787" s="41"/>
    </row>
    <row r="788" spans="2:52" ht="12.75" customHeight="1" x14ac:dyDescent="0.15">
      <c r="B788" s="41"/>
      <c r="C788" s="41"/>
      <c r="D788" s="41"/>
      <c r="F788" s="64"/>
      <c r="G788" s="64"/>
      <c r="H788" s="64"/>
      <c r="N788" s="41"/>
      <c r="O788" s="41"/>
      <c r="P788" s="41"/>
      <c r="AX788" s="41"/>
      <c r="AY788" s="41"/>
      <c r="AZ788" s="41"/>
    </row>
    <row r="789" spans="2:52" ht="12.75" customHeight="1" x14ac:dyDescent="0.15">
      <c r="B789" s="41"/>
      <c r="C789" s="41"/>
      <c r="D789" s="41"/>
      <c r="F789" s="64"/>
      <c r="G789" s="64"/>
      <c r="H789" s="64"/>
      <c r="N789" s="41"/>
      <c r="O789" s="41"/>
      <c r="P789" s="41"/>
      <c r="AX789" s="41"/>
      <c r="AY789" s="41"/>
      <c r="AZ789" s="41"/>
    </row>
    <row r="790" spans="2:52" ht="12.75" customHeight="1" x14ac:dyDescent="0.15">
      <c r="B790" s="41"/>
      <c r="C790" s="41"/>
      <c r="D790" s="41"/>
      <c r="F790" s="64"/>
      <c r="G790" s="64"/>
      <c r="H790" s="64"/>
      <c r="N790" s="41"/>
      <c r="O790" s="41"/>
      <c r="P790" s="41"/>
      <c r="AX790" s="41"/>
      <c r="AY790" s="41"/>
      <c r="AZ790" s="41"/>
    </row>
    <row r="791" spans="2:52" ht="12.75" customHeight="1" x14ac:dyDescent="0.15">
      <c r="B791" s="41"/>
      <c r="C791" s="41"/>
      <c r="D791" s="41"/>
      <c r="F791" s="64"/>
      <c r="G791" s="64"/>
      <c r="H791" s="64"/>
      <c r="N791" s="41"/>
      <c r="O791" s="41"/>
      <c r="P791" s="41"/>
      <c r="AX791" s="41"/>
      <c r="AY791" s="41"/>
      <c r="AZ791" s="41"/>
    </row>
    <row r="792" spans="2:52" ht="12.75" customHeight="1" x14ac:dyDescent="0.15">
      <c r="B792" s="41"/>
      <c r="C792" s="41"/>
      <c r="D792" s="41"/>
      <c r="F792" s="64"/>
      <c r="G792" s="64"/>
      <c r="H792" s="64"/>
      <c r="N792" s="41"/>
      <c r="O792" s="41"/>
      <c r="P792" s="41"/>
      <c r="AX792" s="41"/>
      <c r="AY792" s="41"/>
      <c r="AZ792" s="41"/>
    </row>
    <row r="793" spans="2:52" ht="12.75" customHeight="1" x14ac:dyDescent="0.15">
      <c r="B793" s="41"/>
      <c r="C793" s="41"/>
      <c r="D793" s="41"/>
      <c r="F793" s="64"/>
      <c r="G793" s="64"/>
      <c r="H793" s="64"/>
      <c r="N793" s="41"/>
      <c r="O793" s="41"/>
      <c r="P793" s="41"/>
      <c r="AX793" s="41"/>
      <c r="AY793" s="41"/>
      <c r="AZ793" s="41"/>
    </row>
    <row r="794" spans="2:52" ht="12.75" customHeight="1" x14ac:dyDescent="0.15">
      <c r="B794" s="41"/>
      <c r="C794" s="41"/>
      <c r="D794" s="41"/>
      <c r="F794" s="64"/>
      <c r="G794" s="64"/>
      <c r="H794" s="64"/>
      <c r="N794" s="41"/>
      <c r="O794" s="41"/>
      <c r="P794" s="41"/>
      <c r="AX794" s="41"/>
      <c r="AY794" s="41"/>
      <c r="AZ794" s="41"/>
    </row>
    <row r="795" spans="2:52" ht="12.75" customHeight="1" x14ac:dyDescent="0.15">
      <c r="B795" s="41"/>
      <c r="C795" s="41"/>
      <c r="D795" s="41"/>
      <c r="F795" s="64"/>
      <c r="G795" s="64"/>
      <c r="H795" s="64"/>
      <c r="N795" s="41"/>
      <c r="O795" s="41"/>
      <c r="P795" s="41"/>
      <c r="AX795" s="41"/>
      <c r="AY795" s="41"/>
      <c r="AZ795" s="41"/>
    </row>
    <row r="796" spans="2:52" ht="12.75" customHeight="1" x14ac:dyDescent="0.15">
      <c r="B796" s="41"/>
      <c r="C796" s="41"/>
      <c r="D796" s="41"/>
      <c r="F796" s="64"/>
      <c r="G796" s="64"/>
      <c r="H796" s="64"/>
      <c r="N796" s="41"/>
      <c r="O796" s="41"/>
      <c r="P796" s="41"/>
      <c r="AX796" s="41"/>
      <c r="AY796" s="41"/>
      <c r="AZ796" s="41"/>
    </row>
    <row r="797" spans="2:52" ht="12.75" customHeight="1" x14ac:dyDescent="0.15">
      <c r="B797" s="41"/>
      <c r="C797" s="41"/>
      <c r="D797" s="41"/>
      <c r="F797" s="64"/>
      <c r="G797" s="64"/>
      <c r="H797" s="64"/>
      <c r="N797" s="41"/>
      <c r="O797" s="41"/>
      <c r="P797" s="41"/>
      <c r="AX797" s="41"/>
      <c r="AY797" s="41"/>
      <c r="AZ797" s="41"/>
    </row>
    <row r="798" spans="2:52" ht="12.75" customHeight="1" x14ac:dyDescent="0.15">
      <c r="B798" s="41"/>
      <c r="C798" s="41"/>
      <c r="D798" s="41"/>
      <c r="F798" s="64"/>
      <c r="G798" s="64"/>
      <c r="H798" s="64"/>
      <c r="N798" s="41"/>
      <c r="O798" s="41"/>
      <c r="P798" s="41"/>
      <c r="AX798" s="41"/>
      <c r="AY798" s="41"/>
      <c r="AZ798" s="41"/>
    </row>
    <row r="799" spans="2:52" ht="12.75" customHeight="1" x14ac:dyDescent="0.15">
      <c r="B799" s="41"/>
      <c r="C799" s="41"/>
      <c r="D799" s="41"/>
      <c r="F799" s="64"/>
      <c r="G799" s="64"/>
      <c r="H799" s="64"/>
      <c r="N799" s="41"/>
      <c r="O799" s="41"/>
      <c r="P799" s="41"/>
      <c r="AX799" s="41"/>
      <c r="AY799" s="41"/>
      <c r="AZ799" s="41"/>
    </row>
    <row r="800" spans="2:52" ht="12.75" customHeight="1" x14ac:dyDescent="0.15">
      <c r="B800" s="41"/>
      <c r="C800" s="41"/>
      <c r="D800" s="41"/>
      <c r="F800" s="64"/>
      <c r="G800" s="64"/>
      <c r="H800" s="64"/>
      <c r="N800" s="41"/>
      <c r="O800" s="41"/>
      <c r="P800" s="41"/>
      <c r="AX800" s="41"/>
      <c r="AY800" s="41"/>
      <c r="AZ800" s="41"/>
    </row>
    <row r="801" spans="2:52" ht="12.75" customHeight="1" x14ac:dyDescent="0.15">
      <c r="B801" s="41"/>
      <c r="C801" s="41"/>
      <c r="D801" s="41"/>
      <c r="F801" s="64"/>
      <c r="G801" s="64"/>
      <c r="H801" s="64"/>
      <c r="N801" s="41"/>
      <c r="O801" s="41"/>
      <c r="P801" s="41"/>
      <c r="AX801" s="41"/>
      <c r="AY801" s="41"/>
      <c r="AZ801" s="41"/>
    </row>
    <row r="802" spans="2:52" ht="12.75" customHeight="1" x14ac:dyDescent="0.15">
      <c r="B802" s="41"/>
      <c r="C802" s="41"/>
      <c r="D802" s="41"/>
      <c r="F802" s="64"/>
      <c r="G802" s="64"/>
      <c r="H802" s="64"/>
      <c r="N802" s="41"/>
      <c r="O802" s="41"/>
      <c r="P802" s="41"/>
      <c r="AX802" s="41"/>
      <c r="AY802" s="41"/>
      <c r="AZ802" s="41"/>
    </row>
    <row r="803" spans="2:52" ht="12.75" customHeight="1" x14ac:dyDescent="0.15">
      <c r="B803" s="41"/>
      <c r="C803" s="41"/>
      <c r="D803" s="41"/>
      <c r="F803" s="64"/>
      <c r="G803" s="64"/>
      <c r="H803" s="64"/>
      <c r="N803" s="41"/>
      <c r="O803" s="41"/>
      <c r="P803" s="41"/>
      <c r="AX803" s="41"/>
      <c r="AY803" s="41"/>
      <c r="AZ803" s="41"/>
    </row>
    <row r="804" spans="2:52" ht="12.75" customHeight="1" x14ac:dyDescent="0.15">
      <c r="B804" s="41"/>
      <c r="C804" s="41"/>
      <c r="D804" s="41"/>
      <c r="F804" s="64"/>
      <c r="G804" s="64"/>
      <c r="H804" s="64"/>
      <c r="N804" s="41"/>
      <c r="O804" s="41"/>
      <c r="P804" s="41"/>
      <c r="AX804" s="41"/>
      <c r="AY804" s="41"/>
      <c r="AZ804" s="41"/>
    </row>
    <row r="805" spans="2:52" ht="12.75" customHeight="1" x14ac:dyDescent="0.15">
      <c r="B805" s="41"/>
      <c r="C805" s="41"/>
      <c r="D805" s="41"/>
      <c r="F805" s="64"/>
      <c r="G805" s="64"/>
      <c r="H805" s="64"/>
      <c r="N805" s="41"/>
      <c r="O805" s="41"/>
      <c r="P805" s="41"/>
      <c r="AX805" s="41"/>
      <c r="AY805" s="41"/>
      <c r="AZ805" s="41"/>
    </row>
    <row r="806" spans="2:52" ht="12.75" customHeight="1" x14ac:dyDescent="0.15">
      <c r="B806" s="41"/>
      <c r="C806" s="41"/>
      <c r="D806" s="41"/>
      <c r="F806" s="64"/>
      <c r="G806" s="64"/>
      <c r="H806" s="64"/>
      <c r="N806" s="41"/>
      <c r="O806" s="41"/>
      <c r="P806" s="41"/>
      <c r="AX806" s="41"/>
      <c r="AY806" s="41"/>
      <c r="AZ806" s="41"/>
    </row>
    <row r="807" spans="2:52" ht="12.75" customHeight="1" x14ac:dyDescent="0.15">
      <c r="B807" s="41"/>
      <c r="C807" s="41"/>
      <c r="D807" s="41"/>
      <c r="F807" s="64"/>
      <c r="G807" s="64"/>
      <c r="H807" s="64"/>
      <c r="N807" s="41"/>
      <c r="O807" s="41"/>
      <c r="P807" s="41"/>
      <c r="AX807" s="41"/>
      <c r="AY807" s="41"/>
      <c r="AZ807" s="41"/>
    </row>
    <row r="808" spans="2:52" ht="12.75" customHeight="1" x14ac:dyDescent="0.15">
      <c r="B808" s="41"/>
      <c r="C808" s="41"/>
      <c r="D808" s="41"/>
      <c r="F808" s="64"/>
      <c r="G808" s="64"/>
      <c r="H808" s="64"/>
      <c r="N808" s="41"/>
      <c r="O808" s="41"/>
      <c r="P808" s="41"/>
      <c r="AX808" s="41"/>
      <c r="AY808" s="41"/>
      <c r="AZ808" s="41"/>
    </row>
    <row r="809" spans="2:52" ht="12.75" customHeight="1" x14ac:dyDescent="0.15">
      <c r="B809" s="41"/>
      <c r="C809" s="41"/>
      <c r="D809" s="41"/>
      <c r="F809" s="64"/>
      <c r="G809" s="64"/>
      <c r="H809" s="64"/>
      <c r="N809" s="41"/>
      <c r="O809" s="41"/>
      <c r="P809" s="41"/>
      <c r="AX809" s="41"/>
      <c r="AY809" s="41"/>
      <c r="AZ809" s="41"/>
    </row>
    <row r="810" spans="2:52" ht="12.75" customHeight="1" x14ac:dyDescent="0.15">
      <c r="B810" s="41"/>
      <c r="C810" s="41"/>
      <c r="D810" s="41"/>
      <c r="F810" s="64"/>
      <c r="G810" s="64"/>
      <c r="H810" s="64"/>
      <c r="N810" s="41"/>
      <c r="O810" s="41"/>
      <c r="P810" s="41"/>
      <c r="AX810" s="41"/>
      <c r="AY810" s="41"/>
      <c r="AZ810" s="41"/>
    </row>
    <row r="811" spans="2:52" ht="12.75" customHeight="1" x14ac:dyDescent="0.15">
      <c r="B811" s="41"/>
      <c r="C811" s="41"/>
      <c r="D811" s="41"/>
      <c r="F811" s="64"/>
      <c r="G811" s="64"/>
      <c r="H811" s="64"/>
      <c r="N811" s="41"/>
      <c r="O811" s="41"/>
      <c r="P811" s="41"/>
      <c r="AX811" s="41"/>
      <c r="AY811" s="41"/>
      <c r="AZ811" s="41"/>
    </row>
    <row r="812" spans="2:52" ht="12.75" customHeight="1" x14ac:dyDescent="0.15">
      <c r="B812" s="41"/>
      <c r="C812" s="41"/>
      <c r="D812" s="41"/>
      <c r="F812" s="64"/>
      <c r="G812" s="64"/>
      <c r="H812" s="64"/>
      <c r="N812" s="41"/>
      <c r="O812" s="41"/>
      <c r="P812" s="41"/>
      <c r="AX812" s="41"/>
      <c r="AY812" s="41"/>
      <c r="AZ812" s="41"/>
    </row>
    <row r="813" spans="2:52" ht="12.75" customHeight="1" x14ac:dyDescent="0.15">
      <c r="B813" s="41"/>
      <c r="C813" s="41"/>
      <c r="D813" s="41"/>
      <c r="F813" s="64"/>
      <c r="G813" s="64"/>
      <c r="H813" s="64"/>
      <c r="N813" s="41"/>
      <c r="O813" s="41"/>
      <c r="P813" s="41"/>
      <c r="AX813" s="41"/>
      <c r="AY813" s="41"/>
      <c r="AZ813" s="41"/>
    </row>
    <row r="814" spans="2:52" ht="12.75" customHeight="1" x14ac:dyDescent="0.15">
      <c r="B814" s="41"/>
      <c r="C814" s="41"/>
      <c r="D814" s="41"/>
      <c r="F814" s="64"/>
      <c r="G814" s="64"/>
      <c r="H814" s="64"/>
      <c r="N814" s="41"/>
      <c r="O814" s="41"/>
      <c r="P814" s="41"/>
      <c r="AX814" s="41"/>
      <c r="AY814" s="41"/>
      <c r="AZ814" s="41"/>
    </row>
    <row r="815" spans="2:52" ht="12.75" customHeight="1" x14ac:dyDescent="0.15">
      <c r="B815" s="41"/>
      <c r="C815" s="41"/>
      <c r="D815" s="41"/>
      <c r="F815" s="64"/>
      <c r="G815" s="64"/>
      <c r="H815" s="64"/>
      <c r="N815" s="41"/>
      <c r="O815" s="41"/>
      <c r="P815" s="41"/>
      <c r="AX815" s="41"/>
      <c r="AY815" s="41"/>
      <c r="AZ815" s="41"/>
    </row>
    <row r="816" spans="2:52" ht="12.75" customHeight="1" x14ac:dyDescent="0.15">
      <c r="B816" s="41"/>
      <c r="C816" s="41"/>
      <c r="D816" s="41"/>
      <c r="F816" s="64"/>
      <c r="G816" s="64"/>
      <c r="H816" s="64"/>
      <c r="N816" s="41"/>
      <c r="O816" s="41"/>
      <c r="P816" s="41"/>
      <c r="AX816" s="41"/>
      <c r="AY816" s="41"/>
      <c r="AZ816" s="41"/>
    </row>
    <row r="817" spans="2:52" ht="12.75" customHeight="1" x14ac:dyDescent="0.15">
      <c r="B817" s="41"/>
      <c r="C817" s="41"/>
      <c r="D817" s="41"/>
      <c r="F817" s="64"/>
      <c r="G817" s="64"/>
      <c r="H817" s="64"/>
      <c r="N817" s="41"/>
      <c r="O817" s="41"/>
      <c r="P817" s="41"/>
      <c r="AX817" s="41"/>
      <c r="AY817" s="41"/>
      <c r="AZ817" s="41"/>
    </row>
    <row r="818" spans="2:52" ht="12.75" customHeight="1" x14ac:dyDescent="0.15">
      <c r="B818" s="41"/>
      <c r="C818" s="41"/>
      <c r="D818" s="41"/>
      <c r="F818" s="64"/>
      <c r="G818" s="64"/>
      <c r="H818" s="64"/>
      <c r="N818" s="41"/>
      <c r="O818" s="41"/>
      <c r="P818" s="41"/>
      <c r="AX818" s="41"/>
      <c r="AY818" s="41"/>
      <c r="AZ818" s="41"/>
    </row>
    <row r="819" spans="2:52" ht="12.75" customHeight="1" x14ac:dyDescent="0.15">
      <c r="B819" s="41"/>
      <c r="C819" s="41"/>
      <c r="D819" s="41"/>
      <c r="F819" s="64"/>
      <c r="G819" s="64"/>
      <c r="H819" s="64"/>
      <c r="N819" s="41"/>
      <c r="O819" s="41"/>
      <c r="P819" s="41"/>
      <c r="AX819" s="41"/>
      <c r="AY819" s="41"/>
      <c r="AZ819" s="41"/>
    </row>
    <row r="820" spans="2:52" ht="12.75" customHeight="1" x14ac:dyDescent="0.15">
      <c r="B820" s="41"/>
      <c r="C820" s="41"/>
      <c r="D820" s="41"/>
      <c r="F820" s="64"/>
      <c r="G820" s="64"/>
      <c r="H820" s="64"/>
      <c r="N820" s="41"/>
      <c r="O820" s="41"/>
      <c r="P820" s="41"/>
      <c r="AX820" s="41"/>
      <c r="AY820" s="41"/>
      <c r="AZ820" s="41"/>
    </row>
    <row r="821" spans="2:52" ht="12.75" customHeight="1" x14ac:dyDescent="0.15">
      <c r="B821" s="41"/>
      <c r="C821" s="41"/>
      <c r="D821" s="41"/>
      <c r="F821" s="64"/>
      <c r="G821" s="64"/>
      <c r="H821" s="64"/>
      <c r="N821" s="41"/>
      <c r="O821" s="41"/>
      <c r="P821" s="41"/>
      <c r="AX821" s="41"/>
      <c r="AY821" s="41"/>
      <c r="AZ821" s="41"/>
    </row>
    <row r="822" spans="2:52" ht="12.75" customHeight="1" x14ac:dyDescent="0.15">
      <c r="B822" s="41"/>
      <c r="C822" s="41"/>
      <c r="D822" s="41"/>
      <c r="F822" s="64"/>
      <c r="G822" s="64"/>
      <c r="H822" s="64"/>
      <c r="N822" s="41"/>
      <c r="O822" s="41"/>
      <c r="P822" s="41"/>
      <c r="AX822" s="41"/>
      <c r="AY822" s="41"/>
      <c r="AZ822" s="41"/>
    </row>
    <row r="823" spans="2:52" ht="12.75" customHeight="1" x14ac:dyDescent="0.15">
      <c r="B823" s="41"/>
      <c r="C823" s="41"/>
      <c r="D823" s="41"/>
      <c r="F823" s="64"/>
      <c r="G823" s="64"/>
      <c r="H823" s="64"/>
      <c r="N823" s="41"/>
      <c r="O823" s="41"/>
      <c r="P823" s="41"/>
      <c r="AX823" s="41"/>
      <c r="AY823" s="41"/>
      <c r="AZ823" s="41"/>
    </row>
    <row r="824" spans="2:52" ht="12.75" customHeight="1" x14ac:dyDescent="0.15">
      <c r="B824" s="41"/>
      <c r="C824" s="41"/>
      <c r="D824" s="41"/>
      <c r="F824" s="64"/>
      <c r="G824" s="64"/>
      <c r="H824" s="64"/>
      <c r="N824" s="41"/>
      <c r="O824" s="41"/>
      <c r="P824" s="41"/>
      <c r="AX824" s="41"/>
      <c r="AY824" s="41"/>
      <c r="AZ824" s="41"/>
    </row>
    <row r="825" spans="2:52" ht="12.75" customHeight="1" x14ac:dyDescent="0.15">
      <c r="B825" s="41"/>
      <c r="C825" s="41"/>
      <c r="D825" s="41"/>
      <c r="F825" s="64"/>
      <c r="G825" s="64"/>
      <c r="H825" s="64"/>
      <c r="N825" s="41"/>
      <c r="O825" s="41"/>
      <c r="P825" s="41"/>
      <c r="AX825" s="41"/>
      <c r="AY825" s="41"/>
      <c r="AZ825" s="41"/>
    </row>
    <row r="826" spans="2:52" ht="12.75" customHeight="1" x14ac:dyDescent="0.15">
      <c r="B826" s="41"/>
      <c r="C826" s="41"/>
      <c r="D826" s="41"/>
      <c r="F826" s="64"/>
      <c r="G826" s="64"/>
      <c r="H826" s="64"/>
      <c r="N826" s="41"/>
      <c r="O826" s="41"/>
      <c r="P826" s="41"/>
      <c r="AX826" s="41"/>
      <c r="AY826" s="41"/>
      <c r="AZ826" s="41"/>
    </row>
    <row r="827" spans="2:52" ht="12.75" customHeight="1" x14ac:dyDescent="0.15">
      <c r="B827" s="41"/>
      <c r="C827" s="41"/>
      <c r="D827" s="41"/>
      <c r="F827" s="64"/>
      <c r="G827" s="64"/>
      <c r="H827" s="64"/>
      <c r="N827" s="41"/>
      <c r="O827" s="41"/>
      <c r="P827" s="41"/>
      <c r="AX827" s="41"/>
      <c r="AY827" s="41"/>
      <c r="AZ827" s="41"/>
    </row>
    <row r="828" spans="2:52" ht="12.75" customHeight="1" x14ac:dyDescent="0.15">
      <c r="B828" s="41"/>
      <c r="C828" s="41"/>
      <c r="D828" s="41"/>
      <c r="F828" s="64"/>
      <c r="G828" s="64"/>
      <c r="H828" s="64"/>
      <c r="N828" s="41"/>
      <c r="O828" s="41"/>
      <c r="P828" s="41"/>
      <c r="AX828" s="41"/>
      <c r="AY828" s="41"/>
      <c r="AZ828" s="41"/>
    </row>
    <row r="829" spans="2:52" ht="12.75" customHeight="1" x14ac:dyDescent="0.15">
      <c r="B829" s="41"/>
      <c r="C829" s="41"/>
      <c r="D829" s="41"/>
      <c r="F829" s="64"/>
      <c r="G829" s="64"/>
      <c r="H829" s="64"/>
      <c r="N829" s="41"/>
      <c r="O829" s="41"/>
      <c r="P829" s="41"/>
      <c r="AX829" s="41"/>
      <c r="AY829" s="41"/>
      <c r="AZ829" s="41"/>
    </row>
    <row r="830" spans="2:52" ht="12.75" customHeight="1" x14ac:dyDescent="0.15">
      <c r="B830" s="41"/>
      <c r="C830" s="41"/>
      <c r="D830" s="41"/>
      <c r="F830" s="64"/>
      <c r="G830" s="64"/>
      <c r="H830" s="64"/>
      <c r="N830" s="41"/>
      <c r="O830" s="41"/>
      <c r="P830" s="41"/>
      <c r="AX830" s="41"/>
      <c r="AY830" s="41"/>
      <c r="AZ830" s="41"/>
    </row>
    <row r="831" spans="2:52" ht="12.75" customHeight="1" x14ac:dyDescent="0.15">
      <c r="B831" s="41"/>
      <c r="C831" s="41"/>
      <c r="D831" s="41"/>
      <c r="F831" s="64"/>
      <c r="G831" s="64"/>
      <c r="H831" s="64"/>
      <c r="N831" s="41"/>
      <c r="O831" s="41"/>
      <c r="P831" s="41"/>
      <c r="AX831" s="41"/>
      <c r="AY831" s="41"/>
      <c r="AZ831" s="41"/>
    </row>
    <row r="832" spans="2:52" ht="12.75" customHeight="1" x14ac:dyDescent="0.15">
      <c r="B832" s="41"/>
      <c r="C832" s="41"/>
      <c r="D832" s="41"/>
      <c r="F832" s="64"/>
      <c r="G832" s="64"/>
      <c r="H832" s="64"/>
      <c r="N832" s="41"/>
      <c r="O832" s="41"/>
      <c r="P832" s="41"/>
      <c r="AX832" s="41"/>
      <c r="AY832" s="41"/>
      <c r="AZ832" s="41"/>
    </row>
    <row r="833" spans="2:52" ht="12.75" customHeight="1" x14ac:dyDescent="0.15">
      <c r="B833" s="41"/>
      <c r="C833" s="41"/>
      <c r="D833" s="41"/>
      <c r="F833" s="64"/>
      <c r="G833" s="64"/>
      <c r="H833" s="64"/>
      <c r="N833" s="41"/>
      <c r="O833" s="41"/>
      <c r="P833" s="41"/>
      <c r="AX833" s="41"/>
      <c r="AY833" s="41"/>
      <c r="AZ833" s="41"/>
    </row>
    <row r="834" spans="2:52" ht="12.75" customHeight="1" x14ac:dyDescent="0.15">
      <c r="B834" s="41"/>
      <c r="C834" s="41"/>
      <c r="D834" s="41"/>
      <c r="F834" s="64"/>
      <c r="G834" s="64"/>
      <c r="H834" s="64"/>
      <c r="N834" s="41"/>
      <c r="O834" s="41"/>
      <c r="P834" s="41"/>
      <c r="AX834" s="41"/>
      <c r="AY834" s="41"/>
      <c r="AZ834" s="41"/>
    </row>
    <row r="835" spans="2:52" ht="12.75" customHeight="1" x14ac:dyDescent="0.15">
      <c r="B835" s="41"/>
      <c r="C835" s="41"/>
      <c r="D835" s="41"/>
      <c r="F835" s="64"/>
      <c r="G835" s="64"/>
      <c r="H835" s="64"/>
      <c r="N835" s="41"/>
      <c r="O835" s="41"/>
      <c r="P835" s="41"/>
      <c r="AX835" s="41"/>
      <c r="AY835" s="41"/>
      <c r="AZ835" s="41"/>
    </row>
    <row r="836" spans="2:52" ht="12.75" customHeight="1" x14ac:dyDescent="0.15">
      <c r="B836" s="41"/>
      <c r="C836" s="41"/>
      <c r="D836" s="41"/>
      <c r="F836" s="64"/>
      <c r="G836" s="64"/>
      <c r="H836" s="64"/>
      <c r="N836" s="41"/>
      <c r="O836" s="41"/>
      <c r="P836" s="41"/>
      <c r="AX836" s="41"/>
      <c r="AY836" s="41"/>
      <c r="AZ836" s="41"/>
    </row>
    <row r="837" spans="2:52" ht="12.75" customHeight="1" x14ac:dyDescent="0.15">
      <c r="B837" s="41"/>
      <c r="C837" s="41"/>
      <c r="D837" s="41"/>
      <c r="F837" s="64"/>
      <c r="G837" s="64"/>
      <c r="H837" s="64"/>
      <c r="N837" s="41"/>
      <c r="O837" s="41"/>
      <c r="P837" s="41"/>
      <c r="AX837" s="41"/>
      <c r="AY837" s="41"/>
      <c r="AZ837" s="41"/>
    </row>
    <row r="838" spans="2:52" ht="12.75" customHeight="1" x14ac:dyDescent="0.15">
      <c r="B838" s="41"/>
      <c r="C838" s="41"/>
      <c r="D838" s="41"/>
      <c r="F838" s="64"/>
      <c r="G838" s="64"/>
      <c r="H838" s="64"/>
      <c r="N838" s="41"/>
      <c r="O838" s="41"/>
      <c r="P838" s="41"/>
      <c r="AX838" s="41"/>
      <c r="AY838" s="41"/>
      <c r="AZ838" s="41"/>
    </row>
    <row r="839" spans="2:52" ht="12.75" customHeight="1" x14ac:dyDescent="0.15">
      <c r="B839" s="41"/>
      <c r="C839" s="41"/>
      <c r="D839" s="41"/>
      <c r="F839" s="64"/>
      <c r="G839" s="64"/>
      <c r="H839" s="64"/>
      <c r="N839" s="41"/>
      <c r="O839" s="41"/>
      <c r="P839" s="41"/>
      <c r="AX839" s="41"/>
      <c r="AY839" s="41"/>
      <c r="AZ839" s="41"/>
    </row>
    <row r="840" spans="2:52" ht="12.75" customHeight="1" x14ac:dyDescent="0.15">
      <c r="B840" s="41"/>
      <c r="C840" s="41"/>
      <c r="D840" s="41"/>
      <c r="F840" s="64"/>
      <c r="G840" s="64"/>
      <c r="H840" s="64"/>
      <c r="N840" s="41"/>
      <c r="O840" s="41"/>
      <c r="P840" s="41"/>
      <c r="AX840" s="41"/>
      <c r="AY840" s="41"/>
      <c r="AZ840" s="41"/>
    </row>
    <row r="841" spans="2:52" ht="12.75" customHeight="1" x14ac:dyDescent="0.15">
      <c r="B841" s="41"/>
      <c r="C841" s="41"/>
      <c r="D841" s="41"/>
      <c r="F841" s="64"/>
      <c r="G841" s="64"/>
      <c r="H841" s="64"/>
      <c r="N841" s="41"/>
      <c r="O841" s="41"/>
      <c r="P841" s="41"/>
      <c r="AX841" s="41"/>
      <c r="AY841" s="41"/>
      <c r="AZ841" s="41"/>
    </row>
    <row r="842" spans="2:52" ht="12.75" customHeight="1" x14ac:dyDescent="0.15">
      <c r="B842" s="41"/>
      <c r="C842" s="41"/>
      <c r="D842" s="41"/>
      <c r="F842" s="64"/>
      <c r="G842" s="64"/>
      <c r="H842" s="64"/>
      <c r="N842" s="41"/>
      <c r="O842" s="41"/>
      <c r="P842" s="41"/>
      <c r="AX842" s="41"/>
      <c r="AY842" s="41"/>
      <c r="AZ842" s="41"/>
    </row>
    <row r="843" spans="2:52" ht="12.75" customHeight="1" x14ac:dyDescent="0.15">
      <c r="B843" s="41"/>
      <c r="C843" s="41"/>
      <c r="D843" s="41"/>
      <c r="F843" s="64"/>
      <c r="G843" s="64"/>
      <c r="H843" s="64"/>
      <c r="N843" s="41"/>
      <c r="O843" s="41"/>
      <c r="P843" s="41"/>
      <c r="AX843" s="41"/>
      <c r="AY843" s="41"/>
      <c r="AZ843" s="41"/>
    </row>
    <row r="844" spans="2:52" ht="12.75" customHeight="1" x14ac:dyDescent="0.15">
      <c r="B844" s="41"/>
      <c r="C844" s="41"/>
      <c r="D844" s="41"/>
      <c r="F844" s="64"/>
      <c r="G844" s="64"/>
      <c r="H844" s="64"/>
      <c r="N844" s="41"/>
      <c r="O844" s="41"/>
      <c r="P844" s="41"/>
      <c r="AX844" s="41"/>
      <c r="AY844" s="41"/>
      <c r="AZ844" s="41"/>
    </row>
    <row r="845" spans="2:52" ht="12.75" customHeight="1" x14ac:dyDescent="0.15">
      <c r="B845" s="41"/>
      <c r="C845" s="41"/>
      <c r="D845" s="41"/>
      <c r="F845" s="64"/>
      <c r="G845" s="64"/>
      <c r="H845" s="64"/>
      <c r="N845" s="41"/>
      <c r="O845" s="41"/>
      <c r="P845" s="41"/>
      <c r="AX845" s="41"/>
      <c r="AY845" s="41"/>
      <c r="AZ845" s="41"/>
    </row>
    <row r="846" spans="2:52" ht="12.75" customHeight="1" x14ac:dyDescent="0.15">
      <c r="B846" s="41"/>
      <c r="C846" s="41"/>
      <c r="D846" s="41"/>
      <c r="F846" s="64"/>
      <c r="G846" s="64"/>
      <c r="H846" s="64"/>
      <c r="N846" s="41"/>
      <c r="O846" s="41"/>
      <c r="P846" s="41"/>
      <c r="AX846" s="41"/>
      <c r="AY846" s="41"/>
      <c r="AZ846" s="41"/>
    </row>
    <row r="847" spans="2:52" ht="12.75" customHeight="1" x14ac:dyDescent="0.15">
      <c r="B847" s="41"/>
      <c r="C847" s="41"/>
      <c r="D847" s="41"/>
      <c r="F847" s="64"/>
      <c r="G847" s="64"/>
      <c r="H847" s="64"/>
      <c r="N847" s="41"/>
      <c r="O847" s="41"/>
      <c r="P847" s="41"/>
      <c r="AX847" s="41"/>
      <c r="AY847" s="41"/>
      <c r="AZ847" s="41"/>
    </row>
    <row r="848" spans="2:52" ht="12.75" customHeight="1" x14ac:dyDescent="0.15">
      <c r="B848" s="41"/>
      <c r="C848" s="41"/>
      <c r="D848" s="41"/>
      <c r="F848" s="64"/>
      <c r="G848" s="64"/>
      <c r="H848" s="64"/>
      <c r="N848" s="41"/>
      <c r="O848" s="41"/>
      <c r="P848" s="41"/>
      <c r="AX848" s="41"/>
      <c r="AY848" s="41"/>
      <c r="AZ848" s="41"/>
    </row>
    <row r="849" spans="2:52" ht="12.75" customHeight="1" x14ac:dyDescent="0.15">
      <c r="B849" s="41"/>
      <c r="C849" s="41"/>
      <c r="D849" s="41"/>
      <c r="F849" s="64"/>
      <c r="G849" s="64"/>
      <c r="H849" s="64"/>
      <c r="N849" s="41"/>
      <c r="O849" s="41"/>
      <c r="P849" s="41"/>
      <c r="AX849" s="41"/>
      <c r="AY849" s="41"/>
      <c r="AZ849" s="41"/>
    </row>
    <row r="850" spans="2:52" ht="12.75" customHeight="1" x14ac:dyDescent="0.15">
      <c r="B850" s="41"/>
      <c r="C850" s="41"/>
      <c r="D850" s="41"/>
      <c r="F850" s="64"/>
      <c r="G850" s="64"/>
      <c r="H850" s="64"/>
      <c r="N850" s="41"/>
      <c r="O850" s="41"/>
      <c r="P850" s="41"/>
      <c r="AX850" s="41"/>
      <c r="AY850" s="41"/>
      <c r="AZ850" s="41"/>
    </row>
    <row r="851" spans="2:52" ht="12.75" customHeight="1" x14ac:dyDescent="0.15">
      <c r="B851" s="41"/>
      <c r="C851" s="41"/>
      <c r="D851" s="41"/>
      <c r="F851" s="64"/>
      <c r="G851" s="64"/>
      <c r="H851" s="64"/>
      <c r="N851" s="41"/>
      <c r="O851" s="41"/>
      <c r="P851" s="41"/>
      <c r="AX851" s="41"/>
      <c r="AY851" s="41"/>
      <c r="AZ851" s="41"/>
    </row>
    <row r="852" spans="2:52" ht="12.75" customHeight="1" x14ac:dyDescent="0.15">
      <c r="B852" s="41"/>
      <c r="C852" s="41"/>
      <c r="D852" s="41"/>
      <c r="F852" s="64"/>
      <c r="G852" s="64"/>
      <c r="H852" s="64"/>
      <c r="N852" s="41"/>
      <c r="O852" s="41"/>
      <c r="P852" s="41"/>
      <c r="AX852" s="41"/>
      <c r="AY852" s="41"/>
      <c r="AZ852" s="41"/>
    </row>
    <row r="853" spans="2:52" ht="12.75" customHeight="1" x14ac:dyDescent="0.15">
      <c r="B853" s="41"/>
      <c r="C853" s="41"/>
      <c r="D853" s="41"/>
      <c r="F853" s="64"/>
      <c r="G853" s="64"/>
      <c r="H853" s="64"/>
      <c r="N853" s="41"/>
      <c r="O853" s="41"/>
      <c r="P853" s="41"/>
      <c r="AX853" s="41"/>
      <c r="AY853" s="41"/>
      <c r="AZ853" s="41"/>
    </row>
    <row r="854" spans="2:52" ht="12.75" customHeight="1" x14ac:dyDescent="0.15">
      <c r="B854" s="41"/>
      <c r="C854" s="41"/>
      <c r="D854" s="41"/>
      <c r="F854" s="64"/>
      <c r="G854" s="64"/>
      <c r="H854" s="64"/>
      <c r="N854" s="41"/>
      <c r="O854" s="41"/>
      <c r="P854" s="41"/>
      <c r="AX854" s="41"/>
      <c r="AY854" s="41"/>
      <c r="AZ854" s="41"/>
    </row>
    <row r="855" spans="2:52" ht="12.75" customHeight="1" x14ac:dyDescent="0.15">
      <c r="B855" s="41"/>
      <c r="C855" s="41"/>
      <c r="D855" s="41"/>
      <c r="F855" s="64"/>
      <c r="G855" s="64"/>
      <c r="H855" s="64"/>
      <c r="N855" s="41"/>
      <c r="O855" s="41"/>
      <c r="P855" s="41"/>
      <c r="AX855" s="41"/>
      <c r="AY855" s="41"/>
      <c r="AZ855" s="41"/>
    </row>
    <row r="856" spans="2:52" ht="12.75" customHeight="1" x14ac:dyDescent="0.15">
      <c r="B856" s="41"/>
      <c r="C856" s="41"/>
      <c r="D856" s="41"/>
      <c r="F856" s="64"/>
      <c r="G856" s="64"/>
      <c r="H856" s="64"/>
      <c r="N856" s="41"/>
      <c r="O856" s="41"/>
      <c r="P856" s="41"/>
      <c r="AX856" s="41"/>
      <c r="AY856" s="41"/>
      <c r="AZ856" s="41"/>
    </row>
    <row r="857" spans="2:52" ht="12.75" customHeight="1" x14ac:dyDescent="0.15">
      <c r="B857" s="41"/>
      <c r="C857" s="41"/>
      <c r="D857" s="41"/>
      <c r="F857" s="64"/>
      <c r="G857" s="64"/>
      <c r="H857" s="64"/>
      <c r="N857" s="41"/>
      <c r="O857" s="41"/>
      <c r="P857" s="41"/>
      <c r="AX857" s="41"/>
      <c r="AY857" s="41"/>
      <c r="AZ857" s="41"/>
    </row>
    <row r="858" spans="2:52" ht="12.75" customHeight="1" x14ac:dyDescent="0.15">
      <c r="B858" s="41"/>
      <c r="C858" s="41"/>
      <c r="D858" s="41"/>
      <c r="F858" s="64"/>
      <c r="G858" s="64"/>
      <c r="H858" s="64"/>
      <c r="N858" s="41"/>
      <c r="O858" s="41"/>
      <c r="P858" s="41"/>
      <c r="AX858" s="41"/>
      <c r="AY858" s="41"/>
      <c r="AZ858" s="41"/>
    </row>
    <row r="859" spans="2:52" ht="12.75" customHeight="1" x14ac:dyDescent="0.15">
      <c r="B859" s="41"/>
      <c r="C859" s="41"/>
      <c r="D859" s="41"/>
      <c r="F859" s="64"/>
      <c r="G859" s="64"/>
      <c r="H859" s="64"/>
      <c r="N859" s="41"/>
      <c r="O859" s="41"/>
      <c r="P859" s="41"/>
      <c r="AX859" s="41"/>
      <c r="AY859" s="41"/>
      <c r="AZ859" s="41"/>
    </row>
    <row r="860" spans="2:52" ht="12.75" customHeight="1" x14ac:dyDescent="0.15">
      <c r="B860" s="41"/>
      <c r="C860" s="41"/>
      <c r="D860" s="41"/>
      <c r="F860" s="64"/>
      <c r="G860" s="64"/>
      <c r="H860" s="64"/>
      <c r="N860" s="41"/>
      <c r="O860" s="41"/>
      <c r="P860" s="41"/>
      <c r="AX860" s="41"/>
      <c r="AY860" s="41"/>
      <c r="AZ860" s="41"/>
    </row>
    <row r="861" spans="2:52" ht="12.75" customHeight="1" x14ac:dyDescent="0.15">
      <c r="B861" s="41"/>
      <c r="C861" s="41"/>
      <c r="D861" s="41"/>
      <c r="F861" s="64"/>
      <c r="G861" s="64"/>
      <c r="H861" s="64"/>
      <c r="N861" s="41"/>
      <c r="O861" s="41"/>
      <c r="P861" s="41"/>
      <c r="AX861" s="41"/>
      <c r="AY861" s="41"/>
      <c r="AZ861" s="41"/>
    </row>
    <row r="862" spans="2:52" ht="12.75" customHeight="1" x14ac:dyDescent="0.15">
      <c r="B862" s="41"/>
      <c r="C862" s="41"/>
      <c r="D862" s="41"/>
      <c r="F862" s="64"/>
      <c r="G862" s="64"/>
      <c r="H862" s="64"/>
      <c r="N862" s="41"/>
      <c r="O862" s="41"/>
      <c r="P862" s="41"/>
      <c r="AX862" s="41"/>
      <c r="AY862" s="41"/>
      <c r="AZ862" s="41"/>
    </row>
    <row r="863" spans="2:52" ht="12.75" customHeight="1" x14ac:dyDescent="0.15">
      <c r="B863" s="41"/>
      <c r="C863" s="41"/>
      <c r="D863" s="41"/>
      <c r="F863" s="64"/>
      <c r="G863" s="64"/>
      <c r="H863" s="64"/>
      <c r="N863" s="41"/>
      <c r="O863" s="41"/>
      <c r="P863" s="41"/>
      <c r="AX863" s="41"/>
      <c r="AY863" s="41"/>
      <c r="AZ863" s="41"/>
    </row>
    <row r="864" spans="2:52" ht="12.75" customHeight="1" x14ac:dyDescent="0.15">
      <c r="B864" s="41"/>
      <c r="C864" s="41"/>
      <c r="D864" s="41"/>
      <c r="F864" s="64"/>
      <c r="G864" s="64"/>
      <c r="H864" s="64"/>
      <c r="N864" s="41"/>
      <c r="O864" s="41"/>
      <c r="P864" s="41"/>
      <c r="AX864" s="41"/>
      <c r="AY864" s="41"/>
      <c r="AZ864" s="41"/>
    </row>
    <row r="865" spans="2:52" ht="12.75" customHeight="1" x14ac:dyDescent="0.15">
      <c r="B865" s="41"/>
      <c r="C865" s="41"/>
      <c r="D865" s="41"/>
      <c r="F865" s="64"/>
      <c r="G865" s="64"/>
      <c r="H865" s="64"/>
      <c r="N865" s="41"/>
      <c r="O865" s="41"/>
      <c r="P865" s="41"/>
      <c r="AX865" s="41"/>
      <c r="AY865" s="41"/>
      <c r="AZ865" s="41"/>
    </row>
    <row r="866" spans="2:52" ht="12.75" customHeight="1" x14ac:dyDescent="0.15">
      <c r="B866" s="41"/>
      <c r="C866" s="41"/>
      <c r="D866" s="41"/>
      <c r="F866" s="64"/>
      <c r="G866" s="64"/>
      <c r="H866" s="64"/>
      <c r="N866" s="41"/>
      <c r="O866" s="41"/>
      <c r="P866" s="41"/>
      <c r="AX866" s="41"/>
      <c r="AY866" s="41"/>
      <c r="AZ866" s="41"/>
    </row>
    <row r="867" spans="2:52" ht="12.75" customHeight="1" x14ac:dyDescent="0.15">
      <c r="B867" s="41"/>
      <c r="C867" s="41"/>
      <c r="D867" s="41"/>
      <c r="F867" s="64"/>
      <c r="G867" s="64"/>
      <c r="H867" s="64"/>
      <c r="N867" s="41"/>
      <c r="O867" s="41"/>
      <c r="P867" s="41"/>
      <c r="AX867" s="41"/>
      <c r="AY867" s="41"/>
      <c r="AZ867" s="41"/>
    </row>
    <row r="868" spans="2:52" ht="12.75" customHeight="1" x14ac:dyDescent="0.15">
      <c r="B868" s="41"/>
      <c r="C868" s="41"/>
      <c r="D868" s="41"/>
      <c r="F868" s="64"/>
      <c r="G868" s="64"/>
      <c r="H868" s="64"/>
      <c r="N868" s="41"/>
      <c r="O868" s="41"/>
      <c r="P868" s="41"/>
      <c r="AX868" s="41"/>
      <c r="AY868" s="41"/>
      <c r="AZ868" s="41"/>
    </row>
    <row r="869" spans="2:52" ht="12.75" customHeight="1" x14ac:dyDescent="0.15">
      <c r="B869" s="41"/>
      <c r="C869" s="41"/>
      <c r="D869" s="41"/>
      <c r="F869" s="64"/>
      <c r="G869" s="64"/>
      <c r="H869" s="64"/>
      <c r="N869" s="41"/>
      <c r="O869" s="41"/>
      <c r="P869" s="41"/>
      <c r="AX869" s="41"/>
      <c r="AY869" s="41"/>
      <c r="AZ869" s="41"/>
    </row>
    <row r="870" spans="2:52" ht="12.75" customHeight="1" x14ac:dyDescent="0.15">
      <c r="B870" s="41"/>
      <c r="C870" s="41"/>
      <c r="D870" s="41"/>
      <c r="F870" s="64"/>
      <c r="G870" s="64"/>
      <c r="H870" s="64"/>
      <c r="N870" s="41"/>
      <c r="O870" s="41"/>
      <c r="P870" s="41"/>
      <c r="AX870" s="41"/>
      <c r="AY870" s="41"/>
      <c r="AZ870" s="41"/>
    </row>
    <row r="871" spans="2:52" ht="12.75" customHeight="1" x14ac:dyDescent="0.15">
      <c r="B871" s="41"/>
      <c r="C871" s="41"/>
      <c r="D871" s="41"/>
      <c r="F871" s="64"/>
      <c r="G871" s="64"/>
      <c r="H871" s="64"/>
      <c r="N871" s="41"/>
      <c r="O871" s="41"/>
      <c r="P871" s="41"/>
      <c r="AX871" s="41"/>
      <c r="AY871" s="41"/>
      <c r="AZ871" s="41"/>
    </row>
    <row r="872" spans="2:52" ht="12.75" customHeight="1" x14ac:dyDescent="0.15">
      <c r="B872" s="41"/>
      <c r="C872" s="41"/>
      <c r="D872" s="41"/>
      <c r="F872" s="64"/>
      <c r="G872" s="64"/>
      <c r="H872" s="64"/>
      <c r="N872" s="41"/>
      <c r="O872" s="41"/>
      <c r="P872" s="41"/>
      <c r="AX872" s="41"/>
      <c r="AY872" s="41"/>
      <c r="AZ872" s="41"/>
    </row>
    <row r="873" spans="2:52" ht="12.75" customHeight="1" x14ac:dyDescent="0.15">
      <c r="B873" s="41"/>
      <c r="C873" s="41"/>
      <c r="D873" s="41"/>
      <c r="F873" s="64"/>
      <c r="G873" s="64"/>
      <c r="H873" s="64"/>
      <c r="N873" s="41"/>
      <c r="O873" s="41"/>
      <c r="P873" s="41"/>
      <c r="AX873" s="41"/>
      <c r="AY873" s="41"/>
      <c r="AZ873" s="41"/>
    </row>
    <row r="874" spans="2:52" ht="12.75" customHeight="1" x14ac:dyDescent="0.15">
      <c r="B874" s="41"/>
      <c r="C874" s="41"/>
      <c r="D874" s="41"/>
      <c r="F874" s="64"/>
      <c r="G874" s="64"/>
      <c r="H874" s="64"/>
      <c r="N874" s="41"/>
      <c r="O874" s="41"/>
      <c r="P874" s="41"/>
      <c r="AX874" s="41"/>
      <c r="AY874" s="41"/>
      <c r="AZ874" s="41"/>
    </row>
    <row r="875" spans="2:52" ht="12.75" customHeight="1" x14ac:dyDescent="0.15">
      <c r="B875" s="41"/>
      <c r="C875" s="41"/>
      <c r="D875" s="41"/>
      <c r="F875" s="64"/>
      <c r="G875" s="64"/>
      <c r="H875" s="64"/>
      <c r="N875" s="41"/>
      <c r="O875" s="41"/>
      <c r="P875" s="41"/>
      <c r="AX875" s="41"/>
      <c r="AY875" s="41"/>
      <c r="AZ875" s="41"/>
    </row>
    <row r="876" spans="2:52" ht="12.75" customHeight="1" x14ac:dyDescent="0.15">
      <c r="B876" s="41"/>
      <c r="C876" s="41"/>
      <c r="D876" s="41"/>
      <c r="F876" s="64"/>
      <c r="G876" s="64"/>
      <c r="H876" s="64"/>
      <c r="N876" s="41"/>
      <c r="O876" s="41"/>
      <c r="P876" s="41"/>
      <c r="AX876" s="41"/>
      <c r="AY876" s="41"/>
      <c r="AZ876" s="41"/>
    </row>
    <row r="877" spans="2:52" ht="12.75" customHeight="1" x14ac:dyDescent="0.15">
      <c r="B877" s="41"/>
      <c r="C877" s="41"/>
      <c r="D877" s="41"/>
      <c r="F877" s="64"/>
      <c r="G877" s="64"/>
      <c r="H877" s="64"/>
      <c r="N877" s="41"/>
      <c r="O877" s="41"/>
      <c r="P877" s="41"/>
      <c r="AX877" s="41"/>
      <c r="AY877" s="41"/>
      <c r="AZ877" s="41"/>
    </row>
    <row r="878" spans="2:52" ht="12.75" customHeight="1" x14ac:dyDescent="0.15">
      <c r="B878" s="41"/>
      <c r="C878" s="41"/>
      <c r="D878" s="41"/>
      <c r="F878" s="64"/>
      <c r="G878" s="64"/>
      <c r="H878" s="64"/>
      <c r="N878" s="41"/>
      <c r="O878" s="41"/>
      <c r="P878" s="41"/>
      <c r="AX878" s="41"/>
      <c r="AY878" s="41"/>
      <c r="AZ878" s="41"/>
    </row>
    <row r="879" spans="2:52" ht="12.75" customHeight="1" x14ac:dyDescent="0.15">
      <c r="B879" s="41"/>
      <c r="C879" s="41"/>
      <c r="D879" s="41"/>
      <c r="F879" s="64"/>
      <c r="G879" s="64"/>
      <c r="H879" s="64"/>
      <c r="N879" s="41"/>
      <c r="O879" s="41"/>
      <c r="P879" s="41"/>
      <c r="AX879" s="41"/>
      <c r="AY879" s="41"/>
      <c r="AZ879" s="41"/>
    </row>
    <row r="880" spans="2:52" ht="12.75" customHeight="1" x14ac:dyDescent="0.15">
      <c r="B880" s="41"/>
      <c r="C880" s="41"/>
      <c r="D880" s="41"/>
      <c r="F880" s="64"/>
      <c r="G880" s="64"/>
      <c r="H880" s="64"/>
      <c r="N880" s="41"/>
      <c r="O880" s="41"/>
      <c r="P880" s="41"/>
      <c r="AX880" s="41"/>
      <c r="AY880" s="41"/>
      <c r="AZ880" s="41"/>
    </row>
    <row r="881" spans="2:52" ht="12.75" customHeight="1" x14ac:dyDescent="0.15">
      <c r="B881" s="41"/>
      <c r="C881" s="41"/>
      <c r="D881" s="41"/>
      <c r="F881" s="64"/>
      <c r="G881" s="64"/>
      <c r="H881" s="64"/>
      <c r="N881" s="41"/>
      <c r="O881" s="41"/>
      <c r="P881" s="41"/>
      <c r="AX881" s="41"/>
      <c r="AY881" s="41"/>
      <c r="AZ881" s="41"/>
    </row>
    <row r="882" spans="2:52" ht="12.75" customHeight="1" x14ac:dyDescent="0.15">
      <c r="B882" s="41"/>
      <c r="C882" s="41"/>
      <c r="D882" s="41"/>
      <c r="F882" s="64"/>
      <c r="G882" s="64"/>
      <c r="H882" s="64"/>
      <c r="N882" s="41"/>
      <c r="O882" s="41"/>
      <c r="P882" s="41"/>
      <c r="AX882" s="41"/>
      <c r="AY882" s="41"/>
      <c r="AZ882" s="41"/>
    </row>
    <row r="883" spans="2:52" ht="12.75" customHeight="1" x14ac:dyDescent="0.15">
      <c r="B883" s="41"/>
      <c r="C883" s="41"/>
      <c r="D883" s="41"/>
      <c r="F883" s="64"/>
      <c r="G883" s="64"/>
      <c r="H883" s="64"/>
      <c r="N883" s="41"/>
      <c r="O883" s="41"/>
      <c r="P883" s="41"/>
      <c r="AX883" s="41"/>
      <c r="AY883" s="41"/>
      <c r="AZ883" s="41"/>
    </row>
    <row r="884" spans="2:52" ht="12.75" customHeight="1" x14ac:dyDescent="0.15">
      <c r="B884" s="41"/>
      <c r="C884" s="41"/>
      <c r="D884" s="41"/>
      <c r="F884" s="64"/>
      <c r="G884" s="64"/>
      <c r="H884" s="64"/>
      <c r="N884" s="41"/>
      <c r="O884" s="41"/>
      <c r="P884" s="41"/>
      <c r="AX884" s="41"/>
      <c r="AY884" s="41"/>
      <c r="AZ884" s="41"/>
    </row>
    <row r="885" spans="2:52" ht="12.75" customHeight="1" x14ac:dyDescent="0.15">
      <c r="B885" s="41"/>
      <c r="C885" s="41"/>
      <c r="D885" s="41"/>
      <c r="F885" s="64"/>
      <c r="G885" s="64"/>
      <c r="H885" s="64"/>
      <c r="N885" s="41"/>
      <c r="O885" s="41"/>
      <c r="P885" s="41"/>
      <c r="AX885" s="41"/>
      <c r="AY885" s="41"/>
      <c r="AZ885" s="41"/>
    </row>
    <row r="886" spans="2:52" ht="12.75" customHeight="1" x14ac:dyDescent="0.15">
      <c r="B886" s="41"/>
      <c r="C886" s="41"/>
      <c r="D886" s="41"/>
      <c r="F886" s="64"/>
      <c r="G886" s="64"/>
      <c r="H886" s="64"/>
      <c r="N886" s="41"/>
      <c r="O886" s="41"/>
      <c r="P886" s="41"/>
      <c r="AX886" s="41"/>
      <c r="AY886" s="41"/>
      <c r="AZ886" s="41"/>
    </row>
    <row r="887" spans="2:52" ht="12.75" customHeight="1" x14ac:dyDescent="0.15">
      <c r="B887" s="41"/>
      <c r="C887" s="41"/>
      <c r="D887" s="41"/>
      <c r="F887" s="64"/>
      <c r="G887" s="64"/>
      <c r="H887" s="64"/>
      <c r="N887" s="41"/>
      <c r="O887" s="41"/>
      <c r="P887" s="41"/>
      <c r="AX887" s="41"/>
      <c r="AY887" s="41"/>
      <c r="AZ887" s="41"/>
    </row>
    <row r="888" spans="2:52" ht="12.75" customHeight="1" x14ac:dyDescent="0.15">
      <c r="B888" s="41"/>
      <c r="C888" s="41"/>
      <c r="D888" s="41"/>
      <c r="F888" s="64"/>
      <c r="G888" s="64"/>
      <c r="H888" s="64"/>
      <c r="N888" s="41"/>
      <c r="O888" s="41"/>
      <c r="P888" s="41"/>
      <c r="AX888" s="41"/>
      <c r="AY888" s="41"/>
      <c r="AZ888" s="41"/>
    </row>
    <row r="889" spans="2:52" ht="12.75" customHeight="1" x14ac:dyDescent="0.15">
      <c r="B889" s="41"/>
      <c r="C889" s="41"/>
      <c r="D889" s="41"/>
      <c r="F889" s="64"/>
      <c r="G889" s="64"/>
      <c r="H889" s="64"/>
      <c r="N889" s="41"/>
      <c r="O889" s="41"/>
      <c r="P889" s="41"/>
      <c r="AX889" s="41"/>
      <c r="AY889" s="41"/>
      <c r="AZ889" s="41"/>
    </row>
    <row r="890" spans="2:52" ht="12.75" customHeight="1" x14ac:dyDescent="0.15">
      <c r="B890" s="41"/>
      <c r="C890" s="41"/>
      <c r="D890" s="41"/>
      <c r="F890" s="64"/>
      <c r="G890" s="64"/>
      <c r="H890" s="64"/>
      <c r="N890" s="41"/>
      <c r="O890" s="41"/>
      <c r="P890" s="41"/>
      <c r="AX890" s="41"/>
      <c r="AY890" s="41"/>
      <c r="AZ890" s="41"/>
    </row>
    <row r="891" spans="2:52" ht="12.75" customHeight="1" x14ac:dyDescent="0.15">
      <c r="B891" s="41"/>
      <c r="C891" s="41"/>
      <c r="D891" s="41"/>
      <c r="F891" s="64"/>
      <c r="G891" s="64"/>
      <c r="H891" s="64"/>
      <c r="N891" s="41"/>
      <c r="O891" s="41"/>
      <c r="P891" s="41"/>
      <c r="AX891" s="41"/>
      <c r="AY891" s="41"/>
      <c r="AZ891" s="41"/>
    </row>
    <row r="892" spans="2:52" ht="12.75" customHeight="1" x14ac:dyDescent="0.15">
      <c r="B892" s="41"/>
      <c r="C892" s="41"/>
      <c r="D892" s="41"/>
      <c r="F892" s="64"/>
      <c r="G892" s="64"/>
      <c r="H892" s="64"/>
      <c r="N892" s="41"/>
      <c r="O892" s="41"/>
      <c r="P892" s="41"/>
      <c r="AX892" s="41"/>
      <c r="AY892" s="41"/>
      <c r="AZ892" s="41"/>
    </row>
    <row r="893" spans="2:52" ht="12.75" customHeight="1" x14ac:dyDescent="0.15">
      <c r="B893" s="41"/>
      <c r="C893" s="41"/>
      <c r="D893" s="41"/>
      <c r="F893" s="64"/>
      <c r="G893" s="64"/>
      <c r="H893" s="64"/>
      <c r="N893" s="41"/>
      <c r="O893" s="41"/>
      <c r="P893" s="41"/>
      <c r="AX893" s="41"/>
      <c r="AY893" s="41"/>
      <c r="AZ893" s="41"/>
    </row>
    <row r="894" spans="2:52" ht="12.75" customHeight="1" x14ac:dyDescent="0.15">
      <c r="B894" s="41"/>
      <c r="C894" s="41"/>
      <c r="D894" s="41"/>
      <c r="F894" s="64"/>
      <c r="G894" s="64"/>
      <c r="H894" s="64"/>
      <c r="N894" s="41"/>
      <c r="O894" s="41"/>
      <c r="P894" s="41"/>
      <c r="AX894" s="41"/>
      <c r="AY894" s="41"/>
      <c r="AZ894" s="41"/>
    </row>
    <row r="895" spans="2:52" ht="12.75" customHeight="1" x14ac:dyDescent="0.15">
      <c r="B895" s="41"/>
      <c r="C895" s="41"/>
      <c r="D895" s="41"/>
      <c r="F895" s="64"/>
      <c r="G895" s="64"/>
      <c r="H895" s="64"/>
      <c r="N895" s="41"/>
      <c r="O895" s="41"/>
      <c r="P895" s="41"/>
      <c r="AX895" s="41"/>
      <c r="AY895" s="41"/>
      <c r="AZ895" s="41"/>
    </row>
    <row r="896" spans="2:52" ht="12.75" customHeight="1" x14ac:dyDescent="0.15">
      <c r="B896" s="41"/>
      <c r="C896" s="41"/>
      <c r="D896" s="41"/>
      <c r="F896" s="64"/>
      <c r="G896" s="64"/>
      <c r="H896" s="64"/>
      <c r="N896" s="41"/>
      <c r="O896" s="41"/>
      <c r="P896" s="41"/>
      <c r="AX896" s="41"/>
      <c r="AY896" s="41"/>
      <c r="AZ896" s="41"/>
    </row>
    <row r="897" spans="2:52" ht="12.75" customHeight="1" x14ac:dyDescent="0.15">
      <c r="B897" s="41"/>
      <c r="C897" s="41"/>
      <c r="D897" s="41"/>
      <c r="F897" s="64"/>
      <c r="G897" s="64"/>
      <c r="H897" s="64"/>
      <c r="N897" s="41"/>
      <c r="O897" s="41"/>
      <c r="P897" s="41"/>
      <c r="AX897" s="41"/>
      <c r="AY897" s="41"/>
      <c r="AZ897" s="41"/>
    </row>
    <row r="898" spans="2:52" ht="12.75" customHeight="1" x14ac:dyDescent="0.15">
      <c r="B898" s="41"/>
      <c r="C898" s="41"/>
      <c r="D898" s="41"/>
      <c r="F898" s="64"/>
      <c r="G898" s="64"/>
      <c r="H898" s="64"/>
      <c r="N898" s="41"/>
      <c r="O898" s="41"/>
      <c r="P898" s="41"/>
      <c r="AX898" s="41"/>
      <c r="AY898" s="41"/>
      <c r="AZ898" s="41"/>
    </row>
    <row r="899" spans="2:52" ht="12.75" customHeight="1" x14ac:dyDescent="0.15">
      <c r="B899" s="41"/>
      <c r="C899" s="41"/>
      <c r="D899" s="41"/>
      <c r="F899" s="64"/>
      <c r="G899" s="64"/>
      <c r="H899" s="64"/>
      <c r="N899" s="41"/>
      <c r="O899" s="41"/>
      <c r="P899" s="41"/>
      <c r="AX899" s="41"/>
      <c r="AY899" s="41"/>
      <c r="AZ899" s="41"/>
    </row>
    <row r="900" spans="2:52" ht="12.75" customHeight="1" x14ac:dyDescent="0.15">
      <c r="B900" s="41"/>
      <c r="C900" s="41"/>
      <c r="D900" s="41"/>
      <c r="F900" s="64"/>
      <c r="G900" s="64"/>
      <c r="H900" s="64"/>
      <c r="N900" s="41"/>
      <c r="O900" s="41"/>
      <c r="P900" s="41"/>
      <c r="AX900" s="41"/>
      <c r="AY900" s="41"/>
      <c r="AZ900" s="41"/>
    </row>
    <row r="901" spans="2:52" ht="12.75" customHeight="1" x14ac:dyDescent="0.15">
      <c r="B901" s="41"/>
      <c r="C901" s="41"/>
      <c r="D901" s="41"/>
      <c r="F901" s="64"/>
      <c r="G901" s="64"/>
      <c r="H901" s="64"/>
      <c r="N901" s="41"/>
      <c r="O901" s="41"/>
      <c r="P901" s="41"/>
      <c r="AX901" s="41"/>
      <c r="AY901" s="41"/>
      <c r="AZ901" s="41"/>
    </row>
    <row r="902" spans="2:52" ht="12.75" customHeight="1" x14ac:dyDescent="0.15">
      <c r="B902" s="41"/>
      <c r="C902" s="41"/>
      <c r="D902" s="41"/>
      <c r="F902" s="64"/>
      <c r="G902" s="64"/>
      <c r="H902" s="64"/>
      <c r="N902" s="41"/>
      <c r="O902" s="41"/>
      <c r="P902" s="41"/>
      <c r="AX902" s="41"/>
      <c r="AY902" s="41"/>
      <c r="AZ902" s="41"/>
    </row>
    <row r="903" spans="2:52" ht="12.75" customHeight="1" x14ac:dyDescent="0.15">
      <c r="B903" s="41"/>
      <c r="C903" s="41"/>
      <c r="D903" s="41"/>
      <c r="F903" s="64"/>
      <c r="G903" s="64"/>
      <c r="H903" s="64"/>
      <c r="N903" s="41"/>
      <c r="O903" s="41"/>
      <c r="P903" s="41"/>
      <c r="AX903" s="41"/>
      <c r="AY903" s="41"/>
      <c r="AZ903" s="41"/>
    </row>
    <row r="904" spans="2:52" ht="12.75" customHeight="1" x14ac:dyDescent="0.15">
      <c r="B904" s="41"/>
      <c r="C904" s="41"/>
      <c r="D904" s="41"/>
      <c r="F904" s="64"/>
      <c r="G904" s="64"/>
      <c r="H904" s="64"/>
      <c r="N904" s="41"/>
      <c r="O904" s="41"/>
      <c r="P904" s="41"/>
      <c r="AX904" s="41"/>
      <c r="AY904" s="41"/>
      <c r="AZ904" s="41"/>
    </row>
    <row r="905" spans="2:52" ht="12.75" customHeight="1" x14ac:dyDescent="0.15">
      <c r="B905" s="41"/>
      <c r="C905" s="41"/>
      <c r="D905" s="41"/>
      <c r="F905" s="64"/>
      <c r="G905" s="64"/>
      <c r="H905" s="64"/>
      <c r="N905" s="41"/>
      <c r="O905" s="41"/>
      <c r="P905" s="41"/>
      <c r="AX905" s="41"/>
      <c r="AY905" s="41"/>
      <c r="AZ905" s="41"/>
    </row>
    <row r="906" spans="2:52" ht="12.75" customHeight="1" x14ac:dyDescent="0.15">
      <c r="B906" s="41"/>
      <c r="C906" s="41"/>
      <c r="D906" s="41"/>
      <c r="F906" s="64"/>
      <c r="G906" s="64"/>
      <c r="H906" s="64"/>
      <c r="N906" s="41"/>
      <c r="O906" s="41"/>
      <c r="P906" s="41"/>
      <c r="AX906" s="41"/>
      <c r="AY906" s="41"/>
      <c r="AZ906" s="41"/>
    </row>
    <row r="907" spans="2:52" ht="12.75" customHeight="1" x14ac:dyDescent="0.15">
      <c r="B907" s="41"/>
      <c r="C907" s="41"/>
      <c r="D907" s="41"/>
      <c r="F907" s="64"/>
      <c r="G907" s="64"/>
      <c r="H907" s="64"/>
      <c r="N907" s="41"/>
      <c r="O907" s="41"/>
      <c r="P907" s="41"/>
      <c r="AX907" s="41"/>
      <c r="AY907" s="41"/>
      <c r="AZ907" s="41"/>
    </row>
    <row r="908" spans="2:52" ht="12.75" customHeight="1" x14ac:dyDescent="0.15">
      <c r="B908" s="41"/>
      <c r="C908" s="41"/>
      <c r="D908" s="41"/>
      <c r="F908" s="64"/>
      <c r="G908" s="64"/>
      <c r="H908" s="64"/>
      <c r="N908" s="41"/>
      <c r="O908" s="41"/>
      <c r="P908" s="41"/>
      <c r="AX908" s="41"/>
      <c r="AY908" s="41"/>
      <c r="AZ908" s="41"/>
    </row>
    <row r="909" spans="2:52" ht="12.75" customHeight="1" x14ac:dyDescent="0.15">
      <c r="B909" s="41"/>
      <c r="C909" s="41"/>
      <c r="D909" s="41"/>
      <c r="F909" s="64"/>
      <c r="G909" s="64"/>
      <c r="H909" s="64"/>
      <c r="N909" s="41"/>
      <c r="O909" s="41"/>
      <c r="P909" s="41"/>
      <c r="AX909" s="41"/>
      <c r="AY909" s="41"/>
      <c r="AZ909" s="41"/>
    </row>
    <row r="910" spans="2:52" ht="12.75" customHeight="1" x14ac:dyDescent="0.15">
      <c r="B910" s="41"/>
      <c r="C910" s="41"/>
      <c r="D910" s="41"/>
      <c r="F910" s="64"/>
      <c r="G910" s="64"/>
      <c r="H910" s="64"/>
      <c r="N910" s="41"/>
      <c r="O910" s="41"/>
      <c r="P910" s="41"/>
      <c r="AX910" s="41"/>
      <c r="AY910" s="41"/>
      <c r="AZ910" s="41"/>
    </row>
    <row r="911" spans="2:52" ht="12.75" customHeight="1" x14ac:dyDescent="0.15">
      <c r="B911" s="41"/>
      <c r="C911" s="41"/>
      <c r="D911" s="41"/>
      <c r="F911" s="64"/>
      <c r="G911" s="64"/>
      <c r="H911" s="64"/>
      <c r="N911" s="41"/>
      <c r="O911" s="41"/>
      <c r="P911" s="41"/>
      <c r="AX911" s="41"/>
      <c r="AY911" s="41"/>
      <c r="AZ911" s="41"/>
    </row>
    <row r="912" spans="2:52" ht="12.75" customHeight="1" x14ac:dyDescent="0.15">
      <c r="B912" s="41"/>
      <c r="C912" s="41"/>
      <c r="D912" s="41"/>
      <c r="F912" s="64"/>
      <c r="G912" s="64"/>
      <c r="H912" s="64"/>
      <c r="N912" s="41"/>
      <c r="O912" s="41"/>
      <c r="P912" s="41"/>
      <c r="AX912" s="41"/>
      <c r="AY912" s="41"/>
      <c r="AZ912" s="41"/>
    </row>
    <row r="913" spans="2:52" ht="12.75" customHeight="1" x14ac:dyDescent="0.15">
      <c r="B913" s="41"/>
      <c r="C913" s="41"/>
      <c r="D913" s="41"/>
      <c r="F913" s="64"/>
      <c r="G913" s="64"/>
      <c r="H913" s="64"/>
      <c r="N913" s="41"/>
      <c r="O913" s="41"/>
      <c r="P913" s="41"/>
      <c r="AX913" s="41"/>
      <c r="AY913" s="41"/>
      <c r="AZ913" s="41"/>
    </row>
    <row r="914" spans="2:52" ht="12.75" customHeight="1" x14ac:dyDescent="0.15">
      <c r="B914" s="41"/>
      <c r="C914" s="41"/>
      <c r="D914" s="41"/>
      <c r="F914" s="64"/>
      <c r="G914" s="64"/>
      <c r="H914" s="64"/>
      <c r="N914" s="41"/>
      <c r="O914" s="41"/>
      <c r="P914" s="41"/>
      <c r="AX914" s="41"/>
      <c r="AY914" s="41"/>
      <c r="AZ914" s="41"/>
    </row>
    <row r="915" spans="2:52" ht="12.75" customHeight="1" x14ac:dyDescent="0.15">
      <c r="B915" s="41"/>
      <c r="C915" s="41"/>
      <c r="D915" s="41"/>
      <c r="F915" s="64"/>
      <c r="G915" s="64"/>
      <c r="H915" s="64"/>
      <c r="N915" s="41"/>
      <c r="O915" s="41"/>
      <c r="P915" s="41"/>
      <c r="AX915" s="41"/>
      <c r="AY915" s="41"/>
      <c r="AZ915" s="41"/>
    </row>
    <row r="916" spans="2:52" ht="12.75" customHeight="1" x14ac:dyDescent="0.15">
      <c r="B916" s="41"/>
      <c r="C916" s="41"/>
      <c r="D916" s="41"/>
      <c r="F916" s="64"/>
      <c r="G916" s="64"/>
      <c r="H916" s="64"/>
      <c r="N916" s="41"/>
      <c r="O916" s="41"/>
      <c r="P916" s="41"/>
      <c r="AX916" s="41"/>
      <c r="AY916" s="41"/>
      <c r="AZ916" s="41"/>
    </row>
    <row r="917" spans="2:52" ht="12.75" customHeight="1" x14ac:dyDescent="0.15">
      <c r="B917" s="41"/>
      <c r="C917" s="41"/>
      <c r="D917" s="41"/>
      <c r="F917" s="64"/>
      <c r="G917" s="64"/>
      <c r="H917" s="64"/>
      <c r="N917" s="41"/>
      <c r="O917" s="41"/>
      <c r="P917" s="41"/>
      <c r="AX917" s="41"/>
      <c r="AY917" s="41"/>
      <c r="AZ917" s="41"/>
    </row>
    <row r="918" spans="2:52" ht="12.75" customHeight="1" x14ac:dyDescent="0.15">
      <c r="B918" s="41"/>
      <c r="C918" s="41"/>
      <c r="D918" s="41"/>
      <c r="F918" s="64"/>
      <c r="G918" s="64"/>
      <c r="H918" s="64"/>
      <c r="N918" s="41"/>
      <c r="O918" s="41"/>
      <c r="P918" s="41"/>
      <c r="AX918" s="41"/>
      <c r="AY918" s="41"/>
      <c r="AZ918" s="41"/>
    </row>
    <row r="919" spans="2:52" ht="12.75" customHeight="1" x14ac:dyDescent="0.15">
      <c r="B919" s="41"/>
      <c r="C919" s="41"/>
      <c r="D919" s="41"/>
      <c r="F919" s="64"/>
      <c r="G919" s="64"/>
      <c r="H919" s="64"/>
      <c r="N919" s="41"/>
      <c r="O919" s="41"/>
      <c r="P919" s="41"/>
      <c r="AX919" s="41"/>
      <c r="AY919" s="41"/>
      <c r="AZ919" s="41"/>
    </row>
    <row r="920" spans="2:52" ht="12.75" customHeight="1" x14ac:dyDescent="0.15">
      <c r="B920" s="41"/>
      <c r="C920" s="41"/>
      <c r="D920" s="41"/>
      <c r="F920" s="64"/>
      <c r="G920" s="64"/>
      <c r="H920" s="64"/>
      <c r="N920" s="41"/>
      <c r="O920" s="41"/>
      <c r="P920" s="41"/>
      <c r="AX920" s="41"/>
      <c r="AY920" s="41"/>
      <c r="AZ920" s="41"/>
    </row>
    <row r="921" spans="2:52" ht="12.75" customHeight="1" x14ac:dyDescent="0.15">
      <c r="B921" s="41"/>
      <c r="C921" s="41"/>
      <c r="D921" s="41"/>
      <c r="F921" s="64"/>
      <c r="G921" s="64"/>
      <c r="H921" s="64"/>
      <c r="N921" s="41"/>
      <c r="O921" s="41"/>
      <c r="P921" s="41"/>
      <c r="AX921" s="41"/>
      <c r="AY921" s="41"/>
      <c r="AZ921" s="41"/>
    </row>
    <row r="922" spans="2:52" ht="12.75" customHeight="1" x14ac:dyDescent="0.15">
      <c r="B922" s="41"/>
      <c r="C922" s="41"/>
      <c r="D922" s="41"/>
      <c r="F922" s="64"/>
      <c r="G922" s="64"/>
      <c r="H922" s="64"/>
      <c r="N922" s="41"/>
      <c r="O922" s="41"/>
      <c r="P922" s="41"/>
      <c r="AX922" s="41"/>
      <c r="AY922" s="41"/>
      <c r="AZ922" s="41"/>
    </row>
    <row r="923" spans="2:52" ht="12.75" customHeight="1" x14ac:dyDescent="0.15">
      <c r="B923" s="41"/>
      <c r="C923" s="41"/>
      <c r="D923" s="41"/>
      <c r="F923" s="64"/>
      <c r="G923" s="64"/>
      <c r="H923" s="64"/>
      <c r="N923" s="41"/>
      <c r="O923" s="41"/>
      <c r="P923" s="41"/>
      <c r="AX923" s="41"/>
      <c r="AY923" s="41"/>
      <c r="AZ923" s="41"/>
    </row>
    <row r="924" spans="2:52" ht="12.75" customHeight="1" x14ac:dyDescent="0.15">
      <c r="B924" s="41"/>
      <c r="C924" s="41"/>
      <c r="D924" s="41"/>
      <c r="F924" s="64"/>
      <c r="G924" s="64"/>
      <c r="H924" s="64"/>
      <c r="N924" s="41"/>
      <c r="O924" s="41"/>
      <c r="P924" s="41"/>
      <c r="AX924" s="41"/>
      <c r="AY924" s="41"/>
      <c r="AZ924" s="41"/>
    </row>
    <row r="925" spans="2:52" ht="12.75" customHeight="1" x14ac:dyDescent="0.15">
      <c r="B925" s="41"/>
      <c r="C925" s="41"/>
      <c r="D925" s="41"/>
      <c r="F925" s="64"/>
      <c r="G925" s="64"/>
      <c r="H925" s="64"/>
      <c r="N925" s="41"/>
      <c r="O925" s="41"/>
      <c r="P925" s="41"/>
      <c r="AX925" s="41"/>
      <c r="AY925" s="41"/>
      <c r="AZ925" s="41"/>
    </row>
    <row r="926" spans="2:52" ht="12.75" customHeight="1" x14ac:dyDescent="0.15">
      <c r="B926" s="41"/>
      <c r="C926" s="41"/>
      <c r="D926" s="41"/>
      <c r="F926" s="64"/>
      <c r="G926" s="64"/>
      <c r="H926" s="64"/>
      <c r="N926" s="41"/>
      <c r="O926" s="41"/>
      <c r="P926" s="41"/>
      <c r="AX926" s="41"/>
      <c r="AY926" s="41"/>
      <c r="AZ926" s="41"/>
    </row>
    <row r="927" spans="2:52" ht="12.75" customHeight="1" x14ac:dyDescent="0.15">
      <c r="B927" s="41"/>
      <c r="C927" s="41"/>
      <c r="D927" s="41"/>
      <c r="F927" s="64"/>
      <c r="G927" s="64"/>
      <c r="H927" s="64"/>
      <c r="N927" s="41"/>
      <c r="O927" s="41"/>
      <c r="P927" s="41"/>
      <c r="AX927" s="41"/>
      <c r="AY927" s="41"/>
      <c r="AZ927" s="41"/>
    </row>
    <row r="928" spans="2:52" ht="12.75" customHeight="1" x14ac:dyDescent="0.15">
      <c r="B928" s="41"/>
      <c r="C928" s="41"/>
      <c r="D928" s="41"/>
      <c r="F928" s="64"/>
      <c r="G928" s="64"/>
      <c r="H928" s="64"/>
      <c r="N928" s="41"/>
      <c r="O928" s="41"/>
      <c r="P928" s="41"/>
      <c r="AX928" s="41"/>
      <c r="AY928" s="41"/>
      <c r="AZ928" s="41"/>
    </row>
    <row r="929" spans="2:52" ht="12.75" customHeight="1" x14ac:dyDescent="0.15">
      <c r="B929" s="41"/>
      <c r="C929" s="41"/>
      <c r="D929" s="41"/>
      <c r="F929" s="64"/>
      <c r="G929" s="64"/>
      <c r="H929" s="64"/>
      <c r="N929" s="41"/>
      <c r="O929" s="41"/>
      <c r="P929" s="41"/>
      <c r="AX929" s="41"/>
      <c r="AY929" s="41"/>
      <c r="AZ929" s="41"/>
    </row>
    <row r="930" spans="2:52" ht="12.75" customHeight="1" x14ac:dyDescent="0.15">
      <c r="B930" s="41"/>
      <c r="C930" s="41"/>
      <c r="D930" s="41"/>
      <c r="F930" s="64"/>
      <c r="G930" s="64"/>
      <c r="H930" s="64"/>
      <c r="N930" s="41"/>
      <c r="O930" s="41"/>
      <c r="P930" s="41"/>
      <c r="AX930" s="41"/>
      <c r="AY930" s="41"/>
      <c r="AZ930" s="41"/>
    </row>
    <row r="931" spans="2:52" ht="12.75" customHeight="1" x14ac:dyDescent="0.15">
      <c r="B931" s="41"/>
      <c r="C931" s="41"/>
      <c r="D931" s="41"/>
      <c r="F931" s="64"/>
      <c r="G931" s="64"/>
      <c r="H931" s="64"/>
      <c r="N931" s="41"/>
      <c r="O931" s="41"/>
      <c r="P931" s="41"/>
      <c r="AX931" s="41"/>
      <c r="AY931" s="41"/>
      <c r="AZ931" s="41"/>
    </row>
    <row r="932" spans="2:52" ht="12.75" customHeight="1" x14ac:dyDescent="0.15">
      <c r="B932" s="41"/>
      <c r="C932" s="41"/>
      <c r="D932" s="41"/>
      <c r="F932" s="64"/>
      <c r="G932" s="64"/>
      <c r="H932" s="64"/>
      <c r="N932" s="41"/>
      <c r="O932" s="41"/>
      <c r="P932" s="41"/>
      <c r="AX932" s="41"/>
      <c r="AY932" s="41"/>
      <c r="AZ932" s="41"/>
    </row>
    <row r="933" spans="2:52" ht="12.75" customHeight="1" x14ac:dyDescent="0.15">
      <c r="B933" s="41"/>
      <c r="C933" s="41"/>
      <c r="D933" s="41"/>
      <c r="F933" s="64"/>
      <c r="G933" s="64"/>
      <c r="H933" s="64"/>
      <c r="N933" s="41"/>
      <c r="O933" s="41"/>
      <c r="P933" s="41"/>
      <c r="AX933" s="41"/>
      <c r="AY933" s="41"/>
      <c r="AZ933" s="41"/>
    </row>
    <row r="934" spans="2:52" ht="12.75" customHeight="1" x14ac:dyDescent="0.15">
      <c r="B934" s="41"/>
      <c r="C934" s="41"/>
      <c r="D934" s="41"/>
      <c r="F934" s="64"/>
      <c r="G934" s="64"/>
      <c r="H934" s="64"/>
      <c r="N934" s="41"/>
      <c r="O934" s="41"/>
      <c r="P934" s="41"/>
      <c r="AX934" s="41"/>
      <c r="AY934" s="41"/>
      <c r="AZ934" s="41"/>
    </row>
    <row r="935" spans="2:52" ht="12.75" customHeight="1" x14ac:dyDescent="0.15">
      <c r="B935" s="41"/>
      <c r="C935" s="41"/>
      <c r="D935" s="41"/>
      <c r="F935" s="64"/>
      <c r="G935" s="64"/>
      <c r="H935" s="64"/>
      <c r="N935" s="41"/>
      <c r="O935" s="41"/>
      <c r="P935" s="41"/>
      <c r="AX935" s="41"/>
      <c r="AY935" s="41"/>
      <c r="AZ935" s="41"/>
    </row>
    <row r="936" spans="2:52" ht="12.75" customHeight="1" x14ac:dyDescent="0.15">
      <c r="B936" s="41"/>
      <c r="C936" s="41"/>
      <c r="D936" s="41"/>
      <c r="F936" s="64"/>
      <c r="G936" s="64"/>
      <c r="H936" s="64"/>
      <c r="N936" s="41"/>
      <c r="O936" s="41"/>
      <c r="P936" s="41"/>
      <c r="AX936" s="41"/>
      <c r="AY936" s="41"/>
      <c r="AZ936" s="41"/>
    </row>
    <row r="937" spans="2:52" ht="12.75" customHeight="1" x14ac:dyDescent="0.15">
      <c r="B937" s="41"/>
      <c r="C937" s="41"/>
      <c r="D937" s="41"/>
      <c r="F937" s="64"/>
      <c r="G937" s="64"/>
      <c r="H937" s="64"/>
      <c r="N937" s="41"/>
      <c r="O937" s="41"/>
      <c r="P937" s="41"/>
      <c r="AX937" s="41"/>
      <c r="AY937" s="41"/>
      <c r="AZ937" s="41"/>
    </row>
    <row r="938" spans="2:52" ht="12.75" customHeight="1" x14ac:dyDescent="0.15">
      <c r="B938" s="41"/>
      <c r="C938" s="41"/>
      <c r="D938" s="41"/>
      <c r="F938" s="64"/>
      <c r="G938" s="64"/>
      <c r="H938" s="64"/>
      <c r="N938" s="41"/>
      <c r="O938" s="41"/>
      <c r="P938" s="41"/>
      <c r="AX938" s="41"/>
      <c r="AY938" s="41"/>
      <c r="AZ938" s="41"/>
    </row>
    <row r="939" spans="2:52" ht="12.75" customHeight="1" x14ac:dyDescent="0.15">
      <c r="B939" s="41"/>
      <c r="C939" s="41"/>
      <c r="D939" s="41"/>
      <c r="F939" s="64"/>
      <c r="G939" s="64"/>
      <c r="H939" s="64"/>
      <c r="N939" s="41"/>
      <c r="O939" s="41"/>
      <c r="P939" s="41"/>
      <c r="AX939" s="41"/>
      <c r="AY939" s="41"/>
      <c r="AZ939" s="41"/>
    </row>
    <row r="940" spans="2:52" ht="12.75" customHeight="1" x14ac:dyDescent="0.15">
      <c r="B940" s="41"/>
      <c r="C940" s="41"/>
      <c r="D940" s="41"/>
      <c r="F940" s="64"/>
      <c r="G940" s="64"/>
      <c r="H940" s="64"/>
      <c r="N940" s="41"/>
      <c r="O940" s="41"/>
      <c r="P940" s="41"/>
      <c r="AX940" s="41"/>
      <c r="AY940" s="41"/>
      <c r="AZ940" s="41"/>
    </row>
    <row r="941" spans="2:52" ht="12.75" customHeight="1" x14ac:dyDescent="0.15">
      <c r="B941" s="41"/>
      <c r="C941" s="41"/>
      <c r="D941" s="41"/>
      <c r="F941" s="64"/>
      <c r="G941" s="64"/>
      <c r="H941" s="64"/>
      <c r="N941" s="41"/>
      <c r="O941" s="41"/>
      <c r="P941" s="41"/>
      <c r="AX941" s="41"/>
      <c r="AY941" s="41"/>
      <c r="AZ941" s="41"/>
    </row>
    <row r="942" spans="2:52" ht="12.75" customHeight="1" x14ac:dyDescent="0.15">
      <c r="B942" s="41"/>
      <c r="C942" s="41"/>
      <c r="D942" s="41"/>
      <c r="F942" s="64"/>
      <c r="G942" s="64"/>
      <c r="H942" s="64"/>
      <c r="N942" s="41"/>
      <c r="O942" s="41"/>
      <c r="P942" s="41"/>
      <c r="AX942" s="41"/>
      <c r="AY942" s="41"/>
      <c r="AZ942" s="41"/>
    </row>
    <row r="943" spans="2:52" ht="12.75" customHeight="1" x14ac:dyDescent="0.15">
      <c r="B943" s="41"/>
      <c r="C943" s="41"/>
      <c r="D943" s="41"/>
      <c r="F943" s="64"/>
      <c r="G943" s="64"/>
      <c r="H943" s="64"/>
      <c r="N943" s="41"/>
      <c r="O943" s="41"/>
      <c r="P943" s="41"/>
      <c r="AX943" s="41"/>
      <c r="AY943" s="41"/>
      <c r="AZ943" s="41"/>
    </row>
    <row r="944" spans="2:52" ht="12.75" customHeight="1" x14ac:dyDescent="0.15">
      <c r="B944" s="41"/>
      <c r="C944" s="41"/>
      <c r="D944" s="41"/>
      <c r="F944" s="64"/>
      <c r="G944" s="64"/>
      <c r="H944" s="64"/>
      <c r="N944" s="41"/>
      <c r="O944" s="41"/>
      <c r="P944" s="41"/>
      <c r="AX944" s="41"/>
      <c r="AY944" s="41"/>
      <c r="AZ944" s="41"/>
    </row>
    <row r="945" spans="2:52" ht="12.75" customHeight="1" x14ac:dyDescent="0.15">
      <c r="B945" s="41"/>
      <c r="C945" s="41"/>
      <c r="D945" s="41"/>
      <c r="F945" s="64"/>
      <c r="G945" s="64"/>
      <c r="H945" s="64"/>
      <c r="N945" s="41"/>
      <c r="O945" s="41"/>
      <c r="P945" s="41"/>
      <c r="AX945" s="41"/>
      <c r="AY945" s="41"/>
      <c r="AZ945" s="41"/>
    </row>
    <row r="946" spans="2:52" ht="12.75" customHeight="1" x14ac:dyDescent="0.15">
      <c r="B946" s="41"/>
      <c r="C946" s="41"/>
      <c r="D946" s="41"/>
      <c r="F946" s="64"/>
      <c r="G946" s="64"/>
      <c r="H946" s="64"/>
      <c r="N946" s="41"/>
      <c r="O946" s="41"/>
      <c r="P946" s="41"/>
      <c r="AX946" s="41"/>
      <c r="AY946" s="41"/>
      <c r="AZ946" s="41"/>
    </row>
    <row r="947" spans="2:52" ht="12.75" customHeight="1" x14ac:dyDescent="0.15">
      <c r="B947" s="41"/>
      <c r="C947" s="41"/>
      <c r="D947" s="41"/>
      <c r="F947" s="64"/>
      <c r="G947" s="64"/>
      <c r="H947" s="64"/>
      <c r="N947" s="41"/>
      <c r="O947" s="41"/>
      <c r="P947" s="41"/>
      <c r="AX947" s="41"/>
      <c r="AY947" s="41"/>
      <c r="AZ947" s="41"/>
    </row>
    <row r="948" spans="2:52" ht="12.75" customHeight="1" x14ac:dyDescent="0.15">
      <c r="B948" s="41"/>
      <c r="C948" s="41"/>
      <c r="D948" s="41"/>
      <c r="F948" s="64"/>
      <c r="G948" s="64"/>
      <c r="H948" s="64"/>
      <c r="N948" s="41"/>
      <c r="O948" s="41"/>
      <c r="P948" s="41"/>
      <c r="AX948" s="41"/>
      <c r="AY948" s="41"/>
      <c r="AZ948" s="41"/>
    </row>
    <row r="949" spans="2:52" ht="12.75" customHeight="1" x14ac:dyDescent="0.15">
      <c r="B949" s="41"/>
      <c r="C949" s="41"/>
      <c r="D949" s="41"/>
      <c r="F949" s="64"/>
      <c r="G949" s="64"/>
      <c r="H949" s="64"/>
      <c r="N949" s="41"/>
      <c r="O949" s="41"/>
      <c r="P949" s="41"/>
      <c r="AX949" s="41"/>
      <c r="AY949" s="41"/>
      <c r="AZ949" s="41"/>
    </row>
    <row r="950" spans="2:52" ht="12.75" customHeight="1" x14ac:dyDescent="0.15">
      <c r="B950" s="41"/>
      <c r="C950" s="41"/>
      <c r="D950" s="41"/>
      <c r="F950" s="64"/>
      <c r="G950" s="64"/>
      <c r="H950" s="64"/>
      <c r="N950" s="41"/>
      <c r="O950" s="41"/>
      <c r="P950" s="41"/>
      <c r="AX950" s="41"/>
      <c r="AY950" s="41"/>
      <c r="AZ950" s="41"/>
    </row>
    <row r="951" spans="2:52" ht="12.75" customHeight="1" x14ac:dyDescent="0.15">
      <c r="B951" s="41"/>
      <c r="C951" s="41"/>
      <c r="D951" s="41"/>
      <c r="F951" s="64"/>
      <c r="G951" s="64"/>
      <c r="H951" s="64"/>
      <c r="N951" s="41"/>
      <c r="O951" s="41"/>
      <c r="P951" s="41"/>
      <c r="AX951" s="41"/>
      <c r="AY951" s="41"/>
      <c r="AZ951" s="41"/>
    </row>
    <row r="952" spans="2:52" ht="12.75" customHeight="1" x14ac:dyDescent="0.15">
      <c r="B952" s="41"/>
      <c r="C952" s="41"/>
      <c r="D952" s="41"/>
      <c r="F952" s="64"/>
      <c r="G952" s="64"/>
      <c r="H952" s="64"/>
      <c r="N952" s="41"/>
      <c r="O952" s="41"/>
      <c r="P952" s="41"/>
      <c r="AX952" s="41"/>
      <c r="AY952" s="41"/>
      <c r="AZ952" s="41"/>
    </row>
    <row r="953" spans="2:52" ht="12.75" customHeight="1" x14ac:dyDescent="0.15">
      <c r="B953" s="41"/>
      <c r="C953" s="41"/>
      <c r="D953" s="41"/>
      <c r="F953" s="64"/>
      <c r="G953" s="64"/>
      <c r="H953" s="64"/>
      <c r="N953" s="41"/>
      <c r="O953" s="41"/>
      <c r="P953" s="41"/>
      <c r="AX953" s="41"/>
      <c r="AY953" s="41"/>
      <c r="AZ953" s="41"/>
    </row>
    <row r="954" spans="2:52" ht="12.75" customHeight="1" x14ac:dyDescent="0.15">
      <c r="B954" s="41"/>
      <c r="C954" s="41"/>
      <c r="D954" s="41"/>
      <c r="F954" s="64"/>
      <c r="G954" s="64"/>
      <c r="H954" s="64"/>
      <c r="N954" s="41"/>
      <c r="O954" s="41"/>
      <c r="P954" s="41"/>
      <c r="AX954" s="41"/>
      <c r="AY954" s="41"/>
      <c r="AZ954" s="41"/>
    </row>
    <row r="955" spans="2:52" ht="12.75" customHeight="1" x14ac:dyDescent="0.15">
      <c r="B955" s="41"/>
      <c r="C955" s="41"/>
      <c r="D955" s="41"/>
      <c r="F955" s="64"/>
      <c r="G955" s="64"/>
      <c r="H955" s="64"/>
      <c r="N955" s="41"/>
      <c r="O955" s="41"/>
      <c r="P955" s="41"/>
      <c r="AX955" s="41"/>
      <c r="AY955" s="41"/>
      <c r="AZ955" s="41"/>
    </row>
    <row r="956" spans="2:52" ht="12.75" customHeight="1" x14ac:dyDescent="0.15">
      <c r="B956" s="41"/>
      <c r="C956" s="41"/>
      <c r="D956" s="41"/>
      <c r="F956" s="64"/>
      <c r="G956" s="64"/>
      <c r="H956" s="64"/>
      <c r="N956" s="41"/>
      <c r="O956" s="41"/>
      <c r="P956" s="41"/>
      <c r="AX956" s="41"/>
      <c r="AY956" s="41"/>
      <c r="AZ956" s="41"/>
    </row>
    <row r="957" spans="2:52" ht="12.75" customHeight="1" x14ac:dyDescent="0.15">
      <c r="B957" s="41"/>
      <c r="C957" s="41"/>
      <c r="D957" s="41"/>
      <c r="F957" s="64"/>
      <c r="G957" s="64"/>
      <c r="H957" s="64"/>
      <c r="N957" s="41"/>
      <c r="O957" s="41"/>
      <c r="P957" s="41"/>
      <c r="AX957" s="41"/>
      <c r="AY957" s="41"/>
      <c r="AZ957" s="41"/>
    </row>
    <row r="958" spans="2:52" ht="12.75" customHeight="1" x14ac:dyDescent="0.15">
      <c r="B958" s="41"/>
      <c r="C958" s="41"/>
      <c r="D958" s="41"/>
      <c r="F958" s="64"/>
      <c r="G958" s="64"/>
      <c r="H958" s="64"/>
      <c r="N958" s="41"/>
      <c r="O958" s="41"/>
      <c r="P958" s="41"/>
      <c r="AX958" s="41"/>
      <c r="AY958" s="41"/>
      <c r="AZ958" s="41"/>
    </row>
    <row r="959" spans="2:52" ht="12.75" customHeight="1" x14ac:dyDescent="0.15">
      <c r="B959" s="41"/>
      <c r="C959" s="41"/>
      <c r="D959" s="41"/>
      <c r="F959" s="64"/>
      <c r="G959" s="64"/>
      <c r="H959" s="64"/>
      <c r="N959" s="41"/>
      <c r="O959" s="41"/>
      <c r="P959" s="41"/>
      <c r="AX959" s="41"/>
      <c r="AY959" s="41"/>
      <c r="AZ959" s="41"/>
    </row>
    <row r="960" spans="2:52" ht="12.75" customHeight="1" x14ac:dyDescent="0.15">
      <c r="B960" s="41"/>
      <c r="C960" s="41"/>
      <c r="D960" s="41"/>
      <c r="F960" s="64"/>
      <c r="G960" s="64"/>
      <c r="H960" s="64"/>
      <c r="N960" s="41"/>
      <c r="O960" s="41"/>
      <c r="P960" s="41"/>
      <c r="AX960" s="41"/>
      <c r="AY960" s="41"/>
      <c r="AZ960" s="41"/>
    </row>
    <row r="961" spans="2:52" ht="12.75" customHeight="1" x14ac:dyDescent="0.15">
      <c r="B961" s="41"/>
      <c r="C961" s="41"/>
      <c r="D961" s="41"/>
      <c r="F961" s="64"/>
      <c r="G961" s="64"/>
      <c r="H961" s="64"/>
      <c r="N961" s="41"/>
      <c r="O961" s="41"/>
      <c r="P961" s="41"/>
      <c r="AX961" s="41"/>
      <c r="AY961" s="41"/>
      <c r="AZ961" s="41"/>
    </row>
    <row r="962" spans="2:52" ht="12.75" customHeight="1" x14ac:dyDescent="0.15">
      <c r="B962" s="41"/>
      <c r="C962" s="41"/>
      <c r="D962" s="41"/>
      <c r="F962" s="64"/>
      <c r="G962" s="64"/>
      <c r="H962" s="64"/>
      <c r="N962" s="41"/>
      <c r="O962" s="41"/>
      <c r="P962" s="41"/>
      <c r="AX962" s="41"/>
      <c r="AY962" s="41"/>
      <c r="AZ962" s="41"/>
    </row>
    <row r="963" spans="2:52" ht="12.75" customHeight="1" x14ac:dyDescent="0.15">
      <c r="B963" s="41"/>
      <c r="C963" s="41"/>
      <c r="D963" s="41"/>
      <c r="F963" s="64"/>
      <c r="G963" s="64"/>
      <c r="H963" s="64"/>
      <c r="N963" s="41"/>
      <c r="O963" s="41"/>
      <c r="P963" s="41"/>
      <c r="AX963" s="41"/>
      <c r="AY963" s="41"/>
      <c r="AZ963" s="41"/>
    </row>
    <row r="964" spans="2:52" ht="12.75" customHeight="1" x14ac:dyDescent="0.15">
      <c r="B964" s="41"/>
      <c r="C964" s="41"/>
      <c r="D964" s="41"/>
      <c r="F964" s="64"/>
      <c r="G964" s="64"/>
      <c r="H964" s="64"/>
      <c r="N964" s="41"/>
      <c r="O964" s="41"/>
      <c r="P964" s="41"/>
      <c r="AX964" s="41"/>
      <c r="AY964" s="41"/>
      <c r="AZ964" s="41"/>
    </row>
    <row r="965" spans="2:52" ht="12.75" customHeight="1" x14ac:dyDescent="0.15">
      <c r="B965" s="41"/>
      <c r="C965" s="41"/>
      <c r="D965" s="41"/>
      <c r="F965" s="64"/>
      <c r="G965" s="64"/>
      <c r="H965" s="64"/>
      <c r="N965" s="41"/>
      <c r="O965" s="41"/>
      <c r="P965" s="41"/>
      <c r="AX965" s="41"/>
      <c r="AY965" s="41"/>
      <c r="AZ965" s="41"/>
    </row>
    <row r="966" spans="2:52" ht="12.75" customHeight="1" x14ac:dyDescent="0.15">
      <c r="B966" s="41"/>
      <c r="C966" s="41"/>
      <c r="D966" s="41"/>
      <c r="F966" s="64"/>
      <c r="G966" s="64"/>
      <c r="H966" s="64"/>
      <c r="N966" s="41"/>
      <c r="O966" s="41"/>
      <c r="P966" s="41"/>
      <c r="AX966" s="41"/>
      <c r="AY966" s="41"/>
      <c r="AZ966" s="41"/>
    </row>
    <row r="967" spans="2:52" ht="12.75" customHeight="1" x14ac:dyDescent="0.15">
      <c r="B967" s="41"/>
      <c r="C967" s="41"/>
      <c r="D967" s="41"/>
      <c r="F967" s="64"/>
      <c r="G967" s="64"/>
      <c r="H967" s="64"/>
      <c r="N967" s="41"/>
      <c r="O967" s="41"/>
      <c r="P967" s="41"/>
      <c r="AX967" s="41"/>
      <c r="AY967" s="41"/>
      <c r="AZ967" s="41"/>
    </row>
    <row r="968" spans="2:52" ht="12.75" customHeight="1" x14ac:dyDescent="0.15">
      <c r="B968" s="41"/>
      <c r="C968" s="41"/>
      <c r="D968" s="41"/>
      <c r="F968" s="64"/>
      <c r="G968" s="64"/>
      <c r="H968" s="64"/>
      <c r="N968" s="41"/>
      <c r="O968" s="41"/>
      <c r="P968" s="41"/>
      <c r="AX968" s="41"/>
      <c r="AY968" s="41"/>
      <c r="AZ968" s="41"/>
    </row>
    <row r="969" spans="2:52" ht="12.75" customHeight="1" x14ac:dyDescent="0.15">
      <c r="B969" s="41"/>
      <c r="C969" s="41"/>
      <c r="D969" s="41"/>
      <c r="F969" s="64"/>
      <c r="G969" s="64"/>
      <c r="H969" s="64"/>
      <c r="N969" s="41"/>
      <c r="O969" s="41"/>
      <c r="P969" s="41"/>
      <c r="AX969" s="41"/>
      <c r="AY969" s="41"/>
      <c r="AZ969" s="41"/>
    </row>
    <row r="970" spans="2:52" ht="12.75" customHeight="1" x14ac:dyDescent="0.15">
      <c r="B970" s="41"/>
      <c r="C970" s="41"/>
      <c r="D970" s="41"/>
      <c r="F970" s="64"/>
      <c r="G970" s="64"/>
      <c r="H970" s="64"/>
      <c r="N970" s="41"/>
      <c r="O970" s="41"/>
      <c r="P970" s="41"/>
      <c r="AX970" s="41"/>
      <c r="AY970" s="41"/>
      <c r="AZ970" s="41"/>
    </row>
    <row r="971" spans="2:52" ht="12.75" customHeight="1" x14ac:dyDescent="0.15">
      <c r="B971" s="41"/>
      <c r="C971" s="41"/>
      <c r="D971" s="41"/>
      <c r="F971" s="64"/>
      <c r="G971" s="64"/>
      <c r="H971" s="64"/>
      <c r="N971" s="41"/>
      <c r="O971" s="41"/>
      <c r="P971" s="41"/>
      <c r="AX971" s="41"/>
      <c r="AY971" s="41"/>
      <c r="AZ971" s="41"/>
    </row>
    <row r="972" spans="2:52" ht="12.75" customHeight="1" x14ac:dyDescent="0.15">
      <c r="B972" s="41"/>
      <c r="C972" s="41"/>
      <c r="D972" s="41"/>
      <c r="F972" s="64"/>
      <c r="G972" s="64"/>
      <c r="H972" s="64"/>
      <c r="N972" s="41"/>
      <c r="O972" s="41"/>
      <c r="P972" s="41"/>
      <c r="AX972" s="41"/>
      <c r="AY972" s="41"/>
      <c r="AZ972" s="41"/>
    </row>
    <row r="973" spans="2:52" ht="12.75" customHeight="1" x14ac:dyDescent="0.15">
      <c r="B973" s="41"/>
      <c r="C973" s="41"/>
      <c r="D973" s="41"/>
      <c r="F973" s="64"/>
      <c r="G973" s="64"/>
      <c r="H973" s="64"/>
      <c r="N973" s="41"/>
      <c r="O973" s="41"/>
      <c r="P973" s="41"/>
      <c r="AX973" s="41"/>
      <c r="AY973" s="41"/>
      <c r="AZ973" s="41"/>
    </row>
    <row r="974" spans="2:52" ht="12.75" customHeight="1" x14ac:dyDescent="0.15">
      <c r="B974" s="41"/>
      <c r="C974" s="41"/>
      <c r="D974" s="41"/>
      <c r="F974" s="64"/>
      <c r="G974" s="64"/>
      <c r="H974" s="64"/>
      <c r="N974" s="41"/>
      <c r="O974" s="41"/>
      <c r="P974" s="41"/>
      <c r="AX974" s="41"/>
      <c r="AY974" s="41"/>
      <c r="AZ974" s="41"/>
    </row>
    <row r="975" spans="2:52" ht="12.75" customHeight="1" x14ac:dyDescent="0.15">
      <c r="B975" s="41"/>
      <c r="C975" s="41"/>
      <c r="D975" s="41"/>
      <c r="F975" s="64"/>
      <c r="G975" s="64"/>
      <c r="H975" s="64"/>
      <c r="N975" s="41"/>
      <c r="O975" s="41"/>
      <c r="P975" s="41"/>
      <c r="AX975" s="41"/>
      <c r="AY975" s="41"/>
      <c r="AZ975" s="41"/>
    </row>
    <row r="976" spans="2:52" ht="12.75" customHeight="1" x14ac:dyDescent="0.15">
      <c r="B976" s="41"/>
      <c r="C976" s="41"/>
      <c r="D976" s="41"/>
      <c r="F976" s="64"/>
      <c r="G976" s="64"/>
      <c r="H976" s="64"/>
      <c r="N976" s="41"/>
      <c r="O976" s="41"/>
      <c r="P976" s="41"/>
      <c r="AX976" s="41"/>
      <c r="AY976" s="41"/>
      <c r="AZ976" s="41"/>
    </row>
    <row r="977" spans="2:52" ht="12.75" customHeight="1" x14ac:dyDescent="0.15">
      <c r="B977" s="41"/>
      <c r="C977" s="41"/>
      <c r="D977" s="41"/>
      <c r="F977" s="64"/>
      <c r="G977" s="64"/>
      <c r="H977" s="64"/>
      <c r="N977" s="41"/>
      <c r="O977" s="41"/>
      <c r="P977" s="41"/>
      <c r="AX977" s="41"/>
      <c r="AY977" s="41"/>
      <c r="AZ977" s="41"/>
    </row>
    <row r="978" spans="2:52" ht="12.75" customHeight="1" x14ac:dyDescent="0.15">
      <c r="B978" s="41"/>
      <c r="C978" s="41"/>
      <c r="D978" s="41"/>
      <c r="F978" s="64"/>
      <c r="G978" s="64"/>
      <c r="H978" s="64"/>
      <c r="N978" s="41"/>
      <c r="O978" s="41"/>
      <c r="P978" s="41"/>
      <c r="AX978" s="41"/>
      <c r="AY978" s="41"/>
      <c r="AZ978" s="41"/>
    </row>
    <row r="979" spans="2:52" ht="12.75" customHeight="1" x14ac:dyDescent="0.15">
      <c r="B979" s="41"/>
      <c r="C979" s="41"/>
      <c r="D979" s="41"/>
      <c r="F979" s="64"/>
      <c r="G979" s="64"/>
      <c r="H979" s="64"/>
      <c r="N979" s="41"/>
      <c r="O979" s="41"/>
      <c r="P979" s="41"/>
      <c r="AX979" s="41"/>
      <c r="AY979" s="41"/>
      <c r="AZ979" s="41"/>
    </row>
    <row r="980" spans="2:52" ht="12.75" customHeight="1" x14ac:dyDescent="0.15">
      <c r="B980" s="41"/>
      <c r="C980" s="41"/>
      <c r="D980" s="41"/>
      <c r="F980" s="64"/>
      <c r="G980" s="64"/>
      <c r="H980" s="64"/>
      <c r="N980" s="41"/>
      <c r="O980" s="41"/>
      <c r="P980" s="41"/>
      <c r="AX980" s="41"/>
      <c r="AY980" s="41"/>
      <c r="AZ980" s="41"/>
    </row>
    <row r="981" spans="2:52" ht="12.75" customHeight="1" x14ac:dyDescent="0.15">
      <c r="B981" s="41"/>
      <c r="C981" s="41"/>
      <c r="D981" s="41"/>
      <c r="F981" s="64"/>
      <c r="G981" s="64"/>
      <c r="H981" s="64"/>
      <c r="N981" s="41"/>
      <c r="O981" s="41"/>
      <c r="P981" s="41"/>
      <c r="AX981" s="41"/>
      <c r="AY981" s="41"/>
      <c r="AZ981" s="41"/>
    </row>
    <row r="982" spans="2:52" ht="12.75" customHeight="1" x14ac:dyDescent="0.15">
      <c r="B982" s="41"/>
      <c r="C982" s="41"/>
      <c r="D982" s="41"/>
      <c r="F982" s="64"/>
      <c r="G982" s="64"/>
      <c r="H982" s="64"/>
      <c r="N982" s="41"/>
      <c r="O982" s="41"/>
      <c r="P982" s="41"/>
      <c r="AX982" s="41"/>
      <c r="AY982" s="41"/>
      <c r="AZ982" s="41"/>
    </row>
    <row r="983" spans="2:52" ht="12.75" customHeight="1" x14ac:dyDescent="0.15">
      <c r="B983" s="41"/>
      <c r="C983" s="41"/>
      <c r="D983" s="41"/>
      <c r="F983" s="64"/>
      <c r="G983" s="64"/>
      <c r="H983" s="64"/>
      <c r="N983" s="41"/>
      <c r="O983" s="41"/>
      <c r="P983" s="41"/>
      <c r="AX983" s="41"/>
      <c r="AY983" s="41"/>
      <c r="AZ983" s="41"/>
    </row>
    <row r="984" spans="2:52" ht="12.75" customHeight="1" x14ac:dyDescent="0.15">
      <c r="B984" s="41"/>
      <c r="C984" s="41"/>
      <c r="D984" s="41"/>
      <c r="F984" s="64"/>
      <c r="G984" s="64"/>
      <c r="H984" s="64"/>
      <c r="N984" s="41"/>
      <c r="O984" s="41"/>
      <c r="P984" s="41"/>
      <c r="AX984" s="41"/>
      <c r="AY984" s="41"/>
      <c r="AZ984" s="41"/>
    </row>
    <row r="985" spans="2:52" ht="12.75" customHeight="1" x14ac:dyDescent="0.15">
      <c r="B985" s="41"/>
      <c r="C985" s="41"/>
      <c r="D985" s="41"/>
      <c r="F985" s="64"/>
      <c r="G985" s="64"/>
      <c r="H985" s="64"/>
      <c r="N985" s="41"/>
      <c r="O985" s="41"/>
      <c r="P985" s="41"/>
      <c r="AX985" s="41"/>
      <c r="AY985" s="41"/>
      <c r="AZ985" s="41"/>
    </row>
    <row r="986" spans="2:52" ht="12.75" customHeight="1" x14ac:dyDescent="0.15">
      <c r="B986" s="41"/>
      <c r="C986" s="41"/>
      <c r="D986" s="41"/>
      <c r="F986" s="64"/>
      <c r="G986" s="64"/>
      <c r="H986" s="64"/>
      <c r="N986" s="41"/>
      <c r="O986" s="41"/>
      <c r="P986" s="41"/>
      <c r="AX986" s="41"/>
      <c r="AY986" s="41"/>
      <c r="AZ986" s="41"/>
    </row>
    <row r="987" spans="2:52" ht="12.75" customHeight="1" x14ac:dyDescent="0.15">
      <c r="B987" s="41"/>
      <c r="C987" s="41"/>
      <c r="D987" s="41"/>
      <c r="F987" s="64"/>
      <c r="G987" s="64"/>
      <c r="H987" s="64"/>
      <c r="N987" s="41"/>
      <c r="O987" s="41"/>
      <c r="P987" s="41"/>
      <c r="AX987" s="41"/>
      <c r="AY987" s="41"/>
      <c r="AZ987" s="41"/>
    </row>
    <row r="988" spans="2:52" ht="12.75" customHeight="1" x14ac:dyDescent="0.15">
      <c r="B988" s="41"/>
      <c r="C988" s="41"/>
      <c r="D988" s="41"/>
      <c r="F988" s="64"/>
      <c r="G988" s="64"/>
      <c r="H988" s="64"/>
      <c r="N988" s="41"/>
      <c r="O988" s="41"/>
      <c r="P988" s="41"/>
      <c r="AX988" s="41"/>
      <c r="AY988" s="41"/>
      <c r="AZ988" s="41"/>
    </row>
    <row r="989" spans="2:52" ht="12.75" customHeight="1" x14ac:dyDescent="0.15">
      <c r="B989" s="41"/>
      <c r="C989" s="41"/>
      <c r="D989" s="41"/>
      <c r="F989" s="64"/>
      <c r="G989" s="64"/>
      <c r="H989" s="64"/>
      <c r="N989" s="41"/>
      <c r="O989" s="41"/>
      <c r="P989" s="41"/>
      <c r="AX989" s="41"/>
      <c r="AY989" s="41"/>
      <c r="AZ989" s="41"/>
    </row>
    <row r="990" spans="2:52" ht="12.75" customHeight="1" x14ac:dyDescent="0.15">
      <c r="B990" s="41"/>
      <c r="C990" s="41"/>
      <c r="D990" s="41"/>
      <c r="F990" s="64"/>
      <c r="G990" s="64"/>
      <c r="H990" s="64"/>
      <c r="N990" s="41"/>
      <c r="O990" s="41"/>
      <c r="P990" s="41"/>
      <c r="AX990" s="41"/>
      <c r="AY990" s="41"/>
      <c r="AZ990" s="41"/>
    </row>
    <row r="991" spans="2:52" ht="12.75" customHeight="1" x14ac:dyDescent="0.15">
      <c r="B991" s="41"/>
      <c r="C991" s="41"/>
      <c r="D991" s="41"/>
      <c r="F991" s="64"/>
      <c r="G991" s="64"/>
      <c r="H991" s="64"/>
      <c r="N991" s="41"/>
      <c r="O991" s="41"/>
      <c r="P991" s="41"/>
      <c r="AX991" s="41"/>
      <c r="AY991" s="41"/>
      <c r="AZ991" s="41"/>
    </row>
    <row r="992" spans="2:52" ht="12.75" customHeight="1" x14ac:dyDescent="0.15">
      <c r="B992" s="41"/>
      <c r="C992" s="41"/>
      <c r="D992" s="41"/>
      <c r="F992" s="64"/>
      <c r="G992" s="64"/>
      <c r="H992" s="64"/>
      <c r="N992" s="41"/>
      <c r="O992" s="41"/>
      <c r="P992" s="41"/>
      <c r="AX992" s="41"/>
      <c r="AY992" s="41"/>
      <c r="AZ992" s="41"/>
    </row>
    <row r="993" spans="2:52" ht="12.75" customHeight="1" x14ac:dyDescent="0.15">
      <c r="B993" s="41"/>
      <c r="C993" s="41"/>
      <c r="D993" s="41"/>
      <c r="F993" s="64"/>
      <c r="G993" s="64"/>
      <c r="H993" s="64"/>
      <c r="N993" s="41"/>
      <c r="O993" s="41"/>
      <c r="P993" s="41"/>
      <c r="AX993" s="41"/>
      <c r="AY993" s="41"/>
      <c r="AZ993" s="41"/>
    </row>
    <row r="994" spans="2:52" ht="12.75" customHeight="1" x14ac:dyDescent="0.15">
      <c r="B994" s="41"/>
      <c r="C994" s="41"/>
      <c r="D994" s="41"/>
      <c r="F994" s="64"/>
      <c r="G994" s="64"/>
      <c r="H994" s="64"/>
      <c r="N994" s="41"/>
      <c r="O994" s="41"/>
      <c r="P994" s="41"/>
      <c r="AX994" s="41"/>
      <c r="AY994" s="41"/>
      <c r="AZ994" s="41"/>
    </row>
    <row r="995" spans="2:52" ht="12.75" customHeight="1" x14ac:dyDescent="0.15">
      <c r="B995" s="41"/>
      <c r="C995" s="41"/>
      <c r="D995" s="41"/>
      <c r="F995" s="64"/>
      <c r="G995" s="64"/>
      <c r="H995" s="64"/>
      <c r="N995" s="41"/>
      <c r="O995" s="41"/>
      <c r="P995" s="41"/>
      <c r="AX995" s="41"/>
      <c r="AY995" s="41"/>
      <c r="AZ995" s="41"/>
    </row>
    <row r="996" spans="2:52" ht="12.75" customHeight="1" x14ac:dyDescent="0.15">
      <c r="B996" s="41"/>
      <c r="C996" s="41"/>
      <c r="D996" s="41"/>
      <c r="F996" s="64"/>
      <c r="G996" s="64"/>
      <c r="H996" s="64"/>
      <c r="N996" s="41"/>
      <c r="O996" s="41"/>
      <c r="P996" s="41"/>
      <c r="AX996" s="41"/>
      <c r="AY996" s="41"/>
      <c r="AZ996" s="41"/>
    </row>
    <row r="997" spans="2:52" ht="12.75" customHeight="1" x14ac:dyDescent="0.15">
      <c r="B997" s="41"/>
      <c r="C997" s="41"/>
      <c r="D997" s="41"/>
      <c r="F997" s="64"/>
      <c r="G997" s="64"/>
      <c r="H997" s="64"/>
      <c r="N997" s="41"/>
      <c r="O997" s="41"/>
      <c r="P997" s="41"/>
      <c r="AX997" s="41"/>
      <c r="AY997" s="41"/>
      <c r="AZ997" s="41"/>
    </row>
    <row r="998" spans="2:52" ht="12.75" customHeight="1" x14ac:dyDescent="0.15">
      <c r="B998" s="41"/>
      <c r="C998" s="41"/>
      <c r="D998" s="41"/>
      <c r="F998" s="64"/>
      <c r="G998" s="64"/>
      <c r="H998" s="64"/>
      <c r="N998" s="41"/>
      <c r="O998" s="41"/>
      <c r="P998" s="41"/>
      <c r="AX998" s="41"/>
      <c r="AY998" s="41"/>
      <c r="AZ998" s="41"/>
    </row>
    <row r="999" spans="2:52" ht="12.75" customHeight="1" x14ac:dyDescent="0.15">
      <c r="B999" s="41"/>
      <c r="C999" s="41"/>
      <c r="D999" s="41"/>
      <c r="F999" s="64"/>
      <c r="G999" s="64"/>
      <c r="H999" s="64"/>
      <c r="N999" s="41"/>
      <c r="O999" s="41"/>
      <c r="P999" s="41"/>
      <c r="AX999" s="41"/>
      <c r="AY999" s="41"/>
      <c r="AZ999" s="41"/>
    </row>
    <row r="1000" spans="2:52" ht="12.75" customHeight="1" x14ac:dyDescent="0.15">
      <c r="B1000" s="41"/>
      <c r="C1000" s="41"/>
      <c r="D1000" s="41"/>
      <c r="F1000" s="64"/>
      <c r="G1000" s="64"/>
      <c r="H1000" s="64"/>
      <c r="N1000" s="41"/>
      <c r="O1000" s="41"/>
      <c r="P1000" s="41"/>
      <c r="AX1000" s="41"/>
      <c r="AY1000" s="41"/>
      <c r="AZ1000" s="41"/>
    </row>
  </sheetData>
  <mergeCells count="11">
    <mergeCell ref="AL5:AN5"/>
    <mergeCell ref="AP5:AR5"/>
    <mergeCell ref="AT5:AV5"/>
    <mergeCell ref="AX5:AZ5"/>
    <mergeCell ref="J5:L5"/>
    <mergeCell ref="N5:P5"/>
    <mergeCell ref="R5:T5"/>
    <mergeCell ref="V5:X5"/>
    <mergeCell ref="Z5:AB5"/>
    <mergeCell ref="AD5:AF5"/>
    <mergeCell ref="AH5:AJ5"/>
  </mergeCells>
  <pageMargins left="0.70866141732283472" right="0.70866141732283472" top="0.74803149606299213" bottom="0.74803149606299213" header="0" footer="0"/>
  <pageSetup paperSize="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RH157"/>
  <sheetViews>
    <sheetView workbookViewId="0"/>
  </sheetViews>
  <sheetFormatPr baseColWidth="10" defaultColWidth="12.5" defaultRowHeight="15" customHeight="1" x14ac:dyDescent="0.15"/>
  <cols>
    <col min="1" max="1" width="41.5" customWidth="1"/>
    <col min="2" max="2" width="11.5" customWidth="1"/>
    <col min="3" max="3" width="10.5" customWidth="1"/>
    <col min="4" max="4" width="11.83203125" customWidth="1"/>
    <col min="5" max="5" width="10" customWidth="1"/>
    <col min="6" max="8" width="11.83203125" customWidth="1"/>
    <col min="9" max="9" width="11.33203125" customWidth="1"/>
    <col min="10" max="10" width="11.83203125" customWidth="1"/>
    <col min="11" max="15" width="11.5" customWidth="1"/>
    <col min="16" max="23" width="10.1640625" customWidth="1"/>
    <col min="24" max="47" width="10.5" customWidth="1"/>
    <col min="48" max="50" width="9.33203125" customWidth="1"/>
    <col min="51" max="13320" width="8.5" customWidth="1"/>
  </cols>
  <sheetData>
    <row r="1" spans="1:16" ht="12.75" customHeight="1" x14ac:dyDescent="0.15">
      <c r="A1" s="42" t="s">
        <v>118</v>
      </c>
    </row>
    <row r="2" spans="1:16" ht="12.75" customHeight="1" x14ac:dyDescent="0.15">
      <c r="A2" s="42" t="s">
        <v>119</v>
      </c>
    </row>
    <row r="3" spans="1:16" ht="12.75" customHeight="1" x14ac:dyDescent="0.15">
      <c r="A3" s="42" t="s">
        <v>120</v>
      </c>
    </row>
    <row r="4" spans="1:16" ht="12.75" customHeight="1" x14ac:dyDescent="0.15">
      <c r="A4" s="83"/>
      <c r="B4" s="83"/>
      <c r="C4" s="83"/>
      <c r="D4" s="84"/>
      <c r="E4" s="367">
        <v>2023</v>
      </c>
      <c r="F4" s="368"/>
      <c r="G4" s="368"/>
      <c r="H4" s="368"/>
      <c r="I4" s="368"/>
      <c r="J4" s="368"/>
      <c r="K4" s="368"/>
      <c r="L4" s="368"/>
      <c r="M4" s="368"/>
      <c r="N4" s="368"/>
      <c r="O4" s="368"/>
      <c r="P4" s="361"/>
    </row>
    <row r="5" spans="1:16" ht="12.75" customHeight="1" x14ac:dyDescent="0.2">
      <c r="A5" s="83"/>
      <c r="B5" s="83"/>
      <c r="C5" s="83"/>
      <c r="D5" s="85">
        <v>44835</v>
      </c>
      <c r="E5" s="86">
        <v>44866</v>
      </c>
      <c r="F5" s="86">
        <v>44896</v>
      </c>
      <c r="G5" s="86">
        <v>44927</v>
      </c>
      <c r="H5" s="86">
        <v>44958</v>
      </c>
      <c r="I5" s="86">
        <v>44986</v>
      </c>
      <c r="J5" s="86">
        <v>45017</v>
      </c>
      <c r="K5" s="86">
        <v>45047</v>
      </c>
      <c r="L5" s="86">
        <v>45078</v>
      </c>
      <c r="M5" s="86">
        <v>45108</v>
      </c>
      <c r="N5" s="86">
        <v>45139</v>
      </c>
      <c r="O5" s="86">
        <v>45170</v>
      </c>
      <c r="P5" s="86">
        <v>45200</v>
      </c>
    </row>
    <row r="6" spans="1:16" ht="12.75" customHeight="1" x14ac:dyDescent="0.15">
      <c r="A6" s="84" t="s">
        <v>121</v>
      </c>
      <c r="B6" s="83"/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</row>
    <row r="7" spans="1:16" ht="12.75" customHeight="1" x14ac:dyDescent="0.15">
      <c r="A7" s="83" t="s">
        <v>122</v>
      </c>
      <c r="B7" s="83"/>
      <c r="C7" s="83"/>
      <c r="D7" s="87"/>
      <c r="E7" s="88"/>
      <c r="F7" s="88"/>
      <c r="G7" s="88">
        <f>Budgets!C56</f>
        <v>0</v>
      </c>
      <c r="H7" s="88">
        <f>Budgets!D56</f>
        <v>-3201306.6226666672</v>
      </c>
      <c r="I7" s="88">
        <f>Budgets!E56</f>
        <v>-357279.06826666673</v>
      </c>
      <c r="J7" s="88">
        <f>Budgets!F56</f>
        <v>-435792.41984000005</v>
      </c>
      <c r="K7" s="88">
        <f>Budgets!G56</f>
        <v>-374122.45559666672</v>
      </c>
      <c r="L7" s="88">
        <f>Budgets!H56</f>
        <v>-372642.45559666672</v>
      </c>
      <c r="M7" s="88">
        <f>Budgets!I56</f>
        <v>69875.544403333333</v>
      </c>
      <c r="N7" s="88">
        <f>Budgets!J56</f>
        <v>-381176.75176666665</v>
      </c>
      <c r="O7" s="88">
        <f>Budgets!K56</f>
        <v>-239482.7569366667</v>
      </c>
      <c r="P7" s="88">
        <f>Budgets!L56</f>
        <v>-250788.54067666663</v>
      </c>
    </row>
    <row r="8" spans="1:16" ht="12.75" customHeight="1" x14ac:dyDescent="0.15">
      <c r="A8" s="83" t="s">
        <v>123</v>
      </c>
      <c r="B8" s="83"/>
      <c r="C8" s="83"/>
      <c r="D8" s="83"/>
      <c r="E8" s="88"/>
      <c r="F8" s="88"/>
      <c r="G8" s="88">
        <f>Budgets!C49+Budgets!C50</f>
        <v>0</v>
      </c>
      <c r="H8" s="88">
        <f>Budgets!D49+Budgets!D50</f>
        <v>-17451.72</v>
      </c>
      <c r="I8" s="88">
        <f>Budgets!E49+Budgets!E50</f>
        <v>-2259.84</v>
      </c>
      <c r="J8" s="88">
        <f>Budgets!F49+Budgets!F50</f>
        <v>0</v>
      </c>
      <c r="K8" s="88">
        <f>Budgets!G49+Budgets!G50</f>
        <v>0</v>
      </c>
      <c r="L8" s="88">
        <f>Budgets!H49+Budgets!H50</f>
        <v>0</v>
      </c>
      <c r="M8" s="88">
        <f>Budgets!I49+Budgets!I50</f>
        <v>0</v>
      </c>
      <c r="N8" s="88">
        <f>Budgets!J49+Budgets!J50</f>
        <v>0</v>
      </c>
      <c r="O8" s="88">
        <f>Budgets!K49+Budgets!K50</f>
        <v>0</v>
      </c>
      <c r="P8" s="88">
        <f>Budgets!L49+Budgets!L50</f>
        <v>0</v>
      </c>
    </row>
    <row r="9" spans="1:16" ht="12.75" customHeight="1" x14ac:dyDescent="0.15">
      <c r="A9" s="83" t="s">
        <v>124</v>
      </c>
      <c r="B9" s="83"/>
      <c r="C9" s="83"/>
      <c r="D9" s="87"/>
      <c r="E9" s="88"/>
      <c r="F9" s="88"/>
      <c r="G9" s="88">
        <f>Budgets!C48</f>
        <v>0</v>
      </c>
      <c r="H9" s="88">
        <f>Budgets!D48</f>
        <v>33794.639999999999</v>
      </c>
      <c r="I9" s="88">
        <f>Budgets!E48</f>
        <v>15669.720000000001</v>
      </c>
      <c r="J9" s="88">
        <f>Budgets!F48</f>
        <v>0</v>
      </c>
      <c r="K9" s="88">
        <f>Budgets!G48</f>
        <v>0</v>
      </c>
      <c r="L9" s="88">
        <f>Budgets!H48</f>
        <v>0</v>
      </c>
      <c r="M9" s="88">
        <f>Budgets!I48</f>
        <v>0</v>
      </c>
      <c r="N9" s="88">
        <f>Budgets!J48</f>
        <v>0</v>
      </c>
      <c r="O9" s="88">
        <f>Budgets!K48</f>
        <v>0</v>
      </c>
      <c r="P9" s="88">
        <f>Budgets!L48</f>
        <v>0</v>
      </c>
    </row>
    <row r="10" spans="1:16" ht="12.75" customHeight="1" x14ac:dyDescent="0.15">
      <c r="A10" s="83" t="s">
        <v>125</v>
      </c>
      <c r="B10" s="83"/>
      <c r="C10" s="83"/>
      <c r="D10" s="89"/>
      <c r="E10" s="88"/>
      <c r="F10" s="88"/>
      <c r="G10" s="88">
        <f>'All In One'!C11</f>
        <v>0</v>
      </c>
      <c r="H10" s="88">
        <f>'All In One'!E11</f>
        <v>383396</v>
      </c>
      <c r="I10" s="88">
        <f>'All In One'!G11</f>
        <v>-22120.920000000042</v>
      </c>
      <c r="J10" s="88">
        <f>'All In One'!I11</f>
        <v>166042</v>
      </c>
      <c r="K10" s="88">
        <f>'All In One'!K11</f>
        <v>11536</v>
      </c>
      <c r="L10" s="88">
        <f>'All In One'!M11</f>
        <v>-8000</v>
      </c>
      <c r="M10" s="88">
        <f>'All In One'!O11</f>
        <v>-26900</v>
      </c>
      <c r="N10" s="88">
        <f>'All In One'!Q11</f>
        <v>-27500</v>
      </c>
      <c r="O10" s="88">
        <f>'All In One'!S11</f>
        <v>-40000</v>
      </c>
      <c r="P10" s="88">
        <f>'All In One'!U11</f>
        <v>-34500</v>
      </c>
    </row>
    <row r="11" spans="1:16" ht="12.75" customHeight="1" x14ac:dyDescent="0.15">
      <c r="A11" s="83" t="s">
        <v>126</v>
      </c>
      <c r="B11" s="83"/>
      <c r="C11" s="83"/>
      <c r="D11" s="87"/>
      <c r="E11" s="88"/>
      <c r="F11" s="88"/>
      <c r="G11" s="88">
        <f>'All In One'!C12</f>
        <v>0</v>
      </c>
      <c r="H11" s="88">
        <f>'All In One'!E12</f>
        <v>-495861.96</v>
      </c>
      <c r="I11" s="88">
        <f>'All In One'!G12</f>
        <v>112786.08000000002</v>
      </c>
      <c r="J11" s="88">
        <f>'All In One'!I12</f>
        <v>256861.68</v>
      </c>
      <c r="K11" s="88">
        <f>'All In One'!K12</f>
        <v>119814.20000000001</v>
      </c>
      <c r="L11" s="88">
        <f>'All In One'!M12</f>
        <v>-6400</v>
      </c>
      <c r="M11" s="88">
        <f>'All In One'!O12</f>
        <v>-6400</v>
      </c>
      <c r="N11" s="88">
        <f>'All In One'!Q12</f>
        <v>-6400</v>
      </c>
      <c r="O11" s="88">
        <f>'All In One'!S12</f>
        <v>-6400</v>
      </c>
      <c r="P11" s="88">
        <f>'All In One'!U12</f>
        <v>-28000</v>
      </c>
    </row>
    <row r="12" spans="1:16" ht="12.75" customHeight="1" x14ac:dyDescent="0.15">
      <c r="A12" s="83" t="s">
        <v>127</v>
      </c>
      <c r="B12" s="83"/>
      <c r="C12" s="83"/>
      <c r="D12" s="87"/>
      <c r="E12" s="88"/>
      <c r="F12" s="88"/>
      <c r="G12" s="88">
        <f>'All In One'!C13</f>
        <v>0</v>
      </c>
      <c r="H12" s="88">
        <f>'All In One'!E13</f>
        <v>-38857.631999999998</v>
      </c>
      <c r="I12" s="88">
        <f>'All In One'!G13</f>
        <v>-4983.2495999999956</v>
      </c>
      <c r="J12" s="88">
        <f>'All In One'!I13</f>
        <v>-4471.8672799999913</v>
      </c>
      <c r="K12" s="88">
        <f>'All In One'!K13</f>
        <v>39538.881599999993</v>
      </c>
      <c r="L12" s="88">
        <f>'All In One'!M13</f>
        <v>-4302</v>
      </c>
      <c r="M12" s="88">
        <f>'All In One'!O13</f>
        <v>-4764</v>
      </c>
      <c r="N12" s="88">
        <f>'All In One'!Q13</f>
        <v>9323.8672799999913</v>
      </c>
      <c r="O12" s="88">
        <f>'All In One'!S13</f>
        <v>-3964</v>
      </c>
      <c r="P12" s="88">
        <f>'All In One'!U13</f>
        <v>-3062</v>
      </c>
    </row>
    <row r="13" spans="1:16" ht="12.75" customHeight="1" x14ac:dyDescent="0.15">
      <c r="A13" s="83" t="s">
        <v>128</v>
      </c>
      <c r="B13" s="83"/>
      <c r="C13" s="83"/>
      <c r="D13" s="87"/>
      <c r="E13" s="88"/>
      <c r="F13" s="88"/>
      <c r="G13" s="88">
        <f>'All In One'!C16</f>
        <v>0</v>
      </c>
      <c r="H13" s="88">
        <f>'All In One'!E16</f>
        <v>-265593.47200000007</v>
      </c>
      <c r="I13" s="88">
        <f>'All In One'!G16</f>
        <v>33417.127999999968</v>
      </c>
      <c r="J13" s="88">
        <f>'All In One'!I16</f>
        <v>-6061.682879999993</v>
      </c>
      <c r="K13" s="88">
        <f>'All In One'!K16</f>
        <v>-33404.445119999989</v>
      </c>
      <c r="L13" s="88">
        <f>'All In One'!M16</f>
        <v>5304</v>
      </c>
      <c r="M13" s="88">
        <f>'All In One'!O16</f>
        <v>12396</v>
      </c>
      <c r="N13" s="88">
        <f>'All In One'!Q16</f>
        <v>37044.000000000015</v>
      </c>
      <c r="O13" s="88">
        <f>'All In One'!S16</f>
        <v>-50064</v>
      </c>
      <c r="P13" s="88">
        <f>'All In One'!U16</f>
        <v>74112</v>
      </c>
    </row>
    <row r="14" spans="1:16" ht="12.75" customHeight="1" x14ac:dyDescent="0.15">
      <c r="A14" s="83" t="s">
        <v>129</v>
      </c>
      <c r="B14" s="83"/>
      <c r="C14" s="83"/>
      <c r="D14" s="87"/>
      <c r="E14" s="88"/>
      <c r="F14" s="88"/>
      <c r="G14" s="88">
        <f>'All In One'!C17</f>
        <v>0</v>
      </c>
      <c r="H14" s="88">
        <f>'All In One'!E17</f>
        <v>0</v>
      </c>
      <c r="I14" s="88">
        <f>'All In One'!G17</f>
        <v>0</v>
      </c>
      <c r="J14" s="88">
        <f>'All In One'!I17</f>
        <v>0</v>
      </c>
      <c r="K14" s="88">
        <f>'All In One'!K17</f>
        <v>0</v>
      </c>
      <c r="L14" s="88">
        <f>'All In One'!M17</f>
        <v>0</v>
      </c>
      <c r="M14" s="88">
        <f>'All In One'!O17</f>
        <v>0</v>
      </c>
      <c r="N14" s="88">
        <f>'All In One'!Q17</f>
        <v>0</v>
      </c>
      <c r="O14" s="88">
        <f>'All In One'!S17</f>
        <v>0</v>
      </c>
      <c r="P14" s="88">
        <f>'All In One'!U17</f>
        <v>0</v>
      </c>
    </row>
    <row r="15" spans="1:16" ht="12.75" customHeight="1" x14ac:dyDescent="0.15">
      <c r="A15" s="83" t="s">
        <v>130</v>
      </c>
      <c r="B15" s="83"/>
      <c r="C15" s="83"/>
      <c r="D15" s="87"/>
      <c r="E15" s="88"/>
      <c r="F15" s="88"/>
      <c r="G15" s="88">
        <f>'All In One'!C18</f>
        <v>0</v>
      </c>
      <c r="H15" s="88">
        <f>'All In One'!E18</f>
        <v>372248.63199999998</v>
      </c>
      <c r="I15" s="88">
        <f>'All In One'!G18</f>
        <v>4983.249599999981</v>
      </c>
      <c r="J15" s="88">
        <f>'All In One'!I18</f>
        <v>4471.8672800000058</v>
      </c>
      <c r="K15" s="88">
        <f>'All In One'!K18</f>
        <v>-339538.88159999996</v>
      </c>
      <c r="L15" s="88">
        <f>'All In One'!M18</f>
        <v>104302</v>
      </c>
      <c r="M15" s="88">
        <f>'All In One'!O18</f>
        <v>104764</v>
      </c>
      <c r="N15" s="88">
        <f>'All In One'!Q18</f>
        <v>196676.13271999999</v>
      </c>
      <c r="O15" s="88">
        <f>'All In One'!S18</f>
        <v>3964</v>
      </c>
      <c r="P15" s="88">
        <f>'All In One'!U18</f>
        <v>3062</v>
      </c>
    </row>
    <row r="16" spans="1:16" ht="12.75" customHeight="1" x14ac:dyDescent="0.15">
      <c r="A16" s="84" t="s">
        <v>131</v>
      </c>
      <c r="B16" s="83"/>
      <c r="C16" s="83"/>
      <c r="D16" s="90">
        <f>SUM(D7:D15)</f>
        <v>0</v>
      </c>
      <c r="E16" s="90"/>
      <c r="F16" s="90"/>
      <c r="G16" s="90">
        <f t="shared" ref="G16:P16" si="0">SUM(G7:G15)</f>
        <v>0</v>
      </c>
      <c r="H16" s="90">
        <f t="shared" si="0"/>
        <v>-3229632.1346666673</v>
      </c>
      <c r="I16" s="90">
        <f t="shared" si="0"/>
        <v>-219786.90026666678</v>
      </c>
      <c r="J16" s="90">
        <f t="shared" si="0"/>
        <v>-18950.422720000031</v>
      </c>
      <c r="K16" s="90">
        <f t="shared" si="0"/>
        <v>-576176.70071666664</v>
      </c>
      <c r="L16" s="90">
        <f t="shared" si="0"/>
        <v>-281738.45559666672</v>
      </c>
      <c r="M16" s="90">
        <f t="shared" si="0"/>
        <v>148971.54440333333</v>
      </c>
      <c r="N16" s="90">
        <f t="shared" si="0"/>
        <v>-172032.75176666665</v>
      </c>
      <c r="O16" s="90">
        <f t="shared" si="0"/>
        <v>-335946.75693666667</v>
      </c>
      <c r="P16" s="90">
        <f t="shared" si="0"/>
        <v>-239176.54067666666</v>
      </c>
    </row>
    <row r="17" spans="1:16" ht="12.75" customHeight="1" x14ac:dyDescent="0.15"/>
    <row r="18" spans="1:16" ht="12.75" customHeight="1" x14ac:dyDescent="0.15">
      <c r="A18" s="84" t="s">
        <v>132</v>
      </c>
      <c r="B18" s="83"/>
      <c r="C18" s="83"/>
      <c r="D18" s="83"/>
      <c r="E18" s="88"/>
      <c r="F18" s="88"/>
      <c r="G18" s="88"/>
      <c r="H18" s="88"/>
      <c r="I18" s="88"/>
      <c r="J18" s="88"/>
      <c r="K18" s="88"/>
      <c r="L18" s="88"/>
      <c r="M18" s="88"/>
      <c r="N18" s="88"/>
      <c r="O18" s="88"/>
      <c r="P18" s="88"/>
    </row>
    <row r="19" spans="1:16" ht="12.75" customHeight="1" x14ac:dyDescent="0.15">
      <c r="A19" s="83" t="s">
        <v>133</v>
      </c>
      <c r="B19" s="83"/>
      <c r="C19" s="83"/>
      <c r="D19" s="83"/>
      <c r="E19" s="88"/>
      <c r="F19" s="88"/>
      <c r="G19" s="88" t="e">
        <f>-Engineering!#REF!</f>
        <v>#REF!</v>
      </c>
      <c r="H19" s="88">
        <f>-Engineering!D27</f>
        <v>-1530642.7500000002</v>
      </c>
      <c r="I19" s="88">
        <f>-Engineering!E27</f>
        <v>-158085.67500000002</v>
      </c>
      <c r="J19" s="88">
        <f>-Engineering!F27</f>
        <v>-158085.67500000002</v>
      </c>
      <c r="K19" s="88">
        <f>-Engineering!G27</f>
        <v>-145438.55733000001</v>
      </c>
      <c r="L19" s="88">
        <f>-Engineering!H27</f>
        <v>-145438.55733000001</v>
      </c>
      <c r="M19" s="88">
        <f>-Engineering!I27</f>
        <v>-145438.55733000001</v>
      </c>
      <c r="N19" s="88">
        <f>-Engineering!J27</f>
        <v>-130264.6125</v>
      </c>
      <c r="O19" s="88">
        <f>-Engineering!K27</f>
        <v>-118115.11767000001</v>
      </c>
      <c r="P19" s="88">
        <f>-Engineering!L27</f>
        <v>-94009.987500000003</v>
      </c>
    </row>
    <row r="20" spans="1:16" ht="12.75" customHeight="1" x14ac:dyDescent="0.15">
      <c r="A20" s="83" t="s">
        <v>134</v>
      </c>
      <c r="B20" s="83"/>
      <c r="C20" s="83"/>
      <c r="D20" s="83"/>
      <c r="E20" s="88"/>
      <c r="F20" s="88"/>
      <c r="G20" s="88" t="e">
        <f t="shared" ref="G20:P20" si="1">-#REF!</f>
        <v>#REF!</v>
      </c>
      <c r="H20" s="88" t="e">
        <f t="shared" si="1"/>
        <v>#REF!</v>
      </c>
      <c r="I20" s="88" t="e">
        <f t="shared" si="1"/>
        <v>#REF!</v>
      </c>
      <c r="J20" s="88" t="e">
        <f t="shared" si="1"/>
        <v>#REF!</v>
      </c>
      <c r="K20" s="88" t="e">
        <f t="shared" si="1"/>
        <v>#REF!</v>
      </c>
      <c r="L20" s="88" t="e">
        <f t="shared" si="1"/>
        <v>#REF!</v>
      </c>
      <c r="M20" s="88" t="e">
        <f t="shared" si="1"/>
        <v>#REF!</v>
      </c>
      <c r="N20" s="88" t="e">
        <f t="shared" si="1"/>
        <v>#REF!</v>
      </c>
      <c r="O20" s="88" t="e">
        <f t="shared" si="1"/>
        <v>#REF!</v>
      </c>
      <c r="P20" s="88" t="e">
        <f t="shared" si="1"/>
        <v>#REF!</v>
      </c>
    </row>
    <row r="21" spans="1:16" ht="12.75" customHeight="1" x14ac:dyDescent="0.15">
      <c r="A21" s="84" t="s">
        <v>135</v>
      </c>
      <c r="B21" s="83"/>
      <c r="C21" s="83"/>
      <c r="D21" s="90">
        <f>SUM(D19:D20)</f>
        <v>0</v>
      </c>
      <c r="E21" s="90"/>
      <c r="F21" s="90"/>
      <c r="G21" s="90" t="e">
        <f t="shared" ref="G21:P21" si="2">SUM(G19:G20)</f>
        <v>#REF!</v>
      </c>
      <c r="H21" s="90" t="e">
        <f t="shared" si="2"/>
        <v>#REF!</v>
      </c>
      <c r="I21" s="90" t="e">
        <f t="shared" si="2"/>
        <v>#REF!</v>
      </c>
      <c r="J21" s="90" t="e">
        <f t="shared" si="2"/>
        <v>#REF!</v>
      </c>
      <c r="K21" s="90" t="e">
        <f t="shared" si="2"/>
        <v>#REF!</v>
      </c>
      <c r="L21" s="90" t="e">
        <f t="shared" si="2"/>
        <v>#REF!</v>
      </c>
      <c r="M21" s="90" t="e">
        <f t="shared" si="2"/>
        <v>#REF!</v>
      </c>
      <c r="N21" s="90" t="e">
        <f t="shared" si="2"/>
        <v>#REF!</v>
      </c>
      <c r="O21" s="90" t="e">
        <f t="shared" si="2"/>
        <v>#REF!</v>
      </c>
      <c r="P21" s="90" t="e">
        <f t="shared" si="2"/>
        <v>#REF!</v>
      </c>
    </row>
    <row r="22" spans="1:16" ht="12.75" customHeight="1" x14ac:dyDescent="0.15">
      <c r="A22" s="83"/>
      <c r="B22" s="83"/>
      <c r="C22" s="83"/>
      <c r="D22" s="83"/>
      <c r="E22" s="88"/>
      <c r="F22" s="88"/>
      <c r="G22" s="88"/>
      <c r="H22" s="88"/>
      <c r="I22" s="88"/>
      <c r="J22" s="88"/>
      <c r="K22" s="88"/>
      <c r="L22" s="88"/>
      <c r="M22" s="88"/>
      <c r="N22" s="88"/>
      <c r="O22" s="88"/>
      <c r="P22" s="88"/>
    </row>
    <row r="23" spans="1:16" ht="12.75" customHeight="1" x14ac:dyDescent="0.15">
      <c r="A23" s="84" t="s">
        <v>136</v>
      </c>
      <c r="B23" s="83"/>
      <c r="C23" s="83"/>
      <c r="D23" s="83"/>
      <c r="E23" s="88"/>
      <c r="F23" s="88"/>
      <c r="G23" s="88"/>
      <c r="H23" s="88"/>
      <c r="I23" s="88"/>
      <c r="J23" s="88"/>
      <c r="K23" s="88"/>
      <c r="L23" s="88"/>
      <c r="M23" s="88"/>
      <c r="N23" s="88"/>
      <c r="O23" s="88"/>
      <c r="P23" s="88"/>
    </row>
    <row r="24" spans="1:16" ht="12.75" customHeight="1" x14ac:dyDescent="0.15">
      <c r="A24" s="83" t="s">
        <v>137</v>
      </c>
      <c r="B24" s="83"/>
      <c r="C24" s="83"/>
      <c r="D24" s="83"/>
      <c r="E24" s="88"/>
      <c r="F24" s="88"/>
      <c r="G24" s="88"/>
      <c r="H24" s="88"/>
      <c r="I24" s="88"/>
      <c r="J24" s="88">
        <v>1000000</v>
      </c>
      <c r="K24" s="88"/>
      <c r="L24" s="88"/>
      <c r="M24" s="88"/>
      <c r="N24" s="88"/>
      <c r="O24" s="88"/>
      <c r="P24" s="88"/>
    </row>
    <row r="25" spans="1:16" ht="12.75" customHeight="1" x14ac:dyDescent="0.15">
      <c r="A25" s="83" t="s">
        <v>138</v>
      </c>
      <c r="B25" s="83"/>
      <c r="C25" s="83"/>
      <c r="D25" s="87"/>
      <c r="E25" s="88"/>
      <c r="F25" s="88"/>
      <c r="G25" s="88">
        <v>-857</v>
      </c>
      <c r="H25" s="88">
        <v>-857</v>
      </c>
      <c r="I25" s="88">
        <v>-857</v>
      </c>
      <c r="J25" s="88">
        <v>-857</v>
      </c>
      <c r="K25" s="88">
        <v>-857</v>
      </c>
      <c r="L25" s="88">
        <v>-857</v>
      </c>
      <c r="M25" s="88">
        <v>-857</v>
      </c>
      <c r="N25" s="88">
        <v>-857</v>
      </c>
      <c r="O25" s="88">
        <v>-857</v>
      </c>
      <c r="P25" s="88">
        <v>-857</v>
      </c>
    </row>
    <row r="26" spans="1:16" ht="12.75" customHeight="1" x14ac:dyDescent="0.15">
      <c r="A26" s="83" t="s">
        <v>139</v>
      </c>
      <c r="B26" s="83"/>
      <c r="C26" s="83"/>
      <c r="D26" s="87"/>
      <c r="E26" s="88"/>
      <c r="F26" s="88"/>
      <c r="G26" s="88">
        <v>-2500</v>
      </c>
      <c r="H26" s="88">
        <v>-2500</v>
      </c>
      <c r="I26" s="88">
        <v>-2500</v>
      </c>
      <c r="J26" s="88">
        <v>-40000</v>
      </c>
      <c r="K26" s="88"/>
      <c r="L26" s="88"/>
      <c r="M26" s="88"/>
      <c r="N26" s="88"/>
      <c r="O26" s="88"/>
      <c r="P26" s="88"/>
    </row>
    <row r="27" spans="1:16" ht="12.75" customHeight="1" x14ac:dyDescent="0.15">
      <c r="A27" s="83" t="s">
        <v>140</v>
      </c>
      <c r="B27" s="83"/>
      <c r="C27" s="83"/>
      <c r="D27" s="83"/>
      <c r="E27" s="88"/>
      <c r="F27" s="88"/>
      <c r="G27" s="88"/>
      <c r="H27" s="88"/>
      <c r="I27" s="88"/>
      <c r="J27" s="88"/>
      <c r="K27" s="88"/>
      <c r="L27" s="88"/>
      <c r="M27" s="88"/>
      <c r="N27" s="88"/>
      <c r="O27" s="88"/>
      <c r="P27" s="88"/>
    </row>
    <row r="28" spans="1:16" ht="12.75" customHeight="1" x14ac:dyDescent="0.15">
      <c r="A28" s="84" t="s">
        <v>141</v>
      </c>
      <c r="B28" s="83"/>
      <c r="C28" s="83"/>
      <c r="D28" s="90">
        <f>SUM(D24:D27)</f>
        <v>0</v>
      </c>
      <c r="E28" s="90"/>
      <c r="F28" s="90"/>
      <c r="G28" s="90">
        <f t="shared" ref="G28:P28" si="3">SUM(G24:G27)</f>
        <v>-3357</v>
      </c>
      <c r="H28" s="90">
        <f t="shared" si="3"/>
        <v>-3357</v>
      </c>
      <c r="I28" s="90">
        <f t="shared" si="3"/>
        <v>-3357</v>
      </c>
      <c r="J28" s="90">
        <f t="shared" si="3"/>
        <v>959143</v>
      </c>
      <c r="K28" s="90">
        <f t="shared" si="3"/>
        <v>-857</v>
      </c>
      <c r="L28" s="90">
        <f t="shared" si="3"/>
        <v>-857</v>
      </c>
      <c r="M28" s="90">
        <f t="shared" si="3"/>
        <v>-857</v>
      </c>
      <c r="N28" s="90">
        <f t="shared" si="3"/>
        <v>-857</v>
      </c>
      <c r="O28" s="90">
        <f t="shared" si="3"/>
        <v>-857</v>
      </c>
      <c r="P28" s="90">
        <f t="shared" si="3"/>
        <v>-857</v>
      </c>
    </row>
    <row r="29" spans="1:16" ht="12.75" customHeight="1" x14ac:dyDescent="0.15">
      <c r="A29" s="83"/>
      <c r="B29" s="83"/>
      <c r="C29" s="83"/>
      <c r="D29" s="83"/>
      <c r="E29" s="88"/>
      <c r="F29" s="88"/>
      <c r="G29" s="88"/>
      <c r="H29" s="88"/>
      <c r="I29" s="88"/>
      <c r="J29" s="88"/>
      <c r="K29" s="88"/>
      <c r="L29" s="88"/>
      <c r="M29" s="88"/>
      <c r="N29" s="88"/>
      <c r="O29" s="88"/>
      <c r="P29" s="88"/>
    </row>
    <row r="30" spans="1:16" ht="12.75" customHeight="1" x14ac:dyDescent="0.15">
      <c r="A30" s="84" t="s">
        <v>142</v>
      </c>
      <c r="B30" s="83"/>
      <c r="C30" s="83"/>
      <c r="D30" s="90">
        <f>D16+D21+D28</f>
        <v>0</v>
      </c>
      <c r="E30" s="90"/>
      <c r="F30" s="90"/>
      <c r="G30" s="90" t="e">
        <f t="shared" ref="G30:P30" si="4">G16+G21+G28</f>
        <v>#REF!</v>
      </c>
      <c r="H30" s="90" t="e">
        <f t="shared" si="4"/>
        <v>#REF!</v>
      </c>
      <c r="I30" s="90" t="e">
        <f t="shared" si="4"/>
        <v>#REF!</v>
      </c>
      <c r="J30" s="90" t="e">
        <f t="shared" si="4"/>
        <v>#REF!</v>
      </c>
      <c r="K30" s="90" t="e">
        <f t="shared" si="4"/>
        <v>#REF!</v>
      </c>
      <c r="L30" s="90" t="e">
        <f t="shared" si="4"/>
        <v>#REF!</v>
      </c>
      <c r="M30" s="90" t="e">
        <f t="shared" si="4"/>
        <v>#REF!</v>
      </c>
      <c r="N30" s="90" t="e">
        <f t="shared" si="4"/>
        <v>#REF!</v>
      </c>
      <c r="O30" s="90" t="e">
        <f t="shared" si="4"/>
        <v>#REF!</v>
      </c>
      <c r="P30" s="90" t="e">
        <f t="shared" si="4"/>
        <v>#REF!</v>
      </c>
    </row>
    <row r="31" spans="1:16" ht="12.75" customHeight="1" x14ac:dyDescent="0.15">
      <c r="A31" s="83" t="s">
        <v>143</v>
      </c>
      <c r="B31" s="83"/>
      <c r="C31" s="83"/>
      <c r="D31" s="87"/>
      <c r="E31" s="88"/>
      <c r="F31" s="88"/>
      <c r="G31" s="88">
        <f t="shared" ref="G31:P31" si="5">F32</f>
        <v>721186</v>
      </c>
      <c r="H31" s="88" t="e">
        <f t="shared" si="5"/>
        <v>#REF!</v>
      </c>
      <c r="I31" s="88" t="e">
        <f t="shared" si="5"/>
        <v>#REF!</v>
      </c>
      <c r="J31" s="88" t="e">
        <f t="shared" si="5"/>
        <v>#REF!</v>
      </c>
      <c r="K31" s="88" t="e">
        <f t="shared" si="5"/>
        <v>#REF!</v>
      </c>
      <c r="L31" s="88" t="e">
        <f t="shared" si="5"/>
        <v>#REF!</v>
      </c>
      <c r="M31" s="88" t="e">
        <f t="shared" si="5"/>
        <v>#REF!</v>
      </c>
      <c r="N31" s="88" t="e">
        <f t="shared" si="5"/>
        <v>#REF!</v>
      </c>
      <c r="O31" s="88" t="e">
        <f t="shared" si="5"/>
        <v>#REF!</v>
      </c>
      <c r="P31" s="88" t="e">
        <f t="shared" si="5"/>
        <v>#REF!</v>
      </c>
    </row>
    <row r="32" spans="1:16" ht="12.75" customHeight="1" x14ac:dyDescent="0.15">
      <c r="A32" s="84" t="s">
        <v>144</v>
      </c>
      <c r="B32" s="83"/>
      <c r="C32" s="83"/>
      <c r="D32" s="90">
        <f>SUM(D30:D31)</f>
        <v>0</v>
      </c>
      <c r="E32" s="90"/>
      <c r="F32" s="90">
        <v>721186</v>
      </c>
      <c r="G32" s="90" t="e">
        <f t="shared" ref="G32:P32" si="6">SUM(G30:G31)</f>
        <v>#REF!</v>
      </c>
      <c r="H32" s="90" t="e">
        <f t="shared" si="6"/>
        <v>#REF!</v>
      </c>
      <c r="I32" s="90" t="e">
        <f t="shared" si="6"/>
        <v>#REF!</v>
      </c>
      <c r="J32" s="90" t="e">
        <f t="shared" si="6"/>
        <v>#REF!</v>
      </c>
      <c r="K32" s="90" t="e">
        <f t="shared" si="6"/>
        <v>#REF!</v>
      </c>
      <c r="L32" s="90" t="e">
        <f t="shared" si="6"/>
        <v>#REF!</v>
      </c>
      <c r="M32" s="90" t="e">
        <f t="shared" si="6"/>
        <v>#REF!</v>
      </c>
      <c r="N32" s="90" t="e">
        <f t="shared" si="6"/>
        <v>#REF!</v>
      </c>
      <c r="O32" s="90" t="e">
        <f t="shared" si="6"/>
        <v>#REF!</v>
      </c>
      <c r="P32" s="90" t="e">
        <f t="shared" si="6"/>
        <v>#REF!</v>
      </c>
    </row>
    <row r="33" spans="1:15" ht="12.75" customHeight="1" x14ac:dyDescent="0.15"/>
    <row r="34" spans="1:15" ht="12.75" customHeight="1" x14ac:dyDescent="0.15"/>
    <row r="35" spans="1:15" ht="12.75" customHeight="1" x14ac:dyDescent="0.15"/>
    <row r="36" spans="1:15" ht="12.75" customHeight="1" x14ac:dyDescent="0.15">
      <c r="A36" s="43"/>
      <c r="B36" s="43"/>
      <c r="C36" s="43"/>
      <c r="D36" s="369">
        <v>2022</v>
      </c>
      <c r="E36" s="368"/>
      <c r="F36" s="368"/>
      <c r="G36" s="368"/>
      <c r="H36" s="368"/>
      <c r="I36" s="368"/>
      <c r="J36" s="368"/>
      <c r="K36" s="368"/>
      <c r="L36" s="368"/>
      <c r="M36" s="368"/>
      <c r="N36" s="361"/>
    </row>
    <row r="37" spans="1:15" ht="12.75" customHeight="1" x14ac:dyDescent="0.15">
      <c r="A37" s="43"/>
      <c r="B37" s="43"/>
      <c r="C37" s="43"/>
      <c r="D37" s="46" t="s">
        <v>44</v>
      </c>
      <c r="E37" s="46" t="s">
        <v>44</v>
      </c>
      <c r="F37" s="46" t="s">
        <v>44</v>
      </c>
      <c r="G37" s="46" t="s">
        <v>44</v>
      </c>
      <c r="H37" s="46" t="s">
        <v>44</v>
      </c>
      <c r="I37" s="46" t="s">
        <v>44</v>
      </c>
      <c r="J37" s="46" t="s">
        <v>44</v>
      </c>
      <c r="K37" s="46" t="s">
        <v>44</v>
      </c>
      <c r="L37" s="46" t="s">
        <v>44</v>
      </c>
      <c r="M37" s="46" t="s">
        <v>44</v>
      </c>
      <c r="N37" s="46" t="s">
        <v>44</v>
      </c>
      <c r="O37" s="46" t="s">
        <v>44</v>
      </c>
    </row>
    <row r="38" spans="1:15" ht="12.75" customHeight="1" x14ac:dyDescent="0.2">
      <c r="A38" s="43"/>
      <c r="B38" s="43"/>
      <c r="C38" s="47">
        <v>44166</v>
      </c>
      <c r="D38" s="91">
        <v>44866</v>
      </c>
      <c r="E38" s="91">
        <v>44896</v>
      </c>
      <c r="F38" s="91">
        <v>44927</v>
      </c>
      <c r="G38" s="91">
        <v>44958</v>
      </c>
      <c r="H38" s="91">
        <v>44986</v>
      </c>
      <c r="I38" s="91">
        <v>45017</v>
      </c>
      <c r="J38" s="91">
        <v>45047</v>
      </c>
      <c r="K38" s="91">
        <v>45078</v>
      </c>
      <c r="L38" s="91">
        <v>45108</v>
      </c>
      <c r="M38" s="91">
        <v>45139</v>
      </c>
      <c r="N38" s="91">
        <v>45170</v>
      </c>
      <c r="O38" s="91">
        <v>45200</v>
      </c>
    </row>
    <row r="39" spans="1:15" ht="12.75" customHeight="1" x14ac:dyDescent="0.15">
      <c r="A39" s="46" t="s">
        <v>121</v>
      </c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</row>
    <row r="40" spans="1:15" ht="12.75" customHeight="1" x14ac:dyDescent="0.15">
      <c r="A40" s="43" t="s">
        <v>122</v>
      </c>
      <c r="B40" s="43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</row>
    <row r="41" spans="1:15" ht="12.75" customHeight="1" x14ac:dyDescent="0.15">
      <c r="A41" s="43" t="s">
        <v>123</v>
      </c>
      <c r="B41" s="43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</row>
    <row r="42" spans="1:15" ht="12.75" customHeight="1" x14ac:dyDescent="0.15">
      <c r="A42" s="43" t="s">
        <v>124</v>
      </c>
      <c r="B42" s="43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</row>
    <row r="43" spans="1:15" ht="12.75" customHeight="1" x14ac:dyDescent="0.15">
      <c r="A43" s="43" t="s">
        <v>125</v>
      </c>
      <c r="B43" s="43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</row>
    <row r="44" spans="1:15" ht="12.75" customHeight="1" x14ac:dyDescent="0.15">
      <c r="A44" s="43" t="s">
        <v>126</v>
      </c>
      <c r="B44" s="43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</row>
    <row r="45" spans="1:15" ht="12.75" customHeight="1" x14ac:dyDescent="0.15">
      <c r="A45" s="43" t="s">
        <v>127</v>
      </c>
      <c r="B45" s="43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</row>
    <row r="46" spans="1:15" ht="12.75" customHeight="1" x14ac:dyDescent="0.15">
      <c r="A46" s="43" t="s">
        <v>145</v>
      </c>
      <c r="B46" s="43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</row>
    <row r="47" spans="1:15" ht="12.75" customHeight="1" x14ac:dyDescent="0.15">
      <c r="A47" s="43" t="s">
        <v>128</v>
      </c>
      <c r="B47" s="43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</row>
    <row r="48" spans="1:15" ht="12.75" customHeight="1" x14ac:dyDescent="0.15">
      <c r="A48" s="43" t="s">
        <v>146</v>
      </c>
      <c r="B48" s="43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</row>
    <row r="49" spans="1:13320" ht="12.75" customHeight="1" x14ac:dyDescent="0.15">
      <c r="A49" s="43" t="s">
        <v>147</v>
      </c>
      <c r="B49" s="43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</row>
    <row r="50" spans="1:13320" ht="12.75" customHeight="1" x14ac:dyDescent="0.15">
      <c r="A50" s="43" t="s">
        <v>148</v>
      </c>
      <c r="B50" s="43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</row>
    <row r="51" spans="1:13320" ht="12.75" customHeight="1" x14ac:dyDescent="0.15">
      <c r="A51" s="43" t="s">
        <v>149</v>
      </c>
      <c r="B51" s="43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</row>
    <row r="52" spans="1:13320" ht="12.75" customHeight="1" x14ac:dyDescent="0.15">
      <c r="A52" s="43" t="s">
        <v>150</v>
      </c>
      <c r="B52" s="43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</row>
    <row r="53" spans="1:13320" ht="12.75" customHeight="1" x14ac:dyDescent="0.15">
      <c r="A53" s="46" t="s">
        <v>131</v>
      </c>
      <c r="B53" s="43"/>
      <c r="C53" s="48"/>
      <c r="D53" s="49">
        <f t="shared" ref="D53:I53" si="7">SUM(D40:D52)</f>
        <v>0</v>
      </c>
      <c r="E53" s="49">
        <f t="shared" si="7"/>
        <v>0</v>
      </c>
      <c r="F53" s="49">
        <f t="shared" si="7"/>
        <v>0</v>
      </c>
      <c r="G53" s="49">
        <f t="shared" si="7"/>
        <v>0</v>
      </c>
      <c r="H53" s="49">
        <f t="shared" si="7"/>
        <v>0</v>
      </c>
      <c r="I53" s="49">
        <f t="shared" si="7"/>
        <v>0</v>
      </c>
      <c r="J53" s="49"/>
      <c r="K53" s="49">
        <f t="shared" ref="K53:O53" si="8">SUM(K40:K52)</f>
        <v>0</v>
      </c>
      <c r="L53" s="49">
        <f t="shared" si="8"/>
        <v>0</v>
      </c>
      <c r="M53" s="49">
        <f t="shared" si="8"/>
        <v>0</v>
      </c>
      <c r="N53" s="49">
        <f t="shared" si="8"/>
        <v>0</v>
      </c>
      <c r="O53" s="49">
        <f t="shared" si="8"/>
        <v>0</v>
      </c>
    </row>
    <row r="54" spans="1:13320" ht="12.75" customHeight="1" x14ac:dyDescent="0.15">
      <c r="A54" s="43"/>
      <c r="B54" s="43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</row>
    <row r="55" spans="1:13320" ht="12.75" customHeight="1" x14ac:dyDescent="0.15">
      <c r="A55" s="46" t="s">
        <v>132</v>
      </c>
      <c r="B55" s="43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</row>
    <row r="56" spans="1:13320" ht="12.75" customHeight="1" x14ac:dyDescent="0.15">
      <c r="A56" s="43" t="s">
        <v>133</v>
      </c>
      <c r="B56" s="43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</row>
    <row r="57" spans="1:13320" ht="12.75" customHeight="1" x14ac:dyDescent="0.15">
      <c r="A57" s="43" t="s">
        <v>134</v>
      </c>
      <c r="B57" s="43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</row>
    <row r="58" spans="1:13320" ht="12.75" customHeight="1" x14ac:dyDescent="0.15">
      <c r="A58" s="46" t="s">
        <v>135</v>
      </c>
      <c r="B58" s="43"/>
      <c r="C58" s="48"/>
      <c r="D58" s="49">
        <f t="shared" ref="D58:I58" si="9">SUM(D56:D57)</f>
        <v>0</v>
      </c>
      <c r="E58" s="49">
        <f t="shared" si="9"/>
        <v>0</v>
      </c>
      <c r="F58" s="49">
        <f t="shared" si="9"/>
        <v>0</v>
      </c>
      <c r="G58" s="49">
        <f t="shared" si="9"/>
        <v>0</v>
      </c>
      <c r="H58" s="49">
        <f t="shared" si="9"/>
        <v>0</v>
      </c>
      <c r="I58" s="49">
        <f t="shared" si="9"/>
        <v>0</v>
      </c>
      <c r="J58" s="49"/>
      <c r="K58" s="49">
        <f t="shared" ref="K58:O58" si="10">SUM(K56:K57)</f>
        <v>0</v>
      </c>
      <c r="L58" s="49">
        <f t="shared" si="10"/>
        <v>0</v>
      </c>
      <c r="M58" s="49">
        <f t="shared" si="10"/>
        <v>0</v>
      </c>
      <c r="N58" s="49">
        <f t="shared" si="10"/>
        <v>0</v>
      </c>
      <c r="O58" s="49">
        <f t="shared" si="10"/>
        <v>0</v>
      </c>
    </row>
    <row r="59" spans="1:13320" ht="12.75" customHeight="1" x14ac:dyDescent="0.15">
      <c r="A59" s="43"/>
      <c r="B59" s="43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</row>
    <row r="60" spans="1:13320" ht="12.75" customHeight="1" x14ac:dyDescent="0.15">
      <c r="A60" s="46" t="s">
        <v>136</v>
      </c>
      <c r="B60" s="43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</row>
    <row r="61" spans="1:13320" ht="12.75" customHeight="1" x14ac:dyDescent="0.15">
      <c r="A61" s="43" t="s">
        <v>137</v>
      </c>
      <c r="B61" s="43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</row>
    <row r="62" spans="1:13320" ht="12.75" customHeight="1" x14ac:dyDescent="0.15">
      <c r="A62" s="43" t="s">
        <v>138</v>
      </c>
      <c r="B62" s="43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</row>
    <row r="63" spans="1:13320" ht="12.75" customHeight="1" x14ac:dyDescent="0.15">
      <c r="A63" s="92"/>
      <c r="B63" s="92"/>
      <c r="C63" s="92"/>
      <c r="D63" s="92"/>
      <c r="E63" s="92"/>
      <c r="F63" s="92"/>
      <c r="G63" s="92"/>
      <c r="H63" s="92"/>
      <c r="I63" s="92"/>
      <c r="J63" s="92"/>
      <c r="K63" s="92"/>
      <c r="L63" s="92"/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  <c r="AA63" s="92"/>
      <c r="AB63" s="92"/>
      <c r="AC63" s="92"/>
      <c r="AD63" s="92"/>
      <c r="AE63" s="92"/>
      <c r="AF63" s="92"/>
      <c r="AG63" s="92"/>
      <c r="AH63" s="92"/>
      <c r="AI63" s="92"/>
      <c r="AJ63" s="92"/>
      <c r="AK63" s="92"/>
      <c r="AL63" s="92"/>
      <c r="AM63" s="92"/>
      <c r="AN63" s="92"/>
      <c r="AO63" s="92"/>
      <c r="AP63" s="92"/>
      <c r="AQ63" s="92"/>
      <c r="AR63" s="92"/>
      <c r="AS63" s="92"/>
      <c r="AT63" s="92"/>
      <c r="AU63" s="92"/>
      <c r="AV63" s="92"/>
      <c r="AW63" s="92"/>
      <c r="AX63" s="92"/>
      <c r="AY63" s="92"/>
      <c r="AZ63" s="92"/>
      <c r="BA63" s="92"/>
      <c r="BB63" s="92"/>
      <c r="BC63" s="92"/>
      <c r="BD63" s="92"/>
      <c r="BE63" s="92"/>
      <c r="BF63" s="92"/>
      <c r="BG63" s="92"/>
      <c r="BH63" s="92"/>
      <c r="BI63" s="92"/>
      <c r="BJ63" s="92"/>
      <c r="BK63" s="92"/>
      <c r="BL63" s="92"/>
      <c r="BM63" s="92"/>
      <c r="BN63" s="92"/>
      <c r="BO63" s="92"/>
      <c r="BP63" s="92"/>
      <c r="BQ63" s="92"/>
      <c r="BR63" s="92"/>
      <c r="BS63" s="92"/>
      <c r="BT63" s="92"/>
      <c r="BU63" s="92"/>
      <c r="BV63" s="92"/>
      <c r="BW63" s="92"/>
      <c r="BX63" s="92"/>
      <c r="BY63" s="92"/>
      <c r="BZ63" s="92"/>
      <c r="CA63" s="92"/>
      <c r="CB63" s="92"/>
      <c r="CC63" s="92"/>
      <c r="CD63" s="92"/>
      <c r="CE63" s="92"/>
      <c r="CF63" s="92"/>
      <c r="CG63" s="92"/>
      <c r="CH63" s="92"/>
      <c r="CI63" s="92"/>
      <c r="CJ63" s="92"/>
      <c r="CK63" s="92"/>
      <c r="CL63" s="92"/>
      <c r="CM63" s="92"/>
      <c r="CN63" s="92"/>
      <c r="CO63" s="92"/>
      <c r="CP63" s="92"/>
      <c r="CQ63" s="92"/>
      <c r="CR63" s="92"/>
      <c r="CS63" s="92"/>
      <c r="CT63" s="92"/>
      <c r="CU63" s="92"/>
      <c r="CV63" s="92"/>
      <c r="CW63" s="92"/>
      <c r="CX63" s="92"/>
      <c r="CY63" s="92"/>
      <c r="CZ63" s="92"/>
      <c r="DA63" s="92"/>
      <c r="DB63" s="92"/>
      <c r="DC63" s="92"/>
      <c r="DD63" s="92"/>
      <c r="DE63" s="92"/>
      <c r="DF63" s="92"/>
      <c r="DG63" s="92"/>
      <c r="DH63" s="92"/>
      <c r="DI63" s="92"/>
      <c r="DJ63" s="92"/>
      <c r="DK63" s="92"/>
      <c r="DL63" s="92"/>
      <c r="DM63" s="92"/>
      <c r="DN63" s="92"/>
      <c r="DO63" s="92"/>
      <c r="DP63" s="92"/>
      <c r="DQ63" s="92"/>
      <c r="DR63" s="92"/>
      <c r="DS63" s="92"/>
      <c r="DT63" s="92"/>
      <c r="DU63" s="92"/>
      <c r="DV63" s="92"/>
      <c r="DW63" s="92"/>
      <c r="DX63" s="92"/>
      <c r="DY63" s="92"/>
      <c r="DZ63" s="92"/>
      <c r="EA63" s="92"/>
      <c r="EB63" s="92"/>
      <c r="EC63" s="92"/>
      <c r="ED63" s="92"/>
      <c r="EE63" s="92"/>
      <c r="EF63" s="92"/>
      <c r="EG63" s="92"/>
      <c r="EH63" s="92"/>
      <c r="EI63" s="92"/>
      <c r="EJ63" s="92"/>
      <c r="EK63" s="92"/>
      <c r="EL63" s="92"/>
      <c r="EM63" s="92"/>
      <c r="EN63" s="92"/>
      <c r="EO63" s="92"/>
      <c r="EP63" s="92"/>
      <c r="EQ63" s="92"/>
      <c r="ER63" s="92"/>
      <c r="ES63" s="92"/>
      <c r="ET63" s="92"/>
      <c r="EU63" s="92"/>
      <c r="EV63" s="92"/>
      <c r="EW63" s="92"/>
      <c r="EX63" s="92"/>
      <c r="EY63" s="92"/>
      <c r="EZ63" s="92"/>
      <c r="FA63" s="92"/>
      <c r="FB63" s="92"/>
      <c r="FC63" s="92"/>
      <c r="FD63" s="92"/>
      <c r="FE63" s="92"/>
      <c r="FF63" s="92"/>
      <c r="FG63" s="92"/>
      <c r="FH63" s="92"/>
      <c r="FI63" s="92"/>
      <c r="FJ63" s="92"/>
      <c r="FK63" s="92"/>
      <c r="FL63" s="92"/>
      <c r="FM63" s="92"/>
      <c r="FN63" s="92"/>
      <c r="FO63" s="92"/>
      <c r="FP63" s="92"/>
      <c r="FQ63" s="92"/>
      <c r="FR63" s="92"/>
      <c r="FS63" s="92"/>
      <c r="FT63" s="92"/>
      <c r="FU63" s="92"/>
      <c r="FV63" s="92"/>
      <c r="FW63" s="92"/>
      <c r="FX63" s="92"/>
      <c r="FY63" s="92"/>
      <c r="FZ63" s="92"/>
      <c r="GA63" s="92"/>
      <c r="GB63" s="92"/>
      <c r="GC63" s="92"/>
      <c r="GD63" s="92"/>
      <c r="GE63" s="92"/>
      <c r="GF63" s="92"/>
      <c r="GG63" s="92"/>
      <c r="GH63" s="92"/>
      <c r="GI63" s="92"/>
      <c r="GJ63" s="92"/>
      <c r="GK63" s="92"/>
      <c r="GL63" s="92"/>
      <c r="GM63" s="92"/>
      <c r="GN63" s="92"/>
      <c r="GO63" s="92"/>
      <c r="GP63" s="92"/>
      <c r="GQ63" s="92"/>
      <c r="GR63" s="92"/>
      <c r="GS63" s="92"/>
      <c r="GT63" s="92"/>
      <c r="GU63" s="92"/>
      <c r="GV63" s="92"/>
      <c r="GW63" s="92"/>
      <c r="GX63" s="92"/>
      <c r="GY63" s="92"/>
      <c r="GZ63" s="92"/>
      <c r="HA63" s="92"/>
      <c r="HB63" s="92"/>
      <c r="HC63" s="92"/>
      <c r="HD63" s="92"/>
      <c r="HE63" s="92"/>
      <c r="HF63" s="92"/>
      <c r="HG63" s="92"/>
      <c r="HH63" s="92"/>
      <c r="HI63" s="92"/>
      <c r="HJ63" s="92"/>
      <c r="HK63" s="92"/>
      <c r="HL63" s="92"/>
      <c r="HM63" s="92"/>
      <c r="HN63" s="92"/>
      <c r="HO63" s="92"/>
      <c r="HP63" s="92"/>
      <c r="HQ63" s="92"/>
      <c r="HR63" s="92"/>
      <c r="HS63" s="92"/>
      <c r="HT63" s="92"/>
      <c r="HU63" s="92"/>
      <c r="HV63" s="92"/>
      <c r="HW63" s="92"/>
      <c r="HX63" s="92"/>
      <c r="HY63" s="92"/>
      <c r="HZ63" s="92"/>
      <c r="IA63" s="92"/>
      <c r="IB63" s="92"/>
      <c r="IC63" s="92"/>
      <c r="ID63" s="92"/>
      <c r="IE63" s="92"/>
      <c r="IF63" s="92"/>
      <c r="IG63" s="92"/>
      <c r="IH63" s="92"/>
      <c r="II63" s="92"/>
      <c r="IJ63" s="92"/>
      <c r="IK63" s="92"/>
      <c r="IL63" s="92"/>
      <c r="IM63" s="92"/>
      <c r="IN63" s="92"/>
      <c r="IO63" s="92"/>
      <c r="IP63" s="92"/>
      <c r="IQ63" s="92"/>
      <c r="IR63" s="92"/>
      <c r="IS63" s="92"/>
      <c r="IT63" s="92"/>
      <c r="IU63" s="92"/>
      <c r="IV63" s="92"/>
      <c r="IW63" s="92"/>
      <c r="IX63" s="92"/>
      <c r="IY63" s="92"/>
      <c r="IZ63" s="92"/>
      <c r="JA63" s="92"/>
      <c r="JB63" s="92"/>
      <c r="JC63" s="92"/>
      <c r="JD63" s="92"/>
      <c r="JE63" s="92"/>
      <c r="JF63" s="92"/>
      <c r="JG63" s="92"/>
      <c r="JH63" s="92"/>
      <c r="JI63" s="92"/>
      <c r="JJ63" s="92"/>
      <c r="JK63" s="92"/>
      <c r="JL63" s="92"/>
      <c r="JM63" s="92"/>
      <c r="JN63" s="92"/>
      <c r="JO63" s="92"/>
      <c r="JP63" s="92"/>
      <c r="JQ63" s="92"/>
      <c r="JR63" s="92"/>
      <c r="JS63" s="92"/>
      <c r="JT63" s="92"/>
      <c r="JU63" s="92"/>
      <c r="JV63" s="92"/>
      <c r="JW63" s="92"/>
      <c r="JX63" s="92"/>
      <c r="JY63" s="92"/>
      <c r="JZ63" s="92"/>
      <c r="KA63" s="92"/>
      <c r="KB63" s="92"/>
      <c r="KC63" s="92"/>
      <c r="KD63" s="92"/>
      <c r="KE63" s="92"/>
      <c r="KF63" s="92"/>
      <c r="KG63" s="92"/>
      <c r="KH63" s="92"/>
      <c r="KI63" s="92"/>
      <c r="KJ63" s="92"/>
      <c r="KK63" s="92"/>
      <c r="KL63" s="92"/>
      <c r="KM63" s="92"/>
      <c r="KN63" s="92"/>
      <c r="KO63" s="92"/>
      <c r="KP63" s="92"/>
      <c r="KQ63" s="92"/>
      <c r="KR63" s="92"/>
      <c r="KS63" s="92"/>
      <c r="KT63" s="92"/>
      <c r="KU63" s="92"/>
      <c r="KV63" s="92"/>
      <c r="KW63" s="92"/>
      <c r="KX63" s="92"/>
      <c r="KY63" s="92"/>
      <c r="KZ63" s="92"/>
      <c r="LA63" s="92"/>
      <c r="LB63" s="92"/>
      <c r="LC63" s="92"/>
      <c r="LD63" s="92"/>
      <c r="LE63" s="92"/>
      <c r="LF63" s="92"/>
      <c r="LG63" s="92"/>
      <c r="LH63" s="92"/>
      <c r="LI63" s="92"/>
      <c r="LJ63" s="92"/>
      <c r="LK63" s="92"/>
      <c r="LL63" s="92"/>
      <c r="LM63" s="92"/>
      <c r="LN63" s="92"/>
      <c r="LO63" s="92"/>
      <c r="LP63" s="92"/>
      <c r="LQ63" s="92"/>
      <c r="LR63" s="92"/>
      <c r="LS63" s="92"/>
      <c r="LT63" s="92"/>
      <c r="LU63" s="92"/>
      <c r="LV63" s="92"/>
      <c r="LW63" s="92"/>
      <c r="LX63" s="92"/>
      <c r="LY63" s="92"/>
      <c r="LZ63" s="92"/>
      <c r="MA63" s="92"/>
      <c r="MB63" s="92"/>
      <c r="MC63" s="92"/>
      <c r="MD63" s="92"/>
      <c r="ME63" s="92"/>
      <c r="MF63" s="92"/>
      <c r="MG63" s="92"/>
      <c r="MH63" s="92"/>
      <c r="MI63" s="92"/>
      <c r="MJ63" s="92"/>
      <c r="MK63" s="92"/>
      <c r="ML63" s="92"/>
      <c r="MM63" s="92"/>
      <c r="MN63" s="92"/>
      <c r="MO63" s="92"/>
      <c r="MP63" s="92"/>
      <c r="MQ63" s="92"/>
      <c r="MR63" s="92"/>
      <c r="MS63" s="92"/>
      <c r="MT63" s="92"/>
      <c r="MU63" s="92"/>
      <c r="MV63" s="92"/>
      <c r="MW63" s="92"/>
      <c r="MX63" s="92"/>
      <c r="MY63" s="92"/>
      <c r="MZ63" s="92"/>
      <c r="NA63" s="92"/>
      <c r="NB63" s="92"/>
      <c r="NC63" s="92"/>
      <c r="ND63" s="92"/>
      <c r="NE63" s="92"/>
      <c r="NF63" s="92"/>
      <c r="NG63" s="92"/>
      <c r="NH63" s="92"/>
      <c r="NI63" s="92"/>
      <c r="NJ63" s="92"/>
      <c r="NK63" s="92"/>
      <c r="NL63" s="92"/>
      <c r="NM63" s="92"/>
      <c r="NN63" s="92"/>
      <c r="NO63" s="92"/>
      <c r="NP63" s="92"/>
      <c r="NQ63" s="92"/>
      <c r="NR63" s="92"/>
      <c r="NS63" s="92"/>
      <c r="NT63" s="92"/>
      <c r="NU63" s="92"/>
      <c r="NV63" s="92"/>
      <c r="NW63" s="92"/>
      <c r="NX63" s="92"/>
      <c r="NY63" s="92"/>
      <c r="NZ63" s="92"/>
      <c r="OA63" s="92"/>
      <c r="OB63" s="92"/>
      <c r="OC63" s="92"/>
      <c r="OD63" s="92"/>
      <c r="OE63" s="92"/>
      <c r="OF63" s="92"/>
      <c r="OG63" s="92"/>
      <c r="OH63" s="92"/>
      <c r="OI63" s="92"/>
      <c r="OJ63" s="92"/>
      <c r="OK63" s="92"/>
      <c r="OL63" s="92"/>
      <c r="OM63" s="92"/>
      <c r="ON63" s="92"/>
      <c r="OO63" s="92"/>
      <c r="OP63" s="92"/>
      <c r="OQ63" s="92"/>
      <c r="OR63" s="92"/>
      <c r="OS63" s="92"/>
      <c r="OT63" s="92"/>
      <c r="OU63" s="92"/>
      <c r="OV63" s="92"/>
      <c r="OW63" s="92"/>
      <c r="OX63" s="92"/>
      <c r="OY63" s="92"/>
      <c r="OZ63" s="92"/>
      <c r="PA63" s="92"/>
      <c r="PB63" s="92"/>
      <c r="PC63" s="92"/>
      <c r="PD63" s="92"/>
      <c r="PE63" s="92"/>
      <c r="PF63" s="92"/>
      <c r="PG63" s="92"/>
      <c r="PH63" s="92"/>
      <c r="PI63" s="92"/>
      <c r="PJ63" s="92"/>
      <c r="PK63" s="92"/>
      <c r="PL63" s="92"/>
      <c r="PM63" s="92"/>
      <c r="PN63" s="92"/>
      <c r="PO63" s="92"/>
      <c r="PP63" s="92"/>
      <c r="PQ63" s="92"/>
      <c r="PR63" s="92"/>
      <c r="PS63" s="92"/>
      <c r="PT63" s="92"/>
      <c r="PU63" s="92"/>
      <c r="PV63" s="92"/>
      <c r="PW63" s="92"/>
      <c r="PX63" s="92"/>
      <c r="PY63" s="92"/>
      <c r="PZ63" s="92"/>
      <c r="QA63" s="92"/>
      <c r="QB63" s="92"/>
      <c r="QC63" s="92"/>
      <c r="QD63" s="92"/>
      <c r="QE63" s="92"/>
      <c r="QF63" s="92"/>
      <c r="QG63" s="92"/>
      <c r="QH63" s="92"/>
      <c r="QI63" s="92"/>
      <c r="QJ63" s="92"/>
      <c r="QK63" s="92"/>
      <c r="QL63" s="92"/>
      <c r="QM63" s="92"/>
      <c r="QN63" s="92"/>
      <c r="QO63" s="92"/>
      <c r="QP63" s="92"/>
      <c r="QQ63" s="92"/>
      <c r="QR63" s="92"/>
      <c r="QS63" s="92"/>
      <c r="QT63" s="92"/>
      <c r="QU63" s="92"/>
      <c r="QV63" s="92"/>
      <c r="QW63" s="92"/>
      <c r="QX63" s="92"/>
      <c r="QY63" s="92"/>
      <c r="QZ63" s="92"/>
      <c r="RA63" s="92"/>
      <c r="RB63" s="92"/>
      <c r="RC63" s="92"/>
      <c r="RD63" s="92"/>
      <c r="RE63" s="92"/>
      <c r="RF63" s="92"/>
      <c r="RG63" s="92"/>
      <c r="RH63" s="92"/>
      <c r="RI63" s="92"/>
      <c r="RJ63" s="92"/>
      <c r="RK63" s="92"/>
      <c r="RL63" s="92"/>
      <c r="RM63" s="92"/>
      <c r="RN63" s="92"/>
      <c r="RO63" s="92"/>
      <c r="RP63" s="92"/>
      <c r="RQ63" s="92"/>
      <c r="RR63" s="92"/>
      <c r="RS63" s="92"/>
      <c r="RT63" s="92"/>
      <c r="RU63" s="92"/>
      <c r="RV63" s="92"/>
      <c r="RW63" s="92"/>
      <c r="RX63" s="92"/>
      <c r="RY63" s="92"/>
      <c r="RZ63" s="92"/>
      <c r="SA63" s="92"/>
      <c r="SB63" s="92"/>
      <c r="SC63" s="92"/>
      <c r="SD63" s="92"/>
      <c r="SE63" s="92"/>
      <c r="SF63" s="92"/>
      <c r="SG63" s="92"/>
      <c r="SH63" s="92"/>
      <c r="SI63" s="92"/>
      <c r="SJ63" s="92"/>
      <c r="SK63" s="92"/>
      <c r="SL63" s="92"/>
      <c r="SM63" s="92"/>
      <c r="SN63" s="92"/>
      <c r="SO63" s="92"/>
      <c r="SP63" s="92"/>
      <c r="SQ63" s="92"/>
      <c r="SR63" s="92"/>
      <c r="SS63" s="92"/>
      <c r="ST63" s="92"/>
      <c r="SU63" s="92"/>
      <c r="SV63" s="92"/>
      <c r="SW63" s="92"/>
      <c r="SX63" s="92"/>
      <c r="SY63" s="92"/>
      <c r="SZ63" s="92"/>
      <c r="TA63" s="92"/>
      <c r="TB63" s="92"/>
      <c r="TC63" s="92"/>
      <c r="TD63" s="92"/>
      <c r="TE63" s="92"/>
      <c r="TF63" s="92"/>
      <c r="TG63" s="92"/>
      <c r="TH63" s="92"/>
      <c r="TI63" s="92"/>
      <c r="TJ63" s="92"/>
      <c r="TK63" s="92"/>
      <c r="TL63" s="92"/>
      <c r="TM63" s="92"/>
      <c r="TN63" s="92"/>
      <c r="TO63" s="92"/>
      <c r="TP63" s="92"/>
      <c r="TQ63" s="92"/>
      <c r="TR63" s="92"/>
      <c r="TS63" s="92"/>
      <c r="TT63" s="92"/>
      <c r="TU63" s="92"/>
      <c r="TV63" s="92"/>
      <c r="TW63" s="92"/>
      <c r="TX63" s="92"/>
      <c r="TY63" s="92"/>
      <c r="TZ63" s="92"/>
      <c r="UA63" s="92"/>
      <c r="UB63" s="92"/>
      <c r="UC63" s="92"/>
      <c r="UD63" s="92"/>
      <c r="UE63" s="92"/>
      <c r="UF63" s="92"/>
      <c r="UG63" s="92"/>
      <c r="UH63" s="92"/>
      <c r="UI63" s="92"/>
      <c r="UJ63" s="92"/>
      <c r="UK63" s="92"/>
      <c r="UL63" s="92"/>
      <c r="UM63" s="92"/>
      <c r="UN63" s="92"/>
      <c r="UO63" s="92"/>
      <c r="UP63" s="92"/>
      <c r="UQ63" s="92"/>
      <c r="UR63" s="92"/>
      <c r="US63" s="92"/>
      <c r="UT63" s="92"/>
      <c r="UU63" s="92"/>
      <c r="UV63" s="92"/>
      <c r="UW63" s="92"/>
      <c r="UX63" s="92"/>
      <c r="UY63" s="92"/>
      <c r="UZ63" s="92"/>
      <c r="VA63" s="92"/>
      <c r="VB63" s="92"/>
      <c r="VC63" s="92"/>
      <c r="VD63" s="92"/>
      <c r="VE63" s="92"/>
      <c r="VF63" s="92"/>
      <c r="VG63" s="92"/>
      <c r="VH63" s="92"/>
      <c r="VI63" s="92"/>
      <c r="VJ63" s="92"/>
      <c r="VK63" s="92"/>
      <c r="VL63" s="92"/>
      <c r="VM63" s="92"/>
      <c r="VN63" s="92"/>
      <c r="VO63" s="92"/>
      <c r="VP63" s="92"/>
      <c r="VQ63" s="92"/>
      <c r="VR63" s="92"/>
      <c r="VS63" s="92"/>
      <c r="VT63" s="92"/>
      <c r="VU63" s="92"/>
      <c r="VV63" s="92"/>
      <c r="VW63" s="92"/>
      <c r="VX63" s="92"/>
      <c r="VY63" s="92"/>
      <c r="VZ63" s="92"/>
      <c r="WA63" s="92"/>
      <c r="WB63" s="92"/>
      <c r="WC63" s="92"/>
      <c r="WD63" s="92"/>
      <c r="WE63" s="92"/>
      <c r="WF63" s="92"/>
      <c r="WG63" s="92"/>
      <c r="WH63" s="92"/>
      <c r="WI63" s="92"/>
      <c r="WJ63" s="92"/>
      <c r="WK63" s="92"/>
      <c r="WL63" s="92"/>
      <c r="WM63" s="92"/>
      <c r="WN63" s="92"/>
      <c r="WO63" s="92"/>
      <c r="WP63" s="92"/>
      <c r="WQ63" s="92"/>
      <c r="WR63" s="92"/>
      <c r="WS63" s="92"/>
      <c r="WT63" s="92"/>
      <c r="WU63" s="92"/>
      <c r="WV63" s="92"/>
      <c r="WW63" s="92"/>
      <c r="WX63" s="92"/>
      <c r="WY63" s="92"/>
      <c r="WZ63" s="92"/>
      <c r="XA63" s="92"/>
      <c r="XB63" s="92"/>
      <c r="XC63" s="92"/>
      <c r="XD63" s="92"/>
      <c r="XE63" s="92"/>
      <c r="XF63" s="92"/>
      <c r="XG63" s="92"/>
      <c r="XH63" s="92"/>
      <c r="XI63" s="92"/>
      <c r="XJ63" s="92"/>
      <c r="XK63" s="92"/>
      <c r="XL63" s="92"/>
      <c r="XM63" s="92"/>
      <c r="XN63" s="92"/>
      <c r="XO63" s="92"/>
      <c r="XP63" s="92"/>
      <c r="XQ63" s="92"/>
      <c r="XR63" s="92"/>
      <c r="XS63" s="92"/>
      <c r="XT63" s="92"/>
      <c r="XU63" s="92"/>
      <c r="XV63" s="92"/>
      <c r="XW63" s="92"/>
      <c r="XX63" s="92"/>
      <c r="XY63" s="92"/>
      <c r="XZ63" s="92"/>
      <c r="YA63" s="92"/>
      <c r="YB63" s="92"/>
      <c r="YC63" s="92"/>
      <c r="YD63" s="92"/>
      <c r="YE63" s="92"/>
      <c r="YF63" s="92"/>
      <c r="YG63" s="92"/>
      <c r="YH63" s="92"/>
      <c r="YI63" s="92"/>
      <c r="YJ63" s="92"/>
      <c r="YK63" s="92"/>
      <c r="YL63" s="92"/>
      <c r="YM63" s="92"/>
      <c r="YN63" s="92"/>
      <c r="YO63" s="92"/>
      <c r="YP63" s="92"/>
      <c r="YQ63" s="92"/>
      <c r="YR63" s="92"/>
      <c r="YS63" s="92"/>
      <c r="YT63" s="92"/>
      <c r="YU63" s="92"/>
      <c r="YV63" s="92"/>
      <c r="YW63" s="92"/>
      <c r="YX63" s="92"/>
      <c r="YY63" s="92"/>
      <c r="YZ63" s="92"/>
      <c r="ZA63" s="92"/>
      <c r="ZB63" s="92"/>
      <c r="ZC63" s="92"/>
      <c r="ZD63" s="92"/>
      <c r="ZE63" s="92"/>
      <c r="ZF63" s="92"/>
      <c r="ZG63" s="92"/>
      <c r="ZH63" s="92"/>
      <c r="ZI63" s="92"/>
      <c r="ZJ63" s="92"/>
      <c r="ZK63" s="92"/>
      <c r="ZL63" s="92"/>
      <c r="ZM63" s="92"/>
      <c r="ZN63" s="92"/>
      <c r="ZO63" s="92"/>
      <c r="ZP63" s="92"/>
      <c r="ZQ63" s="92"/>
      <c r="ZR63" s="92"/>
      <c r="ZS63" s="92"/>
      <c r="ZT63" s="92"/>
      <c r="ZU63" s="92"/>
      <c r="ZV63" s="92"/>
      <c r="ZW63" s="92"/>
      <c r="ZX63" s="92"/>
      <c r="ZY63" s="92"/>
      <c r="ZZ63" s="92"/>
      <c r="AAA63" s="92"/>
      <c r="AAB63" s="92"/>
      <c r="AAC63" s="92"/>
      <c r="AAD63" s="92"/>
      <c r="AAE63" s="92"/>
      <c r="AAF63" s="92"/>
      <c r="AAG63" s="92"/>
      <c r="AAH63" s="92"/>
      <c r="AAI63" s="92"/>
      <c r="AAJ63" s="92"/>
      <c r="AAK63" s="92"/>
      <c r="AAL63" s="92"/>
      <c r="AAM63" s="92"/>
      <c r="AAN63" s="92"/>
      <c r="AAO63" s="92"/>
      <c r="AAP63" s="92"/>
      <c r="AAQ63" s="92"/>
      <c r="AAR63" s="92"/>
      <c r="AAS63" s="92"/>
      <c r="AAT63" s="92"/>
      <c r="AAU63" s="92"/>
      <c r="AAV63" s="92"/>
      <c r="AAW63" s="92"/>
      <c r="AAX63" s="92"/>
      <c r="AAY63" s="92"/>
      <c r="AAZ63" s="92"/>
      <c r="ABA63" s="92"/>
      <c r="ABB63" s="92"/>
      <c r="ABC63" s="92"/>
      <c r="ABD63" s="92"/>
      <c r="ABE63" s="92"/>
      <c r="ABF63" s="92"/>
      <c r="ABG63" s="92"/>
      <c r="ABH63" s="92"/>
      <c r="ABI63" s="92"/>
      <c r="ABJ63" s="92"/>
      <c r="ABK63" s="92"/>
      <c r="ABL63" s="92"/>
      <c r="ABM63" s="92"/>
      <c r="ABN63" s="92"/>
      <c r="ABO63" s="92"/>
      <c r="ABP63" s="92"/>
      <c r="ABQ63" s="92"/>
      <c r="ABR63" s="92"/>
      <c r="ABS63" s="92"/>
      <c r="ABT63" s="92"/>
      <c r="ABU63" s="92"/>
      <c r="ABV63" s="92"/>
      <c r="ABW63" s="92"/>
      <c r="ABX63" s="92"/>
      <c r="ABY63" s="92"/>
      <c r="ABZ63" s="92"/>
      <c r="ACA63" s="92"/>
      <c r="ACB63" s="92"/>
      <c r="ACC63" s="92"/>
      <c r="ACD63" s="92"/>
      <c r="ACE63" s="92"/>
      <c r="ACF63" s="92"/>
      <c r="ACG63" s="92"/>
      <c r="ACH63" s="92"/>
      <c r="ACI63" s="92"/>
      <c r="ACJ63" s="92"/>
      <c r="ACK63" s="92"/>
      <c r="ACL63" s="92"/>
      <c r="ACM63" s="92"/>
      <c r="ACN63" s="92"/>
      <c r="ACO63" s="92"/>
      <c r="ACP63" s="92"/>
      <c r="ACQ63" s="92"/>
      <c r="ACR63" s="92"/>
      <c r="ACS63" s="92"/>
      <c r="ACT63" s="92"/>
      <c r="ACU63" s="92"/>
      <c r="ACV63" s="92"/>
      <c r="ACW63" s="92"/>
      <c r="ACX63" s="92"/>
      <c r="ACY63" s="92"/>
      <c r="ACZ63" s="92"/>
      <c r="ADA63" s="92"/>
      <c r="ADB63" s="92"/>
      <c r="ADC63" s="92"/>
      <c r="ADD63" s="92"/>
      <c r="ADE63" s="92"/>
      <c r="ADF63" s="92"/>
      <c r="ADG63" s="92"/>
      <c r="ADH63" s="92"/>
      <c r="ADI63" s="92"/>
      <c r="ADJ63" s="92"/>
      <c r="ADK63" s="92"/>
      <c r="ADL63" s="92"/>
      <c r="ADM63" s="92"/>
      <c r="ADN63" s="92"/>
      <c r="ADO63" s="92"/>
      <c r="ADP63" s="92"/>
      <c r="ADQ63" s="92"/>
      <c r="ADR63" s="92"/>
      <c r="ADS63" s="92"/>
      <c r="ADT63" s="92"/>
      <c r="ADU63" s="92"/>
      <c r="ADV63" s="92"/>
      <c r="ADW63" s="92"/>
      <c r="ADX63" s="92"/>
      <c r="ADY63" s="92"/>
      <c r="ADZ63" s="92"/>
      <c r="AEA63" s="92"/>
      <c r="AEB63" s="92"/>
      <c r="AEC63" s="92"/>
      <c r="AED63" s="92"/>
      <c r="AEE63" s="92"/>
      <c r="AEF63" s="92"/>
      <c r="AEG63" s="92"/>
      <c r="AEH63" s="92"/>
      <c r="AEI63" s="92"/>
      <c r="AEJ63" s="92"/>
      <c r="AEK63" s="92"/>
      <c r="AEL63" s="92"/>
      <c r="AEM63" s="92"/>
      <c r="AEN63" s="92"/>
      <c r="AEO63" s="92"/>
      <c r="AEP63" s="92"/>
      <c r="AEQ63" s="92"/>
      <c r="AER63" s="92"/>
      <c r="AES63" s="92"/>
      <c r="AET63" s="92"/>
      <c r="AEU63" s="92"/>
      <c r="AEV63" s="92"/>
      <c r="AEW63" s="92"/>
      <c r="AEX63" s="92"/>
      <c r="AEY63" s="92"/>
      <c r="AEZ63" s="92"/>
      <c r="AFA63" s="92"/>
      <c r="AFB63" s="92"/>
      <c r="AFC63" s="92"/>
      <c r="AFD63" s="92"/>
      <c r="AFE63" s="92"/>
      <c r="AFF63" s="92"/>
      <c r="AFG63" s="92"/>
      <c r="AFH63" s="92"/>
      <c r="AFI63" s="92"/>
      <c r="AFJ63" s="92"/>
      <c r="AFK63" s="92"/>
      <c r="AFL63" s="92"/>
      <c r="AFM63" s="92"/>
      <c r="AFN63" s="92"/>
      <c r="AFO63" s="92"/>
      <c r="AFP63" s="92"/>
      <c r="AFQ63" s="92"/>
      <c r="AFR63" s="92"/>
      <c r="AFS63" s="92"/>
      <c r="AFT63" s="92"/>
      <c r="AFU63" s="92"/>
      <c r="AFV63" s="92"/>
      <c r="AFW63" s="92"/>
      <c r="AFX63" s="92"/>
      <c r="AFY63" s="92"/>
      <c r="AFZ63" s="92"/>
      <c r="AGA63" s="92"/>
      <c r="AGB63" s="92"/>
      <c r="AGC63" s="92"/>
      <c r="AGD63" s="92"/>
      <c r="AGE63" s="92"/>
      <c r="AGF63" s="92"/>
      <c r="AGG63" s="92"/>
      <c r="AGH63" s="92"/>
      <c r="AGI63" s="92"/>
      <c r="AGJ63" s="92"/>
      <c r="AGK63" s="92"/>
      <c r="AGL63" s="92"/>
      <c r="AGM63" s="92"/>
      <c r="AGN63" s="92"/>
      <c r="AGO63" s="92"/>
      <c r="AGP63" s="92"/>
      <c r="AGQ63" s="92"/>
      <c r="AGR63" s="92"/>
      <c r="AGS63" s="92"/>
      <c r="AGT63" s="92"/>
      <c r="AGU63" s="92"/>
      <c r="AGV63" s="92"/>
      <c r="AGW63" s="92"/>
      <c r="AGX63" s="92"/>
      <c r="AGY63" s="92"/>
      <c r="AGZ63" s="92"/>
      <c r="AHA63" s="92"/>
      <c r="AHB63" s="92"/>
      <c r="AHC63" s="92"/>
      <c r="AHD63" s="92"/>
      <c r="AHE63" s="92"/>
      <c r="AHF63" s="92"/>
      <c r="AHG63" s="92"/>
      <c r="AHH63" s="92"/>
      <c r="AHI63" s="92"/>
      <c r="AHJ63" s="92"/>
      <c r="AHK63" s="92"/>
      <c r="AHL63" s="92"/>
      <c r="AHM63" s="92"/>
      <c r="AHN63" s="92"/>
      <c r="AHO63" s="92"/>
      <c r="AHP63" s="92"/>
      <c r="AHQ63" s="92"/>
      <c r="AHR63" s="92"/>
      <c r="AHS63" s="92"/>
      <c r="AHT63" s="92"/>
      <c r="AHU63" s="92"/>
      <c r="AHV63" s="92"/>
      <c r="AHW63" s="92"/>
      <c r="AHX63" s="92"/>
      <c r="AHY63" s="92"/>
      <c r="AHZ63" s="92"/>
      <c r="AIA63" s="92"/>
      <c r="AIB63" s="92"/>
      <c r="AIC63" s="92"/>
      <c r="AID63" s="92"/>
      <c r="AIE63" s="92"/>
      <c r="AIF63" s="92"/>
      <c r="AIG63" s="92"/>
      <c r="AIH63" s="92"/>
      <c r="AII63" s="92"/>
      <c r="AIJ63" s="92"/>
      <c r="AIK63" s="92"/>
      <c r="AIL63" s="92"/>
      <c r="AIM63" s="92"/>
      <c r="AIN63" s="92"/>
      <c r="AIO63" s="92"/>
      <c r="AIP63" s="92"/>
      <c r="AIQ63" s="92"/>
      <c r="AIR63" s="92"/>
      <c r="AIS63" s="92"/>
      <c r="AIT63" s="92"/>
      <c r="AIU63" s="92"/>
      <c r="AIV63" s="92"/>
      <c r="AIW63" s="92"/>
      <c r="AIX63" s="92"/>
      <c r="AIY63" s="92"/>
      <c r="AIZ63" s="92"/>
      <c r="AJA63" s="92"/>
      <c r="AJB63" s="92"/>
      <c r="AJC63" s="92"/>
      <c r="AJD63" s="92"/>
      <c r="AJE63" s="92"/>
      <c r="AJF63" s="92"/>
      <c r="AJG63" s="92"/>
      <c r="AJH63" s="92"/>
      <c r="AJI63" s="92"/>
      <c r="AJJ63" s="92"/>
      <c r="AJK63" s="92"/>
      <c r="AJL63" s="92"/>
      <c r="AJM63" s="92"/>
      <c r="AJN63" s="92"/>
      <c r="AJO63" s="92"/>
      <c r="AJP63" s="92"/>
      <c r="AJQ63" s="92"/>
      <c r="AJR63" s="92"/>
      <c r="AJS63" s="92"/>
      <c r="AJT63" s="92"/>
      <c r="AJU63" s="92"/>
      <c r="AJV63" s="92"/>
      <c r="AJW63" s="92"/>
      <c r="AJX63" s="92"/>
      <c r="AJY63" s="92"/>
      <c r="AJZ63" s="92"/>
      <c r="AKA63" s="92"/>
      <c r="AKB63" s="92"/>
      <c r="AKC63" s="92"/>
      <c r="AKD63" s="92"/>
      <c r="AKE63" s="92"/>
      <c r="AKF63" s="92"/>
      <c r="AKG63" s="92"/>
      <c r="AKH63" s="92"/>
      <c r="AKI63" s="92"/>
      <c r="AKJ63" s="92"/>
      <c r="AKK63" s="92"/>
      <c r="AKL63" s="92"/>
      <c r="AKM63" s="92"/>
      <c r="AKN63" s="92"/>
      <c r="AKO63" s="92"/>
      <c r="AKP63" s="92"/>
      <c r="AKQ63" s="92"/>
      <c r="AKR63" s="92"/>
      <c r="AKS63" s="92"/>
      <c r="AKT63" s="92"/>
      <c r="AKU63" s="92"/>
      <c r="AKV63" s="92"/>
      <c r="AKW63" s="92"/>
      <c r="AKX63" s="92"/>
      <c r="AKY63" s="92"/>
      <c r="AKZ63" s="92"/>
      <c r="ALA63" s="92"/>
      <c r="ALB63" s="92"/>
      <c r="ALC63" s="92"/>
      <c r="ALD63" s="92"/>
      <c r="ALE63" s="92"/>
      <c r="ALF63" s="92"/>
      <c r="ALG63" s="92"/>
      <c r="ALH63" s="92"/>
      <c r="ALI63" s="92"/>
      <c r="ALJ63" s="92"/>
      <c r="ALK63" s="92"/>
      <c r="ALL63" s="92"/>
      <c r="ALM63" s="92"/>
      <c r="ALN63" s="92"/>
      <c r="ALO63" s="92"/>
      <c r="ALP63" s="92"/>
      <c r="ALQ63" s="92"/>
      <c r="ALR63" s="92"/>
      <c r="ALS63" s="92"/>
      <c r="ALT63" s="92"/>
      <c r="ALU63" s="92"/>
      <c r="ALV63" s="92"/>
      <c r="ALW63" s="92"/>
      <c r="ALX63" s="92"/>
      <c r="ALY63" s="92"/>
      <c r="ALZ63" s="92"/>
      <c r="AMA63" s="92"/>
      <c r="AMB63" s="92"/>
      <c r="AMC63" s="92"/>
      <c r="AMD63" s="92"/>
      <c r="AME63" s="92"/>
      <c r="AMF63" s="92"/>
      <c r="AMG63" s="92"/>
      <c r="AMH63" s="92"/>
      <c r="AMI63" s="92"/>
      <c r="AMJ63" s="92"/>
      <c r="AMK63" s="92"/>
      <c r="AML63" s="92"/>
      <c r="AMM63" s="92"/>
      <c r="AMN63" s="92"/>
      <c r="AMO63" s="92"/>
      <c r="AMP63" s="92"/>
      <c r="AMQ63" s="92"/>
      <c r="AMR63" s="92"/>
      <c r="AMS63" s="92"/>
      <c r="AMT63" s="92"/>
      <c r="AMU63" s="92"/>
      <c r="AMV63" s="92"/>
      <c r="AMW63" s="92"/>
      <c r="AMX63" s="92"/>
      <c r="AMY63" s="92"/>
      <c r="AMZ63" s="92"/>
      <c r="ANA63" s="92"/>
      <c r="ANB63" s="92"/>
      <c r="ANC63" s="92"/>
      <c r="AND63" s="92"/>
      <c r="ANE63" s="92"/>
      <c r="ANF63" s="92"/>
      <c r="ANG63" s="92"/>
      <c r="ANH63" s="92"/>
      <c r="ANI63" s="92"/>
      <c r="ANJ63" s="92"/>
      <c r="ANK63" s="92"/>
      <c r="ANL63" s="92"/>
      <c r="ANM63" s="92"/>
      <c r="ANN63" s="92"/>
      <c r="ANO63" s="92"/>
      <c r="ANP63" s="92"/>
      <c r="ANQ63" s="92"/>
      <c r="ANR63" s="92"/>
      <c r="ANS63" s="92"/>
      <c r="ANT63" s="92"/>
      <c r="ANU63" s="92"/>
      <c r="ANV63" s="92"/>
      <c r="ANW63" s="92"/>
      <c r="ANX63" s="92"/>
      <c r="ANY63" s="92"/>
      <c r="ANZ63" s="92"/>
      <c r="AOA63" s="92"/>
      <c r="AOB63" s="92"/>
      <c r="AOC63" s="92"/>
      <c r="AOD63" s="92"/>
      <c r="AOE63" s="92"/>
      <c r="AOF63" s="92"/>
      <c r="AOG63" s="92"/>
      <c r="AOH63" s="92"/>
      <c r="AOI63" s="92"/>
      <c r="AOJ63" s="92"/>
      <c r="AOK63" s="92"/>
      <c r="AOL63" s="92"/>
      <c r="AOM63" s="92"/>
      <c r="AON63" s="92"/>
      <c r="AOO63" s="92"/>
      <c r="AOP63" s="92"/>
      <c r="AOQ63" s="92"/>
      <c r="AOR63" s="92"/>
      <c r="AOS63" s="92"/>
      <c r="AOT63" s="92"/>
      <c r="AOU63" s="92"/>
      <c r="AOV63" s="92"/>
      <c r="AOW63" s="92"/>
      <c r="AOX63" s="92"/>
      <c r="AOY63" s="92"/>
      <c r="AOZ63" s="92"/>
      <c r="APA63" s="92"/>
      <c r="APB63" s="92"/>
      <c r="APC63" s="92"/>
      <c r="APD63" s="92"/>
      <c r="APE63" s="92"/>
      <c r="APF63" s="92"/>
      <c r="APG63" s="92"/>
      <c r="APH63" s="92"/>
      <c r="API63" s="92"/>
      <c r="APJ63" s="92"/>
      <c r="APK63" s="92"/>
      <c r="APL63" s="92"/>
      <c r="APM63" s="92"/>
      <c r="APN63" s="92"/>
      <c r="APO63" s="92"/>
      <c r="APP63" s="92"/>
      <c r="APQ63" s="92"/>
      <c r="APR63" s="92"/>
      <c r="APS63" s="92"/>
      <c r="APT63" s="92"/>
      <c r="APU63" s="92"/>
      <c r="APV63" s="92"/>
      <c r="APW63" s="92"/>
      <c r="APX63" s="92"/>
      <c r="APY63" s="92"/>
      <c r="APZ63" s="92"/>
      <c r="AQA63" s="92"/>
      <c r="AQB63" s="92"/>
      <c r="AQC63" s="92"/>
      <c r="AQD63" s="92"/>
      <c r="AQE63" s="92"/>
      <c r="AQF63" s="92"/>
      <c r="AQG63" s="92"/>
      <c r="AQH63" s="92"/>
      <c r="AQI63" s="92"/>
      <c r="AQJ63" s="92"/>
      <c r="AQK63" s="92"/>
      <c r="AQL63" s="92"/>
      <c r="AQM63" s="92"/>
      <c r="AQN63" s="92"/>
      <c r="AQO63" s="92"/>
      <c r="AQP63" s="92"/>
      <c r="AQQ63" s="92"/>
      <c r="AQR63" s="92"/>
      <c r="AQS63" s="92"/>
      <c r="AQT63" s="92"/>
      <c r="AQU63" s="92"/>
      <c r="AQV63" s="92"/>
      <c r="AQW63" s="92"/>
      <c r="AQX63" s="92"/>
      <c r="AQY63" s="92"/>
      <c r="AQZ63" s="92"/>
      <c r="ARA63" s="92"/>
      <c r="ARB63" s="92"/>
      <c r="ARC63" s="92"/>
      <c r="ARD63" s="92"/>
      <c r="ARE63" s="92"/>
      <c r="ARF63" s="92"/>
      <c r="ARG63" s="92"/>
      <c r="ARH63" s="92"/>
      <c r="ARI63" s="92"/>
      <c r="ARJ63" s="92"/>
      <c r="ARK63" s="92"/>
      <c r="ARL63" s="92"/>
      <c r="ARM63" s="92"/>
      <c r="ARN63" s="92"/>
      <c r="ARO63" s="92"/>
      <c r="ARP63" s="92"/>
      <c r="ARQ63" s="92"/>
      <c r="ARR63" s="92"/>
      <c r="ARS63" s="92"/>
      <c r="ART63" s="92"/>
      <c r="ARU63" s="92"/>
      <c r="ARV63" s="92"/>
      <c r="ARW63" s="92"/>
      <c r="ARX63" s="92"/>
      <c r="ARY63" s="92"/>
      <c r="ARZ63" s="92"/>
      <c r="ASA63" s="92"/>
      <c r="ASB63" s="92"/>
      <c r="ASC63" s="92"/>
      <c r="ASD63" s="92"/>
      <c r="ASE63" s="92"/>
      <c r="ASF63" s="92"/>
      <c r="ASG63" s="92"/>
      <c r="ASH63" s="92"/>
      <c r="ASI63" s="92"/>
      <c r="ASJ63" s="92"/>
      <c r="ASK63" s="92"/>
      <c r="ASL63" s="92"/>
      <c r="ASM63" s="92"/>
      <c r="ASN63" s="92"/>
      <c r="ASO63" s="92"/>
      <c r="ASP63" s="92"/>
      <c r="ASQ63" s="92"/>
      <c r="ASR63" s="92"/>
      <c r="ASS63" s="92"/>
      <c r="AST63" s="92"/>
      <c r="ASU63" s="92"/>
      <c r="ASV63" s="92"/>
      <c r="ASW63" s="92"/>
      <c r="ASX63" s="92"/>
      <c r="ASY63" s="92"/>
      <c r="ASZ63" s="92"/>
      <c r="ATA63" s="92"/>
      <c r="ATB63" s="92"/>
      <c r="ATC63" s="92"/>
      <c r="ATD63" s="92"/>
      <c r="ATE63" s="92"/>
      <c r="ATF63" s="92"/>
      <c r="ATG63" s="92"/>
      <c r="ATH63" s="92"/>
      <c r="ATI63" s="92"/>
      <c r="ATJ63" s="92"/>
      <c r="ATK63" s="92"/>
      <c r="ATL63" s="92"/>
      <c r="ATM63" s="92"/>
      <c r="ATN63" s="92"/>
      <c r="ATO63" s="92"/>
      <c r="ATP63" s="92"/>
      <c r="ATQ63" s="92"/>
      <c r="ATR63" s="92"/>
      <c r="ATS63" s="92"/>
      <c r="ATT63" s="92"/>
      <c r="ATU63" s="92"/>
      <c r="ATV63" s="92"/>
      <c r="ATW63" s="92"/>
      <c r="ATX63" s="92"/>
      <c r="ATY63" s="92"/>
      <c r="ATZ63" s="92"/>
      <c r="AUA63" s="92"/>
      <c r="AUB63" s="92"/>
      <c r="AUC63" s="92"/>
      <c r="AUD63" s="92"/>
      <c r="AUE63" s="92"/>
      <c r="AUF63" s="92"/>
      <c r="AUG63" s="92"/>
      <c r="AUH63" s="92"/>
      <c r="AUI63" s="92"/>
      <c r="AUJ63" s="92"/>
      <c r="AUK63" s="92"/>
      <c r="AUL63" s="92"/>
      <c r="AUM63" s="92"/>
      <c r="AUN63" s="92"/>
      <c r="AUO63" s="92"/>
      <c r="AUP63" s="92"/>
      <c r="AUQ63" s="92"/>
      <c r="AUR63" s="92"/>
      <c r="AUS63" s="92"/>
      <c r="AUT63" s="92"/>
      <c r="AUU63" s="92"/>
      <c r="AUV63" s="92"/>
      <c r="AUW63" s="92"/>
      <c r="AUX63" s="92"/>
      <c r="AUY63" s="92"/>
      <c r="AUZ63" s="92"/>
      <c r="AVA63" s="92"/>
      <c r="AVB63" s="92"/>
      <c r="AVC63" s="92"/>
      <c r="AVD63" s="92"/>
      <c r="AVE63" s="92"/>
      <c r="AVF63" s="92"/>
      <c r="AVG63" s="92"/>
      <c r="AVH63" s="92"/>
      <c r="AVI63" s="92"/>
      <c r="AVJ63" s="92"/>
      <c r="AVK63" s="92"/>
      <c r="AVL63" s="92"/>
      <c r="AVM63" s="92"/>
      <c r="AVN63" s="92"/>
      <c r="AVO63" s="92"/>
      <c r="AVP63" s="92"/>
      <c r="AVQ63" s="92"/>
      <c r="AVR63" s="92"/>
      <c r="AVS63" s="92"/>
      <c r="AVT63" s="92"/>
      <c r="AVU63" s="92"/>
      <c r="AVV63" s="92"/>
      <c r="AVW63" s="92"/>
      <c r="AVX63" s="92"/>
      <c r="AVY63" s="92"/>
      <c r="AVZ63" s="92"/>
      <c r="AWA63" s="92"/>
      <c r="AWB63" s="92"/>
      <c r="AWC63" s="92"/>
      <c r="AWD63" s="92"/>
      <c r="AWE63" s="92"/>
      <c r="AWF63" s="92"/>
      <c r="AWG63" s="92"/>
      <c r="AWH63" s="92"/>
      <c r="AWI63" s="92"/>
      <c r="AWJ63" s="92"/>
      <c r="AWK63" s="92"/>
      <c r="AWL63" s="92"/>
      <c r="AWM63" s="92"/>
      <c r="AWN63" s="92"/>
      <c r="AWO63" s="92"/>
      <c r="AWP63" s="92"/>
      <c r="AWQ63" s="92"/>
      <c r="AWR63" s="92"/>
      <c r="AWS63" s="92"/>
      <c r="AWT63" s="92"/>
      <c r="AWU63" s="92"/>
      <c r="AWV63" s="92"/>
      <c r="AWW63" s="92"/>
      <c r="AWX63" s="92"/>
      <c r="AWY63" s="92"/>
      <c r="AWZ63" s="92"/>
      <c r="AXA63" s="92"/>
      <c r="AXB63" s="92"/>
      <c r="AXC63" s="92"/>
      <c r="AXD63" s="92"/>
      <c r="AXE63" s="92"/>
      <c r="AXF63" s="92"/>
      <c r="AXG63" s="92"/>
      <c r="AXH63" s="92"/>
      <c r="AXI63" s="92"/>
      <c r="AXJ63" s="92"/>
      <c r="AXK63" s="92"/>
      <c r="AXL63" s="92"/>
      <c r="AXM63" s="92"/>
      <c r="AXN63" s="92"/>
      <c r="AXO63" s="92"/>
      <c r="AXP63" s="92"/>
      <c r="AXQ63" s="92"/>
      <c r="AXR63" s="92"/>
      <c r="AXS63" s="92"/>
      <c r="AXT63" s="92"/>
      <c r="AXU63" s="92"/>
      <c r="AXV63" s="92"/>
      <c r="AXW63" s="92"/>
      <c r="AXX63" s="92"/>
      <c r="AXY63" s="92"/>
      <c r="AXZ63" s="92"/>
      <c r="AYA63" s="92"/>
      <c r="AYB63" s="92"/>
      <c r="AYC63" s="92"/>
      <c r="AYD63" s="92"/>
      <c r="AYE63" s="92"/>
      <c r="AYF63" s="92"/>
      <c r="AYG63" s="92"/>
      <c r="AYH63" s="92"/>
      <c r="AYI63" s="92"/>
      <c r="AYJ63" s="92"/>
      <c r="AYK63" s="92"/>
      <c r="AYL63" s="92"/>
      <c r="AYM63" s="92"/>
      <c r="AYN63" s="92"/>
      <c r="AYO63" s="92"/>
      <c r="AYP63" s="92"/>
      <c r="AYQ63" s="92"/>
      <c r="AYR63" s="92"/>
      <c r="AYS63" s="92"/>
      <c r="AYT63" s="92"/>
      <c r="AYU63" s="92"/>
      <c r="AYV63" s="92"/>
      <c r="AYW63" s="92"/>
      <c r="AYX63" s="92"/>
      <c r="AYY63" s="92"/>
      <c r="AYZ63" s="92"/>
      <c r="AZA63" s="92"/>
      <c r="AZB63" s="92"/>
      <c r="AZC63" s="92"/>
      <c r="AZD63" s="92"/>
      <c r="AZE63" s="92"/>
      <c r="AZF63" s="92"/>
      <c r="AZG63" s="92"/>
      <c r="AZH63" s="92"/>
      <c r="AZI63" s="92"/>
      <c r="AZJ63" s="92"/>
      <c r="AZK63" s="92"/>
      <c r="AZL63" s="92"/>
      <c r="AZM63" s="92"/>
      <c r="AZN63" s="92"/>
      <c r="AZO63" s="92"/>
      <c r="AZP63" s="92"/>
      <c r="AZQ63" s="92"/>
      <c r="AZR63" s="92"/>
      <c r="AZS63" s="92"/>
      <c r="AZT63" s="92"/>
      <c r="AZU63" s="92"/>
      <c r="AZV63" s="92"/>
      <c r="AZW63" s="92"/>
      <c r="AZX63" s="92"/>
      <c r="AZY63" s="92"/>
      <c r="AZZ63" s="92"/>
      <c r="BAA63" s="92"/>
      <c r="BAB63" s="92"/>
      <c r="BAC63" s="92"/>
      <c r="BAD63" s="92"/>
      <c r="BAE63" s="92"/>
      <c r="BAF63" s="92"/>
      <c r="BAG63" s="92"/>
      <c r="BAH63" s="92"/>
      <c r="BAI63" s="92"/>
      <c r="BAJ63" s="92"/>
      <c r="BAK63" s="92"/>
      <c r="BAL63" s="92"/>
      <c r="BAM63" s="92"/>
      <c r="BAN63" s="92"/>
      <c r="BAO63" s="92"/>
      <c r="BAP63" s="92"/>
      <c r="BAQ63" s="92"/>
      <c r="BAR63" s="92"/>
      <c r="BAS63" s="92"/>
      <c r="BAT63" s="92"/>
      <c r="BAU63" s="92"/>
      <c r="BAV63" s="92"/>
      <c r="BAW63" s="92"/>
      <c r="BAX63" s="92"/>
      <c r="BAY63" s="92"/>
      <c r="BAZ63" s="92"/>
      <c r="BBA63" s="92"/>
      <c r="BBB63" s="92"/>
      <c r="BBC63" s="92"/>
      <c r="BBD63" s="92"/>
      <c r="BBE63" s="92"/>
      <c r="BBF63" s="92"/>
      <c r="BBG63" s="92"/>
      <c r="BBH63" s="92"/>
      <c r="BBI63" s="92"/>
      <c r="BBJ63" s="92"/>
      <c r="BBK63" s="92"/>
      <c r="BBL63" s="92"/>
      <c r="BBM63" s="92"/>
      <c r="BBN63" s="92"/>
      <c r="BBO63" s="92"/>
      <c r="BBP63" s="92"/>
      <c r="BBQ63" s="92"/>
      <c r="BBR63" s="92"/>
      <c r="BBS63" s="92"/>
      <c r="BBT63" s="92"/>
      <c r="BBU63" s="92"/>
      <c r="BBV63" s="92"/>
      <c r="BBW63" s="92"/>
      <c r="BBX63" s="92"/>
      <c r="BBY63" s="92"/>
      <c r="BBZ63" s="92"/>
      <c r="BCA63" s="92"/>
      <c r="BCB63" s="92"/>
      <c r="BCC63" s="92"/>
      <c r="BCD63" s="92"/>
      <c r="BCE63" s="92"/>
      <c r="BCF63" s="92"/>
      <c r="BCG63" s="92"/>
      <c r="BCH63" s="92"/>
      <c r="BCI63" s="92"/>
      <c r="BCJ63" s="92"/>
      <c r="BCK63" s="92"/>
      <c r="BCL63" s="92"/>
      <c r="BCM63" s="92"/>
      <c r="BCN63" s="92"/>
      <c r="BCO63" s="92"/>
      <c r="BCP63" s="92"/>
      <c r="BCQ63" s="92"/>
      <c r="BCR63" s="92"/>
      <c r="BCS63" s="92"/>
      <c r="BCT63" s="92"/>
      <c r="BCU63" s="92"/>
      <c r="BCV63" s="92"/>
      <c r="BCW63" s="92"/>
      <c r="BCX63" s="92"/>
      <c r="BCY63" s="92"/>
      <c r="BCZ63" s="92"/>
      <c r="BDA63" s="92"/>
      <c r="BDB63" s="92"/>
      <c r="BDC63" s="92"/>
      <c r="BDD63" s="92"/>
      <c r="BDE63" s="92"/>
      <c r="BDF63" s="92"/>
      <c r="BDG63" s="92"/>
      <c r="BDH63" s="92"/>
      <c r="BDI63" s="92"/>
      <c r="BDJ63" s="92"/>
      <c r="BDK63" s="92"/>
      <c r="BDL63" s="92"/>
      <c r="BDM63" s="92"/>
      <c r="BDN63" s="92"/>
      <c r="BDO63" s="92"/>
      <c r="BDP63" s="92"/>
      <c r="BDQ63" s="92"/>
      <c r="BDR63" s="92"/>
      <c r="BDS63" s="92"/>
      <c r="BDT63" s="92"/>
      <c r="BDU63" s="92"/>
      <c r="BDV63" s="92"/>
      <c r="BDW63" s="92"/>
      <c r="BDX63" s="92"/>
      <c r="BDY63" s="92"/>
      <c r="BDZ63" s="92"/>
      <c r="BEA63" s="92"/>
      <c r="BEB63" s="92"/>
      <c r="BEC63" s="92"/>
      <c r="BED63" s="92"/>
      <c r="BEE63" s="92"/>
      <c r="BEF63" s="92"/>
      <c r="BEG63" s="92"/>
      <c r="BEH63" s="92"/>
      <c r="BEI63" s="92"/>
      <c r="BEJ63" s="92"/>
      <c r="BEK63" s="92"/>
      <c r="BEL63" s="92"/>
      <c r="BEM63" s="92"/>
      <c r="BEN63" s="92"/>
      <c r="BEO63" s="92"/>
      <c r="BEP63" s="92"/>
      <c r="BEQ63" s="92"/>
      <c r="BER63" s="92"/>
      <c r="BES63" s="92"/>
      <c r="BET63" s="92"/>
      <c r="BEU63" s="92"/>
      <c r="BEV63" s="92"/>
      <c r="BEW63" s="92"/>
      <c r="BEX63" s="92"/>
      <c r="BEY63" s="92"/>
      <c r="BEZ63" s="92"/>
      <c r="BFA63" s="92"/>
      <c r="BFB63" s="92"/>
      <c r="BFC63" s="92"/>
      <c r="BFD63" s="92"/>
      <c r="BFE63" s="92"/>
      <c r="BFF63" s="92"/>
      <c r="BFG63" s="92"/>
      <c r="BFH63" s="92"/>
      <c r="BFI63" s="92"/>
      <c r="BFJ63" s="92"/>
      <c r="BFK63" s="92"/>
      <c r="BFL63" s="92"/>
      <c r="BFM63" s="92"/>
      <c r="BFN63" s="92"/>
      <c r="BFO63" s="92"/>
      <c r="BFP63" s="92"/>
      <c r="BFQ63" s="92"/>
      <c r="BFR63" s="92"/>
      <c r="BFS63" s="92"/>
      <c r="BFT63" s="92"/>
      <c r="BFU63" s="92"/>
      <c r="BFV63" s="92"/>
      <c r="BFW63" s="92"/>
      <c r="BFX63" s="92"/>
      <c r="BFY63" s="92"/>
      <c r="BFZ63" s="92"/>
      <c r="BGA63" s="92"/>
      <c r="BGB63" s="92"/>
      <c r="BGC63" s="92"/>
      <c r="BGD63" s="92"/>
      <c r="BGE63" s="92"/>
      <c r="BGF63" s="92"/>
      <c r="BGG63" s="92"/>
      <c r="BGH63" s="92"/>
      <c r="BGI63" s="92"/>
      <c r="BGJ63" s="92"/>
      <c r="BGK63" s="92"/>
      <c r="BGL63" s="92"/>
      <c r="BGM63" s="92"/>
      <c r="BGN63" s="92"/>
      <c r="BGO63" s="92"/>
      <c r="BGP63" s="92"/>
      <c r="BGQ63" s="92"/>
      <c r="BGR63" s="92"/>
      <c r="BGS63" s="92"/>
      <c r="BGT63" s="92"/>
      <c r="BGU63" s="92"/>
      <c r="BGV63" s="92"/>
      <c r="BGW63" s="92"/>
      <c r="BGX63" s="92"/>
      <c r="BGY63" s="92"/>
      <c r="BGZ63" s="92"/>
      <c r="BHA63" s="92"/>
      <c r="BHB63" s="92"/>
      <c r="BHC63" s="92"/>
      <c r="BHD63" s="92"/>
      <c r="BHE63" s="92"/>
      <c r="BHF63" s="92"/>
      <c r="BHG63" s="92"/>
      <c r="BHH63" s="92"/>
      <c r="BHI63" s="92"/>
      <c r="BHJ63" s="92"/>
      <c r="BHK63" s="92"/>
      <c r="BHL63" s="92"/>
      <c r="BHM63" s="92"/>
      <c r="BHN63" s="92"/>
      <c r="BHO63" s="92"/>
      <c r="BHP63" s="92"/>
      <c r="BHQ63" s="92"/>
      <c r="BHR63" s="92"/>
      <c r="BHS63" s="92"/>
      <c r="BHT63" s="92"/>
      <c r="BHU63" s="92"/>
      <c r="BHV63" s="92"/>
      <c r="BHW63" s="92"/>
      <c r="BHX63" s="92"/>
      <c r="BHY63" s="92"/>
      <c r="BHZ63" s="92"/>
      <c r="BIA63" s="92"/>
      <c r="BIB63" s="92"/>
      <c r="BIC63" s="92"/>
      <c r="BID63" s="92"/>
      <c r="BIE63" s="92"/>
      <c r="BIF63" s="92"/>
      <c r="BIG63" s="92"/>
      <c r="BIH63" s="92"/>
      <c r="BII63" s="92"/>
      <c r="BIJ63" s="92"/>
      <c r="BIK63" s="92"/>
      <c r="BIL63" s="92"/>
      <c r="BIM63" s="92"/>
      <c r="BIN63" s="92"/>
      <c r="BIO63" s="92"/>
      <c r="BIP63" s="92"/>
      <c r="BIQ63" s="92"/>
      <c r="BIR63" s="92"/>
      <c r="BIS63" s="92"/>
      <c r="BIT63" s="92"/>
      <c r="BIU63" s="92"/>
      <c r="BIV63" s="92"/>
      <c r="BIW63" s="92"/>
      <c r="BIX63" s="92"/>
      <c r="BIY63" s="92"/>
      <c r="BIZ63" s="92"/>
      <c r="BJA63" s="92"/>
      <c r="BJB63" s="92"/>
      <c r="BJC63" s="92"/>
      <c r="BJD63" s="92"/>
      <c r="BJE63" s="92"/>
      <c r="BJF63" s="92"/>
      <c r="BJG63" s="92"/>
      <c r="BJH63" s="92"/>
      <c r="BJI63" s="92"/>
      <c r="BJJ63" s="92"/>
      <c r="BJK63" s="92"/>
      <c r="BJL63" s="92"/>
      <c r="BJM63" s="92"/>
      <c r="BJN63" s="92"/>
      <c r="BJO63" s="92"/>
      <c r="BJP63" s="92"/>
      <c r="BJQ63" s="92"/>
      <c r="BJR63" s="92"/>
      <c r="BJS63" s="92"/>
      <c r="BJT63" s="92"/>
      <c r="BJU63" s="92"/>
      <c r="BJV63" s="92"/>
      <c r="BJW63" s="92"/>
      <c r="BJX63" s="92"/>
      <c r="BJY63" s="92"/>
      <c r="BJZ63" s="92"/>
      <c r="BKA63" s="92"/>
      <c r="BKB63" s="92"/>
      <c r="BKC63" s="92"/>
      <c r="BKD63" s="92"/>
      <c r="BKE63" s="92"/>
      <c r="BKF63" s="92"/>
      <c r="BKG63" s="92"/>
      <c r="BKH63" s="92"/>
      <c r="BKI63" s="92"/>
      <c r="BKJ63" s="92"/>
      <c r="BKK63" s="92"/>
      <c r="BKL63" s="92"/>
      <c r="BKM63" s="92"/>
      <c r="BKN63" s="92"/>
      <c r="BKO63" s="92"/>
      <c r="BKP63" s="92"/>
      <c r="BKQ63" s="92"/>
      <c r="BKR63" s="92"/>
      <c r="BKS63" s="92"/>
      <c r="BKT63" s="92"/>
      <c r="BKU63" s="92"/>
      <c r="BKV63" s="92"/>
      <c r="BKW63" s="92"/>
      <c r="BKX63" s="92"/>
      <c r="BKY63" s="92"/>
      <c r="BKZ63" s="92"/>
      <c r="BLA63" s="92"/>
      <c r="BLB63" s="92"/>
      <c r="BLC63" s="92"/>
      <c r="BLD63" s="92"/>
      <c r="BLE63" s="92"/>
      <c r="BLF63" s="92"/>
      <c r="BLG63" s="92"/>
      <c r="BLH63" s="92"/>
      <c r="BLI63" s="92"/>
      <c r="BLJ63" s="92"/>
      <c r="BLK63" s="92"/>
      <c r="BLL63" s="92"/>
      <c r="BLM63" s="92"/>
      <c r="BLN63" s="92"/>
      <c r="BLO63" s="92"/>
      <c r="BLP63" s="92"/>
      <c r="BLQ63" s="92"/>
      <c r="BLR63" s="92"/>
      <c r="BLS63" s="92"/>
      <c r="BLT63" s="92"/>
      <c r="BLU63" s="92"/>
      <c r="BLV63" s="92"/>
      <c r="BLW63" s="92"/>
      <c r="BLX63" s="92"/>
      <c r="BLY63" s="92"/>
      <c r="BLZ63" s="92"/>
      <c r="BMA63" s="92"/>
      <c r="BMB63" s="92"/>
      <c r="BMC63" s="92"/>
      <c r="BMD63" s="92"/>
      <c r="BME63" s="92"/>
      <c r="BMF63" s="92"/>
      <c r="BMG63" s="92"/>
      <c r="BMH63" s="92"/>
      <c r="BMI63" s="92"/>
      <c r="BMJ63" s="92"/>
      <c r="BMK63" s="92"/>
      <c r="BML63" s="92"/>
      <c r="BMM63" s="92"/>
      <c r="BMN63" s="92"/>
      <c r="BMO63" s="92"/>
      <c r="BMP63" s="92"/>
      <c r="BMQ63" s="92"/>
      <c r="BMR63" s="92"/>
      <c r="BMS63" s="92"/>
      <c r="BMT63" s="92"/>
      <c r="BMU63" s="92"/>
      <c r="BMV63" s="92"/>
      <c r="BMW63" s="92"/>
      <c r="BMX63" s="92"/>
      <c r="BMY63" s="92"/>
      <c r="BMZ63" s="92"/>
      <c r="BNA63" s="92"/>
      <c r="BNB63" s="92"/>
      <c r="BNC63" s="92"/>
      <c r="BND63" s="92"/>
      <c r="BNE63" s="92"/>
      <c r="BNF63" s="92"/>
      <c r="BNG63" s="92"/>
      <c r="BNH63" s="92"/>
      <c r="BNI63" s="92"/>
      <c r="BNJ63" s="92"/>
      <c r="BNK63" s="92"/>
      <c r="BNL63" s="92"/>
      <c r="BNM63" s="92"/>
      <c r="BNN63" s="92"/>
      <c r="BNO63" s="92"/>
      <c r="BNP63" s="92"/>
      <c r="BNQ63" s="92"/>
      <c r="BNR63" s="92"/>
      <c r="BNS63" s="92"/>
      <c r="BNT63" s="92"/>
      <c r="BNU63" s="92"/>
      <c r="BNV63" s="92"/>
      <c r="BNW63" s="92"/>
      <c r="BNX63" s="92"/>
      <c r="BNY63" s="92"/>
      <c r="BNZ63" s="92"/>
      <c r="BOA63" s="92"/>
      <c r="BOB63" s="92"/>
      <c r="BOC63" s="92"/>
      <c r="BOD63" s="92"/>
      <c r="BOE63" s="92"/>
      <c r="BOF63" s="92"/>
      <c r="BOG63" s="92"/>
      <c r="BOH63" s="92"/>
      <c r="BOI63" s="92"/>
      <c r="BOJ63" s="92"/>
      <c r="BOK63" s="92"/>
      <c r="BOL63" s="92"/>
      <c r="BOM63" s="92"/>
      <c r="BON63" s="92"/>
      <c r="BOO63" s="92"/>
      <c r="BOP63" s="92"/>
      <c r="BOQ63" s="92"/>
      <c r="BOR63" s="92"/>
      <c r="BOS63" s="92"/>
      <c r="BOT63" s="92"/>
      <c r="BOU63" s="92"/>
      <c r="BOV63" s="92"/>
      <c r="BOW63" s="92"/>
      <c r="BOX63" s="92"/>
      <c r="BOY63" s="92"/>
      <c r="BOZ63" s="92"/>
      <c r="BPA63" s="92"/>
      <c r="BPB63" s="92"/>
      <c r="BPC63" s="92"/>
      <c r="BPD63" s="92"/>
      <c r="BPE63" s="92"/>
      <c r="BPF63" s="92"/>
      <c r="BPG63" s="92"/>
      <c r="BPH63" s="92"/>
      <c r="BPI63" s="92"/>
      <c r="BPJ63" s="92"/>
      <c r="BPK63" s="92"/>
      <c r="BPL63" s="92"/>
      <c r="BPM63" s="92"/>
      <c r="BPN63" s="92"/>
      <c r="BPO63" s="92"/>
      <c r="BPP63" s="92"/>
      <c r="BPQ63" s="92"/>
      <c r="BPR63" s="92"/>
      <c r="BPS63" s="92"/>
      <c r="BPT63" s="92"/>
      <c r="BPU63" s="92"/>
      <c r="BPV63" s="92"/>
      <c r="BPW63" s="92"/>
      <c r="BPX63" s="92"/>
      <c r="BPY63" s="92"/>
      <c r="BPZ63" s="92"/>
      <c r="BQA63" s="92"/>
      <c r="BQB63" s="92"/>
      <c r="BQC63" s="92"/>
      <c r="BQD63" s="92"/>
      <c r="BQE63" s="92"/>
      <c r="BQF63" s="92"/>
      <c r="BQG63" s="92"/>
      <c r="BQH63" s="92"/>
      <c r="BQI63" s="92"/>
      <c r="BQJ63" s="92"/>
      <c r="BQK63" s="92"/>
      <c r="BQL63" s="92"/>
      <c r="BQM63" s="92"/>
      <c r="BQN63" s="92"/>
      <c r="BQO63" s="92"/>
      <c r="BQP63" s="92"/>
      <c r="BQQ63" s="92"/>
      <c r="BQR63" s="92"/>
      <c r="BQS63" s="92"/>
      <c r="BQT63" s="92"/>
      <c r="BQU63" s="92"/>
      <c r="BQV63" s="92"/>
      <c r="BQW63" s="92"/>
      <c r="BQX63" s="92"/>
      <c r="BQY63" s="92"/>
      <c r="BQZ63" s="92"/>
      <c r="BRA63" s="92"/>
      <c r="BRB63" s="92"/>
      <c r="BRC63" s="92"/>
      <c r="BRD63" s="92"/>
      <c r="BRE63" s="92"/>
      <c r="BRF63" s="92"/>
      <c r="BRG63" s="92"/>
      <c r="BRH63" s="92"/>
      <c r="BRI63" s="92"/>
      <c r="BRJ63" s="92"/>
      <c r="BRK63" s="92"/>
      <c r="BRL63" s="92"/>
      <c r="BRM63" s="92"/>
      <c r="BRN63" s="92"/>
      <c r="BRO63" s="92"/>
      <c r="BRP63" s="92"/>
      <c r="BRQ63" s="92"/>
      <c r="BRR63" s="92"/>
      <c r="BRS63" s="92"/>
      <c r="BRT63" s="92"/>
      <c r="BRU63" s="92"/>
      <c r="BRV63" s="92"/>
      <c r="BRW63" s="92"/>
      <c r="BRX63" s="92"/>
      <c r="BRY63" s="92"/>
      <c r="BRZ63" s="92"/>
      <c r="BSA63" s="92"/>
      <c r="BSB63" s="92"/>
      <c r="BSC63" s="92"/>
      <c r="BSD63" s="92"/>
      <c r="BSE63" s="92"/>
      <c r="BSF63" s="92"/>
      <c r="BSG63" s="92"/>
      <c r="BSH63" s="92"/>
      <c r="BSI63" s="92"/>
      <c r="BSJ63" s="92"/>
      <c r="BSK63" s="92"/>
      <c r="BSL63" s="92"/>
      <c r="BSM63" s="92"/>
      <c r="BSN63" s="92"/>
      <c r="BSO63" s="92"/>
      <c r="BSP63" s="92"/>
      <c r="BSQ63" s="92"/>
      <c r="BSR63" s="92"/>
      <c r="BSS63" s="92"/>
      <c r="BST63" s="92"/>
      <c r="BSU63" s="92"/>
      <c r="BSV63" s="92"/>
      <c r="BSW63" s="92"/>
      <c r="BSX63" s="92"/>
      <c r="BSY63" s="92"/>
      <c r="BSZ63" s="92"/>
      <c r="BTA63" s="92"/>
      <c r="BTB63" s="92"/>
      <c r="BTC63" s="92"/>
      <c r="BTD63" s="92"/>
      <c r="BTE63" s="92"/>
      <c r="BTF63" s="92"/>
      <c r="BTG63" s="92"/>
      <c r="BTH63" s="92"/>
      <c r="BTI63" s="92"/>
      <c r="BTJ63" s="92"/>
      <c r="BTK63" s="92"/>
      <c r="BTL63" s="92"/>
      <c r="BTM63" s="92"/>
      <c r="BTN63" s="92"/>
      <c r="BTO63" s="92"/>
      <c r="BTP63" s="92"/>
      <c r="BTQ63" s="92"/>
      <c r="BTR63" s="92"/>
      <c r="BTS63" s="92"/>
      <c r="BTT63" s="92"/>
      <c r="BTU63" s="92"/>
      <c r="BTV63" s="92"/>
      <c r="BTW63" s="92"/>
      <c r="BTX63" s="92"/>
      <c r="BTY63" s="92"/>
      <c r="BTZ63" s="92"/>
      <c r="BUA63" s="92"/>
      <c r="BUB63" s="92"/>
      <c r="BUC63" s="92"/>
      <c r="BUD63" s="92"/>
      <c r="BUE63" s="92"/>
      <c r="BUF63" s="92"/>
      <c r="BUG63" s="92"/>
      <c r="BUH63" s="92"/>
      <c r="BUI63" s="92"/>
      <c r="BUJ63" s="92"/>
      <c r="BUK63" s="92"/>
      <c r="BUL63" s="92"/>
      <c r="BUM63" s="92"/>
      <c r="BUN63" s="92"/>
      <c r="BUO63" s="92"/>
      <c r="BUP63" s="92"/>
      <c r="BUQ63" s="92"/>
      <c r="BUR63" s="92"/>
      <c r="BUS63" s="92"/>
      <c r="BUT63" s="92"/>
      <c r="BUU63" s="92"/>
      <c r="BUV63" s="92"/>
      <c r="BUW63" s="92"/>
      <c r="BUX63" s="92"/>
      <c r="BUY63" s="92"/>
      <c r="BUZ63" s="92"/>
      <c r="BVA63" s="92"/>
      <c r="BVB63" s="92"/>
      <c r="BVC63" s="92"/>
      <c r="BVD63" s="92"/>
      <c r="BVE63" s="92"/>
      <c r="BVF63" s="92"/>
      <c r="BVG63" s="92"/>
      <c r="BVH63" s="92"/>
      <c r="BVI63" s="92"/>
      <c r="BVJ63" s="92"/>
      <c r="BVK63" s="92"/>
      <c r="BVL63" s="92"/>
      <c r="BVM63" s="92"/>
      <c r="BVN63" s="92"/>
      <c r="BVO63" s="92"/>
      <c r="BVP63" s="92"/>
      <c r="BVQ63" s="92"/>
      <c r="BVR63" s="92"/>
      <c r="BVS63" s="92"/>
      <c r="BVT63" s="92"/>
      <c r="BVU63" s="92"/>
      <c r="BVV63" s="92"/>
      <c r="BVW63" s="92"/>
      <c r="BVX63" s="92"/>
      <c r="BVY63" s="92"/>
      <c r="BVZ63" s="92"/>
      <c r="BWA63" s="92"/>
      <c r="BWB63" s="92"/>
      <c r="BWC63" s="92"/>
      <c r="BWD63" s="92"/>
      <c r="BWE63" s="92"/>
      <c r="BWF63" s="92"/>
      <c r="BWG63" s="92"/>
      <c r="BWH63" s="92"/>
      <c r="BWI63" s="92"/>
      <c r="BWJ63" s="92"/>
      <c r="BWK63" s="92"/>
      <c r="BWL63" s="92"/>
      <c r="BWM63" s="92"/>
      <c r="BWN63" s="92"/>
      <c r="BWO63" s="92"/>
      <c r="BWP63" s="92"/>
      <c r="BWQ63" s="92"/>
      <c r="BWR63" s="92"/>
      <c r="BWS63" s="92"/>
      <c r="BWT63" s="92"/>
      <c r="BWU63" s="92"/>
      <c r="BWV63" s="92"/>
      <c r="BWW63" s="92"/>
      <c r="BWX63" s="92"/>
      <c r="BWY63" s="92"/>
      <c r="BWZ63" s="92"/>
      <c r="BXA63" s="92"/>
      <c r="BXB63" s="92"/>
      <c r="BXC63" s="92"/>
      <c r="BXD63" s="92"/>
      <c r="BXE63" s="92"/>
      <c r="BXF63" s="92"/>
      <c r="BXG63" s="92"/>
      <c r="BXH63" s="92"/>
      <c r="BXI63" s="92"/>
      <c r="BXJ63" s="92"/>
      <c r="BXK63" s="92"/>
      <c r="BXL63" s="92"/>
      <c r="BXM63" s="92"/>
      <c r="BXN63" s="92"/>
      <c r="BXO63" s="92"/>
      <c r="BXP63" s="92"/>
      <c r="BXQ63" s="92"/>
      <c r="BXR63" s="92"/>
      <c r="BXS63" s="92"/>
      <c r="BXT63" s="92"/>
      <c r="BXU63" s="92"/>
      <c r="BXV63" s="92"/>
      <c r="BXW63" s="92"/>
      <c r="BXX63" s="92"/>
      <c r="BXY63" s="92"/>
      <c r="BXZ63" s="92"/>
      <c r="BYA63" s="92"/>
      <c r="BYB63" s="92"/>
      <c r="BYC63" s="92"/>
      <c r="BYD63" s="92"/>
      <c r="BYE63" s="92"/>
      <c r="BYF63" s="92"/>
      <c r="BYG63" s="92"/>
      <c r="BYH63" s="92"/>
      <c r="BYI63" s="92"/>
      <c r="BYJ63" s="92"/>
      <c r="BYK63" s="92"/>
      <c r="BYL63" s="92"/>
      <c r="BYM63" s="92"/>
      <c r="BYN63" s="92"/>
      <c r="BYO63" s="92"/>
      <c r="BYP63" s="92"/>
      <c r="BYQ63" s="92"/>
      <c r="BYR63" s="92"/>
      <c r="BYS63" s="92"/>
      <c r="BYT63" s="92"/>
      <c r="BYU63" s="92"/>
      <c r="BYV63" s="92"/>
      <c r="BYW63" s="92"/>
      <c r="BYX63" s="92"/>
      <c r="BYY63" s="92"/>
      <c r="BYZ63" s="92"/>
      <c r="BZA63" s="92"/>
      <c r="BZB63" s="92"/>
      <c r="BZC63" s="92"/>
      <c r="BZD63" s="92"/>
      <c r="BZE63" s="92"/>
      <c r="BZF63" s="92"/>
      <c r="BZG63" s="92"/>
      <c r="BZH63" s="92"/>
      <c r="BZI63" s="92"/>
      <c r="BZJ63" s="92"/>
      <c r="BZK63" s="92"/>
      <c r="BZL63" s="92"/>
      <c r="BZM63" s="92"/>
      <c r="BZN63" s="92"/>
      <c r="BZO63" s="92"/>
      <c r="BZP63" s="92"/>
      <c r="BZQ63" s="92"/>
      <c r="BZR63" s="92"/>
      <c r="BZS63" s="92"/>
      <c r="BZT63" s="92"/>
      <c r="BZU63" s="92"/>
      <c r="BZV63" s="92"/>
      <c r="BZW63" s="92"/>
      <c r="BZX63" s="92"/>
      <c r="BZY63" s="92"/>
      <c r="BZZ63" s="92"/>
      <c r="CAA63" s="92"/>
      <c r="CAB63" s="92"/>
      <c r="CAC63" s="92"/>
      <c r="CAD63" s="92"/>
      <c r="CAE63" s="92"/>
      <c r="CAF63" s="92"/>
      <c r="CAG63" s="92"/>
      <c r="CAH63" s="92"/>
      <c r="CAI63" s="92"/>
      <c r="CAJ63" s="92"/>
      <c r="CAK63" s="92"/>
      <c r="CAL63" s="92"/>
      <c r="CAM63" s="92"/>
      <c r="CAN63" s="92"/>
      <c r="CAO63" s="92"/>
      <c r="CAP63" s="92"/>
      <c r="CAQ63" s="92"/>
      <c r="CAR63" s="92"/>
      <c r="CAS63" s="92"/>
      <c r="CAT63" s="92"/>
      <c r="CAU63" s="92"/>
      <c r="CAV63" s="92"/>
      <c r="CAW63" s="92"/>
      <c r="CAX63" s="92"/>
      <c r="CAY63" s="92"/>
      <c r="CAZ63" s="92"/>
      <c r="CBA63" s="92"/>
      <c r="CBB63" s="92"/>
      <c r="CBC63" s="92"/>
      <c r="CBD63" s="92"/>
      <c r="CBE63" s="92"/>
      <c r="CBF63" s="92"/>
      <c r="CBG63" s="92"/>
      <c r="CBH63" s="92"/>
      <c r="CBI63" s="92"/>
      <c r="CBJ63" s="92"/>
      <c r="CBK63" s="92"/>
      <c r="CBL63" s="92"/>
      <c r="CBM63" s="92"/>
      <c r="CBN63" s="92"/>
      <c r="CBO63" s="92"/>
      <c r="CBP63" s="92"/>
      <c r="CBQ63" s="92"/>
      <c r="CBR63" s="92"/>
      <c r="CBS63" s="92"/>
      <c r="CBT63" s="92"/>
      <c r="CBU63" s="92"/>
      <c r="CBV63" s="92"/>
      <c r="CBW63" s="92"/>
      <c r="CBX63" s="92"/>
      <c r="CBY63" s="92"/>
      <c r="CBZ63" s="92"/>
      <c r="CCA63" s="92"/>
      <c r="CCB63" s="92"/>
      <c r="CCC63" s="92"/>
      <c r="CCD63" s="92"/>
      <c r="CCE63" s="92"/>
      <c r="CCF63" s="92"/>
      <c r="CCG63" s="92"/>
      <c r="CCH63" s="92"/>
      <c r="CCI63" s="92"/>
      <c r="CCJ63" s="92"/>
      <c r="CCK63" s="92"/>
      <c r="CCL63" s="92"/>
      <c r="CCM63" s="92"/>
      <c r="CCN63" s="92"/>
      <c r="CCO63" s="92"/>
      <c r="CCP63" s="92"/>
      <c r="CCQ63" s="92"/>
      <c r="CCR63" s="92"/>
      <c r="CCS63" s="92"/>
      <c r="CCT63" s="92"/>
      <c r="CCU63" s="92"/>
      <c r="CCV63" s="92"/>
      <c r="CCW63" s="92"/>
      <c r="CCX63" s="92"/>
      <c r="CCY63" s="92"/>
      <c r="CCZ63" s="92"/>
      <c r="CDA63" s="92"/>
      <c r="CDB63" s="92"/>
      <c r="CDC63" s="92"/>
      <c r="CDD63" s="92"/>
      <c r="CDE63" s="92"/>
      <c r="CDF63" s="92"/>
      <c r="CDG63" s="92"/>
      <c r="CDH63" s="92"/>
      <c r="CDI63" s="92"/>
      <c r="CDJ63" s="92"/>
      <c r="CDK63" s="92"/>
      <c r="CDL63" s="92"/>
      <c r="CDM63" s="92"/>
      <c r="CDN63" s="92"/>
      <c r="CDO63" s="92"/>
      <c r="CDP63" s="92"/>
      <c r="CDQ63" s="92"/>
      <c r="CDR63" s="92"/>
      <c r="CDS63" s="92"/>
      <c r="CDT63" s="92"/>
      <c r="CDU63" s="92"/>
      <c r="CDV63" s="92"/>
      <c r="CDW63" s="92"/>
      <c r="CDX63" s="92"/>
      <c r="CDY63" s="92"/>
      <c r="CDZ63" s="92"/>
      <c r="CEA63" s="92"/>
      <c r="CEB63" s="92"/>
      <c r="CEC63" s="92"/>
      <c r="CED63" s="92"/>
      <c r="CEE63" s="92"/>
      <c r="CEF63" s="92"/>
      <c r="CEG63" s="92"/>
      <c r="CEH63" s="92"/>
      <c r="CEI63" s="92"/>
      <c r="CEJ63" s="92"/>
      <c r="CEK63" s="92"/>
      <c r="CEL63" s="92"/>
      <c r="CEM63" s="92"/>
      <c r="CEN63" s="92"/>
      <c r="CEO63" s="92"/>
      <c r="CEP63" s="92"/>
      <c r="CEQ63" s="92"/>
      <c r="CER63" s="92"/>
      <c r="CES63" s="92"/>
      <c r="CET63" s="92"/>
      <c r="CEU63" s="92"/>
      <c r="CEV63" s="92"/>
      <c r="CEW63" s="92"/>
      <c r="CEX63" s="92"/>
      <c r="CEY63" s="92"/>
      <c r="CEZ63" s="92"/>
      <c r="CFA63" s="92"/>
      <c r="CFB63" s="92"/>
      <c r="CFC63" s="92"/>
      <c r="CFD63" s="92"/>
      <c r="CFE63" s="92"/>
      <c r="CFF63" s="92"/>
      <c r="CFG63" s="92"/>
      <c r="CFH63" s="92"/>
      <c r="CFI63" s="92"/>
      <c r="CFJ63" s="92"/>
      <c r="CFK63" s="92"/>
      <c r="CFL63" s="92"/>
      <c r="CFM63" s="92"/>
      <c r="CFN63" s="92"/>
      <c r="CFO63" s="92"/>
      <c r="CFP63" s="92"/>
      <c r="CFQ63" s="92"/>
      <c r="CFR63" s="92"/>
      <c r="CFS63" s="92"/>
      <c r="CFT63" s="92"/>
      <c r="CFU63" s="92"/>
      <c r="CFV63" s="92"/>
      <c r="CFW63" s="92"/>
      <c r="CFX63" s="92"/>
      <c r="CFY63" s="92"/>
      <c r="CFZ63" s="92"/>
      <c r="CGA63" s="92"/>
      <c r="CGB63" s="92"/>
      <c r="CGC63" s="92"/>
      <c r="CGD63" s="92"/>
      <c r="CGE63" s="92"/>
      <c r="CGF63" s="92"/>
      <c r="CGG63" s="92"/>
      <c r="CGH63" s="92"/>
      <c r="CGI63" s="92"/>
      <c r="CGJ63" s="92"/>
      <c r="CGK63" s="92"/>
      <c r="CGL63" s="92"/>
      <c r="CGM63" s="92"/>
      <c r="CGN63" s="92"/>
      <c r="CGO63" s="92"/>
      <c r="CGP63" s="92"/>
      <c r="CGQ63" s="92"/>
      <c r="CGR63" s="92"/>
      <c r="CGS63" s="92"/>
      <c r="CGT63" s="92"/>
      <c r="CGU63" s="92"/>
      <c r="CGV63" s="92"/>
      <c r="CGW63" s="92"/>
      <c r="CGX63" s="92"/>
      <c r="CGY63" s="92"/>
      <c r="CGZ63" s="92"/>
      <c r="CHA63" s="92"/>
      <c r="CHB63" s="92"/>
      <c r="CHC63" s="92"/>
      <c r="CHD63" s="92"/>
      <c r="CHE63" s="92"/>
      <c r="CHF63" s="92"/>
      <c r="CHG63" s="92"/>
      <c r="CHH63" s="92"/>
      <c r="CHI63" s="92"/>
      <c r="CHJ63" s="92"/>
      <c r="CHK63" s="92"/>
      <c r="CHL63" s="92"/>
      <c r="CHM63" s="92"/>
      <c r="CHN63" s="92"/>
      <c r="CHO63" s="92"/>
      <c r="CHP63" s="92"/>
      <c r="CHQ63" s="92"/>
      <c r="CHR63" s="92"/>
      <c r="CHS63" s="92"/>
      <c r="CHT63" s="92"/>
      <c r="CHU63" s="92"/>
      <c r="CHV63" s="92"/>
      <c r="CHW63" s="92"/>
      <c r="CHX63" s="92"/>
      <c r="CHY63" s="92"/>
      <c r="CHZ63" s="92"/>
      <c r="CIA63" s="92"/>
      <c r="CIB63" s="92"/>
      <c r="CIC63" s="92"/>
      <c r="CID63" s="92"/>
      <c r="CIE63" s="92"/>
      <c r="CIF63" s="92"/>
      <c r="CIG63" s="92"/>
      <c r="CIH63" s="92"/>
      <c r="CII63" s="92"/>
      <c r="CIJ63" s="92"/>
      <c r="CIK63" s="92"/>
      <c r="CIL63" s="92"/>
      <c r="CIM63" s="92"/>
      <c r="CIN63" s="92"/>
      <c r="CIO63" s="92"/>
      <c r="CIP63" s="92"/>
      <c r="CIQ63" s="92"/>
      <c r="CIR63" s="92"/>
      <c r="CIS63" s="92"/>
      <c r="CIT63" s="92"/>
      <c r="CIU63" s="92"/>
      <c r="CIV63" s="92"/>
      <c r="CIW63" s="92"/>
      <c r="CIX63" s="92"/>
      <c r="CIY63" s="92"/>
      <c r="CIZ63" s="92"/>
      <c r="CJA63" s="92"/>
      <c r="CJB63" s="92"/>
      <c r="CJC63" s="92"/>
      <c r="CJD63" s="92"/>
      <c r="CJE63" s="92"/>
      <c r="CJF63" s="92"/>
      <c r="CJG63" s="92"/>
      <c r="CJH63" s="92"/>
      <c r="CJI63" s="92"/>
      <c r="CJJ63" s="92"/>
      <c r="CJK63" s="92"/>
      <c r="CJL63" s="92"/>
      <c r="CJM63" s="92"/>
      <c r="CJN63" s="92"/>
      <c r="CJO63" s="92"/>
      <c r="CJP63" s="92"/>
      <c r="CJQ63" s="92"/>
      <c r="CJR63" s="92"/>
      <c r="CJS63" s="92"/>
      <c r="CJT63" s="92"/>
      <c r="CJU63" s="92"/>
      <c r="CJV63" s="92"/>
      <c r="CJW63" s="92"/>
      <c r="CJX63" s="92"/>
      <c r="CJY63" s="92"/>
      <c r="CJZ63" s="92"/>
      <c r="CKA63" s="92"/>
      <c r="CKB63" s="92"/>
      <c r="CKC63" s="92"/>
      <c r="CKD63" s="92"/>
      <c r="CKE63" s="92"/>
      <c r="CKF63" s="92"/>
      <c r="CKG63" s="92"/>
      <c r="CKH63" s="92"/>
      <c r="CKI63" s="92"/>
      <c r="CKJ63" s="92"/>
      <c r="CKK63" s="92"/>
      <c r="CKL63" s="92"/>
      <c r="CKM63" s="92"/>
      <c r="CKN63" s="92"/>
      <c r="CKO63" s="92"/>
      <c r="CKP63" s="92"/>
      <c r="CKQ63" s="92"/>
      <c r="CKR63" s="92"/>
      <c r="CKS63" s="92"/>
      <c r="CKT63" s="92"/>
      <c r="CKU63" s="92"/>
      <c r="CKV63" s="92"/>
      <c r="CKW63" s="92"/>
      <c r="CKX63" s="92"/>
      <c r="CKY63" s="92"/>
      <c r="CKZ63" s="92"/>
      <c r="CLA63" s="92"/>
      <c r="CLB63" s="92"/>
      <c r="CLC63" s="92"/>
      <c r="CLD63" s="92"/>
      <c r="CLE63" s="92"/>
      <c r="CLF63" s="92"/>
      <c r="CLG63" s="92"/>
      <c r="CLH63" s="92"/>
      <c r="CLI63" s="92"/>
      <c r="CLJ63" s="92"/>
      <c r="CLK63" s="92"/>
      <c r="CLL63" s="92"/>
      <c r="CLM63" s="92"/>
      <c r="CLN63" s="92"/>
      <c r="CLO63" s="92"/>
      <c r="CLP63" s="92"/>
      <c r="CLQ63" s="92"/>
      <c r="CLR63" s="92"/>
      <c r="CLS63" s="92"/>
      <c r="CLT63" s="92"/>
      <c r="CLU63" s="92"/>
      <c r="CLV63" s="92"/>
      <c r="CLW63" s="92"/>
      <c r="CLX63" s="92"/>
      <c r="CLY63" s="92"/>
      <c r="CLZ63" s="92"/>
      <c r="CMA63" s="92"/>
      <c r="CMB63" s="92"/>
      <c r="CMC63" s="92"/>
      <c r="CMD63" s="92"/>
      <c r="CME63" s="92"/>
      <c r="CMF63" s="92"/>
      <c r="CMG63" s="92"/>
      <c r="CMH63" s="92"/>
      <c r="CMI63" s="92"/>
      <c r="CMJ63" s="92"/>
      <c r="CMK63" s="92"/>
      <c r="CML63" s="92"/>
      <c r="CMM63" s="92"/>
      <c r="CMN63" s="92"/>
      <c r="CMO63" s="92"/>
      <c r="CMP63" s="92"/>
      <c r="CMQ63" s="92"/>
      <c r="CMR63" s="92"/>
      <c r="CMS63" s="92"/>
      <c r="CMT63" s="92"/>
      <c r="CMU63" s="92"/>
      <c r="CMV63" s="92"/>
      <c r="CMW63" s="92"/>
      <c r="CMX63" s="92"/>
      <c r="CMY63" s="92"/>
      <c r="CMZ63" s="92"/>
      <c r="CNA63" s="92"/>
      <c r="CNB63" s="92"/>
      <c r="CNC63" s="92"/>
      <c r="CND63" s="92"/>
      <c r="CNE63" s="92"/>
      <c r="CNF63" s="92"/>
      <c r="CNG63" s="92"/>
      <c r="CNH63" s="92"/>
      <c r="CNI63" s="92"/>
      <c r="CNJ63" s="92"/>
      <c r="CNK63" s="92"/>
      <c r="CNL63" s="92"/>
      <c r="CNM63" s="92"/>
      <c r="CNN63" s="92"/>
      <c r="CNO63" s="92"/>
      <c r="CNP63" s="92"/>
      <c r="CNQ63" s="92"/>
      <c r="CNR63" s="92"/>
      <c r="CNS63" s="92"/>
      <c r="CNT63" s="92"/>
      <c r="CNU63" s="92"/>
      <c r="CNV63" s="92"/>
      <c r="CNW63" s="92"/>
      <c r="CNX63" s="92"/>
      <c r="CNY63" s="92"/>
      <c r="CNZ63" s="92"/>
      <c r="COA63" s="92"/>
      <c r="COB63" s="92"/>
      <c r="COC63" s="92"/>
      <c r="COD63" s="92"/>
      <c r="COE63" s="92"/>
      <c r="COF63" s="92"/>
      <c r="COG63" s="92"/>
      <c r="COH63" s="92"/>
      <c r="COI63" s="92"/>
      <c r="COJ63" s="92"/>
      <c r="COK63" s="92"/>
      <c r="COL63" s="92"/>
      <c r="COM63" s="92"/>
      <c r="CON63" s="92"/>
      <c r="COO63" s="92"/>
      <c r="COP63" s="92"/>
      <c r="COQ63" s="92"/>
      <c r="COR63" s="92"/>
      <c r="COS63" s="92"/>
      <c r="COT63" s="92"/>
      <c r="COU63" s="92"/>
      <c r="COV63" s="92"/>
      <c r="COW63" s="92"/>
      <c r="COX63" s="92"/>
      <c r="COY63" s="92"/>
      <c r="COZ63" s="92"/>
      <c r="CPA63" s="92"/>
      <c r="CPB63" s="92"/>
      <c r="CPC63" s="92"/>
      <c r="CPD63" s="92"/>
      <c r="CPE63" s="92"/>
      <c r="CPF63" s="92"/>
      <c r="CPG63" s="92"/>
      <c r="CPH63" s="92"/>
      <c r="CPI63" s="92"/>
      <c r="CPJ63" s="92"/>
      <c r="CPK63" s="92"/>
      <c r="CPL63" s="92"/>
      <c r="CPM63" s="92"/>
      <c r="CPN63" s="92"/>
      <c r="CPO63" s="92"/>
      <c r="CPP63" s="92"/>
      <c r="CPQ63" s="92"/>
      <c r="CPR63" s="92"/>
      <c r="CPS63" s="92"/>
      <c r="CPT63" s="92"/>
      <c r="CPU63" s="92"/>
      <c r="CPV63" s="92"/>
      <c r="CPW63" s="92"/>
      <c r="CPX63" s="92"/>
      <c r="CPY63" s="92"/>
      <c r="CPZ63" s="92"/>
      <c r="CQA63" s="92"/>
      <c r="CQB63" s="92"/>
      <c r="CQC63" s="92"/>
      <c r="CQD63" s="92"/>
      <c r="CQE63" s="92"/>
      <c r="CQF63" s="92"/>
      <c r="CQG63" s="92"/>
      <c r="CQH63" s="92"/>
      <c r="CQI63" s="92"/>
      <c r="CQJ63" s="92"/>
      <c r="CQK63" s="92"/>
      <c r="CQL63" s="92"/>
      <c r="CQM63" s="92"/>
      <c r="CQN63" s="92"/>
      <c r="CQO63" s="92"/>
      <c r="CQP63" s="92"/>
      <c r="CQQ63" s="92"/>
      <c r="CQR63" s="92"/>
      <c r="CQS63" s="92"/>
      <c r="CQT63" s="92"/>
      <c r="CQU63" s="92"/>
      <c r="CQV63" s="92"/>
      <c r="CQW63" s="92"/>
      <c r="CQX63" s="92"/>
      <c r="CQY63" s="92"/>
      <c r="CQZ63" s="92"/>
      <c r="CRA63" s="92"/>
      <c r="CRB63" s="92"/>
      <c r="CRC63" s="92"/>
      <c r="CRD63" s="92"/>
      <c r="CRE63" s="92"/>
      <c r="CRF63" s="92"/>
      <c r="CRG63" s="92"/>
      <c r="CRH63" s="92"/>
      <c r="CRI63" s="92"/>
      <c r="CRJ63" s="92"/>
      <c r="CRK63" s="92"/>
      <c r="CRL63" s="92"/>
      <c r="CRM63" s="92"/>
      <c r="CRN63" s="92"/>
      <c r="CRO63" s="92"/>
      <c r="CRP63" s="92"/>
      <c r="CRQ63" s="92"/>
      <c r="CRR63" s="92"/>
      <c r="CRS63" s="92"/>
      <c r="CRT63" s="92"/>
      <c r="CRU63" s="92"/>
      <c r="CRV63" s="92"/>
      <c r="CRW63" s="92"/>
      <c r="CRX63" s="92"/>
      <c r="CRY63" s="92"/>
      <c r="CRZ63" s="92"/>
      <c r="CSA63" s="92"/>
      <c r="CSB63" s="92"/>
      <c r="CSC63" s="92"/>
      <c r="CSD63" s="92"/>
      <c r="CSE63" s="92"/>
      <c r="CSF63" s="92"/>
      <c r="CSG63" s="92"/>
      <c r="CSH63" s="92"/>
      <c r="CSI63" s="92"/>
      <c r="CSJ63" s="92"/>
      <c r="CSK63" s="92"/>
      <c r="CSL63" s="92"/>
      <c r="CSM63" s="92"/>
      <c r="CSN63" s="92"/>
      <c r="CSO63" s="92"/>
      <c r="CSP63" s="92"/>
      <c r="CSQ63" s="92"/>
      <c r="CSR63" s="92"/>
      <c r="CSS63" s="92"/>
      <c r="CST63" s="92"/>
      <c r="CSU63" s="92"/>
      <c r="CSV63" s="92"/>
      <c r="CSW63" s="92"/>
      <c r="CSX63" s="92"/>
      <c r="CSY63" s="92"/>
      <c r="CSZ63" s="92"/>
      <c r="CTA63" s="92"/>
      <c r="CTB63" s="92"/>
      <c r="CTC63" s="92"/>
      <c r="CTD63" s="92"/>
      <c r="CTE63" s="92"/>
      <c r="CTF63" s="92"/>
      <c r="CTG63" s="92"/>
      <c r="CTH63" s="92"/>
      <c r="CTI63" s="92"/>
      <c r="CTJ63" s="92"/>
      <c r="CTK63" s="92"/>
      <c r="CTL63" s="92"/>
      <c r="CTM63" s="92"/>
      <c r="CTN63" s="92"/>
      <c r="CTO63" s="92"/>
      <c r="CTP63" s="92"/>
      <c r="CTQ63" s="92"/>
      <c r="CTR63" s="92"/>
      <c r="CTS63" s="92"/>
      <c r="CTT63" s="92"/>
      <c r="CTU63" s="92"/>
      <c r="CTV63" s="92"/>
      <c r="CTW63" s="92"/>
      <c r="CTX63" s="92"/>
      <c r="CTY63" s="92"/>
      <c r="CTZ63" s="92"/>
      <c r="CUA63" s="92"/>
      <c r="CUB63" s="92"/>
      <c r="CUC63" s="92"/>
      <c r="CUD63" s="92"/>
      <c r="CUE63" s="92"/>
      <c r="CUF63" s="92"/>
      <c r="CUG63" s="92"/>
      <c r="CUH63" s="92"/>
      <c r="CUI63" s="92"/>
      <c r="CUJ63" s="92"/>
      <c r="CUK63" s="92"/>
      <c r="CUL63" s="92"/>
      <c r="CUM63" s="92"/>
      <c r="CUN63" s="92"/>
      <c r="CUO63" s="92"/>
      <c r="CUP63" s="92"/>
      <c r="CUQ63" s="92"/>
      <c r="CUR63" s="92"/>
      <c r="CUS63" s="92"/>
      <c r="CUT63" s="92"/>
      <c r="CUU63" s="92"/>
      <c r="CUV63" s="92"/>
      <c r="CUW63" s="92"/>
      <c r="CUX63" s="92"/>
      <c r="CUY63" s="92"/>
      <c r="CUZ63" s="92"/>
      <c r="CVA63" s="92"/>
      <c r="CVB63" s="92"/>
      <c r="CVC63" s="92"/>
      <c r="CVD63" s="92"/>
      <c r="CVE63" s="92"/>
      <c r="CVF63" s="92"/>
      <c r="CVG63" s="92"/>
      <c r="CVH63" s="92"/>
      <c r="CVI63" s="92"/>
      <c r="CVJ63" s="92"/>
      <c r="CVK63" s="92"/>
      <c r="CVL63" s="92"/>
      <c r="CVM63" s="92"/>
      <c r="CVN63" s="92"/>
      <c r="CVO63" s="92"/>
      <c r="CVP63" s="92"/>
      <c r="CVQ63" s="92"/>
      <c r="CVR63" s="92"/>
      <c r="CVS63" s="92"/>
      <c r="CVT63" s="92"/>
      <c r="CVU63" s="92"/>
      <c r="CVV63" s="92"/>
      <c r="CVW63" s="92"/>
      <c r="CVX63" s="92"/>
      <c r="CVY63" s="92"/>
      <c r="CVZ63" s="92"/>
      <c r="CWA63" s="92"/>
      <c r="CWB63" s="92"/>
      <c r="CWC63" s="92"/>
      <c r="CWD63" s="92"/>
      <c r="CWE63" s="92"/>
      <c r="CWF63" s="92"/>
      <c r="CWG63" s="92"/>
      <c r="CWH63" s="92"/>
      <c r="CWI63" s="92"/>
      <c r="CWJ63" s="92"/>
      <c r="CWK63" s="92"/>
      <c r="CWL63" s="92"/>
      <c r="CWM63" s="92"/>
      <c r="CWN63" s="92"/>
      <c r="CWO63" s="92"/>
      <c r="CWP63" s="92"/>
      <c r="CWQ63" s="92"/>
      <c r="CWR63" s="92"/>
      <c r="CWS63" s="92"/>
      <c r="CWT63" s="92"/>
      <c r="CWU63" s="92"/>
      <c r="CWV63" s="92"/>
      <c r="CWW63" s="92"/>
      <c r="CWX63" s="92"/>
      <c r="CWY63" s="92"/>
      <c r="CWZ63" s="92"/>
      <c r="CXA63" s="92"/>
      <c r="CXB63" s="92"/>
      <c r="CXC63" s="92"/>
      <c r="CXD63" s="92"/>
      <c r="CXE63" s="92"/>
      <c r="CXF63" s="92"/>
      <c r="CXG63" s="92"/>
      <c r="CXH63" s="92"/>
      <c r="CXI63" s="92"/>
      <c r="CXJ63" s="92"/>
      <c r="CXK63" s="92"/>
      <c r="CXL63" s="92"/>
      <c r="CXM63" s="92"/>
      <c r="CXN63" s="92"/>
      <c r="CXO63" s="92"/>
      <c r="CXP63" s="92"/>
      <c r="CXQ63" s="92"/>
      <c r="CXR63" s="92"/>
      <c r="CXS63" s="92"/>
      <c r="CXT63" s="92"/>
      <c r="CXU63" s="92"/>
      <c r="CXV63" s="92"/>
      <c r="CXW63" s="92"/>
      <c r="CXX63" s="92"/>
      <c r="CXY63" s="92"/>
      <c r="CXZ63" s="92"/>
      <c r="CYA63" s="92"/>
      <c r="CYB63" s="92"/>
      <c r="CYC63" s="92"/>
      <c r="CYD63" s="92"/>
      <c r="CYE63" s="92"/>
      <c r="CYF63" s="92"/>
      <c r="CYG63" s="92"/>
      <c r="CYH63" s="92"/>
      <c r="CYI63" s="92"/>
      <c r="CYJ63" s="92"/>
      <c r="CYK63" s="92"/>
      <c r="CYL63" s="92"/>
      <c r="CYM63" s="92"/>
      <c r="CYN63" s="92"/>
      <c r="CYO63" s="92"/>
      <c r="CYP63" s="92"/>
      <c r="CYQ63" s="92"/>
      <c r="CYR63" s="92"/>
      <c r="CYS63" s="92"/>
      <c r="CYT63" s="92"/>
      <c r="CYU63" s="92"/>
      <c r="CYV63" s="92"/>
      <c r="CYW63" s="92"/>
      <c r="CYX63" s="92"/>
      <c r="CYY63" s="92"/>
      <c r="CYZ63" s="92"/>
      <c r="CZA63" s="92"/>
      <c r="CZB63" s="92"/>
      <c r="CZC63" s="92"/>
      <c r="CZD63" s="92"/>
      <c r="CZE63" s="92"/>
      <c r="CZF63" s="92"/>
      <c r="CZG63" s="92"/>
      <c r="CZH63" s="92"/>
      <c r="CZI63" s="92"/>
      <c r="CZJ63" s="92"/>
      <c r="CZK63" s="92"/>
      <c r="CZL63" s="92"/>
      <c r="CZM63" s="92"/>
      <c r="CZN63" s="92"/>
      <c r="CZO63" s="92"/>
      <c r="CZP63" s="92"/>
      <c r="CZQ63" s="92"/>
      <c r="CZR63" s="92"/>
      <c r="CZS63" s="92"/>
      <c r="CZT63" s="92"/>
      <c r="CZU63" s="92"/>
      <c r="CZV63" s="92"/>
      <c r="CZW63" s="92"/>
      <c r="CZX63" s="92"/>
      <c r="CZY63" s="92"/>
      <c r="CZZ63" s="92"/>
      <c r="DAA63" s="92"/>
      <c r="DAB63" s="92"/>
      <c r="DAC63" s="92"/>
      <c r="DAD63" s="92"/>
      <c r="DAE63" s="92"/>
      <c r="DAF63" s="92"/>
      <c r="DAG63" s="92"/>
      <c r="DAH63" s="92"/>
      <c r="DAI63" s="92"/>
      <c r="DAJ63" s="92"/>
      <c r="DAK63" s="92"/>
      <c r="DAL63" s="92"/>
      <c r="DAM63" s="92"/>
      <c r="DAN63" s="92"/>
      <c r="DAO63" s="92"/>
      <c r="DAP63" s="92"/>
      <c r="DAQ63" s="92"/>
      <c r="DAR63" s="92"/>
      <c r="DAS63" s="92"/>
      <c r="DAT63" s="92"/>
      <c r="DAU63" s="92"/>
      <c r="DAV63" s="92"/>
      <c r="DAW63" s="92"/>
      <c r="DAX63" s="92"/>
      <c r="DAY63" s="92"/>
      <c r="DAZ63" s="92"/>
      <c r="DBA63" s="92"/>
      <c r="DBB63" s="92"/>
      <c r="DBC63" s="92"/>
      <c r="DBD63" s="92"/>
      <c r="DBE63" s="92"/>
      <c r="DBF63" s="92"/>
      <c r="DBG63" s="92"/>
      <c r="DBH63" s="92"/>
      <c r="DBI63" s="92"/>
      <c r="DBJ63" s="92"/>
      <c r="DBK63" s="92"/>
      <c r="DBL63" s="92"/>
      <c r="DBM63" s="92"/>
      <c r="DBN63" s="92"/>
      <c r="DBO63" s="92"/>
      <c r="DBP63" s="92"/>
      <c r="DBQ63" s="92"/>
      <c r="DBR63" s="92"/>
      <c r="DBS63" s="92"/>
      <c r="DBT63" s="92"/>
      <c r="DBU63" s="92"/>
      <c r="DBV63" s="92"/>
      <c r="DBW63" s="92"/>
      <c r="DBX63" s="92"/>
      <c r="DBY63" s="92"/>
      <c r="DBZ63" s="92"/>
      <c r="DCA63" s="92"/>
      <c r="DCB63" s="92"/>
      <c r="DCC63" s="92"/>
      <c r="DCD63" s="92"/>
      <c r="DCE63" s="92"/>
      <c r="DCF63" s="92"/>
      <c r="DCG63" s="92"/>
      <c r="DCH63" s="92"/>
      <c r="DCI63" s="92"/>
      <c r="DCJ63" s="92"/>
      <c r="DCK63" s="92"/>
      <c r="DCL63" s="92"/>
      <c r="DCM63" s="92"/>
      <c r="DCN63" s="92"/>
      <c r="DCO63" s="92"/>
      <c r="DCP63" s="92"/>
      <c r="DCQ63" s="92"/>
      <c r="DCR63" s="92"/>
      <c r="DCS63" s="92"/>
      <c r="DCT63" s="92"/>
      <c r="DCU63" s="92"/>
      <c r="DCV63" s="92"/>
      <c r="DCW63" s="92"/>
      <c r="DCX63" s="92"/>
      <c r="DCY63" s="92"/>
      <c r="DCZ63" s="92"/>
      <c r="DDA63" s="92"/>
      <c r="DDB63" s="92"/>
      <c r="DDC63" s="92"/>
      <c r="DDD63" s="92"/>
      <c r="DDE63" s="92"/>
      <c r="DDF63" s="92"/>
      <c r="DDG63" s="92"/>
      <c r="DDH63" s="92"/>
      <c r="DDI63" s="92"/>
      <c r="DDJ63" s="92"/>
      <c r="DDK63" s="92"/>
      <c r="DDL63" s="92"/>
      <c r="DDM63" s="92"/>
      <c r="DDN63" s="92"/>
      <c r="DDO63" s="92"/>
      <c r="DDP63" s="92"/>
      <c r="DDQ63" s="92"/>
      <c r="DDR63" s="92"/>
      <c r="DDS63" s="92"/>
      <c r="DDT63" s="92"/>
      <c r="DDU63" s="92"/>
      <c r="DDV63" s="92"/>
      <c r="DDW63" s="92"/>
      <c r="DDX63" s="92"/>
      <c r="DDY63" s="92"/>
      <c r="DDZ63" s="92"/>
      <c r="DEA63" s="92"/>
      <c r="DEB63" s="92"/>
      <c r="DEC63" s="92"/>
      <c r="DED63" s="92"/>
      <c r="DEE63" s="92"/>
      <c r="DEF63" s="92"/>
      <c r="DEG63" s="92"/>
      <c r="DEH63" s="92"/>
      <c r="DEI63" s="92"/>
      <c r="DEJ63" s="92"/>
      <c r="DEK63" s="92"/>
      <c r="DEL63" s="92"/>
      <c r="DEM63" s="92"/>
      <c r="DEN63" s="92"/>
      <c r="DEO63" s="92"/>
      <c r="DEP63" s="92"/>
      <c r="DEQ63" s="92"/>
      <c r="DER63" s="92"/>
      <c r="DES63" s="92"/>
      <c r="DET63" s="92"/>
      <c r="DEU63" s="92"/>
      <c r="DEV63" s="92"/>
      <c r="DEW63" s="92"/>
      <c r="DEX63" s="92"/>
      <c r="DEY63" s="92"/>
      <c r="DEZ63" s="92"/>
      <c r="DFA63" s="92"/>
      <c r="DFB63" s="92"/>
      <c r="DFC63" s="92"/>
      <c r="DFD63" s="92"/>
      <c r="DFE63" s="92"/>
      <c r="DFF63" s="92"/>
      <c r="DFG63" s="92"/>
      <c r="DFH63" s="92"/>
      <c r="DFI63" s="92"/>
      <c r="DFJ63" s="92"/>
      <c r="DFK63" s="92"/>
      <c r="DFL63" s="92"/>
      <c r="DFM63" s="92"/>
      <c r="DFN63" s="92"/>
      <c r="DFO63" s="92"/>
      <c r="DFP63" s="92"/>
      <c r="DFQ63" s="92"/>
      <c r="DFR63" s="92"/>
      <c r="DFS63" s="92"/>
      <c r="DFT63" s="92"/>
      <c r="DFU63" s="92"/>
      <c r="DFV63" s="92"/>
      <c r="DFW63" s="92"/>
      <c r="DFX63" s="92"/>
      <c r="DFY63" s="92"/>
      <c r="DFZ63" s="92"/>
      <c r="DGA63" s="92"/>
      <c r="DGB63" s="92"/>
      <c r="DGC63" s="92"/>
      <c r="DGD63" s="92"/>
      <c r="DGE63" s="92"/>
      <c r="DGF63" s="92"/>
      <c r="DGG63" s="92"/>
      <c r="DGH63" s="92"/>
      <c r="DGI63" s="92"/>
      <c r="DGJ63" s="92"/>
      <c r="DGK63" s="92"/>
      <c r="DGL63" s="92"/>
      <c r="DGM63" s="92"/>
      <c r="DGN63" s="92"/>
      <c r="DGO63" s="92"/>
      <c r="DGP63" s="92"/>
      <c r="DGQ63" s="92"/>
      <c r="DGR63" s="92"/>
      <c r="DGS63" s="92"/>
      <c r="DGT63" s="92"/>
      <c r="DGU63" s="92"/>
      <c r="DGV63" s="92"/>
      <c r="DGW63" s="92"/>
      <c r="DGX63" s="92"/>
      <c r="DGY63" s="92"/>
      <c r="DGZ63" s="92"/>
      <c r="DHA63" s="92"/>
      <c r="DHB63" s="92"/>
      <c r="DHC63" s="92"/>
      <c r="DHD63" s="92"/>
      <c r="DHE63" s="92"/>
      <c r="DHF63" s="92"/>
      <c r="DHG63" s="92"/>
      <c r="DHH63" s="92"/>
      <c r="DHI63" s="92"/>
      <c r="DHJ63" s="92"/>
      <c r="DHK63" s="92"/>
      <c r="DHL63" s="92"/>
      <c r="DHM63" s="92"/>
      <c r="DHN63" s="92"/>
      <c r="DHO63" s="92"/>
      <c r="DHP63" s="92"/>
      <c r="DHQ63" s="92"/>
      <c r="DHR63" s="92"/>
      <c r="DHS63" s="92"/>
      <c r="DHT63" s="92"/>
      <c r="DHU63" s="92"/>
      <c r="DHV63" s="92"/>
      <c r="DHW63" s="92"/>
      <c r="DHX63" s="92"/>
      <c r="DHY63" s="92"/>
      <c r="DHZ63" s="92"/>
      <c r="DIA63" s="92"/>
      <c r="DIB63" s="92"/>
      <c r="DIC63" s="92"/>
      <c r="DID63" s="92"/>
      <c r="DIE63" s="92"/>
      <c r="DIF63" s="92"/>
      <c r="DIG63" s="92"/>
      <c r="DIH63" s="92"/>
      <c r="DII63" s="92"/>
      <c r="DIJ63" s="92"/>
      <c r="DIK63" s="92"/>
      <c r="DIL63" s="92"/>
      <c r="DIM63" s="92"/>
      <c r="DIN63" s="92"/>
      <c r="DIO63" s="92"/>
      <c r="DIP63" s="92"/>
      <c r="DIQ63" s="92"/>
      <c r="DIR63" s="92"/>
      <c r="DIS63" s="92"/>
      <c r="DIT63" s="92"/>
      <c r="DIU63" s="92"/>
      <c r="DIV63" s="92"/>
      <c r="DIW63" s="92"/>
      <c r="DIX63" s="92"/>
      <c r="DIY63" s="92"/>
      <c r="DIZ63" s="92"/>
      <c r="DJA63" s="92"/>
      <c r="DJB63" s="92"/>
      <c r="DJC63" s="92"/>
      <c r="DJD63" s="92"/>
      <c r="DJE63" s="92"/>
      <c r="DJF63" s="92"/>
      <c r="DJG63" s="92"/>
      <c r="DJH63" s="92"/>
      <c r="DJI63" s="92"/>
      <c r="DJJ63" s="92"/>
      <c r="DJK63" s="92"/>
      <c r="DJL63" s="92"/>
      <c r="DJM63" s="92"/>
      <c r="DJN63" s="92"/>
      <c r="DJO63" s="92"/>
      <c r="DJP63" s="92"/>
      <c r="DJQ63" s="92"/>
      <c r="DJR63" s="92"/>
      <c r="DJS63" s="92"/>
      <c r="DJT63" s="92"/>
      <c r="DJU63" s="92"/>
      <c r="DJV63" s="92"/>
      <c r="DJW63" s="92"/>
      <c r="DJX63" s="92"/>
      <c r="DJY63" s="92"/>
      <c r="DJZ63" s="92"/>
      <c r="DKA63" s="92"/>
      <c r="DKB63" s="92"/>
      <c r="DKC63" s="92"/>
      <c r="DKD63" s="92"/>
      <c r="DKE63" s="92"/>
      <c r="DKF63" s="92"/>
      <c r="DKG63" s="92"/>
      <c r="DKH63" s="92"/>
      <c r="DKI63" s="92"/>
      <c r="DKJ63" s="92"/>
      <c r="DKK63" s="92"/>
      <c r="DKL63" s="92"/>
      <c r="DKM63" s="92"/>
      <c r="DKN63" s="92"/>
      <c r="DKO63" s="92"/>
      <c r="DKP63" s="92"/>
      <c r="DKQ63" s="92"/>
      <c r="DKR63" s="92"/>
      <c r="DKS63" s="92"/>
      <c r="DKT63" s="92"/>
      <c r="DKU63" s="92"/>
      <c r="DKV63" s="92"/>
      <c r="DKW63" s="92"/>
      <c r="DKX63" s="92"/>
      <c r="DKY63" s="92"/>
      <c r="DKZ63" s="92"/>
      <c r="DLA63" s="92"/>
      <c r="DLB63" s="92"/>
      <c r="DLC63" s="92"/>
      <c r="DLD63" s="92"/>
      <c r="DLE63" s="92"/>
      <c r="DLF63" s="92"/>
      <c r="DLG63" s="92"/>
      <c r="DLH63" s="92"/>
      <c r="DLI63" s="92"/>
      <c r="DLJ63" s="92"/>
      <c r="DLK63" s="92"/>
      <c r="DLL63" s="92"/>
      <c r="DLM63" s="92"/>
      <c r="DLN63" s="92"/>
      <c r="DLO63" s="92"/>
      <c r="DLP63" s="92"/>
      <c r="DLQ63" s="92"/>
      <c r="DLR63" s="92"/>
      <c r="DLS63" s="92"/>
      <c r="DLT63" s="92"/>
      <c r="DLU63" s="92"/>
      <c r="DLV63" s="92"/>
      <c r="DLW63" s="92"/>
      <c r="DLX63" s="92"/>
      <c r="DLY63" s="92"/>
      <c r="DLZ63" s="92"/>
      <c r="DMA63" s="92"/>
      <c r="DMB63" s="92"/>
      <c r="DMC63" s="92"/>
      <c r="DMD63" s="92"/>
      <c r="DME63" s="92"/>
      <c r="DMF63" s="92"/>
      <c r="DMG63" s="92"/>
      <c r="DMH63" s="92"/>
      <c r="DMI63" s="92"/>
      <c r="DMJ63" s="92"/>
      <c r="DMK63" s="92"/>
      <c r="DML63" s="92"/>
      <c r="DMM63" s="92"/>
      <c r="DMN63" s="92"/>
      <c r="DMO63" s="92"/>
      <c r="DMP63" s="92"/>
      <c r="DMQ63" s="92"/>
      <c r="DMR63" s="92"/>
      <c r="DMS63" s="92"/>
      <c r="DMT63" s="92"/>
      <c r="DMU63" s="92"/>
      <c r="DMV63" s="92"/>
      <c r="DMW63" s="92"/>
      <c r="DMX63" s="92"/>
      <c r="DMY63" s="92"/>
      <c r="DMZ63" s="92"/>
      <c r="DNA63" s="92"/>
      <c r="DNB63" s="92"/>
      <c r="DNC63" s="92"/>
      <c r="DND63" s="92"/>
      <c r="DNE63" s="92"/>
      <c r="DNF63" s="92"/>
      <c r="DNG63" s="92"/>
      <c r="DNH63" s="92"/>
      <c r="DNI63" s="92"/>
      <c r="DNJ63" s="92"/>
      <c r="DNK63" s="92"/>
      <c r="DNL63" s="92"/>
      <c r="DNM63" s="92"/>
      <c r="DNN63" s="92"/>
      <c r="DNO63" s="92"/>
      <c r="DNP63" s="92"/>
      <c r="DNQ63" s="92"/>
      <c r="DNR63" s="92"/>
      <c r="DNS63" s="92"/>
      <c r="DNT63" s="92"/>
      <c r="DNU63" s="92"/>
      <c r="DNV63" s="92"/>
      <c r="DNW63" s="92"/>
      <c r="DNX63" s="92"/>
      <c r="DNY63" s="92"/>
      <c r="DNZ63" s="92"/>
      <c r="DOA63" s="92"/>
      <c r="DOB63" s="92"/>
      <c r="DOC63" s="92"/>
      <c r="DOD63" s="92"/>
      <c r="DOE63" s="92"/>
      <c r="DOF63" s="92"/>
      <c r="DOG63" s="92"/>
      <c r="DOH63" s="92"/>
      <c r="DOI63" s="92"/>
      <c r="DOJ63" s="92"/>
      <c r="DOK63" s="92"/>
      <c r="DOL63" s="92"/>
      <c r="DOM63" s="92"/>
      <c r="DON63" s="92"/>
      <c r="DOO63" s="92"/>
      <c r="DOP63" s="92"/>
      <c r="DOQ63" s="92"/>
      <c r="DOR63" s="92"/>
      <c r="DOS63" s="92"/>
      <c r="DOT63" s="92"/>
      <c r="DOU63" s="92"/>
      <c r="DOV63" s="92"/>
      <c r="DOW63" s="92"/>
      <c r="DOX63" s="92"/>
      <c r="DOY63" s="92"/>
      <c r="DOZ63" s="92"/>
      <c r="DPA63" s="92"/>
      <c r="DPB63" s="92"/>
      <c r="DPC63" s="92"/>
      <c r="DPD63" s="92"/>
      <c r="DPE63" s="92"/>
      <c r="DPF63" s="92"/>
      <c r="DPG63" s="92"/>
      <c r="DPH63" s="92"/>
      <c r="DPI63" s="92"/>
      <c r="DPJ63" s="92"/>
      <c r="DPK63" s="92"/>
      <c r="DPL63" s="92"/>
      <c r="DPM63" s="92"/>
      <c r="DPN63" s="92"/>
      <c r="DPO63" s="92"/>
      <c r="DPP63" s="92"/>
      <c r="DPQ63" s="92"/>
      <c r="DPR63" s="92"/>
      <c r="DPS63" s="92"/>
      <c r="DPT63" s="92"/>
      <c r="DPU63" s="92"/>
      <c r="DPV63" s="92"/>
      <c r="DPW63" s="92"/>
      <c r="DPX63" s="92"/>
      <c r="DPY63" s="92"/>
      <c r="DPZ63" s="92"/>
      <c r="DQA63" s="92"/>
      <c r="DQB63" s="92"/>
      <c r="DQC63" s="92"/>
      <c r="DQD63" s="92"/>
      <c r="DQE63" s="92"/>
      <c r="DQF63" s="92"/>
      <c r="DQG63" s="92"/>
      <c r="DQH63" s="92"/>
      <c r="DQI63" s="92"/>
      <c r="DQJ63" s="92"/>
      <c r="DQK63" s="92"/>
      <c r="DQL63" s="92"/>
      <c r="DQM63" s="92"/>
      <c r="DQN63" s="92"/>
      <c r="DQO63" s="92"/>
      <c r="DQP63" s="92"/>
      <c r="DQQ63" s="92"/>
      <c r="DQR63" s="92"/>
      <c r="DQS63" s="92"/>
      <c r="DQT63" s="92"/>
      <c r="DQU63" s="92"/>
      <c r="DQV63" s="92"/>
      <c r="DQW63" s="92"/>
      <c r="DQX63" s="92"/>
      <c r="DQY63" s="92"/>
      <c r="DQZ63" s="92"/>
      <c r="DRA63" s="92"/>
      <c r="DRB63" s="92"/>
      <c r="DRC63" s="92"/>
      <c r="DRD63" s="92"/>
      <c r="DRE63" s="92"/>
      <c r="DRF63" s="92"/>
      <c r="DRG63" s="92"/>
      <c r="DRH63" s="92"/>
      <c r="DRI63" s="92"/>
      <c r="DRJ63" s="92"/>
      <c r="DRK63" s="92"/>
      <c r="DRL63" s="92"/>
      <c r="DRM63" s="92"/>
      <c r="DRN63" s="92"/>
      <c r="DRO63" s="92"/>
      <c r="DRP63" s="92"/>
      <c r="DRQ63" s="92"/>
      <c r="DRR63" s="92"/>
      <c r="DRS63" s="92"/>
      <c r="DRT63" s="92"/>
      <c r="DRU63" s="92"/>
      <c r="DRV63" s="92"/>
      <c r="DRW63" s="92"/>
      <c r="DRX63" s="92"/>
      <c r="DRY63" s="92"/>
      <c r="DRZ63" s="92"/>
      <c r="DSA63" s="92"/>
      <c r="DSB63" s="92"/>
      <c r="DSC63" s="92"/>
      <c r="DSD63" s="92"/>
      <c r="DSE63" s="92"/>
      <c r="DSF63" s="92"/>
      <c r="DSG63" s="92"/>
      <c r="DSH63" s="92"/>
      <c r="DSI63" s="92"/>
      <c r="DSJ63" s="92"/>
      <c r="DSK63" s="92"/>
      <c r="DSL63" s="92"/>
      <c r="DSM63" s="92"/>
      <c r="DSN63" s="92"/>
      <c r="DSO63" s="92"/>
      <c r="DSP63" s="92"/>
      <c r="DSQ63" s="92"/>
      <c r="DSR63" s="92"/>
      <c r="DSS63" s="92"/>
      <c r="DST63" s="92"/>
      <c r="DSU63" s="92"/>
      <c r="DSV63" s="92"/>
      <c r="DSW63" s="92"/>
      <c r="DSX63" s="92"/>
      <c r="DSY63" s="92"/>
      <c r="DSZ63" s="92"/>
      <c r="DTA63" s="92"/>
      <c r="DTB63" s="92"/>
      <c r="DTC63" s="92"/>
      <c r="DTD63" s="92"/>
      <c r="DTE63" s="92"/>
      <c r="DTF63" s="92"/>
      <c r="DTG63" s="92"/>
      <c r="DTH63" s="92"/>
      <c r="DTI63" s="92"/>
      <c r="DTJ63" s="92"/>
      <c r="DTK63" s="92"/>
      <c r="DTL63" s="92"/>
      <c r="DTM63" s="92"/>
      <c r="DTN63" s="92"/>
      <c r="DTO63" s="92"/>
      <c r="DTP63" s="92"/>
      <c r="DTQ63" s="92"/>
      <c r="DTR63" s="92"/>
      <c r="DTS63" s="92"/>
      <c r="DTT63" s="92"/>
      <c r="DTU63" s="92"/>
      <c r="DTV63" s="92"/>
      <c r="DTW63" s="92"/>
      <c r="DTX63" s="92"/>
      <c r="DTY63" s="92"/>
      <c r="DTZ63" s="92"/>
      <c r="DUA63" s="92"/>
      <c r="DUB63" s="92"/>
      <c r="DUC63" s="92"/>
      <c r="DUD63" s="92"/>
      <c r="DUE63" s="92"/>
      <c r="DUF63" s="92"/>
      <c r="DUG63" s="92"/>
      <c r="DUH63" s="92"/>
      <c r="DUI63" s="92"/>
      <c r="DUJ63" s="92"/>
      <c r="DUK63" s="92"/>
      <c r="DUL63" s="92"/>
      <c r="DUM63" s="92"/>
      <c r="DUN63" s="92"/>
      <c r="DUO63" s="92"/>
      <c r="DUP63" s="92"/>
      <c r="DUQ63" s="92"/>
      <c r="DUR63" s="92"/>
      <c r="DUS63" s="92"/>
      <c r="DUT63" s="92"/>
      <c r="DUU63" s="92"/>
      <c r="DUV63" s="92"/>
      <c r="DUW63" s="92"/>
      <c r="DUX63" s="92"/>
      <c r="DUY63" s="92"/>
      <c r="DUZ63" s="92"/>
      <c r="DVA63" s="92"/>
      <c r="DVB63" s="92"/>
      <c r="DVC63" s="92"/>
      <c r="DVD63" s="92"/>
      <c r="DVE63" s="92"/>
      <c r="DVF63" s="92"/>
      <c r="DVG63" s="92"/>
      <c r="DVH63" s="92"/>
      <c r="DVI63" s="92"/>
      <c r="DVJ63" s="92"/>
      <c r="DVK63" s="92"/>
      <c r="DVL63" s="92"/>
      <c r="DVM63" s="92"/>
      <c r="DVN63" s="92"/>
      <c r="DVO63" s="92"/>
      <c r="DVP63" s="92"/>
      <c r="DVQ63" s="92"/>
      <c r="DVR63" s="92"/>
      <c r="DVS63" s="92"/>
      <c r="DVT63" s="92"/>
      <c r="DVU63" s="92"/>
      <c r="DVV63" s="92"/>
      <c r="DVW63" s="92"/>
      <c r="DVX63" s="92"/>
      <c r="DVY63" s="92"/>
      <c r="DVZ63" s="92"/>
      <c r="DWA63" s="92"/>
      <c r="DWB63" s="92"/>
      <c r="DWC63" s="92"/>
      <c r="DWD63" s="92"/>
      <c r="DWE63" s="92"/>
      <c r="DWF63" s="92"/>
      <c r="DWG63" s="92"/>
      <c r="DWH63" s="92"/>
      <c r="DWI63" s="92"/>
      <c r="DWJ63" s="92"/>
      <c r="DWK63" s="92"/>
      <c r="DWL63" s="92"/>
      <c r="DWM63" s="92"/>
      <c r="DWN63" s="92"/>
      <c r="DWO63" s="92"/>
      <c r="DWP63" s="92"/>
      <c r="DWQ63" s="92"/>
      <c r="DWR63" s="92"/>
      <c r="DWS63" s="92"/>
      <c r="DWT63" s="92"/>
      <c r="DWU63" s="92"/>
      <c r="DWV63" s="92"/>
      <c r="DWW63" s="92"/>
      <c r="DWX63" s="92"/>
      <c r="DWY63" s="92"/>
      <c r="DWZ63" s="92"/>
      <c r="DXA63" s="92"/>
      <c r="DXB63" s="92"/>
      <c r="DXC63" s="92"/>
      <c r="DXD63" s="92"/>
      <c r="DXE63" s="92"/>
      <c r="DXF63" s="92"/>
      <c r="DXG63" s="92"/>
      <c r="DXH63" s="92"/>
      <c r="DXI63" s="92"/>
      <c r="DXJ63" s="92"/>
      <c r="DXK63" s="92"/>
      <c r="DXL63" s="92"/>
      <c r="DXM63" s="92"/>
      <c r="DXN63" s="92"/>
      <c r="DXO63" s="92"/>
      <c r="DXP63" s="92"/>
      <c r="DXQ63" s="92"/>
      <c r="DXR63" s="92"/>
      <c r="DXS63" s="92"/>
      <c r="DXT63" s="92"/>
      <c r="DXU63" s="92"/>
      <c r="DXV63" s="92"/>
      <c r="DXW63" s="92"/>
      <c r="DXX63" s="92"/>
      <c r="DXY63" s="92"/>
      <c r="DXZ63" s="92"/>
      <c r="DYA63" s="92"/>
      <c r="DYB63" s="92"/>
      <c r="DYC63" s="92"/>
      <c r="DYD63" s="92"/>
      <c r="DYE63" s="92"/>
      <c r="DYF63" s="92"/>
      <c r="DYG63" s="92"/>
      <c r="DYH63" s="92"/>
      <c r="DYI63" s="92"/>
      <c r="DYJ63" s="92"/>
      <c r="DYK63" s="92"/>
      <c r="DYL63" s="92"/>
      <c r="DYM63" s="92"/>
      <c r="DYN63" s="92"/>
      <c r="DYO63" s="92"/>
      <c r="DYP63" s="92"/>
      <c r="DYQ63" s="92"/>
      <c r="DYR63" s="92"/>
      <c r="DYS63" s="92"/>
      <c r="DYT63" s="92"/>
      <c r="DYU63" s="92"/>
      <c r="DYV63" s="92"/>
      <c r="DYW63" s="92"/>
      <c r="DYX63" s="92"/>
      <c r="DYY63" s="92"/>
      <c r="DYZ63" s="92"/>
      <c r="DZA63" s="92"/>
      <c r="DZB63" s="92"/>
      <c r="DZC63" s="92"/>
      <c r="DZD63" s="92"/>
      <c r="DZE63" s="92"/>
      <c r="DZF63" s="92"/>
      <c r="DZG63" s="92"/>
      <c r="DZH63" s="92"/>
      <c r="DZI63" s="92"/>
      <c r="DZJ63" s="92"/>
      <c r="DZK63" s="92"/>
      <c r="DZL63" s="92"/>
      <c r="DZM63" s="92"/>
      <c r="DZN63" s="92"/>
      <c r="DZO63" s="92"/>
      <c r="DZP63" s="92"/>
      <c r="DZQ63" s="92"/>
      <c r="DZR63" s="92"/>
      <c r="DZS63" s="92"/>
      <c r="DZT63" s="92"/>
      <c r="DZU63" s="92"/>
      <c r="DZV63" s="92"/>
      <c r="DZW63" s="92"/>
      <c r="DZX63" s="92"/>
      <c r="DZY63" s="92"/>
      <c r="DZZ63" s="92"/>
      <c r="EAA63" s="92"/>
      <c r="EAB63" s="92"/>
      <c r="EAC63" s="92"/>
      <c r="EAD63" s="92"/>
      <c r="EAE63" s="92"/>
      <c r="EAF63" s="92"/>
      <c r="EAG63" s="92"/>
      <c r="EAH63" s="92"/>
      <c r="EAI63" s="92"/>
      <c r="EAJ63" s="92"/>
      <c r="EAK63" s="92"/>
      <c r="EAL63" s="92"/>
      <c r="EAM63" s="92"/>
      <c r="EAN63" s="92"/>
      <c r="EAO63" s="92"/>
      <c r="EAP63" s="92"/>
      <c r="EAQ63" s="92"/>
      <c r="EAR63" s="92"/>
      <c r="EAS63" s="92"/>
      <c r="EAT63" s="92"/>
      <c r="EAU63" s="92"/>
      <c r="EAV63" s="92"/>
      <c r="EAW63" s="92"/>
      <c r="EAX63" s="92"/>
      <c r="EAY63" s="92"/>
      <c r="EAZ63" s="92"/>
      <c r="EBA63" s="92"/>
      <c r="EBB63" s="92"/>
      <c r="EBC63" s="92"/>
      <c r="EBD63" s="92"/>
      <c r="EBE63" s="92"/>
      <c r="EBF63" s="92"/>
      <c r="EBG63" s="92"/>
      <c r="EBH63" s="92"/>
      <c r="EBI63" s="92"/>
      <c r="EBJ63" s="92"/>
      <c r="EBK63" s="92"/>
      <c r="EBL63" s="92"/>
      <c r="EBM63" s="92"/>
      <c r="EBN63" s="92"/>
      <c r="EBO63" s="92"/>
      <c r="EBP63" s="92"/>
      <c r="EBQ63" s="92"/>
      <c r="EBR63" s="92"/>
      <c r="EBS63" s="92"/>
      <c r="EBT63" s="92"/>
      <c r="EBU63" s="92"/>
      <c r="EBV63" s="92"/>
      <c r="EBW63" s="92"/>
      <c r="EBX63" s="92"/>
      <c r="EBY63" s="92"/>
      <c r="EBZ63" s="92"/>
      <c r="ECA63" s="92"/>
      <c r="ECB63" s="92"/>
      <c r="ECC63" s="92"/>
      <c r="ECD63" s="92"/>
      <c r="ECE63" s="92"/>
      <c r="ECF63" s="92"/>
      <c r="ECG63" s="92"/>
      <c r="ECH63" s="92"/>
      <c r="ECI63" s="92"/>
      <c r="ECJ63" s="92"/>
      <c r="ECK63" s="92"/>
      <c r="ECL63" s="92"/>
      <c r="ECM63" s="92"/>
      <c r="ECN63" s="92"/>
      <c r="ECO63" s="92"/>
      <c r="ECP63" s="92"/>
      <c r="ECQ63" s="92"/>
      <c r="ECR63" s="92"/>
      <c r="ECS63" s="92"/>
      <c r="ECT63" s="92"/>
      <c r="ECU63" s="92"/>
      <c r="ECV63" s="92"/>
      <c r="ECW63" s="92"/>
      <c r="ECX63" s="92"/>
      <c r="ECY63" s="92"/>
      <c r="ECZ63" s="92"/>
      <c r="EDA63" s="92"/>
      <c r="EDB63" s="92"/>
      <c r="EDC63" s="92"/>
      <c r="EDD63" s="92"/>
      <c r="EDE63" s="92"/>
      <c r="EDF63" s="92"/>
      <c r="EDG63" s="92"/>
      <c r="EDH63" s="92"/>
      <c r="EDI63" s="92"/>
      <c r="EDJ63" s="92"/>
      <c r="EDK63" s="92"/>
      <c r="EDL63" s="92"/>
      <c r="EDM63" s="92"/>
      <c r="EDN63" s="92"/>
      <c r="EDO63" s="92"/>
      <c r="EDP63" s="92"/>
      <c r="EDQ63" s="92"/>
      <c r="EDR63" s="92"/>
      <c r="EDS63" s="92"/>
      <c r="EDT63" s="92"/>
      <c r="EDU63" s="92"/>
      <c r="EDV63" s="92"/>
      <c r="EDW63" s="92"/>
      <c r="EDX63" s="92"/>
      <c r="EDY63" s="92"/>
      <c r="EDZ63" s="92"/>
      <c r="EEA63" s="92"/>
      <c r="EEB63" s="92"/>
      <c r="EEC63" s="92"/>
      <c r="EED63" s="92"/>
      <c r="EEE63" s="92"/>
      <c r="EEF63" s="92"/>
      <c r="EEG63" s="92"/>
      <c r="EEH63" s="92"/>
      <c r="EEI63" s="92"/>
      <c r="EEJ63" s="92"/>
      <c r="EEK63" s="92"/>
      <c r="EEL63" s="92"/>
      <c r="EEM63" s="92"/>
      <c r="EEN63" s="92"/>
      <c r="EEO63" s="92"/>
      <c r="EEP63" s="92"/>
      <c r="EEQ63" s="92"/>
      <c r="EER63" s="92"/>
      <c r="EES63" s="92"/>
      <c r="EET63" s="92"/>
      <c r="EEU63" s="92"/>
      <c r="EEV63" s="92"/>
      <c r="EEW63" s="92"/>
      <c r="EEX63" s="92"/>
      <c r="EEY63" s="92"/>
      <c r="EEZ63" s="92"/>
      <c r="EFA63" s="92"/>
      <c r="EFB63" s="92"/>
      <c r="EFC63" s="92"/>
      <c r="EFD63" s="92"/>
      <c r="EFE63" s="92"/>
      <c r="EFF63" s="92"/>
      <c r="EFG63" s="92"/>
      <c r="EFH63" s="92"/>
      <c r="EFI63" s="92"/>
      <c r="EFJ63" s="92"/>
      <c r="EFK63" s="92"/>
      <c r="EFL63" s="92"/>
      <c r="EFM63" s="92"/>
      <c r="EFN63" s="92"/>
      <c r="EFO63" s="92"/>
      <c r="EFP63" s="92"/>
      <c r="EFQ63" s="92"/>
      <c r="EFR63" s="92"/>
      <c r="EFS63" s="92"/>
      <c r="EFT63" s="92"/>
      <c r="EFU63" s="92"/>
      <c r="EFV63" s="92"/>
      <c r="EFW63" s="92"/>
      <c r="EFX63" s="92"/>
      <c r="EFY63" s="92"/>
      <c r="EFZ63" s="92"/>
      <c r="EGA63" s="92"/>
      <c r="EGB63" s="92"/>
      <c r="EGC63" s="92"/>
      <c r="EGD63" s="92"/>
      <c r="EGE63" s="92"/>
      <c r="EGF63" s="92"/>
      <c r="EGG63" s="92"/>
      <c r="EGH63" s="92"/>
      <c r="EGI63" s="92"/>
      <c r="EGJ63" s="92"/>
      <c r="EGK63" s="92"/>
      <c r="EGL63" s="92"/>
      <c r="EGM63" s="92"/>
      <c r="EGN63" s="92"/>
      <c r="EGO63" s="92"/>
      <c r="EGP63" s="92"/>
      <c r="EGQ63" s="92"/>
      <c r="EGR63" s="92"/>
      <c r="EGS63" s="92"/>
      <c r="EGT63" s="92"/>
      <c r="EGU63" s="92"/>
      <c r="EGV63" s="92"/>
      <c r="EGW63" s="92"/>
      <c r="EGX63" s="92"/>
      <c r="EGY63" s="92"/>
      <c r="EGZ63" s="92"/>
      <c r="EHA63" s="92"/>
      <c r="EHB63" s="92"/>
      <c r="EHC63" s="92"/>
      <c r="EHD63" s="92"/>
      <c r="EHE63" s="92"/>
      <c r="EHF63" s="92"/>
      <c r="EHG63" s="92"/>
      <c r="EHH63" s="92"/>
      <c r="EHI63" s="92"/>
      <c r="EHJ63" s="92"/>
      <c r="EHK63" s="92"/>
      <c r="EHL63" s="92"/>
      <c r="EHM63" s="92"/>
      <c r="EHN63" s="92"/>
      <c r="EHO63" s="92"/>
      <c r="EHP63" s="92"/>
      <c r="EHQ63" s="92"/>
      <c r="EHR63" s="92"/>
      <c r="EHS63" s="92"/>
      <c r="EHT63" s="92"/>
      <c r="EHU63" s="92"/>
      <c r="EHV63" s="92"/>
      <c r="EHW63" s="92"/>
      <c r="EHX63" s="92"/>
      <c r="EHY63" s="92"/>
      <c r="EHZ63" s="92"/>
      <c r="EIA63" s="92"/>
      <c r="EIB63" s="92"/>
      <c r="EIC63" s="92"/>
      <c r="EID63" s="92"/>
      <c r="EIE63" s="92"/>
      <c r="EIF63" s="92"/>
      <c r="EIG63" s="92"/>
      <c r="EIH63" s="92"/>
      <c r="EII63" s="92"/>
      <c r="EIJ63" s="92"/>
      <c r="EIK63" s="92"/>
      <c r="EIL63" s="92"/>
      <c r="EIM63" s="92"/>
      <c r="EIN63" s="92"/>
      <c r="EIO63" s="92"/>
      <c r="EIP63" s="92"/>
      <c r="EIQ63" s="92"/>
      <c r="EIR63" s="92"/>
      <c r="EIS63" s="92"/>
      <c r="EIT63" s="92"/>
      <c r="EIU63" s="92"/>
      <c r="EIV63" s="92"/>
      <c r="EIW63" s="92"/>
      <c r="EIX63" s="92"/>
      <c r="EIY63" s="92"/>
      <c r="EIZ63" s="92"/>
      <c r="EJA63" s="92"/>
      <c r="EJB63" s="92"/>
      <c r="EJC63" s="92"/>
      <c r="EJD63" s="92"/>
      <c r="EJE63" s="92"/>
      <c r="EJF63" s="92"/>
      <c r="EJG63" s="92"/>
      <c r="EJH63" s="92"/>
      <c r="EJI63" s="92"/>
      <c r="EJJ63" s="92"/>
      <c r="EJK63" s="92"/>
      <c r="EJL63" s="92"/>
      <c r="EJM63" s="92"/>
      <c r="EJN63" s="92"/>
      <c r="EJO63" s="92"/>
      <c r="EJP63" s="92"/>
      <c r="EJQ63" s="92"/>
      <c r="EJR63" s="92"/>
      <c r="EJS63" s="92"/>
      <c r="EJT63" s="92"/>
      <c r="EJU63" s="92"/>
      <c r="EJV63" s="92"/>
      <c r="EJW63" s="92"/>
      <c r="EJX63" s="92"/>
      <c r="EJY63" s="92"/>
      <c r="EJZ63" s="92"/>
      <c r="EKA63" s="92"/>
      <c r="EKB63" s="92"/>
      <c r="EKC63" s="92"/>
      <c r="EKD63" s="92"/>
      <c r="EKE63" s="92"/>
      <c r="EKF63" s="92"/>
      <c r="EKG63" s="92"/>
      <c r="EKH63" s="92"/>
      <c r="EKI63" s="92"/>
      <c r="EKJ63" s="92"/>
      <c r="EKK63" s="92"/>
      <c r="EKL63" s="92"/>
      <c r="EKM63" s="92"/>
      <c r="EKN63" s="92"/>
      <c r="EKO63" s="92"/>
      <c r="EKP63" s="92"/>
      <c r="EKQ63" s="92"/>
      <c r="EKR63" s="92"/>
      <c r="EKS63" s="92"/>
      <c r="EKT63" s="92"/>
      <c r="EKU63" s="92"/>
      <c r="EKV63" s="92"/>
      <c r="EKW63" s="92"/>
      <c r="EKX63" s="92"/>
      <c r="EKY63" s="92"/>
      <c r="EKZ63" s="92"/>
      <c r="ELA63" s="92"/>
      <c r="ELB63" s="92"/>
      <c r="ELC63" s="92"/>
      <c r="ELD63" s="92"/>
      <c r="ELE63" s="92"/>
      <c r="ELF63" s="92"/>
      <c r="ELG63" s="92"/>
      <c r="ELH63" s="92"/>
      <c r="ELI63" s="92"/>
      <c r="ELJ63" s="92"/>
      <c r="ELK63" s="92"/>
      <c r="ELL63" s="92"/>
      <c r="ELM63" s="92"/>
      <c r="ELN63" s="92"/>
      <c r="ELO63" s="92"/>
      <c r="ELP63" s="92"/>
      <c r="ELQ63" s="92"/>
      <c r="ELR63" s="92"/>
      <c r="ELS63" s="92"/>
      <c r="ELT63" s="92"/>
      <c r="ELU63" s="92"/>
      <c r="ELV63" s="92"/>
      <c r="ELW63" s="92"/>
      <c r="ELX63" s="92"/>
      <c r="ELY63" s="92"/>
      <c r="ELZ63" s="92"/>
      <c r="EMA63" s="92"/>
      <c r="EMB63" s="92"/>
      <c r="EMC63" s="92"/>
      <c r="EMD63" s="92"/>
      <c r="EME63" s="92"/>
      <c r="EMF63" s="92"/>
      <c r="EMG63" s="92"/>
      <c r="EMH63" s="92"/>
      <c r="EMI63" s="92"/>
      <c r="EMJ63" s="92"/>
      <c r="EMK63" s="92"/>
      <c r="EML63" s="92"/>
      <c r="EMM63" s="92"/>
      <c r="EMN63" s="92"/>
      <c r="EMO63" s="92"/>
      <c r="EMP63" s="92"/>
      <c r="EMQ63" s="92"/>
      <c r="EMR63" s="92"/>
      <c r="EMS63" s="92"/>
      <c r="EMT63" s="92"/>
      <c r="EMU63" s="92"/>
      <c r="EMV63" s="92"/>
      <c r="EMW63" s="92"/>
      <c r="EMX63" s="92"/>
      <c r="EMY63" s="92"/>
      <c r="EMZ63" s="92"/>
      <c r="ENA63" s="92"/>
      <c r="ENB63" s="92"/>
      <c r="ENC63" s="92"/>
      <c r="END63" s="92"/>
      <c r="ENE63" s="92"/>
      <c r="ENF63" s="92"/>
      <c r="ENG63" s="92"/>
      <c r="ENH63" s="92"/>
      <c r="ENI63" s="92"/>
      <c r="ENJ63" s="92"/>
      <c r="ENK63" s="92"/>
      <c r="ENL63" s="92"/>
      <c r="ENM63" s="92"/>
      <c r="ENN63" s="92"/>
      <c r="ENO63" s="92"/>
      <c r="ENP63" s="92"/>
      <c r="ENQ63" s="92"/>
      <c r="ENR63" s="92"/>
      <c r="ENS63" s="92"/>
      <c r="ENT63" s="92"/>
      <c r="ENU63" s="92"/>
      <c r="ENV63" s="92"/>
      <c r="ENW63" s="92"/>
      <c r="ENX63" s="92"/>
      <c r="ENY63" s="92"/>
      <c r="ENZ63" s="92"/>
      <c r="EOA63" s="92"/>
      <c r="EOB63" s="92"/>
      <c r="EOC63" s="92"/>
      <c r="EOD63" s="92"/>
      <c r="EOE63" s="92"/>
      <c r="EOF63" s="92"/>
      <c r="EOG63" s="92"/>
      <c r="EOH63" s="92"/>
      <c r="EOI63" s="92"/>
      <c r="EOJ63" s="92"/>
      <c r="EOK63" s="92"/>
      <c r="EOL63" s="92"/>
      <c r="EOM63" s="92"/>
      <c r="EON63" s="92"/>
      <c r="EOO63" s="92"/>
      <c r="EOP63" s="92"/>
      <c r="EOQ63" s="92"/>
      <c r="EOR63" s="92"/>
      <c r="EOS63" s="92"/>
      <c r="EOT63" s="92"/>
      <c r="EOU63" s="92"/>
      <c r="EOV63" s="92"/>
      <c r="EOW63" s="92"/>
      <c r="EOX63" s="92"/>
      <c r="EOY63" s="92"/>
      <c r="EOZ63" s="92"/>
      <c r="EPA63" s="92"/>
      <c r="EPB63" s="92"/>
      <c r="EPC63" s="92"/>
      <c r="EPD63" s="92"/>
      <c r="EPE63" s="92"/>
      <c r="EPF63" s="92"/>
      <c r="EPG63" s="92"/>
      <c r="EPH63" s="92"/>
      <c r="EPI63" s="92"/>
      <c r="EPJ63" s="92"/>
      <c r="EPK63" s="92"/>
      <c r="EPL63" s="92"/>
      <c r="EPM63" s="92"/>
      <c r="EPN63" s="92"/>
      <c r="EPO63" s="92"/>
      <c r="EPP63" s="92"/>
      <c r="EPQ63" s="92"/>
      <c r="EPR63" s="92"/>
      <c r="EPS63" s="92"/>
      <c r="EPT63" s="92"/>
      <c r="EPU63" s="92"/>
      <c r="EPV63" s="92"/>
      <c r="EPW63" s="92"/>
      <c r="EPX63" s="92"/>
      <c r="EPY63" s="92"/>
      <c r="EPZ63" s="92"/>
      <c r="EQA63" s="92"/>
      <c r="EQB63" s="92"/>
      <c r="EQC63" s="92"/>
      <c r="EQD63" s="92"/>
      <c r="EQE63" s="92"/>
      <c r="EQF63" s="92"/>
      <c r="EQG63" s="92"/>
      <c r="EQH63" s="92"/>
      <c r="EQI63" s="92"/>
      <c r="EQJ63" s="92"/>
      <c r="EQK63" s="92"/>
      <c r="EQL63" s="92"/>
      <c r="EQM63" s="92"/>
      <c r="EQN63" s="92"/>
      <c r="EQO63" s="92"/>
      <c r="EQP63" s="92"/>
      <c r="EQQ63" s="92"/>
      <c r="EQR63" s="92"/>
      <c r="EQS63" s="92"/>
      <c r="EQT63" s="92"/>
      <c r="EQU63" s="92"/>
      <c r="EQV63" s="92"/>
      <c r="EQW63" s="92"/>
      <c r="EQX63" s="92"/>
      <c r="EQY63" s="92"/>
      <c r="EQZ63" s="92"/>
      <c r="ERA63" s="92"/>
      <c r="ERB63" s="92"/>
      <c r="ERC63" s="92"/>
      <c r="ERD63" s="92"/>
      <c r="ERE63" s="92"/>
      <c r="ERF63" s="92"/>
      <c r="ERG63" s="92"/>
      <c r="ERH63" s="92"/>
      <c r="ERI63" s="92"/>
      <c r="ERJ63" s="92"/>
      <c r="ERK63" s="92"/>
      <c r="ERL63" s="92"/>
      <c r="ERM63" s="92"/>
      <c r="ERN63" s="92"/>
      <c r="ERO63" s="92"/>
      <c r="ERP63" s="92"/>
      <c r="ERQ63" s="92"/>
      <c r="ERR63" s="92"/>
      <c r="ERS63" s="92"/>
      <c r="ERT63" s="92"/>
      <c r="ERU63" s="92"/>
      <c r="ERV63" s="92"/>
      <c r="ERW63" s="92"/>
      <c r="ERX63" s="92"/>
      <c r="ERY63" s="92"/>
      <c r="ERZ63" s="92"/>
      <c r="ESA63" s="92"/>
      <c r="ESB63" s="92"/>
      <c r="ESC63" s="92"/>
      <c r="ESD63" s="92"/>
      <c r="ESE63" s="92"/>
      <c r="ESF63" s="92"/>
      <c r="ESG63" s="92"/>
      <c r="ESH63" s="92"/>
      <c r="ESI63" s="92"/>
      <c r="ESJ63" s="92"/>
      <c r="ESK63" s="92"/>
      <c r="ESL63" s="92"/>
      <c r="ESM63" s="92"/>
      <c r="ESN63" s="92"/>
      <c r="ESO63" s="92"/>
      <c r="ESP63" s="92"/>
      <c r="ESQ63" s="92"/>
      <c r="ESR63" s="92"/>
      <c r="ESS63" s="92"/>
      <c r="EST63" s="92"/>
      <c r="ESU63" s="92"/>
      <c r="ESV63" s="92"/>
      <c r="ESW63" s="92"/>
      <c r="ESX63" s="92"/>
      <c r="ESY63" s="92"/>
      <c r="ESZ63" s="92"/>
      <c r="ETA63" s="92"/>
      <c r="ETB63" s="92"/>
      <c r="ETC63" s="92"/>
      <c r="ETD63" s="92"/>
      <c r="ETE63" s="92"/>
      <c r="ETF63" s="92"/>
      <c r="ETG63" s="92"/>
      <c r="ETH63" s="92"/>
      <c r="ETI63" s="92"/>
      <c r="ETJ63" s="92"/>
      <c r="ETK63" s="92"/>
      <c r="ETL63" s="92"/>
      <c r="ETM63" s="92"/>
      <c r="ETN63" s="92"/>
      <c r="ETO63" s="92"/>
      <c r="ETP63" s="92"/>
      <c r="ETQ63" s="92"/>
      <c r="ETR63" s="92"/>
      <c r="ETS63" s="92"/>
      <c r="ETT63" s="92"/>
      <c r="ETU63" s="92"/>
      <c r="ETV63" s="92"/>
      <c r="ETW63" s="92"/>
      <c r="ETX63" s="92"/>
      <c r="ETY63" s="92"/>
      <c r="ETZ63" s="92"/>
      <c r="EUA63" s="92"/>
      <c r="EUB63" s="92"/>
      <c r="EUC63" s="92"/>
      <c r="EUD63" s="92"/>
      <c r="EUE63" s="92"/>
      <c r="EUF63" s="92"/>
      <c r="EUG63" s="92"/>
      <c r="EUH63" s="92"/>
      <c r="EUI63" s="92"/>
      <c r="EUJ63" s="92"/>
      <c r="EUK63" s="92"/>
      <c r="EUL63" s="92"/>
      <c r="EUM63" s="92"/>
      <c r="EUN63" s="92"/>
      <c r="EUO63" s="92"/>
      <c r="EUP63" s="92"/>
      <c r="EUQ63" s="92"/>
      <c r="EUR63" s="92"/>
      <c r="EUS63" s="92"/>
      <c r="EUT63" s="92"/>
      <c r="EUU63" s="92"/>
      <c r="EUV63" s="92"/>
      <c r="EUW63" s="92"/>
      <c r="EUX63" s="92"/>
      <c r="EUY63" s="92"/>
      <c r="EUZ63" s="92"/>
      <c r="EVA63" s="92"/>
      <c r="EVB63" s="92"/>
      <c r="EVC63" s="92"/>
      <c r="EVD63" s="92"/>
      <c r="EVE63" s="92"/>
      <c r="EVF63" s="92"/>
      <c r="EVG63" s="92"/>
      <c r="EVH63" s="92"/>
      <c r="EVI63" s="92"/>
      <c r="EVJ63" s="92"/>
      <c r="EVK63" s="92"/>
      <c r="EVL63" s="92"/>
      <c r="EVM63" s="92"/>
      <c r="EVN63" s="92"/>
      <c r="EVO63" s="92"/>
      <c r="EVP63" s="92"/>
      <c r="EVQ63" s="92"/>
      <c r="EVR63" s="92"/>
      <c r="EVS63" s="92"/>
      <c r="EVT63" s="92"/>
      <c r="EVU63" s="92"/>
      <c r="EVV63" s="92"/>
      <c r="EVW63" s="92"/>
      <c r="EVX63" s="92"/>
      <c r="EVY63" s="92"/>
      <c r="EVZ63" s="92"/>
      <c r="EWA63" s="92"/>
      <c r="EWB63" s="92"/>
      <c r="EWC63" s="92"/>
      <c r="EWD63" s="92"/>
      <c r="EWE63" s="92"/>
      <c r="EWF63" s="92"/>
      <c r="EWG63" s="92"/>
      <c r="EWH63" s="92"/>
      <c r="EWI63" s="92"/>
      <c r="EWJ63" s="92"/>
      <c r="EWK63" s="92"/>
      <c r="EWL63" s="92"/>
      <c r="EWM63" s="92"/>
      <c r="EWN63" s="92"/>
      <c r="EWO63" s="92"/>
      <c r="EWP63" s="92"/>
      <c r="EWQ63" s="92"/>
      <c r="EWR63" s="92"/>
      <c r="EWS63" s="92"/>
      <c r="EWT63" s="92"/>
      <c r="EWU63" s="92"/>
      <c r="EWV63" s="92"/>
      <c r="EWW63" s="92"/>
      <c r="EWX63" s="92"/>
      <c r="EWY63" s="92"/>
      <c r="EWZ63" s="92"/>
      <c r="EXA63" s="92"/>
      <c r="EXB63" s="92"/>
      <c r="EXC63" s="92"/>
      <c r="EXD63" s="92"/>
      <c r="EXE63" s="92"/>
      <c r="EXF63" s="92"/>
      <c r="EXG63" s="92"/>
      <c r="EXH63" s="92"/>
      <c r="EXI63" s="92"/>
      <c r="EXJ63" s="92"/>
      <c r="EXK63" s="92"/>
      <c r="EXL63" s="92"/>
      <c r="EXM63" s="92"/>
      <c r="EXN63" s="92"/>
      <c r="EXO63" s="92"/>
      <c r="EXP63" s="92"/>
      <c r="EXQ63" s="92"/>
      <c r="EXR63" s="92"/>
      <c r="EXS63" s="92"/>
      <c r="EXT63" s="92"/>
      <c r="EXU63" s="92"/>
      <c r="EXV63" s="92"/>
      <c r="EXW63" s="92"/>
      <c r="EXX63" s="92"/>
      <c r="EXY63" s="92"/>
      <c r="EXZ63" s="92"/>
      <c r="EYA63" s="92"/>
      <c r="EYB63" s="92"/>
      <c r="EYC63" s="92"/>
      <c r="EYD63" s="92"/>
      <c r="EYE63" s="92"/>
      <c r="EYF63" s="92"/>
      <c r="EYG63" s="92"/>
      <c r="EYH63" s="92"/>
      <c r="EYI63" s="92"/>
      <c r="EYJ63" s="92"/>
      <c r="EYK63" s="92"/>
      <c r="EYL63" s="92"/>
      <c r="EYM63" s="92"/>
      <c r="EYN63" s="92"/>
      <c r="EYO63" s="92"/>
      <c r="EYP63" s="92"/>
      <c r="EYQ63" s="92"/>
      <c r="EYR63" s="92"/>
      <c r="EYS63" s="92"/>
      <c r="EYT63" s="92"/>
      <c r="EYU63" s="92"/>
      <c r="EYV63" s="92"/>
      <c r="EYW63" s="92"/>
      <c r="EYX63" s="92"/>
      <c r="EYY63" s="92"/>
      <c r="EYZ63" s="92"/>
      <c r="EZA63" s="92"/>
      <c r="EZB63" s="92"/>
      <c r="EZC63" s="92"/>
      <c r="EZD63" s="92"/>
      <c r="EZE63" s="92"/>
      <c r="EZF63" s="92"/>
      <c r="EZG63" s="92"/>
      <c r="EZH63" s="92"/>
      <c r="EZI63" s="92"/>
      <c r="EZJ63" s="92"/>
      <c r="EZK63" s="92"/>
      <c r="EZL63" s="92"/>
      <c r="EZM63" s="92"/>
      <c r="EZN63" s="92"/>
      <c r="EZO63" s="92"/>
      <c r="EZP63" s="92"/>
      <c r="EZQ63" s="92"/>
      <c r="EZR63" s="92"/>
      <c r="EZS63" s="92"/>
      <c r="EZT63" s="92"/>
      <c r="EZU63" s="92"/>
      <c r="EZV63" s="92"/>
      <c r="EZW63" s="92"/>
      <c r="EZX63" s="92"/>
      <c r="EZY63" s="92"/>
      <c r="EZZ63" s="92"/>
      <c r="FAA63" s="92"/>
      <c r="FAB63" s="92"/>
      <c r="FAC63" s="92"/>
      <c r="FAD63" s="92"/>
      <c r="FAE63" s="92"/>
      <c r="FAF63" s="92"/>
      <c r="FAG63" s="92"/>
      <c r="FAH63" s="92"/>
      <c r="FAI63" s="92"/>
      <c r="FAJ63" s="92"/>
      <c r="FAK63" s="92"/>
      <c r="FAL63" s="92"/>
      <c r="FAM63" s="92"/>
      <c r="FAN63" s="92"/>
      <c r="FAO63" s="92"/>
      <c r="FAP63" s="92"/>
      <c r="FAQ63" s="92"/>
      <c r="FAR63" s="92"/>
      <c r="FAS63" s="92"/>
      <c r="FAT63" s="92"/>
      <c r="FAU63" s="92"/>
      <c r="FAV63" s="92"/>
      <c r="FAW63" s="92"/>
      <c r="FAX63" s="92"/>
      <c r="FAY63" s="92"/>
      <c r="FAZ63" s="92"/>
      <c r="FBA63" s="92"/>
      <c r="FBB63" s="92"/>
      <c r="FBC63" s="92"/>
      <c r="FBD63" s="92"/>
      <c r="FBE63" s="92"/>
      <c r="FBF63" s="92"/>
      <c r="FBG63" s="92"/>
      <c r="FBH63" s="92"/>
      <c r="FBI63" s="92"/>
      <c r="FBJ63" s="92"/>
      <c r="FBK63" s="92"/>
      <c r="FBL63" s="92"/>
      <c r="FBM63" s="92"/>
      <c r="FBN63" s="92"/>
      <c r="FBO63" s="92"/>
      <c r="FBP63" s="92"/>
      <c r="FBQ63" s="92"/>
      <c r="FBR63" s="92"/>
      <c r="FBS63" s="92"/>
      <c r="FBT63" s="92"/>
      <c r="FBU63" s="92"/>
      <c r="FBV63" s="92"/>
      <c r="FBW63" s="92"/>
      <c r="FBX63" s="92"/>
      <c r="FBY63" s="92"/>
      <c r="FBZ63" s="92"/>
      <c r="FCA63" s="92"/>
      <c r="FCB63" s="92"/>
      <c r="FCC63" s="92"/>
      <c r="FCD63" s="92"/>
      <c r="FCE63" s="92"/>
      <c r="FCF63" s="92"/>
      <c r="FCG63" s="92"/>
      <c r="FCH63" s="92"/>
      <c r="FCI63" s="92"/>
      <c r="FCJ63" s="92"/>
      <c r="FCK63" s="92"/>
      <c r="FCL63" s="92"/>
      <c r="FCM63" s="92"/>
      <c r="FCN63" s="92"/>
      <c r="FCO63" s="92"/>
      <c r="FCP63" s="92"/>
      <c r="FCQ63" s="92"/>
      <c r="FCR63" s="92"/>
      <c r="FCS63" s="92"/>
      <c r="FCT63" s="92"/>
      <c r="FCU63" s="92"/>
      <c r="FCV63" s="92"/>
      <c r="FCW63" s="92"/>
      <c r="FCX63" s="92"/>
      <c r="FCY63" s="92"/>
      <c r="FCZ63" s="92"/>
      <c r="FDA63" s="92"/>
      <c r="FDB63" s="92"/>
      <c r="FDC63" s="92"/>
      <c r="FDD63" s="92"/>
      <c r="FDE63" s="92"/>
      <c r="FDF63" s="92"/>
      <c r="FDG63" s="92"/>
      <c r="FDH63" s="92"/>
      <c r="FDI63" s="92"/>
      <c r="FDJ63" s="92"/>
      <c r="FDK63" s="92"/>
      <c r="FDL63" s="92"/>
      <c r="FDM63" s="92"/>
      <c r="FDN63" s="92"/>
      <c r="FDO63" s="92"/>
      <c r="FDP63" s="92"/>
      <c r="FDQ63" s="92"/>
      <c r="FDR63" s="92"/>
      <c r="FDS63" s="92"/>
      <c r="FDT63" s="92"/>
      <c r="FDU63" s="92"/>
      <c r="FDV63" s="92"/>
      <c r="FDW63" s="92"/>
      <c r="FDX63" s="92"/>
      <c r="FDY63" s="92"/>
      <c r="FDZ63" s="92"/>
      <c r="FEA63" s="92"/>
      <c r="FEB63" s="92"/>
      <c r="FEC63" s="92"/>
      <c r="FED63" s="92"/>
      <c r="FEE63" s="92"/>
      <c r="FEF63" s="92"/>
      <c r="FEG63" s="92"/>
      <c r="FEH63" s="92"/>
      <c r="FEI63" s="92"/>
      <c r="FEJ63" s="92"/>
      <c r="FEK63" s="92"/>
      <c r="FEL63" s="92"/>
      <c r="FEM63" s="92"/>
      <c r="FEN63" s="92"/>
      <c r="FEO63" s="92"/>
      <c r="FEP63" s="92"/>
      <c r="FEQ63" s="92"/>
      <c r="FER63" s="92"/>
      <c r="FES63" s="92"/>
      <c r="FET63" s="92"/>
      <c r="FEU63" s="92"/>
      <c r="FEV63" s="92"/>
      <c r="FEW63" s="92"/>
      <c r="FEX63" s="92"/>
      <c r="FEY63" s="92"/>
      <c r="FEZ63" s="92"/>
      <c r="FFA63" s="92"/>
      <c r="FFB63" s="92"/>
      <c r="FFC63" s="92"/>
      <c r="FFD63" s="92"/>
      <c r="FFE63" s="92"/>
      <c r="FFF63" s="92"/>
      <c r="FFG63" s="92"/>
      <c r="FFH63" s="92"/>
      <c r="FFI63" s="92"/>
      <c r="FFJ63" s="92"/>
      <c r="FFK63" s="92"/>
      <c r="FFL63" s="92"/>
      <c r="FFM63" s="92"/>
      <c r="FFN63" s="92"/>
      <c r="FFO63" s="92"/>
      <c r="FFP63" s="92"/>
      <c r="FFQ63" s="92"/>
      <c r="FFR63" s="92"/>
      <c r="FFS63" s="92"/>
      <c r="FFT63" s="92"/>
      <c r="FFU63" s="92"/>
      <c r="FFV63" s="92"/>
      <c r="FFW63" s="92"/>
      <c r="FFX63" s="92"/>
      <c r="FFY63" s="92"/>
      <c r="FFZ63" s="92"/>
      <c r="FGA63" s="92"/>
      <c r="FGB63" s="92"/>
      <c r="FGC63" s="92"/>
      <c r="FGD63" s="92"/>
      <c r="FGE63" s="92"/>
      <c r="FGF63" s="92"/>
      <c r="FGG63" s="92"/>
      <c r="FGH63" s="92"/>
      <c r="FGI63" s="92"/>
      <c r="FGJ63" s="92"/>
      <c r="FGK63" s="92"/>
      <c r="FGL63" s="92"/>
      <c r="FGM63" s="92"/>
      <c r="FGN63" s="92"/>
      <c r="FGO63" s="92"/>
      <c r="FGP63" s="92"/>
      <c r="FGQ63" s="92"/>
      <c r="FGR63" s="92"/>
      <c r="FGS63" s="92"/>
      <c r="FGT63" s="92"/>
      <c r="FGU63" s="92"/>
      <c r="FGV63" s="92"/>
      <c r="FGW63" s="92"/>
      <c r="FGX63" s="92"/>
      <c r="FGY63" s="92"/>
      <c r="FGZ63" s="92"/>
      <c r="FHA63" s="92"/>
      <c r="FHB63" s="92"/>
      <c r="FHC63" s="92"/>
      <c r="FHD63" s="92"/>
      <c r="FHE63" s="92"/>
      <c r="FHF63" s="92"/>
      <c r="FHG63" s="92"/>
      <c r="FHH63" s="92"/>
      <c r="FHI63" s="92"/>
      <c r="FHJ63" s="92"/>
      <c r="FHK63" s="92"/>
      <c r="FHL63" s="92"/>
      <c r="FHM63" s="92"/>
      <c r="FHN63" s="92"/>
      <c r="FHO63" s="92"/>
      <c r="FHP63" s="92"/>
      <c r="FHQ63" s="92"/>
      <c r="FHR63" s="92"/>
      <c r="FHS63" s="92"/>
      <c r="FHT63" s="92"/>
      <c r="FHU63" s="92"/>
      <c r="FHV63" s="92"/>
      <c r="FHW63" s="92"/>
      <c r="FHX63" s="92"/>
      <c r="FHY63" s="92"/>
      <c r="FHZ63" s="92"/>
      <c r="FIA63" s="92"/>
      <c r="FIB63" s="92"/>
      <c r="FIC63" s="92"/>
      <c r="FID63" s="92"/>
      <c r="FIE63" s="92"/>
      <c r="FIF63" s="92"/>
      <c r="FIG63" s="92"/>
      <c r="FIH63" s="92"/>
      <c r="FII63" s="92"/>
      <c r="FIJ63" s="92"/>
      <c r="FIK63" s="92"/>
      <c r="FIL63" s="92"/>
      <c r="FIM63" s="92"/>
      <c r="FIN63" s="92"/>
      <c r="FIO63" s="92"/>
      <c r="FIP63" s="92"/>
      <c r="FIQ63" s="92"/>
      <c r="FIR63" s="92"/>
      <c r="FIS63" s="92"/>
      <c r="FIT63" s="92"/>
      <c r="FIU63" s="92"/>
      <c r="FIV63" s="92"/>
      <c r="FIW63" s="92"/>
      <c r="FIX63" s="92"/>
      <c r="FIY63" s="92"/>
      <c r="FIZ63" s="92"/>
      <c r="FJA63" s="92"/>
      <c r="FJB63" s="92"/>
      <c r="FJC63" s="92"/>
      <c r="FJD63" s="92"/>
      <c r="FJE63" s="92"/>
      <c r="FJF63" s="92"/>
      <c r="FJG63" s="92"/>
      <c r="FJH63" s="92"/>
      <c r="FJI63" s="92"/>
      <c r="FJJ63" s="92"/>
      <c r="FJK63" s="92"/>
      <c r="FJL63" s="92"/>
      <c r="FJM63" s="92"/>
      <c r="FJN63" s="92"/>
      <c r="FJO63" s="92"/>
      <c r="FJP63" s="92"/>
      <c r="FJQ63" s="92"/>
      <c r="FJR63" s="92"/>
      <c r="FJS63" s="92"/>
      <c r="FJT63" s="92"/>
      <c r="FJU63" s="92"/>
      <c r="FJV63" s="92"/>
      <c r="FJW63" s="92"/>
      <c r="FJX63" s="92"/>
      <c r="FJY63" s="92"/>
      <c r="FJZ63" s="92"/>
      <c r="FKA63" s="92"/>
      <c r="FKB63" s="92"/>
      <c r="FKC63" s="92"/>
      <c r="FKD63" s="92"/>
      <c r="FKE63" s="92"/>
      <c r="FKF63" s="92"/>
      <c r="FKG63" s="92"/>
      <c r="FKH63" s="92"/>
      <c r="FKI63" s="92"/>
      <c r="FKJ63" s="92"/>
      <c r="FKK63" s="92"/>
      <c r="FKL63" s="92"/>
      <c r="FKM63" s="92"/>
      <c r="FKN63" s="92"/>
      <c r="FKO63" s="92"/>
      <c r="FKP63" s="92"/>
      <c r="FKQ63" s="92"/>
      <c r="FKR63" s="92"/>
      <c r="FKS63" s="92"/>
      <c r="FKT63" s="92"/>
      <c r="FKU63" s="92"/>
      <c r="FKV63" s="92"/>
      <c r="FKW63" s="92"/>
      <c r="FKX63" s="92"/>
      <c r="FKY63" s="92"/>
      <c r="FKZ63" s="92"/>
      <c r="FLA63" s="92"/>
      <c r="FLB63" s="92"/>
      <c r="FLC63" s="92"/>
      <c r="FLD63" s="92"/>
      <c r="FLE63" s="92"/>
      <c r="FLF63" s="92"/>
      <c r="FLG63" s="92"/>
      <c r="FLH63" s="92"/>
      <c r="FLI63" s="92"/>
      <c r="FLJ63" s="92"/>
      <c r="FLK63" s="92"/>
      <c r="FLL63" s="92"/>
      <c r="FLM63" s="92"/>
      <c r="FLN63" s="92"/>
      <c r="FLO63" s="92"/>
      <c r="FLP63" s="92"/>
      <c r="FLQ63" s="92"/>
      <c r="FLR63" s="92"/>
      <c r="FLS63" s="92"/>
      <c r="FLT63" s="92"/>
      <c r="FLU63" s="92"/>
      <c r="FLV63" s="92"/>
      <c r="FLW63" s="92"/>
      <c r="FLX63" s="92"/>
      <c r="FLY63" s="92"/>
      <c r="FLZ63" s="92"/>
      <c r="FMA63" s="92"/>
      <c r="FMB63" s="92"/>
      <c r="FMC63" s="92"/>
      <c r="FMD63" s="92"/>
      <c r="FME63" s="92"/>
      <c r="FMF63" s="92"/>
      <c r="FMG63" s="92"/>
      <c r="FMH63" s="92"/>
      <c r="FMI63" s="92"/>
      <c r="FMJ63" s="92"/>
      <c r="FMK63" s="92"/>
      <c r="FML63" s="92"/>
      <c r="FMM63" s="92"/>
      <c r="FMN63" s="92"/>
      <c r="FMO63" s="92"/>
      <c r="FMP63" s="92"/>
      <c r="FMQ63" s="92"/>
      <c r="FMR63" s="92"/>
      <c r="FMS63" s="92"/>
      <c r="FMT63" s="92"/>
      <c r="FMU63" s="92"/>
      <c r="FMV63" s="92"/>
      <c r="FMW63" s="92"/>
      <c r="FMX63" s="92"/>
      <c r="FMY63" s="92"/>
      <c r="FMZ63" s="92"/>
      <c r="FNA63" s="92"/>
      <c r="FNB63" s="92"/>
      <c r="FNC63" s="92"/>
      <c r="FND63" s="92"/>
      <c r="FNE63" s="92"/>
      <c r="FNF63" s="92"/>
      <c r="FNG63" s="92"/>
      <c r="FNH63" s="92"/>
      <c r="FNI63" s="92"/>
      <c r="FNJ63" s="92"/>
      <c r="FNK63" s="92"/>
      <c r="FNL63" s="92"/>
      <c r="FNM63" s="92"/>
      <c r="FNN63" s="92"/>
      <c r="FNO63" s="92"/>
      <c r="FNP63" s="92"/>
      <c r="FNQ63" s="92"/>
      <c r="FNR63" s="92"/>
      <c r="FNS63" s="92"/>
      <c r="FNT63" s="92"/>
      <c r="FNU63" s="92"/>
      <c r="FNV63" s="92"/>
      <c r="FNW63" s="92"/>
      <c r="FNX63" s="92"/>
      <c r="FNY63" s="92"/>
      <c r="FNZ63" s="92"/>
      <c r="FOA63" s="92"/>
      <c r="FOB63" s="92"/>
      <c r="FOC63" s="92"/>
      <c r="FOD63" s="92"/>
      <c r="FOE63" s="92"/>
      <c r="FOF63" s="92"/>
      <c r="FOG63" s="92"/>
      <c r="FOH63" s="92"/>
      <c r="FOI63" s="92"/>
      <c r="FOJ63" s="92"/>
      <c r="FOK63" s="92"/>
      <c r="FOL63" s="92"/>
      <c r="FOM63" s="92"/>
      <c r="FON63" s="92"/>
      <c r="FOO63" s="92"/>
      <c r="FOP63" s="92"/>
      <c r="FOQ63" s="92"/>
      <c r="FOR63" s="92"/>
      <c r="FOS63" s="92"/>
      <c r="FOT63" s="92"/>
      <c r="FOU63" s="92"/>
      <c r="FOV63" s="92"/>
      <c r="FOW63" s="92"/>
      <c r="FOX63" s="92"/>
      <c r="FOY63" s="92"/>
      <c r="FOZ63" s="92"/>
      <c r="FPA63" s="92"/>
      <c r="FPB63" s="92"/>
      <c r="FPC63" s="92"/>
      <c r="FPD63" s="92"/>
      <c r="FPE63" s="92"/>
      <c r="FPF63" s="92"/>
      <c r="FPG63" s="92"/>
      <c r="FPH63" s="92"/>
      <c r="FPI63" s="92"/>
      <c r="FPJ63" s="92"/>
      <c r="FPK63" s="92"/>
      <c r="FPL63" s="92"/>
      <c r="FPM63" s="92"/>
      <c r="FPN63" s="92"/>
      <c r="FPO63" s="92"/>
      <c r="FPP63" s="92"/>
      <c r="FPQ63" s="92"/>
      <c r="FPR63" s="92"/>
      <c r="FPS63" s="92"/>
      <c r="FPT63" s="92"/>
      <c r="FPU63" s="92"/>
      <c r="FPV63" s="92"/>
      <c r="FPW63" s="92"/>
      <c r="FPX63" s="92"/>
      <c r="FPY63" s="92"/>
      <c r="FPZ63" s="92"/>
      <c r="FQA63" s="92"/>
      <c r="FQB63" s="92"/>
      <c r="FQC63" s="92"/>
      <c r="FQD63" s="92"/>
      <c r="FQE63" s="92"/>
      <c r="FQF63" s="92"/>
      <c r="FQG63" s="92"/>
      <c r="FQH63" s="92"/>
      <c r="FQI63" s="92"/>
      <c r="FQJ63" s="92"/>
      <c r="FQK63" s="92"/>
      <c r="FQL63" s="92"/>
      <c r="FQM63" s="92"/>
      <c r="FQN63" s="92"/>
      <c r="FQO63" s="92"/>
      <c r="FQP63" s="92"/>
      <c r="FQQ63" s="92"/>
      <c r="FQR63" s="92"/>
      <c r="FQS63" s="92"/>
      <c r="FQT63" s="92"/>
      <c r="FQU63" s="92"/>
      <c r="FQV63" s="92"/>
      <c r="FQW63" s="92"/>
      <c r="FQX63" s="92"/>
      <c r="FQY63" s="92"/>
      <c r="FQZ63" s="92"/>
      <c r="FRA63" s="92"/>
      <c r="FRB63" s="92"/>
      <c r="FRC63" s="92"/>
      <c r="FRD63" s="92"/>
      <c r="FRE63" s="92"/>
      <c r="FRF63" s="92"/>
      <c r="FRG63" s="92"/>
      <c r="FRH63" s="92"/>
      <c r="FRI63" s="92"/>
      <c r="FRJ63" s="92"/>
      <c r="FRK63" s="92"/>
      <c r="FRL63" s="92"/>
      <c r="FRM63" s="92"/>
      <c r="FRN63" s="92"/>
      <c r="FRO63" s="92"/>
      <c r="FRP63" s="92"/>
      <c r="FRQ63" s="92"/>
      <c r="FRR63" s="92"/>
      <c r="FRS63" s="92"/>
      <c r="FRT63" s="92"/>
      <c r="FRU63" s="92"/>
      <c r="FRV63" s="92"/>
      <c r="FRW63" s="92"/>
      <c r="FRX63" s="92"/>
      <c r="FRY63" s="92"/>
      <c r="FRZ63" s="92"/>
      <c r="FSA63" s="92"/>
      <c r="FSB63" s="92"/>
      <c r="FSC63" s="92"/>
      <c r="FSD63" s="92"/>
      <c r="FSE63" s="92"/>
      <c r="FSF63" s="92"/>
      <c r="FSG63" s="92"/>
      <c r="FSH63" s="92"/>
      <c r="FSI63" s="92"/>
      <c r="FSJ63" s="92"/>
      <c r="FSK63" s="92"/>
      <c r="FSL63" s="92"/>
      <c r="FSM63" s="92"/>
      <c r="FSN63" s="92"/>
      <c r="FSO63" s="92"/>
      <c r="FSP63" s="92"/>
      <c r="FSQ63" s="92"/>
      <c r="FSR63" s="92"/>
      <c r="FSS63" s="92"/>
      <c r="FST63" s="92"/>
      <c r="FSU63" s="92"/>
      <c r="FSV63" s="92"/>
      <c r="FSW63" s="92"/>
      <c r="FSX63" s="92"/>
      <c r="FSY63" s="92"/>
      <c r="FSZ63" s="92"/>
      <c r="FTA63" s="92"/>
      <c r="FTB63" s="92"/>
      <c r="FTC63" s="92"/>
      <c r="FTD63" s="92"/>
      <c r="FTE63" s="92"/>
      <c r="FTF63" s="92"/>
      <c r="FTG63" s="92"/>
      <c r="FTH63" s="92"/>
      <c r="FTI63" s="92"/>
      <c r="FTJ63" s="92"/>
      <c r="FTK63" s="92"/>
      <c r="FTL63" s="92"/>
      <c r="FTM63" s="92"/>
      <c r="FTN63" s="92"/>
      <c r="FTO63" s="92"/>
      <c r="FTP63" s="92"/>
      <c r="FTQ63" s="92"/>
      <c r="FTR63" s="92"/>
      <c r="FTS63" s="92"/>
      <c r="FTT63" s="92"/>
      <c r="FTU63" s="92"/>
      <c r="FTV63" s="92"/>
      <c r="FTW63" s="92"/>
      <c r="FTX63" s="92"/>
      <c r="FTY63" s="92"/>
      <c r="FTZ63" s="92"/>
      <c r="FUA63" s="92"/>
      <c r="FUB63" s="92"/>
      <c r="FUC63" s="92"/>
      <c r="FUD63" s="92"/>
      <c r="FUE63" s="92"/>
      <c r="FUF63" s="92"/>
      <c r="FUG63" s="92"/>
      <c r="FUH63" s="92"/>
      <c r="FUI63" s="92"/>
      <c r="FUJ63" s="92"/>
      <c r="FUK63" s="92"/>
      <c r="FUL63" s="92"/>
      <c r="FUM63" s="92"/>
      <c r="FUN63" s="92"/>
      <c r="FUO63" s="92"/>
      <c r="FUP63" s="92"/>
      <c r="FUQ63" s="92"/>
      <c r="FUR63" s="92"/>
      <c r="FUS63" s="92"/>
      <c r="FUT63" s="92"/>
      <c r="FUU63" s="92"/>
      <c r="FUV63" s="92"/>
      <c r="FUW63" s="92"/>
      <c r="FUX63" s="92"/>
      <c r="FUY63" s="92"/>
      <c r="FUZ63" s="92"/>
      <c r="FVA63" s="92"/>
      <c r="FVB63" s="92"/>
      <c r="FVC63" s="92"/>
      <c r="FVD63" s="92"/>
      <c r="FVE63" s="92"/>
      <c r="FVF63" s="92"/>
      <c r="FVG63" s="92"/>
      <c r="FVH63" s="92"/>
      <c r="FVI63" s="92"/>
      <c r="FVJ63" s="92"/>
      <c r="FVK63" s="92"/>
      <c r="FVL63" s="92"/>
      <c r="FVM63" s="92"/>
      <c r="FVN63" s="92"/>
      <c r="FVO63" s="92"/>
      <c r="FVP63" s="92"/>
      <c r="FVQ63" s="92"/>
      <c r="FVR63" s="92"/>
      <c r="FVS63" s="92"/>
      <c r="FVT63" s="92"/>
      <c r="FVU63" s="92"/>
      <c r="FVV63" s="92"/>
      <c r="FVW63" s="92"/>
      <c r="FVX63" s="92"/>
      <c r="FVY63" s="92"/>
      <c r="FVZ63" s="92"/>
      <c r="FWA63" s="92"/>
      <c r="FWB63" s="92"/>
      <c r="FWC63" s="92"/>
      <c r="FWD63" s="92"/>
      <c r="FWE63" s="92"/>
      <c r="FWF63" s="92"/>
      <c r="FWG63" s="92"/>
      <c r="FWH63" s="92"/>
      <c r="FWI63" s="92"/>
      <c r="FWJ63" s="92"/>
      <c r="FWK63" s="92"/>
      <c r="FWL63" s="92"/>
      <c r="FWM63" s="92"/>
      <c r="FWN63" s="92"/>
      <c r="FWO63" s="92"/>
      <c r="FWP63" s="92"/>
      <c r="FWQ63" s="92"/>
      <c r="FWR63" s="92"/>
      <c r="FWS63" s="92"/>
      <c r="FWT63" s="92"/>
      <c r="FWU63" s="92"/>
      <c r="FWV63" s="92"/>
      <c r="FWW63" s="92"/>
      <c r="FWX63" s="92"/>
      <c r="FWY63" s="92"/>
      <c r="FWZ63" s="92"/>
      <c r="FXA63" s="92"/>
      <c r="FXB63" s="92"/>
      <c r="FXC63" s="92"/>
      <c r="FXD63" s="92"/>
      <c r="FXE63" s="92"/>
      <c r="FXF63" s="92"/>
      <c r="FXG63" s="92"/>
      <c r="FXH63" s="92"/>
      <c r="FXI63" s="92"/>
      <c r="FXJ63" s="92"/>
      <c r="FXK63" s="92"/>
      <c r="FXL63" s="92"/>
      <c r="FXM63" s="92"/>
      <c r="FXN63" s="92"/>
      <c r="FXO63" s="92"/>
      <c r="FXP63" s="92"/>
      <c r="FXQ63" s="92"/>
      <c r="FXR63" s="92"/>
      <c r="FXS63" s="92"/>
      <c r="FXT63" s="92"/>
      <c r="FXU63" s="92"/>
      <c r="FXV63" s="92"/>
      <c r="FXW63" s="92"/>
      <c r="FXX63" s="92"/>
      <c r="FXY63" s="92"/>
      <c r="FXZ63" s="92"/>
      <c r="FYA63" s="92"/>
      <c r="FYB63" s="92"/>
      <c r="FYC63" s="92"/>
      <c r="FYD63" s="92"/>
      <c r="FYE63" s="92"/>
      <c r="FYF63" s="92"/>
      <c r="FYG63" s="92"/>
      <c r="FYH63" s="92"/>
      <c r="FYI63" s="92"/>
      <c r="FYJ63" s="92"/>
      <c r="FYK63" s="92"/>
      <c r="FYL63" s="92"/>
      <c r="FYM63" s="92"/>
      <c r="FYN63" s="92"/>
      <c r="FYO63" s="92"/>
      <c r="FYP63" s="92"/>
      <c r="FYQ63" s="92"/>
      <c r="FYR63" s="92"/>
      <c r="FYS63" s="92"/>
      <c r="FYT63" s="92"/>
      <c r="FYU63" s="92"/>
      <c r="FYV63" s="92"/>
      <c r="FYW63" s="92"/>
      <c r="FYX63" s="92"/>
      <c r="FYY63" s="92"/>
      <c r="FYZ63" s="92"/>
      <c r="FZA63" s="92"/>
      <c r="FZB63" s="92"/>
      <c r="FZC63" s="92"/>
      <c r="FZD63" s="92"/>
      <c r="FZE63" s="92"/>
      <c r="FZF63" s="92"/>
      <c r="FZG63" s="92"/>
      <c r="FZH63" s="92"/>
      <c r="FZI63" s="92"/>
      <c r="FZJ63" s="92"/>
      <c r="FZK63" s="92"/>
      <c r="FZL63" s="92"/>
      <c r="FZM63" s="92"/>
      <c r="FZN63" s="92"/>
      <c r="FZO63" s="92"/>
      <c r="FZP63" s="92"/>
      <c r="FZQ63" s="92"/>
      <c r="FZR63" s="92"/>
      <c r="FZS63" s="92"/>
      <c r="FZT63" s="92"/>
      <c r="FZU63" s="92"/>
      <c r="FZV63" s="92"/>
      <c r="FZW63" s="92"/>
      <c r="FZX63" s="92"/>
      <c r="FZY63" s="92"/>
      <c r="FZZ63" s="92"/>
      <c r="GAA63" s="92"/>
      <c r="GAB63" s="92"/>
      <c r="GAC63" s="92"/>
      <c r="GAD63" s="92"/>
      <c r="GAE63" s="92"/>
      <c r="GAF63" s="92"/>
      <c r="GAG63" s="92"/>
      <c r="GAH63" s="92"/>
      <c r="GAI63" s="92"/>
      <c r="GAJ63" s="92"/>
      <c r="GAK63" s="92"/>
      <c r="GAL63" s="92"/>
      <c r="GAM63" s="92"/>
      <c r="GAN63" s="92"/>
      <c r="GAO63" s="92"/>
      <c r="GAP63" s="92"/>
      <c r="GAQ63" s="92"/>
      <c r="GAR63" s="92"/>
      <c r="GAS63" s="92"/>
      <c r="GAT63" s="92"/>
      <c r="GAU63" s="92"/>
      <c r="GAV63" s="92"/>
      <c r="GAW63" s="92"/>
      <c r="GAX63" s="92"/>
      <c r="GAY63" s="92"/>
      <c r="GAZ63" s="92"/>
      <c r="GBA63" s="92"/>
      <c r="GBB63" s="92"/>
      <c r="GBC63" s="92"/>
      <c r="GBD63" s="92"/>
      <c r="GBE63" s="92"/>
      <c r="GBF63" s="92"/>
      <c r="GBG63" s="92"/>
      <c r="GBH63" s="92"/>
      <c r="GBI63" s="92"/>
      <c r="GBJ63" s="92"/>
      <c r="GBK63" s="92"/>
      <c r="GBL63" s="92"/>
      <c r="GBM63" s="92"/>
      <c r="GBN63" s="92"/>
      <c r="GBO63" s="92"/>
      <c r="GBP63" s="92"/>
      <c r="GBQ63" s="92"/>
      <c r="GBR63" s="92"/>
      <c r="GBS63" s="92"/>
      <c r="GBT63" s="92"/>
      <c r="GBU63" s="92"/>
      <c r="GBV63" s="92"/>
      <c r="GBW63" s="92"/>
      <c r="GBX63" s="92"/>
      <c r="GBY63" s="92"/>
      <c r="GBZ63" s="92"/>
      <c r="GCA63" s="92"/>
      <c r="GCB63" s="92"/>
      <c r="GCC63" s="92"/>
      <c r="GCD63" s="92"/>
      <c r="GCE63" s="92"/>
      <c r="GCF63" s="92"/>
      <c r="GCG63" s="92"/>
      <c r="GCH63" s="92"/>
      <c r="GCI63" s="92"/>
      <c r="GCJ63" s="92"/>
      <c r="GCK63" s="92"/>
      <c r="GCL63" s="92"/>
      <c r="GCM63" s="92"/>
      <c r="GCN63" s="92"/>
      <c r="GCO63" s="92"/>
      <c r="GCP63" s="92"/>
      <c r="GCQ63" s="92"/>
      <c r="GCR63" s="92"/>
      <c r="GCS63" s="92"/>
      <c r="GCT63" s="92"/>
      <c r="GCU63" s="92"/>
      <c r="GCV63" s="92"/>
      <c r="GCW63" s="92"/>
      <c r="GCX63" s="92"/>
      <c r="GCY63" s="92"/>
      <c r="GCZ63" s="92"/>
      <c r="GDA63" s="92"/>
      <c r="GDB63" s="92"/>
      <c r="GDC63" s="92"/>
      <c r="GDD63" s="92"/>
      <c r="GDE63" s="92"/>
      <c r="GDF63" s="92"/>
      <c r="GDG63" s="92"/>
      <c r="GDH63" s="92"/>
      <c r="GDI63" s="92"/>
      <c r="GDJ63" s="92"/>
      <c r="GDK63" s="92"/>
      <c r="GDL63" s="92"/>
      <c r="GDM63" s="92"/>
      <c r="GDN63" s="92"/>
      <c r="GDO63" s="92"/>
      <c r="GDP63" s="92"/>
      <c r="GDQ63" s="92"/>
      <c r="GDR63" s="92"/>
      <c r="GDS63" s="92"/>
      <c r="GDT63" s="92"/>
      <c r="GDU63" s="92"/>
      <c r="GDV63" s="92"/>
      <c r="GDW63" s="92"/>
      <c r="GDX63" s="92"/>
      <c r="GDY63" s="92"/>
      <c r="GDZ63" s="92"/>
      <c r="GEA63" s="92"/>
      <c r="GEB63" s="92"/>
      <c r="GEC63" s="92"/>
      <c r="GED63" s="92"/>
      <c r="GEE63" s="92"/>
      <c r="GEF63" s="92"/>
      <c r="GEG63" s="92"/>
      <c r="GEH63" s="92"/>
      <c r="GEI63" s="92"/>
      <c r="GEJ63" s="92"/>
      <c r="GEK63" s="92"/>
      <c r="GEL63" s="92"/>
      <c r="GEM63" s="92"/>
      <c r="GEN63" s="92"/>
      <c r="GEO63" s="92"/>
      <c r="GEP63" s="92"/>
      <c r="GEQ63" s="92"/>
      <c r="GER63" s="92"/>
      <c r="GES63" s="92"/>
      <c r="GET63" s="92"/>
      <c r="GEU63" s="92"/>
      <c r="GEV63" s="92"/>
      <c r="GEW63" s="92"/>
      <c r="GEX63" s="92"/>
      <c r="GEY63" s="92"/>
      <c r="GEZ63" s="92"/>
      <c r="GFA63" s="92"/>
      <c r="GFB63" s="92"/>
      <c r="GFC63" s="92"/>
      <c r="GFD63" s="92"/>
      <c r="GFE63" s="92"/>
      <c r="GFF63" s="92"/>
      <c r="GFG63" s="92"/>
      <c r="GFH63" s="92"/>
      <c r="GFI63" s="92"/>
      <c r="GFJ63" s="92"/>
      <c r="GFK63" s="92"/>
      <c r="GFL63" s="92"/>
      <c r="GFM63" s="92"/>
      <c r="GFN63" s="92"/>
      <c r="GFO63" s="92"/>
      <c r="GFP63" s="92"/>
      <c r="GFQ63" s="92"/>
      <c r="GFR63" s="92"/>
      <c r="GFS63" s="92"/>
      <c r="GFT63" s="92"/>
      <c r="GFU63" s="92"/>
      <c r="GFV63" s="92"/>
      <c r="GFW63" s="92"/>
      <c r="GFX63" s="92"/>
      <c r="GFY63" s="92"/>
      <c r="GFZ63" s="92"/>
      <c r="GGA63" s="92"/>
      <c r="GGB63" s="92"/>
      <c r="GGC63" s="92"/>
      <c r="GGD63" s="92"/>
      <c r="GGE63" s="92"/>
      <c r="GGF63" s="92"/>
      <c r="GGG63" s="92"/>
      <c r="GGH63" s="92"/>
      <c r="GGI63" s="92"/>
      <c r="GGJ63" s="92"/>
      <c r="GGK63" s="92"/>
      <c r="GGL63" s="92"/>
      <c r="GGM63" s="92"/>
      <c r="GGN63" s="92"/>
      <c r="GGO63" s="92"/>
      <c r="GGP63" s="92"/>
      <c r="GGQ63" s="92"/>
      <c r="GGR63" s="92"/>
      <c r="GGS63" s="92"/>
      <c r="GGT63" s="92"/>
      <c r="GGU63" s="92"/>
      <c r="GGV63" s="92"/>
      <c r="GGW63" s="92"/>
      <c r="GGX63" s="92"/>
      <c r="GGY63" s="92"/>
      <c r="GGZ63" s="92"/>
      <c r="GHA63" s="92"/>
      <c r="GHB63" s="92"/>
      <c r="GHC63" s="92"/>
      <c r="GHD63" s="92"/>
      <c r="GHE63" s="92"/>
      <c r="GHF63" s="92"/>
      <c r="GHG63" s="92"/>
      <c r="GHH63" s="92"/>
      <c r="GHI63" s="92"/>
      <c r="GHJ63" s="92"/>
      <c r="GHK63" s="92"/>
      <c r="GHL63" s="92"/>
      <c r="GHM63" s="92"/>
      <c r="GHN63" s="92"/>
      <c r="GHO63" s="92"/>
      <c r="GHP63" s="92"/>
      <c r="GHQ63" s="92"/>
      <c r="GHR63" s="92"/>
      <c r="GHS63" s="92"/>
      <c r="GHT63" s="92"/>
      <c r="GHU63" s="92"/>
      <c r="GHV63" s="92"/>
      <c r="GHW63" s="92"/>
      <c r="GHX63" s="92"/>
      <c r="GHY63" s="92"/>
      <c r="GHZ63" s="92"/>
      <c r="GIA63" s="92"/>
      <c r="GIB63" s="92"/>
      <c r="GIC63" s="92"/>
      <c r="GID63" s="92"/>
      <c r="GIE63" s="92"/>
      <c r="GIF63" s="92"/>
      <c r="GIG63" s="92"/>
      <c r="GIH63" s="92"/>
      <c r="GII63" s="92"/>
      <c r="GIJ63" s="92"/>
      <c r="GIK63" s="92"/>
      <c r="GIL63" s="92"/>
      <c r="GIM63" s="92"/>
      <c r="GIN63" s="92"/>
      <c r="GIO63" s="92"/>
      <c r="GIP63" s="92"/>
      <c r="GIQ63" s="92"/>
      <c r="GIR63" s="92"/>
      <c r="GIS63" s="92"/>
      <c r="GIT63" s="92"/>
      <c r="GIU63" s="92"/>
      <c r="GIV63" s="92"/>
      <c r="GIW63" s="92"/>
      <c r="GIX63" s="92"/>
      <c r="GIY63" s="92"/>
      <c r="GIZ63" s="92"/>
      <c r="GJA63" s="92"/>
      <c r="GJB63" s="92"/>
      <c r="GJC63" s="92"/>
      <c r="GJD63" s="92"/>
      <c r="GJE63" s="92"/>
      <c r="GJF63" s="92"/>
      <c r="GJG63" s="92"/>
      <c r="GJH63" s="92"/>
      <c r="GJI63" s="92"/>
      <c r="GJJ63" s="92"/>
      <c r="GJK63" s="92"/>
      <c r="GJL63" s="92"/>
      <c r="GJM63" s="92"/>
      <c r="GJN63" s="92"/>
      <c r="GJO63" s="92"/>
      <c r="GJP63" s="92"/>
      <c r="GJQ63" s="92"/>
      <c r="GJR63" s="92"/>
      <c r="GJS63" s="92"/>
      <c r="GJT63" s="92"/>
      <c r="GJU63" s="92"/>
      <c r="GJV63" s="92"/>
      <c r="GJW63" s="92"/>
      <c r="GJX63" s="92"/>
      <c r="GJY63" s="92"/>
      <c r="GJZ63" s="92"/>
      <c r="GKA63" s="92"/>
      <c r="GKB63" s="92"/>
      <c r="GKC63" s="92"/>
      <c r="GKD63" s="92"/>
      <c r="GKE63" s="92"/>
      <c r="GKF63" s="92"/>
      <c r="GKG63" s="92"/>
      <c r="GKH63" s="92"/>
      <c r="GKI63" s="92"/>
      <c r="GKJ63" s="92"/>
      <c r="GKK63" s="92"/>
      <c r="GKL63" s="92"/>
      <c r="GKM63" s="92"/>
      <c r="GKN63" s="92"/>
      <c r="GKO63" s="92"/>
      <c r="GKP63" s="92"/>
      <c r="GKQ63" s="92"/>
      <c r="GKR63" s="92"/>
      <c r="GKS63" s="92"/>
      <c r="GKT63" s="92"/>
      <c r="GKU63" s="92"/>
      <c r="GKV63" s="92"/>
      <c r="GKW63" s="92"/>
      <c r="GKX63" s="92"/>
      <c r="GKY63" s="92"/>
      <c r="GKZ63" s="92"/>
      <c r="GLA63" s="92"/>
      <c r="GLB63" s="92"/>
      <c r="GLC63" s="92"/>
      <c r="GLD63" s="92"/>
      <c r="GLE63" s="92"/>
      <c r="GLF63" s="92"/>
      <c r="GLG63" s="92"/>
      <c r="GLH63" s="92"/>
      <c r="GLI63" s="92"/>
      <c r="GLJ63" s="92"/>
      <c r="GLK63" s="92"/>
      <c r="GLL63" s="92"/>
      <c r="GLM63" s="92"/>
      <c r="GLN63" s="92"/>
      <c r="GLO63" s="92"/>
      <c r="GLP63" s="92"/>
      <c r="GLQ63" s="92"/>
      <c r="GLR63" s="92"/>
      <c r="GLS63" s="92"/>
      <c r="GLT63" s="92"/>
      <c r="GLU63" s="92"/>
      <c r="GLV63" s="92"/>
      <c r="GLW63" s="92"/>
      <c r="GLX63" s="92"/>
      <c r="GLY63" s="92"/>
      <c r="GLZ63" s="92"/>
      <c r="GMA63" s="92"/>
      <c r="GMB63" s="92"/>
      <c r="GMC63" s="92"/>
      <c r="GMD63" s="92"/>
      <c r="GME63" s="92"/>
      <c r="GMF63" s="92"/>
      <c r="GMG63" s="92"/>
      <c r="GMH63" s="92"/>
      <c r="GMI63" s="92"/>
      <c r="GMJ63" s="92"/>
      <c r="GMK63" s="92"/>
      <c r="GML63" s="92"/>
      <c r="GMM63" s="92"/>
      <c r="GMN63" s="92"/>
      <c r="GMO63" s="92"/>
      <c r="GMP63" s="92"/>
      <c r="GMQ63" s="92"/>
      <c r="GMR63" s="92"/>
      <c r="GMS63" s="92"/>
      <c r="GMT63" s="92"/>
      <c r="GMU63" s="92"/>
      <c r="GMV63" s="92"/>
      <c r="GMW63" s="92"/>
      <c r="GMX63" s="92"/>
      <c r="GMY63" s="92"/>
      <c r="GMZ63" s="92"/>
      <c r="GNA63" s="92"/>
      <c r="GNB63" s="92"/>
      <c r="GNC63" s="92"/>
      <c r="GND63" s="92"/>
      <c r="GNE63" s="92"/>
      <c r="GNF63" s="92"/>
      <c r="GNG63" s="92"/>
      <c r="GNH63" s="92"/>
      <c r="GNI63" s="92"/>
      <c r="GNJ63" s="92"/>
      <c r="GNK63" s="92"/>
      <c r="GNL63" s="92"/>
      <c r="GNM63" s="92"/>
      <c r="GNN63" s="92"/>
      <c r="GNO63" s="92"/>
      <c r="GNP63" s="92"/>
      <c r="GNQ63" s="92"/>
      <c r="GNR63" s="92"/>
      <c r="GNS63" s="92"/>
      <c r="GNT63" s="92"/>
      <c r="GNU63" s="92"/>
      <c r="GNV63" s="92"/>
      <c r="GNW63" s="92"/>
      <c r="GNX63" s="92"/>
      <c r="GNY63" s="92"/>
      <c r="GNZ63" s="92"/>
      <c r="GOA63" s="92"/>
      <c r="GOB63" s="92"/>
      <c r="GOC63" s="92"/>
      <c r="GOD63" s="92"/>
      <c r="GOE63" s="92"/>
      <c r="GOF63" s="92"/>
      <c r="GOG63" s="92"/>
      <c r="GOH63" s="92"/>
      <c r="GOI63" s="92"/>
      <c r="GOJ63" s="92"/>
      <c r="GOK63" s="92"/>
      <c r="GOL63" s="92"/>
      <c r="GOM63" s="92"/>
      <c r="GON63" s="92"/>
      <c r="GOO63" s="92"/>
      <c r="GOP63" s="92"/>
      <c r="GOQ63" s="92"/>
      <c r="GOR63" s="92"/>
      <c r="GOS63" s="92"/>
      <c r="GOT63" s="92"/>
      <c r="GOU63" s="92"/>
      <c r="GOV63" s="92"/>
      <c r="GOW63" s="92"/>
      <c r="GOX63" s="92"/>
      <c r="GOY63" s="92"/>
      <c r="GOZ63" s="92"/>
      <c r="GPA63" s="92"/>
      <c r="GPB63" s="92"/>
      <c r="GPC63" s="92"/>
      <c r="GPD63" s="92"/>
      <c r="GPE63" s="92"/>
      <c r="GPF63" s="92"/>
      <c r="GPG63" s="92"/>
      <c r="GPH63" s="92"/>
      <c r="GPI63" s="92"/>
      <c r="GPJ63" s="92"/>
      <c r="GPK63" s="92"/>
      <c r="GPL63" s="92"/>
      <c r="GPM63" s="92"/>
      <c r="GPN63" s="92"/>
      <c r="GPO63" s="92"/>
      <c r="GPP63" s="92"/>
      <c r="GPQ63" s="92"/>
      <c r="GPR63" s="92"/>
      <c r="GPS63" s="92"/>
      <c r="GPT63" s="92"/>
      <c r="GPU63" s="92"/>
      <c r="GPV63" s="92"/>
      <c r="GPW63" s="92"/>
      <c r="GPX63" s="92"/>
      <c r="GPY63" s="92"/>
      <c r="GPZ63" s="92"/>
      <c r="GQA63" s="92"/>
      <c r="GQB63" s="92"/>
      <c r="GQC63" s="92"/>
      <c r="GQD63" s="92"/>
      <c r="GQE63" s="92"/>
      <c r="GQF63" s="92"/>
      <c r="GQG63" s="92"/>
      <c r="GQH63" s="92"/>
      <c r="GQI63" s="92"/>
      <c r="GQJ63" s="92"/>
      <c r="GQK63" s="92"/>
      <c r="GQL63" s="92"/>
      <c r="GQM63" s="92"/>
      <c r="GQN63" s="92"/>
      <c r="GQO63" s="92"/>
      <c r="GQP63" s="92"/>
      <c r="GQQ63" s="92"/>
      <c r="GQR63" s="92"/>
      <c r="GQS63" s="92"/>
      <c r="GQT63" s="92"/>
      <c r="GQU63" s="92"/>
      <c r="GQV63" s="92"/>
      <c r="GQW63" s="92"/>
      <c r="GQX63" s="92"/>
      <c r="GQY63" s="92"/>
      <c r="GQZ63" s="92"/>
      <c r="GRA63" s="92"/>
      <c r="GRB63" s="92"/>
      <c r="GRC63" s="92"/>
      <c r="GRD63" s="92"/>
      <c r="GRE63" s="92"/>
      <c r="GRF63" s="92"/>
      <c r="GRG63" s="92"/>
      <c r="GRH63" s="92"/>
      <c r="GRI63" s="92"/>
      <c r="GRJ63" s="92"/>
      <c r="GRK63" s="92"/>
      <c r="GRL63" s="92"/>
      <c r="GRM63" s="92"/>
      <c r="GRN63" s="92"/>
      <c r="GRO63" s="92"/>
      <c r="GRP63" s="92"/>
      <c r="GRQ63" s="92"/>
      <c r="GRR63" s="92"/>
      <c r="GRS63" s="92"/>
      <c r="GRT63" s="92"/>
      <c r="GRU63" s="92"/>
      <c r="GRV63" s="92"/>
      <c r="GRW63" s="92"/>
      <c r="GRX63" s="92"/>
      <c r="GRY63" s="92"/>
      <c r="GRZ63" s="92"/>
      <c r="GSA63" s="92"/>
      <c r="GSB63" s="92"/>
      <c r="GSC63" s="92"/>
      <c r="GSD63" s="92"/>
      <c r="GSE63" s="92"/>
      <c r="GSF63" s="92"/>
      <c r="GSG63" s="92"/>
      <c r="GSH63" s="92"/>
      <c r="GSI63" s="92"/>
      <c r="GSJ63" s="92"/>
      <c r="GSK63" s="92"/>
      <c r="GSL63" s="92"/>
      <c r="GSM63" s="92"/>
      <c r="GSN63" s="92"/>
      <c r="GSO63" s="92"/>
      <c r="GSP63" s="92"/>
      <c r="GSQ63" s="92"/>
      <c r="GSR63" s="92"/>
      <c r="GSS63" s="92"/>
      <c r="GST63" s="92"/>
      <c r="GSU63" s="92"/>
      <c r="GSV63" s="92"/>
      <c r="GSW63" s="92"/>
      <c r="GSX63" s="92"/>
      <c r="GSY63" s="92"/>
      <c r="GSZ63" s="92"/>
      <c r="GTA63" s="92"/>
      <c r="GTB63" s="92"/>
      <c r="GTC63" s="92"/>
      <c r="GTD63" s="92"/>
      <c r="GTE63" s="92"/>
      <c r="GTF63" s="92"/>
      <c r="GTG63" s="92"/>
      <c r="GTH63" s="92"/>
      <c r="GTI63" s="92"/>
      <c r="GTJ63" s="92"/>
      <c r="GTK63" s="92"/>
      <c r="GTL63" s="92"/>
      <c r="GTM63" s="92"/>
      <c r="GTN63" s="92"/>
      <c r="GTO63" s="92"/>
      <c r="GTP63" s="92"/>
      <c r="GTQ63" s="92"/>
      <c r="GTR63" s="92"/>
      <c r="GTS63" s="92"/>
      <c r="GTT63" s="92"/>
      <c r="GTU63" s="92"/>
      <c r="GTV63" s="92"/>
      <c r="GTW63" s="92"/>
      <c r="GTX63" s="92"/>
      <c r="GTY63" s="92"/>
      <c r="GTZ63" s="92"/>
      <c r="GUA63" s="92"/>
      <c r="GUB63" s="92"/>
      <c r="GUC63" s="92"/>
      <c r="GUD63" s="92"/>
      <c r="GUE63" s="92"/>
      <c r="GUF63" s="92"/>
      <c r="GUG63" s="92"/>
      <c r="GUH63" s="92"/>
      <c r="GUI63" s="92"/>
      <c r="GUJ63" s="92"/>
      <c r="GUK63" s="92"/>
      <c r="GUL63" s="92"/>
      <c r="GUM63" s="92"/>
      <c r="GUN63" s="92"/>
      <c r="GUO63" s="92"/>
      <c r="GUP63" s="92"/>
      <c r="GUQ63" s="92"/>
      <c r="GUR63" s="92"/>
      <c r="GUS63" s="92"/>
      <c r="GUT63" s="92"/>
      <c r="GUU63" s="92"/>
      <c r="GUV63" s="92"/>
      <c r="GUW63" s="92"/>
      <c r="GUX63" s="92"/>
      <c r="GUY63" s="92"/>
      <c r="GUZ63" s="92"/>
      <c r="GVA63" s="92"/>
      <c r="GVB63" s="92"/>
      <c r="GVC63" s="92"/>
      <c r="GVD63" s="92"/>
      <c r="GVE63" s="92"/>
      <c r="GVF63" s="92"/>
      <c r="GVG63" s="92"/>
      <c r="GVH63" s="92"/>
      <c r="GVI63" s="92"/>
      <c r="GVJ63" s="92"/>
      <c r="GVK63" s="92"/>
      <c r="GVL63" s="92"/>
      <c r="GVM63" s="92"/>
      <c r="GVN63" s="92"/>
      <c r="GVO63" s="92"/>
      <c r="GVP63" s="92"/>
      <c r="GVQ63" s="92"/>
      <c r="GVR63" s="92"/>
      <c r="GVS63" s="92"/>
      <c r="GVT63" s="92"/>
      <c r="GVU63" s="92"/>
      <c r="GVV63" s="92"/>
      <c r="GVW63" s="92"/>
      <c r="GVX63" s="92"/>
      <c r="GVY63" s="92"/>
      <c r="GVZ63" s="92"/>
      <c r="GWA63" s="92"/>
      <c r="GWB63" s="92"/>
      <c r="GWC63" s="92"/>
      <c r="GWD63" s="92"/>
      <c r="GWE63" s="92"/>
      <c r="GWF63" s="92"/>
      <c r="GWG63" s="92"/>
      <c r="GWH63" s="92"/>
      <c r="GWI63" s="92"/>
      <c r="GWJ63" s="92"/>
      <c r="GWK63" s="92"/>
      <c r="GWL63" s="92"/>
      <c r="GWM63" s="92"/>
      <c r="GWN63" s="92"/>
      <c r="GWO63" s="92"/>
      <c r="GWP63" s="92"/>
      <c r="GWQ63" s="92"/>
      <c r="GWR63" s="92"/>
      <c r="GWS63" s="92"/>
      <c r="GWT63" s="92"/>
      <c r="GWU63" s="92"/>
      <c r="GWV63" s="92"/>
      <c r="GWW63" s="92"/>
      <c r="GWX63" s="92"/>
      <c r="GWY63" s="92"/>
      <c r="GWZ63" s="92"/>
      <c r="GXA63" s="92"/>
      <c r="GXB63" s="92"/>
      <c r="GXC63" s="92"/>
      <c r="GXD63" s="92"/>
      <c r="GXE63" s="92"/>
      <c r="GXF63" s="92"/>
      <c r="GXG63" s="92"/>
      <c r="GXH63" s="92"/>
      <c r="GXI63" s="92"/>
      <c r="GXJ63" s="92"/>
      <c r="GXK63" s="92"/>
      <c r="GXL63" s="92"/>
      <c r="GXM63" s="92"/>
      <c r="GXN63" s="92"/>
      <c r="GXO63" s="92"/>
      <c r="GXP63" s="92"/>
      <c r="GXQ63" s="92"/>
      <c r="GXR63" s="92"/>
      <c r="GXS63" s="92"/>
      <c r="GXT63" s="92"/>
      <c r="GXU63" s="92"/>
      <c r="GXV63" s="92"/>
      <c r="GXW63" s="92"/>
      <c r="GXX63" s="92"/>
      <c r="GXY63" s="92"/>
      <c r="GXZ63" s="92"/>
      <c r="GYA63" s="92"/>
      <c r="GYB63" s="92"/>
      <c r="GYC63" s="92"/>
      <c r="GYD63" s="92"/>
      <c r="GYE63" s="92"/>
      <c r="GYF63" s="92"/>
      <c r="GYG63" s="92"/>
      <c r="GYH63" s="92"/>
      <c r="GYI63" s="92"/>
      <c r="GYJ63" s="92"/>
      <c r="GYK63" s="92"/>
      <c r="GYL63" s="92"/>
      <c r="GYM63" s="92"/>
      <c r="GYN63" s="92"/>
      <c r="GYO63" s="92"/>
      <c r="GYP63" s="92"/>
      <c r="GYQ63" s="92"/>
      <c r="GYR63" s="92"/>
      <c r="GYS63" s="92"/>
      <c r="GYT63" s="92"/>
      <c r="GYU63" s="92"/>
      <c r="GYV63" s="92"/>
      <c r="GYW63" s="92"/>
      <c r="GYX63" s="92"/>
      <c r="GYY63" s="92"/>
      <c r="GYZ63" s="92"/>
      <c r="GZA63" s="92"/>
      <c r="GZB63" s="92"/>
      <c r="GZC63" s="92"/>
      <c r="GZD63" s="92"/>
      <c r="GZE63" s="92"/>
      <c r="GZF63" s="92"/>
      <c r="GZG63" s="92"/>
      <c r="GZH63" s="92"/>
      <c r="GZI63" s="92"/>
      <c r="GZJ63" s="92"/>
      <c r="GZK63" s="92"/>
      <c r="GZL63" s="92"/>
      <c r="GZM63" s="92"/>
      <c r="GZN63" s="92"/>
      <c r="GZO63" s="92"/>
      <c r="GZP63" s="92"/>
      <c r="GZQ63" s="92"/>
      <c r="GZR63" s="92"/>
      <c r="GZS63" s="92"/>
      <c r="GZT63" s="92"/>
      <c r="GZU63" s="92"/>
      <c r="GZV63" s="92"/>
      <c r="GZW63" s="92"/>
      <c r="GZX63" s="92"/>
      <c r="GZY63" s="92"/>
      <c r="GZZ63" s="92"/>
      <c r="HAA63" s="92"/>
      <c r="HAB63" s="92"/>
      <c r="HAC63" s="92"/>
      <c r="HAD63" s="92"/>
      <c r="HAE63" s="92"/>
      <c r="HAF63" s="92"/>
      <c r="HAG63" s="92"/>
      <c r="HAH63" s="92"/>
      <c r="HAI63" s="92"/>
      <c r="HAJ63" s="92"/>
      <c r="HAK63" s="92"/>
      <c r="HAL63" s="92"/>
      <c r="HAM63" s="92"/>
      <c r="HAN63" s="92"/>
      <c r="HAO63" s="92"/>
      <c r="HAP63" s="92"/>
      <c r="HAQ63" s="92"/>
      <c r="HAR63" s="92"/>
      <c r="HAS63" s="92"/>
      <c r="HAT63" s="92"/>
      <c r="HAU63" s="92"/>
      <c r="HAV63" s="92"/>
      <c r="HAW63" s="92"/>
      <c r="HAX63" s="92"/>
      <c r="HAY63" s="92"/>
      <c r="HAZ63" s="92"/>
      <c r="HBA63" s="92"/>
      <c r="HBB63" s="92"/>
      <c r="HBC63" s="92"/>
      <c r="HBD63" s="92"/>
      <c r="HBE63" s="92"/>
      <c r="HBF63" s="92"/>
      <c r="HBG63" s="92"/>
      <c r="HBH63" s="92"/>
      <c r="HBI63" s="92"/>
      <c r="HBJ63" s="92"/>
      <c r="HBK63" s="92"/>
      <c r="HBL63" s="92"/>
      <c r="HBM63" s="92"/>
      <c r="HBN63" s="92"/>
      <c r="HBO63" s="92"/>
      <c r="HBP63" s="92"/>
      <c r="HBQ63" s="92"/>
      <c r="HBR63" s="92"/>
      <c r="HBS63" s="92"/>
      <c r="HBT63" s="92"/>
      <c r="HBU63" s="92"/>
      <c r="HBV63" s="92"/>
      <c r="HBW63" s="92"/>
      <c r="HBX63" s="92"/>
      <c r="HBY63" s="92"/>
      <c r="HBZ63" s="92"/>
      <c r="HCA63" s="92"/>
      <c r="HCB63" s="92"/>
      <c r="HCC63" s="92"/>
      <c r="HCD63" s="92"/>
      <c r="HCE63" s="92"/>
      <c r="HCF63" s="92"/>
      <c r="HCG63" s="92"/>
      <c r="HCH63" s="92"/>
      <c r="HCI63" s="92"/>
      <c r="HCJ63" s="92"/>
      <c r="HCK63" s="92"/>
      <c r="HCL63" s="92"/>
      <c r="HCM63" s="92"/>
      <c r="HCN63" s="92"/>
      <c r="HCO63" s="92"/>
      <c r="HCP63" s="92"/>
      <c r="HCQ63" s="92"/>
      <c r="HCR63" s="92"/>
      <c r="HCS63" s="92"/>
      <c r="HCT63" s="92"/>
      <c r="HCU63" s="92"/>
      <c r="HCV63" s="92"/>
      <c r="HCW63" s="92"/>
      <c r="HCX63" s="92"/>
      <c r="HCY63" s="92"/>
      <c r="HCZ63" s="92"/>
      <c r="HDA63" s="92"/>
      <c r="HDB63" s="92"/>
      <c r="HDC63" s="92"/>
      <c r="HDD63" s="92"/>
      <c r="HDE63" s="92"/>
      <c r="HDF63" s="92"/>
      <c r="HDG63" s="92"/>
      <c r="HDH63" s="92"/>
      <c r="HDI63" s="92"/>
      <c r="HDJ63" s="92"/>
      <c r="HDK63" s="92"/>
      <c r="HDL63" s="92"/>
      <c r="HDM63" s="92"/>
      <c r="HDN63" s="92"/>
      <c r="HDO63" s="92"/>
      <c r="HDP63" s="92"/>
      <c r="HDQ63" s="92"/>
      <c r="HDR63" s="92"/>
      <c r="HDS63" s="92"/>
      <c r="HDT63" s="92"/>
      <c r="HDU63" s="92"/>
      <c r="HDV63" s="92"/>
      <c r="HDW63" s="92"/>
      <c r="HDX63" s="92"/>
      <c r="HDY63" s="92"/>
      <c r="HDZ63" s="92"/>
      <c r="HEA63" s="92"/>
      <c r="HEB63" s="92"/>
      <c r="HEC63" s="92"/>
      <c r="HED63" s="92"/>
      <c r="HEE63" s="92"/>
      <c r="HEF63" s="92"/>
      <c r="HEG63" s="92"/>
      <c r="HEH63" s="92"/>
      <c r="HEI63" s="92"/>
      <c r="HEJ63" s="92"/>
      <c r="HEK63" s="92"/>
      <c r="HEL63" s="92"/>
      <c r="HEM63" s="92"/>
      <c r="HEN63" s="92"/>
      <c r="HEO63" s="92"/>
      <c r="HEP63" s="92"/>
      <c r="HEQ63" s="92"/>
      <c r="HER63" s="92"/>
      <c r="HES63" s="92"/>
      <c r="HET63" s="92"/>
      <c r="HEU63" s="92"/>
      <c r="HEV63" s="92"/>
      <c r="HEW63" s="92"/>
      <c r="HEX63" s="92"/>
      <c r="HEY63" s="92"/>
      <c r="HEZ63" s="92"/>
      <c r="HFA63" s="92"/>
      <c r="HFB63" s="92"/>
      <c r="HFC63" s="92"/>
      <c r="HFD63" s="92"/>
      <c r="HFE63" s="92"/>
      <c r="HFF63" s="92"/>
      <c r="HFG63" s="92"/>
      <c r="HFH63" s="92"/>
      <c r="HFI63" s="92"/>
      <c r="HFJ63" s="92"/>
      <c r="HFK63" s="92"/>
      <c r="HFL63" s="92"/>
      <c r="HFM63" s="92"/>
      <c r="HFN63" s="92"/>
      <c r="HFO63" s="92"/>
      <c r="HFP63" s="92"/>
      <c r="HFQ63" s="92"/>
      <c r="HFR63" s="92"/>
      <c r="HFS63" s="92"/>
      <c r="HFT63" s="92"/>
      <c r="HFU63" s="92"/>
      <c r="HFV63" s="92"/>
      <c r="HFW63" s="92"/>
      <c r="HFX63" s="92"/>
      <c r="HFY63" s="92"/>
      <c r="HFZ63" s="92"/>
      <c r="HGA63" s="92"/>
      <c r="HGB63" s="92"/>
      <c r="HGC63" s="92"/>
      <c r="HGD63" s="92"/>
      <c r="HGE63" s="92"/>
      <c r="HGF63" s="92"/>
      <c r="HGG63" s="92"/>
      <c r="HGH63" s="92"/>
      <c r="HGI63" s="92"/>
      <c r="HGJ63" s="92"/>
      <c r="HGK63" s="92"/>
      <c r="HGL63" s="92"/>
      <c r="HGM63" s="92"/>
      <c r="HGN63" s="92"/>
      <c r="HGO63" s="92"/>
      <c r="HGP63" s="92"/>
      <c r="HGQ63" s="92"/>
      <c r="HGR63" s="92"/>
      <c r="HGS63" s="92"/>
      <c r="HGT63" s="92"/>
      <c r="HGU63" s="92"/>
      <c r="HGV63" s="92"/>
      <c r="HGW63" s="92"/>
      <c r="HGX63" s="92"/>
      <c r="HGY63" s="92"/>
      <c r="HGZ63" s="92"/>
      <c r="HHA63" s="92"/>
      <c r="HHB63" s="92"/>
      <c r="HHC63" s="92"/>
      <c r="HHD63" s="92"/>
      <c r="HHE63" s="92"/>
      <c r="HHF63" s="92"/>
      <c r="HHG63" s="92"/>
      <c r="HHH63" s="92"/>
      <c r="HHI63" s="92"/>
      <c r="HHJ63" s="92"/>
      <c r="HHK63" s="92"/>
      <c r="HHL63" s="92"/>
      <c r="HHM63" s="92"/>
      <c r="HHN63" s="92"/>
      <c r="HHO63" s="92"/>
      <c r="HHP63" s="92"/>
      <c r="HHQ63" s="92"/>
      <c r="HHR63" s="92"/>
      <c r="HHS63" s="92"/>
      <c r="HHT63" s="92"/>
      <c r="HHU63" s="92"/>
      <c r="HHV63" s="92"/>
      <c r="HHW63" s="92"/>
      <c r="HHX63" s="92"/>
      <c r="HHY63" s="92"/>
      <c r="HHZ63" s="92"/>
      <c r="HIA63" s="92"/>
      <c r="HIB63" s="92"/>
      <c r="HIC63" s="92"/>
      <c r="HID63" s="92"/>
      <c r="HIE63" s="92"/>
      <c r="HIF63" s="92"/>
      <c r="HIG63" s="92"/>
      <c r="HIH63" s="92"/>
      <c r="HII63" s="92"/>
      <c r="HIJ63" s="92"/>
      <c r="HIK63" s="92"/>
      <c r="HIL63" s="92"/>
      <c r="HIM63" s="92"/>
      <c r="HIN63" s="92"/>
      <c r="HIO63" s="92"/>
      <c r="HIP63" s="92"/>
      <c r="HIQ63" s="92"/>
      <c r="HIR63" s="92"/>
      <c r="HIS63" s="92"/>
      <c r="HIT63" s="92"/>
      <c r="HIU63" s="92"/>
      <c r="HIV63" s="92"/>
      <c r="HIW63" s="92"/>
      <c r="HIX63" s="92"/>
      <c r="HIY63" s="92"/>
      <c r="HIZ63" s="92"/>
      <c r="HJA63" s="92"/>
      <c r="HJB63" s="92"/>
      <c r="HJC63" s="92"/>
      <c r="HJD63" s="92"/>
      <c r="HJE63" s="92"/>
      <c r="HJF63" s="92"/>
      <c r="HJG63" s="92"/>
      <c r="HJH63" s="92"/>
      <c r="HJI63" s="92"/>
      <c r="HJJ63" s="92"/>
      <c r="HJK63" s="92"/>
      <c r="HJL63" s="92"/>
      <c r="HJM63" s="92"/>
      <c r="HJN63" s="92"/>
      <c r="HJO63" s="92"/>
      <c r="HJP63" s="92"/>
      <c r="HJQ63" s="92"/>
      <c r="HJR63" s="92"/>
      <c r="HJS63" s="92"/>
      <c r="HJT63" s="92"/>
      <c r="HJU63" s="92"/>
      <c r="HJV63" s="92"/>
      <c r="HJW63" s="92"/>
      <c r="HJX63" s="92"/>
      <c r="HJY63" s="92"/>
      <c r="HJZ63" s="92"/>
      <c r="HKA63" s="92"/>
      <c r="HKB63" s="92"/>
      <c r="HKC63" s="92"/>
      <c r="HKD63" s="92"/>
      <c r="HKE63" s="92"/>
      <c r="HKF63" s="92"/>
      <c r="HKG63" s="92"/>
      <c r="HKH63" s="92"/>
      <c r="HKI63" s="92"/>
      <c r="HKJ63" s="92"/>
      <c r="HKK63" s="92"/>
      <c r="HKL63" s="92"/>
      <c r="HKM63" s="92"/>
      <c r="HKN63" s="92"/>
      <c r="HKO63" s="92"/>
      <c r="HKP63" s="92"/>
      <c r="HKQ63" s="92"/>
      <c r="HKR63" s="92"/>
      <c r="HKS63" s="92"/>
      <c r="HKT63" s="92"/>
      <c r="HKU63" s="92"/>
      <c r="HKV63" s="92"/>
      <c r="HKW63" s="92"/>
      <c r="HKX63" s="92"/>
      <c r="HKY63" s="92"/>
      <c r="HKZ63" s="92"/>
      <c r="HLA63" s="92"/>
      <c r="HLB63" s="92"/>
      <c r="HLC63" s="92"/>
      <c r="HLD63" s="92"/>
      <c r="HLE63" s="92"/>
      <c r="HLF63" s="92"/>
      <c r="HLG63" s="92"/>
      <c r="HLH63" s="92"/>
      <c r="HLI63" s="92"/>
      <c r="HLJ63" s="92"/>
      <c r="HLK63" s="92"/>
      <c r="HLL63" s="92"/>
      <c r="HLM63" s="92"/>
      <c r="HLN63" s="92"/>
      <c r="HLO63" s="92"/>
      <c r="HLP63" s="92"/>
      <c r="HLQ63" s="92"/>
      <c r="HLR63" s="92"/>
      <c r="HLS63" s="92"/>
      <c r="HLT63" s="92"/>
      <c r="HLU63" s="92"/>
      <c r="HLV63" s="92"/>
      <c r="HLW63" s="92"/>
      <c r="HLX63" s="92"/>
      <c r="HLY63" s="92"/>
      <c r="HLZ63" s="92"/>
      <c r="HMA63" s="92"/>
      <c r="HMB63" s="92"/>
      <c r="HMC63" s="92"/>
      <c r="HMD63" s="92"/>
      <c r="HME63" s="92"/>
      <c r="HMF63" s="92"/>
      <c r="HMG63" s="92"/>
      <c r="HMH63" s="92"/>
      <c r="HMI63" s="92"/>
      <c r="HMJ63" s="92"/>
      <c r="HMK63" s="92"/>
      <c r="HML63" s="92"/>
      <c r="HMM63" s="92"/>
      <c r="HMN63" s="92"/>
      <c r="HMO63" s="92"/>
      <c r="HMP63" s="92"/>
      <c r="HMQ63" s="92"/>
      <c r="HMR63" s="92"/>
      <c r="HMS63" s="92"/>
      <c r="HMT63" s="92"/>
      <c r="HMU63" s="92"/>
      <c r="HMV63" s="92"/>
      <c r="HMW63" s="92"/>
      <c r="HMX63" s="92"/>
      <c r="HMY63" s="92"/>
      <c r="HMZ63" s="92"/>
      <c r="HNA63" s="92"/>
      <c r="HNB63" s="92"/>
      <c r="HNC63" s="92"/>
      <c r="HND63" s="92"/>
      <c r="HNE63" s="92"/>
      <c r="HNF63" s="92"/>
      <c r="HNG63" s="92"/>
      <c r="HNH63" s="92"/>
      <c r="HNI63" s="92"/>
      <c r="HNJ63" s="92"/>
      <c r="HNK63" s="92"/>
      <c r="HNL63" s="92"/>
      <c r="HNM63" s="92"/>
      <c r="HNN63" s="92"/>
      <c r="HNO63" s="92"/>
      <c r="HNP63" s="92"/>
      <c r="HNQ63" s="92"/>
      <c r="HNR63" s="92"/>
      <c r="HNS63" s="92"/>
      <c r="HNT63" s="92"/>
      <c r="HNU63" s="92"/>
      <c r="HNV63" s="92"/>
      <c r="HNW63" s="92"/>
      <c r="HNX63" s="92"/>
      <c r="HNY63" s="92"/>
      <c r="HNZ63" s="92"/>
      <c r="HOA63" s="92"/>
      <c r="HOB63" s="92"/>
      <c r="HOC63" s="92"/>
      <c r="HOD63" s="92"/>
      <c r="HOE63" s="92"/>
      <c r="HOF63" s="92"/>
      <c r="HOG63" s="92"/>
      <c r="HOH63" s="92"/>
      <c r="HOI63" s="92"/>
      <c r="HOJ63" s="92"/>
      <c r="HOK63" s="92"/>
      <c r="HOL63" s="92"/>
      <c r="HOM63" s="92"/>
      <c r="HON63" s="92"/>
      <c r="HOO63" s="92"/>
      <c r="HOP63" s="92"/>
      <c r="HOQ63" s="92"/>
      <c r="HOR63" s="92"/>
      <c r="HOS63" s="92"/>
      <c r="HOT63" s="92"/>
      <c r="HOU63" s="92"/>
      <c r="HOV63" s="92"/>
      <c r="HOW63" s="92"/>
      <c r="HOX63" s="92"/>
      <c r="HOY63" s="92"/>
      <c r="HOZ63" s="92"/>
      <c r="HPA63" s="92"/>
      <c r="HPB63" s="92"/>
      <c r="HPC63" s="92"/>
      <c r="HPD63" s="92"/>
      <c r="HPE63" s="92"/>
      <c r="HPF63" s="92"/>
      <c r="HPG63" s="92"/>
      <c r="HPH63" s="92"/>
      <c r="HPI63" s="92"/>
      <c r="HPJ63" s="92"/>
      <c r="HPK63" s="92"/>
      <c r="HPL63" s="92"/>
      <c r="HPM63" s="92"/>
      <c r="HPN63" s="92"/>
      <c r="HPO63" s="92"/>
      <c r="HPP63" s="92"/>
      <c r="HPQ63" s="92"/>
      <c r="HPR63" s="92"/>
      <c r="HPS63" s="92"/>
      <c r="HPT63" s="92"/>
      <c r="HPU63" s="92"/>
      <c r="HPV63" s="92"/>
      <c r="HPW63" s="92"/>
      <c r="HPX63" s="92"/>
      <c r="HPY63" s="92"/>
      <c r="HPZ63" s="92"/>
      <c r="HQA63" s="92"/>
      <c r="HQB63" s="92"/>
      <c r="HQC63" s="92"/>
      <c r="HQD63" s="92"/>
      <c r="HQE63" s="92"/>
      <c r="HQF63" s="92"/>
      <c r="HQG63" s="92"/>
      <c r="HQH63" s="92"/>
      <c r="HQI63" s="92"/>
      <c r="HQJ63" s="92"/>
      <c r="HQK63" s="92"/>
      <c r="HQL63" s="92"/>
      <c r="HQM63" s="92"/>
      <c r="HQN63" s="92"/>
      <c r="HQO63" s="92"/>
      <c r="HQP63" s="92"/>
      <c r="HQQ63" s="92"/>
      <c r="HQR63" s="92"/>
      <c r="HQS63" s="92"/>
      <c r="HQT63" s="92"/>
      <c r="HQU63" s="92"/>
      <c r="HQV63" s="92"/>
      <c r="HQW63" s="92"/>
      <c r="HQX63" s="92"/>
      <c r="HQY63" s="92"/>
      <c r="HQZ63" s="92"/>
      <c r="HRA63" s="92"/>
      <c r="HRB63" s="92"/>
      <c r="HRC63" s="92"/>
      <c r="HRD63" s="92"/>
      <c r="HRE63" s="92"/>
      <c r="HRF63" s="92"/>
      <c r="HRG63" s="92"/>
      <c r="HRH63" s="92"/>
      <c r="HRI63" s="92"/>
      <c r="HRJ63" s="92"/>
      <c r="HRK63" s="92"/>
      <c r="HRL63" s="92"/>
      <c r="HRM63" s="92"/>
      <c r="HRN63" s="92"/>
      <c r="HRO63" s="92"/>
      <c r="HRP63" s="92"/>
      <c r="HRQ63" s="92"/>
      <c r="HRR63" s="92"/>
      <c r="HRS63" s="92"/>
      <c r="HRT63" s="92"/>
      <c r="HRU63" s="92"/>
      <c r="HRV63" s="92"/>
      <c r="HRW63" s="92"/>
      <c r="HRX63" s="92"/>
      <c r="HRY63" s="92"/>
      <c r="HRZ63" s="92"/>
      <c r="HSA63" s="92"/>
      <c r="HSB63" s="92"/>
      <c r="HSC63" s="92"/>
      <c r="HSD63" s="92"/>
      <c r="HSE63" s="92"/>
      <c r="HSF63" s="92"/>
      <c r="HSG63" s="92"/>
      <c r="HSH63" s="92"/>
      <c r="HSI63" s="92"/>
      <c r="HSJ63" s="92"/>
      <c r="HSK63" s="92"/>
      <c r="HSL63" s="92"/>
      <c r="HSM63" s="92"/>
      <c r="HSN63" s="92"/>
      <c r="HSO63" s="92"/>
      <c r="HSP63" s="92"/>
      <c r="HSQ63" s="92"/>
      <c r="HSR63" s="92"/>
      <c r="HSS63" s="92"/>
      <c r="HST63" s="92"/>
      <c r="HSU63" s="92"/>
      <c r="HSV63" s="92"/>
      <c r="HSW63" s="92"/>
      <c r="HSX63" s="92"/>
      <c r="HSY63" s="92"/>
      <c r="HSZ63" s="92"/>
      <c r="HTA63" s="92"/>
      <c r="HTB63" s="92"/>
      <c r="HTC63" s="92"/>
      <c r="HTD63" s="92"/>
      <c r="HTE63" s="92"/>
      <c r="HTF63" s="92"/>
      <c r="HTG63" s="92"/>
      <c r="HTH63" s="92"/>
      <c r="HTI63" s="92"/>
      <c r="HTJ63" s="92"/>
      <c r="HTK63" s="92"/>
      <c r="HTL63" s="92"/>
      <c r="HTM63" s="92"/>
      <c r="HTN63" s="92"/>
      <c r="HTO63" s="92"/>
      <c r="HTP63" s="92"/>
      <c r="HTQ63" s="92"/>
      <c r="HTR63" s="92"/>
      <c r="HTS63" s="92"/>
      <c r="HTT63" s="92"/>
      <c r="HTU63" s="92"/>
      <c r="HTV63" s="92"/>
      <c r="HTW63" s="92"/>
      <c r="HTX63" s="92"/>
      <c r="HTY63" s="92"/>
      <c r="HTZ63" s="92"/>
      <c r="HUA63" s="92"/>
      <c r="HUB63" s="92"/>
      <c r="HUC63" s="92"/>
      <c r="HUD63" s="92"/>
      <c r="HUE63" s="92"/>
      <c r="HUF63" s="92"/>
      <c r="HUG63" s="92"/>
      <c r="HUH63" s="92"/>
      <c r="HUI63" s="92"/>
      <c r="HUJ63" s="92"/>
      <c r="HUK63" s="92"/>
      <c r="HUL63" s="92"/>
      <c r="HUM63" s="92"/>
      <c r="HUN63" s="92"/>
      <c r="HUO63" s="92"/>
      <c r="HUP63" s="92"/>
      <c r="HUQ63" s="92"/>
      <c r="HUR63" s="92"/>
      <c r="HUS63" s="92"/>
      <c r="HUT63" s="92"/>
      <c r="HUU63" s="92"/>
      <c r="HUV63" s="92"/>
      <c r="HUW63" s="92"/>
      <c r="HUX63" s="92"/>
      <c r="HUY63" s="92"/>
      <c r="HUZ63" s="92"/>
      <c r="HVA63" s="92"/>
      <c r="HVB63" s="92"/>
      <c r="HVC63" s="92"/>
      <c r="HVD63" s="92"/>
      <c r="HVE63" s="92"/>
      <c r="HVF63" s="92"/>
      <c r="HVG63" s="92"/>
      <c r="HVH63" s="92"/>
      <c r="HVI63" s="92"/>
      <c r="HVJ63" s="92"/>
      <c r="HVK63" s="92"/>
      <c r="HVL63" s="92"/>
      <c r="HVM63" s="92"/>
      <c r="HVN63" s="92"/>
      <c r="HVO63" s="92"/>
      <c r="HVP63" s="92"/>
      <c r="HVQ63" s="92"/>
      <c r="HVR63" s="92"/>
      <c r="HVS63" s="92"/>
      <c r="HVT63" s="92"/>
      <c r="HVU63" s="92"/>
      <c r="HVV63" s="92"/>
      <c r="HVW63" s="92"/>
      <c r="HVX63" s="92"/>
      <c r="HVY63" s="92"/>
      <c r="HVZ63" s="92"/>
      <c r="HWA63" s="92"/>
      <c r="HWB63" s="92"/>
      <c r="HWC63" s="92"/>
      <c r="HWD63" s="92"/>
      <c r="HWE63" s="92"/>
      <c r="HWF63" s="92"/>
      <c r="HWG63" s="92"/>
      <c r="HWH63" s="92"/>
      <c r="HWI63" s="92"/>
      <c r="HWJ63" s="92"/>
      <c r="HWK63" s="92"/>
      <c r="HWL63" s="92"/>
      <c r="HWM63" s="92"/>
      <c r="HWN63" s="92"/>
      <c r="HWO63" s="92"/>
      <c r="HWP63" s="92"/>
      <c r="HWQ63" s="92"/>
      <c r="HWR63" s="92"/>
      <c r="HWS63" s="92"/>
      <c r="HWT63" s="92"/>
      <c r="HWU63" s="92"/>
      <c r="HWV63" s="92"/>
      <c r="HWW63" s="92"/>
      <c r="HWX63" s="92"/>
      <c r="HWY63" s="92"/>
      <c r="HWZ63" s="92"/>
      <c r="HXA63" s="92"/>
      <c r="HXB63" s="92"/>
      <c r="HXC63" s="92"/>
      <c r="HXD63" s="92"/>
      <c r="HXE63" s="92"/>
      <c r="HXF63" s="92"/>
      <c r="HXG63" s="92"/>
      <c r="HXH63" s="92"/>
      <c r="HXI63" s="92"/>
      <c r="HXJ63" s="92"/>
      <c r="HXK63" s="92"/>
      <c r="HXL63" s="92"/>
      <c r="HXM63" s="92"/>
      <c r="HXN63" s="92"/>
      <c r="HXO63" s="92"/>
      <c r="HXP63" s="92"/>
      <c r="HXQ63" s="92"/>
      <c r="HXR63" s="92"/>
      <c r="HXS63" s="92"/>
      <c r="HXT63" s="92"/>
      <c r="HXU63" s="92"/>
      <c r="HXV63" s="92"/>
      <c r="HXW63" s="92"/>
      <c r="HXX63" s="92"/>
      <c r="HXY63" s="92"/>
      <c r="HXZ63" s="92"/>
      <c r="HYA63" s="92"/>
      <c r="HYB63" s="92"/>
      <c r="HYC63" s="92"/>
      <c r="HYD63" s="92"/>
      <c r="HYE63" s="92"/>
      <c r="HYF63" s="92"/>
      <c r="HYG63" s="92"/>
      <c r="HYH63" s="92"/>
      <c r="HYI63" s="92"/>
      <c r="HYJ63" s="92"/>
      <c r="HYK63" s="92"/>
      <c r="HYL63" s="92"/>
      <c r="HYM63" s="92"/>
      <c r="HYN63" s="92"/>
      <c r="HYO63" s="92"/>
      <c r="HYP63" s="92"/>
      <c r="HYQ63" s="92"/>
      <c r="HYR63" s="92"/>
      <c r="HYS63" s="92"/>
      <c r="HYT63" s="92"/>
      <c r="HYU63" s="92"/>
      <c r="HYV63" s="92"/>
      <c r="HYW63" s="92"/>
      <c r="HYX63" s="92"/>
      <c r="HYY63" s="92"/>
      <c r="HYZ63" s="92"/>
      <c r="HZA63" s="92"/>
      <c r="HZB63" s="92"/>
      <c r="HZC63" s="92"/>
      <c r="HZD63" s="92"/>
      <c r="HZE63" s="92"/>
      <c r="HZF63" s="92"/>
      <c r="HZG63" s="92"/>
      <c r="HZH63" s="92"/>
      <c r="HZI63" s="92"/>
      <c r="HZJ63" s="92"/>
      <c r="HZK63" s="92"/>
      <c r="HZL63" s="92"/>
      <c r="HZM63" s="92"/>
      <c r="HZN63" s="92"/>
      <c r="HZO63" s="92"/>
      <c r="HZP63" s="92"/>
      <c r="HZQ63" s="92"/>
      <c r="HZR63" s="92"/>
      <c r="HZS63" s="92"/>
      <c r="HZT63" s="92"/>
      <c r="HZU63" s="92"/>
      <c r="HZV63" s="92"/>
      <c r="HZW63" s="92"/>
      <c r="HZX63" s="92"/>
      <c r="HZY63" s="92"/>
      <c r="HZZ63" s="92"/>
      <c r="IAA63" s="92"/>
      <c r="IAB63" s="92"/>
      <c r="IAC63" s="92"/>
      <c r="IAD63" s="92"/>
      <c r="IAE63" s="92"/>
      <c r="IAF63" s="92"/>
      <c r="IAG63" s="92"/>
      <c r="IAH63" s="92"/>
      <c r="IAI63" s="92"/>
      <c r="IAJ63" s="92"/>
      <c r="IAK63" s="92"/>
      <c r="IAL63" s="92"/>
      <c r="IAM63" s="92"/>
      <c r="IAN63" s="92"/>
      <c r="IAO63" s="92"/>
      <c r="IAP63" s="92"/>
      <c r="IAQ63" s="92"/>
      <c r="IAR63" s="92"/>
      <c r="IAS63" s="92"/>
      <c r="IAT63" s="92"/>
      <c r="IAU63" s="92"/>
      <c r="IAV63" s="92"/>
      <c r="IAW63" s="92"/>
      <c r="IAX63" s="92"/>
      <c r="IAY63" s="92"/>
      <c r="IAZ63" s="92"/>
      <c r="IBA63" s="92"/>
      <c r="IBB63" s="92"/>
      <c r="IBC63" s="92"/>
      <c r="IBD63" s="92"/>
      <c r="IBE63" s="92"/>
      <c r="IBF63" s="92"/>
      <c r="IBG63" s="92"/>
      <c r="IBH63" s="92"/>
      <c r="IBI63" s="92"/>
      <c r="IBJ63" s="92"/>
      <c r="IBK63" s="92"/>
      <c r="IBL63" s="92"/>
      <c r="IBM63" s="92"/>
      <c r="IBN63" s="92"/>
      <c r="IBO63" s="92"/>
      <c r="IBP63" s="92"/>
      <c r="IBQ63" s="92"/>
      <c r="IBR63" s="92"/>
      <c r="IBS63" s="92"/>
      <c r="IBT63" s="92"/>
      <c r="IBU63" s="92"/>
      <c r="IBV63" s="92"/>
      <c r="IBW63" s="92"/>
      <c r="IBX63" s="92"/>
      <c r="IBY63" s="92"/>
      <c r="IBZ63" s="92"/>
      <c r="ICA63" s="92"/>
      <c r="ICB63" s="92"/>
      <c r="ICC63" s="92"/>
      <c r="ICD63" s="92"/>
      <c r="ICE63" s="92"/>
      <c r="ICF63" s="92"/>
      <c r="ICG63" s="92"/>
      <c r="ICH63" s="92"/>
      <c r="ICI63" s="92"/>
      <c r="ICJ63" s="92"/>
      <c r="ICK63" s="92"/>
      <c r="ICL63" s="92"/>
      <c r="ICM63" s="92"/>
      <c r="ICN63" s="92"/>
      <c r="ICO63" s="92"/>
      <c r="ICP63" s="92"/>
      <c r="ICQ63" s="92"/>
      <c r="ICR63" s="92"/>
      <c r="ICS63" s="92"/>
      <c r="ICT63" s="92"/>
      <c r="ICU63" s="92"/>
      <c r="ICV63" s="92"/>
      <c r="ICW63" s="92"/>
      <c r="ICX63" s="92"/>
      <c r="ICY63" s="92"/>
      <c r="ICZ63" s="92"/>
      <c r="IDA63" s="92"/>
      <c r="IDB63" s="92"/>
      <c r="IDC63" s="92"/>
      <c r="IDD63" s="92"/>
      <c r="IDE63" s="92"/>
      <c r="IDF63" s="92"/>
      <c r="IDG63" s="92"/>
      <c r="IDH63" s="92"/>
      <c r="IDI63" s="92"/>
      <c r="IDJ63" s="92"/>
      <c r="IDK63" s="92"/>
      <c r="IDL63" s="92"/>
      <c r="IDM63" s="92"/>
      <c r="IDN63" s="92"/>
      <c r="IDO63" s="92"/>
      <c r="IDP63" s="92"/>
      <c r="IDQ63" s="92"/>
      <c r="IDR63" s="92"/>
      <c r="IDS63" s="92"/>
      <c r="IDT63" s="92"/>
      <c r="IDU63" s="92"/>
      <c r="IDV63" s="92"/>
      <c r="IDW63" s="92"/>
      <c r="IDX63" s="92"/>
      <c r="IDY63" s="92"/>
      <c r="IDZ63" s="92"/>
      <c r="IEA63" s="92"/>
      <c r="IEB63" s="92"/>
      <c r="IEC63" s="92"/>
      <c r="IED63" s="92"/>
      <c r="IEE63" s="92"/>
      <c r="IEF63" s="92"/>
      <c r="IEG63" s="92"/>
      <c r="IEH63" s="92"/>
      <c r="IEI63" s="92"/>
      <c r="IEJ63" s="92"/>
      <c r="IEK63" s="92"/>
      <c r="IEL63" s="92"/>
      <c r="IEM63" s="92"/>
      <c r="IEN63" s="92"/>
      <c r="IEO63" s="92"/>
      <c r="IEP63" s="92"/>
      <c r="IEQ63" s="92"/>
      <c r="IER63" s="92"/>
      <c r="IES63" s="92"/>
      <c r="IET63" s="92"/>
      <c r="IEU63" s="92"/>
      <c r="IEV63" s="92"/>
      <c r="IEW63" s="92"/>
      <c r="IEX63" s="92"/>
      <c r="IEY63" s="92"/>
      <c r="IEZ63" s="92"/>
      <c r="IFA63" s="92"/>
      <c r="IFB63" s="92"/>
      <c r="IFC63" s="92"/>
      <c r="IFD63" s="92"/>
      <c r="IFE63" s="92"/>
      <c r="IFF63" s="92"/>
      <c r="IFG63" s="92"/>
      <c r="IFH63" s="92"/>
      <c r="IFI63" s="92"/>
      <c r="IFJ63" s="92"/>
      <c r="IFK63" s="92"/>
      <c r="IFL63" s="92"/>
      <c r="IFM63" s="92"/>
      <c r="IFN63" s="92"/>
      <c r="IFO63" s="92"/>
      <c r="IFP63" s="92"/>
      <c r="IFQ63" s="92"/>
      <c r="IFR63" s="92"/>
      <c r="IFS63" s="92"/>
      <c r="IFT63" s="92"/>
      <c r="IFU63" s="92"/>
      <c r="IFV63" s="92"/>
      <c r="IFW63" s="92"/>
      <c r="IFX63" s="92"/>
      <c r="IFY63" s="92"/>
      <c r="IFZ63" s="92"/>
      <c r="IGA63" s="92"/>
      <c r="IGB63" s="92"/>
      <c r="IGC63" s="92"/>
      <c r="IGD63" s="92"/>
      <c r="IGE63" s="92"/>
      <c r="IGF63" s="92"/>
      <c r="IGG63" s="92"/>
      <c r="IGH63" s="92"/>
      <c r="IGI63" s="92"/>
      <c r="IGJ63" s="92"/>
      <c r="IGK63" s="92"/>
      <c r="IGL63" s="92"/>
      <c r="IGM63" s="92"/>
      <c r="IGN63" s="92"/>
      <c r="IGO63" s="92"/>
      <c r="IGP63" s="92"/>
      <c r="IGQ63" s="92"/>
      <c r="IGR63" s="92"/>
      <c r="IGS63" s="92"/>
      <c r="IGT63" s="92"/>
      <c r="IGU63" s="92"/>
      <c r="IGV63" s="92"/>
      <c r="IGW63" s="92"/>
      <c r="IGX63" s="92"/>
      <c r="IGY63" s="92"/>
      <c r="IGZ63" s="92"/>
      <c r="IHA63" s="92"/>
      <c r="IHB63" s="92"/>
      <c r="IHC63" s="92"/>
      <c r="IHD63" s="92"/>
      <c r="IHE63" s="92"/>
      <c r="IHF63" s="92"/>
      <c r="IHG63" s="92"/>
      <c r="IHH63" s="92"/>
      <c r="IHI63" s="92"/>
      <c r="IHJ63" s="92"/>
      <c r="IHK63" s="92"/>
      <c r="IHL63" s="92"/>
      <c r="IHM63" s="92"/>
      <c r="IHN63" s="92"/>
      <c r="IHO63" s="92"/>
      <c r="IHP63" s="92"/>
      <c r="IHQ63" s="92"/>
      <c r="IHR63" s="92"/>
      <c r="IHS63" s="92"/>
      <c r="IHT63" s="92"/>
      <c r="IHU63" s="92"/>
      <c r="IHV63" s="92"/>
      <c r="IHW63" s="92"/>
      <c r="IHX63" s="92"/>
      <c r="IHY63" s="92"/>
      <c r="IHZ63" s="92"/>
      <c r="IIA63" s="92"/>
      <c r="IIB63" s="92"/>
      <c r="IIC63" s="92"/>
      <c r="IID63" s="92"/>
      <c r="IIE63" s="92"/>
      <c r="IIF63" s="92"/>
      <c r="IIG63" s="92"/>
      <c r="IIH63" s="92"/>
      <c r="III63" s="92"/>
      <c r="IIJ63" s="92"/>
      <c r="IIK63" s="92"/>
      <c r="IIL63" s="92"/>
      <c r="IIM63" s="92"/>
      <c r="IIN63" s="92"/>
      <c r="IIO63" s="92"/>
      <c r="IIP63" s="92"/>
      <c r="IIQ63" s="92"/>
      <c r="IIR63" s="92"/>
      <c r="IIS63" s="92"/>
      <c r="IIT63" s="92"/>
      <c r="IIU63" s="92"/>
      <c r="IIV63" s="92"/>
      <c r="IIW63" s="92"/>
      <c r="IIX63" s="92"/>
      <c r="IIY63" s="92"/>
      <c r="IIZ63" s="92"/>
      <c r="IJA63" s="92"/>
      <c r="IJB63" s="92"/>
      <c r="IJC63" s="92"/>
      <c r="IJD63" s="92"/>
      <c r="IJE63" s="92"/>
      <c r="IJF63" s="92"/>
      <c r="IJG63" s="92"/>
      <c r="IJH63" s="92"/>
      <c r="IJI63" s="92"/>
      <c r="IJJ63" s="92"/>
      <c r="IJK63" s="92"/>
      <c r="IJL63" s="92"/>
      <c r="IJM63" s="92"/>
      <c r="IJN63" s="92"/>
      <c r="IJO63" s="92"/>
      <c r="IJP63" s="92"/>
      <c r="IJQ63" s="92"/>
      <c r="IJR63" s="92"/>
      <c r="IJS63" s="92"/>
      <c r="IJT63" s="92"/>
      <c r="IJU63" s="92"/>
      <c r="IJV63" s="92"/>
      <c r="IJW63" s="92"/>
      <c r="IJX63" s="92"/>
      <c r="IJY63" s="92"/>
      <c r="IJZ63" s="92"/>
      <c r="IKA63" s="92"/>
      <c r="IKB63" s="92"/>
      <c r="IKC63" s="92"/>
      <c r="IKD63" s="92"/>
      <c r="IKE63" s="92"/>
      <c r="IKF63" s="92"/>
      <c r="IKG63" s="92"/>
      <c r="IKH63" s="92"/>
      <c r="IKI63" s="92"/>
      <c r="IKJ63" s="92"/>
      <c r="IKK63" s="92"/>
      <c r="IKL63" s="92"/>
      <c r="IKM63" s="92"/>
      <c r="IKN63" s="92"/>
      <c r="IKO63" s="92"/>
      <c r="IKP63" s="92"/>
      <c r="IKQ63" s="92"/>
      <c r="IKR63" s="92"/>
      <c r="IKS63" s="92"/>
      <c r="IKT63" s="92"/>
      <c r="IKU63" s="92"/>
      <c r="IKV63" s="92"/>
      <c r="IKW63" s="92"/>
      <c r="IKX63" s="92"/>
      <c r="IKY63" s="92"/>
      <c r="IKZ63" s="92"/>
      <c r="ILA63" s="92"/>
      <c r="ILB63" s="92"/>
      <c r="ILC63" s="92"/>
      <c r="ILD63" s="92"/>
      <c r="ILE63" s="92"/>
      <c r="ILF63" s="92"/>
      <c r="ILG63" s="92"/>
      <c r="ILH63" s="92"/>
      <c r="ILI63" s="92"/>
      <c r="ILJ63" s="92"/>
      <c r="ILK63" s="92"/>
      <c r="ILL63" s="92"/>
      <c r="ILM63" s="92"/>
      <c r="ILN63" s="92"/>
      <c r="ILO63" s="92"/>
      <c r="ILP63" s="92"/>
      <c r="ILQ63" s="92"/>
      <c r="ILR63" s="92"/>
      <c r="ILS63" s="92"/>
      <c r="ILT63" s="92"/>
      <c r="ILU63" s="92"/>
      <c r="ILV63" s="92"/>
      <c r="ILW63" s="92"/>
      <c r="ILX63" s="92"/>
      <c r="ILY63" s="92"/>
      <c r="ILZ63" s="92"/>
      <c r="IMA63" s="92"/>
      <c r="IMB63" s="92"/>
      <c r="IMC63" s="92"/>
      <c r="IMD63" s="92"/>
      <c r="IME63" s="92"/>
      <c r="IMF63" s="92"/>
      <c r="IMG63" s="92"/>
      <c r="IMH63" s="92"/>
      <c r="IMI63" s="92"/>
      <c r="IMJ63" s="92"/>
      <c r="IMK63" s="92"/>
      <c r="IML63" s="92"/>
      <c r="IMM63" s="92"/>
      <c r="IMN63" s="92"/>
      <c r="IMO63" s="92"/>
      <c r="IMP63" s="92"/>
      <c r="IMQ63" s="92"/>
      <c r="IMR63" s="92"/>
      <c r="IMS63" s="92"/>
      <c r="IMT63" s="92"/>
      <c r="IMU63" s="92"/>
      <c r="IMV63" s="92"/>
      <c r="IMW63" s="92"/>
      <c r="IMX63" s="92"/>
      <c r="IMY63" s="92"/>
      <c r="IMZ63" s="92"/>
      <c r="INA63" s="92"/>
      <c r="INB63" s="92"/>
      <c r="INC63" s="92"/>
      <c r="IND63" s="92"/>
      <c r="INE63" s="92"/>
      <c r="INF63" s="92"/>
      <c r="ING63" s="92"/>
      <c r="INH63" s="92"/>
      <c r="INI63" s="92"/>
      <c r="INJ63" s="92"/>
      <c r="INK63" s="92"/>
      <c r="INL63" s="92"/>
      <c r="INM63" s="92"/>
      <c r="INN63" s="92"/>
      <c r="INO63" s="92"/>
      <c r="INP63" s="92"/>
      <c r="INQ63" s="92"/>
      <c r="INR63" s="92"/>
      <c r="INS63" s="92"/>
      <c r="INT63" s="92"/>
      <c r="INU63" s="92"/>
      <c r="INV63" s="92"/>
      <c r="INW63" s="92"/>
      <c r="INX63" s="92"/>
      <c r="INY63" s="92"/>
      <c r="INZ63" s="92"/>
      <c r="IOA63" s="92"/>
      <c r="IOB63" s="92"/>
      <c r="IOC63" s="92"/>
      <c r="IOD63" s="92"/>
      <c r="IOE63" s="92"/>
      <c r="IOF63" s="92"/>
      <c r="IOG63" s="92"/>
      <c r="IOH63" s="92"/>
      <c r="IOI63" s="92"/>
      <c r="IOJ63" s="92"/>
      <c r="IOK63" s="92"/>
      <c r="IOL63" s="92"/>
      <c r="IOM63" s="92"/>
      <c r="ION63" s="92"/>
      <c r="IOO63" s="92"/>
      <c r="IOP63" s="92"/>
      <c r="IOQ63" s="92"/>
      <c r="IOR63" s="92"/>
      <c r="IOS63" s="92"/>
      <c r="IOT63" s="92"/>
      <c r="IOU63" s="92"/>
      <c r="IOV63" s="92"/>
      <c r="IOW63" s="92"/>
      <c r="IOX63" s="92"/>
      <c r="IOY63" s="92"/>
      <c r="IOZ63" s="92"/>
      <c r="IPA63" s="92"/>
      <c r="IPB63" s="92"/>
      <c r="IPC63" s="92"/>
      <c r="IPD63" s="92"/>
      <c r="IPE63" s="92"/>
      <c r="IPF63" s="92"/>
      <c r="IPG63" s="92"/>
      <c r="IPH63" s="92"/>
      <c r="IPI63" s="92"/>
      <c r="IPJ63" s="92"/>
      <c r="IPK63" s="92"/>
      <c r="IPL63" s="92"/>
      <c r="IPM63" s="92"/>
      <c r="IPN63" s="92"/>
      <c r="IPO63" s="92"/>
      <c r="IPP63" s="92"/>
      <c r="IPQ63" s="92"/>
      <c r="IPR63" s="92"/>
      <c r="IPS63" s="92"/>
      <c r="IPT63" s="92"/>
      <c r="IPU63" s="92"/>
      <c r="IPV63" s="92"/>
      <c r="IPW63" s="92"/>
      <c r="IPX63" s="92"/>
      <c r="IPY63" s="92"/>
      <c r="IPZ63" s="92"/>
      <c r="IQA63" s="92"/>
      <c r="IQB63" s="92"/>
      <c r="IQC63" s="92"/>
      <c r="IQD63" s="92"/>
      <c r="IQE63" s="92"/>
      <c r="IQF63" s="92"/>
      <c r="IQG63" s="92"/>
      <c r="IQH63" s="92"/>
      <c r="IQI63" s="92"/>
      <c r="IQJ63" s="92"/>
      <c r="IQK63" s="92"/>
      <c r="IQL63" s="92"/>
      <c r="IQM63" s="92"/>
      <c r="IQN63" s="92"/>
      <c r="IQO63" s="92"/>
      <c r="IQP63" s="92"/>
      <c r="IQQ63" s="92"/>
      <c r="IQR63" s="92"/>
      <c r="IQS63" s="92"/>
      <c r="IQT63" s="92"/>
      <c r="IQU63" s="92"/>
      <c r="IQV63" s="92"/>
      <c r="IQW63" s="92"/>
      <c r="IQX63" s="92"/>
      <c r="IQY63" s="92"/>
      <c r="IQZ63" s="92"/>
      <c r="IRA63" s="92"/>
      <c r="IRB63" s="92"/>
      <c r="IRC63" s="92"/>
      <c r="IRD63" s="92"/>
      <c r="IRE63" s="92"/>
      <c r="IRF63" s="92"/>
      <c r="IRG63" s="92"/>
      <c r="IRH63" s="92"/>
      <c r="IRI63" s="92"/>
      <c r="IRJ63" s="92"/>
      <c r="IRK63" s="92"/>
      <c r="IRL63" s="92"/>
      <c r="IRM63" s="92"/>
      <c r="IRN63" s="92"/>
      <c r="IRO63" s="92"/>
      <c r="IRP63" s="92"/>
      <c r="IRQ63" s="92"/>
      <c r="IRR63" s="92"/>
      <c r="IRS63" s="92"/>
      <c r="IRT63" s="92"/>
      <c r="IRU63" s="92"/>
      <c r="IRV63" s="92"/>
      <c r="IRW63" s="92"/>
      <c r="IRX63" s="92"/>
      <c r="IRY63" s="92"/>
      <c r="IRZ63" s="92"/>
      <c r="ISA63" s="92"/>
      <c r="ISB63" s="92"/>
      <c r="ISC63" s="92"/>
      <c r="ISD63" s="92"/>
      <c r="ISE63" s="92"/>
      <c r="ISF63" s="92"/>
      <c r="ISG63" s="92"/>
      <c r="ISH63" s="92"/>
      <c r="ISI63" s="92"/>
      <c r="ISJ63" s="92"/>
      <c r="ISK63" s="92"/>
      <c r="ISL63" s="92"/>
      <c r="ISM63" s="92"/>
      <c r="ISN63" s="92"/>
      <c r="ISO63" s="92"/>
      <c r="ISP63" s="92"/>
      <c r="ISQ63" s="92"/>
      <c r="ISR63" s="92"/>
      <c r="ISS63" s="92"/>
      <c r="IST63" s="92"/>
      <c r="ISU63" s="92"/>
      <c r="ISV63" s="92"/>
      <c r="ISW63" s="92"/>
      <c r="ISX63" s="92"/>
      <c r="ISY63" s="92"/>
      <c r="ISZ63" s="92"/>
      <c r="ITA63" s="92"/>
      <c r="ITB63" s="92"/>
      <c r="ITC63" s="92"/>
      <c r="ITD63" s="92"/>
      <c r="ITE63" s="92"/>
      <c r="ITF63" s="92"/>
      <c r="ITG63" s="92"/>
      <c r="ITH63" s="92"/>
      <c r="ITI63" s="92"/>
      <c r="ITJ63" s="92"/>
      <c r="ITK63" s="92"/>
      <c r="ITL63" s="92"/>
      <c r="ITM63" s="92"/>
      <c r="ITN63" s="92"/>
      <c r="ITO63" s="92"/>
      <c r="ITP63" s="92"/>
      <c r="ITQ63" s="92"/>
      <c r="ITR63" s="92"/>
      <c r="ITS63" s="92"/>
      <c r="ITT63" s="92"/>
      <c r="ITU63" s="92"/>
      <c r="ITV63" s="92"/>
      <c r="ITW63" s="92"/>
      <c r="ITX63" s="92"/>
      <c r="ITY63" s="92"/>
      <c r="ITZ63" s="92"/>
      <c r="IUA63" s="92"/>
      <c r="IUB63" s="92"/>
      <c r="IUC63" s="92"/>
      <c r="IUD63" s="92"/>
      <c r="IUE63" s="92"/>
      <c r="IUF63" s="92"/>
      <c r="IUG63" s="92"/>
      <c r="IUH63" s="92"/>
      <c r="IUI63" s="92"/>
      <c r="IUJ63" s="92"/>
      <c r="IUK63" s="92"/>
      <c r="IUL63" s="92"/>
      <c r="IUM63" s="92"/>
      <c r="IUN63" s="92"/>
      <c r="IUO63" s="92"/>
      <c r="IUP63" s="92"/>
      <c r="IUQ63" s="92"/>
      <c r="IUR63" s="92"/>
      <c r="IUS63" s="92"/>
      <c r="IUT63" s="92"/>
      <c r="IUU63" s="92"/>
      <c r="IUV63" s="92"/>
      <c r="IUW63" s="92"/>
      <c r="IUX63" s="92"/>
      <c r="IUY63" s="92"/>
      <c r="IUZ63" s="92"/>
      <c r="IVA63" s="92"/>
      <c r="IVB63" s="92"/>
      <c r="IVC63" s="92"/>
      <c r="IVD63" s="92"/>
      <c r="IVE63" s="92"/>
      <c r="IVF63" s="92"/>
      <c r="IVG63" s="92"/>
      <c r="IVH63" s="92"/>
      <c r="IVI63" s="92"/>
      <c r="IVJ63" s="92"/>
      <c r="IVK63" s="92"/>
      <c r="IVL63" s="92"/>
      <c r="IVM63" s="92"/>
      <c r="IVN63" s="92"/>
      <c r="IVO63" s="92"/>
      <c r="IVP63" s="92"/>
      <c r="IVQ63" s="92"/>
      <c r="IVR63" s="92"/>
      <c r="IVS63" s="92"/>
      <c r="IVT63" s="92"/>
      <c r="IVU63" s="92"/>
      <c r="IVV63" s="92"/>
      <c r="IVW63" s="92"/>
      <c r="IVX63" s="92"/>
      <c r="IVY63" s="92"/>
      <c r="IVZ63" s="92"/>
      <c r="IWA63" s="92"/>
      <c r="IWB63" s="92"/>
      <c r="IWC63" s="92"/>
      <c r="IWD63" s="92"/>
      <c r="IWE63" s="92"/>
      <c r="IWF63" s="92"/>
      <c r="IWG63" s="92"/>
      <c r="IWH63" s="92"/>
      <c r="IWI63" s="92"/>
      <c r="IWJ63" s="92"/>
      <c r="IWK63" s="92"/>
      <c r="IWL63" s="92"/>
      <c r="IWM63" s="92"/>
      <c r="IWN63" s="92"/>
      <c r="IWO63" s="92"/>
      <c r="IWP63" s="92"/>
      <c r="IWQ63" s="92"/>
      <c r="IWR63" s="92"/>
      <c r="IWS63" s="92"/>
      <c r="IWT63" s="92"/>
      <c r="IWU63" s="92"/>
      <c r="IWV63" s="92"/>
      <c r="IWW63" s="92"/>
      <c r="IWX63" s="92"/>
      <c r="IWY63" s="92"/>
      <c r="IWZ63" s="92"/>
      <c r="IXA63" s="92"/>
      <c r="IXB63" s="92"/>
      <c r="IXC63" s="92"/>
      <c r="IXD63" s="92"/>
      <c r="IXE63" s="92"/>
      <c r="IXF63" s="92"/>
      <c r="IXG63" s="92"/>
      <c r="IXH63" s="92"/>
      <c r="IXI63" s="92"/>
      <c r="IXJ63" s="92"/>
      <c r="IXK63" s="92"/>
      <c r="IXL63" s="92"/>
      <c r="IXM63" s="92"/>
      <c r="IXN63" s="92"/>
      <c r="IXO63" s="92"/>
      <c r="IXP63" s="92"/>
      <c r="IXQ63" s="92"/>
      <c r="IXR63" s="92"/>
      <c r="IXS63" s="92"/>
      <c r="IXT63" s="92"/>
      <c r="IXU63" s="92"/>
      <c r="IXV63" s="92"/>
      <c r="IXW63" s="92"/>
      <c r="IXX63" s="92"/>
      <c r="IXY63" s="92"/>
      <c r="IXZ63" s="92"/>
      <c r="IYA63" s="92"/>
      <c r="IYB63" s="92"/>
      <c r="IYC63" s="92"/>
      <c r="IYD63" s="92"/>
      <c r="IYE63" s="92"/>
      <c r="IYF63" s="92"/>
      <c r="IYG63" s="92"/>
      <c r="IYH63" s="92"/>
      <c r="IYI63" s="92"/>
      <c r="IYJ63" s="92"/>
      <c r="IYK63" s="92"/>
      <c r="IYL63" s="92"/>
      <c r="IYM63" s="92"/>
      <c r="IYN63" s="92"/>
      <c r="IYO63" s="92"/>
      <c r="IYP63" s="92"/>
      <c r="IYQ63" s="92"/>
      <c r="IYR63" s="92"/>
      <c r="IYS63" s="92"/>
      <c r="IYT63" s="92"/>
      <c r="IYU63" s="92"/>
      <c r="IYV63" s="92"/>
      <c r="IYW63" s="92"/>
      <c r="IYX63" s="92"/>
      <c r="IYY63" s="92"/>
      <c r="IYZ63" s="92"/>
      <c r="IZA63" s="92"/>
      <c r="IZB63" s="92"/>
      <c r="IZC63" s="92"/>
      <c r="IZD63" s="92"/>
      <c r="IZE63" s="92"/>
      <c r="IZF63" s="92"/>
      <c r="IZG63" s="92"/>
      <c r="IZH63" s="92"/>
      <c r="IZI63" s="92"/>
      <c r="IZJ63" s="92"/>
      <c r="IZK63" s="92"/>
      <c r="IZL63" s="92"/>
      <c r="IZM63" s="92"/>
      <c r="IZN63" s="92"/>
      <c r="IZO63" s="92"/>
      <c r="IZP63" s="92"/>
      <c r="IZQ63" s="92"/>
      <c r="IZR63" s="92"/>
      <c r="IZS63" s="92"/>
      <c r="IZT63" s="92"/>
      <c r="IZU63" s="92"/>
      <c r="IZV63" s="92"/>
      <c r="IZW63" s="92"/>
      <c r="IZX63" s="92"/>
      <c r="IZY63" s="92"/>
      <c r="IZZ63" s="92"/>
      <c r="JAA63" s="92"/>
      <c r="JAB63" s="92"/>
      <c r="JAC63" s="92"/>
      <c r="JAD63" s="92"/>
      <c r="JAE63" s="92"/>
      <c r="JAF63" s="92"/>
      <c r="JAG63" s="92"/>
      <c r="JAH63" s="92"/>
      <c r="JAI63" s="92"/>
      <c r="JAJ63" s="92"/>
      <c r="JAK63" s="92"/>
      <c r="JAL63" s="92"/>
      <c r="JAM63" s="92"/>
      <c r="JAN63" s="92"/>
      <c r="JAO63" s="92"/>
      <c r="JAP63" s="92"/>
      <c r="JAQ63" s="92"/>
      <c r="JAR63" s="92"/>
      <c r="JAS63" s="92"/>
      <c r="JAT63" s="92"/>
      <c r="JAU63" s="92"/>
      <c r="JAV63" s="92"/>
      <c r="JAW63" s="92"/>
      <c r="JAX63" s="92"/>
      <c r="JAY63" s="92"/>
      <c r="JAZ63" s="92"/>
      <c r="JBA63" s="92"/>
      <c r="JBB63" s="92"/>
      <c r="JBC63" s="92"/>
      <c r="JBD63" s="92"/>
      <c r="JBE63" s="92"/>
      <c r="JBF63" s="92"/>
      <c r="JBG63" s="92"/>
      <c r="JBH63" s="92"/>
      <c r="JBI63" s="92"/>
      <c r="JBJ63" s="92"/>
      <c r="JBK63" s="92"/>
      <c r="JBL63" s="92"/>
      <c r="JBM63" s="92"/>
      <c r="JBN63" s="92"/>
      <c r="JBO63" s="92"/>
      <c r="JBP63" s="92"/>
      <c r="JBQ63" s="92"/>
      <c r="JBR63" s="92"/>
      <c r="JBS63" s="92"/>
      <c r="JBT63" s="92"/>
      <c r="JBU63" s="92"/>
      <c r="JBV63" s="92"/>
      <c r="JBW63" s="92"/>
      <c r="JBX63" s="92"/>
      <c r="JBY63" s="92"/>
      <c r="JBZ63" s="92"/>
      <c r="JCA63" s="92"/>
      <c r="JCB63" s="92"/>
      <c r="JCC63" s="92"/>
      <c r="JCD63" s="92"/>
      <c r="JCE63" s="92"/>
      <c r="JCF63" s="92"/>
      <c r="JCG63" s="92"/>
      <c r="JCH63" s="92"/>
      <c r="JCI63" s="92"/>
      <c r="JCJ63" s="92"/>
      <c r="JCK63" s="92"/>
      <c r="JCL63" s="92"/>
      <c r="JCM63" s="92"/>
      <c r="JCN63" s="92"/>
      <c r="JCO63" s="92"/>
      <c r="JCP63" s="92"/>
      <c r="JCQ63" s="92"/>
      <c r="JCR63" s="92"/>
      <c r="JCS63" s="92"/>
      <c r="JCT63" s="92"/>
      <c r="JCU63" s="92"/>
      <c r="JCV63" s="92"/>
      <c r="JCW63" s="92"/>
      <c r="JCX63" s="92"/>
      <c r="JCY63" s="92"/>
      <c r="JCZ63" s="92"/>
      <c r="JDA63" s="92"/>
      <c r="JDB63" s="92"/>
      <c r="JDC63" s="92"/>
      <c r="JDD63" s="92"/>
      <c r="JDE63" s="92"/>
      <c r="JDF63" s="92"/>
      <c r="JDG63" s="92"/>
      <c r="JDH63" s="92"/>
      <c r="JDI63" s="92"/>
      <c r="JDJ63" s="92"/>
      <c r="JDK63" s="92"/>
      <c r="JDL63" s="92"/>
      <c r="JDM63" s="92"/>
      <c r="JDN63" s="92"/>
      <c r="JDO63" s="92"/>
      <c r="JDP63" s="92"/>
      <c r="JDQ63" s="92"/>
      <c r="JDR63" s="92"/>
      <c r="JDS63" s="92"/>
      <c r="JDT63" s="92"/>
      <c r="JDU63" s="92"/>
      <c r="JDV63" s="92"/>
      <c r="JDW63" s="92"/>
      <c r="JDX63" s="92"/>
      <c r="JDY63" s="92"/>
      <c r="JDZ63" s="92"/>
      <c r="JEA63" s="92"/>
      <c r="JEB63" s="92"/>
      <c r="JEC63" s="92"/>
      <c r="JED63" s="92"/>
      <c r="JEE63" s="92"/>
      <c r="JEF63" s="92"/>
      <c r="JEG63" s="92"/>
      <c r="JEH63" s="92"/>
      <c r="JEI63" s="92"/>
      <c r="JEJ63" s="92"/>
      <c r="JEK63" s="92"/>
      <c r="JEL63" s="92"/>
      <c r="JEM63" s="92"/>
      <c r="JEN63" s="92"/>
      <c r="JEO63" s="92"/>
      <c r="JEP63" s="92"/>
      <c r="JEQ63" s="92"/>
      <c r="JER63" s="92"/>
      <c r="JES63" s="92"/>
      <c r="JET63" s="92"/>
      <c r="JEU63" s="92"/>
      <c r="JEV63" s="92"/>
      <c r="JEW63" s="92"/>
      <c r="JEX63" s="92"/>
      <c r="JEY63" s="92"/>
      <c r="JEZ63" s="92"/>
      <c r="JFA63" s="92"/>
      <c r="JFB63" s="92"/>
      <c r="JFC63" s="92"/>
      <c r="JFD63" s="92"/>
      <c r="JFE63" s="92"/>
      <c r="JFF63" s="92"/>
      <c r="JFG63" s="92"/>
      <c r="JFH63" s="92"/>
      <c r="JFI63" s="92"/>
      <c r="JFJ63" s="92"/>
      <c r="JFK63" s="92"/>
      <c r="JFL63" s="92"/>
      <c r="JFM63" s="92"/>
      <c r="JFN63" s="92"/>
      <c r="JFO63" s="92"/>
      <c r="JFP63" s="92"/>
      <c r="JFQ63" s="92"/>
      <c r="JFR63" s="92"/>
      <c r="JFS63" s="92"/>
      <c r="JFT63" s="92"/>
      <c r="JFU63" s="92"/>
      <c r="JFV63" s="92"/>
      <c r="JFW63" s="92"/>
      <c r="JFX63" s="92"/>
      <c r="JFY63" s="92"/>
      <c r="JFZ63" s="92"/>
      <c r="JGA63" s="92"/>
      <c r="JGB63" s="92"/>
      <c r="JGC63" s="92"/>
      <c r="JGD63" s="92"/>
      <c r="JGE63" s="92"/>
      <c r="JGF63" s="92"/>
      <c r="JGG63" s="92"/>
      <c r="JGH63" s="92"/>
      <c r="JGI63" s="92"/>
      <c r="JGJ63" s="92"/>
      <c r="JGK63" s="92"/>
      <c r="JGL63" s="92"/>
      <c r="JGM63" s="92"/>
      <c r="JGN63" s="92"/>
      <c r="JGO63" s="92"/>
      <c r="JGP63" s="92"/>
      <c r="JGQ63" s="92"/>
      <c r="JGR63" s="92"/>
      <c r="JGS63" s="92"/>
      <c r="JGT63" s="92"/>
      <c r="JGU63" s="92"/>
      <c r="JGV63" s="92"/>
      <c r="JGW63" s="92"/>
      <c r="JGX63" s="92"/>
      <c r="JGY63" s="92"/>
      <c r="JGZ63" s="92"/>
      <c r="JHA63" s="92"/>
      <c r="JHB63" s="92"/>
      <c r="JHC63" s="92"/>
      <c r="JHD63" s="92"/>
      <c r="JHE63" s="92"/>
      <c r="JHF63" s="92"/>
      <c r="JHG63" s="92"/>
      <c r="JHH63" s="92"/>
      <c r="JHI63" s="92"/>
      <c r="JHJ63" s="92"/>
      <c r="JHK63" s="92"/>
      <c r="JHL63" s="92"/>
      <c r="JHM63" s="92"/>
      <c r="JHN63" s="92"/>
      <c r="JHO63" s="92"/>
      <c r="JHP63" s="92"/>
      <c r="JHQ63" s="92"/>
      <c r="JHR63" s="92"/>
      <c r="JHS63" s="92"/>
      <c r="JHT63" s="92"/>
      <c r="JHU63" s="92"/>
      <c r="JHV63" s="92"/>
      <c r="JHW63" s="92"/>
      <c r="JHX63" s="92"/>
      <c r="JHY63" s="92"/>
      <c r="JHZ63" s="92"/>
      <c r="JIA63" s="92"/>
      <c r="JIB63" s="92"/>
      <c r="JIC63" s="92"/>
      <c r="JID63" s="92"/>
      <c r="JIE63" s="92"/>
      <c r="JIF63" s="92"/>
      <c r="JIG63" s="92"/>
      <c r="JIH63" s="92"/>
      <c r="JII63" s="92"/>
      <c r="JIJ63" s="92"/>
      <c r="JIK63" s="92"/>
      <c r="JIL63" s="92"/>
      <c r="JIM63" s="92"/>
      <c r="JIN63" s="92"/>
      <c r="JIO63" s="92"/>
      <c r="JIP63" s="92"/>
      <c r="JIQ63" s="92"/>
      <c r="JIR63" s="92"/>
      <c r="JIS63" s="92"/>
      <c r="JIT63" s="92"/>
      <c r="JIU63" s="92"/>
      <c r="JIV63" s="92"/>
      <c r="JIW63" s="92"/>
      <c r="JIX63" s="92"/>
      <c r="JIY63" s="92"/>
      <c r="JIZ63" s="92"/>
      <c r="JJA63" s="92"/>
      <c r="JJB63" s="92"/>
      <c r="JJC63" s="92"/>
      <c r="JJD63" s="92"/>
      <c r="JJE63" s="92"/>
      <c r="JJF63" s="92"/>
      <c r="JJG63" s="92"/>
      <c r="JJH63" s="92"/>
      <c r="JJI63" s="92"/>
      <c r="JJJ63" s="92"/>
      <c r="JJK63" s="92"/>
      <c r="JJL63" s="92"/>
      <c r="JJM63" s="92"/>
      <c r="JJN63" s="92"/>
      <c r="JJO63" s="92"/>
      <c r="JJP63" s="92"/>
      <c r="JJQ63" s="92"/>
      <c r="JJR63" s="92"/>
      <c r="JJS63" s="92"/>
      <c r="JJT63" s="92"/>
      <c r="JJU63" s="92"/>
      <c r="JJV63" s="92"/>
      <c r="JJW63" s="92"/>
      <c r="JJX63" s="92"/>
      <c r="JJY63" s="92"/>
      <c r="JJZ63" s="92"/>
      <c r="JKA63" s="92"/>
      <c r="JKB63" s="92"/>
      <c r="JKC63" s="92"/>
      <c r="JKD63" s="92"/>
      <c r="JKE63" s="92"/>
      <c r="JKF63" s="92"/>
      <c r="JKG63" s="92"/>
      <c r="JKH63" s="92"/>
      <c r="JKI63" s="92"/>
      <c r="JKJ63" s="92"/>
      <c r="JKK63" s="92"/>
      <c r="JKL63" s="92"/>
      <c r="JKM63" s="92"/>
      <c r="JKN63" s="92"/>
      <c r="JKO63" s="92"/>
      <c r="JKP63" s="92"/>
      <c r="JKQ63" s="92"/>
      <c r="JKR63" s="92"/>
      <c r="JKS63" s="92"/>
      <c r="JKT63" s="92"/>
      <c r="JKU63" s="92"/>
      <c r="JKV63" s="92"/>
      <c r="JKW63" s="92"/>
      <c r="JKX63" s="92"/>
      <c r="JKY63" s="92"/>
      <c r="JKZ63" s="92"/>
      <c r="JLA63" s="92"/>
      <c r="JLB63" s="92"/>
      <c r="JLC63" s="92"/>
      <c r="JLD63" s="92"/>
      <c r="JLE63" s="92"/>
      <c r="JLF63" s="92"/>
      <c r="JLG63" s="92"/>
      <c r="JLH63" s="92"/>
      <c r="JLI63" s="92"/>
      <c r="JLJ63" s="92"/>
      <c r="JLK63" s="92"/>
      <c r="JLL63" s="92"/>
      <c r="JLM63" s="92"/>
      <c r="JLN63" s="92"/>
      <c r="JLO63" s="92"/>
      <c r="JLP63" s="92"/>
      <c r="JLQ63" s="92"/>
      <c r="JLR63" s="92"/>
      <c r="JLS63" s="92"/>
      <c r="JLT63" s="92"/>
      <c r="JLU63" s="92"/>
      <c r="JLV63" s="92"/>
      <c r="JLW63" s="92"/>
      <c r="JLX63" s="92"/>
      <c r="JLY63" s="92"/>
      <c r="JLZ63" s="92"/>
      <c r="JMA63" s="92"/>
      <c r="JMB63" s="92"/>
      <c r="JMC63" s="92"/>
      <c r="JMD63" s="92"/>
      <c r="JME63" s="92"/>
      <c r="JMF63" s="92"/>
      <c r="JMG63" s="92"/>
      <c r="JMH63" s="92"/>
      <c r="JMI63" s="92"/>
      <c r="JMJ63" s="92"/>
      <c r="JMK63" s="92"/>
      <c r="JML63" s="92"/>
      <c r="JMM63" s="92"/>
      <c r="JMN63" s="92"/>
      <c r="JMO63" s="92"/>
      <c r="JMP63" s="92"/>
      <c r="JMQ63" s="92"/>
      <c r="JMR63" s="92"/>
      <c r="JMS63" s="92"/>
      <c r="JMT63" s="92"/>
      <c r="JMU63" s="92"/>
      <c r="JMV63" s="92"/>
      <c r="JMW63" s="92"/>
      <c r="JMX63" s="92"/>
      <c r="JMY63" s="92"/>
      <c r="JMZ63" s="92"/>
      <c r="JNA63" s="92"/>
      <c r="JNB63" s="92"/>
      <c r="JNC63" s="92"/>
      <c r="JND63" s="92"/>
      <c r="JNE63" s="92"/>
      <c r="JNF63" s="92"/>
      <c r="JNG63" s="92"/>
      <c r="JNH63" s="92"/>
      <c r="JNI63" s="92"/>
      <c r="JNJ63" s="92"/>
      <c r="JNK63" s="92"/>
      <c r="JNL63" s="92"/>
      <c r="JNM63" s="92"/>
      <c r="JNN63" s="92"/>
      <c r="JNO63" s="92"/>
      <c r="JNP63" s="92"/>
      <c r="JNQ63" s="92"/>
      <c r="JNR63" s="92"/>
      <c r="JNS63" s="92"/>
      <c r="JNT63" s="92"/>
      <c r="JNU63" s="92"/>
      <c r="JNV63" s="92"/>
      <c r="JNW63" s="92"/>
      <c r="JNX63" s="92"/>
      <c r="JNY63" s="92"/>
      <c r="JNZ63" s="92"/>
      <c r="JOA63" s="92"/>
      <c r="JOB63" s="92"/>
      <c r="JOC63" s="92"/>
      <c r="JOD63" s="92"/>
      <c r="JOE63" s="92"/>
      <c r="JOF63" s="92"/>
      <c r="JOG63" s="92"/>
      <c r="JOH63" s="92"/>
      <c r="JOI63" s="92"/>
      <c r="JOJ63" s="92"/>
      <c r="JOK63" s="92"/>
      <c r="JOL63" s="92"/>
      <c r="JOM63" s="92"/>
      <c r="JON63" s="92"/>
      <c r="JOO63" s="92"/>
      <c r="JOP63" s="92"/>
      <c r="JOQ63" s="92"/>
      <c r="JOR63" s="92"/>
      <c r="JOS63" s="92"/>
      <c r="JOT63" s="92"/>
      <c r="JOU63" s="92"/>
      <c r="JOV63" s="92"/>
      <c r="JOW63" s="92"/>
      <c r="JOX63" s="92"/>
      <c r="JOY63" s="92"/>
      <c r="JOZ63" s="92"/>
      <c r="JPA63" s="92"/>
      <c r="JPB63" s="92"/>
      <c r="JPC63" s="92"/>
      <c r="JPD63" s="92"/>
      <c r="JPE63" s="92"/>
      <c r="JPF63" s="92"/>
      <c r="JPG63" s="92"/>
      <c r="JPH63" s="92"/>
      <c r="JPI63" s="92"/>
      <c r="JPJ63" s="92"/>
      <c r="JPK63" s="92"/>
      <c r="JPL63" s="92"/>
      <c r="JPM63" s="92"/>
      <c r="JPN63" s="92"/>
      <c r="JPO63" s="92"/>
      <c r="JPP63" s="92"/>
      <c r="JPQ63" s="92"/>
      <c r="JPR63" s="92"/>
      <c r="JPS63" s="92"/>
      <c r="JPT63" s="92"/>
      <c r="JPU63" s="92"/>
      <c r="JPV63" s="92"/>
      <c r="JPW63" s="92"/>
      <c r="JPX63" s="92"/>
      <c r="JPY63" s="92"/>
      <c r="JPZ63" s="92"/>
      <c r="JQA63" s="92"/>
      <c r="JQB63" s="92"/>
      <c r="JQC63" s="92"/>
      <c r="JQD63" s="92"/>
      <c r="JQE63" s="92"/>
      <c r="JQF63" s="92"/>
      <c r="JQG63" s="92"/>
      <c r="JQH63" s="92"/>
      <c r="JQI63" s="92"/>
      <c r="JQJ63" s="92"/>
      <c r="JQK63" s="92"/>
      <c r="JQL63" s="92"/>
      <c r="JQM63" s="92"/>
      <c r="JQN63" s="92"/>
      <c r="JQO63" s="92"/>
      <c r="JQP63" s="92"/>
      <c r="JQQ63" s="92"/>
      <c r="JQR63" s="92"/>
      <c r="JQS63" s="92"/>
      <c r="JQT63" s="92"/>
      <c r="JQU63" s="92"/>
      <c r="JQV63" s="92"/>
      <c r="JQW63" s="92"/>
      <c r="JQX63" s="92"/>
      <c r="JQY63" s="92"/>
      <c r="JQZ63" s="92"/>
      <c r="JRA63" s="92"/>
      <c r="JRB63" s="92"/>
      <c r="JRC63" s="92"/>
      <c r="JRD63" s="92"/>
      <c r="JRE63" s="92"/>
      <c r="JRF63" s="92"/>
      <c r="JRG63" s="92"/>
      <c r="JRH63" s="92"/>
      <c r="JRI63" s="92"/>
      <c r="JRJ63" s="92"/>
      <c r="JRK63" s="92"/>
      <c r="JRL63" s="92"/>
      <c r="JRM63" s="92"/>
      <c r="JRN63" s="92"/>
      <c r="JRO63" s="92"/>
      <c r="JRP63" s="92"/>
      <c r="JRQ63" s="92"/>
      <c r="JRR63" s="92"/>
      <c r="JRS63" s="92"/>
      <c r="JRT63" s="92"/>
      <c r="JRU63" s="92"/>
      <c r="JRV63" s="92"/>
      <c r="JRW63" s="92"/>
      <c r="JRX63" s="92"/>
      <c r="JRY63" s="92"/>
      <c r="JRZ63" s="92"/>
      <c r="JSA63" s="92"/>
      <c r="JSB63" s="92"/>
      <c r="JSC63" s="92"/>
      <c r="JSD63" s="92"/>
      <c r="JSE63" s="92"/>
      <c r="JSF63" s="92"/>
      <c r="JSG63" s="92"/>
      <c r="JSH63" s="92"/>
      <c r="JSI63" s="92"/>
      <c r="JSJ63" s="92"/>
      <c r="JSK63" s="92"/>
      <c r="JSL63" s="92"/>
      <c r="JSM63" s="92"/>
      <c r="JSN63" s="92"/>
      <c r="JSO63" s="92"/>
      <c r="JSP63" s="92"/>
      <c r="JSQ63" s="92"/>
      <c r="JSR63" s="92"/>
      <c r="JSS63" s="92"/>
      <c r="JST63" s="92"/>
      <c r="JSU63" s="92"/>
      <c r="JSV63" s="92"/>
      <c r="JSW63" s="92"/>
      <c r="JSX63" s="92"/>
      <c r="JSY63" s="92"/>
      <c r="JSZ63" s="92"/>
      <c r="JTA63" s="92"/>
      <c r="JTB63" s="92"/>
      <c r="JTC63" s="92"/>
      <c r="JTD63" s="92"/>
      <c r="JTE63" s="92"/>
      <c r="JTF63" s="92"/>
      <c r="JTG63" s="92"/>
      <c r="JTH63" s="92"/>
      <c r="JTI63" s="92"/>
      <c r="JTJ63" s="92"/>
      <c r="JTK63" s="92"/>
      <c r="JTL63" s="92"/>
      <c r="JTM63" s="92"/>
      <c r="JTN63" s="92"/>
      <c r="JTO63" s="92"/>
      <c r="JTP63" s="92"/>
      <c r="JTQ63" s="92"/>
      <c r="JTR63" s="92"/>
      <c r="JTS63" s="92"/>
      <c r="JTT63" s="92"/>
      <c r="JTU63" s="92"/>
      <c r="JTV63" s="92"/>
      <c r="JTW63" s="92"/>
      <c r="JTX63" s="92"/>
      <c r="JTY63" s="92"/>
      <c r="JTZ63" s="92"/>
      <c r="JUA63" s="92"/>
      <c r="JUB63" s="92"/>
      <c r="JUC63" s="92"/>
      <c r="JUD63" s="92"/>
      <c r="JUE63" s="92"/>
      <c r="JUF63" s="92"/>
      <c r="JUG63" s="92"/>
      <c r="JUH63" s="92"/>
      <c r="JUI63" s="92"/>
      <c r="JUJ63" s="92"/>
      <c r="JUK63" s="92"/>
      <c r="JUL63" s="92"/>
      <c r="JUM63" s="92"/>
      <c r="JUN63" s="92"/>
      <c r="JUO63" s="92"/>
      <c r="JUP63" s="92"/>
      <c r="JUQ63" s="92"/>
      <c r="JUR63" s="92"/>
      <c r="JUS63" s="92"/>
      <c r="JUT63" s="92"/>
      <c r="JUU63" s="92"/>
      <c r="JUV63" s="92"/>
      <c r="JUW63" s="92"/>
      <c r="JUX63" s="92"/>
      <c r="JUY63" s="92"/>
      <c r="JUZ63" s="92"/>
      <c r="JVA63" s="92"/>
      <c r="JVB63" s="92"/>
      <c r="JVC63" s="92"/>
      <c r="JVD63" s="92"/>
      <c r="JVE63" s="92"/>
      <c r="JVF63" s="92"/>
      <c r="JVG63" s="92"/>
      <c r="JVH63" s="92"/>
      <c r="JVI63" s="92"/>
      <c r="JVJ63" s="92"/>
      <c r="JVK63" s="92"/>
      <c r="JVL63" s="92"/>
      <c r="JVM63" s="92"/>
      <c r="JVN63" s="92"/>
      <c r="JVO63" s="92"/>
      <c r="JVP63" s="92"/>
      <c r="JVQ63" s="92"/>
      <c r="JVR63" s="92"/>
      <c r="JVS63" s="92"/>
      <c r="JVT63" s="92"/>
      <c r="JVU63" s="92"/>
      <c r="JVV63" s="92"/>
      <c r="JVW63" s="92"/>
      <c r="JVX63" s="92"/>
      <c r="JVY63" s="92"/>
      <c r="JVZ63" s="92"/>
      <c r="JWA63" s="92"/>
      <c r="JWB63" s="92"/>
      <c r="JWC63" s="92"/>
      <c r="JWD63" s="92"/>
      <c r="JWE63" s="92"/>
      <c r="JWF63" s="92"/>
      <c r="JWG63" s="92"/>
      <c r="JWH63" s="92"/>
      <c r="JWI63" s="92"/>
      <c r="JWJ63" s="92"/>
      <c r="JWK63" s="92"/>
      <c r="JWL63" s="92"/>
      <c r="JWM63" s="92"/>
      <c r="JWN63" s="92"/>
      <c r="JWO63" s="92"/>
      <c r="JWP63" s="92"/>
      <c r="JWQ63" s="92"/>
      <c r="JWR63" s="92"/>
      <c r="JWS63" s="92"/>
      <c r="JWT63" s="92"/>
      <c r="JWU63" s="92"/>
      <c r="JWV63" s="92"/>
      <c r="JWW63" s="92"/>
      <c r="JWX63" s="92"/>
      <c r="JWY63" s="92"/>
      <c r="JWZ63" s="92"/>
      <c r="JXA63" s="92"/>
      <c r="JXB63" s="92"/>
      <c r="JXC63" s="92"/>
      <c r="JXD63" s="92"/>
      <c r="JXE63" s="92"/>
      <c r="JXF63" s="92"/>
      <c r="JXG63" s="92"/>
      <c r="JXH63" s="92"/>
      <c r="JXI63" s="92"/>
      <c r="JXJ63" s="92"/>
      <c r="JXK63" s="92"/>
      <c r="JXL63" s="92"/>
      <c r="JXM63" s="92"/>
      <c r="JXN63" s="92"/>
      <c r="JXO63" s="92"/>
      <c r="JXP63" s="92"/>
      <c r="JXQ63" s="92"/>
      <c r="JXR63" s="92"/>
      <c r="JXS63" s="92"/>
      <c r="JXT63" s="92"/>
      <c r="JXU63" s="92"/>
      <c r="JXV63" s="92"/>
      <c r="JXW63" s="92"/>
      <c r="JXX63" s="92"/>
      <c r="JXY63" s="92"/>
      <c r="JXZ63" s="92"/>
      <c r="JYA63" s="92"/>
      <c r="JYB63" s="92"/>
      <c r="JYC63" s="92"/>
      <c r="JYD63" s="92"/>
      <c r="JYE63" s="92"/>
      <c r="JYF63" s="92"/>
      <c r="JYG63" s="92"/>
      <c r="JYH63" s="92"/>
      <c r="JYI63" s="92"/>
      <c r="JYJ63" s="92"/>
      <c r="JYK63" s="92"/>
      <c r="JYL63" s="92"/>
      <c r="JYM63" s="92"/>
      <c r="JYN63" s="92"/>
      <c r="JYO63" s="92"/>
      <c r="JYP63" s="92"/>
      <c r="JYQ63" s="92"/>
      <c r="JYR63" s="92"/>
      <c r="JYS63" s="92"/>
      <c r="JYT63" s="92"/>
      <c r="JYU63" s="92"/>
      <c r="JYV63" s="92"/>
      <c r="JYW63" s="92"/>
      <c r="JYX63" s="92"/>
      <c r="JYY63" s="92"/>
      <c r="JYZ63" s="92"/>
      <c r="JZA63" s="92"/>
      <c r="JZB63" s="92"/>
      <c r="JZC63" s="92"/>
      <c r="JZD63" s="92"/>
      <c r="JZE63" s="92"/>
      <c r="JZF63" s="92"/>
      <c r="JZG63" s="92"/>
      <c r="JZH63" s="92"/>
      <c r="JZI63" s="92"/>
      <c r="JZJ63" s="92"/>
      <c r="JZK63" s="92"/>
      <c r="JZL63" s="92"/>
      <c r="JZM63" s="92"/>
      <c r="JZN63" s="92"/>
      <c r="JZO63" s="92"/>
      <c r="JZP63" s="92"/>
      <c r="JZQ63" s="92"/>
      <c r="JZR63" s="92"/>
      <c r="JZS63" s="92"/>
      <c r="JZT63" s="92"/>
      <c r="JZU63" s="92"/>
      <c r="JZV63" s="92"/>
      <c r="JZW63" s="92"/>
      <c r="JZX63" s="92"/>
      <c r="JZY63" s="92"/>
      <c r="JZZ63" s="92"/>
      <c r="KAA63" s="92"/>
      <c r="KAB63" s="92"/>
      <c r="KAC63" s="92"/>
      <c r="KAD63" s="92"/>
      <c r="KAE63" s="92"/>
      <c r="KAF63" s="92"/>
      <c r="KAG63" s="92"/>
      <c r="KAH63" s="92"/>
      <c r="KAI63" s="92"/>
      <c r="KAJ63" s="92"/>
      <c r="KAK63" s="92"/>
      <c r="KAL63" s="92"/>
      <c r="KAM63" s="92"/>
      <c r="KAN63" s="92"/>
      <c r="KAO63" s="92"/>
      <c r="KAP63" s="92"/>
      <c r="KAQ63" s="92"/>
      <c r="KAR63" s="92"/>
      <c r="KAS63" s="92"/>
      <c r="KAT63" s="92"/>
      <c r="KAU63" s="92"/>
      <c r="KAV63" s="92"/>
      <c r="KAW63" s="92"/>
      <c r="KAX63" s="92"/>
      <c r="KAY63" s="92"/>
      <c r="KAZ63" s="92"/>
      <c r="KBA63" s="92"/>
      <c r="KBB63" s="92"/>
      <c r="KBC63" s="92"/>
      <c r="KBD63" s="92"/>
      <c r="KBE63" s="92"/>
      <c r="KBF63" s="92"/>
      <c r="KBG63" s="92"/>
      <c r="KBH63" s="92"/>
      <c r="KBI63" s="92"/>
      <c r="KBJ63" s="92"/>
      <c r="KBK63" s="92"/>
      <c r="KBL63" s="92"/>
      <c r="KBM63" s="92"/>
      <c r="KBN63" s="92"/>
      <c r="KBO63" s="92"/>
      <c r="KBP63" s="92"/>
      <c r="KBQ63" s="92"/>
      <c r="KBR63" s="92"/>
      <c r="KBS63" s="92"/>
      <c r="KBT63" s="92"/>
      <c r="KBU63" s="92"/>
      <c r="KBV63" s="92"/>
      <c r="KBW63" s="92"/>
      <c r="KBX63" s="92"/>
      <c r="KBY63" s="92"/>
      <c r="KBZ63" s="92"/>
      <c r="KCA63" s="92"/>
      <c r="KCB63" s="92"/>
      <c r="KCC63" s="92"/>
      <c r="KCD63" s="92"/>
      <c r="KCE63" s="92"/>
      <c r="KCF63" s="92"/>
      <c r="KCG63" s="92"/>
      <c r="KCH63" s="92"/>
      <c r="KCI63" s="92"/>
      <c r="KCJ63" s="92"/>
      <c r="KCK63" s="92"/>
      <c r="KCL63" s="92"/>
      <c r="KCM63" s="92"/>
      <c r="KCN63" s="92"/>
      <c r="KCO63" s="92"/>
      <c r="KCP63" s="92"/>
      <c r="KCQ63" s="92"/>
      <c r="KCR63" s="92"/>
      <c r="KCS63" s="92"/>
      <c r="KCT63" s="92"/>
      <c r="KCU63" s="92"/>
      <c r="KCV63" s="92"/>
      <c r="KCW63" s="92"/>
      <c r="KCX63" s="92"/>
      <c r="KCY63" s="92"/>
      <c r="KCZ63" s="92"/>
      <c r="KDA63" s="92"/>
      <c r="KDB63" s="92"/>
      <c r="KDC63" s="92"/>
      <c r="KDD63" s="92"/>
      <c r="KDE63" s="92"/>
      <c r="KDF63" s="92"/>
      <c r="KDG63" s="92"/>
      <c r="KDH63" s="92"/>
      <c r="KDI63" s="92"/>
      <c r="KDJ63" s="92"/>
      <c r="KDK63" s="92"/>
      <c r="KDL63" s="92"/>
      <c r="KDM63" s="92"/>
      <c r="KDN63" s="92"/>
      <c r="KDO63" s="92"/>
      <c r="KDP63" s="92"/>
      <c r="KDQ63" s="92"/>
      <c r="KDR63" s="92"/>
      <c r="KDS63" s="92"/>
      <c r="KDT63" s="92"/>
      <c r="KDU63" s="92"/>
      <c r="KDV63" s="92"/>
      <c r="KDW63" s="92"/>
      <c r="KDX63" s="92"/>
      <c r="KDY63" s="92"/>
      <c r="KDZ63" s="92"/>
      <c r="KEA63" s="92"/>
      <c r="KEB63" s="92"/>
      <c r="KEC63" s="92"/>
      <c r="KED63" s="92"/>
      <c r="KEE63" s="92"/>
      <c r="KEF63" s="92"/>
      <c r="KEG63" s="92"/>
      <c r="KEH63" s="92"/>
      <c r="KEI63" s="92"/>
      <c r="KEJ63" s="92"/>
      <c r="KEK63" s="92"/>
      <c r="KEL63" s="92"/>
      <c r="KEM63" s="92"/>
      <c r="KEN63" s="92"/>
      <c r="KEO63" s="92"/>
      <c r="KEP63" s="92"/>
      <c r="KEQ63" s="92"/>
      <c r="KER63" s="92"/>
      <c r="KES63" s="92"/>
      <c r="KET63" s="92"/>
      <c r="KEU63" s="92"/>
      <c r="KEV63" s="92"/>
      <c r="KEW63" s="92"/>
      <c r="KEX63" s="92"/>
      <c r="KEY63" s="92"/>
      <c r="KEZ63" s="92"/>
      <c r="KFA63" s="92"/>
      <c r="KFB63" s="92"/>
      <c r="KFC63" s="92"/>
      <c r="KFD63" s="92"/>
      <c r="KFE63" s="92"/>
      <c r="KFF63" s="92"/>
      <c r="KFG63" s="92"/>
      <c r="KFH63" s="92"/>
      <c r="KFI63" s="92"/>
      <c r="KFJ63" s="92"/>
      <c r="KFK63" s="92"/>
      <c r="KFL63" s="92"/>
      <c r="KFM63" s="92"/>
      <c r="KFN63" s="92"/>
      <c r="KFO63" s="92"/>
      <c r="KFP63" s="92"/>
      <c r="KFQ63" s="92"/>
      <c r="KFR63" s="92"/>
      <c r="KFS63" s="92"/>
      <c r="KFT63" s="92"/>
      <c r="KFU63" s="92"/>
      <c r="KFV63" s="92"/>
      <c r="KFW63" s="92"/>
      <c r="KFX63" s="92"/>
      <c r="KFY63" s="92"/>
      <c r="KFZ63" s="92"/>
      <c r="KGA63" s="92"/>
      <c r="KGB63" s="92"/>
      <c r="KGC63" s="92"/>
      <c r="KGD63" s="92"/>
      <c r="KGE63" s="92"/>
      <c r="KGF63" s="92"/>
      <c r="KGG63" s="92"/>
      <c r="KGH63" s="92"/>
      <c r="KGI63" s="92"/>
      <c r="KGJ63" s="92"/>
      <c r="KGK63" s="92"/>
      <c r="KGL63" s="92"/>
      <c r="KGM63" s="92"/>
      <c r="KGN63" s="92"/>
      <c r="KGO63" s="92"/>
      <c r="KGP63" s="92"/>
      <c r="KGQ63" s="92"/>
      <c r="KGR63" s="92"/>
      <c r="KGS63" s="92"/>
      <c r="KGT63" s="92"/>
      <c r="KGU63" s="92"/>
      <c r="KGV63" s="92"/>
      <c r="KGW63" s="92"/>
      <c r="KGX63" s="92"/>
      <c r="KGY63" s="92"/>
      <c r="KGZ63" s="92"/>
      <c r="KHA63" s="92"/>
      <c r="KHB63" s="92"/>
      <c r="KHC63" s="92"/>
      <c r="KHD63" s="92"/>
      <c r="KHE63" s="92"/>
      <c r="KHF63" s="92"/>
      <c r="KHG63" s="92"/>
      <c r="KHH63" s="92"/>
      <c r="KHI63" s="92"/>
      <c r="KHJ63" s="92"/>
      <c r="KHK63" s="92"/>
      <c r="KHL63" s="92"/>
      <c r="KHM63" s="92"/>
      <c r="KHN63" s="92"/>
      <c r="KHO63" s="92"/>
      <c r="KHP63" s="92"/>
      <c r="KHQ63" s="92"/>
      <c r="KHR63" s="92"/>
      <c r="KHS63" s="92"/>
      <c r="KHT63" s="92"/>
      <c r="KHU63" s="92"/>
      <c r="KHV63" s="92"/>
      <c r="KHW63" s="92"/>
      <c r="KHX63" s="92"/>
      <c r="KHY63" s="92"/>
      <c r="KHZ63" s="92"/>
      <c r="KIA63" s="92"/>
      <c r="KIB63" s="92"/>
      <c r="KIC63" s="92"/>
      <c r="KID63" s="92"/>
      <c r="KIE63" s="92"/>
      <c r="KIF63" s="92"/>
      <c r="KIG63" s="92"/>
      <c r="KIH63" s="92"/>
      <c r="KII63" s="92"/>
      <c r="KIJ63" s="92"/>
      <c r="KIK63" s="92"/>
      <c r="KIL63" s="92"/>
      <c r="KIM63" s="92"/>
      <c r="KIN63" s="92"/>
      <c r="KIO63" s="92"/>
      <c r="KIP63" s="92"/>
      <c r="KIQ63" s="92"/>
      <c r="KIR63" s="92"/>
      <c r="KIS63" s="92"/>
      <c r="KIT63" s="92"/>
      <c r="KIU63" s="92"/>
      <c r="KIV63" s="92"/>
      <c r="KIW63" s="92"/>
      <c r="KIX63" s="92"/>
      <c r="KIY63" s="92"/>
      <c r="KIZ63" s="92"/>
      <c r="KJA63" s="92"/>
      <c r="KJB63" s="92"/>
      <c r="KJC63" s="92"/>
      <c r="KJD63" s="92"/>
      <c r="KJE63" s="92"/>
      <c r="KJF63" s="92"/>
      <c r="KJG63" s="92"/>
      <c r="KJH63" s="92"/>
      <c r="KJI63" s="92"/>
      <c r="KJJ63" s="92"/>
      <c r="KJK63" s="92"/>
      <c r="KJL63" s="92"/>
      <c r="KJM63" s="92"/>
      <c r="KJN63" s="92"/>
      <c r="KJO63" s="92"/>
      <c r="KJP63" s="92"/>
      <c r="KJQ63" s="92"/>
      <c r="KJR63" s="92"/>
      <c r="KJS63" s="92"/>
      <c r="KJT63" s="92"/>
      <c r="KJU63" s="92"/>
      <c r="KJV63" s="92"/>
      <c r="KJW63" s="92"/>
      <c r="KJX63" s="92"/>
      <c r="KJY63" s="92"/>
      <c r="KJZ63" s="92"/>
      <c r="KKA63" s="92"/>
      <c r="KKB63" s="92"/>
      <c r="KKC63" s="92"/>
      <c r="KKD63" s="92"/>
      <c r="KKE63" s="92"/>
      <c r="KKF63" s="92"/>
      <c r="KKG63" s="92"/>
      <c r="KKH63" s="92"/>
      <c r="KKI63" s="92"/>
      <c r="KKJ63" s="92"/>
      <c r="KKK63" s="92"/>
      <c r="KKL63" s="92"/>
      <c r="KKM63" s="92"/>
      <c r="KKN63" s="92"/>
      <c r="KKO63" s="92"/>
      <c r="KKP63" s="92"/>
      <c r="KKQ63" s="92"/>
      <c r="KKR63" s="92"/>
      <c r="KKS63" s="92"/>
      <c r="KKT63" s="92"/>
      <c r="KKU63" s="92"/>
      <c r="KKV63" s="92"/>
      <c r="KKW63" s="92"/>
      <c r="KKX63" s="92"/>
      <c r="KKY63" s="92"/>
      <c r="KKZ63" s="92"/>
      <c r="KLA63" s="92"/>
      <c r="KLB63" s="92"/>
      <c r="KLC63" s="92"/>
      <c r="KLD63" s="92"/>
      <c r="KLE63" s="92"/>
      <c r="KLF63" s="92"/>
      <c r="KLG63" s="92"/>
      <c r="KLH63" s="92"/>
      <c r="KLI63" s="92"/>
      <c r="KLJ63" s="92"/>
      <c r="KLK63" s="92"/>
      <c r="KLL63" s="92"/>
      <c r="KLM63" s="92"/>
      <c r="KLN63" s="92"/>
      <c r="KLO63" s="92"/>
      <c r="KLP63" s="92"/>
      <c r="KLQ63" s="92"/>
      <c r="KLR63" s="92"/>
      <c r="KLS63" s="92"/>
      <c r="KLT63" s="92"/>
      <c r="KLU63" s="92"/>
      <c r="KLV63" s="92"/>
      <c r="KLW63" s="92"/>
      <c r="KLX63" s="92"/>
      <c r="KLY63" s="92"/>
      <c r="KLZ63" s="92"/>
      <c r="KMA63" s="92"/>
      <c r="KMB63" s="92"/>
      <c r="KMC63" s="92"/>
      <c r="KMD63" s="92"/>
      <c r="KME63" s="92"/>
      <c r="KMF63" s="92"/>
      <c r="KMG63" s="92"/>
      <c r="KMH63" s="92"/>
      <c r="KMI63" s="92"/>
      <c r="KMJ63" s="92"/>
      <c r="KMK63" s="92"/>
      <c r="KML63" s="92"/>
      <c r="KMM63" s="92"/>
      <c r="KMN63" s="92"/>
      <c r="KMO63" s="92"/>
      <c r="KMP63" s="92"/>
      <c r="KMQ63" s="92"/>
      <c r="KMR63" s="92"/>
      <c r="KMS63" s="92"/>
      <c r="KMT63" s="92"/>
      <c r="KMU63" s="92"/>
      <c r="KMV63" s="92"/>
      <c r="KMW63" s="92"/>
      <c r="KMX63" s="92"/>
      <c r="KMY63" s="92"/>
      <c r="KMZ63" s="92"/>
      <c r="KNA63" s="92"/>
      <c r="KNB63" s="92"/>
      <c r="KNC63" s="92"/>
      <c r="KND63" s="92"/>
      <c r="KNE63" s="92"/>
      <c r="KNF63" s="92"/>
      <c r="KNG63" s="92"/>
      <c r="KNH63" s="92"/>
      <c r="KNI63" s="92"/>
      <c r="KNJ63" s="92"/>
      <c r="KNK63" s="92"/>
      <c r="KNL63" s="92"/>
      <c r="KNM63" s="92"/>
      <c r="KNN63" s="92"/>
      <c r="KNO63" s="92"/>
      <c r="KNP63" s="92"/>
      <c r="KNQ63" s="92"/>
      <c r="KNR63" s="92"/>
      <c r="KNS63" s="92"/>
      <c r="KNT63" s="92"/>
      <c r="KNU63" s="92"/>
      <c r="KNV63" s="92"/>
      <c r="KNW63" s="92"/>
      <c r="KNX63" s="92"/>
      <c r="KNY63" s="92"/>
      <c r="KNZ63" s="92"/>
      <c r="KOA63" s="92"/>
      <c r="KOB63" s="92"/>
      <c r="KOC63" s="92"/>
      <c r="KOD63" s="92"/>
      <c r="KOE63" s="92"/>
      <c r="KOF63" s="92"/>
      <c r="KOG63" s="92"/>
      <c r="KOH63" s="92"/>
      <c r="KOI63" s="92"/>
      <c r="KOJ63" s="92"/>
      <c r="KOK63" s="92"/>
      <c r="KOL63" s="92"/>
      <c r="KOM63" s="92"/>
      <c r="KON63" s="92"/>
      <c r="KOO63" s="92"/>
      <c r="KOP63" s="92"/>
      <c r="KOQ63" s="92"/>
      <c r="KOR63" s="92"/>
      <c r="KOS63" s="92"/>
      <c r="KOT63" s="92"/>
      <c r="KOU63" s="92"/>
      <c r="KOV63" s="92"/>
      <c r="KOW63" s="92"/>
      <c r="KOX63" s="92"/>
      <c r="KOY63" s="92"/>
      <c r="KOZ63" s="92"/>
      <c r="KPA63" s="92"/>
      <c r="KPB63" s="92"/>
      <c r="KPC63" s="92"/>
      <c r="KPD63" s="92"/>
      <c r="KPE63" s="92"/>
      <c r="KPF63" s="92"/>
      <c r="KPG63" s="92"/>
      <c r="KPH63" s="92"/>
      <c r="KPI63" s="92"/>
      <c r="KPJ63" s="92"/>
      <c r="KPK63" s="92"/>
      <c r="KPL63" s="92"/>
      <c r="KPM63" s="92"/>
      <c r="KPN63" s="92"/>
      <c r="KPO63" s="92"/>
      <c r="KPP63" s="92"/>
      <c r="KPQ63" s="92"/>
      <c r="KPR63" s="92"/>
      <c r="KPS63" s="92"/>
      <c r="KPT63" s="92"/>
      <c r="KPU63" s="92"/>
      <c r="KPV63" s="92"/>
      <c r="KPW63" s="92"/>
      <c r="KPX63" s="92"/>
      <c r="KPY63" s="92"/>
      <c r="KPZ63" s="92"/>
      <c r="KQA63" s="92"/>
      <c r="KQB63" s="92"/>
      <c r="KQC63" s="92"/>
      <c r="KQD63" s="92"/>
      <c r="KQE63" s="92"/>
      <c r="KQF63" s="92"/>
      <c r="KQG63" s="92"/>
      <c r="KQH63" s="92"/>
      <c r="KQI63" s="92"/>
      <c r="KQJ63" s="92"/>
      <c r="KQK63" s="92"/>
      <c r="KQL63" s="92"/>
      <c r="KQM63" s="92"/>
      <c r="KQN63" s="92"/>
      <c r="KQO63" s="92"/>
      <c r="KQP63" s="92"/>
      <c r="KQQ63" s="92"/>
      <c r="KQR63" s="92"/>
      <c r="KQS63" s="92"/>
      <c r="KQT63" s="92"/>
      <c r="KQU63" s="92"/>
      <c r="KQV63" s="92"/>
      <c r="KQW63" s="92"/>
      <c r="KQX63" s="92"/>
      <c r="KQY63" s="92"/>
      <c r="KQZ63" s="92"/>
      <c r="KRA63" s="92"/>
      <c r="KRB63" s="92"/>
      <c r="KRC63" s="92"/>
      <c r="KRD63" s="92"/>
      <c r="KRE63" s="92"/>
      <c r="KRF63" s="92"/>
      <c r="KRG63" s="92"/>
      <c r="KRH63" s="92"/>
      <c r="KRI63" s="92"/>
      <c r="KRJ63" s="92"/>
      <c r="KRK63" s="92"/>
      <c r="KRL63" s="92"/>
      <c r="KRM63" s="92"/>
      <c r="KRN63" s="92"/>
      <c r="KRO63" s="92"/>
      <c r="KRP63" s="92"/>
      <c r="KRQ63" s="92"/>
      <c r="KRR63" s="92"/>
      <c r="KRS63" s="92"/>
      <c r="KRT63" s="92"/>
      <c r="KRU63" s="92"/>
      <c r="KRV63" s="92"/>
      <c r="KRW63" s="92"/>
      <c r="KRX63" s="92"/>
      <c r="KRY63" s="92"/>
      <c r="KRZ63" s="92"/>
      <c r="KSA63" s="92"/>
      <c r="KSB63" s="92"/>
      <c r="KSC63" s="92"/>
      <c r="KSD63" s="92"/>
      <c r="KSE63" s="92"/>
      <c r="KSF63" s="92"/>
      <c r="KSG63" s="92"/>
      <c r="KSH63" s="92"/>
      <c r="KSI63" s="92"/>
      <c r="KSJ63" s="92"/>
      <c r="KSK63" s="92"/>
      <c r="KSL63" s="92"/>
      <c r="KSM63" s="92"/>
      <c r="KSN63" s="92"/>
      <c r="KSO63" s="92"/>
      <c r="KSP63" s="92"/>
      <c r="KSQ63" s="92"/>
      <c r="KSR63" s="92"/>
      <c r="KSS63" s="92"/>
      <c r="KST63" s="92"/>
      <c r="KSU63" s="92"/>
      <c r="KSV63" s="92"/>
      <c r="KSW63" s="92"/>
      <c r="KSX63" s="92"/>
      <c r="KSY63" s="92"/>
      <c r="KSZ63" s="92"/>
      <c r="KTA63" s="92"/>
      <c r="KTB63" s="92"/>
      <c r="KTC63" s="92"/>
      <c r="KTD63" s="92"/>
      <c r="KTE63" s="92"/>
      <c r="KTF63" s="92"/>
      <c r="KTG63" s="92"/>
      <c r="KTH63" s="92"/>
      <c r="KTI63" s="92"/>
      <c r="KTJ63" s="92"/>
      <c r="KTK63" s="92"/>
      <c r="KTL63" s="92"/>
      <c r="KTM63" s="92"/>
      <c r="KTN63" s="92"/>
      <c r="KTO63" s="92"/>
      <c r="KTP63" s="92"/>
      <c r="KTQ63" s="92"/>
      <c r="KTR63" s="92"/>
      <c r="KTS63" s="92"/>
      <c r="KTT63" s="92"/>
      <c r="KTU63" s="92"/>
      <c r="KTV63" s="92"/>
      <c r="KTW63" s="92"/>
      <c r="KTX63" s="92"/>
      <c r="KTY63" s="92"/>
      <c r="KTZ63" s="92"/>
      <c r="KUA63" s="92"/>
      <c r="KUB63" s="92"/>
      <c r="KUC63" s="92"/>
      <c r="KUD63" s="92"/>
      <c r="KUE63" s="92"/>
      <c r="KUF63" s="92"/>
      <c r="KUG63" s="92"/>
      <c r="KUH63" s="92"/>
      <c r="KUI63" s="92"/>
      <c r="KUJ63" s="92"/>
      <c r="KUK63" s="92"/>
      <c r="KUL63" s="92"/>
      <c r="KUM63" s="92"/>
      <c r="KUN63" s="92"/>
      <c r="KUO63" s="92"/>
      <c r="KUP63" s="92"/>
      <c r="KUQ63" s="92"/>
      <c r="KUR63" s="92"/>
      <c r="KUS63" s="92"/>
      <c r="KUT63" s="92"/>
      <c r="KUU63" s="92"/>
      <c r="KUV63" s="92"/>
      <c r="KUW63" s="92"/>
      <c r="KUX63" s="92"/>
      <c r="KUY63" s="92"/>
      <c r="KUZ63" s="92"/>
      <c r="KVA63" s="92"/>
      <c r="KVB63" s="92"/>
      <c r="KVC63" s="92"/>
      <c r="KVD63" s="92"/>
      <c r="KVE63" s="92"/>
      <c r="KVF63" s="92"/>
      <c r="KVG63" s="92"/>
      <c r="KVH63" s="92"/>
      <c r="KVI63" s="92"/>
      <c r="KVJ63" s="92"/>
      <c r="KVK63" s="92"/>
      <c r="KVL63" s="92"/>
      <c r="KVM63" s="92"/>
      <c r="KVN63" s="92"/>
      <c r="KVO63" s="92"/>
      <c r="KVP63" s="92"/>
      <c r="KVQ63" s="92"/>
      <c r="KVR63" s="92"/>
      <c r="KVS63" s="92"/>
      <c r="KVT63" s="92"/>
      <c r="KVU63" s="92"/>
      <c r="KVV63" s="92"/>
      <c r="KVW63" s="92"/>
      <c r="KVX63" s="92"/>
      <c r="KVY63" s="92"/>
      <c r="KVZ63" s="92"/>
      <c r="KWA63" s="92"/>
      <c r="KWB63" s="92"/>
      <c r="KWC63" s="92"/>
      <c r="KWD63" s="92"/>
      <c r="KWE63" s="92"/>
      <c r="KWF63" s="92"/>
      <c r="KWG63" s="92"/>
      <c r="KWH63" s="92"/>
      <c r="KWI63" s="92"/>
      <c r="KWJ63" s="92"/>
      <c r="KWK63" s="92"/>
      <c r="KWL63" s="92"/>
      <c r="KWM63" s="92"/>
      <c r="KWN63" s="92"/>
      <c r="KWO63" s="92"/>
      <c r="KWP63" s="92"/>
      <c r="KWQ63" s="92"/>
      <c r="KWR63" s="92"/>
      <c r="KWS63" s="92"/>
      <c r="KWT63" s="92"/>
      <c r="KWU63" s="92"/>
      <c r="KWV63" s="92"/>
      <c r="KWW63" s="92"/>
      <c r="KWX63" s="92"/>
      <c r="KWY63" s="92"/>
      <c r="KWZ63" s="92"/>
      <c r="KXA63" s="92"/>
      <c r="KXB63" s="92"/>
      <c r="KXC63" s="92"/>
      <c r="KXD63" s="92"/>
      <c r="KXE63" s="92"/>
      <c r="KXF63" s="92"/>
      <c r="KXG63" s="92"/>
      <c r="KXH63" s="92"/>
      <c r="KXI63" s="92"/>
      <c r="KXJ63" s="92"/>
      <c r="KXK63" s="92"/>
      <c r="KXL63" s="92"/>
      <c r="KXM63" s="92"/>
      <c r="KXN63" s="92"/>
      <c r="KXO63" s="92"/>
      <c r="KXP63" s="92"/>
      <c r="KXQ63" s="92"/>
      <c r="KXR63" s="92"/>
      <c r="KXS63" s="92"/>
      <c r="KXT63" s="92"/>
      <c r="KXU63" s="92"/>
      <c r="KXV63" s="92"/>
      <c r="KXW63" s="92"/>
      <c r="KXX63" s="92"/>
      <c r="KXY63" s="92"/>
      <c r="KXZ63" s="92"/>
      <c r="KYA63" s="92"/>
      <c r="KYB63" s="92"/>
      <c r="KYC63" s="92"/>
      <c r="KYD63" s="92"/>
      <c r="KYE63" s="92"/>
      <c r="KYF63" s="92"/>
      <c r="KYG63" s="92"/>
      <c r="KYH63" s="92"/>
      <c r="KYI63" s="92"/>
      <c r="KYJ63" s="92"/>
      <c r="KYK63" s="92"/>
      <c r="KYL63" s="92"/>
      <c r="KYM63" s="92"/>
      <c r="KYN63" s="92"/>
      <c r="KYO63" s="92"/>
      <c r="KYP63" s="92"/>
      <c r="KYQ63" s="92"/>
      <c r="KYR63" s="92"/>
      <c r="KYS63" s="92"/>
      <c r="KYT63" s="92"/>
      <c r="KYU63" s="92"/>
      <c r="KYV63" s="92"/>
      <c r="KYW63" s="92"/>
      <c r="KYX63" s="92"/>
      <c r="KYY63" s="92"/>
      <c r="KYZ63" s="92"/>
      <c r="KZA63" s="92"/>
      <c r="KZB63" s="92"/>
      <c r="KZC63" s="92"/>
      <c r="KZD63" s="92"/>
      <c r="KZE63" s="92"/>
      <c r="KZF63" s="92"/>
      <c r="KZG63" s="92"/>
      <c r="KZH63" s="92"/>
      <c r="KZI63" s="92"/>
      <c r="KZJ63" s="92"/>
      <c r="KZK63" s="92"/>
      <c r="KZL63" s="92"/>
      <c r="KZM63" s="92"/>
      <c r="KZN63" s="92"/>
      <c r="KZO63" s="92"/>
      <c r="KZP63" s="92"/>
      <c r="KZQ63" s="92"/>
      <c r="KZR63" s="92"/>
      <c r="KZS63" s="92"/>
      <c r="KZT63" s="92"/>
      <c r="KZU63" s="92"/>
      <c r="KZV63" s="92"/>
      <c r="KZW63" s="92"/>
      <c r="KZX63" s="92"/>
      <c r="KZY63" s="92"/>
      <c r="KZZ63" s="92"/>
      <c r="LAA63" s="92"/>
      <c r="LAB63" s="92"/>
      <c r="LAC63" s="92"/>
      <c r="LAD63" s="92"/>
      <c r="LAE63" s="92"/>
      <c r="LAF63" s="92"/>
      <c r="LAG63" s="92"/>
      <c r="LAH63" s="92"/>
      <c r="LAI63" s="92"/>
      <c r="LAJ63" s="92"/>
      <c r="LAK63" s="92"/>
      <c r="LAL63" s="92"/>
      <c r="LAM63" s="92"/>
      <c r="LAN63" s="92"/>
      <c r="LAO63" s="92"/>
      <c r="LAP63" s="92"/>
      <c r="LAQ63" s="92"/>
      <c r="LAR63" s="92"/>
      <c r="LAS63" s="92"/>
      <c r="LAT63" s="92"/>
      <c r="LAU63" s="92"/>
      <c r="LAV63" s="92"/>
      <c r="LAW63" s="92"/>
      <c r="LAX63" s="92"/>
      <c r="LAY63" s="92"/>
      <c r="LAZ63" s="92"/>
      <c r="LBA63" s="92"/>
      <c r="LBB63" s="92"/>
      <c r="LBC63" s="92"/>
      <c r="LBD63" s="92"/>
      <c r="LBE63" s="92"/>
      <c r="LBF63" s="92"/>
      <c r="LBG63" s="92"/>
      <c r="LBH63" s="92"/>
      <c r="LBI63" s="92"/>
      <c r="LBJ63" s="92"/>
      <c r="LBK63" s="92"/>
      <c r="LBL63" s="92"/>
      <c r="LBM63" s="92"/>
      <c r="LBN63" s="92"/>
      <c r="LBO63" s="92"/>
      <c r="LBP63" s="92"/>
      <c r="LBQ63" s="92"/>
      <c r="LBR63" s="92"/>
      <c r="LBS63" s="92"/>
      <c r="LBT63" s="92"/>
      <c r="LBU63" s="92"/>
      <c r="LBV63" s="92"/>
      <c r="LBW63" s="92"/>
      <c r="LBX63" s="92"/>
      <c r="LBY63" s="92"/>
      <c r="LBZ63" s="92"/>
      <c r="LCA63" s="92"/>
      <c r="LCB63" s="92"/>
      <c r="LCC63" s="92"/>
      <c r="LCD63" s="92"/>
      <c r="LCE63" s="92"/>
      <c r="LCF63" s="92"/>
      <c r="LCG63" s="92"/>
      <c r="LCH63" s="92"/>
      <c r="LCI63" s="92"/>
      <c r="LCJ63" s="92"/>
      <c r="LCK63" s="92"/>
      <c r="LCL63" s="92"/>
      <c r="LCM63" s="92"/>
      <c r="LCN63" s="92"/>
      <c r="LCO63" s="92"/>
      <c r="LCP63" s="92"/>
      <c r="LCQ63" s="92"/>
      <c r="LCR63" s="92"/>
      <c r="LCS63" s="92"/>
      <c r="LCT63" s="92"/>
      <c r="LCU63" s="92"/>
      <c r="LCV63" s="92"/>
      <c r="LCW63" s="92"/>
      <c r="LCX63" s="92"/>
      <c r="LCY63" s="92"/>
      <c r="LCZ63" s="92"/>
      <c r="LDA63" s="92"/>
      <c r="LDB63" s="92"/>
      <c r="LDC63" s="92"/>
      <c r="LDD63" s="92"/>
      <c r="LDE63" s="92"/>
      <c r="LDF63" s="92"/>
      <c r="LDG63" s="92"/>
      <c r="LDH63" s="92"/>
      <c r="LDI63" s="92"/>
      <c r="LDJ63" s="92"/>
      <c r="LDK63" s="92"/>
      <c r="LDL63" s="92"/>
      <c r="LDM63" s="92"/>
      <c r="LDN63" s="92"/>
      <c r="LDO63" s="92"/>
      <c r="LDP63" s="92"/>
      <c r="LDQ63" s="92"/>
      <c r="LDR63" s="92"/>
      <c r="LDS63" s="92"/>
      <c r="LDT63" s="92"/>
      <c r="LDU63" s="92"/>
      <c r="LDV63" s="92"/>
      <c r="LDW63" s="92"/>
      <c r="LDX63" s="92"/>
      <c r="LDY63" s="92"/>
      <c r="LDZ63" s="92"/>
      <c r="LEA63" s="92"/>
      <c r="LEB63" s="92"/>
      <c r="LEC63" s="92"/>
      <c r="LED63" s="92"/>
      <c r="LEE63" s="92"/>
      <c r="LEF63" s="92"/>
      <c r="LEG63" s="92"/>
      <c r="LEH63" s="92"/>
      <c r="LEI63" s="92"/>
      <c r="LEJ63" s="92"/>
      <c r="LEK63" s="92"/>
      <c r="LEL63" s="92"/>
      <c r="LEM63" s="92"/>
      <c r="LEN63" s="92"/>
      <c r="LEO63" s="92"/>
      <c r="LEP63" s="92"/>
      <c r="LEQ63" s="92"/>
      <c r="LER63" s="92"/>
      <c r="LES63" s="92"/>
      <c r="LET63" s="92"/>
      <c r="LEU63" s="92"/>
      <c r="LEV63" s="92"/>
      <c r="LEW63" s="92"/>
      <c r="LEX63" s="92"/>
      <c r="LEY63" s="92"/>
      <c r="LEZ63" s="92"/>
      <c r="LFA63" s="92"/>
      <c r="LFB63" s="92"/>
      <c r="LFC63" s="92"/>
      <c r="LFD63" s="92"/>
      <c r="LFE63" s="92"/>
      <c r="LFF63" s="92"/>
      <c r="LFG63" s="92"/>
      <c r="LFH63" s="92"/>
      <c r="LFI63" s="92"/>
      <c r="LFJ63" s="92"/>
      <c r="LFK63" s="92"/>
      <c r="LFL63" s="92"/>
      <c r="LFM63" s="92"/>
      <c r="LFN63" s="92"/>
      <c r="LFO63" s="92"/>
      <c r="LFP63" s="92"/>
      <c r="LFQ63" s="92"/>
      <c r="LFR63" s="92"/>
      <c r="LFS63" s="92"/>
      <c r="LFT63" s="92"/>
      <c r="LFU63" s="92"/>
      <c r="LFV63" s="92"/>
      <c r="LFW63" s="92"/>
      <c r="LFX63" s="92"/>
      <c r="LFY63" s="92"/>
      <c r="LFZ63" s="92"/>
      <c r="LGA63" s="92"/>
      <c r="LGB63" s="92"/>
      <c r="LGC63" s="92"/>
      <c r="LGD63" s="92"/>
      <c r="LGE63" s="92"/>
      <c r="LGF63" s="92"/>
      <c r="LGG63" s="92"/>
      <c r="LGH63" s="92"/>
      <c r="LGI63" s="92"/>
      <c r="LGJ63" s="92"/>
      <c r="LGK63" s="92"/>
      <c r="LGL63" s="92"/>
      <c r="LGM63" s="92"/>
      <c r="LGN63" s="92"/>
      <c r="LGO63" s="92"/>
      <c r="LGP63" s="92"/>
      <c r="LGQ63" s="92"/>
      <c r="LGR63" s="92"/>
      <c r="LGS63" s="92"/>
      <c r="LGT63" s="92"/>
      <c r="LGU63" s="92"/>
      <c r="LGV63" s="92"/>
      <c r="LGW63" s="92"/>
      <c r="LGX63" s="92"/>
      <c r="LGY63" s="92"/>
      <c r="LGZ63" s="92"/>
      <c r="LHA63" s="92"/>
      <c r="LHB63" s="92"/>
      <c r="LHC63" s="92"/>
      <c r="LHD63" s="92"/>
      <c r="LHE63" s="92"/>
      <c r="LHF63" s="92"/>
      <c r="LHG63" s="92"/>
      <c r="LHH63" s="92"/>
      <c r="LHI63" s="92"/>
      <c r="LHJ63" s="92"/>
      <c r="LHK63" s="92"/>
      <c r="LHL63" s="92"/>
      <c r="LHM63" s="92"/>
      <c r="LHN63" s="92"/>
      <c r="LHO63" s="92"/>
      <c r="LHP63" s="92"/>
      <c r="LHQ63" s="92"/>
      <c r="LHR63" s="92"/>
      <c r="LHS63" s="92"/>
      <c r="LHT63" s="92"/>
      <c r="LHU63" s="92"/>
      <c r="LHV63" s="92"/>
      <c r="LHW63" s="92"/>
      <c r="LHX63" s="92"/>
      <c r="LHY63" s="92"/>
      <c r="LHZ63" s="92"/>
      <c r="LIA63" s="92"/>
      <c r="LIB63" s="92"/>
      <c r="LIC63" s="92"/>
      <c r="LID63" s="92"/>
      <c r="LIE63" s="92"/>
      <c r="LIF63" s="92"/>
      <c r="LIG63" s="92"/>
      <c r="LIH63" s="92"/>
      <c r="LII63" s="92"/>
      <c r="LIJ63" s="92"/>
      <c r="LIK63" s="92"/>
      <c r="LIL63" s="92"/>
      <c r="LIM63" s="92"/>
      <c r="LIN63" s="92"/>
      <c r="LIO63" s="92"/>
      <c r="LIP63" s="92"/>
      <c r="LIQ63" s="92"/>
      <c r="LIR63" s="92"/>
      <c r="LIS63" s="92"/>
      <c r="LIT63" s="92"/>
      <c r="LIU63" s="92"/>
      <c r="LIV63" s="92"/>
      <c r="LIW63" s="92"/>
      <c r="LIX63" s="92"/>
      <c r="LIY63" s="92"/>
      <c r="LIZ63" s="92"/>
      <c r="LJA63" s="92"/>
      <c r="LJB63" s="92"/>
      <c r="LJC63" s="92"/>
      <c r="LJD63" s="92"/>
      <c r="LJE63" s="92"/>
      <c r="LJF63" s="92"/>
      <c r="LJG63" s="92"/>
      <c r="LJH63" s="92"/>
      <c r="LJI63" s="92"/>
      <c r="LJJ63" s="92"/>
      <c r="LJK63" s="92"/>
      <c r="LJL63" s="92"/>
      <c r="LJM63" s="92"/>
      <c r="LJN63" s="92"/>
      <c r="LJO63" s="92"/>
      <c r="LJP63" s="92"/>
      <c r="LJQ63" s="92"/>
      <c r="LJR63" s="92"/>
      <c r="LJS63" s="92"/>
      <c r="LJT63" s="92"/>
      <c r="LJU63" s="92"/>
      <c r="LJV63" s="92"/>
      <c r="LJW63" s="92"/>
      <c r="LJX63" s="92"/>
      <c r="LJY63" s="92"/>
      <c r="LJZ63" s="92"/>
      <c r="LKA63" s="92"/>
      <c r="LKB63" s="92"/>
      <c r="LKC63" s="92"/>
      <c r="LKD63" s="92"/>
      <c r="LKE63" s="92"/>
      <c r="LKF63" s="92"/>
      <c r="LKG63" s="92"/>
      <c r="LKH63" s="92"/>
      <c r="LKI63" s="92"/>
      <c r="LKJ63" s="92"/>
      <c r="LKK63" s="92"/>
      <c r="LKL63" s="92"/>
      <c r="LKM63" s="92"/>
      <c r="LKN63" s="92"/>
      <c r="LKO63" s="92"/>
      <c r="LKP63" s="92"/>
      <c r="LKQ63" s="92"/>
      <c r="LKR63" s="92"/>
      <c r="LKS63" s="92"/>
      <c r="LKT63" s="92"/>
      <c r="LKU63" s="92"/>
      <c r="LKV63" s="92"/>
      <c r="LKW63" s="92"/>
      <c r="LKX63" s="92"/>
      <c r="LKY63" s="92"/>
      <c r="LKZ63" s="92"/>
      <c r="LLA63" s="92"/>
      <c r="LLB63" s="92"/>
      <c r="LLC63" s="92"/>
      <c r="LLD63" s="92"/>
      <c r="LLE63" s="92"/>
      <c r="LLF63" s="92"/>
      <c r="LLG63" s="92"/>
      <c r="LLH63" s="92"/>
      <c r="LLI63" s="92"/>
      <c r="LLJ63" s="92"/>
      <c r="LLK63" s="92"/>
      <c r="LLL63" s="92"/>
      <c r="LLM63" s="92"/>
      <c r="LLN63" s="92"/>
      <c r="LLO63" s="92"/>
      <c r="LLP63" s="92"/>
      <c r="LLQ63" s="92"/>
      <c r="LLR63" s="92"/>
      <c r="LLS63" s="92"/>
      <c r="LLT63" s="92"/>
      <c r="LLU63" s="92"/>
      <c r="LLV63" s="92"/>
      <c r="LLW63" s="92"/>
      <c r="LLX63" s="92"/>
      <c r="LLY63" s="92"/>
      <c r="LLZ63" s="92"/>
      <c r="LMA63" s="92"/>
      <c r="LMB63" s="92"/>
      <c r="LMC63" s="92"/>
      <c r="LMD63" s="92"/>
      <c r="LME63" s="92"/>
      <c r="LMF63" s="92"/>
      <c r="LMG63" s="92"/>
      <c r="LMH63" s="92"/>
      <c r="LMI63" s="92"/>
      <c r="LMJ63" s="92"/>
      <c r="LMK63" s="92"/>
      <c r="LML63" s="92"/>
      <c r="LMM63" s="92"/>
      <c r="LMN63" s="92"/>
      <c r="LMO63" s="92"/>
      <c r="LMP63" s="92"/>
      <c r="LMQ63" s="92"/>
      <c r="LMR63" s="92"/>
      <c r="LMS63" s="92"/>
      <c r="LMT63" s="92"/>
      <c r="LMU63" s="92"/>
      <c r="LMV63" s="92"/>
      <c r="LMW63" s="92"/>
      <c r="LMX63" s="92"/>
      <c r="LMY63" s="92"/>
      <c r="LMZ63" s="92"/>
      <c r="LNA63" s="92"/>
      <c r="LNB63" s="92"/>
      <c r="LNC63" s="92"/>
      <c r="LND63" s="92"/>
      <c r="LNE63" s="92"/>
      <c r="LNF63" s="92"/>
      <c r="LNG63" s="92"/>
      <c r="LNH63" s="92"/>
      <c r="LNI63" s="92"/>
      <c r="LNJ63" s="92"/>
      <c r="LNK63" s="92"/>
      <c r="LNL63" s="92"/>
      <c r="LNM63" s="92"/>
      <c r="LNN63" s="92"/>
      <c r="LNO63" s="92"/>
      <c r="LNP63" s="92"/>
      <c r="LNQ63" s="92"/>
      <c r="LNR63" s="92"/>
      <c r="LNS63" s="92"/>
      <c r="LNT63" s="92"/>
      <c r="LNU63" s="92"/>
      <c r="LNV63" s="92"/>
      <c r="LNW63" s="92"/>
      <c r="LNX63" s="92"/>
      <c r="LNY63" s="92"/>
      <c r="LNZ63" s="92"/>
      <c r="LOA63" s="92"/>
      <c r="LOB63" s="92"/>
      <c r="LOC63" s="92"/>
      <c r="LOD63" s="92"/>
      <c r="LOE63" s="92"/>
      <c r="LOF63" s="92"/>
      <c r="LOG63" s="92"/>
      <c r="LOH63" s="92"/>
      <c r="LOI63" s="92"/>
      <c r="LOJ63" s="92"/>
      <c r="LOK63" s="92"/>
      <c r="LOL63" s="92"/>
      <c r="LOM63" s="92"/>
      <c r="LON63" s="92"/>
      <c r="LOO63" s="92"/>
      <c r="LOP63" s="92"/>
      <c r="LOQ63" s="92"/>
      <c r="LOR63" s="92"/>
      <c r="LOS63" s="92"/>
      <c r="LOT63" s="92"/>
      <c r="LOU63" s="92"/>
      <c r="LOV63" s="92"/>
      <c r="LOW63" s="92"/>
      <c r="LOX63" s="92"/>
      <c r="LOY63" s="92"/>
      <c r="LOZ63" s="92"/>
      <c r="LPA63" s="92"/>
      <c r="LPB63" s="92"/>
      <c r="LPC63" s="92"/>
      <c r="LPD63" s="92"/>
      <c r="LPE63" s="92"/>
      <c r="LPF63" s="92"/>
      <c r="LPG63" s="92"/>
      <c r="LPH63" s="92"/>
      <c r="LPI63" s="92"/>
      <c r="LPJ63" s="92"/>
      <c r="LPK63" s="92"/>
      <c r="LPL63" s="92"/>
      <c r="LPM63" s="92"/>
      <c r="LPN63" s="92"/>
      <c r="LPO63" s="92"/>
      <c r="LPP63" s="92"/>
      <c r="LPQ63" s="92"/>
      <c r="LPR63" s="92"/>
      <c r="LPS63" s="92"/>
      <c r="LPT63" s="92"/>
      <c r="LPU63" s="92"/>
      <c r="LPV63" s="92"/>
      <c r="LPW63" s="92"/>
      <c r="LPX63" s="92"/>
      <c r="LPY63" s="92"/>
      <c r="LPZ63" s="92"/>
      <c r="LQA63" s="92"/>
      <c r="LQB63" s="92"/>
      <c r="LQC63" s="92"/>
      <c r="LQD63" s="92"/>
      <c r="LQE63" s="92"/>
      <c r="LQF63" s="92"/>
      <c r="LQG63" s="92"/>
      <c r="LQH63" s="92"/>
      <c r="LQI63" s="92"/>
      <c r="LQJ63" s="92"/>
      <c r="LQK63" s="92"/>
      <c r="LQL63" s="92"/>
      <c r="LQM63" s="92"/>
      <c r="LQN63" s="92"/>
      <c r="LQO63" s="92"/>
      <c r="LQP63" s="92"/>
      <c r="LQQ63" s="92"/>
      <c r="LQR63" s="92"/>
      <c r="LQS63" s="92"/>
      <c r="LQT63" s="92"/>
      <c r="LQU63" s="92"/>
      <c r="LQV63" s="92"/>
      <c r="LQW63" s="92"/>
      <c r="LQX63" s="92"/>
      <c r="LQY63" s="92"/>
      <c r="LQZ63" s="92"/>
      <c r="LRA63" s="92"/>
      <c r="LRB63" s="92"/>
      <c r="LRC63" s="92"/>
      <c r="LRD63" s="92"/>
      <c r="LRE63" s="92"/>
      <c r="LRF63" s="92"/>
      <c r="LRG63" s="92"/>
      <c r="LRH63" s="92"/>
      <c r="LRI63" s="92"/>
      <c r="LRJ63" s="92"/>
      <c r="LRK63" s="92"/>
      <c r="LRL63" s="92"/>
      <c r="LRM63" s="92"/>
      <c r="LRN63" s="92"/>
      <c r="LRO63" s="92"/>
      <c r="LRP63" s="92"/>
      <c r="LRQ63" s="92"/>
      <c r="LRR63" s="92"/>
      <c r="LRS63" s="92"/>
      <c r="LRT63" s="92"/>
      <c r="LRU63" s="92"/>
      <c r="LRV63" s="92"/>
      <c r="LRW63" s="92"/>
      <c r="LRX63" s="92"/>
      <c r="LRY63" s="92"/>
      <c r="LRZ63" s="92"/>
      <c r="LSA63" s="92"/>
      <c r="LSB63" s="92"/>
      <c r="LSC63" s="92"/>
      <c r="LSD63" s="92"/>
      <c r="LSE63" s="92"/>
      <c r="LSF63" s="92"/>
      <c r="LSG63" s="92"/>
      <c r="LSH63" s="92"/>
      <c r="LSI63" s="92"/>
      <c r="LSJ63" s="92"/>
      <c r="LSK63" s="92"/>
      <c r="LSL63" s="92"/>
      <c r="LSM63" s="92"/>
      <c r="LSN63" s="92"/>
      <c r="LSO63" s="92"/>
      <c r="LSP63" s="92"/>
      <c r="LSQ63" s="92"/>
      <c r="LSR63" s="92"/>
      <c r="LSS63" s="92"/>
      <c r="LST63" s="92"/>
      <c r="LSU63" s="92"/>
      <c r="LSV63" s="92"/>
      <c r="LSW63" s="92"/>
      <c r="LSX63" s="92"/>
      <c r="LSY63" s="92"/>
      <c r="LSZ63" s="92"/>
      <c r="LTA63" s="92"/>
      <c r="LTB63" s="92"/>
      <c r="LTC63" s="92"/>
      <c r="LTD63" s="92"/>
      <c r="LTE63" s="92"/>
      <c r="LTF63" s="92"/>
      <c r="LTG63" s="92"/>
      <c r="LTH63" s="92"/>
      <c r="LTI63" s="92"/>
      <c r="LTJ63" s="92"/>
      <c r="LTK63" s="92"/>
      <c r="LTL63" s="92"/>
      <c r="LTM63" s="92"/>
      <c r="LTN63" s="92"/>
      <c r="LTO63" s="92"/>
      <c r="LTP63" s="92"/>
      <c r="LTQ63" s="92"/>
      <c r="LTR63" s="92"/>
      <c r="LTS63" s="92"/>
      <c r="LTT63" s="92"/>
      <c r="LTU63" s="92"/>
      <c r="LTV63" s="92"/>
      <c r="LTW63" s="92"/>
      <c r="LTX63" s="92"/>
      <c r="LTY63" s="92"/>
      <c r="LTZ63" s="92"/>
      <c r="LUA63" s="92"/>
      <c r="LUB63" s="92"/>
      <c r="LUC63" s="92"/>
      <c r="LUD63" s="92"/>
      <c r="LUE63" s="92"/>
      <c r="LUF63" s="92"/>
      <c r="LUG63" s="92"/>
      <c r="LUH63" s="92"/>
      <c r="LUI63" s="92"/>
      <c r="LUJ63" s="92"/>
      <c r="LUK63" s="92"/>
      <c r="LUL63" s="92"/>
      <c r="LUM63" s="92"/>
      <c r="LUN63" s="92"/>
      <c r="LUO63" s="92"/>
      <c r="LUP63" s="92"/>
      <c r="LUQ63" s="92"/>
      <c r="LUR63" s="92"/>
      <c r="LUS63" s="92"/>
      <c r="LUT63" s="92"/>
      <c r="LUU63" s="92"/>
      <c r="LUV63" s="92"/>
      <c r="LUW63" s="92"/>
      <c r="LUX63" s="92"/>
      <c r="LUY63" s="92"/>
      <c r="LUZ63" s="92"/>
      <c r="LVA63" s="92"/>
      <c r="LVB63" s="92"/>
      <c r="LVC63" s="92"/>
      <c r="LVD63" s="92"/>
      <c r="LVE63" s="92"/>
      <c r="LVF63" s="92"/>
      <c r="LVG63" s="92"/>
      <c r="LVH63" s="92"/>
      <c r="LVI63" s="92"/>
      <c r="LVJ63" s="92"/>
      <c r="LVK63" s="92"/>
      <c r="LVL63" s="92"/>
      <c r="LVM63" s="92"/>
      <c r="LVN63" s="92"/>
      <c r="LVO63" s="92"/>
      <c r="LVP63" s="92"/>
      <c r="LVQ63" s="92"/>
      <c r="LVR63" s="92"/>
      <c r="LVS63" s="92"/>
      <c r="LVT63" s="92"/>
      <c r="LVU63" s="92"/>
      <c r="LVV63" s="92"/>
      <c r="LVW63" s="92"/>
      <c r="LVX63" s="92"/>
      <c r="LVY63" s="92"/>
      <c r="LVZ63" s="92"/>
      <c r="LWA63" s="92"/>
      <c r="LWB63" s="92"/>
      <c r="LWC63" s="92"/>
      <c r="LWD63" s="92"/>
      <c r="LWE63" s="92"/>
      <c r="LWF63" s="92"/>
      <c r="LWG63" s="92"/>
      <c r="LWH63" s="92"/>
      <c r="LWI63" s="92"/>
      <c r="LWJ63" s="92"/>
      <c r="LWK63" s="92"/>
      <c r="LWL63" s="92"/>
      <c r="LWM63" s="92"/>
      <c r="LWN63" s="92"/>
      <c r="LWO63" s="92"/>
      <c r="LWP63" s="92"/>
      <c r="LWQ63" s="92"/>
      <c r="LWR63" s="92"/>
      <c r="LWS63" s="92"/>
      <c r="LWT63" s="92"/>
      <c r="LWU63" s="92"/>
      <c r="LWV63" s="92"/>
      <c r="LWW63" s="92"/>
      <c r="LWX63" s="92"/>
      <c r="LWY63" s="92"/>
      <c r="LWZ63" s="92"/>
      <c r="LXA63" s="92"/>
      <c r="LXB63" s="92"/>
      <c r="LXC63" s="92"/>
      <c r="LXD63" s="92"/>
      <c r="LXE63" s="92"/>
      <c r="LXF63" s="92"/>
      <c r="LXG63" s="92"/>
      <c r="LXH63" s="92"/>
      <c r="LXI63" s="92"/>
      <c r="LXJ63" s="92"/>
      <c r="LXK63" s="92"/>
      <c r="LXL63" s="92"/>
      <c r="LXM63" s="92"/>
      <c r="LXN63" s="92"/>
      <c r="LXO63" s="92"/>
      <c r="LXP63" s="92"/>
      <c r="LXQ63" s="92"/>
      <c r="LXR63" s="92"/>
      <c r="LXS63" s="92"/>
      <c r="LXT63" s="92"/>
      <c r="LXU63" s="92"/>
      <c r="LXV63" s="92"/>
      <c r="LXW63" s="92"/>
      <c r="LXX63" s="92"/>
      <c r="LXY63" s="92"/>
      <c r="LXZ63" s="92"/>
      <c r="LYA63" s="92"/>
      <c r="LYB63" s="92"/>
      <c r="LYC63" s="92"/>
      <c r="LYD63" s="92"/>
      <c r="LYE63" s="92"/>
      <c r="LYF63" s="92"/>
      <c r="LYG63" s="92"/>
      <c r="LYH63" s="92"/>
      <c r="LYI63" s="92"/>
      <c r="LYJ63" s="92"/>
      <c r="LYK63" s="92"/>
      <c r="LYL63" s="92"/>
      <c r="LYM63" s="92"/>
      <c r="LYN63" s="92"/>
      <c r="LYO63" s="92"/>
      <c r="LYP63" s="92"/>
      <c r="LYQ63" s="92"/>
      <c r="LYR63" s="92"/>
      <c r="LYS63" s="92"/>
      <c r="LYT63" s="92"/>
      <c r="LYU63" s="92"/>
      <c r="LYV63" s="92"/>
      <c r="LYW63" s="92"/>
      <c r="LYX63" s="92"/>
      <c r="LYY63" s="92"/>
      <c r="LYZ63" s="92"/>
      <c r="LZA63" s="92"/>
      <c r="LZB63" s="92"/>
      <c r="LZC63" s="92"/>
      <c r="LZD63" s="92"/>
      <c r="LZE63" s="92"/>
      <c r="LZF63" s="92"/>
      <c r="LZG63" s="92"/>
      <c r="LZH63" s="92"/>
      <c r="LZI63" s="92"/>
      <c r="LZJ63" s="92"/>
      <c r="LZK63" s="92"/>
      <c r="LZL63" s="92"/>
      <c r="LZM63" s="92"/>
      <c r="LZN63" s="92"/>
      <c r="LZO63" s="92"/>
      <c r="LZP63" s="92"/>
      <c r="LZQ63" s="92"/>
      <c r="LZR63" s="92"/>
      <c r="LZS63" s="92"/>
      <c r="LZT63" s="92"/>
      <c r="LZU63" s="92"/>
      <c r="LZV63" s="92"/>
      <c r="LZW63" s="92"/>
      <c r="LZX63" s="92"/>
      <c r="LZY63" s="92"/>
      <c r="LZZ63" s="92"/>
      <c r="MAA63" s="92"/>
      <c r="MAB63" s="92"/>
      <c r="MAC63" s="92"/>
      <c r="MAD63" s="92"/>
      <c r="MAE63" s="92"/>
      <c r="MAF63" s="92"/>
      <c r="MAG63" s="92"/>
      <c r="MAH63" s="92"/>
      <c r="MAI63" s="92"/>
      <c r="MAJ63" s="92"/>
      <c r="MAK63" s="92"/>
      <c r="MAL63" s="92"/>
      <c r="MAM63" s="92"/>
      <c r="MAN63" s="92"/>
      <c r="MAO63" s="92"/>
      <c r="MAP63" s="92"/>
      <c r="MAQ63" s="92"/>
      <c r="MAR63" s="92"/>
      <c r="MAS63" s="92"/>
      <c r="MAT63" s="92"/>
      <c r="MAU63" s="92"/>
      <c r="MAV63" s="92"/>
      <c r="MAW63" s="92"/>
      <c r="MAX63" s="92"/>
      <c r="MAY63" s="92"/>
      <c r="MAZ63" s="92"/>
      <c r="MBA63" s="92"/>
      <c r="MBB63" s="92"/>
      <c r="MBC63" s="92"/>
      <c r="MBD63" s="92"/>
      <c r="MBE63" s="92"/>
      <c r="MBF63" s="92"/>
      <c r="MBG63" s="92"/>
      <c r="MBH63" s="92"/>
      <c r="MBI63" s="92"/>
      <c r="MBJ63" s="92"/>
      <c r="MBK63" s="92"/>
      <c r="MBL63" s="92"/>
      <c r="MBM63" s="92"/>
      <c r="MBN63" s="92"/>
      <c r="MBO63" s="92"/>
      <c r="MBP63" s="92"/>
      <c r="MBQ63" s="92"/>
      <c r="MBR63" s="92"/>
      <c r="MBS63" s="92"/>
      <c r="MBT63" s="92"/>
      <c r="MBU63" s="92"/>
      <c r="MBV63" s="92"/>
      <c r="MBW63" s="92"/>
      <c r="MBX63" s="92"/>
      <c r="MBY63" s="92"/>
      <c r="MBZ63" s="92"/>
      <c r="MCA63" s="92"/>
      <c r="MCB63" s="92"/>
      <c r="MCC63" s="92"/>
      <c r="MCD63" s="92"/>
      <c r="MCE63" s="92"/>
      <c r="MCF63" s="92"/>
      <c r="MCG63" s="92"/>
      <c r="MCH63" s="92"/>
      <c r="MCI63" s="92"/>
      <c r="MCJ63" s="92"/>
      <c r="MCK63" s="92"/>
      <c r="MCL63" s="92"/>
      <c r="MCM63" s="92"/>
      <c r="MCN63" s="92"/>
      <c r="MCO63" s="92"/>
      <c r="MCP63" s="92"/>
      <c r="MCQ63" s="92"/>
      <c r="MCR63" s="92"/>
      <c r="MCS63" s="92"/>
      <c r="MCT63" s="92"/>
      <c r="MCU63" s="92"/>
      <c r="MCV63" s="92"/>
      <c r="MCW63" s="92"/>
      <c r="MCX63" s="92"/>
      <c r="MCY63" s="92"/>
      <c r="MCZ63" s="92"/>
      <c r="MDA63" s="92"/>
      <c r="MDB63" s="92"/>
      <c r="MDC63" s="92"/>
      <c r="MDD63" s="92"/>
      <c r="MDE63" s="92"/>
      <c r="MDF63" s="92"/>
      <c r="MDG63" s="92"/>
      <c r="MDH63" s="92"/>
      <c r="MDI63" s="92"/>
      <c r="MDJ63" s="92"/>
      <c r="MDK63" s="92"/>
      <c r="MDL63" s="92"/>
      <c r="MDM63" s="92"/>
      <c r="MDN63" s="92"/>
      <c r="MDO63" s="92"/>
      <c r="MDP63" s="92"/>
      <c r="MDQ63" s="92"/>
      <c r="MDR63" s="92"/>
      <c r="MDS63" s="92"/>
      <c r="MDT63" s="92"/>
      <c r="MDU63" s="92"/>
      <c r="MDV63" s="92"/>
      <c r="MDW63" s="92"/>
      <c r="MDX63" s="92"/>
      <c r="MDY63" s="92"/>
      <c r="MDZ63" s="92"/>
      <c r="MEA63" s="92"/>
      <c r="MEB63" s="92"/>
      <c r="MEC63" s="92"/>
      <c r="MED63" s="92"/>
      <c r="MEE63" s="92"/>
      <c r="MEF63" s="92"/>
      <c r="MEG63" s="92"/>
      <c r="MEH63" s="92"/>
      <c r="MEI63" s="92"/>
      <c r="MEJ63" s="92"/>
      <c r="MEK63" s="92"/>
      <c r="MEL63" s="92"/>
      <c r="MEM63" s="92"/>
      <c r="MEN63" s="92"/>
      <c r="MEO63" s="92"/>
      <c r="MEP63" s="92"/>
      <c r="MEQ63" s="92"/>
      <c r="MER63" s="92"/>
      <c r="MES63" s="92"/>
      <c r="MET63" s="92"/>
      <c r="MEU63" s="92"/>
      <c r="MEV63" s="92"/>
      <c r="MEW63" s="92"/>
      <c r="MEX63" s="92"/>
      <c r="MEY63" s="92"/>
      <c r="MEZ63" s="92"/>
      <c r="MFA63" s="92"/>
      <c r="MFB63" s="92"/>
      <c r="MFC63" s="92"/>
      <c r="MFD63" s="92"/>
      <c r="MFE63" s="92"/>
      <c r="MFF63" s="92"/>
      <c r="MFG63" s="92"/>
      <c r="MFH63" s="92"/>
      <c r="MFI63" s="92"/>
      <c r="MFJ63" s="92"/>
      <c r="MFK63" s="92"/>
      <c r="MFL63" s="92"/>
      <c r="MFM63" s="92"/>
      <c r="MFN63" s="92"/>
      <c r="MFO63" s="92"/>
      <c r="MFP63" s="92"/>
      <c r="MFQ63" s="92"/>
      <c r="MFR63" s="92"/>
      <c r="MFS63" s="92"/>
      <c r="MFT63" s="92"/>
      <c r="MFU63" s="92"/>
      <c r="MFV63" s="92"/>
      <c r="MFW63" s="92"/>
      <c r="MFX63" s="92"/>
      <c r="MFY63" s="92"/>
      <c r="MFZ63" s="92"/>
      <c r="MGA63" s="92"/>
      <c r="MGB63" s="92"/>
      <c r="MGC63" s="92"/>
      <c r="MGD63" s="92"/>
      <c r="MGE63" s="92"/>
      <c r="MGF63" s="92"/>
      <c r="MGG63" s="92"/>
      <c r="MGH63" s="92"/>
      <c r="MGI63" s="92"/>
      <c r="MGJ63" s="92"/>
      <c r="MGK63" s="92"/>
      <c r="MGL63" s="92"/>
      <c r="MGM63" s="92"/>
      <c r="MGN63" s="92"/>
      <c r="MGO63" s="92"/>
      <c r="MGP63" s="92"/>
      <c r="MGQ63" s="92"/>
      <c r="MGR63" s="92"/>
      <c r="MGS63" s="92"/>
      <c r="MGT63" s="92"/>
      <c r="MGU63" s="92"/>
      <c r="MGV63" s="92"/>
      <c r="MGW63" s="92"/>
      <c r="MGX63" s="92"/>
      <c r="MGY63" s="92"/>
      <c r="MGZ63" s="92"/>
      <c r="MHA63" s="92"/>
      <c r="MHB63" s="92"/>
      <c r="MHC63" s="92"/>
      <c r="MHD63" s="92"/>
      <c r="MHE63" s="92"/>
      <c r="MHF63" s="92"/>
      <c r="MHG63" s="92"/>
      <c r="MHH63" s="92"/>
      <c r="MHI63" s="92"/>
      <c r="MHJ63" s="92"/>
      <c r="MHK63" s="92"/>
      <c r="MHL63" s="92"/>
      <c r="MHM63" s="92"/>
      <c r="MHN63" s="92"/>
      <c r="MHO63" s="92"/>
      <c r="MHP63" s="92"/>
      <c r="MHQ63" s="92"/>
      <c r="MHR63" s="92"/>
      <c r="MHS63" s="92"/>
      <c r="MHT63" s="92"/>
      <c r="MHU63" s="92"/>
      <c r="MHV63" s="92"/>
      <c r="MHW63" s="92"/>
      <c r="MHX63" s="92"/>
      <c r="MHY63" s="92"/>
      <c r="MHZ63" s="92"/>
      <c r="MIA63" s="92"/>
      <c r="MIB63" s="92"/>
      <c r="MIC63" s="92"/>
      <c r="MID63" s="92"/>
      <c r="MIE63" s="92"/>
      <c r="MIF63" s="92"/>
      <c r="MIG63" s="92"/>
      <c r="MIH63" s="92"/>
      <c r="MII63" s="92"/>
      <c r="MIJ63" s="92"/>
      <c r="MIK63" s="92"/>
      <c r="MIL63" s="92"/>
      <c r="MIM63" s="92"/>
      <c r="MIN63" s="92"/>
      <c r="MIO63" s="92"/>
      <c r="MIP63" s="92"/>
      <c r="MIQ63" s="92"/>
      <c r="MIR63" s="92"/>
      <c r="MIS63" s="92"/>
      <c r="MIT63" s="92"/>
      <c r="MIU63" s="92"/>
      <c r="MIV63" s="92"/>
      <c r="MIW63" s="92"/>
      <c r="MIX63" s="92"/>
      <c r="MIY63" s="92"/>
      <c r="MIZ63" s="92"/>
      <c r="MJA63" s="92"/>
      <c r="MJB63" s="92"/>
      <c r="MJC63" s="92"/>
      <c r="MJD63" s="92"/>
      <c r="MJE63" s="92"/>
      <c r="MJF63" s="92"/>
      <c r="MJG63" s="92"/>
      <c r="MJH63" s="92"/>
      <c r="MJI63" s="92"/>
      <c r="MJJ63" s="92"/>
      <c r="MJK63" s="92"/>
      <c r="MJL63" s="92"/>
      <c r="MJM63" s="92"/>
      <c r="MJN63" s="92"/>
      <c r="MJO63" s="92"/>
      <c r="MJP63" s="92"/>
      <c r="MJQ63" s="92"/>
      <c r="MJR63" s="92"/>
      <c r="MJS63" s="92"/>
      <c r="MJT63" s="92"/>
      <c r="MJU63" s="92"/>
      <c r="MJV63" s="92"/>
      <c r="MJW63" s="92"/>
      <c r="MJX63" s="92"/>
      <c r="MJY63" s="92"/>
      <c r="MJZ63" s="92"/>
      <c r="MKA63" s="92"/>
      <c r="MKB63" s="92"/>
      <c r="MKC63" s="92"/>
      <c r="MKD63" s="92"/>
      <c r="MKE63" s="92"/>
      <c r="MKF63" s="92"/>
      <c r="MKG63" s="92"/>
      <c r="MKH63" s="92"/>
      <c r="MKI63" s="92"/>
      <c r="MKJ63" s="92"/>
      <c r="MKK63" s="92"/>
      <c r="MKL63" s="92"/>
      <c r="MKM63" s="92"/>
      <c r="MKN63" s="92"/>
      <c r="MKO63" s="92"/>
      <c r="MKP63" s="92"/>
      <c r="MKQ63" s="92"/>
      <c r="MKR63" s="92"/>
      <c r="MKS63" s="92"/>
      <c r="MKT63" s="92"/>
      <c r="MKU63" s="92"/>
      <c r="MKV63" s="92"/>
      <c r="MKW63" s="92"/>
      <c r="MKX63" s="92"/>
      <c r="MKY63" s="92"/>
      <c r="MKZ63" s="92"/>
      <c r="MLA63" s="92"/>
      <c r="MLB63" s="92"/>
      <c r="MLC63" s="92"/>
      <c r="MLD63" s="92"/>
      <c r="MLE63" s="92"/>
      <c r="MLF63" s="92"/>
      <c r="MLG63" s="92"/>
      <c r="MLH63" s="92"/>
      <c r="MLI63" s="92"/>
      <c r="MLJ63" s="92"/>
      <c r="MLK63" s="92"/>
      <c r="MLL63" s="92"/>
      <c r="MLM63" s="92"/>
      <c r="MLN63" s="92"/>
      <c r="MLO63" s="92"/>
      <c r="MLP63" s="92"/>
      <c r="MLQ63" s="92"/>
      <c r="MLR63" s="92"/>
      <c r="MLS63" s="92"/>
      <c r="MLT63" s="92"/>
      <c r="MLU63" s="92"/>
      <c r="MLV63" s="92"/>
      <c r="MLW63" s="92"/>
      <c r="MLX63" s="92"/>
      <c r="MLY63" s="92"/>
      <c r="MLZ63" s="92"/>
      <c r="MMA63" s="92"/>
      <c r="MMB63" s="92"/>
      <c r="MMC63" s="92"/>
      <c r="MMD63" s="92"/>
      <c r="MME63" s="92"/>
      <c r="MMF63" s="92"/>
      <c r="MMG63" s="92"/>
      <c r="MMH63" s="92"/>
      <c r="MMI63" s="92"/>
      <c r="MMJ63" s="92"/>
      <c r="MMK63" s="92"/>
      <c r="MML63" s="92"/>
      <c r="MMM63" s="92"/>
      <c r="MMN63" s="92"/>
      <c r="MMO63" s="92"/>
      <c r="MMP63" s="92"/>
      <c r="MMQ63" s="92"/>
      <c r="MMR63" s="92"/>
      <c r="MMS63" s="92"/>
      <c r="MMT63" s="92"/>
      <c r="MMU63" s="92"/>
      <c r="MMV63" s="92"/>
      <c r="MMW63" s="92"/>
      <c r="MMX63" s="92"/>
      <c r="MMY63" s="92"/>
      <c r="MMZ63" s="92"/>
      <c r="MNA63" s="92"/>
      <c r="MNB63" s="92"/>
      <c r="MNC63" s="92"/>
      <c r="MND63" s="92"/>
      <c r="MNE63" s="92"/>
      <c r="MNF63" s="92"/>
      <c r="MNG63" s="92"/>
      <c r="MNH63" s="92"/>
      <c r="MNI63" s="92"/>
      <c r="MNJ63" s="92"/>
      <c r="MNK63" s="92"/>
      <c r="MNL63" s="92"/>
      <c r="MNM63" s="92"/>
      <c r="MNN63" s="92"/>
      <c r="MNO63" s="92"/>
      <c r="MNP63" s="92"/>
      <c r="MNQ63" s="92"/>
      <c r="MNR63" s="92"/>
      <c r="MNS63" s="92"/>
      <c r="MNT63" s="92"/>
      <c r="MNU63" s="92"/>
      <c r="MNV63" s="92"/>
      <c r="MNW63" s="92"/>
      <c r="MNX63" s="92"/>
      <c r="MNY63" s="92"/>
      <c r="MNZ63" s="92"/>
      <c r="MOA63" s="92"/>
      <c r="MOB63" s="92"/>
      <c r="MOC63" s="92"/>
      <c r="MOD63" s="92"/>
      <c r="MOE63" s="92"/>
      <c r="MOF63" s="92"/>
      <c r="MOG63" s="92"/>
      <c r="MOH63" s="92"/>
      <c r="MOI63" s="92"/>
      <c r="MOJ63" s="92"/>
      <c r="MOK63" s="92"/>
      <c r="MOL63" s="92"/>
      <c r="MOM63" s="92"/>
      <c r="MON63" s="92"/>
      <c r="MOO63" s="92"/>
      <c r="MOP63" s="92"/>
      <c r="MOQ63" s="92"/>
      <c r="MOR63" s="92"/>
      <c r="MOS63" s="92"/>
      <c r="MOT63" s="92"/>
      <c r="MOU63" s="92"/>
      <c r="MOV63" s="92"/>
      <c r="MOW63" s="92"/>
      <c r="MOX63" s="92"/>
      <c r="MOY63" s="92"/>
      <c r="MOZ63" s="92"/>
      <c r="MPA63" s="92"/>
      <c r="MPB63" s="92"/>
      <c r="MPC63" s="92"/>
      <c r="MPD63" s="92"/>
      <c r="MPE63" s="92"/>
      <c r="MPF63" s="92"/>
      <c r="MPG63" s="92"/>
      <c r="MPH63" s="92"/>
      <c r="MPI63" s="92"/>
      <c r="MPJ63" s="92"/>
      <c r="MPK63" s="92"/>
      <c r="MPL63" s="92"/>
      <c r="MPM63" s="92"/>
      <c r="MPN63" s="92"/>
      <c r="MPO63" s="92"/>
      <c r="MPP63" s="92"/>
      <c r="MPQ63" s="92"/>
      <c r="MPR63" s="92"/>
      <c r="MPS63" s="92"/>
      <c r="MPT63" s="92"/>
      <c r="MPU63" s="92"/>
      <c r="MPV63" s="92"/>
      <c r="MPW63" s="92"/>
      <c r="MPX63" s="92"/>
      <c r="MPY63" s="92"/>
      <c r="MPZ63" s="92"/>
      <c r="MQA63" s="92"/>
      <c r="MQB63" s="92"/>
      <c r="MQC63" s="92"/>
      <c r="MQD63" s="92"/>
      <c r="MQE63" s="92"/>
      <c r="MQF63" s="92"/>
      <c r="MQG63" s="92"/>
      <c r="MQH63" s="92"/>
      <c r="MQI63" s="92"/>
      <c r="MQJ63" s="92"/>
      <c r="MQK63" s="92"/>
      <c r="MQL63" s="92"/>
      <c r="MQM63" s="92"/>
      <c r="MQN63" s="92"/>
      <c r="MQO63" s="92"/>
      <c r="MQP63" s="92"/>
      <c r="MQQ63" s="92"/>
      <c r="MQR63" s="92"/>
      <c r="MQS63" s="92"/>
      <c r="MQT63" s="92"/>
      <c r="MQU63" s="92"/>
      <c r="MQV63" s="92"/>
      <c r="MQW63" s="92"/>
      <c r="MQX63" s="92"/>
      <c r="MQY63" s="92"/>
      <c r="MQZ63" s="92"/>
      <c r="MRA63" s="92"/>
      <c r="MRB63" s="92"/>
      <c r="MRC63" s="92"/>
      <c r="MRD63" s="92"/>
      <c r="MRE63" s="92"/>
      <c r="MRF63" s="92"/>
      <c r="MRG63" s="92"/>
      <c r="MRH63" s="92"/>
      <c r="MRI63" s="92"/>
      <c r="MRJ63" s="92"/>
      <c r="MRK63" s="92"/>
      <c r="MRL63" s="92"/>
      <c r="MRM63" s="92"/>
      <c r="MRN63" s="92"/>
      <c r="MRO63" s="92"/>
      <c r="MRP63" s="92"/>
      <c r="MRQ63" s="92"/>
      <c r="MRR63" s="92"/>
      <c r="MRS63" s="92"/>
      <c r="MRT63" s="92"/>
      <c r="MRU63" s="92"/>
      <c r="MRV63" s="92"/>
      <c r="MRW63" s="92"/>
      <c r="MRX63" s="92"/>
      <c r="MRY63" s="92"/>
      <c r="MRZ63" s="92"/>
      <c r="MSA63" s="92"/>
      <c r="MSB63" s="92"/>
      <c r="MSC63" s="92"/>
      <c r="MSD63" s="92"/>
      <c r="MSE63" s="92"/>
      <c r="MSF63" s="92"/>
      <c r="MSG63" s="92"/>
      <c r="MSH63" s="92"/>
      <c r="MSI63" s="92"/>
      <c r="MSJ63" s="92"/>
      <c r="MSK63" s="92"/>
      <c r="MSL63" s="92"/>
      <c r="MSM63" s="92"/>
      <c r="MSN63" s="92"/>
      <c r="MSO63" s="92"/>
      <c r="MSP63" s="92"/>
      <c r="MSQ63" s="92"/>
      <c r="MSR63" s="92"/>
      <c r="MSS63" s="92"/>
      <c r="MST63" s="92"/>
      <c r="MSU63" s="92"/>
      <c r="MSV63" s="92"/>
      <c r="MSW63" s="92"/>
      <c r="MSX63" s="92"/>
      <c r="MSY63" s="92"/>
      <c r="MSZ63" s="92"/>
      <c r="MTA63" s="92"/>
      <c r="MTB63" s="92"/>
      <c r="MTC63" s="92"/>
      <c r="MTD63" s="92"/>
      <c r="MTE63" s="92"/>
      <c r="MTF63" s="92"/>
      <c r="MTG63" s="92"/>
      <c r="MTH63" s="92"/>
      <c r="MTI63" s="92"/>
      <c r="MTJ63" s="92"/>
      <c r="MTK63" s="92"/>
      <c r="MTL63" s="92"/>
      <c r="MTM63" s="92"/>
      <c r="MTN63" s="92"/>
      <c r="MTO63" s="92"/>
      <c r="MTP63" s="92"/>
      <c r="MTQ63" s="92"/>
      <c r="MTR63" s="92"/>
      <c r="MTS63" s="92"/>
      <c r="MTT63" s="92"/>
      <c r="MTU63" s="92"/>
      <c r="MTV63" s="92"/>
      <c r="MTW63" s="92"/>
      <c r="MTX63" s="92"/>
      <c r="MTY63" s="92"/>
      <c r="MTZ63" s="92"/>
      <c r="MUA63" s="92"/>
      <c r="MUB63" s="92"/>
      <c r="MUC63" s="92"/>
      <c r="MUD63" s="92"/>
      <c r="MUE63" s="92"/>
      <c r="MUF63" s="92"/>
      <c r="MUG63" s="92"/>
      <c r="MUH63" s="92"/>
      <c r="MUI63" s="92"/>
      <c r="MUJ63" s="92"/>
      <c r="MUK63" s="92"/>
      <c r="MUL63" s="92"/>
      <c r="MUM63" s="92"/>
      <c r="MUN63" s="92"/>
      <c r="MUO63" s="92"/>
      <c r="MUP63" s="92"/>
      <c r="MUQ63" s="92"/>
      <c r="MUR63" s="92"/>
      <c r="MUS63" s="92"/>
      <c r="MUT63" s="92"/>
      <c r="MUU63" s="92"/>
      <c r="MUV63" s="92"/>
      <c r="MUW63" s="92"/>
      <c r="MUX63" s="92"/>
      <c r="MUY63" s="92"/>
      <c r="MUZ63" s="92"/>
      <c r="MVA63" s="92"/>
      <c r="MVB63" s="92"/>
      <c r="MVC63" s="92"/>
      <c r="MVD63" s="92"/>
      <c r="MVE63" s="92"/>
      <c r="MVF63" s="92"/>
      <c r="MVG63" s="92"/>
      <c r="MVH63" s="92"/>
      <c r="MVI63" s="92"/>
      <c r="MVJ63" s="92"/>
      <c r="MVK63" s="92"/>
      <c r="MVL63" s="92"/>
      <c r="MVM63" s="92"/>
      <c r="MVN63" s="92"/>
      <c r="MVO63" s="92"/>
      <c r="MVP63" s="92"/>
      <c r="MVQ63" s="92"/>
      <c r="MVR63" s="92"/>
      <c r="MVS63" s="92"/>
      <c r="MVT63" s="92"/>
      <c r="MVU63" s="92"/>
      <c r="MVV63" s="92"/>
      <c r="MVW63" s="92"/>
      <c r="MVX63" s="92"/>
      <c r="MVY63" s="92"/>
      <c r="MVZ63" s="92"/>
      <c r="MWA63" s="92"/>
      <c r="MWB63" s="92"/>
      <c r="MWC63" s="92"/>
      <c r="MWD63" s="92"/>
      <c r="MWE63" s="92"/>
      <c r="MWF63" s="92"/>
      <c r="MWG63" s="92"/>
      <c r="MWH63" s="92"/>
      <c r="MWI63" s="92"/>
      <c r="MWJ63" s="92"/>
      <c r="MWK63" s="92"/>
      <c r="MWL63" s="92"/>
      <c r="MWM63" s="92"/>
      <c r="MWN63" s="92"/>
      <c r="MWO63" s="92"/>
      <c r="MWP63" s="92"/>
      <c r="MWQ63" s="92"/>
      <c r="MWR63" s="92"/>
      <c r="MWS63" s="92"/>
      <c r="MWT63" s="92"/>
      <c r="MWU63" s="92"/>
      <c r="MWV63" s="92"/>
      <c r="MWW63" s="92"/>
      <c r="MWX63" s="92"/>
      <c r="MWY63" s="92"/>
      <c r="MWZ63" s="92"/>
      <c r="MXA63" s="92"/>
      <c r="MXB63" s="92"/>
      <c r="MXC63" s="92"/>
      <c r="MXD63" s="92"/>
      <c r="MXE63" s="92"/>
      <c r="MXF63" s="92"/>
      <c r="MXG63" s="92"/>
      <c r="MXH63" s="92"/>
      <c r="MXI63" s="92"/>
      <c r="MXJ63" s="92"/>
      <c r="MXK63" s="92"/>
      <c r="MXL63" s="92"/>
      <c r="MXM63" s="92"/>
      <c r="MXN63" s="92"/>
      <c r="MXO63" s="92"/>
      <c r="MXP63" s="92"/>
      <c r="MXQ63" s="92"/>
      <c r="MXR63" s="92"/>
      <c r="MXS63" s="92"/>
      <c r="MXT63" s="92"/>
      <c r="MXU63" s="92"/>
      <c r="MXV63" s="92"/>
      <c r="MXW63" s="92"/>
      <c r="MXX63" s="92"/>
      <c r="MXY63" s="92"/>
      <c r="MXZ63" s="92"/>
      <c r="MYA63" s="92"/>
      <c r="MYB63" s="92"/>
      <c r="MYC63" s="92"/>
      <c r="MYD63" s="92"/>
      <c r="MYE63" s="92"/>
      <c r="MYF63" s="92"/>
      <c r="MYG63" s="92"/>
      <c r="MYH63" s="92"/>
      <c r="MYI63" s="92"/>
      <c r="MYJ63" s="92"/>
      <c r="MYK63" s="92"/>
      <c r="MYL63" s="92"/>
      <c r="MYM63" s="92"/>
      <c r="MYN63" s="92"/>
      <c r="MYO63" s="92"/>
      <c r="MYP63" s="92"/>
      <c r="MYQ63" s="92"/>
      <c r="MYR63" s="92"/>
      <c r="MYS63" s="92"/>
      <c r="MYT63" s="92"/>
      <c r="MYU63" s="92"/>
      <c r="MYV63" s="92"/>
      <c r="MYW63" s="92"/>
      <c r="MYX63" s="92"/>
      <c r="MYY63" s="92"/>
      <c r="MYZ63" s="92"/>
      <c r="MZA63" s="92"/>
      <c r="MZB63" s="92"/>
      <c r="MZC63" s="92"/>
      <c r="MZD63" s="92"/>
      <c r="MZE63" s="92"/>
      <c r="MZF63" s="92"/>
      <c r="MZG63" s="92"/>
      <c r="MZH63" s="92"/>
      <c r="MZI63" s="92"/>
      <c r="MZJ63" s="92"/>
      <c r="MZK63" s="92"/>
      <c r="MZL63" s="92"/>
      <c r="MZM63" s="92"/>
      <c r="MZN63" s="92"/>
      <c r="MZO63" s="92"/>
      <c r="MZP63" s="92"/>
      <c r="MZQ63" s="92"/>
      <c r="MZR63" s="92"/>
      <c r="MZS63" s="92"/>
      <c r="MZT63" s="92"/>
      <c r="MZU63" s="92"/>
      <c r="MZV63" s="92"/>
      <c r="MZW63" s="92"/>
      <c r="MZX63" s="92"/>
      <c r="MZY63" s="92"/>
      <c r="MZZ63" s="92"/>
      <c r="NAA63" s="92"/>
      <c r="NAB63" s="92"/>
      <c r="NAC63" s="92"/>
      <c r="NAD63" s="92"/>
      <c r="NAE63" s="92"/>
      <c r="NAF63" s="92"/>
      <c r="NAG63" s="92"/>
      <c r="NAH63" s="92"/>
      <c r="NAI63" s="92"/>
      <c r="NAJ63" s="92"/>
      <c r="NAK63" s="92"/>
      <c r="NAL63" s="92"/>
      <c r="NAM63" s="92"/>
      <c r="NAN63" s="92"/>
      <c r="NAO63" s="92"/>
      <c r="NAP63" s="92"/>
      <c r="NAQ63" s="92"/>
      <c r="NAR63" s="92"/>
      <c r="NAS63" s="92"/>
      <c r="NAT63" s="92"/>
      <c r="NAU63" s="92"/>
      <c r="NAV63" s="92"/>
      <c r="NAW63" s="92"/>
      <c r="NAX63" s="92"/>
      <c r="NAY63" s="92"/>
      <c r="NAZ63" s="92"/>
      <c r="NBA63" s="92"/>
      <c r="NBB63" s="92"/>
      <c r="NBC63" s="92"/>
      <c r="NBD63" s="92"/>
      <c r="NBE63" s="92"/>
      <c r="NBF63" s="92"/>
      <c r="NBG63" s="92"/>
      <c r="NBH63" s="92"/>
      <c r="NBI63" s="92"/>
      <c r="NBJ63" s="92"/>
      <c r="NBK63" s="92"/>
      <c r="NBL63" s="92"/>
      <c r="NBM63" s="92"/>
      <c r="NBN63" s="92"/>
      <c r="NBO63" s="92"/>
      <c r="NBP63" s="92"/>
      <c r="NBQ63" s="92"/>
      <c r="NBR63" s="92"/>
      <c r="NBS63" s="92"/>
      <c r="NBT63" s="92"/>
      <c r="NBU63" s="92"/>
      <c r="NBV63" s="92"/>
      <c r="NBW63" s="92"/>
      <c r="NBX63" s="92"/>
      <c r="NBY63" s="92"/>
      <c r="NBZ63" s="92"/>
      <c r="NCA63" s="92"/>
      <c r="NCB63" s="92"/>
      <c r="NCC63" s="92"/>
      <c r="NCD63" s="92"/>
      <c r="NCE63" s="92"/>
      <c r="NCF63" s="92"/>
      <c r="NCG63" s="92"/>
      <c r="NCH63" s="92"/>
      <c r="NCI63" s="92"/>
      <c r="NCJ63" s="92"/>
      <c r="NCK63" s="92"/>
      <c r="NCL63" s="92"/>
      <c r="NCM63" s="92"/>
      <c r="NCN63" s="92"/>
      <c r="NCO63" s="92"/>
      <c r="NCP63" s="92"/>
      <c r="NCQ63" s="92"/>
      <c r="NCR63" s="92"/>
      <c r="NCS63" s="92"/>
      <c r="NCT63" s="92"/>
      <c r="NCU63" s="92"/>
      <c r="NCV63" s="92"/>
      <c r="NCW63" s="92"/>
      <c r="NCX63" s="92"/>
      <c r="NCY63" s="92"/>
      <c r="NCZ63" s="92"/>
      <c r="NDA63" s="92"/>
      <c r="NDB63" s="92"/>
      <c r="NDC63" s="92"/>
      <c r="NDD63" s="92"/>
      <c r="NDE63" s="92"/>
      <c r="NDF63" s="92"/>
      <c r="NDG63" s="92"/>
      <c r="NDH63" s="92"/>
      <c r="NDI63" s="92"/>
      <c r="NDJ63" s="92"/>
      <c r="NDK63" s="92"/>
      <c r="NDL63" s="92"/>
      <c r="NDM63" s="92"/>
      <c r="NDN63" s="92"/>
      <c r="NDO63" s="92"/>
      <c r="NDP63" s="92"/>
      <c r="NDQ63" s="92"/>
      <c r="NDR63" s="92"/>
      <c r="NDS63" s="92"/>
      <c r="NDT63" s="92"/>
      <c r="NDU63" s="92"/>
      <c r="NDV63" s="92"/>
      <c r="NDW63" s="92"/>
      <c r="NDX63" s="92"/>
      <c r="NDY63" s="92"/>
      <c r="NDZ63" s="92"/>
      <c r="NEA63" s="92"/>
      <c r="NEB63" s="92"/>
      <c r="NEC63" s="92"/>
      <c r="NED63" s="92"/>
      <c r="NEE63" s="92"/>
      <c r="NEF63" s="92"/>
      <c r="NEG63" s="92"/>
      <c r="NEH63" s="92"/>
      <c r="NEI63" s="92"/>
      <c r="NEJ63" s="92"/>
      <c r="NEK63" s="92"/>
      <c r="NEL63" s="92"/>
      <c r="NEM63" s="92"/>
      <c r="NEN63" s="92"/>
      <c r="NEO63" s="92"/>
      <c r="NEP63" s="92"/>
      <c r="NEQ63" s="92"/>
      <c r="NER63" s="92"/>
      <c r="NES63" s="92"/>
      <c r="NET63" s="92"/>
      <c r="NEU63" s="92"/>
      <c r="NEV63" s="92"/>
      <c r="NEW63" s="92"/>
      <c r="NEX63" s="92"/>
      <c r="NEY63" s="92"/>
      <c r="NEZ63" s="92"/>
      <c r="NFA63" s="92"/>
      <c r="NFB63" s="92"/>
      <c r="NFC63" s="92"/>
      <c r="NFD63" s="92"/>
      <c r="NFE63" s="92"/>
      <c r="NFF63" s="92"/>
      <c r="NFG63" s="92"/>
      <c r="NFH63" s="92"/>
      <c r="NFI63" s="92"/>
      <c r="NFJ63" s="92"/>
      <c r="NFK63" s="92"/>
      <c r="NFL63" s="92"/>
      <c r="NFM63" s="92"/>
      <c r="NFN63" s="92"/>
      <c r="NFO63" s="92"/>
      <c r="NFP63" s="92"/>
      <c r="NFQ63" s="92"/>
      <c r="NFR63" s="92"/>
      <c r="NFS63" s="92"/>
      <c r="NFT63" s="92"/>
      <c r="NFU63" s="92"/>
      <c r="NFV63" s="92"/>
      <c r="NFW63" s="92"/>
      <c r="NFX63" s="92"/>
      <c r="NFY63" s="92"/>
      <c r="NFZ63" s="92"/>
      <c r="NGA63" s="92"/>
      <c r="NGB63" s="92"/>
      <c r="NGC63" s="92"/>
      <c r="NGD63" s="92"/>
      <c r="NGE63" s="92"/>
      <c r="NGF63" s="92"/>
      <c r="NGG63" s="92"/>
      <c r="NGH63" s="92"/>
      <c r="NGI63" s="92"/>
      <c r="NGJ63" s="92"/>
      <c r="NGK63" s="92"/>
      <c r="NGL63" s="92"/>
      <c r="NGM63" s="92"/>
      <c r="NGN63" s="92"/>
      <c r="NGO63" s="92"/>
      <c r="NGP63" s="92"/>
      <c r="NGQ63" s="92"/>
      <c r="NGR63" s="92"/>
      <c r="NGS63" s="92"/>
      <c r="NGT63" s="92"/>
      <c r="NGU63" s="92"/>
      <c r="NGV63" s="92"/>
      <c r="NGW63" s="92"/>
      <c r="NGX63" s="92"/>
      <c r="NGY63" s="92"/>
      <c r="NGZ63" s="92"/>
      <c r="NHA63" s="92"/>
      <c r="NHB63" s="92"/>
      <c r="NHC63" s="92"/>
      <c r="NHD63" s="92"/>
      <c r="NHE63" s="92"/>
      <c r="NHF63" s="92"/>
      <c r="NHG63" s="92"/>
      <c r="NHH63" s="92"/>
      <c r="NHI63" s="92"/>
      <c r="NHJ63" s="92"/>
      <c r="NHK63" s="92"/>
      <c r="NHL63" s="92"/>
      <c r="NHM63" s="92"/>
      <c r="NHN63" s="92"/>
      <c r="NHO63" s="92"/>
      <c r="NHP63" s="92"/>
      <c r="NHQ63" s="92"/>
      <c r="NHR63" s="92"/>
      <c r="NHS63" s="92"/>
      <c r="NHT63" s="92"/>
      <c r="NHU63" s="92"/>
      <c r="NHV63" s="92"/>
      <c r="NHW63" s="92"/>
      <c r="NHX63" s="92"/>
      <c r="NHY63" s="92"/>
      <c r="NHZ63" s="92"/>
      <c r="NIA63" s="92"/>
      <c r="NIB63" s="92"/>
      <c r="NIC63" s="92"/>
      <c r="NID63" s="92"/>
      <c r="NIE63" s="92"/>
      <c r="NIF63" s="92"/>
      <c r="NIG63" s="92"/>
      <c r="NIH63" s="92"/>
      <c r="NII63" s="92"/>
      <c r="NIJ63" s="92"/>
      <c r="NIK63" s="92"/>
      <c r="NIL63" s="92"/>
      <c r="NIM63" s="92"/>
      <c r="NIN63" s="92"/>
      <c r="NIO63" s="92"/>
      <c r="NIP63" s="92"/>
      <c r="NIQ63" s="92"/>
      <c r="NIR63" s="92"/>
      <c r="NIS63" s="92"/>
      <c r="NIT63" s="92"/>
      <c r="NIU63" s="92"/>
      <c r="NIV63" s="92"/>
      <c r="NIW63" s="92"/>
      <c r="NIX63" s="92"/>
      <c r="NIY63" s="92"/>
      <c r="NIZ63" s="92"/>
      <c r="NJA63" s="92"/>
      <c r="NJB63" s="92"/>
      <c r="NJC63" s="92"/>
      <c r="NJD63" s="92"/>
      <c r="NJE63" s="92"/>
      <c r="NJF63" s="92"/>
      <c r="NJG63" s="92"/>
      <c r="NJH63" s="92"/>
      <c r="NJI63" s="92"/>
      <c r="NJJ63" s="92"/>
      <c r="NJK63" s="92"/>
      <c r="NJL63" s="92"/>
      <c r="NJM63" s="92"/>
      <c r="NJN63" s="92"/>
      <c r="NJO63" s="92"/>
      <c r="NJP63" s="92"/>
      <c r="NJQ63" s="92"/>
      <c r="NJR63" s="92"/>
      <c r="NJS63" s="92"/>
      <c r="NJT63" s="92"/>
      <c r="NJU63" s="92"/>
      <c r="NJV63" s="92"/>
      <c r="NJW63" s="92"/>
      <c r="NJX63" s="92"/>
      <c r="NJY63" s="92"/>
      <c r="NJZ63" s="92"/>
      <c r="NKA63" s="92"/>
      <c r="NKB63" s="92"/>
      <c r="NKC63" s="92"/>
      <c r="NKD63" s="92"/>
      <c r="NKE63" s="92"/>
      <c r="NKF63" s="92"/>
      <c r="NKG63" s="92"/>
      <c r="NKH63" s="92"/>
      <c r="NKI63" s="92"/>
      <c r="NKJ63" s="92"/>
      <c r="NKK63" s="92"/>
      <c r="NKL63" s="92"/>
      <c r="NKM63" s="92"/>
      <c r="NKN63" s="92"/>
      <c r="NKO63" s="92"/>
      <c r="NKP63" s="92"/>
      <c r="NKQ63" s="92"/>
      <c r="NKR63" s="92"/>
      <c r="NKS63" s="92"/>
      <c r="NKT63" s="92"/>
      <c r="NKU63" s="92"/>
      <c r="NKV63" s="92"/>
      <c r="NKW63" s="92"/>
      <c r="NKX63" s="92"/>
      <c r="NKY63" s="92"/>
      <c r="NKZ63" s="92"/>
      <c r="NLA63" s="92"/>
      <c r="NLB63" s="92"/>
      <c r="NLC63" s="92"/>
      <c r="NLD63" s="92"/>
      <c r="NLE63" s="92"/>
      <c r="NLF63" s="92"/>
      <c r="NLG63" s="92"/>
      <c r="NLH63" s="92"/>
      <c r="NLI63" s="92"/>
      <c r="NLJ63" s="92"/>
      <c r="NLK63" s="92"/>
      <c r="NLL63" s="92"/>
      <c r="NLM63" s="92"/>
      <c r="NLN63" s="92"/>
      <c r="NLO63" s="92"/>
      <c r="NLP63" s="92"/>
      <c r="NLQ63" s="92"/>
      <c r="NLR63" s="92"/>
      <c r="NLS63" s="92"/>
      <c r="NLT63" s="92"/>
      <c r="NLU63" s="92"/>
      <c r="NLV63" s="92"/>
      <c r="NLW63" s="92"/>
      <c r="NLX63" s="92"/>
      <c r="NLY63" s="92"/>
      <c r="NLZ63" s="92"/>
      <c r="NMA63" s="92"/>
      <c r="NMB63" s="92"/>
      <c r="NMC63" s="92"/>
      <c r="NMD63" s="92"/>
      <c r="NME63" s="92"/>
      <c r="NMF63" s="92"/>
      <c r="NMG63" s="92"/>
      <c r="NMH63" s="92"/>
      <c r="NMI63" s="92"/>
      <c r="NMJ63" s="92"/>
      <c r="NMK63" s="92"/>
      <c r="NML63" s="92"/>
      <c r="NMM63" s="92"/>
      <c r="NMN63" s="92"/>
      <c r="NMO63" s="92"/>
      <c r="NMP63" s="92"/>
      <c r="NMQ63" s="92"/>
      <c r="NMR63" s="92"/>
      <c r="NMS63" s="92"/>
      <c r="NMT63" s="92"/>
      <c r="NMU63" s="92"/>
      <c r="NMV63" s="92"/>
      <c r="NMW63" s="92"/>
      <c r="NMX63" s="92"/>
      <c r="NMY63" s="92"/>
      <c r="NMZ63" s="92"/>
      <c r="NNA63" s="92"/>
      <c r="NNB63" s="92"/>
      <c r="NNC63" s="92"/>
      <c r="NND63" s="92"/>
      <c r="NNE63" s="92"/>
      <c r="NNF63" s="92"/>
      <c r="NNG63" s="92"/>
      <c r="NNH63" s="92"/>
      <c r="NNI63" s="92"/>
      <c r="NNJ63" s="92"/>
      <c r="NNK63" s="92"/>
      <c r="NNL63" s="92"/>
      <c r="NNM63" s="92"/>
      <c r="NNN63" s="92"/>
      <c r="NNO63" s="92"/>
      <c r="NNP63" s="92"/>
      <c r="NNQ63" s="92"/>
      <c r="NNR63" s="92"/>
      <c r="NNS63" s="92"/>
      <c r="NNT63" s="92"/>
      <c r="NNU63" s="92"/>
      <c r="NNV63" s="92"/>
      <c r="NNW63" s="92"/>
      <c r="NNX63" s="92"/>
      <c r="NNY63" s="92"/>
      <c r="NNZ63" s="92"/>
      <c r="NOA63" s="92"/>
      <c r="NOB63" s="92"/>
      <c r="NOC63" s="92"/>
      <c r="NOD63" s="92"/>
      <c r="NOE63" s="92"/>
      <c r="NOF63" s="92"/>
      <c r="NOG63" s="92"/>
      <c r="NOH63" s="92"/>
      <c r="NOI63" s="92"/>
      <c r="NOJ63" s="92"/>
      <c r="NOK63" s="92"/>
      <c r="NOL63" s="92"/>
      <c r="NOM63" s="92"/>
      <c r="NON63" s="92"/>
      <c r="NOO63" s="92"/>
      <c r="NOP63" s="92"/>
      <c r="NOQ63" s="92"/>
      <c r="NOR63" s="92"/>
      <c r="NOS63" s="92"/>
      <c r="NOT63" s="92"/>
      <c r="NOU63" s="92"/>
      <c r="NOV63" s="92"/>
      <c r="NOW63" s="92"/>
      <c r="NOX63" s="92"/>
      <c r="NOY63" s="92"/>
      <c r="NOZ63" s="92"/>
      <c r="NPA63" s="92"/>
      <c r="NPB63" s="92"/>
      <c r="NPC63" s="92"/>
      <c r="NPD63" s="92"/>
      <c r="NPE63" s="92"/>
      <c r="NPF63" s="92"/>
      <c r="NPG63" s="92"/>
      <c r="NPH63" s="92"/>
      <c r="NPI63" s="92"/>
      <c r="NPJ63" s="92"/>
      <c r="NPK63" s="92"/>
      <c r="NPL63" s="92"/>
      <c r="NPM63" s="92"/>
      <c r="NPN63" s="92"/>
      <c r="NPO63" s="92"/>
      <c r="NPP63" s="92"/>
      <c r="NPQ63" s="92"/>
      <c r="NPR63" s="92"/>
      <c r="NPS63" s="92"/>
      <c r="NPT63" s="92"/>
      <c r="NPU63" s="92"/>
      <c r="NPV63" s="92"/>
      <c r="NPW63" s="92"/>
      <c r="NPX63" s="92"/>
      <c r="NPY63" s="92"/>
      <c r="NPZ63" s="92"/>
      <c r="NQA63" s="92"/>
      <c r="NQB63" s="92"/>
      <c r="NQC63" s="92"/>
      <c r="NQD63" s="92"/>
      <c r="NQE63" s="92"/>
      <c r="NQF63" s="92"/>
      <c r="NQG63" s="92"/>
      <c r="NQH63" s="92"/>
      <c r="NQI63" s="92"/>
      <c r="NQJ63" s="92"/>
      <c r="NQK63" s="92"/>
      <c r="NQL63" s="92"/>
      <c r="NQM63" s="92"/>
      <c r="NQN63" s="92"/>
      <c r="NQO63" s="92"/>
      <c r="NQP63" s="92"/>
      <c r="NQQ63" s="92"/>
      <c r="NQR63" s="92"/>
      <c r="NQS63" s="92"/>
      <c r="NQT63" s="92"/>
      <c r="NQU63" s="92"/>
      <c r="NQV63" s="92"/>
      <c r="NQW63" s="92"/>
      <c r="NQX63" s="92"/>
      <c r="NQY63" s="92"/>
      <c r="NQZ63" s="92"/>
      <c r="NRA63" s="92"/>
      <c r="NRB63" s="92"/>
      <c r="NRC63" s="92"/>
      <c r="NRD63" s="92"/>
      <c r="NRE63" s="92"/>
      <c r="NRF63" s="92"/>
      <c r="NRG63" s="92"/>
      <c r="NRH63" s="92"/>
      <c r="NRI63" s="92"/>
      <c r="NRJ63" s="92"/>
      <c r="NRK63" s="92"/>
      <c r="NRL63" s="92"/>
      <c r="NRM63" s="92"/>
      <c r="NRN63" s="92"/>
      <c r="NRO63" s="92"/>
      <c r="NRP63" s="92"/>
      <c r="NRQ63" s="92"/>
      <c r="NRR63" s="92"/>
      <c r="NRS63" s="92"/>
      <c r="NRT63" s="92"/>
      <c r="NRU63" s="92"/>
      <c r="NRV63" s="92"/>
      <c r="NRW63" s="92"/>
      <c r="NRX63" s="92"/>
      <c r="NRY63" s="92"/>
      <c r="NRZ63" s="92"/>
      <c r="NSA63" s="92"/>
      <c r="NSB63" s="92"/>
      <c r="NSC63" s="92"/>
      <c r="NSD63" s="92"/>
      <c r="NSE63" s="92"/>
      <c r="NSF63" s="92"/>
      <c r="NSG63" s="92"/>
      <c r="NSH63" s="92"/>
      <c r="NSI63" s="92"/>
      <c r="NSJ63" s="92"/>
      <c r="NSK63" s="92"/>
      <c r="NSL63" s="92"/>
      <c r="NSM63" s="92"/>
      <c r="NSN63" s="92"/>
      <c r="NSO63" s="92"/>
      <c r="NSP63" s="92"/>
      <c r="NSQ63" s="92"/>
      <c r="NSR63" s="92"/>
      <c r="NSS63" s="92"/>
      <c r="NST63" s="92"/>
      <c r="NSU63" s="92"/>
      <c r="NSV63" s="92"/>
      <c r="NSW63" s="92"/>
      <c r="NSX63" s="92"/>
      <c r="NSY63" s="92"/>
      <c r="NSZ63" s="92"/>
      <c r="NTA63" s="92"/>
      <c r="NTB63" s="92"/>
      <c r="NTC63" s="92"/>
      <c r="NTD63" s="92"/>
      <c r="NTE63" s="92"/>
      <c r="NTF63" s="92"/>
      <c r="NTG63" s="92"/>
      <c r="NTH63" s="92"/>
      <c r="NTI63" s="92"/>
      <c r="NTJ63" s="92"/>
      <c r="NTK63" s="92"/>
      <c r="NTL63" s="92"/>
      <c r="NTM63" s="92"/>
      <c r="NTN63" s="92"/>
      <c r="NTO63" s="92"/>
      <c r="NTP63" s="92"/>
      <c r="NTQ63" s="92"/>
      <c r="NTR63" s="92"/>
      <c r="NTS63" s="92"/>
      <c r="NTT63" s="92"/>
      <c r="NTU63" s="92"/>
      <c r="NTV63" s="92"/>
      <c r="NTW63" s="92"/>
      <c r="NTX63" s="92"/>
      <c r="NTY63" s="92"/>
      <c r="NTZ63" s="92"/>
      <c r="NUA63" s="92"/>
      <c r="NUB63" s="92"/>
      <c r="NUC63" s="92"/>
      <c r="NUD63" s="92"/>
      <c r="NUE63" s="92"/>
      <c r="NUF63" s="92"/>
      <c r="NUG63" s="92"/>
      <c r="NUH63" s="92"/>
      <c r="NUI63" s="92"/>
      <c r="NUJ63" s="92"/>
      <c r="NUK63" s="92"/>
      <c r="NUL63" s="92"/>
      <c r="NUM63" s="92"/>
      <c r="NUN63" s="92"/>
      <c r="NUO63" s="92"/>
      <c r="NUP63" s="92"/>
      <c r="NUQ63" s="92"/>
      <c r="NUR63" s="92"/>
      <c r="NUS63" s="92"/>
      <c r="NUT63" s="92"/>
      <c r="NUU63" s="92"/>
      <c r="NUV63" s="92"/>
      <c r="NUW63" s="92"/>
      <c r="NUX63" s="92"/>
      <c r="NUY63" s="92"/>
      <c r="NUZ63" s="92"/>
      <c r="NVA63" s="92"/>
      <c r="NVB63" s="92"/>
      <c r="NVC63" s="92"/>
      <c r="NVD63" s="92"/>
      <c r="NVE63" s="92"/>
      <c r="NVF63" s="92"/>
      <c r="NVG63" s="92"/>
      <c r="NVH63" s="92"/>
      <c r="NVI63" s="92"/>
      <c r="NVJ63" s="92"/>
      <c r="NVK63" s="92"/>
      <c r="NVL63" s="92"/>
      <c r="NVM63" s="92"/>
      <c r="NVN63" s="92"/>
      <c r="NVO63" s="92"/>
      <c r="NVP63" s="92"/>
      <c r="NVQ63" s="92"/>
      <c r="NVR63" s="92"/>
      <c r="NVS63" s="92"/>
      <c r="NVT63" s="92"/>
      <c r="NVU63" s="92"/>
      <c r="NVV63" s="92"/>
      <c r="NVW63" s="92"/>
      <c r="NVX63" s="92"/>
      <c r="NVY63" s="92"/>
      <c r="NVZ63" s="92"/>
      <c r="NWA63" s="92"/>
      <c r="NWB63" s="92"/>
      <c r="NWC63" s="92"/>
      <c r="NWD63" s="92"/>
      <c r="NWE63" s="92"/>
      <c r="NWF63" s="92"/>
      <c r="NWG63" s="92"/>
      <c r="NWH63" s="92"/>
      <c r="NWI63" s="92"/>
      <c r="NWJ63" s="92"/>
      <c r="NWK63" s="92"/>
      <c r="NWL63" s="92"/>
      <c r="NWM63" s="92"/>
      <c r="NWN63" s="92"/>
      <c r="NWO63" s="92"/>
      <c r="NWP63" s="92"/>
      <c r="NWQ63" s="92"/>
      <c r="NWR63" s="92"/>
      <c r="NWS63" s="92"/>
      <c r="NWT63" s="92"/>
      <c r="NWU63" s="92"/>
      <c r="NWV63" s="92"/>
      <c r="NWW63" s="92"/>
      <c r="NWX63" s="92"/>
      <c r="NWY63" s="92"/>
      <c r="NWZ63" s="92"/>
      <c r="NXA63" s="92"/>
      <c r="NXB63" s="92"/>
      <c r="NXC63" s="92"/>
      <c r="NXD63" s="92"/>
      <c r="NXE63" s="92"/>
      <c r="NXF63" s="92"/>
      <c r="NXG63" s="92"/>
      <c r="NXH63" s="92"/>
      <c r="NXI63" s="92"/>
      <c r="NXJ63" s="92"/>
      <c r="NXK63" s="92"/>
      <c r="NXL63" s="92"/>
      <c r="NXM63" s="92"/>
      <c r="NXN63" s="92"/>
      <c r="NXO63" s="92"/>
      <c r="NXP63" s="92"/>
      <c r="NXQ63" s="92"/>
      <c r="NXR63" s="92"/>
      <c r="NXS63" s="92"/>
      <c r="NXT63" s="92"/>
      <c r="NXU63" s="92"/>
      <c r="NXV63" s="92"/>
      <c r="NXW63" s="92"/>
      <c r="NXX63" s="92"/>
      <c r="NXY63" s="92"/>
      <c r="NXZ63" s="92"/>
      <c r="NYA63" s="92"/>
      <c r="NYB63" s="92"/>
      <c r="NYC63" s="92"/>
      <c r="NYD63" s="92"/>
      <c r="NYE63" s="92"/>
      <c r="NYF63" s="92"/>
      <c r="NYG63" s="92"/>
      <c r="NYH63" s="92"/>
      <c r="NYI63" s="92"/>
      <c r="NYJ63" s="92"/>
      <c r="NYK63" s="92"/>
      <c r="NYL63" s="92"/>
      <c r="NYM63" s="92"/>
      <c r="NYN63" s="92"/>
      <c r="NYO63" s="92"/>
      <c r="NYP63" s="92"/>
      <c r="NYQ63" s="92"/>
      <c r="NYR63" s="92"/>
      <c r="NYS63" s="92"/>
      <c r="NYT63" s="92"/>
      <c r="NYU63" s="92"/>
      <c r="NYV63" s="92"/>
      <c r="NYW63" s="92"/>
      <c r="NYX63" s="92"/>
      <c r="NYY63" s="92"/>
      <c r="NYZ63" s="92"/>
      <c r="NZA63" s="92"/>
      <c r="NZB63" s="92"/>
      <c r="NZC63" s="92"/>
      <c r="NZD63" s="92"/>
      <c r="NZE63" s="92"/>
      <c r="NZF63" s="92"/>
      <c r="NZG63" s="92"/>
      <c r="NZH63" s="92"/>
      <c r="NZI63" s="92"/>
      <c r="NZJ63" s="92"/>
      <c r="NZK63" s="92"/>
      <c r="NZL63" s="92"/>
      <c r="NZM63" s="92"/>
      <c r="NZN63" s="92"/>
      <c r="NZO63" s="92"/>
      <c r="NZP63" s="92"/>
      <c r="NZQ63" s="92"/>
      <c r="NZR63" s="92"/>
      <c r="NZS63" s="92"/>
      <c r="NZT63" s="92"/>
      <c r="NZU63" s="92"/>
      <c r="NZV63" s="92"/>
      <c r="NZW63" s="92"/>
      <c r="NZX63" s="92"/>
      <c r="NZY63" s="92"/>
      <c r="NZZ63" s="92"/>
      <c r="OAA63" s="92"/>
      <c r="OAB63" s="92"/>
      <c r="OAC63" s="92"/>
      <c r="OAD63" s="92"/>
      <c r="OAE63" s="92"/>
      <c r="OAF63" s="92"/>
      <c r="OAG63" s="92"/>
      <c r="OAH63" s="92"/>
      <c r="OAI63" s="92"/>
      <c r="OAJ63" s="92"/>
      <c r="OAK63" s="92"/>
      <c r="OAL63" s="92"/>
      <c r="OAM63" s="92"/>
      <c r="OAN63" s="92"/>
      <c r="OAO63" s="92"/>
      <c r="OAP63" s="92"/>
      <c r="OAQ63" s="92"/>
      <c r="OAR63" s="92"/>
      <c r="OAS63" s="92"/>
      <c r="OAT63" s="92"/>
      <c r="OAU63" s="92"/>
      <c r="OAV63" s="92"/>
      <c r="OAW63" s="92"/>
      <c r="OAX63" s="92"/>
      <c r="OAY63" s="92"/>
      <c r="OAZ63" s="92"/>
      <c r="OBA63" s="92"/>
      <c r="OBB63" s="92"/>
      <c r="OBC63" s="92"/>
      <c r="OBD63" s="92"/>
      <c r="OBE63" s="92"/>
      <c r="OBF63" s="92"/>
      <c r="OBG63" s="92"/>
      <c r="OBH63" s="92"/>
      <c r="OBI63" s="92"/>
      <c r="OBJ63" s="92"/>
      <c r="OBK63" s="92"/>
      <c r="OBL63" s="92"/>
      <c r="OBM63" s="92"/>
      <c r="OBN63" s="92"/>
      <c r="OBO63" s="92"/>
      <c r="OBP63" s="92"/>
      <c r="OBQ63" s="92"/>
      <c r="OBR63" s="92"/>
      <c r="OBS63" s="92"/>
      <c r="OBT63" s="92"/>
      <c r="OBU63" s="92"/>
      <c r="OBV63" s="92"/>
      <c r="OBW63" s="92"/>
      <c r="OBX63" s="92"/>
      <c r="OBY63" s="92"/>
      <c r="OBZ63" s="92"/>
      <c r="OCA63" s="92"/>
      <c r="OCB63" s="92"/>
      <c r="OCC63" s="92"/>
      <c r="OCD63" s="92"/>
      <c r="OCE63" s="92"/>
      <c r="OCF63" s="92"/>
      <c r="OCG63" s="92"/>
      <c r="OCH63" s="92"/>
      <c r="OCI63" s="92"/>
      <c r="OCJ63" s="92"/>
      <c r="OCK63" s="92"/>
      <c r="OCL63" s="92"/>
      <c r="OCM63" s="92"/>
      <c r="OCN63" s="92"/>
      <c r="OCO63" s="92"/>
      <c r="OCP63" s="92"/>
      <c r="OCQ63" s="92"/>
      <c r="OCR63" s="92"/>
      <c r="OCS63" s="92"/>
      <c r="OCT63" s="92"/>
      <c r="OCU63" s="92"/>
      <c r="OCV63" s="92"/>
      <c r="OCW63" s="92"/>
      <c r="OCX63" s="92"/>
      <c r="OCY63" s="92"/>
      <c r="OCZ63" s="92"/>
      <c r="ODA63" s="92"/>
      <c r="ODB63" s="92"/>
      <c r="ODC63" s="92"/>
      <c r="ODD63" s="92"/>
      <c r="ODE63" s="92"/>
      <c r="ODF63" s="92"/>
      <c r="ODG63" s="92"/>
      <c r="ODH63" s="92"/>
      <c r="ODI63" s="92"/>
      <c r="ODJ63" s="92"/>
      <c r="ODK63" s="92"/>
      <c r="ODL63" s="92"/>
      <c r="ODM63" s="92"/>
      <c r="ODN63" s="92"/>
      <c r="ODO63" s="92"/>
      <c r="ODP63" s="92"/>
      <c r="ODQ63" s="92"/>
      <c r="ODR63" s="92"/>
      <c r="ODS63" s="92"/>
      <c r="ODT63" s="92"/>
      <c r="ODU63" s="92"/>
      <c r="ODV63" s="92"/>
      <c r="ODW63" s="92"/>
      <c r="ODX63" s="92"/>
      <c r="ODY63" s="92"/>
      <c r="ODZ63" s="92"/>
      <c r="OEA63" s="92"/>
      <c r="OEB63" s="92"/>
      <c r="OEC63" s="92"/>
      <c r="OED63" s="92"/>
      <c r="OEE63" s="92"/>
      <c r="OEF63" s="92"/>
      <c r="OEG63" s="92"/>
      <c r="OEH63" s="92"/>
      <c r="OEI63" s="92"/>
      <c r="OEJ63" s="92"/>
      <c r="OEK63" s="92"/>
      <c r="OEL63" s="92"/>
      <c r="OEM63" s="92"/>
      <c r="OEN63" s="92"/>
      <c r="OEO63" s="92"/>
      <c r="OEP63" s="92"/>
      <c r="OEQ63" s="92"/>
      <c r="OER63" s="92"/>
      <c r="OES63" s="92"/>
      <c r="OET63" s="92"/>
      <c r="OEU63" s="92"/>
      <c r="OEV63" s="92"/>
      <c r="OEW63" s="92"/>
      <c r="OEX63" s="92"/>
      <c r="OEY63" s="92"/>
      <c r="OEZ63" s="92"/>
      <c r="OFA63" s="92"/>
      <c r="OFB63" s="92"/>
      <c r="OFC63" s="92"/>
      <c r="OFD63" s="92"/>
      <c r="OFE63" s="92"/>
      <c r="OFF63" s="92"/>
      <c r="OFG63" s="92"/>
      <c r="OFH63" s="92"/>
      <c r="OFI63" s="92"/>
      <c r="OFJ63" s="92"/>
      <c r="OFK63" s="92"/>
      <c r="OFL63" s="92"/>
      <c r="OFM63" s="92"/>
      <c r="OFN63" s="92"/>
      <c r="OFO63" s="92"/>
      <c r="OFP63" s="92"/>
      <c r="OFQ63" s="92"/>
      <c r="OFR63" s="92"/>
      <c r="OFS63" s="92"/>
      <c r="OFT63" s="92"/>
      <c r="OFU63" s="92"/>
      <c r="OFV63" s="92"/>
      <c r="OFW63" s="92"/>
      <c r="OFX63" s="92"/>
      <c r="OFY63" s="92"/>
      <c r="OFZ63" s="92"/>
      <c r="OGA63" s="92"/>
      <c r="OGB63" s="92"/>
      <c r="OGC63" s="92"/>
      <c r="OGD63" s="92"/>
      <c r="OGE63" s="92"/>
      <c r="OGF63" s="92"/>
      <c r="OGG63" s="92"/>
      <c r="OGH63" s="92"/>
      <c r="OGI63" s="92"/>
      <c r="OGJ63" s="92"/>
      <c r="OGK63" s="92"/>
      <c r="OGL63" s="92"/>
      <c r="OGM63" s="92"/>
      <c r="OGN63" s="92"/>
      <c r="OGO63" s="92"/>
      <c r="OGP63" s="92"/>
      <c r="OGQ63" s="92"/>
      <c r="OGR63" s="92"/>
      <c r="OGS63" s="92"/>
      <c r="OGT63" s="92"/>
      <c r="OGU63" s="92"/>
      <c r="OGV63" s="92"/>
      <c r="OGW63" s="92"/>
      <c r="OGX63" s="92"/>
      <c r="OGY63" s="92"/>
      <c r="OGZ63" s="92"/>
      <c r="OHA63" s="92"/>
      <c r="OHB63" s="92"/>
      <c r="OHC63" s="92"/>
      <c r="OHD63" s="92"/>
      <c r="OHE63" s="92"/>
      <c r="OHF63" s="92"/>
      <c r="OHG63" s="92"/>
      <c r="OHH63" s="92"/>
      <c r="OHI63" s="92"/>
      <c r="OHJ63" s="92"/>
      <c r="OHK63" s="92"/>
      <c r="OHL63" s="92"/>
      <c r="OHM63" s="92"/>
      <c r="OHN63" s="92"/>
      <c r="OHO63" s="92"/>
      <c r="OHP63" s="92"/>
      <c r="OHQ63" s="92"/>
      <c r="OHR63" s="92"/>
      <c r="OHS63" s="92"/>
      <c r="OHT63" s="92"/>
      <c r="OHU63" s="92"/>
      <c r="OHV63" s="92"/>
      <c r="OHW63" s="92"/>
      <c r="OHX63" s="92"/>
      <c r="OHY63" s="92"/>
      <c r="OHZ63" s="92"/>
      <c r="OIA63" s="92"/>
      <c r="OIB63" s="92"/>
      <c r="OIC63" s="92"/>
      <c r="OID63" s="92"/>
      <c r="OIE63" s="92"/>
      <c r="OIF63" s="92"/>
      <c r="OIG63" s="92"/>
      <c r="OIH63" s="92"/>
      <c r="OII63" s="92"/>
      <c r="OIJ63" s="92"/>
      <c r="OIK63" s="92"/>
      <c r="OIL63" s="92"/>
      <c r="OIM63" s="92"/>
      <c r="OIN63" s="92"/>
      <c r="OIO63" s="92"/>
      <c r="OIP63" s="92"/>
      <c r="OIQ63" s="92"/>
      <c r="OIR63" s="92"/>
      <c r="OIS63" s="92"/>
      <c r="OIT63" s="92"/>
      <c r="OIU63" s="92"/>
      <c r="OIV63" s="92"/>
      <c r="OIW63" s="92"/>
      <c r="OIX63" s="92"/>
      <c r="OIY63" s="92"/>
      <c r="OIZ63" s="92"/>
      <c r="OJA63" s="92"/>
      <c r="OJB63" s="92"/>
      <c r="OJC63" s="92"/>
      <c r="OJD63" s="92"/>
      <c r="OJE63" s="92"/>
      <c r="OJF63" s="92"/>
      <c r="OJG63" s="92"/>
      <c r="OJH63" s="92"/>
      <c r="OJI63" s="92"/>
      <c r="OJJ63" s="92"/>
      <c r="OJK63" s="92"/>
      <c r="OJL63" s="92"/>
      <c r="OJM63" s="92"/>
      <c r="OJN63" s="92"/>
      <c r="OJO63" s="92"/>
      <c r="OJP63" s="92"/>
      <c r="OJQ63" s="92"/>
      <c r="OJR63" s="92"/>
      <c r="OJS63" s="92"/>
      <c r="OJT63" s="92"/>
      <c r="OJU63" s="92"/>
      <c r="OJV63" s="92"/>
      <c r="OJW63" s="92"/>
      <c r="OJX63" s="92"/>
      <c r="OJY63" s="92"/>
      <c r="OJZ63" s="92"/>
      <c r="OKA63" s="92"/>
      <c r="OKB63" s="92"/>
      <c r="OKC63" s="92"/>
      <c r="OKD63" s="92"/>
      <c r="OKE63" s="92"/>
      <c r="OKF63" s="92"/>
      <c r="OKG63" s="92"/>
      <c r="OKH63" s="92"/>
      <c r="OKI63" s="92"/>
      <c r="OKJ63" s="92"/>
      <c r="OKK63" s="92"/>
      <c r="OKL63" s="92"/>
      <c r="OKM63" s="92"/>
      <c r="OKN63" s="92"/>
      <c r="OKO63" s="92"/>
      <c r="OKP63" s="92"/>
      <c r="OKQ63" s="92"/>
      <c r="OKR63" s="92"/>
      <c r="OKS63" s="92"/>
      <c r="OKT63" s="92"/>
      <c r="OKU63" s="92"/>
      <c r="OKV63" s="92"/>
      <c r="OKW63" s="92"/>
      <c r="OKX63" s="92"/>
      <c r="OKY63" s="92"/>
      <c r="OKZ63" s="92"/>
      <c r="OLA63" s="92"/>
      <c r="OLB63" s="92"/>
      <c r="OLC63" s="92"/>
      <c r="OLD63" s="92"/>
      <c r="OLE63" s="92"/>
      <c r="OLF63" s="92"/>
      <c r="OLG63" s="92"/>
      <c r="OLH63" s="92"/>
      <c r="OLI63" s="92"/>
      <c r="OLJ63" s="92"/>
      <c r="OLK63" s="92"/>
      <c r="OLL63" s="92"/>
      <c r="OLM63" s="92"/>
      <c r="OLN63" s="92"/>
      <c r="OLO63" s="92"/>
      <c r="OLP63" s="92"/>
      <c r="OLQ63" s="92"/>
      <c r="OLR63" s="92"/>
      <c r="OLS63" s="92"/>
      <c r="OLT63" s="92"/>
      <c r="OLU63" s="92"/>
      <c r="OLV63" s="92"/>
      <c r="OLW63" s="92"/>
      <c r="OLX63" s="92"/>
      <c r="OLY63" s="92"/>
      <c r="OLZ63" s="92"/>
      <c r="OMA63" s="92"/>
      <c r="OMB63" s="92"/>
      <c r="OMC63" s="92"/>
      <c r="OMD63" s="92"/>
      <c r="OME63" s="92"/>
      <c r="OMF63" s="92"/>
      <c r="OMG63" s="92"/>
      <c r="OMH63" s="92"/>
      <c r="OMI63" s="92"/>
      <c r="OMJ63" s="92"/>
      <c r="OMK63" s="92"/>
      <c r="OML63" s="92"/>
      <c r="OMM63" s="92"/>
      <c r="OMN63" s="92"/>
      <c r="OMO63" s="92"/>
      <c r="OMP63" s="92"/>
      <c r="OMQ63" s="92"/>
      <c r="OMR63" s="92"/>
      <c r="OMS63" s="92"/>
      <c r="OMT63" s="92"/>
      <c r="OMU63" s="92"/>
      <c r="OMV63" s="92"/>
      <c r="OMW63" s="92"/>
      <c r="OMX63" s="92"/>
      <c r="OMY63" s="92"/>
      <c r="OMZ63" s="92"/>
      <c r="ONA63" s="92"/>
      <c r="ONB63" s="92"/>
      <c r="ONC63" s="92"/>
      <c r="OND63" s="92"/>
      <c r="ONE63" s="92"/>
      <c r="ONF63" s="92"/>
      <c r="ONG63" s="92"/>
      <c r="ONH63" s="92"/>
      <c r="ONI63" s="92"/>
      <c r="ONJ63" s="92"/>
      <c r="ONK63" s="92"/>
      <c r="ONL63" s="92"/>
      <c r="ONM63" s="92"/>
      <c r="ONN63" s="92"/>
      <c r="ONO63" s="92"/>
      <c r="ONP63" s="92"/>
      <c r="ONQ63" s="92"/>
      <c r="ONR63" s="92"/>
      <c r="ONS63" s="92"/>
      <c r="ONT63" s="92"/>
      <c r="ONU63" s="92"/>
      <c r="ONV63" s="92"/>
      <c r="ONW63" s="92"/>
      <c r="ONX63" s="92"/>
      <c r="ONY63" s="92"/>
      <c r="ONZ63" s="92"/>
      <c r="OOA63" s="92"/>
      <c r="OOB63" s="92"/>
      <c r="OOC63" s="92"/>
      <c r="OOD63" s="92"/>
      <c r="OOE63" s="92"/>
      <c r="OOF63" s="92"/>
      <c r="OOG63" s="92"/>
      <c r="OOH63" s="92"/>
      <c r="OOI63" s="92"/>
      <c r="OOJ63" s="92"/>
      <c r="OOK63" s="92"/>
      <c r="OOL63" s="92"/>
      <c r="OOM63" s="92"/>
      <c r="OON63" s="92"/>
      <c r="OOO63" s="92"/>
      <c r="OOP63" s="92"/>
      <c r="OOQ63" s="92"/>
      <c r="OOR63" s="92"/>
      <c r="OOS63" s="92"/>
      <c r="OOT63" s="92"/>
      <c r="OOU63" s="92"/>
      <c r="OOV63" s="92"/>
      <c r="OOW63" s="92"/>
      <c r="OOX63" s="92"/>
      <c r="OOY63" s="92"/>
      <c r="OOZ63" s="92"/>
      <c r="OPA63" s="92"/>
      <c r="OPB63" s="92"/>
      <c r="OPC63" s="92"/>
      <c r="OPD63" s="92"/>
      <c r="OPE63" s="92"/>
      <c r="OPF63" s="92"/>
      <c r="OPG63" s="92"/>
      <c r="OPH63" s="92"/>
      <c r="OPI63" s="92"/>
      <c r="OPJ63" s="92"/>
      <c r="OPK63" s="92"/>
      <c r="OPL63" s="92"/>
      <c r="OPM63" s="92"/>
      <c r="OPN63" s="92"/>
      <c r="OPO63" s="92"/>
      <c r="OPP63" s="92"/>
      <c r="OPQ63" s="92"/>
      <c r="OPR63" s="92"/>
      <c r="OPS63" s="92"/>
      <c r="OPT63" s="92"/>
      <c r="OPU63" s="92"/>
      <c r="OPV63" s="92"/>
      <c r="OPW63" s="92"/>
      <c r="OPX63" s="92"/>
      <c r="OPY63" s="92"/>
      <c r="OPZ63" s="92"/>
      <c r="OQA63" s="92"/>
      <c r="OQB63" s="92"/>
      <c r="OQC63" s="92"/>
      <c r="OQD63" s="92"/>
      <c r="OQE63" s="92"/>
      <c r="OQF63" s="92"/>
      <c r="OQG63" s="92"/>
      <c r="OQH63" s="92"/>
      <c r="OQI63" s="92"/>
      <c r="OQJ63" s="92"/>
      <c r="OQK63" s="92"/>
      <c r="OQL63" s="92"/>
      <c r="OQM63" s="92"/>
      <c r="OQN63" s="92"/>
      <c r="OQO63" s="92"/>
      <c r="OQP63" s="92"/>
      <c r="OQQ63" s="92"/>
      <c r="OQR63" s="92"/>
      <c r="OQS63" s="92"/>
      <c r="OQT63" s="92"/>
      <c r="OQU63" s="92"/>
      <c r="OQV63" s="92"/>
      <c r="OQW63" s="92"/>
      <c r="OQX63" s="92"/>
      <c r="OQY63" s="92"/>
      <c r="OQZ63" s="92"/>
      <c r="ORA63" s="92"/>
      <c r="ORB63" s="92"/>
      <c r="ORC63" s="92"/>
      <c r="ORD63" s="92"/>
      <c r="ORE63" s="92"/>
      <c r="ORF63" s="92"/>
      <c r="ORG63" s="92"/>
      <c r="ORH63" s="92"/>
      <c r="ORI63" s="92"/>
      <c r="ORJ63" s="92"/>
      <c r="ORK63" s="92"/>
      <c r="ORL63" s="92"/>
      <c r="ORM63" s="92"/>
      <c r="ORN63" s="92"/>
      <c r="ORO63" s="92"/>
      <c r="ORP63" s="92"/>
      <c r="ORQ63" s="92"/>
      <c r="ORR63" s="92"/>
      <c r="ORS63" s="92"/>
      <c r="ORT63" s="92"/>
      <c r="ORU63" s="92"/>
      <c r="ORV63" s="92"/>
      <c r="ORW63" s="92"/>
      <c r="ORX63" s="92"/>
      <c r="ORY63" s="92"/>
      <c r="ORZ63" s="92"/>
      <c r="OSA63" s="92"/>
      <c r="OSB63" s="92"/>
      <c r="OSC63" s="92"/>
      <c r="OSD63" s="92"/>
      <c r="OSE63" s="92"/>
      <c r="OSF63" s="92"/>
      <c r="OSG63" s="92"/>
      <c r="OSH63" s="92"/>
      <c r="OSI63" s="92"/>
      <c r="OSJ63" s="92"/>
      <c r="OSK63" s="92"/>
      <c r="OSL63" s="92"/>
      <c r="OSM63" s="92"/>
      <c r="OSN63" s="92"/>
      <c r="OSO63" s="92"/>
      <c r="OSP63" s="92"/>
      <c r="OSQ63" s="92"/>
      <c r="OSR63" s="92"/>
      <c r="OSS63" s="92"/>
      <c r="OST63" s="92"/>
      <c r="OSU63" s="92"/>
      <c r="OSV63" s="92"/>
      <c r="OSW63" s="92"/>
      <c r="OSX63" s="92"/>
      <c r="OSY63" s="92"/>
      <c r="OSZ63" s="92"/>
      <c r="OTA63" s="92"/>
      <c r="OTB63" s="92"/>
      <c r="OTC63" s="92"/>
      <c r="OTD63" s="92"/>
      <c r="OTE63" s="92"/>
      <c r="OTF63" s="92"/>
      <c r="OTG63" s="92"/>
      <c r="OTH63" s="92"/>
      <c r="OTI63" s="92"/>
      <c r="OTJ63" s="92"/>
      <c r="OTK63" s="92"/>
      <c r="OTL63" s="92"/>
      <c r="OTM63" s="92"/>
      <c r="OTN63" s="92"/>
      <c r="OTO63" s="92"/>
      <c r="OTP63" s="92"/>
      <c r="OTQ63" s="92"/>
      <c r="OTR63" s="92"/>
      <c r="OTS63" s="92"/>
      <c r="OTT63" s="92"/>
      <c r="OTU63" s="92"/>
      <c r="OTV63" s="92"/>
      <c r="OTW63" s="92"/>
      <c r="OTX63" s="92"/>
      <c r="OTY63" s="92"/>
      <c r="OTZ63" s="92"/>
      <c r="OUA63" s="92"/>
      <c r="OUB63" s="92"/>
      <c r="OUC63" s="92"/>
      <c r="OUD63" s="92"/>
      <c r="OUE63" s="92"/>
      <c r="OUF63" s="92"/>
      <c r="OUG63" s="92"/>
      <c r="OUH63" s="92"/>
      <c r="OUI63" s="92"/>
      <c r="OUJ63" s="92"/>
      <c r="OUK63" s="92"/>
      <c r="OUL63" s="92"/>
      <c r="OUM63" s="92"/>
      <c r="OUN63" s="92"/>
      <c r="OUO63" s="92"/>
      <c r="OUP63" s="92"/>
      <c r="OUQ63" s="92"/>
      <c r="OUR63" s="92"/>
      <c r="OUS63" s="92"/>
      <c r="OUT63" s="92"/>
      <c r="OUU63" s="92"/>
      <c r="OUV63" s="92"/>
      <c r="OUW63" s="92"/>
      <c r="OUX63" s="92"/>
      <c r="OUY63" s="92"/>
      <c r="OUZ63" s="92"/>
      <c r="OVA63" s="92"/>
      <c r="OVB63" s="92"/>
      <c r="OVC63" s="92"/>
      <c r="OVD63" s="92"/>
      <c r="OVE63" s="92"/>
      <c r="OVF63" s="92"/>
      <c r="OVG63" s="92"/>
      <c r="OVH63" s="92"/>
      <c r="OVI63" s="92"/>
      <c r="OVJ63" s="92"/>
      <c r="OVK63" s="92"/>
      <c r="OVL63" s="92"/>
      <c r="OVM63" s="92"/>
      <c r="OVN63" s="92"/>
      <c r="OVO63" s="92"/>
      <c r="OVP63" s="92"/>
      <c r="OVQ63" s="92"/>
      <c r="OVR63" s="92"/>
      <c r="OVS63" s="92"/>
      <c r="OVT63" s="92"/>
      <c r="OVU63" s="92"/>
      <c r="OVV63" s="92"/>
      <c r="OVW63" s="92"/>
      <c r="OVX63" s="92"/>
      <c r="OVY63" s="92"/>
      <c r="OVZ63" s="92"/>
      <c r="OWA63" s="92"/>
      <c r="OWB63" s="92"/>
      <c r="OWC63" s="92"/>
      <c r="OWD63" s="92"/>
      <c r="OWE63" s="92"/>
      <c r="OWF63" s="92"/>
      <c r="OWG63" s="92"/>
      <c r="OWH63" s="92"/>
      <c r="OWI63" s="92"/>
      <c r="OWJ63" s="92"/>
      <c r="OWK63" s="92"/>
      <c r="OWL63" s="92"/>
      <c r="OWM63" s="92"/>
      <c r="OWN63" s="92"/>
      <c r="OWO63" s="92"/>
      <c r="OWP63" s="92"/>
      <c r="OWQ63" s="92"/>
      <c r="OWR63" s="92"/>
      <c r="OWS63" s="92"/>
      <c r="OWT63" s="92"/>
      <c r="OWU63" s="92"/>
      <c r="OWV63" s="92"/>
      <c r="OWW63" s="92"/>
      <c r="OWX63" s="92"/>
      <c r="OWY63" s="92"/>
      <c r="OWZ63" s="92"/>
      <c r="OXA63" s="92"/>
      <c r="OXB63" s="92"/>
      <c r="OXC63" s="92"/>
      <c r="OXD63" s="92"/>
      <c r="OXE63" s="92"/>
      <c r="OXF63" s="92"/>
      <c r="OXG63" s="92"/>
      <c r="OXH63" s="92"/>
      <c r="OXI63" s="92"/>
      <c r="OXJ63" s="92"/>
      <c r="OXK63" s="92"/>
      <c r="OXL63" s="92"/>
      <c r="OXM63" s="92"/>
      <c r="OXN63" s="92"/>
      <c r="OXO63" s="92"/>
      <c r="OXP63" s="92"/>
      <c r="OXQ63" s="92"/>
      <c r="OXR63" s="92"/>
      <c r="OXS63" s="92"/>
      <c r="OXT63" s="92"/>
      <c r="OXU63" s="92"/>
      <c r="OXV63" s="92"/>
      <c r="OXW63" s="92"/>
      <c r="OXX63" s="92"/>
      <c r="OXY63" s="92"/>
      <c r="OXZ63" s="92"/>
      <c r="OYA63" s="92"/>
      <c r="OYB63" s="92"/>
      <c r="OYC63" s="92"/>
      <c r="OYD63" s="92"/>
      <c r="OYE63" s="92"/>
      <c r="OYF63" s="92"/>
      <c r="OYG63" s="92"/>
      <c r="OYH63" s="92"/>
      <c r="OYI63" s="92"/>
      <c r="OYJ63" s="92"/>
      <c r="OYK63" s="92"/>
      <c r="OYL63" s="92"/>
      <c r="OYM63" s="92"/>
      <c r="OYN63" s="92"/>
      <c r="OYO63" s="92"/>
      <c r="OYP63" s="92"/>
      <c r="OYQ63" s="92"/>
      <c r="OYR63" s="92"/>
      <c r="OYS63" s="92"/>
      <c r="OYT63" s="92"/>
      <c r="OYU63" s="92"/>
      <c r="OYV63" s="92"/>
      <c r="OYW63" s="92"/>
      <c r="OYX63" s="92"/>
      <c r="OYY63" s="92"/>
      <c r="OYZ63" s="92"/>
      <c r="OZA63" s="92"/>
      <c r="OZB63" s="92"/>
      <c r="OZC63" s="92"/>
      <c r="OZD63" s="92"/>
      <c r="OZE63" s="92"/>
      <c r="OZF63" s="92"/>
      <c r="OZG63" s="92"/>
      <c r="OZH63" s="92"/>
      <c r="OZI63" s="92"/>
      <c r="OZJ63" s="92"/>
      <c r="OZK63" s="92"/>
      <c r="OZL63" s="92"/>
      <c r="OZM63" s="92"/>
      <c r="OZN63" s="92"/>
      <c r="OZO63" s="92"/>
      <c r="OZP63" s="92"/>
      <c r="OZQ63" s="92"/>
      <c r="OZR63" s="92"/>
      <c r="OZS63" s="92"/>
      <c r="OZT63" s="92"/>
      <c r="OZU63" s="92"/>
      <c r="OZV63" s="92"/>
      <c r="OZW63" s="92"/>
      <c r="OZX63" s="92"/>
      <c r="OZY63" s="92"/>
      <c r="OZZ63" s="92"/>
      <c r="PAA63" s="92"/>
      <c r="PAB63" s="92"/>
      <c r="PAC63" s="92"/>
      <c r="PAD63" s="92"/>
      <c r="PAE63" s="92"/>
      <c r="PAF63" s="92"/>
      <c r="PAG63" s="92"/>
      <c r="PAH63" s="92"/>
      <c r="PAI63" s="92"/>
      <c r="PAJ63" s="92"/>
      <c r="PAK63" s="92"/>
      <c r="PAL63" s="92"/>
      <c r="PAM63" s="92"/>
      <c r="PAN63" s="92"/>
      <c r="PAO63" s="92"/>
      <c r="PAP63" s="92"/>
      <c r="PAQ63" s="92"/>
      <c r="PAR63" s="92"/>
      <c r="PAS63" s="92"/>
      <c r="PAT63" s="92"/>
      <c r="PAU63" s="92"/>
      <c r="PAV63" s="92"/>
      <c r="PAW63" s="92"/>
      <c r="PAX63" s="92"/>
      <c r="PAY63" s="92"/>
      <c r="PAZ63" s="92"/>
      <c r="PBA63" s="92"/>
      <c r="PBB63" s="92"/>
      <c r="PBC63" s="92"/>
      <c r="PBD63" s="92"/>
      <c r="PBE63" s="92"/>
      <c r="PBF63" s="92"/>
      <c r="PBG63" s="92"/>
      <c r="PBH63" s="92"/>
      <c r="PBI63" s="92"/>
      <c r="PBJ63" s="92"/>
      <c r="PBK63" s="92"/>
      <c r="PBL63" s="92"/>
      <c r="PBM63" s="92"/>
      <c r="PBN63" s="92"/>
      <c r="PBO63" s="92"/>
      <c r="PBP63" s="92"/>
      <c r="PBQ63" s="92"/>
      <c r="PBR63" s="92"/>
      <c r="PBS63" s="92"/>
      <c r="PBT63" s="92"/>
      <c r="PBU63" s="92"/>
      <c r="PBV63" s="92"/>
      <c r="PBW63" s="92"/>
      <c r="PBX63" s="92"/>
      <c r="PBY63" s="92"/>
      <c r="PBZ63" s="92"/>
      <c r="PCA63" s="92"/>
      <c r="PCB63" s="92"/>
      <c r="PCC63" s="92"/>
      <c r="PCD63" s="92"/>
      <c r="PCE63" s="92"/>
      <c r="PCF63" s="92"/>
      <c r="PCG63" s="92"/>
      <c r="PCH63" s="92"/>
      <c r="PCI63" s="92"/>
      <c r="PCJ63" s="92"/>
      <c r="PCK63" s="92"/>
      <c r="PCL63" s="92"/>
      <c r="PCM63" s="92"/>
      <c r="PCN63" s="92"/>
      <c r="PCO63" s="92"/>
      <c r="PCP63" s="92"/>
      <c r="PCQ63" s="92"/>
      <c r="PCR63" s="92"/>
      <c r="PCS63" s="92"/>
      <c r="PCT63" s="92"/>
      <c r="PCU63" s="92"/>
      <c r="PCV63" s="92"/>
      <c r="PCW63" s="92"/>
      <c r="PCX63" s="92"/>
      <c r="PCY63" s="92"/>
      <c r="PCZ63" s="92"/>
      <c r="PDA63" s="92"/>
      <c r="PDB63" s="92"/>
      <c r="PDC63" s="92"/>
      <c r="PDD63" s="92"/>
      <c r="PDE63" s="92"/>
      <c r="PDF63" s="92"/>
      <c r="PDG63" s="92"/>
      <c r="PDH63" s="92"/>
      <c r="PDI63" s="92"/>
      <c r="PDJ63" s="92"/>
      <c r="PDK63" s="92"/>
      <c r="PDL63" s="92"/>
      <c r="PDM63" s="92"/>
      <c r="PDN63" s="92"/>
      <c r="PDO63" s="92"/>
      <c r="PDP63" s="92"/>
      <c r="PDQ63" s="92"/>
      <c r="PDR63" s="92"/>
      <c r="PDS63" s="92"/>
      <c r="PDT63" s="92"/>
      <c r="PDU63" s="92"/>
      <c r="PDV63" s="92"/>
      <c r="PDW63" s="92"/>
      <c r="PDX63" s="92"/>
      <c r="PDY63" s="92"/>
      <c r="PDZ63" s="92"/>
      <c r="PEA63" s="92"/>
      <c r="PEB63" s="92"/>
      <c r="PEC63" s="92"/>
      <c r="PED63" s="92"/>
      <c r="PEE63" s="92"/>
      <c r="PEF63" s="92"/>
      <c r="PEG63" s="92"/>
      <c r="PEH63" s="92"/>
      <c r="PEI63" s="92"/>
      <c r="PEJ63" s="92"/>
      <c r="PEK63" s="92"/>
      <c r="PEL63" s="92"/>
      <c r="PEM63" s="92"/>
      <c r="PEN63" s="92"/>
      <c r="PEO63" s="92"/>
      <c r="PEP63" s="92"/>
      <c r="PEQ63" s="92"/>
      <c r="PER63" s="92"/>
      <c r="PES63" s="92"/>
      <c r="PET63" s="92"/>
      <c r="PEU63" s="92"/>
      <c r="PEV63" s="92"/>
      <c r="PEW63" s="92"/>
      <c r="PEX63" s="92"/>
      <c r="PEY63" s="92"/>
      <c r="PEZ63" s="92"/>
      <c r="PFA63" s="92"/>
      <c r="PFB63" s="92"/>
      <c r="PFC63" s="92"/>
      <c r="PFD63" s="92"/>
      <c r="PFE63" s="92"/>
      <c r="PFF63" s="92"/>
      <c r="PFG63" s="92"/>
      <c r="PFH63" s="92"/>
      <c r="PFI63" s="92"/>
      <c r="PFJ63" s="92"/>
      <c r="PFK63" s="92"/>
      <c r="PFL63" s="92"/>
      <c r="PFM63" s="92"/>
      <c r="PFN63" s="92"/>
      <c r="PFO63" s="92"/>
      <c r="PFP63" s="92"/>
      <c r="PFQ63" s="92"/>
      <c r="PFR63" s="92"/>
      <c r="PFS63" s="92"/>
      <c r="PFT63" s="92"/>
      <c r="PFU63" s="92"/>
      <c r="PFV63" s="92"/>
      <c r="PFW63" s="92"/>
      <c r="PFX63" s="92"/>
      <c r="PFY63" s="92"/>
      <c r="PFZ63" s="92"/>
      <c r="PGA63" s="92"/>
      <c r="PGB63" s="92"/>
      <c r="PGC63" s="92"/>
      <c r="PGD63" s="92"/>
      <c r="PGE63" s="92"/>
      <c r="PGF63" s="92"/>
      <c r="PGG63" s="92"/>
      <c r="PGH63" s="92"/>
      <c r="PGI63" s="92"/>
      <c r="PGJ63" s="92"/>
      <c r="PGK63" s="92"/>
      <c r="PGL63" s="92"/>
      <c r="PGM63" s="92"/>
      <c r="PGN63" s="92"/>
      <c r="PGO63" s="92"/>
      <c r="PGP63" s="92"/>
      <c r="PGQ63" s="92"/>
      <c r="PGR63" s="92"/>
      <c r="PGS63" s="92"/>
      <c r="PGT63" s="92"/>
      <c r="PGU63" s="92"/>
      <c r="PGV63" s="92"/>
      <c r="PGW63" s="92"/>
      <c r="PGX63" s="92"/>
      <c r="PGY63" s="92"/>
      <c r="PGZ63" s="92"/>
      <c r="PHA63" s="92"/>
      <c r="PHB63" s="92"/>
      <c r="PHC63" s="92"/>
      <c r="PHD63" s="92"/>
      <c r="PHE63" s="92"/>
      <c r="PHF63" s="92"/>
      <c r="PHG63" s="92"/>
      <c r="PHH63" s="92"/>
      <c r="PHI63" s="92"/>
      <c r="PHJ63" s="92"/>
      <c r="PHK63" s="92"/>
      <c r="PHL63" s="92"/>
      <c r="PHM63" s="92"/>
      <c r="PHN63" s="92"/>
      <c r="PHO63" s="92"/>
      <c r="PHP63" s="92"/>
      <c r="PHQ63" s="92"/>
      <c r="PHR63" s="92"/>
      <c r="PHS63" s="92"/>
      <c r="PHT63" s="92"/>
      <c r="PHU63" s="92"/>
      <c r="PHV63" s="92"/>
      <c r="PHW63" s="92"/>
      <c r="PHX63" s="92"/>
      <c r="PHY63" s="92"/>
      <c r="PHZ63" s="92"/>
      <c r="PIA63" s="92"/>
      <c r="PIB63" s="92"/>
      <c r="PIC63" s="92"/>
      <c r="PID63" s="92"/>
      <c r="PIE63" s="92"/>
      <c r="PIF63" s="92"/>
      <c r="PIG63" s="92"/>
      <c r="PIH63" s="92"/>
      <c r="PII63" s="92"/>
      <c r="PIJ63" s="92"/>
      <c r="PIK63" s="92"/>
      <c r="PIL63" s="92"/>
      <c r="PIM63" s="92"/>
      <c r="PIN63" s="92"/>
      <c r="PIO63" s="92"/>
      <c r="PIP63" s="92"/>
      <c r="PIQ63" s="92"/>
      <c r="PIR63" s="92"/>
      <c r="PIS63" s="92"/>
      <c r="PIT63" s="92"/>
      <c r="PIU63" s="92"/>
      <c r="PIV63" s="92"/>
      <c r="PIW63" s="92"/>
      <c r="PIX63" s="92"/>
      <c r="PIY63" s="92"/>
      <c r="PIZ63" s="92"/>
      <c r="PJA63" s="92"/>
      <c r="PJB63" s="92"/>
      <c r="PJC63" s="92"/>
      <c r="PJD63" s="92"/>
      <c r="PJE63" s="92"/>
      <c r="PJF63" s="92"/>
      <c r="PJG63" s="92"/>
      <c r="PJH63" s="92"/>
      <c r="PJI63" s="92"/>
      <c r="PJJ63" s="92"/>
      <c r="PJK63" s="92"/>
      <c r="PJL63" s="92"/>
      <c r="PJM63" s="92"/>
      <c r="PJN63" s="92"/>
      <c r="PJO63" s="92"/>
      <c r="PJP63" s="92"/>
      <c r="PJQ63" s="92"/>
      <c r="PJR63" s="92"/>
      <c r="PJS63" s="92"/>
      <c r="PJT63" s="92"/>
      <c r="PJU63" s="92"/>
      <c r="PJV63" s="92"/>
      <c r="PJW63" s="92"/>
      <c r="PJX63" s="92"/>
      <c r="PJY63" s="92"/>
      <c r="PJZ63" s="92"/>
      <c r="PKA63" s="92"/>
      <c r="PKB63" s="92"/>
      <c r="PKC63" s="92"/>
      <c r="PKD63" s="92"/>
      <c r="PKE63" s="92"/>
      <c r="PKF63" s="92"/>
      <c r="PKG63" s="92"/>
      <c r="PKH63" s="92"/>
      <c r="PKI63" s="92"/>
      <c r="PKJ63" s="92"/>
      <c r="PKK63" s="92"/>
      <c r="PKL63" s="92"/>
      <c r="PKM63" s="92"/>
      <c r="PKN63" s="92"/>
      <c r="PKO63" s="92"/>
      <c r="PKP63" s="92"/>
      <c r="PKQ63" s="92"/>
      <c r="PKR63" s="92"/>
      <c r="PKS63" s="92"/>
      <c r="PKT63" s="92"/>
      <c r="PKU63" s="92"/>
      <c r="PKV63" s="92"/>
      <c r="PKW63" s="92"/>
      <c r="PKX63" s="92"/>
      <c r="PKY63" s="92"/>
      <c r="PKZ63" s="92"/>
      <c r="PLA63" s="92"/>
      <c r="PLB63" s="92"/>
      <c r="PLC63" s="92"/>
      <c r="PLD63" s="92"/>
      <c r="PLE63" s="92"/>
      <c r="PLF63" s="92"/>
      <c r="PLG63" s="92"/>
      <c r="PLH63" s="92"/>
      <c r="PLI63" s="92"/>
      <c r="PLJ63" s="92"/>
      <c r="PLK63" s="92"/>
      <c r="PLL63" s="92"/>
      <c r="PLM63" s="92"/>
      <c r="PLN63" s="92"/>
      <c r="PLO63" s="92"/>
      <c r="PLP63" s="92"/>
      <c r="PLQ63" s="92"/>
      <c r="PLR63" s="92"/>
      <c r="PLS63" s="92"/>
      <c r="PLT63" s="92"/>
      <c r="PLU63" s="92"/>
      <c r="PLV63" s="92"/>
      <c r="PLW63" s="92"/>
      <c r="PLX63" s="92"/>
      <c r="PLY63" s="92"/>
      <c r="PLZ63" s="92"/>
      <c r="PMA63" s="92"/>
      <c r="PMB63" s="92"/>
      <c r="PMC63" s="92"/>
      <c r="PMD63" s="92"/>
      <c r="PME63" s="92"/>
      <c r="PMF63" s="92"/>
      <c r="PMG63" s="92"/>
      <c r="PMH63" s="92"/>
      <c r="PMI63" s="92"/>
      <c r="PMJ63" s="92"/>
      <c r="PMK63" s="92"/>
      <c r="PML63" s="92"/>
      <c r="PMM63" s="92"/>
      <c r="PMN63" s="92"/>
      <c r="PMO63" s="92"/>
      <c r="PMP63" s="92"/>
      <c r="PMQ63" s="92"/>
      <c r="PMR63" s="92"/>
      <c r="PMS63" s="92"/>
      <c r="PMT63" s="92"/>
      <c r="PMU63" s="92"/>
      <c r="PMV63" s="92"/>
      <c r="PMW63" s="92"/>
      <c r="PMX63" s="92"/>
      <c r="PMY63" s="92"/>
      <c r="PMZ63" s="92"/>
      <c r="PNA63" s="92"/>
      <c r="PNB63" s="92"/>
      <c r="PNC63" s="92"/>
      <c r="PND63" s="92"/>
      <c r="PNE63" s="92"/>
      <c r="PNF63" s="92"/>
      <c r="PNG63" s="92"/>
      <c r="PNH63" s="92"/>
      <c r="PNI63" s="92"/>
      <c r="PNJ63" s="92"/>
      <c r="PNK63" s="92"/>
      <c r="PNL63" s="92"/>
      <c r="PNM63" s="92"/>
      <c r="PNN63" s="92"/>
      <c r="PNO63" s="92"/>
      <c r="PNP63" s="92"/>
      <c r="PNQ63" s="92"/>
      <c r="PNR63" s="92"/>
      <c r="PNS63" s="92"/>
      <c r="PNT63" s="92"/>
      <c r="PNU63" s="92"/>
      <c r="PNV63" s="92"/>
      <c r="PNW63" s="92"/>
      <c r="PNX63" s="92"/>
      <c r="PNY63" s="92"/>
      <c r="PNZ63" s="92"/>
      <c r="POA63" s="92"/>
      <c r="POB63" s="92"/>
      <c r="POC63" s="92"/>
      <c r="POD63" s="92"/>
      <c r="POE63" s="92"/>
      <c r="POF63" s="92"/>
      <c r="POG63" s="92"/>
      <c r="POH63" s="92"/>
      <c r="POI63" s="92"/>
      <c r="POJ63" s="92"/>
      <c r="POK63" s="92"/>
      <c r="POL63" s="92"/>
      <c r="POM63" s="92"/>
      <c r="PON63" s="92"/>
      <c r="POO63" s="92"/>
      <c r="POP63" s="92"/>
      <c r="POQ63" s="92"/>
      <c r="POR63" s="92"/>
      <c r="POS63" s="92"/>
      <c r="POT63" s="92"/>
      <c r="POU63" s="92"/>
      <c r="POV63" s="92"/>
      <c r="POW63" s="92"/>
      <c r="POX63" s="92"/>
      <c r="POY63" s="92"/>
      <c r="POZ63" s="92"/>
      <c r="PPA63" s="92"/>
      <c r="PPB63" s="92"/>
      <c r="PPC63" s="92"/>
      <c r="PPD63" s="92"/>
      <c r="PPE63" s="92"/>
      <c r="PPF63" s="92"/>
      <c r="PPG63" s="92"/>
      <c r="PPH63" s="92"/>
      <c r="PPI63" s="92"/>
      <c r="PPJ63" s="92"/>
      <c r="PPK63" s="92"/>
      <c r="PPL63" s="92"/>
      <c r="PPM63" s="92"/>
      <c r="PPN63" s="92"/>
      <c r="PPO63" s="92"/>
      <c r="PPP63" s="92"/>
      <c r="PPQ63" s="92"/>
      <c r="PPR63" s="92"/>
      <c r="PPS63" s="92"/>
      <c r="PPT63" s="92"/>
      <c r="PPU63" s="92"/>
      <c r="PPV63" s="92"/>
      <c r="PPW63" s="92"/>
      <c r="PPX63" s="92"/>
      <c r="PPY63" s="92"/>
      <c r="PPZ63" s="92"/>
      <c r="PQA63" s="92"/>
      <c r="PQB63" s="92"/>
      <c r="PQC63" s="92"/>
      <c r="PQD63" s="92"/>
      <c r="PQE63" s="92"/>
      <c r="PQF63" s="92"/>
      <c r="PQG63" s="92"/>
      <c r="PQH63" s="92"/>
      <c r="PQI63" s="92"/>
      <c r="PQJ63" s="92"/>
      <c r="PQK63" s="92"/>
      <c r="PQL63" s="92"/>
      <c r="PQM63" s="92"/>
      <c r="PQN63" s="92"/>
      <c r="PQO63" s="92"/>
      <c r="PQP63" s="92"/>
      <c r="PQQ63" s="92"/>
      <c r="PQR63" s="92"/>
      <c r="PQS63" s="92"/>
      <c r="PQT63" s="92"/>
      <c r="PQU63" s="92"/>
      <c r="PQV63" s="92"/>
      <c r="PQW63" s="92"/>
      <c r="PQX63" s="92"/>
      <c r="PQY63" s="92"/>
      <c r="PQZ63" s="92"/>
      <c r="PRA63" s="92"/>
      <c r="PRB63" s="92"/>
      <c r="PRC63" s="92"/>
      <c r="PRD63" s="92"/>
      <c r="PRE63" s="92"/>
      <c r="PRF63" s="92"/>
      <c r="PRG63" s="92"/>
      <c r="PRH63" s="92"/>
      <c r="PRI63" s="92"/>
      <c r="PRJ63" s="92"/>
      <c r="PRK63" s="92"/>
      <c r="PRL63" s="92"/>
      <c r="PRM63" s="92"/>
      <c r="PRN63" s="92"/>
      <c r="PRO63" s="92"/>
      <c r="PRP63" s="92"/>
      <c r="PRQ63" s="92"/>
      <c r="PRR63" s="92"/>
      <c r="PRS63" s="92"/>
      <c r="PRT63" s="92"/>
      <c r="PRU63" s="92"/>
      <c r="PRV63" s="92"/>
      <c r="PRW63" s="92"/>
      <c r="PRX63" s="92"/>
      <c r="PRY63" s="92"/>
      <c r="PRZ63" s="92"/>
      <c r="PSA63" s="92"/>
      <c r="PSB63" s="92"/>
      <c r="PSC63" s="92"/>
      <c r="PSD63" s="92"/>
      <c r="PSE63" s="92"/>
      <c r="PSF63" s="92"/>
      <c r="PSG63" s="92"/>
      <c r="PSH63" s="92"/>
      <c r="PSI63" s="92"/>
      <c r="PSJ63" s="92"/>
      <c r="PSK63" s="92"/>
      <c r="PSL63" s="92"/>
      <c r="PSM63" s="92"/>
      <c r="PSN63" s="92"/>
      <c r="PSO63" s="92"/>
      <c r="PSP63" s="92"/>
      <c r="PSQ63" s="92"/>
      <c r="PSR63" s="92"/>
      <c r="PSS63" s="92"/>
      <c r="PST63" s="92"/>
      <c r="PSU63" s="92"/>
      <c r="PSV63" s="92"/>
      <c r="PSW63" s="92"/>
      <c r="PSX63" s="92"/>
      <c r="PSY63" s="92"/>
      <c r="PSZ63" s="92"/>
      <c r="PTA63" s="92"/>
      <c r="PTB63" s="92"/>
      <c r="PTC63" s="92"/>
      <c r="PTD63" s="92"/>
      <c r="PTE63" s="92"/>
      <c r="PTF63" s="92"/>
      <c r="PTG63" s="92"/>
      <c r="PTH63" s="92"/>
      <c r="PTI63" s="92"/>
      <c r="PTJ63" s="92"/>
      <c r="PTK63" s="92"/>
      <c r="PTL63" s="92"/>
      <c r="PTM63" s="92"/>
      <c r="PTN63" s="92"/>
      <c r="PTO63" s="92"/>
      <c r="PTP63" s="92"/>
      <c r="PTQ63" s="92"/>
      <c r="PTR63" s="92"/>
      <c r="PTS63" s="92"/>
      <c r="PTT63" s="92"/>
      <c r="PTU63" s="92"/>
      <c r="PTV63" s="92"/>
      <c r="PTW63" s="92"/>
      <c r="PTX63" s="92"/>
      <c r="PTY63" s="92"/>
      <c r="PTZ63" s="92"/>
      <c r="PUA63" s="92"/>
      <c r="PUB63" s="92"/>
      <c r="PUC63" s="92"/>
      <c r="PUD63" s="92"/>
      <c r="PUE63" s="92"/>
      <c r="PUF63" s="92"/>
      <c r="PUG63" s="92"/>
      <c r="PUH63" s="92"/>
      <c r="PUI63" s="92"/>
      <c r="PUJ63" s="92"/>
      <c r="PUK63" s="92"/>
      <c r="PUL63" s="92"/>
      <c r="PUM63" s="92"/>
      <c r="PUN63" s="92"/>
      <c r="PUO63" s="92"/>
      <c r="PUP63" s="92"/>
      <c r="PUQ63" s="92"/>
      <c r="PUR63" s="92"/>
      <c r="PUS63" s="92"/>
      <c r="PUT63" s="92"/>
      <c r="PUU63" s="92"/>
      <c r="PUV63" s="92"/>
      <c r="PUW63" s="92"/>
      <c r="PUX63" s="92"/>
      <c r="PUY63" s="92"/>
      <c r="PUZ63" s="92"/>
      <c r="PVA63" s="92"/>
      <c r="PVB63" s="92"/>
      <c r="PVC63" s="92"/>
      <c r="PVD63" s="92"/>
      <c r="PVE63" s="92"/>
      <c r="PVF63" s="92"/>
      <c r="PVG63" s="92"/>
      <c r="PVH63" s="92"/>
      <c r="PVI63" s="92"/>
      <c r="PVJ63" s="92"/>
      <c r="PVK63" s="92"/>
      <c r="PVL63" s="92"/>
      <c r="PVM63" s="92"/>
      <c r="PVN63" s="92"/>
      <c r="PVO63" s="92"/>
      <c r="PVP63" s="92"/>
      <c r="PVQ63" s="92"/>
      <c r="PVR63" s="92"/>
      <c r="PVS63" s="92"/>
      <c r="PVT63" s="92"/>
      <c r="PVU63" s="92"/>
      <c r="PVV63" s="92"/>
      <c r="PVW63" s="92"/>
      <c r="PVX63" s="92"/>
      <c r="PVY63" s="92"/>
      <c r="PVZ63" s="92"/>
      <c r="PWA63" s="92"/>
      <c r="PWB63" s="92"/>
      <c r="PWC63" s="92"/>
      <c r="PWD63" s="92"/>
      <c r="PWE63" s="92"/>
      <c r="PWF63" s="92"/>
      <c r="PWG63" s="92"/>
      <c r="PWH63" s="92"/>
      <c r="PWI63" s="92"/>
      <c r="PWJ63" s="92"/>
      <c r="PWK63" s="92"/>
      <c r="PWL63" s="92"/>
      <c r="PWM63" s="92"/>
      <c r="PWN63" s="92"/>
      <c r="PWO63" s="92"/>
      <c r="PWP63" s="92"/>
      <c r="PWQ63" s="92"/>
      <c r="PWR63" s="92"/>
      <c r="PWS63" s="92"/>
      <c r="PWT63" s="92"/>
      <c r="PWU63" s="92"/>
      <c r="PWV63" s="92"/>
      <c r="PWW63" s="92"/>
      <c r="PWX63" s="92"/>
      <c r="PWY63" s="92"/>
      <c r="PWZ63" s="92"/>
      <c r="PXA63" s="92"/>
      <c r="PXB63" s="92"/>
      <c r="PXC63" s="92"/>
      <c r="PXD63" s="92"/>
      <c r="PXE63" s="92"/>
      <c r="PXF63" s="92"/>
      <c r="PXG63" s="92"/>
      <c r="PXH63" s="92"/>
      <c r="PXI63" s="92"/>
      <c r="PXJ63" s="92"/>
      <c r="PXK63" s="92"/>
      <c r="PXL63" s="92"/>
      <c r="PXM63" s="92"/>
      <c r="PXN63" s="92"/>
      <c r="PXO63" s="92"/>
      <c r="PXP63" s="92"/>
      <c r="PXQ63" s="92"/>
      <c r="PXR63" s="92"/>
      <c r="PXS63" s="92"/>
      <c r="PXT63" s="92"/>
      <c r="PXU63" s="92"/>
      <c r="PXV63" s="92"/>
      <c r="PXW63" s="92"/>
      <c r="PXX63" s="92"/>
      <c r="PXY63" s="92"/>
      <c r="PXZ63" s="92"/>
      <c r="PYA63" s="92"/>
      <c r="PYB63" s="92"/>
      <c r="PYC63" s="92"/>
      <c r="PYD63" s="92"/>
      <c r="PYE63" s="92"/>
      <c r="PYF63" s="92"/>
      <c r="PYG63" s="92"/>
      <c r="PYH63" s="92"/>
      <c r="PYI63" s="92"/>
      <c r="PYJ63" s="92"/>
      <c r="PYK63" s="92"/>
      <c r="PYL63" s="92"/>
      <c r="PYM63" s="92"/>
      <c r="PYN63" s="92"/>
      <c r="PYO63" s="92"/>
      <c r="PYP63" s="92"/>
      <c r="PYQ63" s="92"/>
      <c r="PYR63" s="92"/>
      <c r="PYS63" s="92"/>
      <c r="PYT63" s="92"/>
      <c r="PYU63" s="92"/>
      <c r="PYV63" s="92"/>
      <c r="PYW63" s="92"/>
      <c r="PYX63" s="92"/>
      <c r="PYY63" s="92"/>
      <c r="PYZ63" s="92"/>
      <c r="PZA63" s="92"/>
      <c r="PZB63" s="92"/>
      <c r="PZC63" s="92"/>
      <c r="PZD63" s="92"/>
      <c r="PZE63" s="92"/>
      <c r="PZF63" s="92"/>
      <c r="PZG63" s="92"/>
      <c r="PZH63" s="92"/>
      <c r="PZI63" s="92"/>
      <c r="PZJ63" s="92"/>
      <c r="PZK63" s="92"/>
      <c r="PZL63" s="92"/>
      <c r="PZM63" s="92"/>
      <c r="PZN63" s="92"/>
      <c r="PZO63" s="92"/>
      <c r="PZP63" s="92"/>
      <c r="PZQ63" s="92"/>
      <c r="PZR63" s="92"/>
      <c r="PZS63" s="92"/>
      <c r="PZT63" s="92"/>
      <c r="PZU63" s="92"/>
      <c r="PZV63" s="92"/>
      <c r="PZW63" s="92"/>
      <c r="PZX63" s="92"/>
      <c r="PZY63" s="92"/>
      <c r="PZZ63" s="92"/>
      <c r="QAA63" s="92"/>
      <c r="QAB63" s="92"/>
      <c r="QAC63" s="92"/>
      <c r="QAD63" s="92"/>
      <c r="QAE63" s="92"/>
      <c r="QAF63" s="92"/>
      <c r="QAG63" s="92"/>
      <c r="QAH63" s="92"/>
      <c r="QAI63" s="92"/>
      <c r="QAJ63" s="92"/>
      <c r="QAK63" s="92"/>
      <c r="QAL63" s="92"/>
      <c r="QAM63" s="92"/>
      <c r="QAN63" s="92"/>
      <c r="QAO63" s="92"/>
      <c r="QAP63" s="92"/>
      <c r="QAQ63" s="92"/>
      <c r="QAR63" s="92"/>
      <c r="QAS63" s="92"/>
      <c r="QAT63" s="92"/>
      <c r="QAU63" s="92"/>
      <c r="QAV63" s="92"/>
      <c r="QAW63" s="92"/>
      <c r="QAX63" s="92"/>
      <c r="QAY63" s="92"/>
      <c r="QAZ63" s="92"/>
      <c r="QBA63" s="92"/>
      <c r="QBB63" s="92"/>
      <c r="QBC63" s="92"/>
      <c r="QBD63" s="92"/>
      <c r="QBE63" s="92"/>
      <c r="QBF63" s="92"/>
      <c r="QBG63" s="92"/>
      <c r="QBH63" s="92"/>
      <c r="QBI63" s="92"/>
      <c r="QBJ63" s="92"/>
      <c r="QBK63" s="92"/>
      <c r="QBL63" s="92"/>
      <c r="QBM63" s="92"/>
      <c r="QBN63" s="92"/>
      <c r="QBO63" s="92"/>
      <c r="QBP63" s="92"/>
      <c r="QBQ63" s="92"/>
      <c r="QBR63" s="92"/>
      <c r="QBS63" s="92"/>
      <c r="QBT63" s="92"/>
      <c r="QBU63" s="92"/>
      <c r="QBV63" s="92"/>
      <c r="QBW63" s="92"/>
      <c r="QBX63" s="92"/>
      <c r="QBY63" s="92"/>
      <c r="QBZ63" s="92"/>
      <c r="QCA63" s="92"/>
      <c r="QCB63" s="92"/>
      <c r="QCC63" s="92"/>
      <c r="QCD63" s="92"/>
      <c r="QCE63" s="92"/>
      <c r="QCF63" s="92"/>
      <c r="QCG63" s="92"/>
      <c r="QCH63" s="92"/>
      <c r="QCI63" s="92"/>
      <c r="QCJ63" s="92"/>
      <c r="QCK63" s="92"/>
      <c r="QCL63" s="92"/>
      <c r="QCM63" s="92"/>
      <c r="QCN63" s="92"/>
      <c r="QCO63" s="92"/>
      <c r="QCP63" s="92"/>
      <c r="QCQ63" s="92"/>
      <c r="QCR63" s="92"/>
      <c r="QCS63" s="92"/>
      <c r="QCT63" s="92"/>
      <c r="QCU63" s="92"/>
      <c r="QCV63" s="92"/>
      <c r="QCW63" s="92"/>
      <c r="QCX63" s="92"/>
      <c r="QCY63" s="92"/>
      <c r="QCZ63" s="92"/>
      <c r="QDA63" s="92"/>
      <c r="QDB63" s="92"/>
      <c r="QDC63" s="92"/>
      <c r="QDD63" s="92"/>
      <c r="QDE63" s="92"/>
      <c r="QDF63" s="92"/>
      <c r="QDG63" s="92"/>
      <c r="QDH63" s="92"/>
      <c r="QDI63" s="92"/>
      <c r="QDJ63" s="92"/>
      <c r="QDK63" s="92"/>
      <c r="QDL63" s="92"/>
      <c r="QDM63" s="92"/>
      <c r="QDN63" s="92"/>
      <c r="QDO63" s="92"/>
      <c r="QDP63" s="92"/>
      <c r="QDQ63" s="92"/>
      <c r="QDR63" s="92"/>
      <c r="QDS63" s="92"/>
      <c r="QDT63" s="92"/>
      <c r="QDU63" s="92"/>
      <c r="QDV63" s="92"/>
      <c r="QDW63" s="92"/>
      <c r="QDX63" s="92"/>
      <c r="QDY63" s="92"/>
      <c r="QDZ63" s="92"/>
      <c r="QEA63" s="92"/>
      <c r="QEB63" s="92"/>
      <c r="QEC63" s="92"/>
      <c r="QED63" s="92"/>
      <c r="QEE63" s="92"/>
      <c r="QEF63" s="92"/>
      <c r="QEG63" s="92"/>
      <c r="QEH63" s="92"/>
      <c r="QEI63" s="92"/>
      <c r="QEJ63" s="92"/>
      <c r="QEK63" s="92"/>
      <c r="QEL63" s="92"/>
      <c r="QEM63" s="92"/>
      <c r="QEN63" s="92"/>
      <c r="QEO63" s="92"/>
      <c r="QEP63" s="92"/>
      <c r="QEQ63" s="92"/>
      <c r="QER63" s="92"/>
      <c r="QES63" s="92"/>
      <c r="QET63" s="92"/>
      <c r="QEU63" s="92"/>
      <c r="QEV63" s="92"/>
      <c r="QEW63" s="92"/>
      <c r="QEX63" s="92"/>
      <c r="QEY63" s="92"/>
      <c r="QEZ63" s="92"/>
      <c r="QFA63" s="92"/>
      <c r="QFB63" s="92"/>
      <c r="QFC63" s="92"/>
      <c r="QFD63" s="92"/>
      <c r="QFE63" s="92"/>
      <c r="QFF63" s="92"/>
      <c r="QFG63" s="92"/>
      <c r="QFH63" s="92"/>
      <c r="QFI63" s="92"/>
      <c r="QFJ63" s="92"/>
      <c r="QFK63" s="92"/>
      <c r="QFL63" s="92"/>
      <c r="QFM63" s="92"/>
      <c r="QFN63" s="92"/>
      <c r="QFO63" s="92"/>
      <c r="QFP63" s="92"/>
      <c r="QFQ63" s="92"/>
      <c r="QFR63" s="92"/>
      <c r="QFS63" s="92"/>
      <c r="QFT63" s="92"/>
      <c r="QFU63" s="92"/>
      <c r="QFV63" s="92"/>
      <c r="QFW63" s="92"/>
      <c r="QFX63" s="92"/>
      <c r="QFY63" s="92"/>
      <c r="QFZ63" s="92"/>
      <c r="QGA63" s="92"/>
      <c r="QGB63" s="92"/>
      <c r="QGC63" s="92"/>
      <c r="QGD63" s="92"/>
      <c r="QGE63" s="92"/>
      <c r="QGF63" s="92"/>
      <c r="QGG63" s="92"/>
      <c r="QGH63" s="92"/>
      <c r="QGI63" s="92"/>
      <c r="QGJ63" s="92"/>
      <c r="QGK63" s="92"/>
      <c r="QGL63" s="92"/>
      <c r="QGM63" s="92"/>
      <c r="QGN63" s="92"/>
      <c r="QGO63" s="92"/>
      <c r="QGP63" s="92"/>
      <c r="QGQ63" s="92"/>
      <c r="QGR63" s="92"/>
      <c r="QGS63" s="92"/>
      <c r="QGT63" s="92"/>
      <c r="QGU63" s="92"/>
      <c r="QGV63" s="92"/>
      <c r="QGW63" s="92"/>
      <c r="QGX63" s="92"/>
      <c r="QGY63" s="92"/>
      <c r="QGZ63" s="92"/>
      <c r="QHA63" s="92"/>
      <c r="QHB63" s="92"/>
      <c r="QHC63" s="92"/>
      <c r="QHD63" s="92"/>
      <c r="QHE63" s="92"/>
      <c r="QHF63" s="92"/>
      <c r="QHG63" s="92"/>
      <c r="QHH63" s="92"/>
      <c r="QHI63" s="92"/>
      <c r="QHJ63" s="92"/>
      <c r="QHK63" s="92"/>
      <c r="QHL63" s="92"/>
      <c r="QHM63" s="92"/>
      <c r="QHN63" s="92"/>
      <c r="QHO63" s="92"/>
      <c r="QHP63" s="92"/>
      <c r="QHQ63" s="92"/>
      <c r="QHR63" s="92"/>
      <c r="QHS63" s="92"/>
      <c r="QHT63" s="92"/>
      <c r="QHU63" s="92"/>
      <c r="QHV63" s="92"/>
      <c r="QHW63" s="92"/>
      <c r="QHX63" s="92"/>
      <c r="QHY63" s="92"/>
      <c r="QHZ63" s="92"/>
      <c r="QIA63" s="92"/>
      <c r="QIB63" s="92"/>
      <c r="QIC63" s="92"/>
      <c r="QID63" s="92"/>
      <c r="QIE63" s="92"/>
      <c r="QIF63" s="92"/>
      <c r="QIG63" s="92"/>
      <c r="QIH63" s="92"/>
      <c r="QII63" s="92"/>
      <c r="QIJ63" s="92"/>
      <c r="QIK63" s="92"/>
      <c r="QIL63" s="92"/>
      <c r="QIM63" s="92"/>
      <c r="QIN63" s="92"/>
      <c r="QIO63" s="92"/>
      <c r="QIP63" s="92"/>
      <c r="QIQ63" s="92"/>
      <c r="QIR63" s="92"/>
      <c r="QIS63" s="92"/>
      <c r="QIT63" s="92"/>
      <c r="QIU63" s="92"/>
      <c r="QIV63" s="92"/>
      <c r="QIW63" s="92"/>
      <c r="QIX63" s="92"/>
      <c r="QIY63" s="92"/>
      <c r="QIZ63" s="92"/>
      <c r="QJA63" s="92"/>
      <c r="QJB63" s="92"/>
      <c r="QJC63" s="92"/>
      <c r="QJD63" s="92"/>
      <c r="QJE63" s="92"/>
      <c r="QJF63" s="92"/>
      <c r="QJG63" s="92"/>
      <c r="QJH63" s="92"/>
      <c r="QJI63" s="92"/>
      <c r="QJJ63" s="92"/>
      <c r="QJK63" s="92"/>
      <c r="QJL63" s="92"/>
      <c r="QJM63" s="92"/>
      <c r="QJN63" s="92"/>
      <c r="QJO63" s="92"/>
      <c r="QJP63" s="92"/>
      <c r="QJQ63" s="92"/>
      <c r="QJR63" s="92"/>
      <c r="QJS63" s="92"/>
      <c r="QJT63" s="92"/>
      <c r="QJU63" s="92"/>
      <c r="QJV63" s="92"/>
      <c r="QJW63" s="92"/>
      <c r="QJX63" s="92"/>
      <c r="QJY63" s="92"/>
      <c r="QJZ63" s="92"/>
      <c r="QKA63" s="92"/>
      <c r="QKB63" s="92"/>
      <c r="QKC63" s="92"/>
      <c r="QKD63" s="92"/>
      <c r="QKE63" s="92"/>
      <c r="QKF63" s="92"/>
      <c r="QKG63" s="92"/>
      <c r="QKH63" s="92"/>
      <c r="QKI63" s="92"/>
      <c r="QKJ63" s="92"/>
      <c r="QKK63" s="92"/>
      <c r="QKL63" s="92"/>
      <c r="QKM63" s="92"/>
      <c r="QKN63" s="92"/>
      <c r="QKO63" s="92"/>
      <c r="QKP63" s="92"/>
      <c r="QKQ63" s="92"/>
      <c r="QKR63" s="92"/>
      <c r="QKS63" s="92"/>
      <c r="QKT63" s="92"/>
      <c r="QKU63" s="92"/>
      <c r="QKV63" s="92"/>
      <c r="QKW63" s="92"/>
      <c r="QKX63" s="92"/>
      <c r="QKY63" s="92"/>
      <c r="QKZ63" s="92"/>
      <c r="QLA63" s="92"/>
      <c r="QLB63" s="92"/>
      <c r="QLC63" s="92"/>
      <c r="QLD63" s="92"/>
      <c r="QLE63" s="92"/>
      <c r="QLF63" s="92"/>
      <c r="QLG63" s="92"/>
      <c r="QLH63" s="92"/>
      <c r="QLI63" s="92"/>
      <c r="QLJ63" s="92"/>
      <c r="QLK63" s="92"/>
      <c r="QLL63" s="92"/>
      <c r="QLM63" s="92"/>
      <c r="QLN63" s="92"/>
      <c r="QLO63" s="92"/>
      <c r="QLP63" s="92"/>
      <c r="QLQ63" s="92"/>
      <c r="QLR63" s="92"/>
      <c r="QLS63" s="92"/>
      <c r="QLT63" s="92"/>
      <c r="QLU63" s="92"/>
      <c r="QLV63" s="92"/>
      <c r="QLW63" s="92"/>
      <c r="QLX63" s="92"/>
      <c r="QLY63" s="92"/>
      <c r="QLZ63" s="92"/>
      <c r="QMA63" s="92"/>
      <c r="QMB63" s="92"/>
      <c r="QMC63" s="92"/>
      <c r="QMD63" s="92"/>
      <c r="QME63" s="92"/>
      <c r="QMF63" s="92"/>
      <c r="QMG63" s="92"/>
      <c r="QMH63" s="92"/>
      <c r="QMI63" s="92"/>
      <c r="QMJ63" s="92"/>
      <c r="QMK63" s="92"/>
      <c r="QML63" s="92"/>
      <c r="QMM63" s="92"/>
      <c r="QMN63" s="92"/>
      <c r="QMO63" s="92"/>
      <c r="QMP63" s="92"/>
      <c r="QMQ63" s="92"/>
      <c r="QMR63" s="92"/>
      <c r="QMS63" s="92"/>
      <c r="QMT63" s="92"/>
      <c r="QMU63" s="92"/>
      <c r="QMV63" s="92"/>
      <c r="QMW63" s="92"/>
      <c r="QMX63" s="92"/>
      <c r="QMY63" s="92"/>
      <c r="QMZ63" s="92"/>
      <c r="QNA63" s="92"/>
      <c r="QNB63" s="92"/>
      <c r="QNC63" s="92"/>
      <c r="QND63" s="92"/>
      <c r="QNE63" s="92"/>
      <c r="QNF63" s="92"/>
      <c r="QNG63" s="92"/>
      <c r="QNH63" s="92"/>
      <c r="QNI63" s="92"/>
      <c r="QNJ63" s="92"/>
      <c r="QNK63" s="92"/>
      <c r="QNL63" s="92"/>
      <c r="QNM63" s="92"/>
      <c r="QNN63" s="92"/>
      <c r="QNO63" s="92"/>
      <c r="QNP63" s="92"/>
      <c r="QNQ63" s="92"/>
      <c r="QNR63" s="92"/>
      <c r="QNS63" s="92"/>
      <c r="QNT63" s="92"/>
      <c r="QNU63" s="92"/>
      <c r="QNV63" s="92"/>
      <c r="QNW63" s="92"/>
      <c r="QNX63" s="92"/>
      <c r="QNY63" s="92"/>
      <c r="QNZ63" s="92"/>
      <c r="QOA63" s="92"/>
      <c r="QOB63" s="92"/>
      <c r="QOC63" s="92"/>
      <c r="QOD63" s="92"/>
      <c r="QOE63" s="92"/>
      <c r="QOF63" s="92"/>
      <c r="QOG63" s="92"/>
      <c r="QOH63" s="92"/>
      <c r="QOI63" s="92"/>
      <c r="QOJ63" s="92"/>
      <c r="QOK63" s="92"/>
      <c r="QOL63" s="92"/>
      <c r="QOM63" s="92"/>
      <c r="QON63" s="92"/>
      <c r="QOO63" s="92"/>
      <c r="QOP63" s="92"/>
      <c r="QOQ63" s="92"/>
      <c r="QOR63" s="92"/>
      <c r="QOS63" s="92"/>
      <c r="QOT63" s="92"/>
      <c r="QOU63" s="92"/>
      <c r="QOV63" s="92"/>
      <c r="QOW63" s="92"/>
      <c r="QOX63" s="92"/>
      <c r="QOY63" s="92"/>
      <c r="QOZ63" s="92"/>
      <c r="QPA63" s="92"/>
      <c r="QPB63" s="92"/>
      <c r="QPC63" s="92"/>
      <c r="QPD63" s="92"/>
      <c r="QPE63" s="92"/>
      <c r="QPF63" s="92"/>
      <c r="QPG63" s="92"/>
      <c r="QPH63" s="92"/>
      <c r="QPI63" s="92"/>
      <c r="QPJ63" s="92"/>
      <c r="QPK63" s="92"/>
      <c r="QPL63" s="92"/>
      <c r="QPM63" s="92"/>
      <c r="QPN63" s="92"/>
      <c r="QPO63" s="92"/>
      <c r="QPP63" s="92"/>
      <c r="QPQ63" s="92"/>
      <c r="QPR63" s="92"/>
      <c r="QPS63" s="92"/>
      <c r="QPT63" s="92"/>
      <c r="QPU63" s="92"/>
      <c r="QPV63" s="92"/>
      <c r="QPW63" s="92"/>
      <c r="QPX63" s="92"/>
      <c r="QPY63" s="92"/>
      <c r="QPZ63" s="92"/>
      <c r="QQA63" s="92"/>
      <c r="QQB63" s="92"/>
      <c r="QQC63" s="92"/>
      <c r="QQD63" s="92"/>
      <c r="QQE63" s="92"/>
      <c r="QQF63" s="92"/>
      <c r="QQG63" s="92"/>
      <c r="QQH63" s="92"/>
      <c r="QQI63" s="92"/>
      <c r="QQJ63" s="92"/>
      <c r="QQK63" s="92"/>
      <c r="QQL63" s="92"/>
      <c r="QQM63" s="92"/>
      <c r="QQN63" s="92"/>
      <c r="QQO63" s="92"/>
      <c r="QQP63" s="92"/>
      <c r="QQQ63" s="92"/>
      <c r="QQR63" s="92"/>
      <c r="QQS63" s="92"/>
      <c r="QQT63" s="92"/>
      <c r="QQU63" s="92"/>
      <c r="QQV63" s="92"/>
      <c r="QQW63" s="92"/>
      <c r="QQX63" s="92"/>
      <c r="QQY63" s="92"/>
      <c r="QQZ63" s="92"/>
      <c r="QRA63" s="92"/>
      <c r="QRB63" s="92"/>
      <c r="QRC63" s="92"/>
      <c r="QRD63" s="92"/>
      <c r="QRE63" s="92"/>
      <c r="QRF63" s="92"/>
      <c r="QRG63" s="92"/>
      <c r="QRH63" s="92"/>
      <c r="QRI63" s="92"/>
      <c r="QRJ63" s="92"/>
      <c r="QRK63" s="92"/>
      <c r="QRL63" s="92"/>
      <c r="QRM63" s="92"/>
      <c r="QRN63" s="92"/>
      <c r="QRO63" s="92"/>
      <c r="QRP63" s="92"/>
      <c r="QRQ63" s="92"/>
      <c r="QRR63" s="92"/>
      <c r="QRS63" s="92"/>
      <c r="QRT63" s="92"/>
      <c r="QRU63" s="92"/>
      <c r="QRV63" s="92"/>
      <c r="QRW63" s="92"/>
      <c r="QRX63" s="92"/>
      <c r="QRY63" s="92"/>
      <c r="QRZ63" s="92"/>
      <c r="QSA63" s="92"/>
      <c r="QSB63" s="92"/>
      <c r="QSC63" s="92"/>
      <c r="QSD63" s="92"/>
      <c r="QSE63" s="92"/>
      <c r="QSF63" s="92"/>
      <c r="QSG63" s="92"/>
      <c r="QSH63" s="92"/>
      <c r="QSI63" s="92"/>
      <c r="QSJ63" s="92"/>
      <c r="QSK63" s="92"/>
      <c r="QSL63" s="92"/>
      <c r="QSM63" s="92"/>
      <c r="QSN63" s="92"/>
      <c r="QSO63" s="92"/>
      <c r="QSP63" s="92"/>
      <c r="QSQ63" s="92"/>
      <c r="QSR63" s="92"/>
      <c r="QSS63" s="92"/>
      <c r="QST63" s="92"/>
      <c r="QSU63" s="92"/>
      <c r="QSV63" s="92"/>
      <c r="QSW63" s="92"/>
      <c r="QSX63" s="92"/>
      <c r="QSY63" s="92"/>
      <c r="QSZ63" s="92"/>
      <c r="QTA63" s="92"/>
      <c r="QTB63" s="92"/>
      <c r="QTC63" s="92"/>
      <c r="QTD63" s="92"/>
      <c r="QTE63" s="92"/>
      <c r="QTF63" s="92"/>
      <c r="QTG63" s="92"/>
      <c r="QTH63" s="92"/>
      <c r="QTI63" s="92"/>
      <c r="QTJ63" s="92"/>
      <c r="QTK63" s="92"/>
      <c r="QTL63" s="92"/>
      <c r="QTM63" s="92"/>
      <c r="QTN63" s="92"/>
      <c r="QTO63" s="92"/>
      <c r="QTP63" s="92"/>
      <c r="QTQ63" s="92"/>
      <c r="QTR63" s="92"/>
      <c r="QTS63" s="92"/>
      <c r="QTT63" s="92"/>
      <c r="QTU63" s="92"/>
      <c r="QTV63" s="92"/>
      <c r="QTW63" s="92"/>
      <c r="QTX63" s="92"/>
      <c r="QTY63" s="92"/>
      <c r="QTZ63" s="92"/>
      <c r="QUA63" s="92"/>
      <c r="QUB63" s="92"/>
      <c r="QUC63" s="92"/>
      <c r="QUD63" s="92"/>
      <c r="QUE63" s="92"/>
      <c r="QUF63" s="92"/>
      <c r="QUG63" s="92"/>
      <c r="QUH63" s="92"/>
      <c r="QUI63" s="92"/>
      <c r="QUJ63" s="92"/>
      <c r="QUK63" s="92"/>
      <c r="QUL63" s="92"/>
      <c r="QUM63" s="92"/>
      <c r="QUN63" s="92"/>
      <c r="QUO63" s="92"/>
      <c r="QUP63" s="92"/>
      <c r="QUQ63" s="92"/>
      <c r="QUR63" s="92"/>
      <c r="QUS63" s="92"/>
      <c r="QUT63" s="92"/>
      <c r="QUU63" s="92"/>
      <c r="QUV63" s="92"/>
      <c r="QUW63" s="92"/>
      <c r="QUX63" s="92"/>
      <c r="QUY63" s="92"/>
      <c r="QUZ63" s="92"/>
      <c r="QVA63" s="92"/>
      <c r="QVB63" s="92"/>
      <c r="QVC63" s="92"/>
      <c r="QVD63" s="92"/>
      <c r="QVE63" s="92"/>
      <c r="QVF63" s="92"/>
      <c r="QVG63" s="92"/>
      <c r="QVH63" s="92"/>
      <c r="QVI63" s="92"/>
      <c r="QVJ63" s="92"/>
      <c r="QVK63" s="92"/>
      <c r="QVL63" s="92"/>
      <c r="QVM63" s="92"/>
      <c r="QVN63" s="92"/>
      <c r="QVO63" s="92"/>
      <c r="QVP63" s="92"/>
      <c r="QVQ63" s="92"/>
      <c r="QVR63" s="92"/>
      <c r="QVS63" s="92"/>
      <c r="QVT63" s="92"/>
      <c r="QVU63" s="92"/>
      <c r="QVV63" s="92"/>
      <c r="QVW63" s="92"/>
      <c r="QVX63" s="92"/>
      <c r="QVY63" s="92"/>
      <c r="QVZ63" s="92"/>
      <c r="QWA63" s="92"/>
      <c r="QWB63" s="92"/>
      <c r="QWC63" s="92"/>
      <c r="QWD63" s="92"/>
      <c r="QWE63" s="92"/>
      <c r="QWF63" s="92"/>
      <c r="QWG63" s="92"/>
      <c r="QWH63" s="92"/>
      <c r="QWI63" s="92"/>
      <c r="QWJ63" s="92"/>
      <c r="QWK63" s="92"/>
      <c r="QWL63" s="92"/>
      <c r="QWM63" s="92"/>
      <c r="QWN63" s="92"/>
      <c r="QWO63" s="92"/>
      <c r="QWP63" s="92"/>
      <c r="QWQ63" s="92"/>
      <c r="QWR63" s="92"/>
      <c r="QWS63" s="92"/>
      <c r="QWT63" s="92"/>
      <c r="QWU63" s="92"/>
      <c r="QWV63" s="92"/>
      <c r="QWW63" s="92"/>
      <c r="QWX63" s="92"/>
      <c r="QWY63" s="92"/>
      <c r="QWZ63" s="92"/>
      <c r="QXA63" s="92"/>
      <c r="QXB63" s="92"/>
      <c r="QXC63" s="92"/>
      <c r="QXD63" s="92"/>
      <c r="QXE63" s="92"/>
      <c r="QXF63" s="92"/>
      <c r="QXG63" s="92"/>
      <c r="QXH63" s="92"/>
      <c r="QXI63" s="92"/>
      <c r="QXJ63" s="92"/>
      <c r="QXK63" s="92"/>
      <c r="QXL63" s="92"/>
      <c r="QXM63" s="92"/>
      <c r="QXN63" s="92"/>
      <c r="QXO63" s="92"/>
      <c r="QXP63" s="92"/>
      <c r="QXQ63" s="92"/>
      <c r="QXR63" s="92"/>
      <c r="QXS63" s="92"/>
      <c r="QXT63" s="92"/>
      <c r="QXU63" s="92"/>
      <c r="QXV63" s="92"/>
      <c r="QXW63" s="92"/>
      <c r="QXX63" s="92"/>
      <c r="QXY63" s="92"/>
      <c r="QXZ63" s="92"/>
      <c r="QYA63" s="92"/>
      <c r="QYB63" s="92"/>
      <c r="QYC63" s="92"/>
      <c r="QYD63" s="92"/>
      <c r="QYE63" s="92"/>
      <c r="QYF63" s="92"/>
      <c r="QYG63" s="92"/>
      <c r="QYH63" s="92"/>
      <c r="QYI63" s="92"/>
      <c r="QYJ63" s="92"/>
      <c r="QYK63" s="92"/>
      <c r="QYL63" s="92"/>
      <c r="QYM63" s="92"/>
      <c r="QYN63" s="92"/>
      <c r="QYO63" s="92"/>
      <c r="QYP63" s="92"/>
      <c r="QYQ63" s="92"/>
      <c r="QYR63" s="92"/>
      <c r="QYS63" s="92"/>
      <c r="QYT63" s="92"/>
      <c r="QYU63" s="92"/>
      <c r="QYV63" s="92"/>
      <c r="QYW63" s="92"/>
      <c r="QYX63" s="92"/>
      <c r="QYY63" s="92"/>
      <c r="QYZ63" s="92"/>
      <c r="QZA63" s="92"/>
      <c r="QZB63" s="92"/>
      <c r="QZC63" s="92"/>
      <c r="QZD63" s="92"/>
      <c r="QZE63" s="92"/>
      <c r="QZF63" s="92"/>
      <c r="QZG63" s="92"/>
      <c r="QZH63" s="92"/>
      <c r="QZI63" s="92"/>
      <c r="QZJ63" s="92"/>
      <c r="QZK63" s="92"/>
      <c r="QZL63" s="92"/>
      <c r="QZM63" s="92"/>
      <c r="QZN63" s="92"/>
      <c r="QZO63" s="92"/>
      <c r="QZP63" s="92"/>
      <c r="QZQ63" s="92"/>
      <c r="QZR63" s="92"/>
      <c r="QZS63" s="92"/>
      <c r="QZT63" s="92"/>
      <c r="QZU63" s="92"/>
      <c r="QZV63" s="92"/>
      <c r="QZW63" s="92"/>
      <c r="QZX63" s="92"/>
      <c r="QZY63" s="92"/>
      <c r="QZZ63" s="92"/>
      <c r="RAA63" s="92"/>
      <c r="RAB63" s="92"/>
      <c r="RAC63" s="92"/>
      <c r="RAD63" s="92"/>
      <c r="RAE63" s="92"/>
      <c r="RAF63" s="92"/>
      <c r="RAG63" s="92"/>
      <c r="RAH63" s="92"/>
      <c r="RAI63" s="92"/>
      <c r="RAJ63" s="92"/>
      <c r="RAK63" s="92"/>
      <c r="RAL63" s="92"/>
      <c r="RAM63" s="92"/>
      <c r="RAN63" s="92"/>
      <c r="RAO63" s="92"/>
      <c r="RAP63" s="92"/>
      <c r="RAQ63" s="92"/>
      <c r="RAR63" s="92"/>
      <c r="RAS63" s="92"/>
      <c r="RAT63" s="92"/>
      <c r="RAU63" s="92"/>
      <c r="RAV63" s="92"/>
      <c r="RAW63" s="92"/>
      <c r="RAX63" s="92"/>
      <c r="RAY63" s="92"/>
      <c r="RAZ63" s="92"/>
      <c r="RBA63" s="92"/>
      <c r="RBB63" s="92"/>
      <c r="RBC63" s="92"/>
      <c r="RBD63" s="92"/>
      <c r="RBE63" s="92"/>
      <c r="RBF63" s="92"/>
      <c r="RBG63" s="92"/>
      <c r="RBH63" s="92"/>
      <c r="RBI63" s="92"/>
      <c r="RBJ63" s="92"/>
      <c r="RBK63" s="92"/>
      <c r="RBL63" s="92"/>
      <c r="RBM63" s="92"/>
      <c r="RBN63" s="92"/>
      <c r="RBO63" s="92"/>
      <c r="RBP63" s="92"/>
      <c r="RBQ63" s="92"/>
      <c r="RBR63" s="92"/>
      <c r="RBS63" s="92"/>
      <c r="RBT63" s="92"/>
      <c r="RBU63" s="92"/>
      <c r="RBV63" s="92"/>
      <c r="RBW63" s="92"/>
      <c r="RBX63" s="92"/>
      <c r="RBY63" s="92"/>
      <c r="RBZ63" s="92"/>
      <c r="RCA63" s="92"/>
      <c r="RCB63" s="92"/>
      <c r="RCC63" s="92"/>
      <c r="RCD63" s="92"/>
      <c r="RCE63" s="92"/>
      <c r="RCF63" s="92"/>
      <c r="RCG63" s="92"/>
      <c r="RCH63" s="92"/>
      <c r="RCI63" s="92"/>
      <c r="RCJ63" s="92"/>
      <c r="RCK63" s="92"/>
      <c r="RCL63" s="92"/>
      <c r="RCM63" s="92"/>
      <c r="RCN63" s="92"/>
      <c r="RCO63" s="92"/>
      <c r="RCP63" s="92"/>
      <c r="RCQ63" s="92"/>
      <c r="RCR63" s="92"/>
      <c r="RCS63" s="92"/>
      <c r="RCT63" s="92"/>
      <c r="RCU63" s="92"/>
      <c r="RCV63" s="92"/>
      <c r="RCW63" s="92"/>
      <c r="RCX63" s="92"/>
      <c r="RCY63" s="92"/>
      <c r="RCZ63" s="92"/>
      <c r="RDA63" s="92"/>
      <c r="RDB63" s="92"/>
      <c r="RDC63" s="92"/>
      <c r="RDD63" s="92"/>
      <c r="RDE63" s="92"/>
      <c r="RDF63" s="92"/>
      <c r="RDG63" s="92"/>
      <c r="RDH63" s="92"/>
      <c r="RDI63" s="92"/>
      <c r="RDJ63" s="92"/>
      <c r="RDK63" s="92"/>
      <c r="RDL63" s="92"/>
      <c r="RDM63" s="92"/>
      <c r="RDN63" s="92"/>
      <c r="RDO63" s="92"/>
      <c r="RDP63" s="92"/>
      <c r="RDQ63" s="92"/>
      <c r="RDR63" s="92"/>
      <c r="RDS63" s="92"/>
      <c r="RDT63" s="92"/>
      <c r="RDU63" s="92"/>
      <c r="RDV63" s="92"/>
      <c r="RDW63" s="92"/>
      <c r="RDX63" s="92"/>
      <c r="RDY63" s="92"/>
      <c r="RDZ63" s="92"/>
      <c r="REA63" s="92"/>
      <c r="REB63" s="92"/>
      <c r="REC63" s="92"/>
      <c r="RED63" s="92"/>
      <c r="REE63" s="92"/>
      <c r="REF63" s="92"/>
      <c r="REG63" s="92"/>
      <c r="REH63" s="92"/>
      <c r="REI63" s="92"/>
      <c r="REJ63" s="92"/>
      <c r="REK63" s="92"/>
      <c r="REL63" s="92"/>
      <c r="REM63" s="92"/>
      <c r="REN63" s="92"/>
      <c r="REO63" s="92"/>
      <c r="REP63" s="92"/>
      <c r="REQ63" s="92"/>
      <c r="RER63" s="92"/>
      <c r="RES63" s="92"/>
      <c r="RET63" s="92"/>
      <c r="REU63" s="92"/>
      <c r="REV63" s="92"/>
      <c r="REW63" s="92"/>
      <c r="REX63" s="92"/>
      <c r="REY63" s="92"/>
      <c r="REZ63" s="92"/>
      <c r="RFA63" s="92"/>
      <c r="RFB63" s="92"/>
      <c r="RFC63" s="92"/>
      <c r="RFD63" s="92"/>
      <c r="RFE63" s="92"/>
      <c r="RFF63" s="92"/>
      <c r="RFG63" s="92"/>
      <c r="RFH63" s="92"/>
      <c r="RFI63" s="92"/>
      <c r="RFJ63" s="92"/>
      <c r="RFK63" s="92"/>
      <c r="RFL63" s="92"/>
      <c r="RFM63" s="92"/>
      <c r="RFN63" s="92"/>
      <c r="RFO63" s="92"/>
      <c r="RFP63" s="92"/>
      <c r="RFQ63" s="92"/>
      <c r="RFR63" s="92"/>
      <c r="RFS63" s="92"/>
      <c r="RFT63" s="92"/>
      <c r="RFU63" s="92"/>
      <c r="RFV63" s="92"/>
      <c r="RFW63" s="92"/>
      <c r="RFX63" s="92"/>
      <c r="RFY63" s="92"/>
      <c r="RFZ63" s="92"/>
      <c r="RGA63" s="92"/>
      <c r="RGB63" s="92"/>
      <c r="RGC63" s="92"/>
      <c r="RGD63" s="92"/>
      <c r="RGE63" s="92"/>
      <c r="RGF63" s="92"/>
      <c r="RGG63" s="92"/>
      <c r="RGH63" s="92"/>
      <c r="RGI63" s="92"/>
      <c r="RGJ63" s="92"/>
      <c r="RGK63" s="92"/>
      <c r="RGL63" s="92"/>
      <c r="RGM63" s="92"/>
      <c r="RGN63" s="92"/>
      <c r="RGO63" s="92"/>
      <c r="RGP63" s="92"/>
      <c r="RGQ63" s="92"/>
      <c r="RGR63" s="92"/>
      <c r="RGS63" s="92"/>
      <c r="RGT63" s="92"/>
      <c r="RGU63" s="92"/>
      <c r="RGV63" s="92"/>
      <c r="RGW63" s="92"/>
      <c r="RGX63" s="92"/>
      <c r="RGY63" s="92"/>
      <c r="RGZ63" s="92"/>
      <c r="RHA63" s="92"/>
      <c r="RHB63" s="92"/>
      <c r="RHC63" s="92"/>
      <c r="RHD63" s="92"/>
      <c r="RHE63" s="92"/>
      <c r="RHF63" s="92"/>
      <c r="RHG63" s="92"/>
      <c r="RHH63" s="92"/>
      <c r="RHI63" s="92"/>
      <c r="RHJ63" s="92"/>
      <c r="RHK63" s="92"/>
      <c r="RHL63" s="92"/>
      <c r="RHM63" s="92"/>
      <c r="RHN63" s="92"/>
      <c r="RHO63" s="92"/>
      <c r="RHP63" s="92"/>
      <c r="RHQ63" s="92"/>
      <c r="RHR63" s="92"/>
      <c r="RHS63" s="92"/>
      <c r="RHT63" s="92"/>
      <c r="RHU63" s="92"/>
      <c r="RHV63" s="92"/>
      <c r="RHW63" s="92"/>
      <c r="RHX63" s="92"/>
      <c r="RHY63" s="92"/>
      <c r="RHZ63" s="92"/>
      <c r="RIA63" s="92"/>
      <c r="RIB63" s="92"/>
      <c r="RIC63" s="92"/>
      <c r="RID63" s="92"/>
      <c r="RIE63" s="92"/>
      <c r="RIF63" s="92"/>
      <c r="RIG63" s="92"/>
      <c r="RIH63" s="92"/>
      <c r="RII63" s="92"/>
      <c r="RIJ63" s="92"/>
      <c r="RIK63" s="92"/>
      <c r="RIL63" s="92"/>
      <c r="RIM63" s="92"/>
      <c r="RIN63" s="92"/>
      <c r="RIO63" s="92"/>
      <c r="RIP63" s="92"/>
      <c r="RIQ63" s="92"/>
      <c r="RIR63" s="92"/>
      <c r="RIS63" s="92"/>
      <c r="RIT63" s="92"/>
      <c r="RIU63" s="92"/>
      <c r="RIV63" s="92"/>
      <c r="RIW63" s="92"/>
      <c r="RIX63" s="92"/>
      <c r="RIY63" s="92"/>
      <c r="RIZ63" s="92"/>
      <c r="RJA63" s="92"/>
      <c r="RJB63" s="92"/>
      <c r="RJC63" s="92"/>
      <c r="RJD63" s="92"/>
      <c r="RJE63" s="92"/>
      <c r="RJF63" s="92"/>
      <c r="RJG63" s="92"/>
      <c r="RJH63" s="92"/>
      <c r="RJI63" s="92"/>
      <c r="RJJ63" s="92"/>
      <c r="RJK63" s="92"/>
      <c r="RJL63" s="92"/>
      <c r="RJM63" s="92"/>
      <c r="RJN63" s="92"/>
      <c r="RJO63" s="92"/>
      <c r="RJP63" s="92"/>
      <c r="RJQ63" s="92"/>
      <c r="RJR63" s="92"/>
      <c r="RJS63" s="92"/>
      <c r="RJT63" s="92"/>
      <c r="RJU63" s="92"/>
      <c r="RJV63" s="92"/>
      <c r="RJW63" s="92"/>
      <c r="RJX63" s="92"/>
      <c r="RJY63" s="92"/>
      <c r="RJZ63" s="92"/>
      <c r="RKA63" s="92"/>
      <c r="RKB63" s="92"/>
      <c r="RKC63" s="92"/>
      <c r="RKD63" s="92"/>
      <c r="RKE63" s="92"/>
      <c r="RKF63" s="92"/>
      <c r="RKG63" s="92"/>
      <c r="RKH63" s="92"/>
      <c r="RKI63" s="92"/>
      <c r="RKJ63" s="92"/>
      <c r="RKK63" s="92"/>
      <c r="RKL63" s="92"/>
      <c r="RKM63" s="92"/>
      <c r="RKN63" s="92"/>
      <c r="RKO63" s="92"/>
      <c r="RKP63" s="92"/>
      <c r="RKQ63" s="92"/>
      <c r="RKR63" s="92"/>
      <c r="RKS63" s="92"/>
      <c r="RKT63" s="92"/>
      <c r="RKU63" s="92"/>
      <c r="RKV63" s="92"/>
      <c r="RKW63" s="92"/>
      <c r="RKX63" s="92"/>
      <c r="RKY63" s="92"/>
      <c r="RKZ63" s="92"/>
      <c r="RLA63" s="92"/>
      <c r="RLB63" s="92"/>
      <c r="RLC63" s="92"/>
      <c r="RLD63" s="92"/>
      <c r="RLE63" s="92"/>
      <c r="RLF63" s="92"/>
      <c r="RLG63" s="92"/>
      <c r="RLH63" s="92"/>
      <c r="RLI63" s="92"/>
      <c r="RLJ63" s="92"/>
      <c r="RLK63" s="92"/>
      <c r="RLL63" s="92"/>
      <c r="RLM63" s="92"/>
      <c r="RLN63" s="92"/>
      <c r="RLO63" s="92"/>
      <c r="RLP63" s="92"/>
      <c r="RLQ63" s="92"/>
      <c r="RLR63" s="92"/>
      <c r="RLS63" s="92"/>
      <c r="RLT63" s="92"/>
      <c r="RLU63" s="92"/>
      <c r="RLV63" s="92"/>
      <c r="RLW63" s="92"/>
      <c r="RLX63" s="92"/>
      <c r="RLY63" s="92"/>
      <c r="RLZ63" s="92"/>
      <c r="RMA63" s="92"/>
      <c r="RMB63" s="92"/>
      <c r="RMC63" s="92"/>
      <c r="RMD63" s="92"/>
      <c r="RME63" s="92"/>
      <c r="RMF63" s="92"/>
      <c r="RMG63" s="92"/>
      <c r="RMH63" s="92"/>
      <c r="RMI63" s="92"/>
      <c r="RMJ63" s="92"/>
      <c r="RMK63" s="92"/>
      <c r="RML63" s="92"/>
      <c r="RMM63" s="92"/>
      <c r="RMN63" s="92"/>
      <c r="RMO63" s="92"/>
      <c r="RMP63" s="92"/>
      <c r="RMQ63" s="92"/>
      <c r="RMR63" s="92"/>
      <c r="RMS63" s="92"/>
      <c r="RMT63" s="92"/>
      <c r="RMU63" s="92"/>
      <c r="RMV63" s="92"/>
      <c r="RMW63" s="92"/>
      <c r="RMX63" s="92"/>
      <c r="RMY63" s="92"/>
      <c r="RMZ63" s="92"/>
      <c r="RNA63" s="92"/>
      <c r="RNB63" s="92"/>
      <c r="RNC63" s="92"/>
      <c r="RND63" s="92"/>
      <c r="RNE63" s="92"/>
      <c r="RNF63" s="92"/>
      <c r="RNG63" s="92"/>
      <c r="RNH63" s="92"/>
      <c r="RNI63" s="92"/>
      <c r="RNJ63" s="92"/>
      <c r="RNK63" s="92"/>
      <c r="RNL63" s="92"/>
      <c r="RNM63" s="92"/>
      <c r="RNN63" s="92"/>
      <c r="RNO63" s="92"/>
      <c r="RNP63" s="92"/>
      <c r="RNQ63" s="92"/>
      <c r="RNR63" s="92"/>
      <c r="RNS63" s="92"/>
      <c r="RNT63" s="92"/>
      <c r="RNU63" s="92"/>
      <c r="RNV63" s="92"/>
      <c r="RNW63" s="92"/>
      <c r="RNX63" s="92"/>
      <c r="RNY63" s="92"/>
      <c r="RNZ63" s="92"/>
      <c r="ROA63" s="92"/>
      <c r="ROB63" s="92"/>
      <c r="ROC63" s="92"/>
      <c r="ROD63" s="92"/>
      <c r="ROE63" s="92"/>
      <c r="ROF63" s="92"/>
      <c r="ROG63" s="92"/>
      <c r="ROH63" s="92"/>
      <c r="ROI63" s="92"/>
      <c r="ROJ63" s="92"/>
      <c r="ROK63" s="92"/>
      <c r="ROL63" s="92"/>
      <c r="ROM63" s="92"/>
      <c r="RON63" s="92"/>
      <c r="ROO63" s="92"/>
      <c r="ROP63" s="92"/>
      <c r="ROQ63" s="92"/>
      <c r="ROR63" s="92"/>
      <c r="ROS63" s="92"/>
      <c r="ROT63" s="92"/>
      <c r="ROU63" s="92"/>
      <c r="ROV63" s="92"/>
      <c r="ROW63" s="92"/>
      <c r="ROX63" s="92"/>
      <c r="ROY63" s="92"/>
      <c r="ROZ63" s="92"/>
      <c r="RPA63" s="92"/>
      <c r="RPB63" s="92"/>
      <c r="RPC63" s="92"/>
      <c r="RPD63" s="92"/>
      <c r="RPE63" s="92"/>
      <c r="RPF63" s="92"/>
      <c r="RPG63" s="92"/>
      <c r="RPH63" s="92"/>
      <c r="RPI63" s="92"/>
      <c r="RPJ63" s="92"/>
      <c r="RPK63" s="92"/>
      <c r="RPL63" s="92"/>
      <c r="RPM63" s="92"/>
      <c r="RPN63" s="92"/>
      <c r="RPO63" s="92"/>
      <c r="RPP63" s="92"/>
      <c r="RPQ63" s="92"/>
      <c r="RPR63" s="92"/>
      <c r="RPS63" s="92"/>
      <c r="RPT63" s="92"/>
      <c r="RPU63" s="92"/>
      <c r="RPV63" s="92"/>
      <c r="RPW63" s="92"/>
      <c r="RPX63" s="92"/>
      <c r="RPY63" s="92"/>
      <c r="RPZ63" s="92"/>
      <c r="RQA63" s="92"/>
      <c r="RQB63" s="92"/>
      <c r="RQC63" s="92"/>
      <c r="RQD63" s="92"/>
      <c r="RQE63" s="92"/>
      <c r="RQF63" s="92"/>
      <c r="RQG63" s="92"/>
      <c r="RQH63" s="92"/>
      <c r="RQI63" s="92"/>
      <c r="RQJ63" s="92"/>
      <c r="RQK63" s="92"/>
      <c r="RQL63" s="92"/>
      <c r="RQM63" s="92"/>
      <c r="RQN63" s="92"/>
      <c r="RQO63" s="92"/>
      <c r="RQP63" s="92"/>
      <c r="RQQ63" s="92"/>
      <c r="RQR63" s="92"/>
      <c r="RQS63" s="92"/>
      <c r="RQT63" s="92"/>
      <c r="RQU63" s="92"/>
      <c r="RQV63" s="92"/>
      <c r="RQW63" s="92"/>
      <c r="RQX63" s="92"/>
      <c r="RQY63" s="92"/>
      <c r="RQZ63" s="92"/>
      <c r="RRA63" s="92"/>
      <c r="RRB63" s="92"/>
      <c r="RRC63" s="92"/>
      <c r="RRD63" s="92"/>
      <c r="RRE63" s="92"/>
      <c r="RRF63" s="92"/>
      <c r="RRG63" s="92"/>
      <c r="RRH63" s="92"/>
      <c r="RRI63" s="92"/>
      <c r="RRJ63" s="92"/>
      <c r="RRK63" s="92"/>
      <c r="RRL63" s="92"/>
      <c r="RRM63" s="92"/>
      <c r="RRN63" s="92"/>
      <c r="RRO63" s="92"/>
      <c r="RRP63" s="92"/>
      <c r="RRQ63" s="92"/>
      <c r="RRR63" s="92"/>
      <c r="RRS63" s="92"/>
      <c r="RRT63" s="92"/>
      <c r="RRU63" s="92"/>
      <c r="RRV63" s="92"/>
      <c r="RRW63" s="92"/>
      <c r="RRX63" s="92"/>
      <c r="RRY63" s="92"/>
      <c r="RRZ63" s="92"/>
      <c r="RSA63" s="92"/>
      <c r="RSB63" s="92"/>
      <c r="RSC63" s="92"/>
      <c r="RSD63" s="92"/>
      <c r="RSE63" s="92"/>
      <c r="RSF63" s="92"/>
      <c r="RSG63" s="92"/>
      <c r="RSH63" s="92"/>
      <c r="RSI63" s="92"/>
      <c r="RSJ63" s="92"/>
      <c r="RSK63" s="92"/>
      <c r="RSL63" s="92"/>
      <c r="RSM63" s="92"/>
      <c r="RSN63" s="92"/>
      <c r="RSO63" s="92"/>
      <c r="RSP63" s="92"/>
      <c r="RSQ63" s="92"/>
      <c r="RSR63" s="92"/>
      <c r="RSS63" s="92"/>
      <c r="RST63" s="92"/>
      <c r="RSU63" s="92"/>
      <c r="RSV63" s="92"/>
      <c r="RSW63" s="92"/>
      <c r="RSX63" s="92"/>
      <c r="RSY63" s="92"/>
      <c r="RSZ63" s="92"/>
      <c r="RTA63" s="92"/>
      <c r="RTB63" s="92"/>
      <c r="RTC63" s="92"/>
      <c r="RTD63" s="92"/>
      <c r="RTE63" s="92"/>
      <c r="RTF63" s="92"/>
      <c r="RTG63" s="92"/>
      <c r="RTH63" s="92"/>
      <c r="RTI63" s="92"/>
      <c r="RTJ63" s="92"/>
      <c r="RTK63" s="92"/>
      <c r="RTL63" s="92"/>
      <c r="RTM63" s="92"/>
      <c r="RTN63" s="92"/>
      <c r="RTO63" s="92"/>
      <c r="RTP63" s="92"/>
      <c r="RTQ63" s="92"/>
      <c r="RTR63" s="92"/>
      <c r="RTS63" s="92"/>
      <c r="RTT63" s="92"/>
      <c r="RTU63" s="92"/>
      <c r="RTV63" s="92"/>
      <c r="RTW63" s="92"/>
      <c r="RTX63" s="92"/>
      <c r="RTY63" s="92"/>
      <c r="RTZ63" s="92"/>
      <c r="RUA63" s="92"/>
      <c r="RUB63" s="92"/>
      <c r="RUC63" s="92"/>
      <c r="RUD63" s="92"/>
      <c r="RUE63" s="92"/>
      <c r="RUF63" s="92"/>
      <c r="RUG63" s="92"/>
      <c r="RUH63" s="92"/>
      <c r="RUI63" s="92"/>
      <c r="RUJ63" s="92"/>
      <c r="RUK63" s="92"/>
      <c r="RUL63" s="92"/>
      <c r="RUM63" s="92"/>
      <c r="RUN63" s="92"/>
      <c r="RUO63" s="92"/>
      <c r="RUP63" s="92"/>
      <c r="RUQ63" s="92"/>
      <c r="RUR63" s="92"/>
      <c r="RUS63" s="92"/>
      <c r="RUT63" s="92"/>
      <c r="RUU63" s="92"/>
      <c r="RUV63" s="92"/>
      <c r="RUW63" s="92"/>
      <c r="RUX63" s="92"/>
      <c r="RUY63" s="92"/>
      <c r="RUZ63" s="92"/>
      <c r="RVA63" s="92"/>
      <c r="RVB63" s="92"/>
      <c r="RVC63" s="92"/>
      <c r="RVD63" s="92"/>
      <c r="RVE63" s="92"/>
      <c r="RVF63" s="92"/>
      <c r="RVG63" s="92"/>
      <c r="RVH63" s="92"/>
      <c r="RVI63" s="92"/>
      <c r="RVJ63" s="92"/>
      <c r="RVK63" s="92"/>
      <c r="RVL63" s="92"/>
      <c r="RVM63" s="92"/>
      <c r="RVN63" s="92"/>
      <c r="RVO63" s="92"/>
      <c r="RVP63" s="92"/>
      <c r="RVQ63" s="92"/>
      <c r="RVR63" s="92"/>
      <c r="RVS63" s="92"/>
      <c r="RVT63" s="92"/>
      <c r="RVU63" s="92"/>
      <c r="RVV63" s="92"/>
      <c r="RVW63" s="92"/>
      <c r="RVX63" s="92"/>
      <c r="RVY63" s="92"/>
      <c r="RVZ63" s="92"/>
      <c r="RWA63" s="92"/>
      <c r="RWB63" s="92"/>
      <c r="RWC63" s="92"/>
      <c r="RWD63" s="92"/>
      <c r="RWE63" s="92"/>
      <c r="RWF63" s="92"/>
      <c r="RWG63" s="92"/>
      <c r="RWH63" s="92"/>
      <c r="RWI63" s="92"/>
      <c r="RWJ63" s="92"/>
      <c r="RWK63" s="92"/>
      <c r="RWL63" s="92"/>
      <c r="RWM63" s="92"/>
      <c r="RWN63" s="92"/>
      <c r="RWO63" s="92"/>
      <c r="RWP63" s="92"/>
      <c r="RWQ63" s="92"/>
      <c r="RWR63" s="92"/>
      <c r="RWS63" s="92"/>
      <c r="RWT63" s="92"/>
      <c r="RWU63" s="92"/>
      <c r="RWV63" s="92"/>
      <c r="RWW63" s="92"/>
      <c r="RWX63" s="92"/>
      <c r="RWY63" s="92"/>
      <c r="RWZ63" s="92"/>
      <c r="RXA63" s="92"/>
      <c r="RXB63" s="92"/>
      <c r="RXC63" s="92"/>
      <c r="RXD63" s="92"/>
      <c r="RXE63" s="92"/>
      <c r="RXF63" s="92"/>
      <c r="RXG63" s="92"/>
      <c r="RXH63" s="92"/>
      <c r="RXI63" s="92"/>
      <c r="RXJ63" s="92"/>
      <c r="RXK63" s="92"/>
      <c r="RXL63" s="92"/>
      <c r="RXM63" s="92"/>
      <c r="RXN63" s="92"/>
      <c r="RXO63" s="92"/>
      <c r="RXP63" s="92"/>
      <c r="RXQ63" s="92"/>
      <c r="RXR63" s="92"/>
      <c r="RXS63" s="92"/>
      <c r="RXT63" s="92"/>
      <c r="RXU63" s="92"/>
      <c r="RXV63" s="92"/>
      <c r="RXW63" s="92"/>
      <c r="RXX63" s="92"/>
      <c r="RXY63" s="92"/>
      <c r="RXZ63" s="92"/>
      <c r="RYA63" s="92"/>
      <c r="RYB63" s="92"/>
      <c r="RYC63" s="92"/>
      <c r="RYD63" s="92"/>
      <c r="RYE63" s="92"/>
      <c r="RYF63" s="92"/>
      <c r="RYG63" s="92"/>
      <c r="RYH63" s="92"/>
      <c r="RYI63" s="92"/>
      <c r="RYJ63" s="92"/>
      <c r="RYK63" s="92"/>
      <c r="RYL63" s="92"/>
      <c r="RYM63" s="92"/>
      <c r="RYN63" s="92"/>
      <c r="RYO63" s="92"/>
      <c r="RYP63" s="92"/>
      <c r="RYQ63" s="92"/>
      <c r="RYR63" s="92"/>
      <c r="RYS63" s="92"/>
      <c r="RYT63" s="92"/>
      <c r="RYU63" s="92"/>
      <c r="RYV63" s="92"/>
      <c r="RYW63" s="92"/>
      <c r="RYX63" s="92"/>
      <c r="RYY63" s="92"/>
      <c r="RYZ63" s="92"/>
      <c r="RZA63" s="92"/>
      <c r="RZB63" s="92"/>
      <c r="RZC63" s="92"/>
      <c r="RZD63" s="92"/>
      <c r="RZE63" s="92"/>
      <c r="RZF63" s="92"/>
      <c r="RZG63" s="92"/>
      <c r="RZH63" s="92"/>
      <c r="RZI63" s="92"/>
      <c r="RZJ63" s="92"/>
      <c r="RZK63" s="92"/>
      <c r="RZL63" s="92"/>
      <c r="RZM63" s="92"/>
      <c r="RZN63" s="92"/>
      <c r="RZO63" s="92"/>
      <c r="RZP63" s="92"/>
      <c r="RZQ63" s="92"/>
      <c r="RZR63" s="92"/>
      <c r="RZS63" s="92"/>
      <c r="RZT63" s="92"/>
      <c r="RZU63" s="92"/>
      <c r="RZV63" s="92"/>
      <c r="RZW63" s="92"/>
      <c r="RZX63" s="92"/>
      <c r="RZY63" s="92"/>
      <c r="RZZ63" s="92"/>
      <c r="SAA63" s="92"/>
      <c r="SAB63" s="92"/>
      <c r="SAC63" s="92"/>
      <c r="SAD63" s="92"/>
      <c r="SAE63" s="92"/>
      <c r="SAF63" s="92"/>
      <c r="SAG63" s="92"/>
      <c r="SAH63" s="92"/>
      <c r="SAI63" s="92"/>
      <c r="SAJ63" s="92"/>
      <c r="SAK63" s="92"/>
      <c r="SAL63" s="92"/>
      <c r="SAM63" s="92"/>
      <c r="SAN63" s="92"/>
      <c r="SAO63" s="92"/>
      <c r="SAP63" s="92"/>
      <c r="SAQ63" s="92"/>
      <c r="SAR63" s="92"/>
      <c r="SAS63" s="92"/>
      <c r="SAT63" s="92"/>
      <c r="SAU63" s="92"/>
      <c r="SAV63" s="92"/>
      <c r="SAW63" s="92"/>
      <c r="SAX63" s="92"/>
      <c r="SAY63" s="92"/>
      <c r="SAZ63" s="92"/>
      <c r="SBA63" s="92"/>
      <c r="SBB63" s="92"/>
      <c r="SBC63" s="92"/>
      <c r="SBD63" s="92"/>
      <c r="SBE63" s="92"/>
      <c r="SBF63" s="92"/>
      <c r="SBG63" s="92"/>
      <c r="SBH63" s="92"/>
      <c r="SBI63" s="92"/>
      <c r="SBJ63" s="92"/>
      <c r="SBK63" s="92"/>
      <c r="SBL63" s="92"/>
      <c r="SBM63" s="92"/>
      <c r="SBN63" s="92"/>
      <c r="SBO63" s="92"/>
      <c r="SBP63" s="92"/>
      <c r="SBQ63" s="92"/>
      <c r="SBR63" s="92"/>
      <c r="SBS63" s="92"/>
      <c r="SBT63" s="92"/>
      <c r="SBU63" s="92"/>
      <c r="SBV63" s="92"/>
      <c r="SBW63" s="92"/>
      <c r="SBX63" s="92"/>
      <c r="SBY63" s="92"/>
      <c r="SBZ63" s="92"/>
      <c r="SCA63" s="92"/>
      <c r="SCB63" s="92"/>
      <c r="SCC63" s="92"/>
      <c r="SCD63" s="92"/>
      <c r="SCE63" s="92"/>
      <c r="SCF63" s="92"/>
      <c r="SCG63" s="92"/>
      <c r="SCH63" s="92"/>
      <c r="SCI63" s="92"/>
      <c r="SCJ63" s="92"/>
      <c r="SCK63" s="92"/>
      <c r="SCL63" s="92"/>
      <c r="SCM63" s="92"/>
      <c r="SCN63" s="92"/>
      <c r="SCO63" s="92"/>
      <c r="SCP63" s="92"/>
      <c r="SCQ63" s="92"/>
      <c r="SCR63" s="92"/>
      <c r="SCS63" s="92"/>
      <c r="SCT63" s="92"/>
      <c r="SCU63" s="92"/>
      <c r="SCV63" s="92"/>
      <c r="SCW63" s="92"/>
      <c r="SCX63" s="92"/>
      <c r="SCY63" s="92"/>
      <c r="SCZ63" s="92"/>
      <c r="SDA63" s="92"/>
      <c r="SDB63" s="92"/>
      <c r="SDC63" s="92"/>
      <c r="SDD63" s="92"/>
      <c r="SDE63" s="92"/>
      <c r="SDF63" s="92"/>
      <c r="SDG63" s="92"/>
      <c r="SDH63" s="92"/>
      <c r="SDI63" s="92"/>
      <c r="SDJ63" s="92"/>
      <c r="SDK63" s="92"/>
      <c r="SDL63" s="92"/>
      <c r="SDM63" s="92"/>
      <c r="SDN63" s="92"/>
      <c r="SDO63" s="92"/>
      <c r="SDP63" s="92"/>
      <c r="SDQ63" s="92"/>
      <c r="SDR63" s="92"/>
      <c r="SDS63" s="92"/>
      <c r="SDT63" s="92"/>
      <c r="SDU63" s="92"/>
      <c r="SDV63" s="92"/>
      <c r="SDW63" s="92"/>
      <c r="SDX63" s="92"/>
      <c r="SDY63" s="92"/>
      <c r="SDZ63" s="92"/>
      <c r="SEA63" s="92"/>
      <c r="SEB63" s="92"/>
      <c r="SEC63" s="92"/>
      <c r="SED63" s="92"/>
      <c r="SEE63" s="92"/>
      <c r="SEF63" s="92"/>
      <c r="SEG63" s="92"/>
      <c r="SEH63" s="92"/>
      <c r="SEI63" s="92"/>
      <c r="SEJ63" s="92"/>
      <c r="SEK63" s="92"/>
      <c r="SEL63" s="92"/>
      <c r="SEM63" s="92"/>
      <c r="SEN63" s="92"/>
      <c r="SEO63" s="92"/>
      <c r="SEP63" s="92"/>
      <c r="SEQ63" s="92"/>
      <c r="SER63" s="92"/>
      <c r="SES63" s="92"/>
      <c r="SET63" s="92"/>
      <c r="SEU63" s="92"/>
      <c r="SEV63" s="92"/>
      <c r="SEW63" s="92"/>
      <c r="SEX63" s="92"/>
      <c r="SEY63" s="92"/>
      <c r="SEZ63" s="92"/>
      <c r="SFA63" s="92"/>
      <c r="SFB63" s="92"/>
      <c r="SFC63" s="92"/>
      <c r="SFD63" s="92"/>
      <c r="SFE63" s="92"/>
      <c r="SFF63" s="92"/>
      <c r="SFG63" s="92"/>
      <c r="SFH63" s="92"/>
      <c r="SFI63" s="92"/>
      <c r="SFJ63" s="92"/>
      <c r="SFK63" s="92"/>
      <c r="SFL63" s="92"/>
      <c r="SFM63" s="92"/>
      <c r="SFN63" s="92"/>
      <c r="SFO63" s="92"/>
      <c r="SFP63" s="92"/>
      <c r="SFQ63" s="92"/>
      <c r="SFR63" s="92"/>
      <c r="SFS63" s="92"/>
      <c r="SFT63" s="92"/>
      <c r="SFU63" s="92"/>
      <c r="SFV63" s="92"/>
      <c r="SFW63" s="92"/>
      <c r="SFX63" s="92"/>
      <c r="SFY63" s="92"/>
      <c r="SFZ63" s="92"/>
      <c r="SGA63" s="92"/>
      <c r="SGB63" s="92"/>
      <c r="SGC63" s="92"/>
      <c r="SGD63" s="92"/>
      <c r="SGE63" s="92"/>
      <c r="SGF63" s="92"/>
      <c r="SGG63" s="92"/>
      <c r="SGH63" s="92"/>
      <c r="SGI63" s="92"/>
      <c r="SGJ63" s="92"/>
      <c r="SGK63" s="92"/>
      <c r="SGL63" s="92"/>
      <c r="SGM63" s="92"/>
      <c r="SGN63" s="92"/>
      <c r="SGO63" s="92"/>
      <c r="SGP63" s="92"/>
      <c r="SGQ63" s="92"/>
      <c r="SGR63" s="92"/>
      <c r="SGS63" s="92"/>
      <c r="SGT63" s="92"/>
      <c r="SGU63" s="92"/>
      <c r="SGV63" s="92"/>
      <c r="SGW63" s="92"/>
      <c r="SGX63" s="92"/>
      <c r="SGY63" s="92"/>
      <c r="SGZ63" s="92"/>
      <c r="SHA63" s="92"/>
      <c r="SHB63" s="92"/>
      <c r="SHC63" s="92"/>
      <c r="SHD63" s="92"/>
      <c r="SHE63" s="92"/>
      <c r="SHF63" s="92"/>
      <c r="SHG63" s="92"/>
      <c r="SHH63" s="92"/>
      <c r="SHI63" s="92"/>
      <c r="SHJ63" s="92"/>
      <c r="SHK63" s="92"/>
      <c r="SHL63" s="92"/>
      <c r="SHM63" s="92"/>
      <c r="SHN63" s="92"/>
      <c r="SHO63" s="92"/>
      <c r="SHP63" s="92"/>
      <c r="SHQ63" s="92"/>
      <c r="SHR63" s="92"/>
      <c r="SHS63" s="92"/>
      <c r="SHT63" s="92"/>
      <c r="SHU63" s="92"/>
      <c r="SHV63" s="92"/>
      <c r="SHW63" s="92"/>
      <c r="SHX63" s="92"/>
      <c r="SHY63" s="92"/>
      <c r="SHZ63" s="92"/>
      <c r="SIA63" s="92"/>
      <c r="SIB63" s="92"/>
      <c r="SIC63" s="92"/>
      <c r="SID63" s="92"/>
      <c r="SIE63" s="92"/>
      <c r="SIF63" s="92"/>
      <c r="SIG63" s="92"/>
      <c r="SIH63" s="92"/>
      <c r="SII63" s="92"/>
      <c r="SIJ63" s="92"/>
      <c r="SIK63" s="92"/>
      <c r="SIL63" s="92"/>
      <c r="SIM63" s="92"/>
      <c r="SIN63" s="92"/>
      <c r="SIO63" s="92"/>
      <c r="SIP63" s="92"/>
      <c r="SIQ63" s="92"/>
      <c r="SIR63" s="92"/>
      <c r="SIS63" s="92"/>
      <c r="SIT63" s="92"/>
      <c r="SIU63" s="92"/>
      <c r="SIV63" s="92"/>
      <c r="SIW63" s="92"/>
      <c r="SIX63" s="92"/>
      <c r="SIY63" s="92"/>
      <c r="SIZ63" s="92"/>
      <c r="SJA63" s="92"/>
      <c r="SJB63" s="92"/>
      <c r="SJC63" s="92"/>
      <c r="SJD63" s="92"/>
      <c r="SJE63" s="92"/>
      <c r="SJF63" s="92"/>
      <c r="SJG63" s="92"/>
      <c r="SJH63" s="92"/>
      <c r="SJI63" s="92"/>
      <c r="SJJ63" s="92"/>
      <c r="SJK63" s="92"/>
      <c r="SJL63" s="92"/>
      <c r="SJM63" s="92"/>
      <c r="SJN63" s="92"/>
      <c r="SJO63" s="92"/>
      <c r="SJP63" s="92"/>
      <c r="SJQ63" s="92"/>
      <c r="SJR63" s="92"/>
      <c r="SJS63" s="92"/>
      <c r="SJT63" s="92"/>
      <c r="SJU63" s="92"/>
      <c r="SJV63" s="92"/>
      <c r="SJW63" s="92"/>
      <c r="SJX63" s="92"/>
      <c r="SJY63" s="92"/>
      <c r="SJZ63" s="92"/>
      <c r="SKA63" s="92"/>
      <c r="SKB63" s="92"/>
      <c r="SKC63" s="92"/>
      <c r="SKD63" s="92"/>
      <c r="SKE63" s="92"/>
      <c r="SKF63" s="92"/>
      <c r="SKG63" s="92"/>
      <c r="SKH63" s="92"/>
      <c r="SKI63" s="92"/>
      <c r="SKJ63" s="92"/>
      <c r="SKK63" s="92"/>
      <c r="SKL63" s="92"/>
      <c r="SKM63" s="92"/>
      <c r="SKN63" s="92"/>
      <c r="SKO63" s="92"/>
      <c r="SKP63" s="92"/>
      <c r="SKQ63" s="92"/>
      <c r="SKR63" s="92"/>
      <c r="SKS63" s="92"/>
      <c r="SKT63" s="92"/>
      <c r="SKU63" s="92"/>
      <c r="SKV63" s="92"/>
      <c r="SKW63" s="92"/>
      <c r="SKX63" s="92"/>
      <c r="SKY63" s="92"/>
      <c r="SKZ63" s="92"/>
      <c r="SLA63" s="92"/>
      <c r="SLB63" s="92"/>
      <c r="SLC63" s="92"/>
      <c r="SLD63" s="92"/>
      <c r="SLE63" s="92"/>
      <c r="SLF63" s="92"/>
      <c r="SLG63" s="92"/>
      <c r="SLH63" s="92"/>
      <c r="SLI63" s="92"/>
      <c r="SLJ63" s="92"/>
      <c r="SLK63" s="92"/>
      <c r="SLL63" s="92"/>
      <c r="SLM63" s="92"/>
      <c r="SLN63" s="92"/>
      <c r="SLO63" s="92"/>
      <c r="SLP63" s="92"/>
      <c r="SLQ63" s="92"/>
      <c r="SLR63" s="92"/>
      <c r="SLS63" s="92"/>
      <c r="SLT63" s="92"/>
      <c r="SLU63" s="92"/>
      <c r="SLV63" s="92"/>
      <c r="SLW63" s="92"/>
      <c r="SLX63" s="92"/>
      <c r="SLY63" s="92"/>
      <c r="SLZ63" s="92"/>
      <c r="SMA63" s="92"/>
      <c r="SMB63" s="92"/>
      <c r="SMC63" s="92"/>
      <c r="SMD63" s="92"/>
      <c r="SME63" s="92"/>
      <c r="SMF63" s="92"/>
      <c r="SMG63" s="92"/>
      <c r="SMH63" s="92"/>
      <c r="SMI63" s="92"/>
      <c r="SMJ63" s="92"/>
      <c r="SMK63" s="92"/>
      <c r="SML63" s="92"/>
      <c r="SMM63" s="92"/>
      <c r="SMN63" s="92"/>
      <c r="SMO63" s="92"/>
      <c r="SMP63" s="92"/>
      <c r="SMQ63" s="92"/>
      <c r="SMR63" s="92"/>
      <c r="SMS63" s="92"/>
      <c r="SMT63" s="92"/>
      <c r="SMU63" s="92"/>
      <c r="SMV63" s="92"/>
      <c r="SMW63" s="92"/>
      <c r="SMX63" s="92"/>
      <c r="SMY63" s="92"/>
      <c r="SMZ63" s="92"/>
      <c r="SNA63" s="92"/>
      <c r="SNB63" s="92"/>
      <c r="SNC63" s="92"/>
      <c r="SND63" s="92"/>
      <c r="SNE63" s="92"/>
      <c r="SNF63" s="92"/>
      <c r="SNG63" s="92"/>
      <c r="SNH63" s="92"/>
      <c r="SNI63" s="92"/>
      <c r="SNJ63" s="92"/>
      <c r="SNK63" s="92"/>
      <c r="SNL63" s="92"/>
      <c r="SNM63" s="92"/>
      <c r="SNN63" s="92"/>
      <c r="SNO63" s="92"/>
      <c r="SNP63" s="92"/>
      <c r="SNQ63" s="92"/>
      <c r="SNR63" s="92"/>
      <c r="SNS63" s="92"/>
      <c r="SNT63" s="92"/>
      <c r="SNU63" s="92"/>
      <c r="SNV63" s="92"/>
      <c r="SNW63" s="92"/>
      <c r="SNX63" s="92"/>
      <c r="SNY63" s="92"/>
      <c r="SNZ63" s="92"/>
      <c r="SOA63" s="92"/>
      <c r="SOB63" s="92"/>
      <c r="SOC63" s="92"/>
      <c r="SOD63" s="92"/>
      <c r="SOE63" s="92"/>
      <c r="SOF63" s="92"/>
      <c r="SOG63" s="92"/>
      <c r="SOH63" s="92"/>
      <c r="SOI63" s="92"/>
      <c r="SOJ63" s="92"/>
      <c r="SOK63" s="92"/>
      <c r="SOL63" s="92"/>
      <c r="SOM63" s="92"/>
      <c r="SON63" s="92"/>
      <c r="SOO63" s="92"/>
      <c r="SOP63" s="92"/>
      <c r="SOQ63" s="92"/>
      <c r="SOR63" s="92"/>
      <c r="SOS63" s="92"/>
      <c r="SOT63" s="92"/>
      <c r="SOU63" s="92"/>
      <c r="SOV63" s="92"/>
      <c r="SOW63" s="92"/>
      <c r="SOX63" s="92"/>
      <c r="SOY63" s="92"/>
      <c r="SOZ63" s="92"/>
      <c r="SPA63" s="92"/>
      <c r="SPB63" s="92"/>
      <c r="SPC63" s="92"/>
      <c r="SPD63" s="92"/>
      <c r="SPE63" s="92"/>
      <c r="SPF63" s="92"/>
      <c r="SPG63" s="92"/>
      <c r="SPH63" s="92"/>
      <c r="SPI63" s="92"/>
      <c r="SPJ63" s="92"/>
      <c r="SPK63" s="92"/>
      <c r="SPL63" s="92"/>
      <c r="SPM63" s="92"/>
      <c r="SPN63" s="92"/>
      <c r="SPO63" s="92"/>
      <c r="SPP63" s="92"/>
      <c r="SPQ63" s="92"/>
      <c r="SPR63" s="92"/>
      <c r="SPS63" s="92"/>
      <c r="SPT63" s="92"/>
      <c r="SPU63" s="92"/>
      <c r="SPV63" s="92"/>
      <c r="SPW63" s="92"/>
      <c r="SPX63" s="92"/>
      <c r="SPY63" s="92"/>
      <c r="SPZ63" s="92"/>
      <c r="SQA63" s="92"/>
      <c r="SQB63" s="92"/>
      <c r="SQC63" s="92"/>
      <c r="SQD63" s="92"/>
      <c r="SQE63" s="92"/>
      <c r="SQF63" s="92"/>
      <c r="SQG63" s="92"/>
      <c r="SQH63" s="92"/>
      <c r="SQI63" s="92"/>
      <c r="SQJ63" s="92"/>
      <c r="SQK63" s="92"/>
      <c r="SQL63" s="92"/>
      <c r="SQM63" s="92"/>
      <c r="SQN63" s="92"/>
      <c r="SQO63" s="92"/>
      <c r="SQP63" s="92"/>
      <c r="SQQ63" s="92"/>
      <c r="SQR63" s="92"/>
      <c r="SQS63" s="92"/>
      <c r="SQT63" s="92"/>
      <c r="SQU63" s="92"/>
      <c r="SQV63" s="92"/>
      <c r="SQW63" s="92"/>
      <c r="SQX63" s="92"/>
      <c r="SQY63" s="92"/>
      <c r="SQZ63" s="92"/>
      <c r="SRA63" s="92"/>
      <c r="SRB63" s="92"/>
      <c r="SRC63" s="92"/>
      <c r="SRD63" s="92"/>
      <c r="SRE63" s="92"/>
      <c r="SRF63" s="92"/>
      <c r="SRG63" s="92"/>
      <c r="SRH63" s="92"/>
    </row>
    <row r="64" spans="1:13320" ht="12.75" customHeight="1" x14ac:dyDescent="0.15">
      <c r="A64" s="43" t="s">
        <v>140</v>
      </c>
      <c r="B64" s="43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</row>
    <row r="65" spans="1:15" ht="12.75" customHeight="1" x14ac:dyDescent="0.15">
      <c r="A65" s="46" t="s">
        <v>141</v>
      </c>
      <c r="B65" s="43"/>
      <c r="C65" s="48"/>
      <c r="D65" s="49">
        <f t="shared" ref="D65:I65" si="11">SUM(D61:D64)</f>
        <v>0</v>
      </c>
      <c r="E65" s="49">
        <f t="shared" si="11"/>
        <v>0</v>
      </c>
      <c r="F65" s="49">
        <f t="shared" si="11"/>
        <v>0</v>
      </c>
      <c r="G65" s="49">
        <f t="shared" si="11"/>
        <v>0</v>
      </c>
      <c r="H65" s="49">
        <f t="shared" si="11"/>
        <v>0</v>
      </c>
      <c r="I65" s="49">
        <f t="shared" si="11"/>
        <v>0</v>
      </c>
      <c r="J65" s="49"/>
      <c r="K65" s="49">
        <f t="shared" ref="K65:O65" si="12">SUM(K61:K64)</f>
        <v>0</v>
      </c>
      <c r="L65" s="49">
        <f t="shared" si="12"/>
        <v>0</v>
      </c>
      <c r="M65" s="49">
        <f t="shared" si="12"/>
        <v>0</v>
      </c>
      <c r="N65" s="49">
        <f t="shared" si="12"/>
        <v>0</v>
      </c>
      <c r="O65" s="49">
        <f t="shared" si="12"/>
        <v>0</v>
      </c>
    </row>
    <row r="66" spans="1:15" ht="12.75" customHeight="1" x14ac:dyDescent="0.15">
      <c r="A66" s="43"/>
      <c r="B66" s="43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</row>
    <row r="67" spans="1:15" ht="12.75" customHeight="1" x14ac:dyDescent="0.15">
      <c r="A67" s="46" t="s">
        <v>142</v>
      </c>
      <c r="B67" s="43"/>
      <c r="C67" s="48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</row>
    <row r="68" spans="1:15" ht="12.75" customHeight="1" x14ac:dyDescent="0.15">
      <c r="A68" s="43" t="s">
        <v>143</v>
      </c>
      <c r="B68" s="43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</row>
    <row r="69" spans="1:15" ht="12.75" customHeight="1" x14ac:dyDescent="0.15">
      <c r="A69" s="46" t="s">
        <v>144</v>
      </c>
      <c r="B69" s="93"/>
      <c r="C69" s="50"/>
      <c r="D69" s="61">
        <f t="shared" ref="D69:I69" si="13">SUM(D67:D68)</f>
        <v>0</v>
      </c>
      <c r="E69" s="61">
        <f t="shared" si="13"/>
        <v>0</v>
      </c>
      <c r="F69" s="61">
        <f t="shared" si="13"/>
        <v>0</v>
      </c>
      <c r="G69" s="61">
        <f t="shared" si="13"/>
        <v>0</v>
      </c>
      <c r="H69" s="61">
        <f t="shared" si="13"/>
        <v>0</v>
      </c>
      <c r="I69" s="61">
        <f t="shared" si="13"/>
        <v>0</v>
      </c>
      <c r="J69" s="61"/>
      <c r="K69" s="61">
        <f t="shared" ref="K69:O69" si="14">SUM(K67:K68)</f>
        <v>0</v>
      </c>
      <c r="L69" s="61">
        <f t="shared" si="14"/>
        <v>0</v>
      </c>
      <c r="M69" s="61">
        <f t="shared" si="14"/>
        <v>0</v>
      </c>
      <c r="N69" s="61">
        <f t="shared" si="14"/>
        <v>0</v>
      </c>
      <c r="O69" s="61">
        <f t="shared" si="14"/>
        <v>0</v>
      </c>
    </row>
    <row r="70" spans="1:15" ht="12.75" customHeight="1" x14ac:dyDescent="0.15">
      <c r="C70" s="41"/>
    </row>
    <row r="71" spans="1:15" ht="12.75" customHeight="1" x14ac:dyDescent="0.15">
      <c r="C71" s="41"/>
      <c r="G71" s="41"/>
      <c r="H71" s="94"/>
      <c r="I71" s="41"/>
      <c r="J71" s="41"/>
      <c r="K71" s="41"/>
      <c r="L71" s="41"/>
    </row>
    <row r="72" spans="1:15" ht="12.75" customHeight="1" x14ac:dyDescent="0.15">
      <c r="A72" s="42"/>
      <c r="C72" s="41"/>
      <c r="H72" s="41"/>
      <c r="I72" s="41"/>
      <c r="J72" s="41"/>
      <c r="K72" s="41"/>
      <c r="L72" s="41"/>
      <c r="M72" s="41"/>
      <c r="N72" s="41"/>
    </row>
    <row r="73" spans="1:15" ht="12.75" customHeight="1" x14ac:dyDescent="0.15">
      <c r="A73" s="31"/>
      <c r="C73" s="41"/>
      <c r="D73" s="41"/>
      <c r="E73" s="41"/>
      <c r="J73" s="41"/>
      <c r="K73" s="41"/>
      <c r="L73" s="41"/>
    </row>
    <row r="74" spans="1:15" ht="12.75" customHeight="1" x14ac:dyDescent="0.15">
      <c r="A74" s="31"/>
      <c r="C74" s="41"/>
      <c r="G74" s="41"/>
      <c r="H74" s="73"/>
      <c r="I74" s="73"/>
    </row>
    <row r="75" spans="1:15" ht="12.75" customHeight="1" x14ac:dyDescent="0.15">
      <c r="A75" s="31"/>
    </row>
    <row r="76" spans="1:15" ht="12.75" customHeight="1" x14ac:dyDescent="0.15">
      <c r="A76" s="42" t="s">
        <v>45</v>
      </c>
    </row>
    <row r="77" spans="1:15" ht="12.75" customHeight="1" x14ac:dyDescent="0.15">
      <c r="A77" s="31"/>
    </row>
    <row r="78" spans="1:15" ht="12.75" customHeight="1" x14ac:dyDescent="0.2">
      <c r="A78" s="42" t="s">
        <v>151</v>
      </c>
      <c r="D78" s="91">
        <v>44866</v>
      </c>
      <c r="E78" s="91">
        <v>44896</v>
      </c>
      <c r="F78" s="91">
        <v>44927</v>
      </c>
      <c r="G78" s="91">
        <v>44958</v>
      </c>
      <c r="H78" s="91">
        <v>44986</v>
      </c>
      <c r="I78" s="91">
        <v>45017</v>
      </c>
      <c r="J78" s="91">
        <v>45047</v>
      </c>
      <c r="K78" s="91">
        <v>45078</v>
      </c>
      <c r="L78" s="91">
        <v>45108</v>
      </c>
      <c r="M78" s="91">
        <v>45139</v>
      </c>
      <c r="N78" s="91">
        <v>45170</v>
      </c>
      <c r="O78" s="91">
        <v>45200</v>
      </c>
    </row>
    <row r="79" spans="1:15" ht="12.75" customHeight="1" x14ac:dyDescent="0.15">
      <c r="A79" s="42" t="s">
        <v>152</v>
      </c>
      <c r="D79" s="41">
        <v>259236</v>
      </c>
      <c r="E79" s="41" t="e">
        <f t="shared" ref="E79:O79" si="15">D85</f>
        <v>#REF!</v>
      </c>
      <c r="F79" s="41" t="e">
        <f t="shared" si="15"/>
        <v>#REF!</v>
      </c>
      <c r="G79" s="41" t="e">
        <f t="shared" si="15"/>
        <v>#REF!</v>
      </c>
      <c r="H79" s="41" t="e">
        <f t="shared" si="15"/>
        <v>#REF!</v>
      </c>
      <c r="I79" s="41" t="e">
        <f t="shared" si="15"/>
        <v>#REF!</v>
      </c>
      <c r="J79" s="41" t="e">
        <f t="shared" si="15"/>
        <v>#REF!</v>
      </c>
      <c r="K79" s="41" t="e">
        <f t="shared" si="15"/>
        <v>#REF!</v>
      </c>
      <c r="L79" s="41" t="e">
        <f t="shared" si="15"/>
        <v>#REF!</v>
      </c>
      <c r="M79" s="41" t="e">
        <f t="shared" si="15"/>
        <v>#REF!</v>
      </c>
      <c r="N79" s="41" t="e">
        <f t="shared" si="15"/>
        <v>#REF!</v>
      </c>
      <c r="O79" s="41" t="e">
        <f t="shared" si="15"/>
        <v>#REF!</v>
      </c>
    </row>
    <row r="80" spans="1:15" ht="12.75" customHeight="1" x14ac:dyDescent="0.15"/>
    <row r="81" spans="1:15" ht="12.75" customHeight="1" x14ac:dyDescent="0.15">
      <c r="A81" s="31" t="s">
        <v>153</v>
      </c>
      <c r="D81" s="41">
        <v>250000</v>
      </c>
      <c r="E81" s="41">
        <v>250000</v>
      </c>
      <c r="F81" s="41" t="e">
        <f>Budgets!#REF!</f>
        <v>#REF!</v>
      </c>
      <c r="G81" s="41" t="e">
        <f>Budgets!#REF!</f>
        <v>#REF!</v>
      </c>
      <c r="H81" s="41">
        <f>Budgets!C6</f>
        <v>0</v>
      </c>
      <c r="I81" s="41">
        <f>Budgets!D6</f>
        <v>598158</v>
      </c>
      <c r="J81" s="41">
        <f>Budgets!E6</f>
        <v>75913.920000000013</v>
      </c>
      <c r="K81" s="41">
        <f>Budgets!F6</f>
        <v>32708</v>
      </c>
      <c r="L81" s="41">
        <f>Budgets!G6</f>
        <v>8000</v>
      </c>
      <c r="M81" s="41">
        <f>Budgets!H6</f>
        <v>8000</v>
      </c>
      <c r="N81" s="41">
        <f>Budgets!I6</f>
        <v>34900</v>
      </c>
      <c r="O81" s="41">
        <f>Budgets!J6</f>
        <v>35500</v>
      </c>
    </row>
    <row r="82" spans="1:15" ht="12.75" customHeight="1" x14ac:dyDescent="0.15">
      <c r="A82" s="31" t="s">
        <v>154</v>
      </c>
      <c r="D82" s="41" t="e">
        <f>Budgets!#REF!</f>
        <v>#REF!</v>
      </c>
      <c r="E82" s="41" t="e">
        <f>Budgets!#REF!</f>
        <v>#REF!</v>
      </c>
      <c r="F82" s="41">
        <f>Budgets!C22</f>
        <v>0</v>
      </c>
      <c r="G82" s="41">
        <f>Budgets!D22</f>
        <v>-79623.72</v>
      </c>
      <c r="H82" s="41">
        <f>Budgets!E22</f>
        <v>-11505.12</v>
      </c>
      <c r="I82" s="41">
        <f>Budgets!F22</f>
        <v>-9450.5004000000008</v>
      </c>
      <c r="J82" s="41">
        <f>Budgets!G22</f>
        <v>0</v>
      </c>
      <c r="K82" s="41">
        <f>Budgets!H22</f>
        <v>0</v>
      </c>
      <c r="L82" s="41">
        <f>Budgets!I22</f>
        <v>-5000</v>
      </c>
      <c r="M82" s="41">
        <f>Budgets!J22</f>
        <v>0</v>
      </c>
      <c r="N82" s="41">
        <f>Budgets!K22</f>
        <v>-5000</v>
      </c>
      <c r="O82" s="41">
        <f>Budgets!L22</f>
        <v>0</v>
      </c>
    </row>
    <row r="83" spans="1:15" ht="12.75" customHeight="1" x14ac:dyDescent="0.15">
      <c r="A83" s="31" t="s">
        <v>155</v>
      </c>
      <c r="D83" s="41" t="e">
        <f>Budgets!#REF!+Budgets!#REF!+Budgets!#REF!</f>
        <v>#REF!</v>
      </c>
      <c r="E83" s="41" t="e">
        <f>Budgets!#REF!+Budgets!#REF!+Budgets!#REF!</f>
        <v>#REF!</v>
      </c>
      <c r="F83" s="41">
        <f>Budgets!C32+Budgets!C36+Budgets!C38</f>
        <v>0</v>
      </c>
      <c r="G83" s="41">
        <f>Budgets!D32+Budgets!D36+Budgets!D38</f>
        <v>-2205541.0726666665</v>
      </c>
      <c r="H83" s="41">
        <f>Budgets!E32+Budgets!E36+Budgets!E38</f>
        <v>-277012.07326666667</v>
      </c>
      <c r="I83" s="41">
        <f>Budgets!F32+Budgets!F36+Budgets!F38</f>
        <v>-300964.24444000004</v>
      </c>
      <c r="J83" s="41">
        <f>Budgets!G32+Budgets!G36+Budgets!G38</f>
        <v>-234309.99326666666</v>
      </c>
      <c r="K83" s="41">
        <f>Budgets!H32+Budgets!H36+Budgets!H38</f>
        <v>-232329.99326666666</v>
      </c>
      <c r="L83" s="41">
        <f>Budgets!I32+Budgets!I36+Budgets!I38</f>
        <v>-248131.99326666666</v>
      </c>
      <c r="M83" s="41">
        <f>Budgets!J32+Budgets!J36+Budgets!J38</f>
        <v>-282538.2342666667</v>
      </c>
      <c r="N83" s="41">
        <f>Budgets!K32+Budgets!K36+Budgets!K38</f>
        <v>-187393.7342666667</v>
      </c>
      <c r="O83" s="41">
        <f>Budgets!L32+Budgets!L36+Budgets!L38</f>
        <v>-222904.64817666667</v>
      </c>
    </row>
    <row r="84" spans="1:15" ht="12.75" customHeight="1" x14ac:dyDescent="0.15">
      <c r="A84" s="3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</row>
    <row r="85" spans="1:15" ht="12.75" customHeight="1" x14ac:dyDescent="0.15">
      <c r="A85" s="42" t="s">
        <v>156</v>
      </c>
      <c r="D85" s="95" t="e">
        <f t="shared" ref="D85:O85" si="16">SUM(D79:D83)</f>
        <v>#REF!</v>
      </c>
      <c r="E85" s="95" t="e">
        <f t="shared" si="16"/>
        <v>#REF!</v>
      </c>
      <c r="F85" s="95" t="e">
        <f t="shared" si="16"/>
        <v>#REF!</v>
      </c>
      <c r="G85" s="95" t="e">
        <f t="shared" si="16"/>
        <v>#REF!</v>
      </c>
      <c r="H85" s="95" t="e">
        <f t="shared" si="16"/>
        <v>#REF!</v>
      </c>
      <c r="I85" s="95" t="e">
        <f t="shared" si="16"/>
        <v>#REF!</v>
      </c>
      <c r="J85" s="95" t="e">
        <f t="shared" si="16"/>
        <v>#REF!</v>
      </c>
      <c r="K85" s="95" t="e">
        <f t="shared" si="16"/>
        <v>#REF!</v>
      </c>
      <c r="L85" s="95" t="e">
        <f t="shared" si="16"/>
        <v>#REF!</v>
      </c>
      <c r="M85" s="95" t="e">
        <f t="shared" si="16"/>
        <v>#REF!</v>
      </c>
      <c r="N85" s="95" t="e">
        <f t="shared" si="16"/>
        <v>#REF!</v>
      </c>
      <c r="O85" s="95" t="e">
        <f t="shared" si="16"/>
        <v>#REF!</v>
      </c>
    </row>
    <row r="86" spans="1:15" ht="12.75" customHeight="1" x14ac:dyDescent="0.15">
      <c r="D86" s="41"/>
      <c r="E86" s="41"/>
      <c r="F86" s="73"/>
      <c r="G86" s="73"/>
      <c r="H86" s="73"/>
      <c r="I86" s="73"/>
      <c r="J86" s="41"/>
      <c r="K86" s="41"/>
      <c r="L86" s="41"/>
      <c r="M86" s="41"/>
      <c r="N86" s="41"/>
      <c r="O86" s="41"/>
    </row>
    <row r="87" spans="1:15" ht="12.75" customHeight="1" x14ac:dyDescent="0.15">
      <c r="A87" s="42" t="s">
        <v>157</v>
      </c>
      <c r="D87" s="41">
        <v>11824</v>
      </c>
      <c r="E87" s="41" t="e">
        <f t="shared" ref="E87:O87" si="17">D91</f>
        <v>#REF!</v>
      </c>
      <c r="F87" s="41" t="e">
        <f t="shared" si="17"/>
        <v>#REF!</v>
      </c>
      <c r="G87" s="41" t="e">
        <f t="shared" si="17"/>
        <v>#REF!</v>
      </c>
      <c r="H87" s="41" t="e">
        <f t="shared" si="17"/>
        <v>#REF!</v>
      </c>
      <c r="I87" s="41" t="e">
        <f t="shared" si="17"/>
        <v>#REF!</v>
      </c>
      <c r="J87" s="41" t="e">
        <f t="shared" si="17"/>
        <v>#REF!</v>
      </c>
      <c r="K87" s="41" t="e">
        <f t="shared" si="17"/>
        <v>#REF!</v>
      </c>
      <c r="L87" s="41" t="e">
        <f t="shared" si="17"/>
        <v>#REF!</v>
      </c>
      <c r="M87" s="41" t="e">
        <f t="shared" si="17"/>
        <v>#REF!</v>
      </c>
      <c r="N87" s="41" t="e">
        <f t="shared" si="17"/>
        <v>#REF!</v>
      </c>
      <c r="O87" s="41" t="e">
        <f t="shared" si="17"/>
        <v>#REF!</v>
      </c>
    </row>
    <row r="88" spans="1:15" ht="12.75" customHeight="1" x14ac:dyDescent="0.15">
      <c r="A88" s="31" t="s">
        <v>158</v>
      </c>
      <c r="D88" s="41"/>
      <c r="E88" s="41"/>
      <c r="F88" s="41">
        <v>1400000</v>
      </c>
      <c r="G88" s="41"/>
      <c r="H88" s="41"/>
      <c r="I88" s="41"/>
      <c r="J88" s="41"/>
      <c r="K88" s="41"/>
      <c r="L88" s="41"/>
      <c r="M88" s="41"/>
      <c r="N88" s="41"/>
      <c r="O88" s="41"/>
    </row>
    <row r="89" spans="1:15" ht="12.75" customHeight="1" x14ac:dyDescent="0.15">
      <c r="A89" s="31" t="s">
        <v>159</v>
      </c>
      <c r="D89" s="41" t="e">
        <f>Budgets!#REF!</f>
        <v>#REF!</v>
      </c>
      <c r="E89" s="41" t="e">
        <f>Budgets!#REF!</f>
        <v>#REF!</v>
      </c>
      <c r="F89" s="41">
        <f>Budgets!C34</f>
        <v>0</v>
      </c>
      <c r="G89" s="41">
        <f>Budgets!D34</f>
        <v>-1530642.7500000002</v>
      </c>
      <c r="H89" s="41">
        <f>Budgets!E34</f>
        <v>-158085.67500000002</v>
      </c>
      <c r="I89" s="41">
        <f>Budgets!F34</f>
        <v>-158085.67500000002</v>
      </c>
      <c r="J89" s="41">
        <f>Budgets!G34</f>
        <v>-145438.55733000001</v>
      </c>
      <c r="K89" s="41">
        <f>Budgets!H34</f>
        <v>-145438.55733000001</v>
      </c>
      <c r="L89" s="41">
        <f>Budgets!I34</f>
        <v>-145438.55733000001</v>
      </c>
      <c r="M89" s="41">
        <f>Budgets!J34</f>
        <v>-130264.6125</v>
      </c>
      <c r="N89" s="41">
        <f>Budgets!K34</f>
        <v>-118115.11767000001</v>
      </c>
      <c r="O89" s="41">
        <f>Budgets!L34</f>
        <v>-94009.987500000003</v>
      </c>
    </row>
    <row r="90" spans="1:15" ht="12.75" customHeight="1" x14ac:dyDescent="0.15">
      <c r="A90" s="31" t="s">
        <v>160</v>
      </c>
      <c r="D90" s="41"/>
      <c r="E90" s="41"/>
      <c r="F90" s="41">
        <v>-10000</v>
      </c>
      <c r="G90" s="41">
        <v>-10000</v>
      </c>
      <c r="H90" s="41">
        <v>-10000</v>
      </c>
      <c r="I90" s="41">
        <v>-10000</v>
      </c>
      <c r="J90" s="41">
        <v>-10000</v>
      </c>
      <c r="K90" s="41">
        <v>-10000</v>
      </c>
      <c r="L90" s="41">
        <v>-10000</v>
      </c>
      <c r="M90" s="41">
        <v>-10000</v>
      </c>
      <c r="N90" s="41">
        <v>-10000</v>
      </c>
      <c r="O90" s="41">
        <v>-10000</v>
      </c>
    </row>
    <row r="91" spans="1:15" ht="12.75" customHeight="1" x14ac:dyDescent="0.15">
      <c r="A91" s="42" t="s">
        <v>161</v>
      </c>
      <c r="D91" s="95" t="e">
        <f t="shared" ref="D91:O91" si="18">SUM(D87:D90)</f>
        <v>#REF!</v>
      </c>
      <c r="E91" s="95" t="e">
        <f t="shared" si="18"/>
        <v>#REF!</v>
      </c>
      <c r="F91" s="95" t="e">
        <f t="shared" si="18"/>
        <v>#REF!</v>
      </c>
      <c r="G91" s="95" t="e">
        <f t="shared" si="18"/>
        <v>#REF!</v>
      </c>
      <c r="H91" s="95" t="e">
        <f t="shared" si="18"/>
        <v>#REF!</v>
      </c>
      <c r="I91" s="95" t="e">
        <f t="shared" si="18"/>
        <v>#REF!</v>
      </c>
      <c r="J91" s="95" t="e">
        <f t="shared" si="18"/>
        <v>#REF!</v>
      </c>
      <c r="K91" s="95" t="e">
        <f t="shared" si="18"/>
        <v>#REF!</v>
      </c>
      <c r="L91" s="95" t="e">
        <f t="shared" si="18"/>
        <v>#REF!</v>
      </c>
      <c r="M91" s="95" t="e">
        <f t="shared" si="18"/>
        <v>#REF!</v>
      </c>
      <c r="N91" s="95" t="e">
        <f t="shared" si="18"/>
        <v>#REF!</v>
      </c>
      <c r="O91" s="95" t="e">
        <f t="shared" si="18"/>
        <v>#REF!</v>
      </c>
    </row>
    <row r="92" spans="1:15" ht="12.75" customHeight="1" x14ac:dyDescent="0.15"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</row>
    <row r="93" spans="1:15" ht="12.75" customHeight="1" x14ac:dyDescent="0.15">
      <c r="A93" s="42" t="s">
        <v>162</v>
      </c>
      <c r="D93" s="82" t="e">
        <f t="shared" ref="D93:O93" si="19">D85+D91</f>
        <v>#REF!</v>
      </c>
      <c r="E93" s="82" t="e">
        <f t="shared" si="19"/>
        <v>#REF!</v>
      </c>
      <c r="F93" s="82" t="e">
        <f t="shared" si="19"/>
        <v>#REF!</v>
      </c>
      <c r="G93" s="82" t="e">
        <f t="shared" si="19"/>
        <v>#REF!</v>
      </c>
      <c r="H93" s="82" t="e">
        <f t="shared" si="19"/>
        <v>#REF!</v>
      </c>
      <c r="I93" s="82" t="e">
        <f t="shared" si="19"/>
        <v>#REF!</v>
      </c>
      <c r="J93" s="82" t="e">
        <f t="shared" si="19"/>
        <v>#REF!</v>
      </c>
      <c r="K93" s="82" t="e">
        <f t="shared" si="19"/>
        <v>#REF!</v>
      </c>
      <c r="L93" s="82" t="e">
        <f t="shared" si="19"/>
        <v>#REF!</v>
      </c>
      <c r="M93" s="82" t="e">
        <f t="shared" si="19"/>
        <v>#REF!</v>
      </c>
      <c r="N93" s="82" t="e">
        <f t="shared" si="19"/>
        <v>#REF!</v>
      </c>
      <c r="O93" s="82" t="e">
        <f t="shared" si="19"/>
        <v>#REF!</v>
      </c>
    </row>
    <row r="94" spans="1:15" ht="12.75" customHeight="1" x14ac:dyDescent="0.15"/>
    <row r="95" spans="1:15" ht="12.75" customHeight="1" x14ac:dyDescent="0.15"/>
    <row r="96" spans="1:15" ht="12.75" customHeight="1" x14ac:dyDescent="0.15"/>
    <row r="97" spans="1:15" ht="12.75" customHeight="1" x14ac:dyDescent="0.15">
      <c r="A97" s="42" t="s">
        <v>44</v>
      </c>
    </row>
    <row r="98" spans="1:15" ht="12.75" customHeight="1" x14ac:dyDescent="0.15">
      <c r="A98" s="31"/>
      <c r="D98" s="42" t="s">
        <v>44</v>
      </c>
      <c r="E98" s="42" t="s">
        <v>44</v>
      </c>
      <c r="F98" s="42" t="s">
        <v>44</v>
      </c>
      <c r="G98" s="42" t="s">
        <v>103</v>
      </c>
      <c r="H98" s="42" t="s">
        <v>103</v>
      </c>
      <c r="I98" s="42" t="s">
        <v>103</v>
      </c>
      <c r="J98" s="42" t="s">
        <v>103</v>
      </c>
      <c r="K98" s="42" t="s">
        <v>103</v>
      </c>
      <c r="L98" s="42" t="s">
        <v>103</v>
      </c>
      <c r="M98" s="42" t="s">
        <v>103</v>
      </c>
      <c r="N98" s="42" t="s">
        <v>103</v>
      </c>
      <c r="O98" s="42" t="s">
        <v>103</v>
      </c>
    </row>
    <row r="99" spans="1:15" ht="12.75" customHeight="1" x14ac:dyDescent="0.2">
      <c r="A99" s="42" t="s">
        <v>151</v>
      </c>
      <c r="D99" s="91">
        <v>44866</v>
      </c>
      <c r="E99" s="91">
        <v>44896</v>
      </c>
      <c r="F99" s="91">
        <v>44927</v>
      </c>
      <c r="G99" s="91">
        <v>44958</v>
      </c>
      <c r="H99" s="91">
        <v>44986</v>
      </c>
      <c r="I99" s="91">
        <v>45017</v>
      </c>
      <c r="J99" s="91">
        <v>45047</v>
      </c>
      <c r="K99" s="91">
        <v>45078</v>
      </c>
      <c r="L99" s="91">
        <v>45108</v>
      </c>
      <c r="M99" s="91">
        <v>45139</v>
      </c>
      <c r="N99" s="91">
        <v>45170</v>
      </c>
      <c r="O99" s="91">
        <v>45200</v>
      </c>
    </row>
    <row r="100" spans="1:15" ht="12.75" customHeight="1" x14ac:dyDescent="0.15"/>
    <row r="101" spans="1:15" ht="12.75" customHeight="1" x14ac:dyDescent="0.15">
      <c r="A101" s="42" t="s">
        <v>152</v>
      </c>
      <c r="D101" s="41">
        <v>259236</v>
      </c>
      <c r="E101" s="41">
        <f t="shared" ref="E101:O101" si="20">D107</f>
        <v>473482</v>
      </c>
      <c r="F101" s="41">
        <f t="shared" si="20"/>
        <v>709362</v>
      </c>
      <c r="G101" s="41" t="e">
        <f t="shared" si="20"/>
        <v>#REF!</v>
      </c>
      <c r="H101" s="41" t="e">
        <f t="shared" si="20"/>
        <v>#REF!</v>
      </c>
      <c r="I101" s="41" t="e">
        <f t="shared" si="20"/>
        <v>#REF!</v>
      </c>
      <c r="J101" s="41" t="e">
        <f t="shared" si="20"/>
        <v>#REF!</v>
      </c>
      <c r="K101" s="41" t="e">
        <f t="shared" si="20"/>
        <v>#REF!</v>
      </c>
      <c r="L101" s="41" t="e">
        <f t="shared" si="20"/>
        <v>#REF!</v>
      </c>
      <c r="M101" s="41" t="e">
        <f t="shared" si="20"/>
        <v>#REF!</v>
      </c>
      <c r="N101" s="41" t="e">
        <f t="shared" si="20"/>
        <v>#REF!</v>
      </c>
      <c r="O101" s="41" t="e">
        <f t="shared" si="20"/>
        <v>#REF!</v>
      </c>
    </row>
    <row r="102" spans="1:15" ht="12.75" customHeight="1" x14ac:dyDescent="0.15"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</row>
    <row r="103" spans="1:15" ht="12.75" customHeight="1" x14ac:dyDescent="0.15">
      <c r="A103" s="31" t="s">
        <v>153</v>
      </c>
      <c r="D103" s="41">
        <v>320929</v>
      </c>
      <c r="E103" s="41">
        <v>324130</v>
      </c>
      <c r="F103" s="41">
        <v>198218</v>
      </c>
      <c r="G103" s="41">
        <v>133210</v>
      </c>
      <c r="H103" s="41">
        <v>252400</v>
      </c>
      <c r="I103" s="41">
        <f t="shared" ref="I103:O103" si="21">I81</f>
        <v>598158</v>
      </c>
      <c r="J103" s="41">
        <f t="shared" si="21"/>
        <v>75913.920000000013</v>
      </c>
      <c r="K103" s="41">
        <f t="shared" si="21"/>
        <v>32708</v>
      </c>
      <c r="L103" s="41">
        <f t="shared" si="21"/>
        <v>8000</v>
      </c>
      <c r="M103" s="41">
        <f t="shared" si="21"/>
        <v>8000</v>
      </c>
      <c r="N103" s="41">
        <f t="shared" si="21"/>
        <v>34900</v>
      </c>
      <c r="O103" s="41">
        <f t="shared" si="21"/>
        <v>35500</v>
      </c>
    </row>
    <row r="104" spans="1:15" ht="12.75" customHeight="1" x14ac:dyDescent="0.15">
      <c r="A104" s="31" t="s">
        <v>154</v>
      </c>
      <c r="D104" s="41">
        <v>-106683</v>
      </c>
      <c r="E104" s="41">
        <v>-88250</v>
      </c>
      <c r="F104" s="41">
        <v>-52587</v>
      </c>
      <c r="G104" s="41">
        <v>-100036</v>
      </c>
      <c r="H104" s="41">
        <f t="shared" ref="H104:O104" si="22">H82</f>
        <v>-11505.12</v>
      </c>
      <c r="I104" s="41">
        <f t="shared" si="22"/>
        <v>-9450.5004000000008</v>
      </c>
      <c r="J104" s="41">
        <f t="shared" si="22"/>
        <v>0</v>
      </c>
      <c r="K104" s="41">
        <f t="shared" si="22"/>
        <v>0</v>
      </c>
      <c r="L104" s="41">
        <f t="shared" si="22"/>
        <v>-5000</v>
      </c>
      <c r="M104" s="41">
        <f t="shared" si="22"/>
        <v>0</v>
      </c>
      <c r="N104" s="41">
        <f t="shared" si="22"/>
        <v>-5000</v>
      </c>
      <c r="O104" s="41">
        <f t="shared" si="22"/>
        <v>0</v>
      </c>
    </row>
    <row r="105" spans="1:15" ht="12.75" customHeight="1" x14ac:dyDescent="0.15">
      <c r="A105" s="31" t="s">
        <v>155</v>
      </c>
      <c r="D105" s="41"/>
      <c r="E105" s="41"/>
      <c r="F105" s="41" t="e">
        <f>'P&amp;L'!AX21+'P&amp;L'!AX23+'P&amp;L'!AX24</f>
        <v>#REF!</v>
      </c>
      <c r="G105" s="41">
        <f t="shared" ref="G105:O105" si="23">G83</f>
        <v>-2205541.0726666665</v>
      </c>
      <c r="H105" s="41">
        <f t="shared" si="23"/>
        <v>-277012.07326666667</v>
      </c>
      <c r="I105" s="41">
        <f t="shared" si="23"/>
        <v>-300964.24444000004</v>
      </c>
      <c r="J105" s="41">
        <f t="shared" si="23"/>
        <v>-234309.99326666666</v>
      </c>
      <c r="K105" s="41">
        <f t="shared" si="23"/>
        <v>-232329.99326666666</v>
      </c>
      <c r="L105" s="41">
        <f t="shared" si="23"/>
        <v>-248131.99326666666</v>
      </c>
      <c r="M105" s="41">
        <f t="shared" si="23"/>
        <v>-282538.2342666667</v>
      </c>
      <c r="N105" s="41">
        <f t="shared" si="23"/>
        <v>-187393.7342666667</v>
      </c>
      <c r="O105" s="41">
        <f t="shared" si="23"/>
        <v>-222904.64817666667</v>
      </c>
    </row>
    <row r="106" spans="1:15" ht="12.75" customHeight="1" x14ac:dyDescent="0.15">
      <c r="A106" s="31" t="s">
        <v>163</v>
      </c>
      <c r="D106" s="41"/>
      <c r="E106" s="41"/>
      <c r="F106" s="41">
        <f>-(522649-280224)</f>
        <v>-242425</v>
      </c>
      <c r="G106" s="41"/>
      <c r="H106" s="41"/>
      <c r="I106" s="41"/>
      <c r="J106" s="41"/>
      <c r="K106" s="41"/>
      <c r="L106" s="41"/>
      <c r="M106" s="41"/>
      <c r="N106" s="41"/>
      <c r="O106" s="41"/>
    </row>
    <row r="107" spans="1:15" ht="12.75" customHeight="1" x14ac:dyDescent="0.15">
      <c r="A107" s="42" t="s">
        <v>156</v>
      </c>
      <c r="D107" s="95">
        <f t="shared" ref="D107:E107" si="24">SUM(D101:D105)</f>
        <v>473482</v>
      </c>
      <c r="E107" s="95">
        <f t="shared" si="24"/>
        <v>709362</v>
      </c>
      <c r="F107" s="95" t="e">
        <f>SUM(F101:F106)</f>
        <v>#REF!</v>
      </c>
      <c r="G107" s="95" t="e">
        <f t="shared" ref="G107:O107" si="25">SUM(G101:G105)</f>
        <v>#REF!</v>
      </c>
      <c r="H107" s="95" t="e">
        <f t="shared" si="25"/>
        <v>#REF!</v>
      </c>
      <c r="I107" s="95" t="e">
        <f t="shared" si="25"/>
        <v>#REF!</v>
      </c>
      <c r="J107" s="95" t="e">
        <f t="shared" si="25"/>
        <v>#REF!</v>
      </c>
      <c r="K107" s="95" t="e">
        <f t="shared" si="25"/>
        <v>#REF!</v>
      </c>
      <c r="L107" s="95" t="e">
        <f t="shared" si="25"/>
        <v>#REF!</v>
      </c>
      <c r="M107" s="95" t="e">
        <f t="shared" si="25"/>
        <v>#REF!</v>
      </c>
      <c r="N107" s="95" t="e">
        <f t="shared" si="25"/>
        <v>#REF!</v>
      </c>
      <c r="O107" s="95" t="e">
        <f t="shared" si="25"/>
        <v>#REF!</v>
      </c>
    </row>
    <row r="108" spans="1:15" ht="12.75" customHeight="1" x14ac:dyDescent="0.15">
      <c r="D108" s="41"/>
      <c r="E108" s="41"/>
      <c r="F108" s="73"/>
      <c r="G108" s="73"/>
      <c r="H108" s="73"/>
      <c r="I108" s="73"/>
      <c r="J108" s="41"/>
      <c r="K108" s="41"/>
      <c r="L108" s="41"/>
      <c r="M108" s="41"/>
      <c r="N108" s="41"/>
      <c r="O108" s="41"/>
    </row>
    <row r="109" spans="1:15" ht="12.75" customHeight="1" x14ac:dyDescent="0.15">
      <c r="A109" s="42" t="s">
        <v>157</v>
      </c>
      <c r="D109" s="41">
        <v>11824</v>
      </c>
      <c r="E109" s="41">
        <f t="shared" ref="E109:O109" si="26">D114</f>
        <v>11824</v>
      </c>
      <c r="F109" s="41">
        <f t="shared" si="26"/>
        <v>11824</v>
      </c>
      <c r="G109" s="41" t="e">
        <f t="shared" si="26"/>
        <v>#REF!</v>
      </c>
      <c r="H109" s="41" t="e">
        <f t="shared" si="26"/>
        <v>#REF!</v>
      </c>
      <c r="I109" s="41" t="e">
        <f t="shared" si="26"/>
        <v>#REF!</v>
      </c>
      <c r="J109" s="41" t="e">
        <f t="shared" si="26"/>
        <v>#REF!</v>
      </c>
      <c r="K109" s="41" t="e">
        <f t="shared" si="26"/>
        <v>#REF!</v>
      </c>
      <c r="L109" s="41" t="e">
        <f t="shared" si="26"/>
        <v>#REF!</v>
      </c>
      <c r="M109" s="41" t="e">
        <f t="shared" si="26"/>
        <v>#REF!</v>
      </c>
      <c r="N109" s="41" t="e">
        <f t="shared" si="26"/>
        <v>#REF!</v>
      </c>
      <c r="O109" s="41" t="e">
        <f t="shared" si="26"/>
        <v>#REF!</v>
      </c>
    </row>
    <row r="110" spans="1:15" ht="12.75" customHeight="1" x14ac:dyDescent="0.15">
      <c r="A110" s="31" t="s">
        <v>158</v>
      </c>
      <c r="D110" s="41"/>
      <c r="E110" s="41"/>
      <c r="F110" s="41">
        <v>1400000</v>
      </c>
      <c r="G110" s="41"/>
      <c r="H110" s="41"/>
      <c r="I110" s="41"/>
      <c r="J110" s="41"/>
      <c r="K110" s="41"/>
      <c r="L110" s="41"/>
      <c r="M110" s="41"/>
      <c r="N110" s="41"/>
      <c r="O110" s="41"/>
    </row>
    <row r="111" spans="1:15" ht="12.75" customHeight="1" x14ac:dyDescent="0.15">
      <c r="A111" s="31" t="s">
        <v>159</v>
      </c>
      <c r="D111" s="41"/>
      <c r="E111" s="41"/>
      <c r="F111" s="41" t="e">
        <f>'P&amp;L'!AX22</f>
        <v>#REF!</v>
      </c>
      <c r="G111" s="41">
        <f t="shared" ref="G111:O111" si="27">G89</f>
        <v>-1530642.7500000002</v>
      </c>
      <c r="H111" s="41">
        <f t="shared" si="27"/>
        <v>-158085.67500000002</v>
      </c>
      <c r="I111" s="41">
        <f t="shared" si="27"/>
        <v>-158085.67500000002</v>
      </c>
      <c r="J111" s="41">
        <f t="shared" si="27"/>
        <v>-145438.55733000001</v>
      </c>
      <c r="K111" s="41">
        <f t="shared" si="27"/>
        <v>-145438.55733000001</v>
      </c>
      <c r="L111" s="41">
        <f t="shared" si="27"/>
        <v>-145438.55733000001</v>
      </c>
      <c r="M111" s="41">
        <f t="shared" si="27"/>
        <v>-130264.6125</v>
      </c>
      <c r="N111" s="41">
        <f t="shared" si="27"/>
        <v>-118115.11767000001</v>
      </c>
      <c r="O111" s="41">
        <f t="shared" si="27"/>
        <v>-94009.987500000003</v>
      </c>
    </row>
    <row r="112" spans="1:15" ht="12.75" customHeight="1" x14ac:dyDescent="0.15"/>
    <row r="113" spans="1:15" ht="12.75" customHeight="1" x14ac:dyDescent="0.15">
      <c r="A113" s="31" t="s">
        <v>164</v>
      </c>
      <c r="D113" s="41"/>
      <c r="E113" s="41"/>
      <c r="F113" s="41">
        <f>-(1240619-1034977)</f>
        <v>-205642</v>
      </c>
      <c r="G113" s="41"/>
      <c r="H113" s="41"/>
      <c r="I113" s="41"/>
      <c r="J113" s="41"/>
      <c r="K113" s="41"/>
      <c r="L113" s="41"/>
      <c r="M113" s="41"/>
      <c r="N113" s="41"/>
      <c r="O113" s="41"/>
    </row>
    <row r="114" spans="1:15" ht="12.75" customHeight="1" x14ac:dyDescent="0.15">
      <c r="A114" s="42" t="s">
        <v>161</v>
      </c>
      <c r="D114" s="95">
        <f t="shared" ref="D114:E114" si="28">SUM(D109:D112)</f>
        <v>11824</v>
      </c>
      <c r="E114" s="95">
        <f t="shared" si="28"/>
        <v>11824</v>
      </c>
      <c r="F114" s="95" t="e">
        <f>SUM(F109:F113)</f>
        <v>#REF!</v>
      </c>
      <c r="G114" s="95" t="e">
        <f t="shared" ref="G114:O114" si="29">SUM(G109:G112)</f>
        <v>#REF!</v>
      </c>
      <c r="H114" s="95" t="e">
        <f t="shared" si="29"/>
        <v>#REF!</v>
      </c>
      <c r="I114" s="95" t="e">
        <f t="shared" si="29"/>
        <v>#REF!</v>
      </c>
      <c r="J114" s="95" t="e">
        <f t="shared" si="29"/>
        <v>#REF!</v>
      </c>
      <c r="K114" s="95" t="e">
        <f t="shared" si="29"/>
        <v>#REF!</v>
      </c>
      <c r="L114" s="95" t="e">
        <f t="shared" si="29"/>
        <v>#REF!</v>
      </c>
      <c r="M114" s="95" t="e">
        <f t="shared" si="29"/>
        <v>#REF!</v>
      </c>
      <c r="N114" s="95" t="e">
        <f t="shared" si="29"/>
        <v>#REF!</v>
      </c>
      <c r="O114" s="95" t="e">
        <f t="shared" si="29"/>
        <v>#REF!</v>
      </c>
    </row>
    <row r="115" spans="1:15" ht="12.75" customHeight="1" x14ac:dyDescent="0.15"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</row>
    <row r="116" spans="1:15" ht="12.75" customHeight="1" x14ac:dyDescent="0.15">
      <c r="A116" s="42" t="s">
        <v>162</v>
      </c>
      <c r="D116" s="82">
        <f t="shared" ref="D116:O116" si="30">D107+D114</f>
        <v>485306</v>
      </c>
      <c r="E116" s="82">
        <f t="shared" si="30"/>
        <v>721186</v>
      </c>
      <c r="F116" s="82" t="e">
        <f t="shared" si="30"/>
        <v>#REF!</v>
      </c>
      <c r="G116" s="82" t="e">
        <f t="shared" si="30"/>
        <v>#REF!</v>
      </c>
      <c r="H116" s="82" t="e">
        <f t="shared" si="30"/>
        <v>#REF!</v>
      </c>
      <c r="I116" s="82" t="e">
        <f t="shared" si="30"/>
        <v>#REF!</v>
      </c>
      <c r="J116" s="82" t="e">
        <f t="shared" si="30"/>
        <v>#REF!</v>
      </c>
      <c r="K116" s="82" t="e">
        <f t="shared" si="30"/>
        <v>#REF!</v>
      </c>
      <c r="L116" s="82" t="e">
        <f t="shared" si="30"/>
        <v>#REF!</v>
      </c>
      <c r="M116" s="82" t="e">
        <f t="shared" si="30"/>
        <v>#REF!</v>
      </c>
      <c r="N116" s="82" t="e">
        <f t="shared" si="30"/>
        <v>#REF!</v>
      </c>
      <c r="O116" s="82" t="e">
        <f t="shared" si="30"/>
        <v>#REF!</v>
      </c>
    </row>
    <row r="117" spans="1:15" ht="12.75" customHeight="1" x14ac:dyDescent="0.15"/>
    <row r="118" spans="1:15" ht="12.75" customHeight="1" x14ac:dyDescent="0.15"/>
    <row r="119" spans="1:15" ht="12.75" customHeight="1" x14ac:dyDescent="0.15"/>
    <row r="120" spans="1:15" ht="12.75" customHeight="1" x14ac:dyDescent="0.15"/>
    <row r="121" spans="1:15" ht="12.75" customHeight="1" x14ac:dyDescent="0.2">
      <c r="D121" s="91"/>
      <c r="E121" s="91"/>
      <c r="F121" s="91">
        <v>44927</v>
      </c>
      <c r="G121" s="91">
        <v>44958</v>
      </c>
      <c r="H121" s="91">
        <v>44986</v>
      </c>
      <c r="I121" s="91">
        <v>45017</v>
      </c>
      <c r="J121" s="91">
        <v>45047</v>
      </c>
      <c r="K121" s="91">
        <v>45078</v>
      </c>
      <c r="L121" s="91">
        <v>45108</v>
      </c>
      <c r="M121" s="91">
        <v>45139</v>
      </c>
      <c r="N121" s="91">
        <v>45170</v>
      </c>
      <c r="O121" s="91">
        <v>45200</v>
      </c>
    </row>
    <row r="122" spans="1:15" ht="12.75" customHeight="1" x14ac:dyDescent="0.15">
      <c r="A122" s="31" t="s">
        <v>45</v>
      </c>
      <c r="D122" s="41"/>
      <c r="E122" s="31" t="s">
        <v>45</v>
      </c>
      <c r="F122" s="41" t="e">
        <f t="shared" ref="F122:O122" si="31">F93</f>
        <v>#REF!</v>
      </c>
      <c r="G122" s="41" t="e">
        <f t="shared" si="31"/>
        <v>#REF!</v>
      </c>
      <c r="H122" s="41" t="e">
        <f t="shared" si="31"/>
        <v>#REF!</v>
      </c>
      <c r="I122" s="41" t="e">
        <f t="shared" si="31"/>
        <v>#REF!</v>
      </c>
      <c r="J122" s="41" t="e">
        <f t="shared" si="31"/>
        <v>#REF!</v>
      </c>
      <c r="K122" s="41" t="e">
        <f t="shared" si="31"/>
        <v>#REF!</v>
      </c>
      <c r="L122" s="41" t="e">
        <f t="shared" si="31"/>
        <v>#REF!</v>
      </c>
      <c r="M122" s="41" t="e">
        <f t="shared" si="31"/>
        <v>#REF!</v>
      </c>
      <c r="N122" s="41" t="e">
        <f t="shared" si="31"/>
        <v>#REF!</v>
      </c>
      <c r="O122" s="41" t="e">
        <f t="shared" si="31"/>
        <v>#REF!</v>
      </c>
    </row>
    <row r="123" spans="1:15" ht="12.75" customHeight="1" x14ac:dyDescent="0.15">
      <c r="A123" s="31" t="s">
        <v>44</v>
      </c>
      <c r="D123" s="41"/>
      <c r="E123" s="31" t="s">
        <v>44</v>
      </c>
      <c r="F123" s="41" t="e">
        <f t="shared" ref="F123:O123" si="32">F116</f>
        <v>#REF!</v>
      </c>
      <c r="G123" s="41" t="e">
        <f t="shared" si="32"/>
        <v>#REF!</v>
      </c>
      <c r="H123" s="41" t="e">
        <f t="shared" si="32"/>
        <v>#REF!</v>
      </c>
      <c r="I123" s="41" t="e">
        <f t="shared" si="32"/>
        <v>#REF!</v>
      </c>
      <c r="J123" s="41" t="e">
        <f t="shared" si="32"/>
        <v>#REF!</v>
      </c>
      <c r="K123" s="41" t="e">
        <f t="shared" si="32"/>
        <v>#REF!</v>
      </c>
      <c r="L123" s="41" t="e">
        <f t="shared" si="32"/>
        <v>#REF!</v>
      </c>
      <c r="M123" s="41" t="e">
        <f t="shared" si="32"/>
        <v>#REF!</v>
      </c>
      <c r="N123" s="41" t="e">
        <f t="shared" si="32"/>
        <v>#REF!</v>
      </c>
      <c r="O123" s="41" t="e">
        <f t="shared" si="32"/>
        <v>#REF!</v>
      </c>
    </row>
    <row r="124" spans="1:15" ht="12.75" customHeight="1" x14ac:dyDescent="0.15"/>
    <row r="125" spans="1:15" ht="12.75" customHeight="1" x14ac:dyDescent="0.15"/>
    <row r="126" spans="1:15" ht="12.75" customHeight="1" x14ac:dyDescent="0.15"/>
    <row r="127" spans="1:15" ht="12.75" customHeight="1" x14ac:dyDescent="0.15"/>
    <row r="128" spans="1:15" ht="12.75" customHeight="1" x14ac:dyDescent="0.15"/>
    <row r="129" spans="1:13320" ht="12.75" customHeight="1" x14ac:dyDescent="0.15"/>
    <row r="130" spans="1:13320" ht="12.75" customHeight="1" x14ac:dyDescent="0.15"/>
    <row r="131" spans="1:13320" ht="12.75" customHeight="1" x14ac:dyDescent="0.15"/>
    <row r="132" spans="1:13320" ht="12.75" customHeight="1" x14ac:dyDescent="0.25">
      <c r="A132" s="70"/>
      <c r="B132" s="91">
        <v>44927</v>
      </c>
      <c r="C132" s="91">
        <v>44958</v>
      </c>
      <c r="D132" s="91">
        <v>44986</v>
      </c>
      <c r="E132" s="91">
        <v>45017</v>
      </c>
      <c r="F132" s="91">
        <v>45047</v>
      </c>
      <c r="G132" s="91">
        <v>45078</v>
      </c>
      <c r="H132" s="91">
        <v>45108</v>
      </c>
      <c r="I132" s="91">
        <v>45139</v>
      </c>
      <c r="J132" s="91">
        <v>45170</v>
      </c>
      <c r="K132" s="91">
        <v>45200</v>
      </c>
      <c r="L132" s="91">
        <v>45231</v>
      </c>
      <c r="M132" s="91">
        <v>45261</v>
      </c>
      <c r="N132" s="91">
        <v>45292</v>
      </c>
      <c r="O132" s="91">
        <v>45323</v>
      </c>
      <c r="P132" s="91">
        <v>45352</v>
      </c>
      <c r="Q132" s="91">
        <v>45383</v>
      </c>
      <c r="R132" s="91">
        <v>45413</v>
      </c>
      <c r="S132" s="91">
        <v>45444</v>
      </c>
      <c r="T132" s="91">
        <v>45474</v>
      </c>
      <c r="U132" s="91">
        <v>45505</v>
      </c>
      <c r="V132" s="91">
        <v>45536</v>
      </c>
      <c r="W132" s="91">
        <v>45566</v>
      </c>
      <c r="X132" s="91">
        <v>45597</v>
      </c>
      <c r="Y132" s="91">
        <v>45627</v>
      </c>
      <c r="Z132" s="91">
        <v>45658</v>
      </c>
      <c r="AA132" s="91">
        <v>45689</v>
      </c>
      <c r="AB132" s="91">
        <v>45717</v>
      </c>
      <c r="AC132" s="91">
        <v>45748</v>
      </c>
      <c r="AD132" s="91">
        <v>45778</v>
      </c>
      <c r="AE132" s="91">
        <v>45809</v>
      </c>
      <c r="AF132" s="91">
        <v>45839</v>
      </c>
      <c r="AG132" s="91">
        <v>45870</v>
      </c>
      <c r="AH132" s="91">
        <v>45901</v>
      </c>
      <c r="AI132" s="91">
        <v>45931</v>
      </c>
      <c r="AJ132" s="91">
        <v>45962</v>
      </c>
      <c r="AK132" s="91">
        <v>45992</v>
      </c>
      <c r="AL132" s="91">
        <v>46023</v>
      </c>
      <c r="AM132" s="91">
        <v>46054</v>
      </c>
      <c r="AN132" s="91">
        <v>46082</v>
      </c>
      <c r="AO132" s="91">
        <v>46113</v>
      </c>
      <c r="AP132" s="91">
        <v>46143</v>
      </c>
      <c r="AQ132" s="91">
        <v>46174</v>
      </c>
      <c r="AR132" s="91">
        <v>46204</v>
      </c>
      <c r="AS132" s="91">
        <v>46235</v>
      </c>
      <c r="AT132" s="91">
        <v>46266</v>
      </c>
      <c r="AU132" s="91">
        <v>46296</v>
      </c>
      <c r="AV132" s="91">
        <v>46327</v>
      </c>
      <c r="AW132" s="91">
        <v>46357</v>
      </c>
      <c r="AX132" s="91">
        <v>46388</v>
      </c>
      <c r="AY132" s="91">
        <v>46419</v>
      </c>
      <c r="AZ132" s="91">
        <v>46447</v>
      </c>
      <c r="BA132" s="91">
        <v>46478</v>
      </c>
      <c r="BB132" s="91">
        <v>46508</v>
      </c>
      <c r="BC132" s="91">
        <v>46539</v>
      </c>
      <c r="BD132" s="91">
        <v>46569</v>
      </c>
      <c r="BE132" s="91">
        <v>46600</v>
      </c>
      <c r="BF132" s="91">
        <v>46631</v>
      </c>
      <c r="BG132" s="91">
        <v>46661</v>
      </c>
    </row>
    <row r="133" spans="1:13320" ht="12.75" customHeight="1" x14ac:dyDescent="0.15">
      <c r="A133" s="27" t="s">
        <v>165</v>
      </c>
      <c r="B133" s="41">
        <f>Budgets!C75</f>
        <v>2156487.96</v>
      </c>
      <c r="C133" s="41">
        <f>Budgets!D75</f>
        <v>1379580.2253333316</v>
      </c>
      <c r="D133" s="41">
        <f>Budgets!E75</f>
        <v>1145722.2850666649</v>
      </c>
      <c r="E133" s="41">
        <f>Budgets!F75</f>
        <v>1114771.862346665</v>
      </c>
      <c r="F133" s="41">
        <f>Budgets!G75</f>
        <v>525369.06662999839</v>
      </c>
      <c r="G133" s="41">
        <f>Budgets!H75</f>
        <v>234504.51603333169</v>
      </c>
      <c r="H133" s="41">
        <f>Budgets!I75</f>
        <v>386849.96543666499</v>
      </c>
      <c r="I133" s="41">
        <f>Budgets!J75</f>
        <v>218691.11866999831</v>
      </c>
      <c r="J133" s="41">
        <f>Budgets!K75</f>
        <v>-113381.73326666839</v>
      </c>
      <c r="K133" s="41">
        <f>Budgets!L75</f>
        <v>-348684.36894333502</v>
      </c>
      <c r="L133" s="41">
        <f>Budgets!M75</f>
        <v>-615345.6712866684</v>
      </c>
      <c r="M133" s="41">
        <f>Budgets!N75</f>
        <v>-873574.97363000165</v>
      </c>
      <c r="N133" s="41">
        <f>Budgets!O75</f>
        <v>-1076995.2759733349</v>
      </c>
      <c r="O133" s="41">
        <f>Budgets!P75</f>
        <v>-1235968.1607337515</v>
      </c>
      <c r="P133" s="41">
        <f>Budgets!Q75</f>
        <v>-1451911.0454941681</v>
      </c>
      <c r="Q133" s="41">
        <f>Budgets!R75</f>
        <v>-1552403.9302545846</v>
      </c>
      <c r="R133" s="41">
        <f>Budgets!S75</f>
        <v>-1730071.2150150014</v>
      </c>
      <c r="S133" s="96">
        <f>Budgets!T75</f>
        <v>-1906464.2997754179</v>
      </c>
      <c r="T133" s="41">
        <f>Budgets!U75</f>
        <v>-2248839.0965358345</v>
      </c>
      <c r="U133" s="41">
        <f>Budgets!V75</f>
        <v>-2411916.8686138345</v>
      </c>
      <c r="V133" s="41">
        <f>Budgets!W75</f>
        <v>-2859590.1406918345</v>
      </c>
      <c r="W133" s="41">
        <f>Budgets!X75</f>
        <v>-3366634.3424365013</v>
      </c>
      <c r="X133" s="41">
        <f>Budgets!Y75</f>
        <v>-3716325.0441811681</v>
      </c>
      <c r="Y133" s="41">
        <f>Budgets!Z75</f>
        <v>-4040136.2459258349</v>
      </c>
      <c r="Z133" s="41">
        <f>Budgets!AA75</f>
        <v>-4291009.4476705017</v>
      </c>
      <c r="AA133" s="41">
        <f>Budgets!AB75</f>
        <v>-4488851.399415168</v>
      </c>
      <c r="AB133" s="41">
        <f>Budgets!AC75</f>
        <v>-4696615.8511598352</v>
      </c>
      <c r="AC133" s="41">
        <f>Budgets!AD75</f>
        <v>-4881477.8029045016</v>
      </c>
      <c r="AD133" s="41">
        <f>Budgets!AE75</f>
        <v>-5078815.2746491684</v>
      </c>
      <c r="AE133" s="41">
        <f>Budgets!AF75</f>
        <v>-5127625.503060502</v>
      </c>
      <c r="AF133" s="41">
        <f>Budgets!AG75</f>
        <v>-5328038.8513018358</v>
      </c>
      <c r="AG133" s="41">
        <f>Budgets!AH75</f>
        <v>-5289154.9926386941</v>
      </c>
      <c r="AH133" s="96">
        <f>Budgets!AI75</f>
        <v>-5228321.307098357</v>
      </c>
      <c r="AI133" s="41">
        <f>Budgets!AJ75</f>
        <v>-5416360.6975189652</v>
      </c>
      <c r="AJ133" s="41">
        <f>Budgets!AK75</f>
        <v>-5499948.3558923779</v>
      </c>
      <c r="AK133" s="41">
        <f>Budgets!AL75</f>
        <v>-5503661.0142657906</v>
      </c>
      <c r="AL133" s="41">
        <f>Budgets!AM75</f>
        <v>-5417218.6726392033</v>
      </c>
      <c r="AM133" s="41">
        <f>Budgets!AN75</f>
        <v>-5427463.8310126159</v>
      </c>
      <c r="AN133" s="41">
        <f>Budgets!AO75</f>
        <v>-5364458.9893860286</v>
      </c>
      <c r="AO133" s="41">
        <f>Budgets!AP75</f>
        <v>-5216933.3144261083</v>
      </c>
      <c r="AP133" s="41">
        <f>Budgets!AQ75</f>
        <v>-4689759.3732128544</v>
      </c>
      <c r="AQ133" s="41">
        <f>Budgets!AR75</f>
        <v>-4220448.2848329339</v>
      </c>
      <c r="AR133" s="41">
        <f>Budgets!AS75</f>
        <v>-3827594.6714530131</v>
      </c>
      <c r="AS133" s="41">
        <f>Budgets!AT75</f>
        <v>-3349243.1244795336</v>
      </c>
      <c r="AT133" s="41">
        <f>Budgets!AU75</f>
        <v>-2647637.4108393881</v>
      </c>
      <c r="AU133" s="41">
        <f>Budgets!AV75</f>
        <v>-1638331.6971992424</v>
      </c>
      <c r="AV133" s="41">
        <f>Budgets!AW75</f>
        <v>-767316.79189242923</v>
      </c>
      <c r="AW133" s="41">
        <f>Budgets!AX75</f>
        <v>228583.94674771605</v>
      </c>
      <c r="AX133" s="41">
        <f>Budgets!AY75</f>
        <v>1347709.685387861</v>
      </c>
      <c r="AY133" s="41">
        <f>Budgets!AZ75</f>
        <v>2709668.7573613399</v>
      </c>
      <c r="AZ133" s="41">
        <f>Budgets!BA75</f>
        <v>3976815.3293348192</v>
      </c>
      <c r="BA133" s="41">
        <f>Budgets!BB75</f>
        <v>5474170.2346416302</v>
      </c>
      <c r="BB133" s="41">
        <f>Budgets!BC75</f>
        <v>7401074.8036692766</v>
      </c>
      <c r="BC133" s="41">
        <f>Budgets!BD75</f>
        <v>9685340.5438885912</v>
      </c>
      <c r="BD133" s="41">
        <f>Budgets!BE75</f>
        <v>12032522.950774569</v>
      </c>
      <c r="BE133" s="41">
        <f>Budgets!BF75</f>
        <v>14243764.104600452</v>
      </c>
      <c r="BF133" s="41">
        <f>Budgets!BG75</f>
        <v>16725176.091759667</v>
      </c>
      <c r="BG133" s="41">
        <f>Budgets!BH75</f>
        <v>19446058.912252214</v>
      </c>
    </row>
    <row r="134" spans="1:13320" ht="12.75" customHeight="1" x14ac:dyDescent="0.15">
      <c r="A134" s="31" t="s">
        <v>166</v>
      </c>
      <c r="B134" s="41">
        <v>1431563.0945005906</v>
      </c>
      <c r="C134" s="41">
        <v>1490229.9612583707</v>
      </c>
      <c r="D134" s="41">
        <v>1447808.3674350893</v>
      </c>
      <c r="E134" s="41">
        <v>1420385.7736118077</v>
      </c>
      <c r="F134" s="41">
        <v>1385387.2571695878</v>
      </c>
      <c r="G134" s="41">
        <v>1418616.667835668</v>
      </c>
      <c r="H134" s="41">
        <v>1286353.1905920263</v>
      </c>
      <c r="I134" s="41">
        <v>1239328.5669085188</v>
      </c>
      <c r="J134" s="41">
        <v>1136796.6073244517</v>
      </c>
      <c r="K134" s="41">
        <v>956023.46981361718</v>
      </c>
      <c r="L134" s="41">
        <v>961157.06359666598</v>
      </c>
      <c r="M134" s="41">
        <v>869113.08773754362</v>
      </c>
      <c r="N134" s="41">
        <v>834973.08082524524</v>
      </c>
      <c r="O134" s="41">
        <v>853933.53859575174</v>
      </c>
      <c r="P134" s="41">
        <v>848717.52983858879</v>
      </c>
      <c r="Q134" s="41">
        <v>825211.78824013146</v>
      </c>
      <c r="R134" s="41">
        <v>824578.58267481881</v>
      </c>
      <c r="S134" s="41">
        <v>949343.20726790465</v>
      </c>
      <c r="T134" s="41">
        <v>759561.52826103335</v>
      </c>
      <c r="U134" s="41">
        <v>695777.72740211</v>
      </c>
      <c r="V134" s="41">
        <v>576533.09242980136</v>
      </c>
      <c r="W134" s="41">
        <v>413135.93454088783</v>
      </c>
      <c r="X134" s="41">
        <v>308444.52739763854</v>
      </c>
      <c r="Y134" s="41">
        <v>138459.08152096532</v>
      </c>
      <c r="Z134" s="41">
        <v>219856.61370635766</v>
      </c>
      <c r="AA134" s="41">
        <v>313050.19158471277</v>
      </c>
      <c r="AB134" s="41">
        <v>380752.86920498981</v>
      </c>
      <c r="AC134" s="41">
        <v>431033.85028004466</v>
      </c>
      <c r="AD134" s="41">
        <v>495833.8470157932</v>
      </c>
      <c r="AE134" s="41">
        <v>713135.44683682662</v>
      </c>
      <c r="AF134" s="41">
        <v>528755.87015403039</v>
      </c>
      <c r="AG134" s="41">
        <v>528779.97418012377</v>
      </c>
      <c r="AH134" s="41">
        <v>465174.91913709149</v>
      </c>
      <c r="AI134" s="41">
        <v>272090.50481313758</v>
      </c>
      <c r="AJ134" s="41">
        <v>138988.35521564924</v>
      </c>
      <c r="AK134" s="41">
        <v>-52513.748162330128</v>
      </c>
      <c r="AL134" s="41">
        <v>7071.2768146449234</v>
      </c>
      <c r="AM134" s="41">
        <v>86210.603083640337</v>
      </c>
      <c r="AN134" s="41">
        <v>126924.08386787807</v>
      </c>
      <c r="AO134" s="41">
        <v>219533.89370987122</v>
      </c>
      <c r="AP134" s="41">
        <v>322764.01165949507</v>
      </c>
      <c r="AQ134" s="41">
        <v>578040.04212532751</v>
      </c>
      <c r="AR134" s="41">
        <v>457029.99879949214</v>
      </c>
      <c r="AS134" s="41">
        <v>509005.80007188581</v>
      </c>
      <c r="AT134" s="41">
        <v>487915.38695666962</v>
      </c>
      <c r="AU134" s="41">
        <v>500486.34116310533</v>
      </c>
      <c r="AV134" s="41">
        <v>500487.34116310498</v>
      </c>
      <c r="AW134" s="41">
        <v>500488.34116310498</v>
      </c>
      <c r="AX134" s="41">
        <v>500489.34116310498</v>
      </c>
      <c r="AY134" s="41">
        <v>500490.34116310498</v>
      </c>
      <c r="AZ134" s="41">
        <v>500491.34116310498</v>
      </c>
      <c r="BA134" s="41">
        <v>500492.34116310498</v>
      </c>
      <c r="BB134" s="41">
        <v>500493.34116310498</v>
      </c>
      <c r="BC134" s="41">
        <v>500494.34116310498</v>
      </c>
      <c r="BD134" s="41">
        <v>500495.34116310498</v>
      </c>
      <c r="BE134" s="41">
        <v>500496.34116310498</v>
      </c>
      <c r="BF134" s="41">
        <v>500497.34116310498</v>
      </c>
      <c r="BG134" s="41">
        <v>500498.34116310102</v>
      </c>
      <c r="BH134" s="31"/>
      <c r="BI134" s="31"/>
      <c r="BJ134" s="31"/>
      <c r="BK134" s="31"/>
      <c r="BL134" s="31"/>
      <c r="BM134" s="31"/>
      <c r="BN134" s="31"/>
      <c r="BO134" s="31"/>
      <c r="BP134" s="31"/>
      <c r="BQ134" s="31"/>
      <c r="BR134" s="31"/>
      <c r="BS134" s="31"/>
      <c r="BT134" s="31"/>
      <c r="BU134" s="31"/>
      <c r="BV134" s="31"/>
      <c r="BW134" s="31"/>
      <c r="BX134" s="31"/>
      <c r="BY134" s="31"/>
      <c r="BZ134" s="31"/>
      <c r="CA134" s="31"/>
      <c r="CB134" s="31"/>
      <c r="CC134" s="31"/>
      <c r="CD134" s="31"/>
      <c r="CE134" s="31"/>
      <c r="CF134" s="31"/>
      <c r="CG134" s="31"/>
      <c r="CH134" s="31"/>
      <c r="CI134" s="31"/>
      <c r="CJ134" s="31"/>
      <c r="CK134" s="31"/>
      <c r="CL134" s="31"/>
      <c r="CM134" s="31"/>
      <c r="CN134" s="31"/>
      <c r="CO134" s="31"/>
      <c r="CP134" s="31"/>
      <c r="CQ134" s="31"/>
      <c r="CR134" s="31"/>
      <c r="CS134" s="31"/>
      <c r="CT134" s="31"/>
      <c r="CU134" s="31"/>
      <c r="CV134" s="31"/>
      <c r="CW134" s="31"/>
      <c r="CX134" s="31"/>
      <c r="CY134" s="31"/>
      <c r="CZ134" s="31"/>
      <c r="DA134" s="31"/>
      <c r="DB134" s="31"/>
      <c r="DC134" s="31"/>
      <c r="DD134" s="31"/>
      <c r="DE134" s="31"/>
      <c r="DF134" s="31"/>
      <c r="DG134" s="31"/>
      <c r="DH134" s="31"/>
      <c r="DI134" s="31"/>
      <c r="DJ134" s="31"/>
      <c r="DK134" s="31"/>
      <c r="DL134" s="31"/>
      <c r="DM134" s="31"/>
      <c r="DN134" s="31"/>
      <c r="DO134" s="31"/>
      <c r="DP134" s="31"/>
      <c r="DQ134" s="31"/>
      <c r="DR134" s="31"/>
      <c r="DS134" s="31"/>
      <c r="DT134" s="31"/>
      <c r="DU134" s="31"/>
      <c r="DV134" s="31"/>
      <c r="DW134" s="31"/>
      <c r="DX134" s="31"/>
      <c r="DY134" s="31"/>
      <c r="DZ134" s="31"/>
      <c r="EA134" s="31"/>
      <c r="EB134" s="31"/>
      <c r="EC134" s="31"/>
      <c r="ED134" s="31"/>
      <c r="EE134" s="31"/>
      <c r="EF134" s="31"/>
      <c r="EG134" s="31"/>
      <c r="EH134" s="31"/>
      <c r="EI134" s="31"/>
      <c r="EJ134" s="31"/>
      <c r="EK134" s="31"/>
      <c r="EL134" s="31"/>
      <c r="EM134" s="31"/>
      <c r="EN134" s="31"/>
      <c r="EO134" s="31"/>
      <c r="EP134" s="31"/>
      <c r="EQ134" s="31"/>
      <c r="ER134" s="31"/>
      <c r="ES134" s="31"/>
      <c r="ET134" s="31"/>
      <c r="EU134" s="31"/>
      <c r="EV134" s="31"/>
      <c r="EW134" s="31"/>
      <c r="EX134" s="31"/>
      <c r="EY134" s="31"/>
      <c r="EZ134" s="31"/>
      <c r="FA134" s="31"/>
      <c r="FB134" s="31"/>
      <c r="FC134" s="31"/>
      <c r="FD134" s="31"/>
      <c r="FE134" s="31"/>
      <c r="FF134" s="31"/>
      <c r="FG134" s="31"/>
      <c r="FH134" s="31"/>
      <c r="FI134" s="31"/>
      <c r="FJ134" s="31"/>
      <c r="FK134" s="31"/>
      <c r="FL134" s="31"/>
      <c r="FM134" s="31"/>
      <c r="FN134" s="31"/>
      <c r="FO134" s="31"/>
      <c r="FP134" s="31"/>
      <c r="FQ134" s="31"/>
      <c r="FR134" s="31"/>
      <c r="FS134" s="31"/>
      <c r="FT134" s="31"/>
      <c r="FU134" s="31"/>
      <c r="FV134" s="31"/>
      <c r="FW134" s="31"/>
      <c r="FX134" s="31"/>
      <c r="FY134" s="31"/>
      <c r="FZ134" s="31"/>
      <c r="GA134" s="31"/>
      <c r="GB134" s="31"/>
      <c r="GC134" s="31"/>
      <c r="GD134" s="31"/>
      <c r="GE134" s="31"/>
      <c r="GF134" s="31"/>
      <c r="GG134" s="31"/>
      <c r="GH134" s="31"/>
      <c r="GI134" s="31"/>
      <c r="GJ134" s="31"/>
      <c r="GK134" s="31"/>
      <c r="GL134" s="31"/>
      <c r="GM134" s="31"/>
      <c r="GN134" s="31"/>
      <c r="GO134" s="31"/>
      <c r="GP134" s="31"/>
      <c r="GQ134" s="31"/>
      <c r="GR134" s="31"/>
      <c r="GS134" s="31"/>
      <c r="GT134" s="31"/>
      <c r="GU134" s="31"/>
      <c r="GV134" s="31"/>
      <c r="GW134" s="31"/>
      <c r="GX134" s="31"/>
      <c r="GY134" s="31"/>
      <c r="GZ134" s="31"/>
      <c r="HA134" s="31"/>
      <c r="HB134" s="31"/>
      <c r="HC134" s="31"/>
      <c r="HD134" s="31"/>
      <c r="HE134" s="31"/>
      <c r="HF134" s="31"/>
      <c r="HG134" s="31"/>
      <c r="HH134" s="31"/>
      <c r="HI134" s="31"/>
      <c r="HJ134" s="31"/>
      <c r="HK134" s="31"/>
      <c r="HL134" s="31"/>
      <c r="HM134" s="31"/>
      <c r="HN134" s="31"/>
      <c r="HO134" s="31"/>
      <c r="HP134" s="31"/>
      <c r="HQ134" s="31"/>
      <c r="HR134" s="31"/>
      <c r="HS134" s="31"/>
      <c r="HT134" s="31"/>
      <c r="HU134" s="31"/>
      <c r="HV134" s="31"/>
      <c r="HW134" s="31"/>
      <c r="HX134" s="31"/>
      <c r="HY134" s="31"/>
      <c r="HZ134" s="31"/>
      <c r="IA134" s="31"/>
      <c r="IB134" s="31"/>
      <c r="IC134" s="31"/>
      <c r="ID134" s="31"/>
      <c r="IE134" s="31"/>
      <c r="IF134" s="31"/>
      <c r="IG134" s="31"/>
      <c r="IH134" s="31"/>
      <c r="II134" s="31"/>
      <c r="IJ134" s="31"/>
      <c r="IK134" s="31"/>
      <c r="IL134" s="31"/>
      <c r="IM134" s="31"/>
      <c r="IN134" s="31"/>
      <c r="IO134" s="31"/>
      <c r="IP134" s="31"/>
      <c r="IQ134" s="31"/>
      <c r="IR134" s="31"/>
      <c r="IS134" s="31"/>
      <c r="IT134" s="31"/>
      <c r="IU134" s="31"/>
      <c r="IV134" s="31"/>
      <c r="IW134" s="31"/>
      <c r="IX134" s="31"/>
      <c r="IY134" s="31"/>
      <c r="IZ134" s="31"/>
      <c r="JA134" s="31"/>
      <c r="JB134" s="31"/>
      <c r="JC134" s="31"/>
      <c r="JD134" s="31"/>
      <c r="JE134" s="31"/>
      <c r="JF134" s="31"/>
      <c r="JG134" s="31"/>
      <c r="JH134" s="31"/>
      <c r="JI134" s="31"/>
      <c r="JJ134" s="31"/>
      <c r="JK134" s="31"/>
      <c r="JL134" s="31"/>
      <c r="JM134" s="31"/>
      <c r="JN134" s="31"/>
      <c r="JO134" s="31"/>
      <c r="JP134" s="31"/>
      <c r="JQ134" s="31"/>
      <c r="JR134" s="31"/>
      <c r="JS134" s="31"/>
      <c r="JT134" s="31"/>
      <c r="JU134" s="31"/>
      <c r="JV134" s="31"/>
      <c r="JW134" s="31"/>
      <c r="JX134" s="31"/>
      <c r="JY134" s="31"/>
      <c r="JZ134" s="31"/>
      <c r="KA134" s="31"/>
      <c r="KB134" s="31"/>
      <c r="KC134" s="31"/>
      <c r="KD134" s="31"/>
      <c r="KE134" s="31"/>
      <c r="KF134" s="31"/>
      <c r="KG134" s="31"/>
      <c r="KH134" s="31"/>
      <c r="KI134" s="31"/>
      <c r="KJ134" s="31"/>
      <c r="KK134" s="31"/>
      <c r="KL134" s="31"/>
      <c r="KM134" s="31"/>
      <c r="KN134" s="31"/>
      <c r="KO134" s="31"/>
      <c r="KP134" s="31"/>
      <c r="KQ134" s="31"/>
      <c r="KR134" s="31"/>
      <c r="KS134" s="31"/>
      <c r="KT134" s="31"/>
      <c r="KU134" s="31"/>
      <c r="KV134" s="31"/>
      <c r="KW134" s="31"/>
      <c r="KX134" s="31"/>
      <c r="KY134" s="31"/>
      <c r="KZ134" s="31"/>
      <c r="LA134" s="31"/>
      <c r="LB134" s="31"/>
      <c r="LC134" s="31"/>
      <c r="LD134" s="31"/>
      <c r="LE134" s="31"/>
      <c r="LF134" s="31"/>
      <c r="LG134" s="31"/>
      <c r="LH134" s="31"/>
      <c r="LI134" s="31"/>
      <c r="LJ134" s="31"/>
      <c r="LK134" s="31"/>
      <c r="LL134" s="31"/>
      <c r="LM134" s="31"/>
      <c r="LN134" s="31"/>
      <c r="LO134" s="31"/>
      <c r="LP134" s="31"/>
      <c r="LQ134" s="31"/>
      <c r="LR134" s="31"/>
      <c r="LS134" s="31"/>
      <c r="LT134" s="31"/>
      <c r="LU134" s="31"/>
      <c r="LV134" s="31"/>
      <c r="LW134" s="31"/>
      <c r="LX134" s="31"/>
      <c r="LY134" s="31"/>
      <c r="LZ134" s="31"/>
      <c r="MA134" s="31"/>
      <c r="MB134" s="31"/>
      <c r="MC134" s="31"/>
      <c r="MD134" s="31"/>
      <c r="ME134" s="31"/>
      <c r="MF134" s="31"/>
      <c r="MG134" s="31"/>
      <c r="MH134" s="31"/>
      <c r="MI134" s="31"/>
      <c r="MJ134" s="31"/>
      <c r="MK134" s="31"/>
      <c r="ML134" s="31"/>
      <c r="MM134" s="31"/>
      <c r="MN134" s="31"/>
      <c r="MO134" s="31"/>
      <c r="MP134" s="31"/>
      <c r="MQ134" s="31"/>
      <c r="MR134" s="31"/>
      <c r="MS134" s="31"/>
      <c r="MT134" s="31"/>
      <c r="MU134" s="31"/>
      <c r="MV134" s="31"/>
      <c r="MW134" s="31"/>
      <c r="MX134" s="31"/>
      <c r="MY134" s="31"/>
      <c r="MZ134" s="31"/>
      <c r="NA134" s="31"/>
      <c r="NB134" s="31"/>
      <c r="NC134" s="31"/>
      <c r="ND134" s="31"/>
      <c r="NE134" s="31"/>
      <c r="NF134" s="31"/>
      <c r="NG134" s="31"/>
      <c r="NH134" s="31"/>
      <c r="NI134" s="31"/>
      <c r="NJ134" s="31"/>
      <c r="NK134" s="31"/>
      <c r="NL134" s="31"/>
      <c r="NM134" s="31"/>
      <c r="NN134" s="31"/>
      <c r="NO134" s="31"/>
      <c r="NP134" s="31"/>
      <c r="NQ134" s="31"/>
      <c r="NR134" s="31"/>
      <c r="NS134" s="31"/>
      <c r="NT134" s="31"/>
      <c r="NU134" s="31"/>
      <c r="NV134" s="31"/>
      <c r="NW134" s="31"/>
      <c r="NX134" s="31"/>
      <c r="NY134" s="31"/>
      <c r="NZ134" s="31"/>
      <c r="OA134" s="31"/>
      <c r="OB134" s="31"/>
      <c r="OC134" s="31"/>
      <c r="OD134" s="31"/>
      <c r="OE134" s="31"/>
      <c r="OF134" s="31"/>
      <c r="OG134" s="31"/>
      <c r="OH134" s="31"/>
      <c r="OI134" s="31"/>
      <c r="OJ134" s="31"/>
      <c r="OK134" s="31"/>
      <c r="OL134" s="31"/>
      <c r="OM134" s="31"/>
      <c r="ON134" s="31"/>
      <c r="OO134" s="31"/>
      <c r="OP134" s="31"/>
      <c r="OQ134" s="31"/>
      <c r="OR134" s="31"/>
      <c r="OS134" s="31"/>
      <c r="OT134" s="31"/>
      <c r="OU134" s="31"/>
      <c r="OV134" s="31"/>
      <c r="OW134" s="31"/>
      <c r="OX134" s="31"/>
      <c r="OY134" s="31"/>
      <c r="OZ134" s="31"/>
      <c r="PA134" s="31"/>
      <c r="PB134" s="31"/>
      <c r="PC134" s="31"/>
      <c r="PD134" s="31"/>
      <c r="PE134" s="31"/>
      <c r="PF134" s="31"/>
      <c r="PG134" s="31"/>
      <c r="PH134" s="31"/>
      <c r="PI134" s="31"/>
      <c r="PJ134" s="31"/>
      <c r="PK134" s="31"/>
      <c r="PL134" s="31"/>
      <c r="PM134" s="31"/>
      <c r="PN134" s="31"/>
      <c r="PO134" s="31"/>
      <c r="PP134" s="31"/>
      <c r="PQ134" s="31"/>
      <c r="PR134" s="31"/>
      <c r="PS134" s="31"/>
      <c r="PT134" s="31"/>
      <c r="PU134" s="31"/>
      <c r="PV134" s="31"/>
      <c r="PW134" s="31"/>
      <c r="PX134" s="31"/>
      <c r="PY134" s="31"/>
      <c r="PZ134" s="31"/>
      <c r="QA134" s="31"/>
      <c r="QB134" s="31"/>
      <c r="QC134" s="31"/>
      <c r="QD134" s="31"/>
      <c r="QE134" s="31"/>
      <c r="QF134" s="31"/>
      <c r="QG134" s="31"/>
      <c r="QH134" s="31"/>
      <c r="QI134" s="31"/>
      <c r="QJ134" s="31"/>
      <c r="QK134" s="31"/>
      <c r="QL134" s="31"/>
      <c r="QM134" s="31"/>
      <c r="QN134" s="31"/>
      <c r="QO134" s="31"/>
      <c r="QP134" s="31"/>
      <c r="QQ134" s="31"/>
      <c r="QR134" s="31"/>
      <c r="QS134" s="31"/>
      <c r="QT134" s="31"/>
      <c r="QU134" s="31"/>
      <c r="QV134" s="31"/>
      <c r="QW134" s="31"/>
      <c r="QX134" s="31"/>
      <c r="QY134" s="31"/>
      <c r="QZ134" s="31"/>
      <c r="RA134" s="31"/>
      <c r="RB134" s="31"/>
      <c r="RC134" s="31"/>
      <c r="RD134" s="31"/>
      <c r="RE134" s="31"/>
      <c r="RF134" s="31"/>
      <c r="RG134" s="31"/>
      <c r="RH134" s="31"/>
      <c r="RI134" s="31"/>
      <c r="RJ134" s="31"/>
      <c r="RK134" s="31"/>
      <c r="RL134" s="31"/>
      <c r="RM134" s="31"/>
      <c r="RN134" s="31"/>
      <c r="RO134" s="31"/>
      <c r="RP134" s="31"/>
      <c r="RQ134" s="31"/>
      <c r="RR134" s="31"/>
      <c r="RS134" s="31"/>
      <c r="RT134" s="31"/>
      <c r="RU134" s="31"/>
      <c r="RV134" s="31"/>
      <c r="RW134" s="31"/>
      <c r="RX134" s="31"/>
      <c r="RY134" s="31"/>
      <c r="RZ134" s="31"/>
      <c r="SA134" s="31"/>
      <c r="SB134" s="31"/>
      <c r="SC134" s="31"/>
      <c r="SD134" s="31"/>
      <c r="SE134" s="31"/>
      <c r="SF134" s="31"/>
      <c r="SG134" s="31"/>
      <c r="SH134" s="31"/>
      <c r="SI134" s="31"/>
      <c r="SJ134" s="31"/>
      <c r="SK134" s="31"/>
      <c r="SL134" s="31"/>
      <c r="SM134" s="31"/>
      <c r="SN134" s="31"/>
      <c r="SO134" s="31"/>
      <c r="SP134" s="31"/>
      <c r="SQ134" s="31"/>
      <c r="SR134" s="31"/>
      <c r="SS134" s="31"/>
      <c r="ST134" s="31"/>
      <c r="SU134" s="31"/>
      <c r="SV134" s="31"/>
      <c r="SW134" s="31"/>
      <c r="SX134" s="31"/>
      <c r="SY134" s="31"/>
      <c r="SZ134" s="31"/>
      <c r="TA134" s="31"/>
      <c r="TB134" s="31"/>
      <c r="TC134" s="31"/>
      <c r="TD134" s="31"/>
      <c r="TE134" s="31"/>
      <c r="TF134" s="31"/>
      <c r="TG134" s="31"/>
      <c r="TH134" s="31"/>
      <c r="TI134" s="31"/>
      <c r="TJ134" s="31"/>
      <c r="TK134" s="31"/>
      <c r="TL134" s="31"/>
      <c r="TM134" s="31"/>
      <c r="TN134" s="31"/>
      <c r="TO134" s="31"/>
      <c r="TP134" s="31"/>
      <c r="TQ134" s="31"/>
      <c r="TR134" s="31"/>
      <c r="TS134" s="31"/>
      <c r="TT134" s="31"/>
      <c r="TU134" s="31"/>
      <c r="TV134" s="31"/>
      <c r="TW134" s="31"/>
      <c r="TX134" s="31"/>
      <c r="TY134" s="31"/>
      <c r="TZ134" s="31"/>
      <c r="UA134" s="31"/>
      <c r="UB134" s="31"/>
      <c r="UC134" s="31"/>
      <c r="UD134" s="31"/>
      <c r="UE134" s="31"/>
      <c r="UF134" s="31"/>
      <c r="UG134" s="31"/>
      <c r="UH134" s="31"/>
      <c r="UI134" s="31"/>
      <c r="UJ134" s="31"/>
      <c r="UK134" s="31"/>
      <c r="UL134" s="31"/>
      <c r="UM134" s="31"/>
      <c r="UN134" s="31"/>
      <c r="UO134" s="31"/>
      <c r="UP134" s="31"/>
      <c r="UQ134" s="31"/>
      <c r="UR134" s="31"/>
      <c r="US134" s="31"/>
      <c r="UT134" s="31"/>
      <c r="UU134" s="31"/>
      <c r="UV134" s="31"/>
      <c r="UW134" s="31"/>
      <c r="UX134" s="31"/>
      <c r="UY134" s="31"/>
      <c r="UZ134" s="31"/>
      <c r="VA134" s="31"/>
      <c r="VB134" s="31"/>
      <c r="VC134" s="31"/>
      <c r="VD134" s="31"/>
      <c r="VE134" s="31"/>
      <c r="VF134" s="31"/>
      <c r="VG134" s="31"/>
      <c r="VH134" s="31"/>
      <c r="VI134" s="31"/>
      <c r="VJ134" s="31"/>
      <c r="VK134" s="31"/>
      <c r="VL134" s="31"/>
      <c r="VM134" s="31"/>
      <c r="VN134" s="31"/>
      <c r="VO134" s="31"/>
      <c r="VP134" s="31"/>
      <c r="VQ134" s="31"/>
      <c r="VR134" s="31"/>
      <c r="VS134" s="31"/>
      <c r="VT134" s="31"/>
      <c r="VU134" s="31"/>
      <c r="VV134" s="31"/>
      <c r="VW134" s="31"/>
      <c r="VX134" s="31"/>
      <c r="VY134" s="31"/>
      <c r="VZ134" s="31"/>
      <c r="WA134" s="31"/>
      <c r="WB134" s="31"/>
      <c r="WC134" s="31"/>
      <c r="WD134" s="31"/>
      <c r="WE134" s="31"/>
      <c r="WF134" s="31"/>
      <c r="WG134" s="31"/>
      <c r="WH134" s="31"/>
      <c r="WI134" s="31"/>
      <c r="WJ134" s="31"/>
      <c r="WK134" s="31"/>
      <c r="WL134" s="31"/>
      <c r="WM134" s="31"/>
      <c r="WN134" s="31"/>
      <c r="WO134" s="31"/>
      <c r="WP134" s="31"/>
      <c r="WQ134" s="31"/>
      <c r="WR134" s="31"/>
      <c r="WS134" s="31"/>
      <c r="WT134" s="31"/>
      <c r="WU134" s="31"/>
      <c r="WV134" s="31"/>
      <c r="WW134" s="31"/>
      <c r="WX134" s="31"/>
      <c r="WY134" s="31"/>
      <c r="WZ134" s="31"/>
      <c r="XA134" s="31"/>
      <c r="XB134" s="31"/>
      <c r="XC134" s="31"/>
      <c r="XD134" s="31"/>
      <c r="XE134" s="31"/>
      <c r="XF134" s="31"/>
      <c r="XG134" s="31"/>
      <c r="XH134" s="31"/>
      <c r="XI134" s="31"/>
      <c r="XJ134" s="31"/>
      <c r="XK134" s="31"/>
      <c r="XL134" s="31"/>
      <c r="XM134" s="31"/>
      <c r="XN134" s="31"/>
      <c r="XO134" s="31"/>
      <c r="XP134" s="31"/>
      <c r="XQ134" s="31"/>
      <c r="XR134" s="31"/>
      <c r="XS134" s="31"/>
      <c r="XT134" s="31"/>
      <c r="XU134" s="31"/>
      <c r="XV134" s="31"/>
      <c r="XW134" s="31"/>
      <c r="XX134" s="31"/>
      <c r="XY134" s="31"/>
      <c r="XZ134" s="31"/>
      <c r="YA134" s="31"/>
      <c r="YB134" s="31"/>
      <c r="YC134" s="31"/>
      <c r="YD134" s="31"/>
      <c r="YE134" s="31"/>
      <c r="YF134" s="31"/>
      <c r="YG134" s="31"/>
      <c r="YH134" s="31"/>
      <c r="YI134" s="31"/>
      <c r="YJ134" s="31"/>
      <c r="YK134" s="31"/>
      <c r="YL134" s="31"/>
      <c r="YM134" s="31"/>
      <c r="YN134" s="31"/>
      <c r="YO134" s="31"/>
      <c r="YP134" s="31"/>
      <c r="YQ134" s="31"/>
      <c r="YR134" s="31"/>
      <c r="YS134" s="31"/>
      <c r="YT134" s="31"/>
      <c r="YU134" s="31"/>
      <c r="YV134" s="31"/>
      <c r="YW134" s="31"/>
      <c r="YX134" s="31"/>
      <c r="YY134" s="31"/>
      <c r="YZ134" s="31"/>
      <c r="ZA134" s="31"/>
      <c r="ZB134" s="31"/>
      <c r="ZC134" s="31"/>
      <c r="ZD134" s="31"/>
      <c r="ZE134" s="31"/>
      <c r="ZF134" s="31"/>
      <c r="ZG134" s="31"/>
      <c r="ZH134" s="31"/>
      <c r="ZI134" s="31"/>
      <c r="ZJ134" s="31"/>
      <c r="ZK134" s="31"/>
      <c r="ZL134" s="31"/>
      <c r="ZM134" s="31"/>
      <c r="ZN134" s="31"/>
      <c r="ZO134" s="31"/>
      <c r="ZP134" s="31"/>
      <c r="ZQ134" s="31"/>
      <c r="ZR134" s="31"/>
      <c r="ZS134" s="31"/>
      <c r="ZT134" s="31"/>
      <c r="ZU134" s="31"/>
      <c r="ZV134" s="31"/>
      <c r="ZW134" s="31"/>
      <c r="ZX134" s="31"/>
      <c r="ZY134" s="31"/>
      <c r="ZZ134" s="31"/>
      <c r="AAA134" s="31"/>
      <c r="AAB134" s="31"/>
      <c r="AAC134" s="31"/>
      <c r="AAD134" s="31"/>
      <c r="AAE134" s="31"/>
      <c r="AAF134" s="31"/>
      <c r="AAG134" s="31"/>
      <c r="AAH134" s="31"/>
      <c r="AAI134" s="31"/>
      <c r="AAJ134" s="31"/>
      <c r="AAK134" s="31"/>
      <c r="AAL134" s="31"/>
      <c r="AAM134" s="31"/>
      <c r="AAN134" s="31"/>
      <c r="AAO134" s="31"/>
      <c r="AAP134" s="31"/>
      <c r="AAQ134" s="31"/>
      <c r="AAR134" s="31"/>
      <c r="AAS134" s="31"/>
      <c r="AAT134" s="31"/>
      <c r="AAU134" s="31"/>
      <c r="AAV134" s="31"/>
      <c r="AAW134" s="31"/>
      <c r="AAX134" s="31"/>
      <c r="AAY134" s="31"/>
      <c r="AAZ134" s="31"/>
      <c r="ABA134" s="31"/>
      <c r="ABB134" s="31"/>
      <c r="ABC134" s="31"/>
      <c r="ABD134" s="31"/>
      <c r="ABE134" s="31"/>
      <c r="ABF134" s="31"/>
      <c r="ABG134" s="31"/>
      <c r="ABH134" s="31"/>
      <c r="ABI134" s="31"/>
      <c r="ABJ134" s="31"/>
      <c r="ABK134" s="31"/>
      <c r="ABL134" s="31"/>
      <c r="ABM134" s="31"/>
      <c r="ABN134" s="31"/>
      <c r="ABO134" s="31"/>
      <c r="ABP134" s="31"/>
      <c r="ABQ134" s="31"/>
      <c r="ABR134" s="31"/>
      <c r="ABS134" s="31"/>
      <c r="ABT134" s="31"/>
      <c r="ABU134" s="31"/>
      <c r="ABV134" s="31"/>
      <c r="ABW134" s="31"/>
      <c r="ABX134" s="31"/>
      <c r="ABY134" s="31"/>
      <c r="ABZ134" s="31"/>
      <c r="ACA134" s="31"/>
      <c r="ACB134" s="31"/>
      <c r="ACC134" s="31"/>
      <c r="ACD134" s="31"/>
      <c r="ACE134" s="31"/>
      <c r="ACF134" s="31"/>
      <c r="ACG134" s="31"/>
      <c r="ACH134" s="31"/>
      <c r="ACI134" s="31"/>
      <c r="ACJ134" s="31"/>
      <c r="ACK134" s="31"/>
      <c r="ACL134" s="31"/>
      <c r="ACM134" s="31"/>
      <c r="ACN134" s="31"/>
      <c r="ACO134" s="31"/>
      <c r="ACP134" s="31"/>
      <c r="ACQ134" s="31"/>
      <c r="ACR134" s="31"/>
      <c r="ACS134" s="31"/>
      <c r="ACT134" s="31"/>
      <c r="ACU134" s="31"/>
      <c r="ACV134" s="31"/>
      <c r="ACW134" s="31"/>
      <c r="ACX134" s="31"/>
      <c r="ACY134" s="31"/>
      <c r="ACZ134" s="31"/>
      <c r="ADA134" s="31"/>
      <c r="ADB134" s="31"/>
      <c r="ADC134" s="31"/>
      <c r="ADD134" s="31"/>
      <c r="ADE134" s="31"/>
      <c r="ADF134" s="31"/>
      <c r="ADG134" s="31"/>
      <c r="ADH134" s="31"/>
      <c r="ADI134" s="31"/>
      <c r="ADJ134" s="31"/>
      <c r="ADK134" s="31"/>
      <c r="ADL134" s="31"/>
      <c r="ADM134" s="31"/>
      <c r="ADN134" s="31"/>
      <c r="ADO134" s="31"/>
      <c r="ADP134" s="31"/>
      <c r="ADQ134" s="31"/>
      <c r="ADR134" s="31"/>
      <c r="ADS134" s="31"/>
      <c r="ADT134" s="31"/>
      <c r="ADU134" s="31"/>
      <c r="ADV134" s="31"/>
      <c r="ADW134" s="31"/>
      <c r="ADX134" s="31"/>
      <c r="ADY134" s="31"/>
      <c r="ADZ134" s="31"/>
      <c r="AEA134" s="31"/>
      <c r="AEB134" s="31"/>
      <c r="AEC134" s="31"/>
      <c r="AED134" s="31"/>
      <c r="AEE134" s="31"/>
      <c r="AEF134" s="31"/>
      <c r="AEG134" s="31"/>
      <c r="AEH134" s="31"/>
      <c r="AEI134" s="31"/>
      <c r="AEJ134" s="31"/>
      <c r="AEK134" s="31"/>
      <c r="AEL134" s="31"/>
      <c r="AEM134" s="31"/>
      <c r="AEN134" s="31"/>
      <c r="AEO134" s="31"/>
      <c r="AEP134" s="31"/>
      <c r="AEQ134" s="31"/>
      <c r="AER134" s="31"/>
      <c r="AES134" s="31"/>
      <c r="AET134" s="31"/>
      <c r="AEU134" s="31"/>
      <c r="AEV134" s="31"/>
      <c r="AEW134" s="31"/>
      <c r="AEX134" s="31"/>
      <c r="AEY134" s="31"/>
      <c r="AEZ134" s="31"/>
      <c r="AFA134" s="31"/>
      <c r="AFB134" s="31"/>
      <c r="AFC134" s="31"/>
      <c r="AFD134" s="31"/>
      <c r="AFE134" s="31"/>
      <c r="AFF134" s="31"/>
      <c r="AFG134" s="31"/>
      <c r="AFH134" s="31"/>
      <c r="AFI134" s="31"/>
      <c r="AFJ134" s="31"/>
      <c r="AFK134" s="31"/>
      <c r="AFL134" s="31"/>
      <c r="AFM134" s="31"/>
      <c r="AFN134" s="31"/>
      <c r="AFO134" s="31"/>
      <c r="AFP134" s="31"/>
      <c r="AFQ134" s="31"/>
      <c r="AFR134" s="31"/>
      <c r="AFS134" s="31"/>
      <c r="AFT134" s="31"/>
      <c r="AFU134" s="31"/>
      <c r="AFV134" s="31"/>
      <c r="AFW134" s="31"/>
      <c r="AFX134" s="31"/>
      <c r="AFY134" s="31"/>
      <c r="AFZ134" s="31"/>
      <c r="AGA134" s="31"/>
      <c r="AGB134" s="31"/>
      <c r="AGC134" s="31"/>
      <c r="AGD134" s="31"/>
      <c r="AGE134" s="31"/>
      <c r="AGF134" s="31"/>
      <c r="AGG134" s="31"/>
      <c r="AGH134" s="31"/>
      <c r="AGI134" s="31"/>
      <c r="AGJ134" s="31"/>
      <c r="AGK134" s="31"/>
      <c r="AGL134" s="31"/>
      <c r="AGM134" s="31"/>
      <c r="AGN134" s="31"/>
      <c r="AGO134" s="31"/>
      <c r="AGP134" s="31"/>
      <c r="AGQ134" s="31"/>
      <c r="AGR134" s="31"/>
      <c r="AGS134" s="31"/>
      <c r="AGT134" s="31"/>
      <c r="AGU134" s="31"/>
      <c r="AGV134" s="31"/>
      <c r="AGW134" s="31"/>
      <c r="AGX134" s="31"/>
      <c r="AGY134" s="31"/>
      <c r="AGZ134" s="31"/>
      <c r="AHA134" s="31"/>
      <c r="AHB134" s="31"/>
      <c r="AHC134" s="31"/>
      <c r="AHD134" s="31"/>
      <c r="AHE134" s="31"/>
      <c r="AHF134" s="31"/>
      <c r="AHG134" s="31"/>
      <c r="AHH134" s="31"/>
      <c r="AHI134" s="31"/>
      <c r="AHJ134" s="31"/>
      <c r="AHK134" s="31"/>
      <c r="AHL134" s="31"/>
      <c r="AHM134" s="31"/>
      <c r="AHN134" s="31"/>
      <c r="AHO134" s="31"/>
      <c r="AHP134" s="31"/>
      <c r="AHQ134" s="31"/>
      <c r="AHR134" s="31"/>
      <c r="AHS134" s="31"/>
      <c r="AHT134" s="31"/>
      <c r="AHU134" s="31"/>
      <c r="AHV134" s="31"/>
      <c r="AHW134" s="31"/>
      <c r="AHX134" s="31"/>
      <c r="AHY134" s="31"/>
      <c r="AHZ134" s="31"/>
      <c r="AIA134" s="31"/>
      <c r="AIB134" s="31"/>
      <c r="AIC134" s="31"/>
      <c r="AID134" s="31"/>
      <c r="AIE134" s="31"/>
      <c r="AIF134" s="31"/>
      <c r="AIG134" s="31"/>
      <c r="AIH134" s="31"/>
      <c r="AII134" s="31"/>
      <c r="AIJ134" s="31"/>
      <c r="AIK134" s="31"/>
      <c r="AIL134" s="31"/>
      <c r="AIM134" s="31"/>
      <c r="AIN134" s="31"/>
      <c r="AIO134" s="31"/>
      <c r="AIP134" s="31"/>
      <c r="AIQ134" s="31"/>
      <c r="AIR134" s="31"/>
      <c r="AIS134" s="31"/>
      <c r="AIT134" s="31"/>
      <c r="AIU134" s="31"/>
      <c r="AIV134" s="31"/>
      <c r="AIW134" s="31"/>
      <c r="AIX134" s="31"/>
      <c r="AIY134" s="31"/>
      <c r="AIZ134" s="31"/>
      <c r="AJA134" s="31"/>
      <c r="AJB134" s="31"/>
      <c r="AJC134" s="31"/>
      <c r="AJD134" s="31"/>
      <c r="AJE134" s="31"/>
      <c r="AJF134" s="31"/>
      <c r="AJG134" s="31"/>
      <c r="AJH134" s="31"/>
      <c r="AJI134" s="31"/>
      <c r="AJJ134" s="31"/>
      <c r="AJK134" s="31"/>
      <c r="AJL134" s="31"/>
      <c r="AJM134" s="31"/>
      <c r="AJN134" s="31"/>
      <c r="AJO134" s="31"/>
      <c r="AJP134" s="31"/>
      <c r="AJQ134" s="31"/>
      <c r="AJR134" s="31"/>
      <c r="AJS134" s="31"/>
      <c r="AJT134" s="31"/>
      <c r="AJU134" s="31"/>
      <c r="AJV134" s="31"/>
      <c r="AJW134" s="31"/>
      <c r="AJX134" s="31"/>
      <c r="AJY134" s="31"/>
      <c r="AJZ134" s="31"/>
      <c r="AKA134" s="31"/>
      <c r="AKB134" s="31"/>
      <c r="AKC134" s="31"/>
      <c r="AKD134" s="31"/>
      <c r="AKE134" s="31"/>
      <c r="AKF134" s="31"/>
      <c r="AKG134" s="31"/>
      <c r="AKH134" s="31"/>
      <c r="AKI134" s="31"/>
      <c r="AKJ134" s="31"/>
      <c r="AKK134" s="31"/>
      <c r="AKL134" s="31"/>
      <c r="AKM134" s="31"/>
      <c r="AKN134" s="31"/>
      <c r="AKO134" s="31"/>
      <c r="AKP134" s="31"/>
      <c r="AKQ134" s="31"/>
      <c r="AKR134" s="31"/>
      <c r="AKS134" s="31"/>
      <c r="AKT134" s="31"/>
      <c r="AKU134" s="31"/>
      <c r="AKV134" s="31"/>
      <c r="AKW134" s="31"/>
      <c r="AKX134" s="31"/>
      <c r="AKY134" s="31"/>
      <c r="AKZ134" s="31"/>
      <c r="ALA134" s="31"/>
      <c r="ALB134" s="31"/>
      <c r="ALC134" s="31"/>
      <c r="ALD134" s="31"/>
      <c r="ALE134" s="31"/>
      <c r="ALF134" s="31"/>
      <c r="ALG134" s="31"/>
      <c r="ALH134" s="31"/>
      <c r="ALI134" s="31"/>
      <c r="ALJ134" s="31"/>
      <c r="ALK134" s="31"/>
      <c r="ALL134" s="31"/>
      <c r="ALM134" s="31"/>
      <c r="ALN134" s="31"/>
      <c r="ALO134" s="31"/>
      <c r="ALP134" s="31"/>
      <c r="ALQ134" s="31"/>
      <c r="ALR134" s="31"/>
      <c r="ALS134" s="31"/>
      <c r="ALT134" s="31"/>
      <c r="ALU134" s="31"/>
      <c r="ALV134" s="31"/>
      <c r="ALW134" s="31"/>
      <c r="ALX134" s="31"/>
      <c r="ALY134" s="31"/>
      <c r="ALZ134" s="31"/>
      <c r="AMA134" s="31"/>
      <c r="AMB134" s="31"/>
      <c r="AMC134" s="31"/>
      <c r="AMD134" s="31"/>
      <c r="AME134" s="31"/>
      <c r="AMF134" s="31"/>
      <c r="AMG134" s="31"/>
      <c r="AMH134" s="31"/>
      <c r="AMI134" s="31"/>
      <c r="AMJ134" s="31"/>
      <c r="AMK134" s="31"/>
      <c r="AML134" s="31"/>
      <c r="AMM134" s="31"/>
      <c r="AMN134" s="31"/>
      <c r="AMO134" s="31"/>
      <c r="AMP134" s="31"/>
      <c r="AMQ134" s="31"/>
      <c r="AMR134" s="31"/>
      <c r="AMS134" s="31"/>
      <c r="AMT134" s="31"/>
      <c r="AMU134" s="31"/>
      <c r="AMV134" s="31"/>
      <c r="AMW134" s="31"/>
      <c r="AMX134" s="31"/>
      <c r="AMY134" s="31"/>
      <c r="AMZ134" s="31"/>
      <c r="ANA134" s="31"/>
      <c r="ANB134" s="31"/>
      <c r="ANC134" s="31"/>
      <c r="AND134" s="31"/>
      <c r="ANE134" s="31"/>
      <c r="ANF134" s="31"/>
      <c r="ANG134" s="31"/>
      <c r="ANH134" s="31"/>
      <c r="ANI134" s="31"/>
      <c r="ANJ134" s="31"/>
      <c r="ANK134" s="31"/>
      <c r="ANL134" s="31"/>
      <c r="ANM134" s="31"/>
      <c r="ANN134" s="31"/>
      <c r="ANO134" s="31"/>
      <c r="ANP134" s="31"/>
      <c r="ANQ134" s="31"/>
      <c r="ANR134" s="31"/>
      <c r="ANS134" s="31"/>
      <c r="ANT134" s="31"/>
      <c r="ANU134" s="31"/>
      <c r="ANV134" s="31"/>
      <c r="ANW134" s="31"/>
      <c r="ANX134" s="31"/>
      <c r="ANY134" s="31"/>
      <c r="ANZ134" s="31"/>
      <c r="AOA134" s="31"/>
      <c r="AOB134" s="31"/>
      <c r="AOC134" s="31"/>
      <c r="AOD134" s="31"/>
      <c r="AOE134" s="31"/>
      <c r="AOF134" s="31"/>
      <c r="AOG134" s="31"/>
      <c r="AOH134" s="31"/>
      <c r="AOI134" s="31"/>
      <c r="AOJ134" s="31"/>
      <c r="AOK134" s="31"/>
      <c r="AOL134" s="31"/>
      <c r="AOM134" s="31"/>
      <c r="AON134" s="31"/>
      <c r="AOO134" s="31"/>
      <c r="AOP134" s="31"/>
      <c r="AOQ134" s="31"/>
      <c r="AOR134" s="31"/>
      <c r="AOS134" s="31"/>
      <c r="AOT134" s="31"/>
      <c r="AOU134" s="31"/>
      <c r="AOV134" s="31"/>
      <c r="AOW134" s="31"/>
      <c r="AOX134" s="31"/>
      <c r="AOY134" s="31"/>
      <c r="AOZ134" s="31"/>
      <c r="APA134" s="31"/>
      <c r="APB134" s="31"/>
      <c r="APC134" s="31"/>
      <c r="APD134" s="31"/>
      <c r="APE134" s="31"/>
      <c r="APF134" s="31"/>
      <c r="APG134" s="31"/>
      <c r="APH134" s="31"/>
      <c r="API134" s="31"/>
      <c r="APJ134" s="31"/>
      <c r="APK134" s="31"/>
      <c r="APL134" s="31"/>
      <c r="APM134" s="31"/>
      <c r="APN134" s="31"/>
      <c r="APO134" s="31"/>
      <c r="APP134" s="31"/>
      <c r="APQ134" s="31"/>
      <c r="APR134" s="31"/>
      <c r="APS134" s="31"/>
      <c r="APT134" s="31"/>
      <c r="APU134" s="31"/>
      <c r="APV134" s="31"/>
      <c r="APW134" s="31"/>
      <c r="APX134" s="31"/>
      <c r="APY134" s="31"/>
      <c r="APZ134" s="31"/>
      <c r="AQA134" s="31"/>
      <c r="AQB134" s="31"/>
      <c r="AQC134" s="31"/>
      <c r="AQD134" s="31"/>
      <c r="AQE134" s="31"/>
      <c r="AQF134" s="31"/>
      <c r="AQG134" s="31"/>
      <c r="AQH134" s="31"/>
      <c r="AQI134" s="31"/>
      <c r="AQJ134" s="31"/>
      <c r="AQK134" s="31"/>
      <c r="AQL134" s="31"/>
      <c r="AQM134" s="31"/>
      <c r="AQN134" s="31"/>
      <c r="AQO134" s="31"/>
      <c r="AQP134" s="31"/>
      <c r="AQQ134" s="31"/>
      <c r="AQR134" s="31"/>
      <c r="AQS134" s="31"/>
      <c r="AQT134" s="31"/>
      <c r="AQU134" s="31"/>
      <c r="AQV134" s="31"/>
      <c r="AQW134" s="31"/>
      <c r="AQX134" s="31"/>
      <c r="AQY134" s="31"/>
      <c r="AQZ134" s="31"/>
      <c r="ARA134" s="31"/>
      <c r="ARB134" s="31"/>
      <c r="ARC134" s="31"/>
      <c r="ARD134" s="31"/>
      <c r="ARE134" s="31"/>
      <c r="ARF134" s="31"/>
      <c r="ARG134" s="31"/>
      <c r="ARH134" s="31"/>
      <c r="ARI134" s="31"/>
      <c r="ARJ134" s="31"/>
      <c r="ARK134" s="31"/>
      <c r="ARL134" s="31"/>
      <c r="ARM134" s="31"/>
      <c r="ARN134" s="31"/>
      <c r="ARO134" s="31"/>
      <c r="ARP134" s="31"/>
      <c r="ARQ134" s="31"/>
      <c r="ARR134" s="31"/>
      <c r="ARS134" s="31"/>
      <c r="ART134" s="31"/>
      <c r="ARU134" s="31"/>
      <c r="ARV134" s="31"/>
      <c r="ARW134" s="31"/>
      <c r="ARX134" s="31"/>
      <c r="ARY134" s="31"/>
      <c r="ARZ134" s="31"/>
      <c r="ASA134" s="31"/>
      <c r="ASB134" s="31"/>
      <c r="ASC134" s="31"/>
      <c r="ASD134" s="31"/>
      <c r="ASE134" s="31"/>
      <c r="ASF134" s="31"/>
      <c r="ASG134" s="31"/>
      <c r="ASH134" s="31"/>
      <c r="ASI134" s="31"/>
      <c r="ASJ134" s="31"/>
      <c r="ASK134" s="31"/>
      <c r="ASL134" s="31"/>
      <c r="ASM134" s="31"/>
      <c r="ASN134" s="31"/>
      <c r="ASO134" s="31"/>
      <c r="ASP134" s="31"/>
      <c r="ASQ134" s="31"/>
      <c r="ASR134" s="31"/>
      <c r="ASS134" s="31"/>
      <c r="AST134" s="31"/>
      <c r="ASU134" s="31"/>
      <c r="ASV134" s="31"/>
      <c r="ASW134" s="31"/>
      <c r="ASX134" s="31"/>
      <c r="ASY134" s="31"/>
      <c r="ASZ134" s="31"/>
      <c r="ATA134" s="31"/>
      <c r="ATB134" s="31"/>
      <c r="ATC134" s="31"/>
      <c r="ATD134" s="31"/>
      <c r="ATE134" s="31"/>
      <c r="ATF134" s="31"/>
      <c r="ATG134" s="31"/>
      <c r="ATH134" s="31"/>
      <c r="ATI134" s="31"/>
      <c r="ATJ134" s="31"/>
      <c r="ATK134" s="31"/>
      <c r="ATL134" s="31"/>
      <c r="ATM134" s="31"/>
      <c r="ATN134" s="31"/>
      <c r="ATO134" s="31"/>
      <c r="ATP134" s="31"/>
      <c r="ATQ134" s="31"/>
      <c r="ATR134" s="31"/>
      <c r="ATS134" s="31"/>
      <c r="ATT134" s="31"/>
      <c r="ATU134" s="31"/>
      <c r="ATV134" s="31"/>
      <c r="ATW134" s="31"/>
      <c r="ATX134" s="31"/>
      <c r="ATY134" s="31"/>
      <c r="ATZ134" s="31"/>
      <c r="AUA134" s="31"/>
      <c r="AUB134" s="31"/>
      <c r="AUC134" s="31"/>
      <c r="AUD134" s="31"/>
      <c r="AUE134" s="31"/>
      <c r="AUF134" s="31"/>
      <c r="AUG134" s="31"/>
      <c r="AUH134" s="31"/>
      <c r="AUI134" s="31"/>
      <c r="AUJ134" s="31"/>
      <c r="AUK134" s="31"/>
      <c r="AUL134" s="31"/>
      <c r="AUM134" s="31"/>
      <c r="AUN134" s="31"/>
      <c r="AUO134" s="31"/>
      <c r="AUP134" s="31"/>
      <c r="AUQ134" s="31"/>
      <c r="AUR134" s="31"/>
      <c r="AUS134" s="31"/>
      <c r="AUT134" s="31"/>
      <c r="AUU134" s="31"/>
      <c r="AUV134" s="31"/>
      <c r="AUW134" s="31"/>
      <c r="AUX134" s="31"/>
      <c r="AUY134" s="31"/>
      <c r="AUZ134" s="31"/>
      <c r="AVA134" s="31"/>
      <c r="AVB134" s="31"/>
      <c r="AVC134" s="31"/>
      <c r="AVD134" s="31"/>
      <c r="AVE134" s="31"/>
      <c r="AVF134" s="31"/>
      <c r="AVG134" s="31"/>
      <c r="AVH134" s="31"/>
      <c r="AVI134" s="31"/>
      <c r="AVJ134" s="31"/>
      <c r="AVK134" s="31"/>
      <c r="AVL134" s="31"/>
      <c r="AVM134" s="31"/>
      <c r="AVN134" s="31"/>
      <c r="AVO134" s="31"/>
      <c r="AVP134" s="31"/>
      <c r="AVQ134" s="31"/>
      <c r="AVR134" s="31"/>
      <c r="AVS134" s="31"/>
      <c r="AVT134" s="31"/>
      <c r="AVU134" s="31"/>
      <c r="AVV134" s="31"/>
      <c r="AVW134" s="31"/>
      <c r="AVX134" s="31"/>
      <c r="AVY134" s="31"/>
      <c r="AVZ134" s="31"/>
      <c r="AWA134" s="31"/>
      <c r="AWB134" s="31"/>
      <c r="AWC134" s="31"/>
      <c r="AWD134" s="31"/>
      <c r="AWE134" s="31"/>
      <c r="AWF134" s="31"/>
      <c r="AWG134" s="31"/>
      <c r="AWH134" s="31"/>
      <c r="AWI134" s="31"/>
      <c r="AWJ134" s="31"/>
      <c r="AWK134" s="31"/>
      <c r="AWL134" s="31"/>
      <c r="AWM134" s="31"/>
      <c r="AWN134" s="31"/>
      <c r="AWO134" s="31"/>
      <c r="AWP134" s="31"/>
      <c r="AWQ134" s="31"/>
      <c r="AWR134" s="31"/>
      <c r="AWS134" s="31"/>
      <c r="AWT134" s="31"/>
      <c r="AWU134" s="31"/>
      <c r="AWV134" s="31"/>
      <c r="AWW134" s="31"/>
      <c r="AWX134" s="31"/>
      <c r="AWY134" s="31"/>
      <c r="AWZ134" s="31"/>
      <c r="AXA134" s="31"/>
      <c r="AXB134" s="31"/>
      <c r="AXC134" s="31"/>
      <c r="AXD134" s="31"/>
      <c r="AXE134" s="31"/>
      <c r="AXF134" s="31"/>
      <c r="AXG134" s="31"/>
      <c r="AXH134" s="31"/>
      <c r="AXI134" s="31"/>
      <c r="AXJ134" s="31"/>
      <c r="AXK134" s="31"/>
      <c r="AXL134" s="31"/>
      <c r="AXM134" s="31"/>
      <c r="AXN134" s="31"/>
      <c r="AXO134" s="31"/>
      <c r="AXP134" s="31"/>
      <c r="AXQ134" s="31"/>
      <c r="AXR134" s="31"/>
      <c r="AXS134" s="31"/>
      <c r="AXT134" s="31"/>
      <c r="AXU134" s="31"/>
      <c r="AXV134" s="31"/>
      <c r="AXW134" s="31"/>
      <c r="AXX134" s="31"/>
      <c r="AXY134" s="31"/>
      <c r="AXZ134" s="31"/>
      <c r="AYA134" s="31"/>
      <c r="AYB134" s="31"/>
      <c r="AYC134" s="31"/>
      <c r="AYD134" s="31"/>
      <c r="AYE134" s="31"/>
      <c r="AYF134" s="31"/>
      <c r="AYG134" s="31"/>
      <c r="AYH134" s="31"/>
      <c r="AYI134" s="31"/>
      <c r="AYJ134" s="31"/>
      <c r="AYK134" s="31"/>
      <c r="AYL134" s="31"/>
      <c r="AYM134" s="31"/>
      <c r="AYN134" s="31"/>
      <c r="AYO134" s="31"/>
      <c r="AYP134" s="31"/>
      <c r="AYQ134" s="31"/>
      <c r="AYR134" s="31"/>
      <c r="AYS134" s="31"/>
      <c r="AYT134" s="31"/>
      <c r="AYU134" s="31"/>
      <c r="AYV134" s="31"/>
      <c r="AYW134" s="31"/>
      <c r="AYX134" s="31"/>
      <c r="AYY134" s="31"/>
      <c r="AYZ134" s="31"/>
      <c r="AZA134" s="31"/>
      <c r="AZB134" s="31"/>
      <c r="AZC134" s="31"/>
      <c r="AZD134" s="31"/>
      <c r="AZE134" s="31"/>
      <c r="AZF134" s="31"/>
      <c r="AZG134" s="31"/>
      <c r="AZH134" s="31"/>
      <c r="AZI134" s="31"/>
      <c r="AZJ134" s="31"/>
      <c r="AZK134" s="31"/>
      <c r="AZL134" s="31"/>
      <c r="AZM134" s="31"/>
      <c r="AZN134" s="31"/>
      <c r="AZO134" s="31"/>
      <c r="AZP134" s="31"/>
      <c r="AZQ134" s="31"/>
      <c r="AZR134" s="31"/>
      <c r="AZS134" s="31"/>
      <c r="AZT134" s="31"/>
      <c r="AZU134" s="31"/>
      <c r="AZV134" s="31"/>
      <c r="AZW134" s="31"/>
      <c r="AZX134" s="31"/>
      <c r="AZY134" s="31"/>
      <c r="AZZ134" s="31"/>
      <c r="BAA134" s="31"/>
      <c r="BAB134" s="31"/>
      <c r="BAC134" s="31"/>
      <c r="BAD134" s="31"/>
      <c r="BAE134" s="31"/>
      <c r="BAF134" s="31"/>
      <c r="BAG134" s="31"/>
      <c r="BAH134" s="31"/>
      <c r="BAI134" s="31"/>
      <c r="BAJ134" s="31"/>
      <c r="BAK134" s="31"/>
      <c r="BAL134" s="31"/>
      <c r="BAM134" s="31"/>
      <c r="BAN134" s="31"/>
      <c r="BAO134" s="31"/>
      <c r="BAP134" s="31"/>
      <c r="BAQ134" s="31"/>
      <c r="BAR134" s="31"/>
      <c r="BAS134" s="31"/>
      <c r="BAT134" s="31"/>
      <c r="BAU134" s="31"/>
      <c r="BAV134" s="31"/>
      <c r="BAW134" s="31"/>
      <c r="BAX134" s="31"/>
      <c r="BAY134" s="31"/>
      <c r="BAZ134" s="31"/>
      <c r="BBA134" s="31"/>
      <c r="BBB134" s="31"/>
      <c r="BBC134" s="31"/>
      <c r="BBD134" s="31"/>
      <c r="BBE134" s="31"/>
      <c r="BBF134" s="31"/>
      <c r="BBG134" s="31"/>
      <c r="BBH134" s="31"/>
      <c r="BBI134" s="31"/>
      <c r="BBJ134" s="31"/>
      <c r="BBK134" s="31"/>
      <c r="BBL134" s="31"/>
      <c r="BBM134" s="31"/>
      <c r="BBN134" s="31"/>
      <c r="BBO134" s="31"/>
      <c r="BBP134" s="31"/>
      <c r="BBQ134" s="31"/>
      <c r="BBR134" s="31"/>
      <c r="BBS134" s="31"/>
      <c r="BBT134" s="31"/>
      <c r="BBU134" s="31"/>
      <c r="BBV134" s="31"/>
      <c r="BBW134" s="31"/>
      <c r="BBX134" s="31"/>
      <c r="BBY134" s="31"/>
      <c r="BBZ134" s="31"/>
      <c r="BCA134" s="31"/>
      <c r="BCB134" s="31"/>
      <c r="BCC134" s="31"/>
      <c r="BCD134" s="31"/>
      <c r="BCE134" s="31"/>
      <c r="BCF134" s="31"/>
      <c r="BCG134" s="31"/>
      <c r="BCH134" s="31"/>
      <c r="BCI134" s="31"/>
      <c r="BCJ134" s="31"/>
      <c r="BCK134" s="31"/>
      <c r="BCL134" s="31"/>
      <c r="BCM134" s="31"/>
      <c r="BCN134" s="31"/>
      <c r="BCO134" s="31"/>
      <c r="BCP134" s="31"/>
      <c r="BCQ134" s="31"/>
      <c r="BCR134" s="31"/>
      <c r="BCS134" s="31"/>
      <c r="BCT134" s="31"/>
      <c r="BCU134" s="31"/>
      <c r="BCV134" s="31"/>
      <c r="BCW134" s="31"/>
      <c r="BCX134" s="31"/>
      <c r="BCY134" s="31"/>
      <c r="BCZ134" s="31"/>
      <c r="BDA134" s="31"/>
      <c r="BDB134" s="31"/>
      <c r="BDC134" s="31"/>
      <c r="BDD134" s="31"/>
      <c r="BDE134" s="31"/>
      <c r="BDF134" s="31"/>
      <c r="BDG134" s="31"/>
      <c r="BDH134" s="31"/>
      <c r="BDI134" s="31"/>
      <c r="BDJ134" s="31"/>
      <c r="BDK134" s="31"/>
      <c r="BDL134" s="31"/>
      <c r="BDM134" s="31"/>
      <c r="BDN134" s="31"/>
      <c r="BDO134" s="31"/>
      <c r="BDP134" s="31"/>
      <c r="BDQ134" s="31"/>
      <c r="BDR134" s="31"/>
      <c r="BDS134" s="31"/>
      <c r="BDT134" s="31"/>
      <c r="BDU134" s="31"/>
      <c r="BDV134" s="31"/>
      <c r="BDW134" s="31"/>
      <c r="BDX134" s="31"/>
      <c r="BDY134" s="31"/>
      <c r="BDZ134" s="31"/>
      <c r="BEA134" s="31"/>
      <c r="BEB134" s="31"/>
      <c r="BEC134" s="31"/>
      <c r="BED134" s="31"/>
      <c r="BEE134" s="31"/>
      <c r="BEF134" s="31"/>
      <c r="BEG134" s="31"/>
      <c r="BEH134" s="31"/>
      <c r="BEI134" s="31"/>
      <c r="BEJ134" s="31"/>
      <c r="BEK134" s="31"/>
      <c r="BEL134" s="31"/>
      <c r="BEM134" s="31"/>
      <c r="BEN134" s="31"/>
      <c r="BEO134" s="31"/>
      <c r="BEP134" s="31"/>
      <c r="BEQ134" s="31"/>
      <c r="BER134" s="31"/>
      <c r="BES134" s="31"/>
      <c r="BET134" s="31"/>
      <c r="BEU134" s="31"/>
      <c r="BEV134" s="31"/>
      <c r="BEW134" s="31"/>
      <c r="BEX134" s="31"/>
      <c r="BEY134" s="31"/>
      <c r="BEZ134" s="31"/>
      <c r="BFA134" s="31"/>
      <c r="BFB134" s="31"/>
      <c r="BFC134" s="31"/>
      <c r="BFD134" s="31"/>
      <c r="BFE134" s="31"/>
      <c r="BFF134" s="31"/>
      <c r="BFG134" s="31"/>
      <c r="BFH134" s="31"/>
      <c r="BFI134" s="31"/>
      <c r="BFJ134" s="31"/>
      <c r="BFK134" s="31"/>
      <c r="BFL134" s="31"/>
      <c r="BFM134" s="31"/>
      <c r="BFN134" s="31"/>
      <c r="BFO134" s="31"/>
      <c r="BFP134" s="31"/>
      <c r="BFQ134" s="31"/>
      <c r="BFR134" s="31"/>
      <c r="BFS134" s="31"/>
      <c r="BFT134" s="31"/>
      <c r="BFU134" s="31"/>
      <c r="BFV134" s="31"/>
      <c r="BFW134" s="31"/>
      <c r="BFX134" s="31"/>
      <c r="BFY134" s="31"/>
      <c r="BFZ134" s="31"/>
      <c r="BGA134" s="31"/>
      <c r="BGB134" s="31"/>
      <c r="BGC134" s="31"/>
      <c r="BGD134" s="31"/>
      <c r="BGE134" s="31"/>
      <c r="BGF134" s="31"/>
      <c r="BGG134" s="31"/>
      <c r="BGH134" s="31"/>
      <c r="BGI134" s="31"/>
      <c r="BGJ134" s="31"/>
      <c r="BGK134" s="31"/>
      <c r="BGL134" s="31"/>
      <c r="BGM134" s="31"/>
      <c r="BGN134" s="31"/>
      <c r="BGO134" s="31"/>
      <c r="BGP134" s="31"/>
      <c r="BGQ134" s="31"/>
      <c r="BGR134" s="31"/>
      <c r="BGS134" s="31"/>
      <c r="BGT134" s="31"/>
      <c r="BGU134" s="31"/>
      <c r="BGV134" s="31"/>
      <c r="BGW134" s="31"/>
      <c r="BGX134" s="31"/>
      <c r="BGY134" s="31"/>
      <c r="BGZ134" s="31"/>
      <c r="BHA134" s="31"/>
      <c r="BHB134" s="31"/>
      <c r="BHC134" s="31"/>
      <c r="BHD134" s="31"/>
      <c r="BHE134" s="31"/>
      <c r="BHF134" s="31"/>
      <c r="BHG134" s="31"/>
      <c r="BHH134" s="31"/>
      <c r="BHI134" s="31"/>
      <c r="BHJ134" s="31"/>
      <c r="BHK134" s="31"/>
      <c r="BHL134" s="31"/>
      <c r="BHM134" s="31"/>
      <c r="BHN134" s="31"/>
      <c r="BHO134" s="31"/>
      <c r="BHP134" s="31"/>
      <c r="BHQ134" s="31"/>
      <c r="BHR134" s="31"/>
      <c r="BHS134" s="31"/>
      <c r="BHT134" s="31"/>
      <c r="BHU134" s="31"/>
      <c r="BHV134" s="31"/>
      <c r="BHW134" s="31"/>
      <c r="BHX134" s="31"/>
      <c r="BHY134" s="31"/>
      <c r="BHZ134" s="31"/>
      <c r="BIA134" s="31"/>
      <c r="BIB134" s="31"/>
      <c r="BIC134" s="31"/>
      <c r="BID134" s="31"/>
      <c r="BIE134" s="31"/>
      <c r="BIF134" s="31"/>
      <c r="BIG134" s="31"/>
      <c r="BIH134" s="31"/>
      <c r="BII134" s="31"/>
      <c r="BIJ134" s="31"/>
      <c r="BIK134" s="31"/>
      <c r="BIL134" s="31"/>
      <c r="BIM134" s="31"/>
      <c r="BIN134" s="31"/>
      <c r="BIO134" s="31"/>
      <c r="BIP134" s="31"/>
      <c r="BIQ134" s="31"/>
      <c r="BIR134" s="31"/>
      <c r="BIS134" s="31"/>
      <c r="BIT134" s="31"/>
      <c r="BIU134" s="31"/>
      <c r="BIV134" s="31"/>
      <c r="BIW134" s="31"/>
      <c r="BIX134" s="31"/>
      <c r="BIY134" s="31"/>
      <c r="BIZ134" s="31"/>
      <c r="BJA134" s="31"/>
      <c r="BJB134" s="31"/>
      <c r="BJC134" s="31"/>
      <c r="BJD134" s="31"/>
      <c r="BJE134" s="31"/>
      <c r="BJF134" s="31"/>
      <c r="BJG134" s="31"/>
      <c r="BJH134" s="31"/>
      <c r="BJI134" s="31"/>
      <c r="BJJ134" s="31"/>
      <c r="BJK134" s="31"/>
      <c r="BJL134" s="31"/>
      <c r="BJM134" s="31"/>
      <c r="BJN134" s="31"/>
      <c r="BJO134" s="31"/>
      <c r="BJP134" s="31"/>
      <c r="BJQ134" s="31"/>
      <c r="BJR134" s="31"/>
      <c r="BJS134" s="31"/>
      <c r="BJT134" s="31"/>
      <c r="BJU134" s="31"/>
      <c r="BJV134" s="31"/>
      <c r="BJW134" s="31"/>
      <c r="BJX134" s="31"/>
      <c r="BJY134" s="31"/>
      <c r="BJZ134" s="31"/>
      <c r="BKA134" s="31"/>
      <c r="BKB134" s="31"/>
      <c r="BKC134" s="31"/>
      <c r="BKD134" s="31"/>
      <c r="BKE134" s="31"/>
      <c r="BKF134" s="31"/>
      <c r="BKG134" s="31"/>
      <c r="BKH134" s="31"/>
      <c r="BKI134" s="31"/>
      <c r="BKJ134" s="31"/>
      <c r="BKK134" s="31"/>
      <c r="BKL134" s="31"/>
      <c r="BKM134" s="31"/>
      <c r="BKN134" s="31"/>
      <c r="BKO134" s="31"/>
      <c r="BKP134" s="31"/>
      <c r="BKQ134" s="31"/>
      <c r="BKR134" s="31"/>
      <c r="BKS134" s="31"/>
      <c r="BKT134" s="31"/>
      <c r="BKU134" s="31"/>
      <c r="BKV134" s="31"/>
      <c r="BKW134" s="31"/>
      <c r="BKX134" s="31"/>
      <c r="BKY134" s="31"/>
      <c r="BKZ134" s="31"/>
      <c r="BLA134" s="31"/>
      <c r="BLB134" s="31"/>
      <c r="BLC134" s="31"/>
      <c r="BLD134" s="31"/>
      <c r="BLE134" s="31"/>
      <c r="BLF134" s="31"/>
      <c r="BLG134" s="31"/>
      <c r="BLH134" s="31"/>
      <c r="BLI134" s="31"/>
      <c r="BLJ134" s="31"/>
      <c r="BLK134" s="31"/>
      <c r="BLL134" s="31"/>
      <c r="BLM134" s="31"/>
      <c r="BLN134" s="31"/>
      <c r="BLO134" s="31"/>
      <c r="BLP134" s="31"/>
      <c r="BLQ134" s="31"/>
      <c r="BLR134" s="31"/>
      <c r="BLS134" s="31"/>
      <c r="BLT134" s="31"/>
      <c r="BLU134" s="31"/>
      <c r="BLV134" s="31"/>
      <c r="BLW134" s="31"/>
      <c r="BLX134" s="31"/>
      <c r="BLY134" s="31"/>
      <c r="BLZ134" s="31"/>
      <c r="BMA134" s="31"/>
      <c r="BMB134" s="31"/>
      <c r="BMC134" s="31"/>
      <c r="BMD134" s="31"/>
      <c r="BME134" s="31"/>
      <c r="BMF134" s="31"/>
      <c r="BMG134" s="31"/>
      <c r="BMH134" s="31"/>
      <c r="BMI134" s="31"/>
      <c r="BMJ134" s="31"/>
      <c r="BMK134" s="31"/>
      <c r="BML134" s="31"/>
      <c r="BMM134" s="31"/>
      <c r="BMN134" s="31"/>
      <c r="BMO134" s="31"/>
      <c r="BMP134" s="31"/>
      <c r="BMQ134" s="31"/>
      <c r="BMR134" s="31"/>
      <c r="BMS134" s="31"/>
      <c r="BMT134" s="31"/>
      <c r="BMU134" s="31"/>
      <c r="BMV134" s="31"/>
      <c r="BMW134" s="31"/>
      <c r="BMX134" s="31"/>
      <c r="BMY134" s="31"/>
      <c r="BMZ134" s="31"/>
      <c r="BNA134" s="31"/>
      <c r="BNB134" s="31"/>
      <c r="BNC134" s="31"/>
      <c r="BND134" s="31"/>
      <c r="BNE134" s="31"/>
      <c r="BNF134" s="31"/>
      <c r="BNG134" s="31"/>
      <c r="BNH134" s="31"/>
      <c r="BNI134" s="31"/>
      <c r="BNJ134" s="31"/>
      <c r="BNK134" s="31"/>
      <c r="BNL134" s="31"/>
      <c r="BNM134" s="31"/>
      <c r="BNN134" s="31"/>
      <c r="BNO134" s="31"/>
      <c r="BNP134" s="31"/>
      <c r="BNQ134" s="31"/>
      <c r="BNR134" s="31"/>
      <c r="BNS134" s="31"/>
      <c r="BNT134" s="31"/>
      <c r="BNU134" s="31"/>
      <c r="BNV134" s="31"/>
      <c r="BNW134" s="31"/>
      <c r="BNX134" s="31"/>
      <c r="BNY134" s="31"/>
      <c r="BNZ134" s="31"/>
      <c r="BOA134" s="31"/>
      <c r="BOB134" s="31"/>
      <c r="BOC134" s="31"/>
      <c r="BOD134" s="31"/>
      <c r="BOE134" s="31"/>
      <c r="BOF134" s="31"/>
      <c r="BOG134" s="31"/>
      <c r="BOH134" s="31"/>
      <c r="BOI134" s="31"/>
      <c r="BOJ134" s="31"/>
      <c r="BOK134" s="31"/>
      <c r="BOL134" s="31"/>
      <c r="BOM134" s="31"/>
      <c r="BON134" s="31"/>
      <c r="BOO134" s="31"/>
      <c r="BOP134" s="31"/>
      <c r="BOQ134" s="31"/>
      <c r="BOR134" s="31"/>
      <c r="BOS134" s="31"/>
      <c r="BOT134" s="31"/>
      <c r="BOU134" s="31"/>
      <c r="BOV134" s="31"/>
      <c r="BOW134" s="31"/>
      <c r="BOX134" s="31"/>
      <c r="BOY134" s="31"/>
      <c r="BOZ134" s="31"/>
      <c r="BPA134" s="31"/>
      <c r="BPB134" s="31"/>
      <c r="BPC134" s="31"/>
      <c r="BPD134" s="31"/>
      <c r="BPE134" s="31"/>
      <c r="BPF134" s="31"/>
      <c r="BPG134" s="31"/>
      <c r="BPH134" s="31"/>
      <c r="BPI134" s="31"/>
      <c r="BPJ134" s="31"/>
      <c r="BPK134" s="31"/>
      <c r="BPL134" s="31"/>
      <c r="BPM134" s="31"/>
      <c r="BPN134" s="31"/>
      <c r="BPO134" s="31"/>
      <c r="BPP134" s="31"/>
      <c r="BPQ134" s="31"/>
      <c r="BPR134" s="31"/>
      <c r="BPS134" s="31"/>
      <c r="BPT134" s="31"/>
      <c r="BPU134" s="31"/>
      <c r="BPV134" s="31"/>
      <c r="BPW134" s="31"/>
      <c r="BPX134" s="31"/>
      <c r="BPY134" s="31"/>
      <c r="BPZ134" s="31"/>
      <c r="BQA134" s="31"/>
      <c r="BQB134" s="31"/>
      <c r="BQC134" s="31"/>
      <c r="BQD134" s="31"/>
      <c r="BQE134" s="31"/>
      <c r="BQF134" s="31"/>
      <c r="BQG134" s="31"/>
      <c r="BQH134" s="31"/>
      <c r="BQI134" s="31"/>
      <c r="BQJ134" s="31"/>
      <c r="BQK134" s="31"/>
      <c r="BQL134" s="31"/>
      <c r="BQM134" s="31"/>
      <c r="BQN134" s="31"/>
      <c r="BQO134" s="31"/>
      <c r="BQP134" s="31"/>
      <c r="BQQ134" s="31"/>
      <c r="BQR134" s="31"/>
      <c r="BQS134" s="31"/>
      <c r="BQT134" s="31"/>
      <c r="BQU134" s="31"/>
      <c r="BQV134" s="31"/>
      <c r="BQW134" s="31"/>
      <c r="BQX134" s="31"/>
      <c r="BQY134" s="31"/>
      <c r="BQZ134" s="31"/>
      <c r="BRA134" s="31"/>
      <c r="BRB134" s="31"/>
      <c r="BRC134" s="31"/>
      <c r="BRD134" s="31"/>
      <c r="BRE134" s="31"/>
      <c r="BRF134" s="31"/>
      <c r="BRG134" s="31"/>
      <c r="BRH134" s="31"/>
      <c r="BRI134" s="31"/>
      <c r="BRJ134" s="31"/>
      <c r="BRK134" s="31"/>
      <c r="BRL134" s="31"/>
      <c r="BRM134" s="31"/>
      <c r="BRN134" s="31"/>
      <c r="BRO134" s="31"/>
      <c r="BRP134" s="31"/>
      <c r="BRQ134" s="31"/>
      <c r="BRR134" s="31"/>
      <c r="BRS134" s="31"/>
      <c r="BRT134" s="31"/>
      <c r="BRU134" s="31"/>
      <c r="BRV134" s="31"/>
      <c r="BRW134" s="31"/>
      <c r="BRX134" s="31"/>
      <c r="BRY134" s="31"/>
      <c r="BRZ134" s="31"/>
      <c r="BSA134" s="31"/>
      <c r="BSB134" s="31"/>
      <c r="BSC134" s="31"/>
      <c r="BSD134" s="31"/>
      <c r="BSE134" s="31"/>
      <c r="BSF134" s="31"/>
      <c r="BSG134" s="31"/>
      <c r="BSH134" s="31"/>
      <c r="BSI134" s="31"/>
      <c r="BSJ134" s="31"/>
      <c r="BSK134" s="31"/>
      <c r="BSL134" s="31"/>
      <c r="BSM134" s="31"/>
      <c r="BSN134" s="31"/>
      <c r="BSO134" s="31"/>
      <c r="BSP134" s="31"/>
      <c r="BSQ134" s="31"/>
      <c r="BSR134" s="31"/>
      <c r="BSS134" s="31"/>
      <c r="BST134" s="31"/>
      <c r="BSU134" s="31"/>
      <c r="BSV134" s="31"/>
      <c r="BSW134" s="31"/>
      <c r="BSX134" s="31"/>
      <c r="BSY134" s="31"/>
      <c r="BSZ134" s="31"/>
      <c r="BTA134" s="31"/>
      <c r="BTB134" s="31"/>
      <c r="BTC134" s="31"/>
      <c r="BTD134" s="31"/>
      <c r="BTE134" s="31"/>
      <c r="BTF134" s="31"/>
      <c r="BTG134" s="31"/>
      <c r="BTH134" s="31"/>
      <c r="BTI134" s="31"/>
      <c r="BTJ134" s="31"/>
      <c r="BTK134" s="31"/>
      <c r="BTL134" s="31"/>
      <c r="BTM134" s="31"/>
      <c r="BTN134" s="31"/>
      <c r="BTO134" s="31"/>
      <c r="BTP134" s="31"/>
      <c r="BTQ134" s="31"/>
      <c r="BTR134" s="31"/>
      <c r="BTS134" s="31"/>
      <c r="BTT134" s="31"/>
      <c r="BTU134" s="31"/>
      <c r="BTV134" s="31"/>
      <c r="BTW134" s="31"/>
      <c r="BTX134" s="31"/>
      <c r="BTY134" s="31"/>
      <c r="BTZ134" s="31"/>
      <c r="BUA134" s="31"/>
      <c r="BUB134" s="31"/>
      <c r="BUC134" s="31"/>
      <c r="BUD134" s="31"/>
      <c r="BUE134" s="31"/>
      <c r="BUF134" s="31"/>
      <c r="BUG134" s="31"/>
      <c r="BUH134" s="31"/>
      <c r="BUI134" s="31"/>
      <c r="BUJ134" s="31"/>
      <c r="BUK134" s="31"/>
      <c r="BUL134" s="31"/>
      <c r="BUM134" s="31"/>
      <c r="BUN134" s="31"/>
      <c r="BUO134" s="31"/>
      <c r="BUP134" s="31"/>
      <c r="BUQ134" s="31"/>
      <c r="BUR134" s="31"/>
      <c r="BUS134" s="31"/>
      <c r="BUT134" s="31"/>
      <c r="BUU134" s="31"/>
      <c r="BUV134" s="31"/>
      <c r="BUW134" s="31"/>
      <c r="BUX134" s="31"/>
      <c r="BUY134" s="31"/>
      <c r="BUZ134" s="31"/>
      <c r="BVA134" s="31"/>
      <c r="BVB134" s="31"/>
      <c r="BVC134" s="31"/>
      <c r="BVD134" s="31"/>
      <c r="BVE134" s="31"/>
      <c r="BVF134" s="31"/>
      <c r="BVG134" s="31"/>
      <c r="BVH134" s="31"/>
      <c r="BVI134" s="31"/>
      <c r="BVJ134" s="31"/>
      <c r="BVK134" s="31"/>
      <c r="BVL134" s="31"/>
      <c r="BVM134" s="31"/>
      <c r="BVN134" s="31"/>
      <c r="BVO134" s="31"/>
      <c r="BVP134" s="31"/>
      <c r="BVQ134" s="31"/>
      <c r="BVR134" s="31"/>
      <c r="BVS134" s="31"/>
      <c r="BVT134" s="31"/>
      <c r="BVU134" s="31"/>
      <c r="BVV134" s="31"/>
      <c r="BVW134" s="31"/>
      <c r="BVX134" s="31"/>
      <c r="BVY134" s="31"/>
      <c r="BVZ134" s="31"/>
      <c r="BWA134" s="31"/>
      <c r="BWB134" s="31"/>
      <c r="BWC134" s="31"/>
      <c r="BWD134" s="31"/>
      <c r="BWE134" s="31"/>
      <c r="BWF134" s="31"/>
      <c r="BWG134" s="31"/>
      <c r="BWH134" s="31"/>
      <c r="BWI134" s="31"/>
      <c r="BWJ134" s="31"/>
      <c r="BWK134" s="31"/>
      <c r="BWL134" s="31"/>
      <c r="BWM134" s="31"/>
      <c r="BWN134" s="31"/>
      <c r="BWO134" s="31"/>
      <c r="BWP134" s="31"/>
      <c r="BWQ134" s="31"/>
      <c r="BWR134" s="31"/>
      <c r="BWS134" s="31"/>
      <c r="BWT134" s="31"/>
      <c r="BWU134" s="31"/>
      <c r="BWV134" s="31"/>
      <c r="BWW134" s="31"/>
      <c r="BWX134" s="31"/>
      <c r="BWY134" s="31"/>
      <c r="BWZ134" s="31"/>
      <c r="BXA134" s="31"/>
      <c r="BXB134" s="31"/>
      <c r="BXC134" s="31"/>
      <c r="BXD134" s="31"/>
      <c r="BXE134" s="31"/>
      <c r="BXF134" s="31"/>
      <c r="BXG134" s="31"/>
      <c r="BXH134" s="31"/>
      <c r="BXI134" s="31"/>
      <c r="BXJ134" s="31"/>
      <c r="BXK134" s="31"/>
      <c r="BXL134" s="31"/>
      <c r="BXM134" s="31"/>
      <c r="BXN134" s="31"/>
      <c r="BXO134" s="31"/>
      <c r="BXP134" s="31"/>
      <c r="BXQ134" s="31"/>
      <c r="BXR134" s="31"/>
      <c r="BXS134" s="31"/>
      <c r="BXT134" s="31"/>
      <c r="BXU134" s="31"/>
      <c r="BXV134" s="31"/>
      <c r="BXW134" s="31"/>
      <c r="BXX134" s="31"/>
      <c r="BXY134" s="31"/>
      <c r="BXZ134" s="31"/>
      <c r="BYA134" s="31"/>
      <c r="BYB134" s="31"/>
      <c r="BYC134" s="31"/>
      <c r="BYD134" s="31"/>
      <c r="BYE134" s="31"/>
      <c r="BYF134" s="31"/>
      <c r="BYG134" s="31"/>
      <c r="BYH134" s="31"/>
      <c r="BYI134" s="31"/>
      <c r="BYJ134" s="31"/>
      <c r="BYK134" s="31"/>
      <c r="BYL134" s="31"/>
      <c r="BYM134" s="31"/>
      <c r="BYN134" s="31"/>
      <c r="BYO134" s="31"/>
      <c r="BYP134" s="31"/>
      <c r="BYQ134" s="31"/>
      <c r="BYR134" s="31"/>
      <c r="BYS134" s="31"/>
      <c r="BYT134" s="31"/>
      <c r="BYU134" s="31"/>
      <c r="BYV134" s="31"/>
      <c r="BYW134" s="31"/>
      <c r="BYX134" s="31"/>
      <c r="BYY134" s="31"/>
      <c r="BYZ134" s="31"/>
      <c r="BZA134" s="31"/>
      <c r="BZB134" s="31"/>
      <c r="BZC134" s="31"/>
      <c r="BZD134" s="31"/>
      <c r="BZE134" s="31"/>
      <c r="BZF134" s="31"/>
      <c r="BZG134" s="31"/>
      <c r="BZH134" s="31"/>
      <c r="BZI134" s="31"/>
      <c r="BZJ134" s="31"/>
      <c r="BZK134" s="31"/>
      <c r="BZL134" s="31"/>
      <c r="BZM134" s="31"/>
      <c r="BZN134" s="31"/>
      <c r="BZO134" s="31"/>
      <c r="BZP134" s="31"/>
      <c r="BZQ134" s="31"/>
      <c r="BZR134" s="31"/>
      <c r="BZS134" s="31"/>
      <c r="BZT134" s="31"/>
      <c r="BZU134" s="31"/>
      <c r="BZV134" s="31"/>
      <c r="BZW134" s="31"/>
      <c r="BZX134" s="31"/>
      <c r="BZY134" s="31"/>
      <c r="BZZ134" s="31"/>
      <c r="CAA134" s="31"/>
      <c r="CAB134" s="31"/>
      <c r="CAC134" s="31"/>
      <c r="CAD134" s="31"/>
      <c r="CAE134" s="31"/>
      <c r="CAF134" s="31"/>
      <c r="CAG134" s="31"/>
      <c r="CAH134" s="31"/>
      <c r="CAI134" s="31"/>
      <c r="CAJ134" s="31"/>
      <c r="CAK134" s="31"/>
      <c r="CAL134" s="31"/>
      <c r="CAM134" s="31"/>
      <c r="CAN134" s="31"/>
      <c r="CAO134" s="31"/>
      <c r="CAP134" s="31"/>
      <c r="CAQ134" s="31"/>
      <c r="CAR134" s="31"/>
      <c r="CAS134" s="31"/>
      <c r="CAT134" s="31"/>
      <c r="CAU134" s="31"/>
      <c r="CAV134" s="31"/>
      <c r="CAW134" s="31"/>
      <c r="CAX134" s="31"/>
      <c r="CAY134" s="31"/>
      <c r="CAZ134" s="31"/>
      <c r="CBA134" s="31"/>
      <c r="CBB134" s="31"/>
      <c r="CBC134" s="31"/>
      <c r="CBD134" s="31"/>
      <c r="CBE134" s="31"/>
      <c r="CBF134" s="31"/>
      <c r="CBG134" s="31"/>
      <c r="CBH134" s="31"/>
      <c r="CBI134" s="31"/>
      <c r="CBJ134" s="31"/>
      <c r="CBK134" s="31"/>
      <c r="CBL134" s="31"/>
      <c r="CBM134" s="31"/>
      <c r="CBN134" s="31"/>
      <c r="CBO134" s="31"/>
      <c r="CBP134" s="31"/>
      <c r="CBQ134" s="31"/>
      <c r="CBR134" s="31"/>
      <c r="CBS134" s="31"/>
      <c r="CBT134" s="31"/>
      <c r="CBU134" s="31"/>
      <c r="CBV134" s="31"/>
      <c r="CBW134" s="31"/>
      <c r="CBX134" s="31"/>
      <c r="CBY134" s="31"/>
      <c r="CBZ134" s="31"/>
      <c r="CCA134" s="31"/>
      <c r="CCB134" s="31"/>
      <c r="CCC134" s="31"/>
      <c r="CCD134" s="31"/>
      <c r="CCE134" s="31"/>
      <c r="CCF134" s="31"/>
      <c r="CCG134" s="31"/>
      <c r="CCH134" s="31"/>
      <c r="CCI134" s="31"/>
      <c r="CCJ134" s="31"/>
      <c r="CCK134" s="31"/>
      <c r="CCL134" s="31"/>
      <c r="CCM134" s="31"/>
      <c r="CCN134" s="31"/>
      <c r="CCO134" s="31"/>
      <c r="CCP134" s="31"/>
      <c r="CCQ134" s="31"/>
      <c r="CCR134" s="31"/>
      <c r="CCS134" s="31"/>
      <c r="CCT134" s="31"/>
      <c r="CCU134" s="31"/>
      <c r="CCV134" s="31"/>
      <c r="CCW134" s="31"/>
      <c r="CCX134" s="31"/>
      <c r="CCY134" s="31"/>
      <c r="CCZ134" s="31"/>
      <c r="CDA134" s="31"/>
      <c r="CDB134" s="31"/>
      <c r="CDC134" s="31"/>
      <c r="CDD134" s="31"/>
      <c r="CDE134" s="31"/>
      <c r="CDF134" s="31"/>
      <c r="CDG134" s="31"/>
      <c r="CDH134" s="31"/>
      <c r="CDI134" s="31"/>
      <c r="CDJ134" s="31"/>
      <c r="CDK134" s="31"/>
      <c r="CDL134" s="31"/>
      <c r="CDM134" s="31"/>
      <c r="CDN134" s="31"/>
      <c r="CDO134" s="31"/>
      <c r="CDP134" s="31"/>
      <c r="CDQ134" s="31"/>
      <c r="CDR134" s="31"/>
      <c r="CDS134" s="31"/>
      <c r="CDT134" s="31"/>
      <c r="CDU134" s="31"/>
      <c r="CDV134" s="31"/>
      <c r="CDW134" s="31"/>
      <c r="CDX134" s="31"/>
      <c r="CDY134" s="31"/>
      <c r="CDZ134" s="31"/>
      <c r="CEA134" s="31"/>
      <c r="CEB134" s="31"/>
      <c r="CEC134" s="31"/>
      <c r="CED134" s="31"/>
      <c r="CEE134" s="31"/>
      <c r="CEF134" s="31"/>
      <c r="CEG134" s="31"/>
      <c r="CEH134" s="31"/>
      <c r="CEI134" s="31"/>
      <c r="CEJ134" s="31"/>
      <c r="CEK134" s="31"/>
      <c r="CEL134" s="31"/>
      <c r="CEM134" s="31"/>
      <c r="CEN134" s="31"/>
      <c r="CEO134" s="31"/>
      <c r="CEP134" s="31"/>
      <c r="CEQ134" s="31"/>
      <c r="CER134" s="31"/>
      <c r="CES134" s="31"/>
      <c r="CET134" s="31"/>
      <c r="CEU134" s="31"/>
      <c r="CEV134" s="31"/>
      <c r="CEW134" s="31"/>
      <c r="CEX134" s="31"/>
      <c r="CEY134" s="31"/>
      <c r="CEZ134" s="31"/>
      <c r="CFA134" s="31"/>
      <c r="CFB134" s="31"/>
      <c r="CFC134" s="31"/>
      <c r="CFD134" s="31"/>
      <c r="CFE134" s="31"/>
      <c r="CFF134" s="31"/>
      <c r="CFG134" s="31"/>
      <c r="CFH134" s="31"/>
      <c r="CFI134" s="31"/>
      <c r="CFJ134" s="31"/>
      <c r="CFK134" s="31"/>
      <c r="CFL134" s="31"/>
      <c r="CFM134" s="31"/>
      <c r="CFN134" s="31"/>
      <c r="CFO134" s="31"/>
      <c r="CFP134" s="31"/>
      <c r="CFQ134" s="31"/>
      <c r="CFR134" s="31"/>
      <c r="CFS134" s="31"/>
      <c r="CFT134" s="31"/>
      <c r="CFU134" s="31"/>
      <c r="CFV134" s="31"/>
      <c r="CFW134" s="31"/>
      <c r="CFX134" s="31"/>
      <c r="CFY134" s="31"/>
      <c r="CFZ134" s="31"/>
      <c r="CGA134" s="31"/>
      <c r="CGB134" s="31"/>
      <c r="CGC134" s="31"/>
      <c r="CGD134" s="31"/>
      <c r="CGE134" s="31"/>
      <c r="CGF134" s="31"/>
      <c r="CGG134" s="31"/>
      <c r="CGH134" s="31"/>
      <c r="CGI134" s="31"/>
      <c r="CGJ134" s="31"/>
      <c r="CGK134" s="31"/>
      <c r="CGL134" s="31"/>
      <c r="CGM134" s="31"/>
      <c r="CGN134" s="31"/>
      <c r="CGO134" s="31"/>
      <c r="CGP134" s="31"/>
      <c r="CGQ134" s="31"/>
      <c r="CGR134" s="31"/>
      <c r="CGS134" s="31"/>
      <c r="CGT134" s="31"/>
      <c r="CGU134" s="31"/>
      <c r="CGV134" s="31"/>
      <c r="CGW134" s="31"/>
      <c r="CGX134" s="31"/>
      <c r="CGY134" s="31"/>
      <c r="CGZ134" s="31"/>
      <c r="CHA134" s="31"/>
      <c r="CHB134" s="31"/>
      <c r="CHC134" s="31"/>
      <c r="CHD134" s="31"/>
      <c r="CHE134" s="31"/>
      <c r="CHF134" s="31"/>
      <c r="CHG134" s="31"/>
      <c r="CHH134" s="31"/>
      <c r="CHI134" s="31"/>
      <c r="CHJ134" s="31"/>
      <c r="CHK134" s="31"/>
      <c r="CHL134" s="31"/>
      <c r="CHM134" s="31"/>
      <c r="CHN134" s="31"/>
      <c r="CHO134" s="31"/>
      <c r="CHP134" s="31"/>
      <c r="CHQ134" s="31"/>
      <c r="CHR134" s="31"/>
      <c r="CHS134" s="31"/>
      <c r="CHT134" s="31"/>
      <c r="CHU134" s="31"/>
      <c r="CHV134" s="31"/>
      <c r="CHW134" s="31"/>
      <c r="CHX134" s="31"/>
      <c r="CHY134" s="31"/>
      <c r="CHZ134" s="31"/>
      <c r="CIA134" s="31"/>
      <c r="CIB134" s="31"/>
      <c r="CIC134" s="31"/>
      <c r="CID134" s="31"/>
      <c r="CIE134" s="31"/>
      <c r="CIF134" s="31"/>
      <c r="CIG134" s="31"/>
      <c r="CIH134" s="31"/>
      <c r="CII134" s="31"/>
      <c r="CIJ134" s="31"/>
      <c r="CIK134" s="31"/>
      <c r="CIL134" s="31"/>
      <c r="CIM134" s="31"/>
      <c r="CIN134" s="31"/>
      <c r="CIO134" s="31"/>
      <c r="CIP134" s="31"/>
      <c r="CIQ134" s="31"/>
      <c r="CIR134" s="31"/>
      <c r="CIS134" s="31"/>
      <c r="CIT134" s="31"/>
      <c r="CIU134" s="31"/>
      <c r="CIV134" s="31"/>
      <c r="CIW134" s="31"/>
      <c r="CIX134" s="31"/>
      <c r="CIY134" s="31"/>
      <c r="CIZ134" s="31"/>
      <c r="CJA134" s="31"/>
      <c r="CJB134" s="31"/>
      <c r="CJC134" s="31"/>
      <c r="CJD134" s="31"/>
      <c r="CJE134" s="31"/>
      <c r="CJF134" s="31"/>
      <c r="CJG134" s="31"/>
      <c r="CJH134" s="31"/>
      <c r="CJI134" s="31"/>
      <c r="CJJ134" s="31"/>
      <c r="CJK134" s="31"/>
      <c r="CJL134" s="31"/>
      <c r="CJM134" s="31"/>
      <c r="CJN134" s="31"/>
      <c r="CJO134" s="31"/>
      <c r="CJP134" s="31"/>
      <c r="CJQ134" s="31"/>
      <c r="CJR134" s="31"/>
      <c r="CJS134" s="31"/>
      <c r="CJT134" s="31"/>
      <c r="CJU134" s="31"/>
      <c r="CJV134" s="31"/>
      <c r="CJW134" s="31"/>
      <c r="CJX134" s="31"/>
      <c r="CJY134" s="31"/>
      <c r="CJZ134" s="31"/>
      <c r="CKA134" s="31"/>
      <c r="CKB134" s="31"/>
      <c r="CKC134" s="31"/>
      <c r="CKD134" s="31"/>
      <c r="CKE134" s="31"/>
      <c r="CKF134" s="31"/>
      <c r="CKG134" s="31"/>
      <c r="CKH134" s="31"/>
      <c r="CKI134" s="31"/>
      <c r="CKJ134" s="31"/>
      <c r="CKK134" s="31"/>
      <c r="CKL134" s="31"/>
      <c r="CKM134" s="31"/>
      <c r="CKN134" s="31"/>
      <c r="CKO134" s="31"/>
      <c r="CKP134" s="31"/>
      <c r="CKQ134" s="31"/>
      <c r="CKR134" s="31"/>
      <c r="CKS134" s="31"/>
      <c r="CKT134" s="31"/>
      <c r="CKU134" s="31"/>
      <c r="CKV134" s="31"/>
      <c r="CKW134" s="31"/>
      <c r="CKX134" s="31"/>
      <c r="CKY134" s="31"/>
      <c r="CKZ134" s="31"/>
      <c r="CLA134" s="31"/>
      <c r="CLB134" s="31"/>
      <c r="CLC134" s="31"/>
      <c r="CLD134" s="31"/>
      <c r="CLE134" s="31"/>
      <c r="CLF134" s="31"/>
      <c r="CLG134" s="31"/>
      <c r="CLH134" s="31"/>
      <c r="CLI134" s="31"/>
      <c r="CLJ134" s="31"/>
      <c r="CLK134" s="31"/>
      <c r="CLL134" s="31"/>
      <c r="CLM134" s="31"/>
      <c r="CLN134" s="31"/>
      <c r="CLO134" s="31"/>
      <c r="CLP134" s="31"/>
      <c r="CLQ134" s="31"/>
      <c r="CLR134" s="31"/>
      <c r="CLS134" s="31"/>
      <c r="CLT134" s="31"/>
      <c r="CLU134" s="31"/>
      <c r="CLV134" s="31"/>
      <c r="CLW134" s="31"/>
      <c r="CLX134" s="31"/>
      <c r="CLY134" s="31"/>
      <c r="CLZ134" s="31"/>
      <c r="CMA134" s="31"/>
      <c r="CMB134" s="31"/>
      <c r="CMC134" s="31"/>
      <c r="CMD134" s="31"/>
      <c r="CME134" s="31"/>
      <c r="CMF134" s="31"/>
      <c r="CMG134" s="31"/>
      <c r="CMH134" s="31"/>
      <c r="CMI134" s="31"/>
      <c r="CMJ134" s="31"/>
      <c r="CMK134" s="31"/>
      <c r="CML134" s="31"/>
      <c r="CMM134" s="31"/>
      <c r="CMN134" s="31"/>
      <c r="CMO134" s="31"/>
      <c r="CMP134" s="31"/>
      <c r="CMQ134" s="31"/>
      <c r="CMR134" s="31"/>
      <c r="CMS134" s="31"/>
      <c r="CMT134" s="31"/>
      <c r="CMU134" s="31"/>
      <c r="CMV134" s="31"/>
      <c r="CMW134" s="31"/>
      <c r="CMX134" s="31"/>
      <c r="CMY134" s="31"/>
      <c r="CMZ134" s="31"/>
      <c r="CNA134" s="31"/>
      <c r="CNB134" s="31"/>
      <c r="CNC134" s="31"/>
      <c r="CND134" s="31"/>
      <c r="CNE134" s="31"/>
      <c r="CNF134" s="31"/>
      <c r="CNG134" s="31"/>
      <c r="CNH134" s="31"/>
      <c r="CNI134" s="31"/>
      <c r="CNJ134" s="31"/>
      <c r="CNK134" s="31"/>
      <c r="CNL134" s="31"/>
      <c r="CNM134" s="31"/>
      <c r="CNN134" s="31"/>
      <c r="CNO134" s="31"/>
      <c r="CNP134" s="31"/>
      <c r="CNQ134" s="31"/>
      <c r="CNR134" s="31"/>
      <c r="CNS134" s="31"/>
      <c r="CNT134" s="31"/>
      <c r="CNU134" s="31"/>
      <c r="CNV134" s="31"/>
      <c r="CNW134" s="31"/>
      <c r="CNX134" s="31"/>
      <c r="CNY134" s="31"/>
      <c r="CNZ134" s="31"/>
      <c r="COA134" s="31"/>
      <c r="COB134" s="31"/>
      <c r="COC134" s="31"/>
      <c r="COD134" s="31"/>
      <c r="COE134" s="31"/>
      <c r="COF134" s="31"/>
      <c r="COG134" s="31"/>
      <c r="COH134" s="31"/>
      <c r="COI134" s="31"/>
      <c r="COJ134" s="31"/>
      <c r="COK134" s="31"/>
      <c r="COL134" s="31"/>
      <c r="COM134" s="31"/>
      <c r="CON134" s="31"/>
      <c r="COO134" s="31"/>
      <c r="COP134" s="31"/>
      <c r="COQ134" s="31"/>
      <c r="COR134" s="31"/>
      <c r="COS134" s="31"/>
      <c r="COT134" s="31"/>
      <c r="COU134" s="31"/>
      <c r="COV134" s="31"/>
      <c r="COW134" s="31"/>
      <c r="COX134" s="31"/>
      <c r="COY134" s="31"/>
      <c r="COZ134" s="31"/>
      <c r="CPA134" s="31"/>
      <c r="CPB134" s="31"/>
      <c r="CPC134" s="31"/>
      <c r="CPD134" s="31"/>
      <c r="CPE134" s="31"/>
      <c r="CPF134" s="31"/>
      <c r="CPG134" s="31"/>
      <c r="CPH134" s="31"/>
      <c r="CPI134" s="31"/>
      <c r="CPJ134" s="31"/>
      <c r="CPK134" s="31"/>
      <c r="CPL134" s="31"/>
      <c r="CPM134" s="31"/>
      <c r="CPN134" s="31"/>
      <c r="CPO134" s="31"/>
      <c r="CPP134" s="31"/>
      <c r="CPQ134" s="31"/>
      <c r="CPR134" s="31"/>
      <c r="CPS134" s="31"/>
      <c r="CPT134" s="31"/>
      <c r="CPU134" s="31"/>
      <c r="CPV134" s="31"/>
      <c r="CPW134" s="31"/>
      <c r="CPX134" s="31"/>
      <c r="CPY134" s="31"/>
      <c r="CPZ134" s="31"/>
      <c r="CQA134" s="31"/>
      <c r="CQB134" s="31"/>
      <c r="CQC134" s="31"/>
      <c r="CQD134" s="31"/>
      <c r="CQE134" s="31"/>
      <c r="CQF134" s="31"/>
      <c r="CQG134" s="31"/>
      <c r="CQH134" s="31"/>
      <c r="CQI134" s="31"/>
      <c r="CQJ134" s="31"/>
      <c r="CQK134" s="31"/>
      <c r="CQL134" s="31"/>
      <c r="CQM134" s="31"/>
      <c r="CQN134" s="31"/>
      <c r="CQO134" s="31"/>
      <c r="CQP134" s="31"/>
      <c r="CQQ134" s="31"/>
      <c r="CQR134" s="31"/>
      <c r="CQS134" s="31"/>
      <c r="CQT134" s="31"/>
      <c r="CQU134" s="31"/>
      <c r="CQV134" s="31"/>
      <c r="CQW134" s="31"/>
      <c r="CQX134" s="31"/>
      <c r="CQY134" s="31"/>
      <c r="CQZ134" s="31"/>
      <c r="CRA134" s="31"/>
      <c r="CRB134" s="31"/>
      <c r="CRC134" s="31"/>
      <c r="CRD134" s="31"/>
      <c r="CRE134" s="31"/>
      <c r="CRF134" s="31"/>
      <c r="CRG134" s="31"/>
      <c r="CRH134" s="31"/>
      <c r="CRI134" s="31"/>
      <c r="CRJ134" s="31"/>
      <c r="CRK134" s="31"/>
      <c r="CRL134" s="31"/>
      <c r="CRM134" s="31"/>
      <c r="CRN134" s="31"/>
      <c r="CRO134" s="31"/>
      <c r="CRP134" s="31"/>
      <c r="CRQ134" s="31"/>
      <c r="CRR134" s="31"/>
      <c r="CRS134" s="31"/>
      <c r="CRT134" s="31"/>
      <c r="CRU134" s="31"/>
      <c r="CRV134" s="31"/>
      <c r="CRW134" s="31"/>
      <c r="CRX134" s="31"/>
      <c r="CRY134" s="31"/>
      <c r="CRZ134" s="31"/>
      <c r="CSA134" s="31"/>
      <c r="CSB134" s="31"/>
      <c r="CSC134" s="31"/>
      <c r="CSD134" s="31"/>
      <c r="CSE134" s="31"/>
      <c r="CSF134" s="31"/>
      <c r="CSG134" s="31"/>
      <c r="CSH134" s="31"/>
      <c r="CSI134" s="31"/>
      <c r="CSJ134" s="31"/>
      <c r="CSK134" s="31"/>
      <c r="CSL134" s="31"/>
      <c r="CSM134" s="31"/>
      <c r="CSN134" s="31"/>
      <c r="CSO134" s="31"/>
      <c r="CSP134" s="31"/>
      <c r="CSQ134" s="31"/>
      <c r="CSR134" s="31"/>
      <c r="CSS134" s="31"/>
      <c r="CST134" s="31"/>
      <c r="CSU134" s="31"/>
      <c r="CSV134" s="31"/>
      <c r="CSW134" s="31"/>
      <c r="CSX134" s="31"/>
      <c r="CSY134" s="31"/>
      <c r="CSZ134" s="31"/>
      <c r="CTA134" s="31"/>
      <c r="CTB134" s="31"/>
      <c r="CTC134" s="31"/>
      <c r="CTD134" s="31"/>
      <c r="CTE134" s="31"/>
      <c r="CTF134" s="31"/>
      <c r="CTG134" s="31"/>
      <c r="CTH134" s="31"/>
      <c r="CTI134" s="31"/>
      <c r="CTJ134" s="31"/>
      <c r="CTK134" s="31"/>
      <c r="CTL134" s="31"/>
      <c r="CTM134" s="31"/>
      <c r="CTN134" s="31"/>
      <c r="CTO134" s="31"/>
      <c r="CTP134" s="31"/>
      <c r="CTQ134" s="31"/>
      <c r="CTR134" s="31"/>
      <c r="CTS134" s="31"/>
      <c r="CTT134" s="31"/>
      <c r="CTU134" s="31"/>
      <c r="CTV134" s="31"/>
      <c r="CTW134" s="31"/>
      <c r="CTX134" s="31"/>
      <c r="CTY134" s="31"/>
      <c r="CTZ134" s="31"/>
      <c r="CUA134" s="31"/>
      <c r="CUB134" s="31"/>
      <c r="CUC134" s="31"/>
      <c r="CUD134" s="31"/>
      <c r="CUE134" s="31"/>
      <c r="CUF134" s="31"/>
      <c r="CUG134" s="31"/>
      <c r="CUH134" s="31"/>
      <c r="CUI134" s="31"/>
      <c r="CUJ134" s="31"/>
      <c r="CUK134" s="31"/>
      <c r="CUL134" s="31"/>
      <c r="CUM134" s="31"/>
      <c r="CUN134" s="31"/>
      <c r="CUO134" s="31"/>
      <c r="CUP134" s="31"/>
      <c r="CUQ134" s="31"/>
      <c r="CUR134" s="31"/>
      <c r="CUS134" s="31"/>
      <c r="CUT134" s="31"/>
      <c r="CUU134" s="31"/>
      <c r="CUV134" s="31"/>
      <c r="CUW134" s="31"/>
      <c r="CUX134" s="31"/>
      <c r="CUY134" s="31"/>
      <c r="CUZ134" s="31"/>
      <c r="CVA134" s="31"/>
      <c r="CVB134" s="31"/>
      <c r="CVC134" s="31"/>
      <c r="CVD134" s="31"/>
      <c r="CVE134" s="31"/>
      <c r="CVF134" s="31"/>
      <c r="CVG134" s="31"/>
      <c r="CVH134" s="31"/>
      <c r="CVI134" s="31"/>
      <c r="CVJ134" s="31"/>
      <c r="CVK134" s="31"/>
      <c r="CVL134" s="31"/>
      <c r="CVM134" s="31"/>
      <c r="CVN134" s="31"/>
      <c r="CVO134" s="31"/>
      <c r="CVP134" s="31"/>
      <c r="CVQ134" s="31"/>
      <c r="CVR134" s="31"/>
      <c r="CVS134" s="31"/>
      <c r="CVT134" s="31"/>
      <c r="CVU134" s="31"/>
      <c r="CVV134" s="31"/>
      <c r="CVW134" s="31"/>
      <c r="CVX134" s="31"/>
      <c r="CVY134" s="31"/>
      <c r="CVZ134" s="31"/>
      <c r="CWA134" s="31"/>
      <c r="CWB134" s="31"/>
      <c r="CWC134" s="31"/>
      <c r="CWD134" s="31"/>
      <c r="CWE134" s="31"/>
      <c r="CWF134" s="31"/>
      <c r="CWG134" s="31"/>
      <c r="CWH134" s="31"/>
      <c r="CWI134" s="31"/>
      <c r="CWJ134" s="31"/>
      <c r="CWK134" s="31"/>
      <c r="CWL134" s="31"/>
      <c r="CWM134" s="31"/>
      <c r="CWN134" s="31"/>
      <c r="CWO134" s="31"/>
      <c r="CWP134" s="31"/>
      <c r="CWQ134" s="31"/>
      <c r="CWR134" s="31"/>
      <c r="CWS134" s="31"/>
      <c r="CWT134" s="31"/>
      <c r="CWU134" s="31"/>
      <c r="CWV134" s="31"/>
      <c r="CWW134" s="31"/>
      <c r="CWX134" s="31"/>
      <c r="CWY134" s="31"/>
      <c r="CWZ134" s="31"/>
      <c r="CXA134" s="31"/>
      <c r="CXB134" s="31"/>
      <c r="CXC134" s="31"/>
      <c r="CXD134" s="31"/>
      <c r="CXE134" s="31"/>
      <c r="CXF134" s="31"/>
      <c r="CXG134" s="31"/>
      <c r="CXH134" s="31"/>
      <c r="CXI134" s="31"/>
      <c r="CXJ134" s="31"/>
      <c r="CXK134" s="31"/>
      <c r="CXL134" s="31"/>
      <c r="CXM134" s="31"/>
      <c r="CXN134" s="31"/>
      <c r="CXO134" s="31"/>
      <c r="CXP134" s="31"/>
      <c r="CXQ134" s="31"/>
      <c r="CXR134" s="31"/>
      <c r="CXS134" s="31"/>
      <c r="CXT134" s="31"/>
      <c r="CXU134" s="31"/>
      <c r="CXV134" s="31"/>
      <c r="CXW134" s="31"/>
      <c r="CXX134" s="31"/>
      <c r="CXY134" s="31"/>
      <c r="CXZ134" s="31"/>
      <c r="CYA134" s="31"/>
      <c r="CYB134" s="31"/>
      <c r="CYC134" s="31"/>
      <c r="CYD134" s="31"/>
      <c r="CYE134" s="31"/>
      <c r="CYF134" s="31"/>
      <c r="CYG134" s="31"/>
      <c r="CYH134" s="31"/>
      <c r="CYI134" s="31"/>
      <c r="CYJ134" s="31"/>
      <c r="CYK134" s="31"/>
      <c r="CYL134" s="31"/>
      <c r="CYM134" s="31"/>
      <c r="CYN134" s="31"/>
      <c r="CYO134" s="31"/>
      <c r="CYP134" s="31"/>
      <c r="CYQ134" s="31"/>
      <c r="CYR134" s="31"/>
      <c r="CYS134" s="31"/>
      <c r="CYT134" s="31"/>
      <c r="CYU134" s="31"/>
      <c r="CYV134" s="31"/>
      <c r="CYW134" s="31"/>
      <c r="CYX134" s="31"/>
      <c r="CYY134" s="31"/>
      <c r="CYZ134" s="31"/>
      <c r="CZA134" s="31"/>
      <c r="CZB134" s="31"/>
      <c r="CZC134" s="31"/>
      <c r="CZD134" s="31"/>
      <c r="CZE134" s="31"/>
      <c r="CZF134" s="31"/>
      <c r="CZG134" s="31"/>
      <c r="CZH134" s="31"/>
      <c r="CZI134" s="31"/>
      <c r="CZJ134" s="31"/>
      <c r="CZK134" s="31"/>
      <c r="CZL134" s="31"/>
      <c r="CZM134" s="31"/>
      <c r="CZN134" s="31"/>
      <c r="CZO134" s="31"/>
      <c r="CZP134" s="31"/>
      <c r="CZQ134" s="31"/>
      <c r="CZR134" s="31"/>
      <c r="CZS134" s="31"/>
      <c r="CZT134" s="31"/>
      <c r="CZU134" s="31"/>
      <c r="CZV134" s="31"/>
      <c r="CZW134" s="31"/>
      <c r="CZX134" s="31"/>
      <c r="CZY134" s="31"/>
      <c r="CZZ134" s="31"/>
      <c r="DAA134" s="31"/>
      <c r="DAB134" s="31"/>
      <c r="DAC134" s="31"/>
      <c r="DAD134" s="31"/>
      <c r="DAE134" s="31"/>
      <c r="DAF134" s="31"/>
      <c r="DAG134" s="31"/>
      <c r="DAH134" s="31"/>
      <c r="DAI134" s="31"/>
      <c r="DAJ134" s="31"/>
      <c r="DAK134" s="31"/>
      <c r="DAL134" s="31"/>
      <c r="DAM134" s="31"/>
      <c r="DAN134" s="31"/>
      <c r="DAO134" s="31"/>
      <c r="DAP134" s="31"/>
      <c r="DAQ134" s="31"/>
      <c r="DAR134" s="31"/>
      <c r="DAS134" s="31"/>
      <c r="DAT134" s="31"/>
      <c r="DAU134" s="31"/>
      <c r="DAV134" s="31"/>
      <c r="DAW134" s="31"/>
      <c r="DAX134" s="31"/>
      <c r="DAY134" s="31"/>
      <c r="DAZ134" s="31"/>
      <c r="DBA134" s="31"/>
      <c r="DBB134" s="31"/>
      <c r="DBC134" s="31"/>
      <c r="DBD134" s="31"/>
      <c r="DBE134" s="31"/>
      <c r="DBF134" s="31"/>
      <c r="DBG134" s="31"/>
      <c r="DBH134" s="31"/>
      <c r="DBI134" s="31"/>
      <c r="DBJ134" s="31"/>
      <c r="DBK134" s="31"/>
      <c r="DBL134" s="31"/>
      <c r="DBM134" s="31"/>
      <c r="DBN134" s="31"/>
      <c r="DBO134" s="31"/>
      <c r="DBP134" s="31"/>
      <c r="DBQ134" s="31"/>
      <c r="DBR134" s="31"/>
      <c r="DBS134" s="31"/>
      <c r="DBT134" s="31"/>
      <c r="DBU134" s="31"/>
      <c r="DBV134" s="31"/>
      <c r="DBW134" s="31"/>
      <c r="DBX134" s="31"/>
      <c r="DBY134" s="31"/>
      <c r="DBZ134" s="31"/>
      <c r="DCA134" s="31"/>
      <c r="DCB134" s="31"/>
      <c r="DCC134" s="31"/>
      <c r="DCD134" s="31"/>
      <c r="DCE134" s="31"/>
      <c r="DCF134" s="31"/>
      <c r="DCG134" s="31"/>
      <c r="DCH134" s="31"/>
      <c r="DCI134" s="31"/>
      <c r="DCJ134" s="31"/>
      <c r="DCK134" s="31"/>
      <c r="DCL134" s="31"/>
      <c r="DCM134" s="31"/>
      <c r="DCN134" s="31"/>
      <c r="DCO134" s="31"/>
      <c r="DCP134" s="31"/>
      <c r="DCQ134" s="31"/>
      <c r="DCR134" s="31"/>
      <c r="DCS134" s="31"/>
      <c r="DCT134" s="31"/>
      <c r="DCU134" s="31"/>
      <c r="DCV134" s="31"/>
      <c r="DCW134" s="31"/>
      <c r="DCX134" s="31"/>
      <c r="DCY134" s="31"/>
      <c r="DCZ134" s="31"/>
      <c r="DDA134" s="31"/>
      <c r="DDB134" s="31"/>
      <c r="DDC134" s="31"/>
      <c r="DDD134" s="31"/>
      <c r="DDE134" s="31"/>
      <c r="DDF134" s="31"/>
      <c r="DDG134" s="31"/>
      <c r="DDH134" s="31"/>
      <c r="DDI134" s="31"/>
      <c r="DDJ134" s="31"/>
      <c r="DDK134" s="31"/>
      <c r="DDL134" s="31"/>
      <c r="DDM134" s="31"/>
      <c r="DDN134" s="31"/>
      <c r="DDO134" s="31"/>
      <c r="DDP134" s="31"/>
      <c r="DDQ134" s="31"/>
      <c r="DDR134" s="31"/>
      <c r="DDS134" s="31"/>
      <c r="DDT134" s="31"/>
      <c r="DDU134" s="31"/>
      <c r="DDV134" s="31"/>
      <c r="DDW134" s="31"/>
      <c r="DDX134" s="31"/>
      <c r="DDY134" s="31"/>
      <c r="DDZ134" s="31"/>
      <c r="DEA134" s="31"/>
      <c r="DEB134" s="31"/>
      <c r="DEC134" s="31"/>
      <c r="DED134" s="31"/>
      <c r="DEE134" s="31"/>
      <c r="DEF134" s="31"/>
      <c r="DEG134" s="31"/>
      <c r="DEH134" s="31"/>
      <c r="DEI134" s="31"/>
      <c r="DEJ134" s="31"/>
      <c r="DEK134" s="31"/>
      <c r="DEL134" s="31"/>
      <c r="DEM134" s="31"/>
      <c r="DEN134" s="31"/>
      <c r="DEO134" s="31"/>
      <c r="DEP134" s="31"/>
      <c r="DEQ134" s="31"/>
      <c r="DER134" s="31"/>
      <c r="DES134" s="31"/>
      <c r="DET134" s="31"/>
      <c r="DEU134" s="31"/>
      <c r="DEV134" s="31"/>
      <c r="DEW134" s="31"/>
      <c r="DEX134" s="31"/>
      <c r="DEY134" s="31"/>
      <c r="DEZ134" s="31"/>
      <c r="DFA134" s="31"/>
      <c r="DFB134" s="31"/>
      <c r="DFC134" s="31"/>
      <c r="DFD134" s="31"/>
      <c r="DFE134" s="31"/>
      <c r="DFF134" s="31"/>
      <c r="DFG134" s="31"/>
      <c r="DFH134" s="31"/>
      <c r="DFI134" s="31"/>
      <c r="DFJ134" s="31"/>
      <c r="DFK134" s="31"/>
      <c r="DFL134" s="31"/>
      <c r="DFM134" s="31"/>
      <c r="DFN134" s="31"/>
      <c r="DFO134" s="31"/>
      <c r="DFP134" s="31"/>
      <c r="DFQ134" s="31"/>
      <c r="DFR134" s="31"/>
      <c r="DFS134" s="31"/>
      <c r="DFT134" s="31"/>
      <c r="DFU134" s="31"/>
      <c r="DFV134" s="31"/>
      <c r="DFW134" s="31"/>
      <c r="DFX134" s="31"/>
      <c r="DFY134" s="31"/>
      <c r="DFZ134" s="31"/>
      <c r="DGA134" s="31"/>
      <c r="DGB134" s="31"/>
      <c r="DGC134" s="31"/>
      <c r="DGD134" s="31"/>
      <c r="DGE134" s="31"/>
      <c r="DGF134" s="31"/>
      <c r="DGG134" s="31"/>
      <c r="DGH134" s="31"/>
      <c r="DGI134" s="31"/>
      <c r="DGJ134" s="31"/>
      <c r="DGK134" s="31"/>
      <c r="DGL134" s="31"/>
      <c r="DGM134" s="31"/>
      <c r="DGN134" s="31"/>
      <c r="DGO134" s="31"/>
      <c r="DGP134" s="31"/>
      <c r="DGQ134" s="31"/>
      <c r="DGR134" s="31"/>
      <c r="DGS134" s="31"/>
      <c r="DGT134" s="31"/>
      <c r="DGU134" s="31"/>
      <c r="DGV134" s="31"/>
      <c r="DGW134" s="31"/>
      <c r="DGX134" s="31"/>
      <c r="DGY134" s="31"/>
      <c r="DGZ134" s="31"/>
      <c r="DHA134" s="31"/>
      <c r="DHB134" s="31"/>
      <c r="DHC134" s="31"/>
      <c r="DHD134" s="31"/>
      <c r="DHE134" s="31"/>
      <c r="DHF134" s="31"/>
      <c r="DHG134" s="31"/>
      <c r="DHH134" s="31"/>
      <c r="DHI134" s="31"/>
      <c r="DHJ134" s="31"/>
      <c r="DHK134" s="31"/>
      <c r="DHL134" s="31"/>
      <c r="DHM134" s="31"/>
      <c r="DHN134" s="31"/>
      <c r="DHO134" s="31"/>
      <c r="DHP134" s="31"/>
      <c r="DHQ134" s="31"/>
      <c r="DHR134" s="31"/>
      <c r="DHS134" s="31"/>
      <c r="DHT134" s="31"/>
      <c r="DHU134" s="31"/>
      <c r="DHV134" s="31"/>
      <c r="DHW134" s="31"/>
      <c r="DHX134" s="31"/>
      <c r="DHY134" s="31"/>
      <c r="DHZ134" s="31"/>
      <c r="DIA134" s="31"/>
      <c r="DIB134" s="31"/>
      <c r="DIC134" s="31"/>
      <c r="DID134" s="31"/>
      <c r="DIE134" s="31"/>
      <c r="DIF134" s="31"/>
      <c r="DIG134" s="31"/>
      <c r="DIH134" s="31"/>
      <c r="DII134" s="31"/>
      <c r="DIJ134" s="31"/>
      <c r="DIK134" s="31"/>
      <c r="DIL134" s="31"/>
      <c r="DIM134" s="31"/>
      <c r="DIN134" s="31"/>
      <c r="DIO134" s="31"/>
      <c r="DIP134" s="31"/>
      <c r="DIQ134" s="31"/>
      <c r="DIR134" s="31"/>
      <c r="DIS134" s="31"/>
      <c r="DIT134" s="31"/>
      <c r="DIU134" s="31"/>
      <c r="DIV134" s="31"/>
      <c r="DIW134" s="31"/>
      <c r="DIX134" s="31"/>
      <c r="DIY134" s="31"/>
      <c r="DIZ134" s="31"/>
      <c r="DJA134" s="31"/>
      <c r="DJB134" s="31"/>
      <c r="DJC134" s="31"/>
      <c r="DJD134" s="31"/>
      <c r="DJE134" s="31"/>
      <c r="DJF134" s="31"/>
      <c r="DJG134" s="31"/>
      <c r="DJH134" s="31"/>
      <c r="DJI134" s="31"/>
      <c r="DJJ134" s="31"/>
      <c r="DJK134" s="31"/>
      <c r="DJL134" s="31"/>
      <c r="DJM134" s="31"/>
      <c r="DJN134" s="31"/>
      <c r="DJO134" s="31"/>
      <c r="DJP134" s="31"/>
      <c r="DJQ134" s="31"/>
      <c r="DJR134" s="31"/>
      <c r="DJS134" s="31"/>
      <c r="DJT134" s="31"/>
      <c r="DJU134" s="31"/>
      <c r="DJV134" s="31"/>
      <c r="DJW134" s="31"/>
      <c r="DJX134" s="31"/>
      <c r="DJY134" s="31"/>
      <c r="DJZ134" s="31"/>
      <c r="DKA134" s="31"/>
      <c r="DKB134" s="31"/>
      <c r="DKC134" s="31"/>
      <c r="DKD134" s="31"/>
      <c r="DKE134" s="31"/>
      <c r="DKF134" s="31"/>
      <c r="DKG134" s="31"/>
      <c r="DKH134" s="31"/>
      <c r="DKI134" s="31"/>
      <c r="DKJ134" s="31"/>
      <c r="DKK134" s="31"/>
      <c r="DKL134" s="31"/>
      <c r="DKM134" s="31"/>
      <c r="DKN134" s="31"/>
      <c r="DKO134" s="31"/>
      <c r="DKP134" s="31"/>
      <c r="DKQ134" s="31"/>
      <c r="DKR134" s="31"/>
      <c r="DKS134" s="31"/>
      <c r="DKT134" s="31"/>
      <c r="DKU134" s="31"/>
      <c r="DKV134" s="31"/>
      <c r="DKW134" s="31"/>
      <c r="DKX134" s="31"/>
      <c r="DKY134" s="31"/>
      <c r="DKZ134" s="31"/>
      <c r="DLA134" s="31"/>
      <c r="DLB134" s="31"/>
      <c r="DLC134" s="31"/>
      <c r="DLD134" s="31"/>
      <c r="DLE134" s="31"/>
      <c r="DLF134" s="31"/>
      <c r="DLG134" s="31"/>
      <c r="DLH134" s="31"/>
      <c r="DLI134" s="31"/>
      <c r="DLJ134" s="31"/>
      <c r="DLK134" s="31"/>
      <c r="DLL134" s="31"/>
      <c r="DLM134" s="31"/>
      <c r="DLN134" s="31"/>
      <c r="DLO134" s="31"/>
      <c r="DLP134" s="31"/>
      <c r="DLQ134" s="31"/>
      <c r="DLR134" s="31"/>
      <c r="DLS134" s="31"/>
      <c r="DLT134" s="31"/>
      <c r="DLU134" s="31"/>
      <c r="DLV134" s="31"/>
      <c r="DLW134" s="31"/>
      <c r="DLX134" s="31"/>
      <c r="DLY134" s="31"/>
      <c r="DLZ134" s="31"/>
      <c r="DMA134" s="31"/>
      <c r="DMB134" s="31"/>
      <c r="DMC134" s="31"/>
      <c r="DMD134" s="31"/>
      <c r="DME134" s="31"/>
      <c r="DMF134" s="31"/>
      <c r="DMG134" s="31"/>
      <c r="DMH134" s="31"/>
      <c r="DMI134" s="31"/>
      <c r="DMJ134" s="31"/>
      <c r="DMK134" s="31"/>
      <c r="DML134" s="31"/>
      <c r="DMM134" s="31"/>
      <c r="DMN134" s="31"/>
      <c r="DMO134" s="31"/>
      <c r="DMP134" s="31"/>
      <c r="DMQ134" s="31"/>
      <c r="DMR134" s="31"/>
      <c r="DMS134" s="31"/>
      <c r="DMT134" s="31"/>
      <c r="DMU134" s="31"/>
      <c r="DMV134" s="31"/>
      <c r="DMW134" s="31"/>
      <c r="DMX134" s="31"/>
      <c r="DMY134" s="31"/>
      <c r="DMZ134" s="31"/>
      <c r="DNA134" s="31"/>
      <c r="DNB134" s="31"/>
      <c r="DNC134" s="31"/>
      <c r="DND134" s="31"/>
      <c r="DNE134" s="31"/>
      <c r="DNF134" s="31"/>
      <c r="DNG134" s="31"/>
      <c r="DNH134" s="31"/>
      <c r="DNI134" s="31"/>
      <c r="DNJ134" s="31"/>
      <c r="DNK134" s="31"/>
      <c r="DNL134" s="31"/>
      <c r="DNM134" s="31"/>
      <c r="DNN134" s="31"/>
      <c r="DNO134" s="31"/>
      <c r="DNP134" s="31"/>
      <c r="DNQ134" s="31"/>
      <c r="DNR134" s="31"/>
      <c r="DNS134" s="31"/>
      <c r="DNT134" s="31"/>
      <c r="DNU134" s="31"/>
      <c r="DNV134" s="31"/>
      <c r="DNW134" s="31"/>
      <c r="DNX134" s="31"/>
      <c r="DNY134" s="31"/>
      <c r="DNZ134" s="31"/>
      <c r="DOA134" s="31"/>
      <c r="DOB134" s="31"/>
      <c r="DOC134" s="31"/>
      <c r="DOD134" s="31"/>
      <c r="DOE134" s="31"/>
      <c r="DOF134" s="31"/>
      <c r="DOG134" s="31"/>
      <c r="DOH134" s="31"/>
      <c r="DOI134" s="31"/>
      <c r="DOJ134" s="31"/>
      <c r="DOK134" s="31"/>
      <c r="DOL134" s="31"/>
      <c r="DOM134" s="31"/>
      <c r="DON134" s="31"/>
      <c r="DOO134" s="31"/>
      <c r="DOP134" s="31"/>
      <c r="DOQ134" s="31"/>
      <c r="DOR134" s="31"/>
      <c r="DOS134" s="31"/>
      <c r="DOT134" s="31"/>
      <c r="DOU134" s="31"/>
      <c r="DOV134" s="31"/>
      <c r="DOW134" s="31"/>
      <c r="DOX134" s="31"/>
      <c r="DOY134" s="31"/>
      <c r="DOZ134" s="31"/>
      <c r="DPA134" s="31"/>
      <c r="DPB134" s="31"/>
      <c r="DPC134" s="31"/>
      <c r="DPD134" s="31"/>
      <c r="DPE134" s="31"/>
      <c r="DPF134" s="31"/>
      <c r="DPG134" s="31"/>
      <c r="DPH134" s="31"/>
      <c r="DPI134" s="31"/>
      <c r="DPJ134" s="31"/>
      <c r="DPK134" s="31"/>
      <c r="DPL134" s="31"/>
      <c r="DPM134" s="31"/>
      <c r="DPN134" s="31"/>
      <c r="DPO134" s="31"/>
      <c r="DPP134" s="31"/>
      <c r="DPQ134" s="31"/>
      <c r="DPR134" s="31"/>
      <c r="DPS134" s="31"/>
      <c r="DPT134" s="31"/>
      <c r="DPU134" s="31"/>
      <c r="DPV134" s="31"/>
      <c r="DPW134" s="31"/>
      <c r="DPX134" s="31"/>
      <c r="DPY134" s="31"/>
      <c r="DPZ134" s="31"/>
      <c r="DQA134" s="31"/>
      <c r="DQB134" s="31"/>
      <c r="DQC134" s="31"/>
      <c r="DQD134" s="31"/>
      <c r="DQE134" s="31"/>
      <c r="DQF134" s="31"/>
      <c r="DQG134" s="31"/>
      <c r="DQH134" s="31"/>
      <c r="DQI134" s="31"/>
      <c r="DQJ134" s="31"/>
      <c r="DQK134" s="31"/>
      <c r="DQL134" s="31"/>
      <c r="DQM134" s="31"/>
      <c r="DQN134" s="31"/>
      <c r="DQO134" s="31"/>
      <c r="DQP134" s="31"/>
      <c r="DQQ134" s="31"/>
      <c r="DQR134" s="31"/>
      <c r="DQS134" s="31"/>
      <c r="DQT134" s="31"/>
      <c r="DQU134" s="31"/>
      <c r="DQV134" s="31"/>
      <c r="DQW134" s="31"/>
      <c r="DQX134" s="31"/>
      <c r="DQY134" s="31"/>
      <c r="DQZ134" s="31"/>
      <c r="DRA134" s="31"/>
      <c r="DRB134" s="31"/>
      <c r="DRC134" s="31"/>
      <c r="DRD134" s="31"/>
      <c r="DRE134" s="31"/>
      <c r="DRF134" s="31"/>
      <c r="DRG134" s="31"/>
      <c r="DRH134" s="31"/>
      <c r="DRI134" s="31"/>
      <c r="DRJ134" s="31"/>
      <c r="DRK134" s="31"/>
      <c r="DRL134" s="31"/>
      <c r="DRM134" s="31"/>
      <c r="DRN134" s="31"/>
      <c r="DRO134" s="31"/>
      <c r="DRP134" s="31"/>
      <c r="DRQ134" s="31"/>
      <c r="DRR134" s="31"/>
      <c r="DRS134" s="31"/>
      <c r="DRT134" s="31"/>
      <c r="DRU134" s="31"/>
      <c r="DRV134" s="31"/>
      <c r="DRW134" s="31"/>
      <c r="DRX134" s="31"/>
      <c r="DRY134" s="31"/>
      <c r="DRZ134" s="31"/>
      <c r="DSA134" s="31"/>
      <c r="DSB134" s="31"/>
      <c r="DSC134" s="31"/>
      <c r="DSD134" s="31"/>
      <c r="DSE134" s="31"/>
      <c r="DSF134" s="31"/>
      <c r="DSG134" s="31"/>
      <c r="DSH134" s="31"/>
      <c r="DSI134" s="31"/>
      <c r="DSJ134" s="31"/>
      <c r="DSK134" s="31"/>
      <c r="DSL134" s="31"/>
      <c r="DSM134" s="31"/>
      <c r="DSN134" s="31"/>
      <c r="DSO134" s="31"/>
      <c r="DSP134" s="31"/>
      <c r="DSQ134" s="31"/>
      <c r="DSR134" s="31"/>
      <c r="DSS134" s="31"/>
      <c r="DST134" s="31"/>
      <c r="DSU134" s="31"/>
      <c r="DSV134" s="31"/>
      <c r="DSW134" s="31"/>
      <c r="DSX134" s="31"/>
      <c r="DSY134" s="31"/>
      <c r="DSZ134" s="31"/>
      <c r="DTA134" s="31"/>
      <c r="DTB134" s="31"/>
      <c r="DTC134" s="31"/>
      <c r="DTD134" s="31"/>
      <c r="DTE134" s="31"/>
      <c r="DTF134" s="31"/>
      <c r="DTG134" s="31"/>
      <c r="DTH134" s="31"/>
      <c r="DTI134" s="31"/>
      <c r="DTJ134" s="31"/>
      <c r="DTK134" s="31"/>
      <c r="DTL134" s="31"/>
      <c r="DTM134" s="31"/>
      <c r="DTN134" s="31"/>
      <c r="DTO134" s="31"/>
      <c r="DTP134" s="31"/>
      <c r="DTQ134" s="31"/>
      <c r="DTR134" s="31"/>
      <c r="DTS134" s="31"/>
      <c r="DTT134" s="31"/>
      <c r="DTU134" s="31"/>
      <c r="DTV134" s="31"/>
      <c r="DTW134" s="31"/>
      <c r="DTX134" s="31"/>
      <c r="DTY134" s="31"/>
      <c r="DTZ134" s="31"/>
      <c r="DUA134" s="31"/>
      <c r="DUB134" s="31"/>
      <c r="DUC134" s="31"/>
      <c r="DUD134" s="31"/>
      <c r="DUE134" s="31"/>
      <c r="DUF134" s="31"/>
      <c r="DUG134" s="31"/>
      <c r="DUH134" s="31"/>
      <c r="DUI134" s="31"/>
      <c r="DUJ134" s="31"/>
      <c r="DUK134" s="31"/>
      <c r="DUL134" s="31"/>
      <c r="DUM134" s="31"/>
      <c r="DUN134" s="31"/>
      <c r="DUO134" s="31"/>
      <c r="DUP134" s="31"/>
      <c r="DUQ134" s="31"/>
      <c r="DUR134" s="31"/>
      <c r="DUS134" s="31"/>
      <c r="DUT134" s="31"/>
      <c r="DUU134" s="31"/>
      <c r="DUV134" s="31"/>
      <c r="DUW134" s="31"/>
      <c r="DUX134" s="31"/>
      <c r="DUY134" s="31"/>
      <c r="DUZ134" s="31"/>
      <c r="DVA134" s="31"/>
      <c r="DVB134" s="31"/>
      <c r="DVC134" s="31"/>
      <c r="DVD134" s="31"/>
      <c r="DVE134" s="31"/>
      <c r="DVF134" s="31"/>
      <c r="DVG134" s="31"/>
      <c r="DVH134" s="31"/>
      <c r="DVI134" s="31"/>
      <c r="DVJ134" s="31"/>
      <c r="DVK134" s="31"/>
      <c r="DVL134" s="31"/>
      <c r="DVM134" s="31"/>
      <c r="DVN134" s="31"/>
      <c r="DVO134" s="31"/>
      <c r="DVP134" s="31"/>
      <c r="DVQ134" s="31"/>
      <c r="DVR134" s="31"/>
      <c r="DVS134" s="31"/>
      <c r="DVT134" s="31"/>
      <c r="DVU134" s="31"/>
      <c r="DVV134" s="31"/>
      <c r="DVW134" s="31"/>
      <c r="DVX134" s="31"/>
      <c r="DVY134" s="31"/>
      <c r="DVZ134" s="31"/>
      <c r="DWA134" s="31"/>
      <c r="DWB134" s="31"/>
      <c r="DWC134" s="31"/>
      <c r="DWD134" s="31"/>
      <c r="DWE134" s="31"/>
      <c r="DWF134" s="31"/>
      <c r="DWG134" s="31"/>
      <c r="DWH134" s="31"/>
      <c r="DWI134" s="31"/>
      <c r="DWJ134" s="31"/>
      <c r="DWK134" s="31"/>
      <c r="DWL134" s="31"/>
      <c r="DWM134" s="31"/>
      <c r="DWN134" s="31"/>
      <c r="DWO134" s="31"/>
      <c r="DWP134" s="31"/>
      <c r="DWQ134" s="31"/>
      <c r="DWR134" s="31"/>
      <c r="DWS134" s="31"/>
      <c r="DWT134" s="31"/>
      <c r="DWU134" s="31"/>
      <c r="DWV134" s="31"/>
      <c r="DWW134" s="31"/>
      <c r="DWX134" s="31"/>
      <c r="DWY134" s="31"/>
      <c r="DWZ134" s="31"/>
      <c r="DXA134" s="31"/>
      <c r="DXB134" s="31"/>
      <c r="DXC134" s="31"/>
      <c r="DXD134" s="31"/>
      <c r="DXE134" s="31"/>
      <c r="DXF134" s="31"/>
      <c r="DXG134" s="31"/>
      <c r="DXH134" s="31"/>
      <c r="DXI134" s="31"/>
      <c r="DXJ134" s="31"/>
      <c r="DXK134" s="31"/>
      <c r="DXL134" s="31"/>
      <c r="DXM134" s="31"/>
      <c r="DXN134" s="31"/>
      <c r="DXO134" s="31"/>
      <c r="DXP134" s="31"/>
      <c r="DXQ134" s="31"/>
      <c r="DXR134" s="31"/>
      <c r="DXS134" s="31"/>
      <c r="DXT134" s="31"/>
      <c r="DXU134" s="31"/>
      <c r="DXV134" s="31"/>
      <c r="DXW134" s="31"/>
      <c r="DXX134" s="31"/>
      <c r="DXY134" s="31"/>
      <c r="DXZ134" s="31"/>
      <c r="DYA134" s="31"/>
      <c r="DYB134" s="31"/>
      <c r="DYC134" s="31"/>
      <c r="DYD134" s="31"/>
      <c r="DYE134" s="31"/>
      <c r="DYF134" s="31"/>
      <c r="DYG134" s="31"/>
      <c r="DYH134" s="31"/>
      <c r="DYI134" s="31"/>
      <c r="DYJ134" s="31"/>
      <c r="DYK134" s="31"/>
      <c r="DYL134" s="31"/>
      <c r="DYM134" s="31"/>
      <c r="DYN134" s="31"/>
      <c r="DYO134" s="31"/>
      <c r="DYP134" s="31"/>
      <c r="DYQ134" s="31"/>
      <c r="DYR134" s="31"/>
      <c r="DYS134" s="31"/>
      <c r="DYT134" s="31"/>
      <c r="DYU134" s="31"/>
      <c r="DYV134" s="31"/>
      <c r="DYW134" s="31"/>
      <c r="DYX134" s="31"/>
      <c r="DYY134" s="31"/>
      <c r="DYZ134" s="31"/>
      <c r="DZA134" s="31"/>
      <c r="DZB134" s="31"/>
      <c r="DZC134" s="31"/>
      <c r="DZD134" s="31"/>
      <c r="DZE134" s="31"/>
      <c r="DZF134" s="31"/>
      <c r="DZG134" s="31"/>
      <c r="DZH134" s="31"/>
      <c r="DZI134" s="31"/>
      <c r="DZJ134" s="31"/>
      <c r="DZK134" s="31"/>
      <c r="DZL134" s="31"/>
      <c r="DZM134" s="31"/>
      <c r="DZN134" s="31"/>
      <c r="DZO134" s="31"/>
      <c r="DZP134" s="31"/>
      <c r="DZQ134" s="31"/>
      <c r="DZR134" s="31"/>
      <c r="DZS134" s="31"/>
      <c r="DZT134" s="31"/>
      <c r="DZU134" s="31"/>
      <c r="DZV134" s="31"/>
      <c r="DZW134" s="31"/>
      <c r="DZX134" s="31"/>
      <c r="DZY134" s="31"/>
      <c r="DZZ134" s="31"/>
      <c r="EAA134" s="31"/>
      <c r="EAB134" s="31"/>
      <c r="EAC134" s="31"/>
      <c r="EAD134" s="31"/>
      <c r="EAE134" s="31"/>
      <c r="EAF134" s="31"/>
      <c r="EAG134" s="31"/>
      <c r="EAH134" s="31"/>
      <c r="EAI134" s="31"/>
      <c r="EAJ134" s="31"/>
      <c r="EAK134" s="31"/>
      <c r="EAL134" s="31"/>
      <c r="EAM134" s="31"/>
      <c r="EAN134" s="31"/>
      <c r="EAO134" s="31"/>
      <c r="EAP134" s="31"/>
      <c r="EAQ134" s="31"/>
      <c r="EAR134" s="31"/>
      <c r="EAS134" s="31"/>
      <c r="EAT134" s="31"/>
      <c r="EAU134" s="31"/>
      <c r="EAV134" s="31"/>
      <c r="EAW134" s="31"/>
      <c r="EAX134" s="31"/>
      <c r="EAY134" s="31"/>
      <c r="EAZ134" s="31"/>
      <c r="EBA134" s="31"/>
      <c r="EBB134" s="31"/>
      <c r="EBC134" s="31"/>
      <c r="EBD134" s="31"/>
      <c r="EBE134" s="31"/>
      <c r="EBF134" s="31"/>
      <c r="EBG134" s="31"/>
      <c r="EBH134" s="31"/>
      <c r="EBI134" s="31"/>
      <c r="EBJ134" s="31"/>
      <c r="EBK134" s="31"/>
      <c r="EBL134" s="31"/>
      <c r="EBM134" s="31"/>
      <c r="EBN134" s="31"/>
      <c r="EBO134" s="31"/>
      <c r="EBP134" s="31"/>
      <c r="EBQ134" s="31"/>
      <c r="EBR134" s="31"/>
      <c r="EBS134" s="31"/>
      <c r="EBT134" s="31"/>
      <c r="EBU134" s="31"/>
      <c r="EBV134" s="31"/>
      <c r="EBW134" s="31"/>
      <c r="EBX134" s="31"/>
      <c r="EBY134" s="31"/>
      <c r="EBZ134" s="31"/>
      <c r="ECA134" s="31"/>
      <c r="ECB134" s="31"/>
      <c r="ECC134" s="31"/>
      <c r="ECD134" s="31"/>
      <c r="ECE134" s="31"/>
      <c r="ECF134" s="31"/>
      <c r="ECG134" s="31"/>
      <c r="ECH134" s="31"/>
      <c r="ECI134" s="31"/>
      <c r="ECJ134" s="31"/>
      <c r="ECK134" s="31"/>
      <c r="ECL134" s="31"/>
      <c r="ECM134" s="31"/>
      <c r="ECN134" s="31"/>
      <c r="ECO134" s="31"/>
      <c r="ECP134" s="31"/>
      <c r="ECQ134" s="31"/>
      <c r="ECR134" s="31"/>
      <c r="ECS134" s="31"/>
      <c r="ECT134" s="31"/>
      <c r="ECU134" s="31"/>
      <c r="ECV134" s="31"/>
      <c r="ECW134" s="31"/>
      <c r="ECX134" s="31"/>
      <c r="ECY134" s="31"/>
      <c r="ECZ134" s="31"/>
      <c r="EDA134" s="31"/>
      <c r="EDB134" s="31"/>
      <c r="EDC134" s="31"/>
      <c r="EDD134" s="31"/>
      <c r="EDE134" s="31"/>
      <c r="EDF134" s="31"/>
      <c r="EDG134" s="31"/>
      <c r="EDH134" s="31"/>
      <c r="EDI134" s="31"/>
      <c r="EDJ134" s="31"/>
      <c r="EDK134" s="31"/>
      <c r="EDL134" s="31"/>
      <c r="EDM134" s="31"/>
      <c r="EDN134" s="31"/>
      <c r="EDO134" s="31"/>
      <c r="EDP134" s="31"/>
      <c r="EDQ134" s="31"/>
      <c r="EDR134" s="31"/>
      <c r="EDS134" s="31"/>
      <c r="EDT134" s="31"/>
      <c r="EDU134" s="31"/>
      <c r="EDV134" s="31"/>
      <c r="EDW134" s="31"/>
      <c r="EDX134" s="31"/>
      <c r="EDY134" s="31"/>
      <c r="EDZ134" s="31"/>
      <c r="EEA134" s="31"/>
      <c r="EEB134" s="31"/>
      <c r="EEC134" s="31"/>
      <c r="EED134" s="31"/>
      <c r="EEE134" s="31"/>
      <c r="EEF134" s="31"/>
      <c r="EEG134" s="31"/>
      <c r="EEH134" s="31"/>
      <c r="EEI134" s="31"/>
      <c r="EEJ134" s="31"/>
      <c r="EEK134" s="31"/>
      <c r="EEL134" s="31"/>
      <c r="EEM134" s="31"/>
      <c r="EEN134" s="31"/>
      <c r="EEO134" s="31"/>
      <c r="EEP134" s="31"/>
      <c r="EEQ134" s="31"/>
      <c r="EER134" s="31"/>
      <c r="EES134" s="31"/>
      <c r="EET134" s="31"/>
      <c r="EEU134" s="31"/>
      <c r="EEV134" s="31"/>
      <c r="EEW134" s="31"/>
      <c r="EEX134" s="31"/>
      <c r="EEY134" s="31"/>
      <c r="EEZ134" s="31"/>
      <c r="EFA134" s="31"/>
      <c r="EFB134" s="31"/>
      <c r="EFC134" s="31"/>
      <c r="EFD134" s="31"/>
      <c r="EFE134" s="31"/>
      <c r="EFF134" s="31"/>
      <c r="EFG134" s="31"/>
      <c r="EFH134" s="31"/>
      <c r="EFI134" s="31"/>
      <c r="EFJ134" s="31"/>
      <c r="EFK134" s="31"/>
      <c r="EFL134" s="31"/>
      <c r="EFM134" s="31"/>
      <c r="EFN134" s="31"/>
      <c r="EFO134" s="31"/>
      <c r="EFP134" s="31"/>
      <c r="EFQ134" s="31"/>
      <c r="EFR134" s="31"/>
      <c r="EFS134" s="31"/>
      <c r="EFT134" s="31"/>
      <c r="EFU134" s="31"/>
      <c r="EFV134" s="31"/>
      <c r="EFW134" s="31"/>
      <c r="EFX134" s="31"/>
      <c r="EFY134" s="31"/>
      <c r="EFZ134" s="31"/>
      <c r="EGA134" s="31"/>
      <c r="EGB134" s="31"/>
      <c r="EGC134" s="31"/>
      <c r="EGD134" s="31"/>
      <c r="EGE134" s="31"/>
      <c r="EGF134" s="31"/>
      <c r="EGG134" s="31"/>
      <c r="EGH134" s="31"/>
      <c r="EGI134" s="31"/>
      <c r="EGJ134" s="31"/>
      <c r="EGK134" s="31"/>
      <c r="EGL134" s="31"/>
      <c r="EGM134" s="31"/>
      <c r="EGN134" s="31"/>
      <c r="EGO134" s="31"/>
      <c r="EGP134" s="31"/>
      <c r="EGQ134" s="31"/>
      <c r="EGR134" s="31"/>
      <c r="EGS134" s="31"/>
      <c r="EGT134" s="31"/>
      <c r="EGU134" s="31"/>
      <c r="EGV134" s="31"/>
      <c r="EGW134" s="31"/>
      <c r="EGX134" s="31"/>
      <c r="EGY134" s="31"/>
      <c r="EGZ134" s="31"/>
      <c r="EHA134" s="31"/>
      <c r="EHB134" s="31"/>
      <c r="EHC134" s="31"/>
      <c r="EHD134" s="31"/>
      <c r="EHE134" s="31"/>
      <c r="EHF134" s="31"/>
      <c r="EHG134" s="31"/>
      <c r="EHH134" s="31"/>
      <c r="EHI134" s="31"/>
      <c r="EHJ134" s="31"/>
      <c r="EHK134" s="31"/>
      <c r="EHL134" s="31"/>
      <c r="EHM134" s="31"/>
      <c r="EHN134" s="31"/>
      <c r="EHO134" s="31"/>
      <c r="EHP134" s="31"/>
      <c r="EHQ134" s="31"/>
      <c r="EHR134" s="31"/>
      <c r="EHS134" s="31"/>
      <c r="EHT134" s="31"/>
      <c r="EHU134" s="31"/>
      <c r="EHV134" s="31"/>
      <c r="EHW134" s="31"/>
      <c r="EHX134" s="31"/>
      <c r="EHY134" s="31"/>
      <c r="EHZ134" s="31"/>
      <c r="EIA134" s="31"/>
      <c r="EIB134" s="31"/>
      <c r="EIC134" s="31"/>
      <c r="EID134" s="31"/>
      <c r="EIE134" s="31"/>
      <c r="EIF134" s="31"/>
      <c r="EIG134" s="31"/>
      <c r="EIH134" s="31"/>
      <c r="EII134" s="31"/>
      <c r="EIJ134" s="31"/>
      <c r="EIK134" s="31"/>
      <c r="EIL134" s="31"/>
      <c r="EIM134" s="31"/>
      <c r="EIN134" s="31"/>
      <c r="EIO134" s="31"/>
      <c r="EIP134" s="31"/>
      <c r="EIQ134" s="31"/>
      <c r="EIR134" s="31"/>
      <c r="EIS134" s="31"/>
      <c r="EIT134" s="31"/>
      <c r="EIU134" s="31"/>
      <c r="EIV134" s="31"/>
      <c r="EIW134" s="31"/>
      <c r="EIX134" s="31"/>
      <c r="EIY134" s="31"/>
      <c r="EIZ134" s="31"/>
      <c r="EJA134" s="31"/>
      <c r="EJB134" s="31"/>
      <c r="EJC134" s="31"/>
      <c r="EJD134" s="31"/>
      <c r="EJE134" s="31"/>
      <c r="EJF134" s="31"/>
      <c r="EJG134" s="31"/>
      <c r="EJH134" s="31"/>
      <c r="EJI134" s="31"/>
      <c r="EJJ134" s="31"/>
      <c r="EJK134" s="31"/>
      <c r="EJL134" s="31"/>
      <c r="EJM134" s="31"/>
      <c r="EJN134" s="31"/>
      <c r="EJO134" s="31"/>
      <c r="EJP134" s="31"/>
      <c r="EJQ134" s="31"/>
      <c r="EJR134" s="31"/>
      <c r="EJS134" s="31"/>
      <c r="EJT134" s="31"/>
      <c r="EJU134" s="31"/>
      <c r="EJV134" s="31"/>
      <c r="EJW134" s="31"/>
      <c r="EJX134" s="31"/>
      <c r="EJY134" s="31"/>
      <c r="EJZ134" s="31"/>
      <c r="EKA134" s="31"/>
      <c r="EKB134" s="31"/>
      <c r="EKC134" s="31"/>
      <c r="EKD134" s="31"/>
      <c r="EKE134" s="31"/>
      <c r="EKF134" s="31"/>
      <c r="EKG134" s="31"/>
      <c r="EKH134" s="31"/>
      <c r="EKI134" s="31"/>
      <c r="EKJ134" s="31"/>
      <c r="EKK134" s="31"/>
      <c r="EKL134" s="31"/>
      <c r="EKM134" s="31"/>
      <c r="EKN134" s="31"/>
      <c r="EKO134" s="31"/>
      <c r="EKP134" s="31"/>
      <c r="EKQ134" s="31"/>
      <c r="EKR134" s="31"/>
      <c r="EKS134" s="31"/>
      <c r="EKT134" s="31"/>
      <c r="EKU134" s="31"/>
      <c r="EKV134" s="31"/>
      <c r="EKW134" s="31"/>
      <c r="EKX134" s="31"/>
      <c r="EKY134" s="31"/>
      <c r="EKZ134" s="31"/>
      <c r="ELA134" s="31"/>
      <c r="ELB134" s="31"/>
      <c r="ELC134" s="31"/>
      <c r="ELD134" s="31"/>
      <c r="ELE134" s="31"/>
      <c r="ELF134" s="31"/>
      <c r="ELG134" s="31"/>
      <c r="ELH134" s="31"/>
      <c r="ELI134" s="31"/>
      <c r="ELJ134" s="31"/>
      <c r="ELK134" s="31"/>
      <c r="ELL134" s="31"/>
      <c r="ELM134" s="31"/>
      <c r="ELN134" s="31"/>
      <c r="ELO134" s="31"/>
      <c r="ELP134" s="31"/>
      <c r="ELQ134" s="31"/>
      <c r="ELR134" s="31"/>
      <c r="ELS134" s="31"/>
      <c r="ELT134" s="31"/>
      <c r="ELU134" s="31"/>
      <c r="ELV134" s="31"/>
      <c r="ELW134" s="31"/>
      <c r="ELX134" s="31"/>
      <c r="ELY134" s="31"/>
      <c r="ELZ134" s="31"/>
      <c r="EMA134" s="31"/>
      <c r="EMB134" s="31"/>
      <c r="EMC134" s="31"/>
      <c r="EMD134" s="31"/>
      <c r="EME134" s="31"/>
      <c r="EMF134" s="31"/>
      <c r="EMG134" s="31"/>
      <c r="EMH134" s="31"/>
      <c r="EMI134" s="31"/>
      <c r="EMJ134" s="31"/>
      <c r="EMK134" s="31"/>
      <c r="EML134" s="31"/>
      <c r="EMM134" s="31"/>
      <c r="EMN134" s="31"/>
      <c r="EMO134" s="31"/>
      <c r="EMP134" s="31"/>
      <c r="EMQ134" s="31"/>
      <c r="EMR134" s="31"/>
      <c r="EMS134" s="31"/>
      <c r="EMT134" s="31"/>
      <c r="EMU134" s="31"/>
      <c r="EMV134" s="31"/>
      <c r="EMW134" s="31"/>
      <c r="EMX134" s="31"/>
      <c r="EMY134" s="31"/>
      <c r="EMZ134" s="31"/>
      <c r="ENA134" s="31"/>
      <c r="ENB134" s="31"/>
      <c r="ENC134" s="31"/>
      <c r="END134" s="31"/>
      <c r="ENE134" s="31"/>
      <c r="ENF134" s="31"/>
      <c r="ENG134" s="31"/>
      <c r="ENH134" s="31"/>
      <c r="ENI134" s="31"/>
      <c r="ENJ134" s="31"/>
      <c r="ENK134" s="31"/>
      <c r="ENL134" s="31"/>
      <c r="ENM134" s="31"/>
      <c r="ENN134" s="31"/>
      <c r="ENO134" s="31"/>
      <c r="ENP134" s="31"/>
      <c r="ENQ134" s="31"/>
      <c r="ENR134" s="31"/>
      <c r="ENS134" s="31"/>
      <c r="ENT134" s="31"/>
      <c r="ENU134" s="31"/>
      <c r="ENV134" s="31"/>
      <c r="ENW134" s="31"/>
      <c r="ENX134" s="31"/>
      <c r="ENY134" s="31"/>
      <c r="ENZ134" s="31"/>
      <c r="EOA134" s="31"/>
      <c r="EOB134" s="31"/>
      <c r="EOC134" s="31"/>
      <c r="EOD134" s="31"/>
      <c r="EOE134" s="31"/>
      <c r="EOF134" s="31"/>
      <c r="EOG134" s="31"/>
      <c r="EOH134" s="31"/>
      <c r="EOI134" s="31"/>
      <c r="EOJ134" s="31"/>
      <c r="EOK134" s="31"/>
      <c r="EOL134" s="31"/>
      <c r="EOM134" s="31"/>
      <c r="EON134" s="31"/>
      <c r="EOO134" s="31"/>
      <c r="EOP134" s="31"/>
      <c r="EOQ134" s="31"/>
      <c r="EOR134" s="31"/>
      <c r="EOS134" s="31"/>
      <c r="EOT134" s="31"/>
      <c r="EOU134" s="31"/>
      <c r="EOV134" s="31"/>
      <c r="EOW134" s="31"/>
      <c r="EOX134" s="31"/>
      <c r="EOY134" s="31"/>
      <c r="EOZ134" s="31"/>
      <c r="EPA134" s="31"/>
      <c r="EPB134" s="31"/>
      <c r="EPC134" s="31"/>
      <c r="EPD134" s="31"/>
      <c r="EPE134" s="31"/>
      <c r="EPF134" s="31"/>
      <c r="EPG134" s="31"/>
      <c r="EPH134" s="31"/>
      <c r="EPI134" s="31"/>
      <c r="EPJ134" s="31"/>
      <c r="EPK134" s="31"/>
      <c r="EPL134" s="31"/>
      <c r="EPM134" s="31"/>
      <c r="EPN134" s="31"/>
      <c r="EPO134" s="31"/>
      <c r="EPP134" s="31"/>
      <c r="EPQ134" s="31"/>
      <c r="EPR134" s="31"/>
      <c r="EPS134" s="31"/>
      <c r="EPT134" s="31"/>
      <c r="EPU134" s="31"/>
      <c r="EPV134" s="31"/>
      <c r="EPW134" s="31"/>
      <c r="EPX134" s="31"/>
      <c r="EPY134" s="31"/>
      <c r="EPZ134" s="31"/>
      <c r="EQA134" s="31"/>
      <c r="EQB134" s="31"/>
      <c r="EQC134" s="31"/>
      <c r="EQD134" s="31"/>
      <c r="EQE134" s="31"/>
      <c r="EQF134" s="31"/>
      <c r="EQG134" s="31"/>
      <c r="EQH134" s="31"/>
      <c r="EQI134" s="31"/>
      <c r="EQJ134" s="31"/>
      <c r="EQK134" s="31"/>
      <c r="EQL134" s="31"/>
      <c r="EQM134" s="31"/>
      <c r="EQN134" s="31"/>
      <c r="EQO134" s="31"/>
      <c r="EQP134" s="31"/>
      <c r="EQQ134" s="31"/>
      <c r="EQR134" s="31"/>
      <c r="EQS134" s="31"/>
      <c r="EQT134" s="31"/>
      <c r="EQU134" s="31"/>
      <c r="EQV134" s="31"/>
      <c r="EQW134" s="31"/>
      <c r="EQX134" s="31"/>
      <c r="EQY134" s="31"/>
      <c r="EQZ134" s="31"/>
      <c r="ERA134" s="31"/>
      <c r="ERB134" s="31"/>
      <c r="ERC134" s="31"/>
      <c r="ERD134" s="31"/>
      <c r="ERE134" s="31"/>
      <c r="ERF134" s="31"/>
      <c r="ERG134" s="31"/>
      <c r="ERH134" s="31"/>
      <c r="ERI134" s="31"/>
      <c r="ERJ134" s="31"/>
      <c r="ERK134" s="31"/>
      <c r="ERL134" s="31"/>
      <c r="ERM134" s="31"/>
      <c r="ERN134" s="31"/>
      <c r="ERO134" s="31"/>
      <c r="ERP134" s="31"/>
      <c r="ERQ134" s="31"/>
      <c r="ERR134" s="31"/>
      <c r="ERS134" s="31"/>
      <c r="ERT134" s="31"/>
      <c r="ERU134" s="31"/>
      <c r="ERV134" s="31"/>
      <c r="ERW134" s="31"/>
      <c r="ERX134" s="31"/>
      <c r="ERY134" s="31"/>
      <c r="ERZ134" s="31"/>
      <c r="ESA134" s="31"/>
      <c r="ESB134" s="31"/>
      <c r="ESC134" s="31"/>
      <c r="ESD134" s="31"/>
      <c r="ESE134" s="31"/>
      <c r="ESF134" s="31"/>
      <c r="ESG134" s="31"/>
      <c r="ESH134" s="31"/>
      <c r="ESI134" s="31"/>
      <c r="ESJ134" s="31"/>
      <c r="ESK134" s="31"/>
      <c r="ESL134" s="31"/>
      <c r="ESM134" s="31"/>
      <c r="ESN134" s="31"/>
      <c r="ESO134" s="31"/>
      <c r="ESP134" s="31"/>
      <c r="ESQ134" s="31"/>
      <c r="ESR134" s="31"/>
      <c r="ESS134" s="31"/>
      <c r="EST134" s="31"/>
      <c r="ESU134" s="31"/>
      <c r="ESV134" s="31"/>
      <c r="ESW134" s="31"/>
      <c r="ESX134" s="31"/>
      <c r="ESY134" s="31"/>
      <c r="ESZ134" s="31"/>
      <c r="ETA134" s="31"/>
      <c r="ETB134" s="31"/>
      <c r="ETC134" s="31"/>
      <c r="ETD134" s="31"/>
      <c r="ETE134" s="31"/>
      <c r="ETF134" s="31"/>
      <c r="ETG134" s="31"/>
      <c r="ETH134" s="31"/>
      <c r="ETI134" s="31"/>
      <c r="ETJ134" s="31"/>
      <c r="ETK134" s="31"/>
      <c r="ETL134" s="31"/>
      <c r="ETM134" s="31"/>
      <c r="ETN134" s="31"/>
      <c r="ETO134" s="31"/>
      <c r="ETP134" s="31"/>
      <c r="ETQ134" s="31"/>
      <c r="ETR134" s="31"/>
      <c r="ETS134" s="31"/>
      <c r="ETT134" s="31"/>
      <c r="ETU134" s="31"/>
      <c r="ETV134" s="31"/>
      <c r="ETW134" s="31"/>
      <c r="ETX134" s="31"/>
      <c r="ETY134" s="31"/>
      <c r="ETZ134" s="31"/>
      <c r="EUA134" s="31"/>
      <c r="EUB134" s="31"/>
      <c r="EUC134" s="31"/>
      <c r="EUD134" s="31"/>
      <c r="EUE134" s="31"/>
      <c r="EUF134" s="31"/>
      <c r="EUG134" s="31"/>
      <c r="EUH134" s="31"/>
      <c r="EUI134" s="31"/>
      <c r="EUJ134" s="31"/>
      <c r="EUK134" s="31"/>
      <c r="EUL134" s="31"/>
      <c r="EUM134" s="31"/>
      <c r="EUN134" s="31"/>
      <c r="EUO134" s="31"/>
      <c r="EUP134" s="31"/>
      <c r="EUQ134" s="31"/>
      <c r="EUR134" s="31"/>
      <c r="EUS134" s="31"/>
      <c r="EUT134" s="31"/>
      <c r="EUU134" s="31"/>
      <c r="EUV134" s="31"/>
      <c r="EUW134" s="31"/>
      <c r="EUX134" s="31"/>
      <c r="EUY134" s="31"/>
      <c r="EUZ134" s="31"/>
      <c r="EVA134" s="31"/>
      <c r="EVB134" s="31"/>
      <c r="EVC134" s="31"/>
      <c r="EVD134" s="31"/>
      <c r="EVE134" s="31"/>
      <c r="EVF134" s="31"/>
      <c r="EVG134" s="31"/>
      <c r="EVH134" s="31"/>
      <c r="EVI134" s="31"/>
      <c r="EVJ134" s="31"/>
      <c r="EVK134" s="31"/>
      <c r="EVL134" s="31"/>
      <c r="EVM134" s="31"/>
      <c r="EVN134" s="31"/>
      <c r="EVO134" s="31"/>
      <c r="EVP134" s="31"/>
      <c r="EVQ134" s="31"/>
      <c r="EVR134" s="31"/>
      <c r="EVS134" s="31"/>
      <c r="EVT134" s="31"/>
      <c r="EVU134" s="31"/>
      <c r="EVV134" s="31"/>
      <c r="EVW134" s="31"/>
      <c r="EVX134" s="31"/>
      <c r="EVY134" s="31"/>
      <c r="EVZ134" s="31"/>
      <c r="EWA134" s="31"/>
      <c r="EWB134" s="31"/>
      <c r="EWC134" s="31"/>
      <c r="EWD134" s="31"/>
      <c r="EWE134" s="31"/>
      <c r="EWF134" s="31"/>
      <c r="EWG134" s="31"/>
      <c r="EWH134" s="31"/>
      <c r="EWI134" s="31"/>
      <c r="EWJ134" s="31"/>
      <c r="EWK134" s="31"/>
      <c r="EWL134" s="31"/>
      <c r="EWM134" s="31"/>
      <c r="EWN134" s="31"/>
      <c r="EWO134" s="31"/>
      <c r="EWP134" s="31"/>
      <c r="EWQ134" s="31"/>
      <c r="EWR134" s="31"/>
      <c r="EWS134" s="31"/>
      <c r="EWT134" s="31"/>
      <c r="EWU134" s="31"/>
      <c r="EWV134" s="31"/>
      <c r="EWW134" s="31"/>
      <c r="EWX134" s="31"/>
      <c r="EWY134" s="31"/>
      <c r="EWZ134" s="31"/>
      <c r="EXA134" s="31"/>
      <c r="EXB134" s="31"/>
      <c r="EXC134" s="31"/>
      <c r="EXD134" s="31"/>
      <c r="EXE134" s="31"/>
      <c r="EXF134" s="31"/>
      <c r="EXG134" s="31"/>
      <c r="EXH134" s="31"/>
      <c r="EXI134" s="31"/>
      <c r="EXJ134" s="31"/>
      <c r="EXK134" s="31"/>
      <c r="EXL134" s="31"/>
      <c r="EXM134" s="31"/>
      <c r="EXN134" s="31"/>
      <c r="EXO134" s="31"/>
      <c r="EXP134" s="31"/>
      <c r="EXQ134" s="31"/>
      <c r="EXR134" s="31"/>
      <c r="EXS134" s="31"/>
      <c r="EXT134" s="31"/>
      <c r="EXU134" s="31"/>
      <c r="EXV134" s="31"/>
      <c r="EXW134" s="31"/>
      <c r="EXX134" s="31"/>
      <c r="EXY134" s="31"/>
      <c r="EXZ134" s="31"/>
      <c r="EYA134" s="31"/>
      <c r="EYB134" s="31"/>
      <c r="EYC134" s="31"/>
      <c r="EYD134" s="31"/>
      <c r="EYE134" s="31"/>
      <c r="EYF134" s="31"/>
      <c r="EYG134" s="31"/>
      <c r="EYH134" s="31"/>
      <c r="EYI134" s="31"/>
      <c r="EYJ134" s="31"/>
      <c r="EYK134" s="31"/>
      <c r="EYL134" s="31"/>
      <c r="EYM134" s="31"/>
      <c r="EYN134" s="31"/>
      <c r="EYO134" s="31"/>
      <c r="EYP134" s="31"/>
      <c r="EYQ134" s="31"/>
      <c r="EYR134" s="31"/>
      <c r="EYS134" s="31"/>
      <c r="EYT134" s="31"/>
      <c r="EYU134" s="31"/>
      <c r="EYV134" s="31"/>
      <c r="EYW134" s="31"/>
      <c r="EYX134" s="31"/>
      <c r="EYY134" s="31"/>
      <c r="EYZ134" s="31"/>
      <c r="EZA134" s="31"/>
      <c r="EZB134" s="31"/>
      <c r="EZC134" s="31"/>
      <c r="EZD134" s="31"/>
      <c r="EZE134" s="31"/>
      <c r="EZF134" s="31"/>
      <c r="EZG134" s="31"/>
      <c r="EZH134" s="31"/>
      <c r="EZI134" s="31"/>
      <c r="EZJ134" s="31"/>
      <c r="EZK134" s="31"/>
      <c r="EZL134" s="31"/>
      <c r="EZM134" s="31"/>
      <c r="EZN134" s="31"/>
      <c r="EZO134" s="31"/>
      <c r="EZP134" s="31"/>
      <c r="EZQ134" s="31"/>
      <c r="EZR134" s="31"/>
      <c r="EZS134" s="31"/>
      <c r="EZT134" s="31"/>
      <c r="EZU134" s="31"/>
      <c r="EZV134" s="31"/>
      <c r="EZW134" s="31"/>
      <c r="EZX134" s="31"/>
      <c r="EZY134" s="31"/>
      <c r="EZZ134" s="31"/>
      <c r="FAA134" s="31"/>
      <c r="FAB134" s="31"/>
      <c r="FAC134" s="31"/>
      <c r="FAD134" s="31"/>
      <c r="FAE134" s="31"/>
      <c r="FAF134" s="31"/>
      <c r="FAG134" s="31"/>
      <c r="FAH134" s="31"/>
      <c r="FAI134" s="31"/>
      <c r="FAJ134" s="31"/>
      <c r="FAK134" s="31"/>
      <c r="FAL134" s="31"/>
      <c r="FAM134" s="31"/>
      <c r="FAN134" s="31"/>
      <c r="FAO134" s="31"/>
      <c r="FAP134" s="31"/>
      <c r="FAQ134" s="31"/>
      <c r="FAR134" s="31"/>
      <c r="FAS134" s="31"/>
      <c r="FAT134" s="31"/>
      <c r="FAU134" s="31"/>
      <c r="FAV134" s="31"/>
      <c r="FAW134" s="31"/>
      <c r="FAX134" s="31"/>
      <c r="FAY134" s="31"/>
      <c r="FAZ134" s="31"/>
      <c r="FBA134" s="31"/>
      <c r="FBB134" s="31"/>
      <c r="FBC134" s="31"/>
      <c r="FBD134" s="31"/>
      <c r="FBE134" s="31"/>
      <c r="FBF134" s="31"/>
      <c r="FBG134" s="31"/>
      <c r="FBH134" s="31"/>
      <c r="FBI134" s="31"/>
      <c r="FBJ134" s="31"/>
      <c r="FBK134" s="31"/>
      <c r="FBL134" s="31"/>
      <c r="FBM134" s="31"/>
      <c r="FBN134" s="31"/>
      <c r="FBO134" s="31"/>
      <c r="FBP134" s="31"/>
      <c r="FBQ134" s="31"/>
      <c r="FBR134" s="31"/>
      <c r="FBS134" s="31"/>
      <c r="FBT134" s="31"/>
      <c r="FBU134" s="31"/>
      <c r="FBV134" s="31"/>
      <c r="FBW134" s="31"/>
      <c r="FBX134" s="31"/>
      <c r="FBY134" s="31"/>
      <c r="FBZ134" s="31"/>
      <c r="FCA134" s="31"/>
      <c r="FCB134" s="31"/>
      <c r="FCC134" s="31"/>
      <c r="FCD134" s="31"/>
      <c r="FCE134" s="31"/>
      <c r="FCF134" s="31"/>
      <c r="FCG134" s="31"/>
      <c r="FCH134" s="31"/>
      <c r="FCI134" s="31"/>
      <c r="FCJ134" s="31"/>
      <c r="FCK134" s="31"/>
      <c r="FCL134" s="31"/>
      <c r="FCM134" s="31"/>
      <c r="FCN134" s="31"/>
      <c r="FCO134" s="31"/>
      <c r="FCP134" s="31"/>
      <c r="FCQ134" s="31"/>
      <c r="FCR134" s="31"/>
      <c r="FCS134" s="31"/>
      <c r="FCT134" s="31"/>
      <c r="FCU134" s="31"/>
      <c r="FCV134" s="31"/>
      <c r="FCW134" s="31"/>
      <c r="FCX134" s="31"/>
      <c r="FCY134" s="31"/>
      <c r="FCZ134" s="31"/>
      <c r="FDA134" s="31"/>
      <c r="FDB134" s="31"/>
      <c r="FDC134" s="31"/>
      <c r="FDD134" s="31"/>
      <c r="FDE134" s="31"/>
      <c r="FDF134" s="31"/>
      <c r="FDG134" s="31"/>
      <c r="FDH134" s="31"/>
      <c r="FDI134" s="31"/>
      <c r="FDJ134" s="31"/>
      <c r="FDK134" s="31"/>
      <c r="FDL134" s="31"/>
      <c r="FDM134" s="31"/>
      <c r="FDN134" s="31"/>
      <c r="FDO134" s="31"/>
      <c r="FDP134" s="31"/>
      <c r="FDQ134" s="31"/>
      <c r="FDR134" s="31"/>
      <c r="FDS134" s="31"/>
      <c r="FDT134" s="31"/>
      <c r="FDU134" s="31"/>
      <c r="FDV134" s="31"/>
      <c r="FDW134" s="31"/>
      <c r="FDX134" s="31"/>
      <c r="FDY134" s="31"/>
      <c r="FDZ134" s="31"/>
      <c r="FEA134" s="31"/>
      <c r="FEB134" s="31"/>
      <c r="FEC134" s="31"/>
      <c r="FED134" s="31"/>
      <c r="FEE134" s="31"/>
      <c r="FEF134" s="31"/>
      <c r="FEG134" s="31"/>
      <c r="FEH134" s="31"/>
      <c r="FEI134" s="31"/>
      <c r="FEJ134" s="31"/>
      <c r="FEK134" s="31"/>
      <c r="FEL134" s="31"/>
      <c r="FEM134" s="31"/>
      <c r="FEN134" s="31"/>
      <c r="FEO134" s="31"/>
      <c r="FEP134" s="31"/>
      <c r="FEQ134" s="31"/>
      <c r="FER134" s="31"/>
      <c r="FES134" s="31"/>
      <c r="FET134" s="31"/>
      <c r="FEU134" s="31"/>
      <c r="FEV134" s="31"/>
      <c r="FEW134" s="31"/>
      <c r="FEX134" s="31"/>
      <c r="FEY134" s="31"/>
      <c r="FEZ134" s="31"/>
      <c r="FFA134" s="31"/>
      <c r="FFB134" s="31"/>
      <c r="FFC134" s="31"/>
      <c r="FFD134" s="31"/>
      <c r="FFE134" s="31"/>
      <c r="FFF134" s="31"/>
      <c r="FFG134" s="31"/>
      <c r="FFH134" s="31"/>
      <c r="FFI134" s="31"/>
      <c r="FFJ134" s="31"/>
      <c r="FFK134" s="31"/>
      <c r="FFL134" s="31"/>
      <c r="FFM134" s="31"/>
      <c r="FFN134" s="31"/>
      <c r="FFO134" s="31"/>
      <c r="FFP134" s="31"/>
      <c r="FFQ134" s="31"/>
      <c r="FFR134" s="31"/>
      <c r="FFS134" s="31"/>
      <c r="FFT134" s="31"/>
      <c r="FFU134" s="31"/>
      <c r="FFV134" s="31"/>
      <c r="FFW134" s="31"/>
      <c r="FFX134" s="31"/>
      <c r="FFY134" s="31"/>
      <c r="FFZ134" s="31"/>
      <c r="FGA134" s="31"/>
      <c r="FGB134" s="31"/>
      <c r="FGC134" s="31"/>
      <c r="FGD134" s="31"/>
      <c r="FGE134" s="31"/>
      <c r="FGF134" s="31"/>
      <c r="FGG134" s="31"/>
      <c r="FGH134" s="31"/>
      <c r="FGI134" s="31"/>
      <c r="FGJ134" s="31"/>
      <c r="FGK134" s="31"/>
      <c r="FGL134" s="31"/>
      <c r="FGM134" s="31"/>
      <c r="FGN134" s="31"/>
      <c r="FGO134" s="31"/>
      <c r="FGP134" s="31"/>
      <c r="FGQ134" s="31"/>
      <c r="FGR134" s="31"/>
      <c r="FGS134" s="31"/>
      <c r="FGT134" s="31"/>
      <c r="FGU134" s="31"/>
      <c r="FGV134" s="31"/>
      <c r="FGW134" s="31"/>
      <c r="FGX134" s="31"/>
      <c r="FGY134" s="31"/>
      <c r="FGZ134" s="31"/>
      <c r="FHA134" s="31"/>
      <c r="FHB134" s="31"/>
      <c r="FHC134" s="31"/>
      <c r="FHD134" s="31"/>
      <c r="FHE134" s="31"/>
      <c r="FHF134" s="31"/>
      <c r="FHG134" s="31"/>
      <c r="FHH134" s="31"/>
      <c r="FHI134" s="31"/>
      <c r="FHJ134" s="31"/>
      <c r="FHK134" s="31"/>
      <c r="FHL134" s="31"/>
      <c r="FHM134" s="31"/>
      <c r="FHN134" s="31"/>
      <c r="FHO134" s="31"/>
      <c r="FHP134" s="31"/>
      <c r="FHQ134" s="31"/>
      <c r="FHR134" s="31"/>
      <c r="FHS134" s="31"/>
      <c r="FHT134" s="31"/>
      <c r="FHU134" s="31"/>
      <c r="FHV134" s="31"/>
      <c r="FHW134" s="31"/>
      <c r="FHX134" s="31"/>
      <c r="FHY134" s="31"/>
      <c r="FHZ134" s="31"/>
      <c r="FIA134" s="31"/>
      <c r="FIB134" s="31"/>
      <c r="FIC134" s="31"/>
      <c r="FID134" s="31"/>
      <c r="FIE134" s="31"/>
      <c r="FIF134" s="31"/>
      <c r="FIG134" s="31"/>
      <c r="FIH134" s="31"/>
      <c r="FII134" s="31"/>
      <c r="FIJ134" s="31"/>
      <c r="FIK134" s="31"/>
      <c r="FIL134" s="31"/>
      <c r="FIM134" s="31"/>
      <c r="FIN134" s="31"/>
      <c r="FIO134" s="31"/>
      <c r="FIP134" s="31"/>
      <c r="FIQ134" s="31"/>
      <c r="FIR134" s="31"/>
      <c r="FIS134" s="31"/>
      <c r="FIT134" s="31"/>
      <c r="FIU134" s="31"/>
      <c r="FIV134" s="31"/>
      <c r="FIW134" s="31"/>
      <c r="FIX134" s="31"/>
      <c r="FIY134" s="31"/>
      <c r="FIZ134" s="31"/>
      <c r="FJA134" s="31"/>
      <c r="FJB134" s="31"/>
      <c r="FJC134" s="31"/>
      <c r="FJD134" s="31"/>
      <c r="FJE134" s="31"/>
      <c r="FJF134" s="31"/>
      <c r="FJG134" s="31"/>
      <c r="FJH134" s="31"/>
      <c r="FJI134" s="31"/>
      <c r="FJJ134" s="31"/>
      <c r="FJK134" s="31"/>
      <c r="FJL134" s="31"/>
      <c r="FJM134" s="31"/>
      <c r="FJN134" s="31"/>
      <c r="FJO134" s="31"/>
      <c r="FJP134" s="31"/>
      <c r="FJQ134" s="31"/>
      <c r="FJR134" s="31"/>
      <c r="FJS134" s="31"/>
      <c r="FJT134" s="31"/>
      <c r="FJU134" s="31"/>
      <c r="FJV134" s="31"/>
      <c r="FJW134" s="31"/>
      <c r="FJX134" s="31"/>
      <c r="FJY134" s="31"/>
      <c r="FJZ134" s="31"/>
      <c r="FKA134" s="31"/>
      <c r="FKB134" s="31"/>
      <c r="FKC134" s="31"/>
      <c r="FKD134" s="31"/>
      <c r="FKE134" s="31"/>
      <c r="FKF134" s="31"/>
      <c r="FKG134" s="31"/>
      <c r="FKH134" s="31"/>
      <c r="FKI134" s="31"/>
      <c r="FKJ134" s="31"/>
      <c r="FKK134" s="31"/>
      <c r="FKL134" s="31"/>
      <c r="FKM134" s="31"/>
      <c r="FKN134" s="31"/>
      <c r="FKO134" s="31"/>
      <c r="FKP134" s="31"/>
      <c r="FKQ134" s="31"/>
      <c r="FKR134" s="31"/>
      <c r="FKS134" s="31"/>
      <c r="FKT134" s="31"/>
      <c r="FKU134" s="31"/>
      <c r="FKV134" s="31"/>
      <c r="FKW134" s="31"/>
      <c r="FKX134" s="31"/>
      <c r="FKY134" s="31"/>
      <c r="FKZ134" s="31"/>
      <c r="FLA134" s="31"/>
      <c r="FLB134" s="31"/>
      <c r="FLC134" s="31"/>
      <c r="FLD134" s="31"/>
      <c r="FLE134" s="31"/>
      <c r="FLF134" s="31"/>
      <c r="FLG134" s="31"/>
      <c r="FLH134" s="31"/>
      <c r="FLI134" s="31"/>
      <c r="FLJ134" s="31"/>
      <c r="FLK134" s="31"/>
      <c r="FLL134" s="31"/>
      <c r="FLM134" s="31"/>
      <c r="FLN134" s="31"/>
      <c r="FLO134" s="31"/>
      <c r="FLP134" s="31"/>
      <c r="FLQ134" s="31"/>
      <c r="FLR134" s="31"/>
      <c r="FLS134" s="31"/>
      <c r="FLT134" s="31"/>
      <c r="FLU134" s="31"/>
      <c r="FLV134" s="31"/>
      <c r="FLW134" s="31"/>
      <c r="FLX134" s="31"/>
      <c r="FLY134" s="31"/>
      <c r="FLZ134" s="31"/>
      <c r="FMA134" s="31"/>
      <c r="FMB134" s="31"/>
      <c r="FMC134" s="31"/>
      <c r="FMD134" s="31"/>
      <c r="FME134" s="31"/>
      <c r="FMF134" s="31"/>
      <c r="FMG134" s="31"/>
      <c r="FMH134" s="31"/>
      <c r="FMI134" s="31"/>
      <c r="FMJ134" s="31"/>
      <c r="FMK134" s="31"/>
      <c r="FML134" s="31"/>
      <c r="FMM134" s="31"/>
      <c r="FMN134" s="31"/>
      <c r="FMO134" s="31"/>
      <c r="FMP134" s="31"/>
      <c r="FMQ134" s="31"/>
      <c r="FMR134" s="31"/>
      <c r="FMS134" s="31"/>
      <c r="FMT134" s="31"/>
      <c r="FMU134" s="31"/>
      <c r="FMV134" s="31"/>
      <c r="FMW134" s="31"/>
      <c r="FMX134" s="31"/>
      <c r="FMY134" s="31"/>
      <c r="FMZ134" s="31"/>
      <c r="FNA134" s="31"/>
      <c r="FNB134" s="31"/>
      <c r="FNC134" s="31"/>
      <c r="FND134" s="31"/>
      <c r="FNE134" s="31"/>
      <c r="FNF134" s="31"/>
      <c r="FNG134" s="31"/>
      <c r="FNH134" s="31"/>
      <c r="FNI134" s="31"/>
      <c r="FNJ134" s="31"/>
      <c r="FNK134" s="31"/>
      <c r="FNL134" s="31"/>
      <c r="FNM134" s="31"/>
      <c r="FNN134" s="31"/>
      <c r="FNO134" s="31"/>
      <c r="FNP134" s="31"/>
      <c r="FNQ134" s="31"/>
      <c r="FNR134" s="31"/>
      <c r="FNS134" s="31"/>
      <c r="FNT134" s="31"/>
      <c r="FNU134" s="31"/>
      <c r="FNV134" s="31"/>
      <c r="FNW134" s="31"/>
      <c r="FNX134" s="31"/>
      <c r="FNY134" s="31"/>
      <c r="FNZ134" s="31"/>
      <c r="FOA134" s="31"/>
      <c r="FOB134" s="31"/>
      <c r="FOC134" s="31"/>
      <c r="FOD134" s="31"/>
      <c r="FOE134" s="31"/>
      <c r="FOF134" s="31"/>
      <c r="FOG134" s="31"/>
      <c r="FOH134" s="31"/>
      <c r="FOI134" s="31"/>
      <c r="FOJ134" s="31"/>
      <c r="FOK134" s="31"/>
      <c r="FOL134" s="31"/>
      <c r="FOM134" s="31"/>
      <c r="FON134" s="31"/>
      <c r="FOO134" s="31"/>
      <c r="FOP134" s="31"/>
      <c r="FOQ134" s="31"/>
      <c r="FOR134" s="31"/>
      <c r="FOS134" s="31"/>
      <c r="FOT134" s="31"/>
      <c r="FOU134" s="31"/>
      <c r="FOV134" s="31"/>
      <c r="FOW134" s="31"/>
      <c r="FOX134" s="31"/>
      <c r="FOY134" s="31"/>
      <c r="FOZ134" s="31"/>
      <c r="FPA134" s="31"/>
      <c r="FPB134" s="31"/>
      <c r="FPC134" s="31"/>
      <c r="FPD134" s="31"/>
      <c r="FPE134" s="31"/>
      <c r="FPF134" s="31"/>
      <c r="FPG134" s="31"/>
      <c r="FPH134" s="31"/>
      <c r="FPI134" s="31"/>
      <c r="FPJ134" s="31"/>
      <c r="FPK134" s="31"/>
      <c r="FPL134" s="31"/>
      <c r="FPM134" s="31"/>
      <c r="FPN134" s="31"/>
      <c r="FPO134" s="31"/>
      <c r="FPP134" s="31"/>
      <c r="FPQ134" s="31"/>
      <c r="FPR134" s="31"/>
      <c r="FPS134" s="31"/>
      <c r="FPT134" s="31"/>
      <c r="FPU134" s="31"/>
      <c r="FPV134" s="31"/>
      <c r="FPW134" s="31"/>
      <c r="FPX134" s="31"/>
      <c r="FPY134" s="31"/>
      <c r="FPZ134" s="31"/>
      <c r="FQA134" s="31"/>
      <c r="FQB134" s="31"/>
      <c r="FQC134" s="31"/>
      <c r="FQD134" s="31"/>
      <c r="FQE134" s="31"/>
      <c r="FQF134" s="31"/>
      <c r="FQG134" s="31"/>
      <c r="FQH134" s="31"/>
      <c r="FQI134" s="31"/>
      <c r="FQJ134" s="31"/>
      <c r="FQK134" s="31"/>
      <c r="FQL134" s="31"/>
      <c r="FQM134" s="31"/>
      <c r="FQN134" s="31"/>
      <c r="FQO134" s="31"/>
      <c r="FQP134" s="31"/>
      <c r="FQQ134" s="31"/>
      <c r="FQR134" s="31"/>
      <c r="FQS134" s="31"/>
      <c r="FQT134" s="31"/>
      <c r="FQU134" s="31"/>
      <c r="FQV134" s="31"/>
      <c r="FQW134" s="31"/>
      <c r="FQX134" s="31"/>
      <c r="FQY134" s="31"/>
      <c r="FQZ134" s="31"/>
      <c r="FRA134" s="31"/>
      <c r="FRB134" s="31"/>
      <c r="FRC134" s="31"/>
      <c r="FRD134" s="31"/>
      <c r="FRE134" s="31"/>
      <c r="FRF134" s="31"/>
      <c r="FRG134" s="31"/>
      <c r="FRH134" s="31"/>
      <c r="FRI134" s="31"/>
      <c r="FRJ134" s="31"/>
      <c r="FRK134" s="31"/>
      <c r="FRL134" s="31"/>
      <c r="FRM134" s="31"/>
      <c r="FRN134" s="31"/>
      <c r="FRO134" s="31"/>
      <c r="FRP134" s="31"/>
      <c r="FRQ134" s="31"/>
      <c r="FRR134" s="31"/>
      <c r="FRS134" s="31"/>
      <c r="FRT134" s="31"/>
      <c r="FRU134" s="31"/>
      <c r="FRV134" s="31"/>
      <c r="FRW134" s="31"/>
      <c r="FRX134" s="31"/>
      <c r="FRY134" s="31"/>
      <c r="FRZ134" s="31"/>
      <c r="FSA134" s="31"/>
      <c r="FSB134" s="31"/>
      <c r="FSC134" s="31"/>
      <c r="FSD134" s="31"/>
      <c r="FSE134" s="31"/>
      <c r="FSF134" s="31"/>
      <c r="FSG134" s="31"/>
      <c r="FSH134" s="31"/>
      <c r="FSI134" s="31"/>
      <c r="FSJ134" s="31"/>
      <c r="FSK134" s="31"/>
      <c r="FSL134" s="31"/>
      <c r="FSM134" s="31"/>
      <c r="FSN134" s="31"/>
      <c r="FSO134" s="31"/>
      <c r="FSP134" s="31"/>
      <c r="FSQ134" s="31"/>
      <c r="FSR134" s="31"/>
      <c r="FSS134" s="31"/>
      <c r="FST134" s="31"/>
      <c r="FSU134" s="31"/>
      <c r="FSV134" s="31"/>
      <c r="FSW134" s="31"/>
      <c r="FSX134" s="31"/>
      <c r="FSY134" s="31"/>
      <c r="FSZ134" s="31"/>
      <c r="FTA134" s="31"/>
      <c r="FTB134" s="31"/>
      <c r="FTC134" s="31"/>
      <c r="FTD134" s="31"/>
      <c r="FTE134" s="31"/>
      <c r="FTF134" s="31"/>
      <c r="FTG134" s="31"/>
      <c r="FTH134" s="31"/>
      <c r="FTI134" s="31"/>
      <c r="FTJ134" s="31"/>
      <c r="FTK134" s="31"/>
      <c r="FTL134" s="31"/>
      <c r="FTM134" s="31"/>
      <c r="FTN134" s="31"/>
      <c r="FTO134" s="31"/>
      <c r="FTP134" s="31"/>
      <c r="FTQ134" s="31"/>
      <c r="FTR134" s="31"/>
      <c r="FTS134" s="31"/>
      <c r="FTT134" s="31"/>
      <c r="FTU134" s="31"/>
      <c r="FTV134" s="31"/>
      <c r="FTW134" s="31"/>
      <c r="FTX134" s="31"/>
      <c r="FTY134" s="31"/>
      <c r="FTZ134" s="31"/>
      <c r="FUA134" s="31"/>
      <c r="FUB134" s="31"/>
      <c r="FUC134" s="31"/>
      <c r="FUD134" s="31"/>
      <c r="FUE134" s="31"/>
      <c r="FUF134" s="31"/>
      <c r="FUG134" s="31"/>
      <c r="FUH134" s="31"/>
      <c r="FUI134" s="31"/>
      <c r="FUJ134" s="31"/>
      <c r="FUK134" s="31"/>
      <c r="FUL134" s="31"/>
      <c r="FUM134" s="31"/>
      <c r="FUN134" s="31"/>
      <c r="FUO134" s="31"/>
      <c r="FUP134" s="31"/>
      <c r="FUQ134" s="31"/>
      <c r="FUR134" s="31"/>
      <c r="FUS134" s="31"/>
      <c r="FUT134" s="31"/>
      <c r="FUU134" s="31"/>
      <c r="FUV134" s="31"/>
      <c r="FUW134" s="31"/>
      <c r="FUX134" s="31"/>
      <c r="FUY134" s="31"/>
      <c r="FUZ134" s="31"/>
      <c r="FVA134" s="31"/>
      <c r="FVB134" s="31"/>
      <c r="FVC134" s="31"/>
      <c r="FVD134" s="31"/>
      <c r="FVE134" s="31"/>
      <c r="FVF134" s="31"/>
      <c r="FVG134" s="31"/>
      <c r="FVH134" s="31"/>
      <c r="FVI134" s="31"/>
      <c r="FVJ134" s="31"/>
      <c r="FVK134" s="31"/>
      <c r="FVL134" s="31"/>
      <c r="FVM134" s="31"/>
      <c r="FVN134" s="31"/>
      <c r="FVO134" s="31"/>
      <c r="FVP134" s="31"/>
      <c r="FVQ134" s="31"/>
      <c r="FVR134" s="31"/>
      <c r="FVS134" s="31"/>
      <c r="FVT134" s="31"/>
      <c r="FVU134" s="31"/>
      <c r="FVV134" s="31"/>
      <c r="FVW134" s="31"/>
      <c r="FVX134" s="31"/>
      <c r="FVY134" s="31"/>
      <c r="FVZ134" s="31"/>
      <c r="FWA134" s="31"/>
      <c r="FWB134" s="31"/>
      <c r="FWC134" s="31"/>
      <c r="FWD134" s="31"/>
      <c r="FWE134" s="31"/>
      <c r="FWF134" s="31"/>
      <c r="FWG134" s="31"/>
      <c r="FWH134" s="31"/>
      <c r="FWI134" s="31"/>
      <c r="FWJ134" s="31"/>
      <c r="FWK134" s="31"/>
      <c r="FWL134" s="31"/>
      <c r="FWM134" s="31"/>
      <c r="FWN134" s="31"/>
      <c r="FWO134" s="31"/>
      <c r="FWP134" s="31"/>
      <c r="FWQ134" s="31"/>
      <c r="FWR134" s="31"/>
      <c r="FWS134" s="31"/>
      <c r="FWT134" s="31"/>
      <c r="FWU134" s="31"/>
      <c r="FWV134" s="31"/>
      <c r="FWW134" s="31"/>
      <c r="FWX134" s="31"/>
      <c r="FWY134" s="31"/>
      <c r="FWZ134" s="31"/>
      <c r="FXA134" s="31"/>
      <c r="FXB134" s="31"/>
      <c r="FXC134" s="31"/>
      <c r="FXD134" s="31"/>
      <c r="FXE134" s="31"/>
      <c r="FXF134" s="31"/>
      <c r="FXG134" s="31"/>
      <c r="FXH134" s="31"/>
      <c r="FXI134" s="31"/>
      <c r="FXJ134" s="31"/>
      <c r="FXK134" s="31"/>
      <c r="FXL134" s="31"/>
      <c r="FXM134" s="31"/>
      <c r="FXN134" s="31"/>
      <c r="FXO134" s="31"/>
      <c r="FXP134" s="31"/>
      <c r="FXQ134" s="31"/>
      <c r="FXR134" s="31"/>
      <c r="FXS134" s="31"/>
      <c r="FXT134" s="31"/>
      <c r="FXU134" s="31"/>
      <c r="FXV134" s="31"/>
      <c r="FXW134" s="31"/>
      <c r="FXX134" s="31"/>
      <c r="FXY134" s="31"/>
      <c r="FXZ134" s="31"/>
      <c r="FYA134" s="31"/>
      <c r="FYB134" s="31"/>
      <c r="FYC134" s="31"/>
      <c r="FYD134" s="31"/>
      <c r="FYE134" s="31"/>
      <c r="FYF134" s="31"/>
      <c r="FYG134" s="31"/>
      <c r="FYH134" s="31"/>
      <c r="FYI134" s="31"/>
      <c r="FYJ134" s="31"/>
      <c r="FYK134" s="31"/>
      <c r="FYL134" s="31"/>
      <c r="FYM134" s="31"/>
      <c r="FYN134" s="31"/>
      <c r="FYO134" s="31"/>
      <c r="FYP134" s="31"/>
      <c r="FYQ134" s="31"/>
      <c r="FYR134" s="31"/>
      <c r="FYS134" s="31"/>
      <c r="FYT134" s="31"/>
      <c r="FYU134" s="31"/>
      <c r="FYV134" s="31"/>
      <c r="FYW134" s="31"/>
      <c r="FYX134" s="31"/>
      <c r="FYY134" s="31"/>
      <c r="FYZ134" s="31"/>
      <c r="FZA134" s="31"/>
      <c r="FZB134" s="31"/>
      <c r="FZC134" s="31"/>
      <c r="FZD134" s="31"/>
      <c r="FZE134" s="31"/>
      <c r="FZF134" s="31"/>
      <c r="FZG134" s="31"/>
      <c r="FZH134" s="31"/>
      <c r="FZI134" s="31"/>
      <c r="FZJ134" s="31"/>
      <c r="FZK134" s="31"/>
      <c r="FZL134" s="31"/>
      <c r="FZM134" s="31"/>
      <c r="FZN134" s="31"/>
      <c r="FZO134" s="31"/>
      <c r="FZP134" s="31"/>
      <c r="FZQ134" s="31"/>
      <c r="FZR134" s="31"/>
      <c r="FZS134" s="31"/>
      <c r="FZT134" s="31"/>
      <c r="FZU134" s="31"/>
      <c r="FZV134" s="31"/>
      <c r="FZW134" s="31"/>
      <c r="FZX134" s="31"/>
      <c r="FZY134" s="31"/>
      <c r="FZZ134" s="31"/>
      <c r="GAA134" s="31"/>
      <c r="GAB134" s="31"/>
      <c r="GAC134" s="31"/>
      <c r="GAD134" s="31"/>
      <c r="GAE134" s="31"/>
      <c r="GAF134" s="31"/>
      <c r="GAG134" s="31"/>
      <c r="GAH134" s="31"/>
      <c r="GAI134" s="31"/>
      <c r="GAJ134" s="31"/>
      <c r="GAK134" s="31"/>
      <c r="GAL134" s="31"/>
      <c r="GAM134" s="31"/>
      <c r="GAN134" s="31"/>
      <c r="GAO134" s="31"/>
      <c r="GAP134" s="31"/>
      <c r="GAQ134" s="31"/>
      <c r="GAR134" s="31"/>
      <c r="GAS134" s="31"/>
      <c r="GAT134" s="31"/>
      <c r="GAU134" s="31"/>
      <c r="GAV134" s="31"/>
      <c r="GAW134" s="31"/>
      <c r="GAX134" s="31"/>
      <c r="GAY134" s="31"/>
      <c r="GAZ134" s="31"/>
      <c r="GBA134" s="31"/>
      <c r="GBB134" s="31"/>
      <c r="GBC134" s="31"/>
      <c r="GBD134" s="31"/>
      <c r="GBE134" s="31"/>
      <c r="GBF134" s="31"/>
      <c r="GBG134" s="31"/>
      <c r="GBH134" s="31"/>
      <c r="GBI134" s="31"/>
      <c r="GBJ134" s="31"/>
      <c r="GBK134" s="31"/>
      <c r="GBL134" s="31"/>
      <c r="GBM134" s="31"/>
      <c r="GBN134" s="31"/>
      <c r="GBO134" s="31"/>
      <c r="GBP134" s="31"/>
      <c r="GBQ134" s="31"/>
      <c r="GBR134" s="31"/>
      <c r="GBS134" s="31"/>
      <c r="GBT134" s="31"/>
      <c r="GBU134" s="31"/>
      <c r="GBV134" s="31"/>
      <c r="GBW134" s="31"/>
      <c r="GBX134" s="31"/>
      <c r="GBY134" s="31"/>
      <c r="GBZ134" s="31"/>
      <c r="GCA134" s="31"/>
      <c r="GCB134" s="31"/>
      <c r="GCC134" s="31"/>
      <c r="GCD134" s="31"/>
      <c r="GCE134" s="31"/>
      <c r="GCF134" s="31"/>
      <c r="GCG134" s="31"/>
      <c r="GCH134" s="31"/>
      <c r="GCI134" s="31"/>
      <c r="GCJ134" s="31"/>
      <c r="GCK134" s="31"/>
      <c r="GCL134" s="31"/>
      <c r="GCM134" s="31"/>
      <c r="GCN134" s="31"/>
      <c r="GCO134" s="31"/>
      <c r="GCP134" s="31"/>
      <c r="GCQ134" s="31"/>
      <c r="GCR134" s="31"/>
      <c r="GCS134" s="31"/>
      <c r="GCT134" s="31"/>
      <c r="GCU134" s="31"/>
      <c r="GCV134" s="31"/>
      <c r="GCW134" s="31"/>
      <c r="GCX134" s="31"/>
      <c r="GCY134" s="31"/>
      <c r="GCZ134" s="31"/>
      <c r="GDA134" s="31"/>
      <c r="GDB134" s="31"/>
      <c r="GDC134" s="31"/>
      <c r="GDD134" s="31"/>
      <c r="GDE134" s="31"/>
      <c r="GDF134" s="31"/>
      <c r="GDG134" s="31"/>
      <c r="GDH134" s="31"/>
      <c r="GDI134" s="31"/>
      <c r="GDJ134" s="31"/>
      <c r="GDK134" s="31"/>
      <c r="GDL134" s="31"/>
      <c r="GDM134" s="31"/>
      <c r="GDN134" s="31"/>
      <c r="GDO134" s="31"/>
      <c r="GDP134" s="31"/>
      <c r="GDQ134" s="31"/>
      <c r="GDR134" s="31"/>
      <c r="GDS134" s="31"/>
      <c r="GDT134" s="31"/>
      <c r="GDU134" s="31"/>
      <c r="GDV134" s="31"/>
      <c r="GDW134" s="31"/>
      <c r="GDX134" s="31"/>
      <c r="GDY134" s="31"/>
      <c r="GDZ134" s="31"/>
      <c r="GEA134" s="31"/>
      <c r="GEB134" s="31"/>
      <c r="GEC134" s="31"/>
      <c r="GED134" s="31"/>
      <c r="GEE134" s="31"/>
      <c r="GEF134" s="31"/>
      <c r="GEG134" s="31"/>
      <c r="GEH134" s="31"/>
      <c r="GEI134" s="31"/>
      <c r="GEJ134" s="31"/>
      <c r="GEK134" s="31"/>
      <c r="GEL134" s="31"/>
      <c r="GEM134" s="31"/>
      <c r="GEN134" s="31"/>
      <c r="GEO134" s="31"/>
      <c r="GEP134" s="31"/>
      <c r="GEQ134" s="31"/>
      <c r="GER134" s="31"/>
      <c r="GES134" s="31"/>
      <c r="GET134" s="31"/>
      <c r="GEU134" s="31"/>
      <c r="GEV134" s="31"/>
      <c r="GEW134" s="31"/>
      <c r="GEX134" s="31"/>
      <c r="GEY134" s="31"/>
      <c r="GEZ134" s="31"/>
      <c r="GFA134" s="31"/>
      <c r="GFB134" s="31"/>
      <c r="GFC134" s="31"/>
      <c r="GFD134" s="31"/>
      <c r="GFE134" s="31"/>
      <c r="GFF134" s="31"/>
      <c r="GFG134" s="31"/>
      <c r="GFH134" s="31"/>
      <c r="GFI134" s="31"/>
      <c r="GFJ134" s="31"/>
      <c r="GFK134" s="31"/>
      <c r="GFL134" s="31"/>
      <c r="GFM134" s="31"/>
      <c r="GFN134" s="31"/>
      <c r="GFO134" s="31"/>
      <c r="GFP134" s="31"/>
      <c r="GFQ134" s="31"/>
      <c r="GFR134" s="31"/>
      <c r="GFS134" s="31"/>
      <c r="GFT134" s="31"/>
      <c r="GFU134" s="31"/>
      <c r="GFV134" s="31"/>
      <c r="GFW134" s="31"/>
      <c r="GFX134" s="31"/>
      <c r="GFY134" s="31"/>
      <c r="GFZ134" s="31"/>
      <c r="GGA134" s="31"/>
      <c r="GGB134" s="31"/>
      <c r="GGC134" s="31"/>
      <c r="GGD134" s="31"/>
      <c r="GGE134" s="31"/>
      <c r="GGF134" s="31"/>
      <c r="GGG134" s="31"/>
      <c r="GGH134" s="31"/>
      <c r="GGI134" s="31"/>
      <c r="GGJ134" s="31"/>
      <c r="GGK134" s="31"/>
      <c r="GGL134" s="31"/>
      <c r="GGM134" s="31"/>
      <c r="GGN134" s="31"/>
      <c r="GGO134" s="31"/>
      <c r="GGP134" s="31"/>
      <c r="GGQ134" s="31"/>
      <c r="GGR134" s="31"/>
      <c r="GGS134" s="31"/>
      <c r="GGT134" s="31"/>
      <c r="GGU134" s="31"/>
      <c r="GGV134" s="31"/>
      <c r="GGW134" s="31"/>
      <c r="GGX134" s="31"/>
      <c r="GGY134" s="31"/>
      <c r="GGZ134" s="31"/>
      <c r="GHA134" s="31"/>
      <c r="GHB134" s="31"/>
      <c r="GHC134" s="31"/>
      <c r="GHD134" s="31"/>
      <c r="GHE134" s="31"/>
      <c r="GHF134" s="31"/>
      <c r="GHG134" s="31"/>
      <c r="GHH134" s="31"/>
      <c r="GHI134" s="31"/>
      <c r="GHJ134" s="31"/>
      <c r="GHK134" s="31"/>
      <c r="GHL134" s="31"/>
      <c r="GHM134" s="31"/>
      <c r="GHN134" s="31"/>
      <c r="GHO134" s="31"/>
      <c r="GHP134" s="31"/>
      <c r="GHQ134" s="31"/>
      <c r="GHR134" s="31"/>
      <c r="GHS134" s="31"/>
      <c r="GHT134" s="31"/>
      <c r="GHU134" s="31"/>
      <c r="GHV134" s="31"/>
      <c r="GHW134" s="31"/>
      <c r="GHX134" s="31"/>
      <c r="GHY134" s="31"/>
      <c r="GHZ134" s="31"/>
      <c r="GIA134" s="31"/>
      <c r="GIB134" s="31"/>
      <c r="GIC134" s="31"/>
      <c r="GID134" s="31"/>
      <c r="GIE134" s="31"/>
      <c r="GIF134" s="31"/>
      <c r="GIG134" s="31"/>
      <c r="GIH134" s="31"/>
      <c r="GII134" s="31"/>
      <c r="GIJ134" s="31"/>
      <c r="GIK134" s="31"/>
      <c r="GIL134" s="31"/>
      <c r="GIM134" s="31"/>
      <c r="GIN134" s="31"/>
      <c r="GIO134" s="31"/>
      <c r="GIP134" s="31"/>
      <c r="GIQ134" s="31"/>
      <c r="GIR134" s="31"/>
      <c r="GIS134" s="31"/>
      <c r="GIT134" s="31"/>
      <c r="GIU134" s="31"/>
      <c r="GIV134" s="31"/>
      <c r="GIW134" s="31"/>
      <c r="GIX134" s="31"/>
      <c r="GIY134" s="31"/>
      <c r="GIZ134" s="31"/>
      <c r="GJA134" s="31"/>
      <c r="GJB134" s="31"/>
      <c r="GJC134" s="31"/>
      <c r="GJD134" s="31"/>
      <c r="GJE134" s="31"/>
      <c r="GJF134" s="31"/>
      <c r="GJG134" s="31"/>
      <c r="GJH134" s="31"/>
      <c r="GJI134" s="31"/>
      <c r="GJJ134" s="31"/>
      <c r="GJK134" s="31"/>
      <c r="GJL134" s="31"/>
      <c r="GJM134" s="31"/>
      <c r="GJN134" s="31"/>
      <c r="GJO134" s="31"/>
      <c r="GJP134" s="31"/>
      <c r="GJQ134" s="31"/>
      <c r="GJR134" s="31"/>
      <c r="GJS134" s="31"/>
      <c r="GJT134" s="31"/>
      <c r="GJU134" s="31"/>
      <c r="GJV134" s="31"/>
      <c r="GJW134" s="31"/>
      <c r="GJX134" s="31"/>
      <c r="GJY134" s="31"/>
      <c r="GJZ134" s="31"/>
      <c r="GKA134" s="31"/>
      <c r="GKB134" s="31"/>
      <c r="GKC134" s="31"/>
      <c r="GKD134" s="31"/>
      <c r="GKE134" s="31"/>
      <c r="GKF134" s="31"/>
      <c r="GKG134" s="31"/>
      <c r="GKH134" s="31"/>
      <c r="GKI134" s="31"/>
      <c r="GKJ134" s="31"/>
      <c r="GKK134" s="31"/>
      <c r="GKL134" s="31"/>
      <c r="GKM134" s="31"/>
      <c r="GKN134" s="31"/>
      <c r="GKO134" s="31"/>
      <c r="GKP134" s="31"/>
      <c r="GKQ134" s="31"/>
      <c r="GKR134" s="31"/>
      <c r="GKS134" s="31"/>
      <c r="GKT134" s="31"/>
      <c r="GKU134" s="31"/>
      <c r="GKV134" s="31"/>
      <c r="GKW134" s="31"/>
      <c r="GKX134" s="31"/>
      <c r="GKY134" s="31"/>
      <c r="GKZ134" s="31"/>
      <c r="GLA134" s="31"/>
      <c r="GLB134" s="31"/>
      <c r="GLC134" s="31"/>
      <c r="GLD134" s="31"/>
      <c r="GLE134" s="31"/>
      <c r="GLF134" s="31"/>
      <c r="GLG134" s="31"/>
      <c r="GLH134" s="31"/>
      <c r="GLI134" s="31"/>
      <c r="GLJ134" s="31"/>
      <c r="GLK134" s="31"/>
      <c r="GLL134" s="31"/>
      <c r="GLM134" s="31"/>
      <c r="GLN134" s="31"/>
      <c r="GLO134" s="31"/>
      <c r="GLP134" s="31"/>
      <c r="GLQ134" s="31"/>
      <c r="GLR134" s="31"/>
      <c r="GLS134" s="31"/>
      <c r="GLT134" s="31"/>
      <c r="GLU134" s="31"/>
      <c r="GLV134" s="31"/>
      <c r="GLW134" s="31"/>
      <c r="GLX134" s="31"/>
      <c r="GLY134" s="31"/>
      <c r="GLZ134" s="31"/>
      <c r="GMA134" s="31"/>
      <c r="GMB134" s="31"/>
      <c r="GMC134" s="31"/>
      <c r="GMD134" s="31"/>
      <c r="GME134" s="31"/>
      <c r="GMF134" s="31"/>
      <c r="GMG134" s="31"/>
      <c r="GMH134" s="31"/>
      <c r="GMI134" s="31"/>
      <c r="GMJ134" s="31"/>
      <c r="GMK134" s="31"/>
      <c r="GML134" s="31"/>
      <c r="GMM134" s="31"/>
      <c r="GMN134" s="31"/>
      <c r="GMO134" s="31"/>
      <c r="GMP134" s="31"/>
      <c r="GMQ134" s="31"/>
      <c r="GMR134" s="31"/>
      <c r="GMS134" s="31"/>
      <c r="GMT134" s="31"/>
      <c r="GMU134" s="31"/>
      <c r="GMV134" s="31"/>
      <c r="GMW134" s="31"/>
      <c r="GMX134" s="31"/>
      <c r="GMY134" s="31"/>
      <c r="GMZ134" s="31"/>
      <c r="GNA134" s="31"/>
      <c r="GNB134" s="31"/>
      <c r="GNC134" s="31"/>
      <c r="GND134" s="31"/>
      <c r="GNE134" s="31"/>
      <c r="GNF134" s="31"/>
      <c r="GNG134" s="31"/>
      <c r="GNH134" s="31"/>
      <c r="GNI134" s="31"/>
      <c r="GNJ134" s="31"/>
      <c r="GNK134" s="31"/>
      <c r="GNL134" s="31"/>
      <c r="GNM134" s="31"/>
      <c r="GNN134" s="31"/>
      <c r="GNO134" s="31"/>
      <c r="GNP134" s="31"/>
      <c r="GNQ134" s="31"/>
      <c r="GNR134" s="31"/>
      <c r="GNS134" s="31"/>
      <c r="GNT134" s="31"/>
      <c r="GNU134" s="31"/>
      <c r="GNV134" s="31"/>
      <c r="GNW134" s="31"/>
      <c r="GNX134" s="31"/>
      <c r="GNY134" s="31"/>
      <c r="GNZ134" s="31"/>
      <c r="GOA134" s="31"/>
      <c r="GOB134" s="31"/>
      <c r="GOC134" s="31"/>
      <c r="GOD134" s="31"/>
      <c r="GOE134" s="31"/>
      <c r="GOF134" s="31"/>
      <c r="GOG134" s="31"/>
      <c r="GOH134" s="31"/>
      <c r="GOI134" s="31"/>
      <c r="GOJ134" s="31"/>
      <c r="GOK134" s="31"/>
      <c r="GOL134" s="31"/>
      <c r="GOM134" s="31"/>
      <c r="GON134" s="31"/>
      <c r="GOO134" s="31"/>
      <c r="GOP134" s="31"/>
      <c r="GOQ134" s="31"/>
      <c r="GOR134" s="31"/>
      <c r="GOS134" s="31"/>
      <c r="GOT134" s="31"/>
      <c r="GOU134" s="31"/>
      <c r="GOV134" s="31"/>
      <c r="GOW134" s="31"/>
      <c r="GOX134" s="31"/>
      <c r="GOY134" s="31"/>
      <c r="GOZ134" s="31"/>
      <c r="GPA134" s="31"/>
      <c r="GPB134" s="31"/>
      <c r="GPC134" s="31"/>
      <c r="GPD134" s="31"/>
      <c r="GPE134" s="31"/>
      <c r="GPF134" s="31"/>
      <c r="GPG134" s="31"/>
      <c r="GPH134" s="31"/>
      <c r="GPI134" s="31"/>
      <c r="GPJ134" s="31"/>
      <c r="GPK134" s="31"/>
      <c r="GPL134" s="31"/>
      <c r="GPM134" s="31"/>
      <c r="GPN134" s="31"/>
      <c r="GPO134" s="31"/>
      <c r="GPP134" s="31"/>
      <c r="GPQ134" s="31"/>
      <c r="GPR134" s="31"/>
      <c r="GPS134" s="31"/>
      <c r="GPT134" s="31"/>
      <c r="GPU134" s="31"/>
      <c r="GPV134" s="31"/>
      <c r="GPW134" s="31"/>
      <c r="GPX134" s="31"/>
      <c r="GPY134" s="31"/>
      <c r="GPZ134" s="31"/>
      <c r="GQA134" s="31"/>
      <c r="GQB134" s="31"/>
      <c r="GQC134" s="31"/>
      <c r="GQD134" s="31"/>
      <c r="GQE134" s="31"/>
      <c r="GQF134" s="31"/>
      <c r="GQG134" s="31"/>
      <c r="GQH134" s="31"/>
      <c r="GQI134" s="31"/>
      <c r="GQJ134" s="31"/>
      <c r="GQK134" s="31"/>
      <c r="GQL134" s="31"/>
      <c r="GQM134" s="31"/>
      <c r="GQN134" s="31"/>
      <c r="GQO134" s="31"/>
      <c r="GQP134" s="31"/>
      <c r="GQQ134" s="31"/>
      <c r="GQR134" s="31"/>
      <c r="GQS134" s="31"/>
      <c r="GQT134" s="31"/>
      <c r="GQU134" s="31"/>
      <c r="GQV134" s="31"/>
      <c r="GQW134" s="31"/>
      <c r="GQX134" s="31"/>
      <c r="GQY134" s="31"/>
      <c r="GQZ134" s="31"/>
      <c r="GRA134" s="31"/>
      <c r="GRB134" s="31"/>
      <c r="GRC134" s="31"/>
      <c r="GRD134" s="31"/>
      <c r="GRE134" s="31"/>
      <c r="GRF134" s="31"/>
      <c r="GRG134" s="31"/>
      <c r="GRH134" s="31"/>
      <c r="GRI134" s="31"/>
      <c r="GRJ134" s="31"/>
      <c r="GRK134" s="31"/>
      <c r="GRL134" s="31"/>
      <c r="GRM134" s="31"/>
      <c r="GRN134" s="31"/>
      <c r="GRO134" s="31"/>
      <c r="GRP134" s="31"/>
      <c r="GRQ134" s="31"/>
      <c r="GRR134" s="31"/>
      <c r="GRS134" s="31"/>
      <c r="GRT134" s="31"/>
      <c r="GRU134" s="31"/>
      <c r="GRV134" s="31"/>
      <c r="GRW134" s="31"/>
      <c r="GRX134" s="31"/>
      <c r="GRY134" s="31"/>
      <c r="GRZ134" s="31"/>
      <c r="GSA134" s="31"/>
      <c r="GSB134" s="31"/>
      <c r="GSC134" s="31"/>
      <c r="GSD134" s="31"/>
      <c r="GSE134" s="31"/>
      <c r="GSF134" s="31"/>
      <c r="GSG134" s="31"/>
      <c r="GSH134" s="31"/>
      <c r="GSI134" s="31"/>
      <c r="GSJ134" s="31"/>
      <c r="GSK134" s="31"/>
      <c r="GSL134" s="31"/>
      <c r="GSM134" s="31"/>
      <c r="GSN134" s="31"/>
      <c r="GSO134" s="31"/>
      <c r="GSP134" s="31"/>
      <c r="GSQ134" s="31"/>
      <c r="GSR134" s="31"/>
      <c r="GSS134" s="31"/>
      <c r="GST134" s="31"/>
      <c r="GSU134" s="31"/>
      <c r="GSV134" s="31"/>
      <c r="GSW134" s="31"/>
      <c r="GSX134" s="31"/>
      <c r="GSY134" s="31"/>
      <c r="GSZ134" s="31"/>
      <c r="GTA134" s="31"/>
      <c r="GTB134" s="31"/>
      <c r="GTC134" s="31"/>
      <c r="GTD134" s="31"/>
      <c r="GTE134" s="31"/>
      <c r="GTF134" s="31"/>
      <c r="GTG134" s="31"/>
      <c r="GTH134" s="31"/>
      <c r="GTI134" s="31"/>
      <c r="GTJ134" s="31"/>
      <c r="GTK134" s="31"/>
      <c r="GTL134" s="31"/>
      <c r="GTM134" s="31"/>
      <c r="GTN134" s="31"/>
      <c r="GTO134" s="31"/>
      <c r="GTP134" s="31"/>
      <c r="GTQ134" s="31"/>
      <c r="GTR134" s="31"/>
      <c r="GTS134" s="31"/>
      <c r="GTT134" s="31"/>
      <c r="GTU134" s="31"/>
      <c r="GTV134" s="31"/>
      <c r="GTW134" s="31"/>
      <c r="GTX134" s="31"/>
      <c r="GTY134" s="31"/>
      <c r="GTZ134" s="31"/>
      <c r="GUA134" s="31"/>
      <c r="GUB134" s="31"/>
      <c r="GUC134" s="31"/>
      <c r="GUD134" s="31"/>
      <c r="GUE134" s="31"/>
      <c r="GUF134" s="31"/>
      <c r="GUG134" s="31"/>
      <c r="GUH134" s="31"/>
      <c r="GUI134" s="31"/>
      <c r="GUJ134" s="31"/>
      <c r="GUK134" s="31"/>
      <c r="GUL134" s="31"/>
      <c r="GUM134" s="31"/>
      <c r="GUN134" s="31"/>
      <c r="GUO134" s="31"/>
      <c r="GUP134" s="31"/>
      <c r="GUQ134" s="31"/>
      <c r="GUR134" s="31"/>
      <c r="GUS134" s="31"/>
      <c r="GUT134" s="31"/>
      <c r="GUU134" s="31"/>
      <c r="GUV134" s="31"/>
      <c r="GUW134" s="31"/>
      <c r="GUX134" s="31"/>
      <c r="GUY134" s="31"/>
      <c r="GUZ134" s="31"/>
      <c r="GVA134" s="31"/>
      <c r="GVB134" s="31"/>
      <c r="GVC134" s="31"/>
      <c r="GVD134" s="31"/>
      <c r="GVE134" s="31"/>
      <c r="GVF134" s="31"/>
      <c r="GVG134" s="31"/>
      <c r="GVH134" s="31"/>
      <c r="GVI134" s="31"/>
      <c r="GVJ134" s="31"/>
      <c r="GVK134" s="31"/>
      <c r="GVL134" s="31"/>
      <c r="GVM134" s="31"/>
      <c r="GVN134" s="31"/>
      <c r="GVO134" s="31"/>
      <c r="GVP134" s="31"/>
      <c r="GVQ134" s="31"/>
      <c r="GVR134" s="31"/>
      <c r="GVS134" s="31"/>
      <c r="GVT134" s="31"/>
      <c r="GVU134" s="31"/>
      <c r="GVV134" s="31"/>
      <c r="GVW134" s="31"/>
      <c r="GVX134" s="31"/>
      <c r="GVY134" s="31"/>
      <c r="GVZ134" s="31"/>
      <c r="GWA134" s="31"/>
      <c r="GWB134" s="31"/>
      <c r="GWC134" s="31"/>
      <c r="GWD134" s="31"/>
      <c r="GWE134" s="31"/>
      <c r="GWF134" s="31"/>
      <c r="GWG134" s="31"/>
      <c r="GWH134" s="31"/>
      <c r="GWI134" s="31"/>
      <c r="GWJ134" s="31"/>
      <c r="GWK134" s="31"/>
      <c r="GWL134" s="31"/>
      <c r="GWM134" s="31"/>
      <c r="GWN134" s="31"/>
      <c r="GWO134" s="31"/>
      <c r="GWP134" s="31"/>
      <c r="GWQ134" s="31"/>
      <c r="GWR134" s="31"/>
      <c r="GWS134" s="31"/>
      <c r="GWT134" s="31"/>
      <c r="GWU134" s="31"/>
      <c r="GWV134" s="31"/>
      <c r="GWW134" s="31"/>
      <c r="GWX134" s="31"/>
      <c r="GWY134" s="31"/>
      <c r="GWZ134" s="31"/>
      <c r="GXA134" s="31"/>
      <c r="GXB134" s="31"/>
      <c r="GXC134" s="31"/>
      <c r="GXD134" s="31"/>
      <c r="GXE134" s="31"/>
      <c r="GXF134" s="31"/>
      <c r="GXG134" s="31"/>
      <c r="GXH134" s="31"/>
      <c r="GXI134" s="31"/>
      <c r="GXJ134" s="31"/>
      <c r="GXK134" s="31"/>
      <c r="GXL134" s="31"/>
      <c r="GXM134" s="31"/>
      <c r="GXN134" s="31"/>
      <c r="GXO134" s="31"/>
      <c r="GXP134" s="31"/>
      <c r="GXQ134" s="31"/>
      <c r="GXR134" s="31"/>
      <c r="GXS134" s="31"/>
      <c r="GXT134" s="31"/>
      <c r="GXU134" s="31"/>
      <c r="GXV134" s="31"/>
      <c r="GXW134" s="31"/>
      <c r="GXX134" s="31"/>
      <c r="GXY134" s="31"/>
      <c r="GXZ134" s="31"/>
      <c r="GYA134" s="31"/>
      <c r="GYB134" s="31"/>
      <c r="GYC134" s="31"/>
      <c r="GYD134" s="31"/>
      <c r="GYE134" s="31"/>
      <c r="GYF134" s="31"/>
      <c r="GYG134" s="31"/>
      <c r="GYH134" s="31"/>
      <c r="GYI134" s="31"/>
      <c r="GYJ134" s="31"/>
      <c r="GYK134" s="31"/>
      <c r="GYL134" s="31"/>
      <c r="GYM134" s="31"/>
      <c r="GYN134" s="31"/>
      <c r="GYO134" s="31"/>
      <c r="GYP134" s="31"/>
      <c r="GYQ134" s="31"/>
      <c r="GYR134" s="31"/>
      <c r="GYS134" s="31"/>
      <c r="GYT134" s="31"/>
      <c r="GYU134" s="31"/>
      <c r="GYV134" s="31"/>
      <c r="GYW134" s="31"/>
      <c r="GYX134" s="31"/>
      <c r="GYY134" s="31"/>
      <c r="GYZ134" s="31"/>
      <c r="GZA134" s="31"/>
      <c r="GZB134" s="31"/>
      <c r="GZC134" s="31"/>
      <c r="GZD134" s="31"/>
      <c r="GZE134" s="31"/>
      <c r="GZF134" s="31"/>
      <c r="GZG134" s="31"/>
      <c r="GZH134" s="31"/>
      <c r="GZI134" s="31"/>
      <c r="GZJ134" s="31"/>
      <c r="GZK134" s="31"/>
      <c r="GZL134" s="31"/>
      <c r="GZM134" s="31"/>
      <c r="GZN134" s="31"/>
      <c r="GZO134" s="31"/>
      <c r="GZP134" s="31"/>
      <c r="GZQ134" s="31"/>
      <c r="GZR134" s="31"/>
      <c r="GZS134" s="31"/>
      <c r="GZT134" s="31"/>
      <c r="GZU134" s="31"/>
      <c r="GZV134" s="31"/>
      <c r="GZW134" s="31"/>
      <c r="GZX134" s="31"/>
      <c r="GZY134" s="31"/>
      <c r="GZZ134" s="31"/>
      <c r="HAA134" s="31"/>
      <c r="HAB134" s="31"/>
      <c r="HAC134" s="31"/>
      <c r="HAD134" s="31"/>
      <c r="HAE134" s="31"/>
      <c r="HAF134" s="31"/>
      <c r="HAG134" s="31"/>
      <c r="HAH134" s="31"/>
      <c r="HAI134" s="31"/>
      <c r="HAJ134" s="31"/>
      <c r="HAK134" s="31"/>
      <c r="HAL134" s="31"/>
      <c r="HAM134" s="31"/>
      <c r="HAN134" s="31"/>
      <c r="HAO134" s="31"/>
      <c r="HAP134" s="31"/>
      <c r="HAQ134" s="31"/>
      <c r="HAR134" s="31"/>
      <c r="HAS134" s="31"/>
      <c r="HAT134" s="31"/>
      <c r="HAU134" s="31"/>
      <c r="HAV134" s="31"/>
      <c r="HAW134" s="31"/>
      <c r="HAX134" s="31"/>
      <c r="HAY134" s="31"/>
      <c r="HAZ134" s="31"/>
      <c r="HBA134" s="31"/>
      <c r="HBB134" s="31"/>
      <c r="HBC134" s="31"/>
      <c r="HBD134" s="31"/>
      <c r="HBE134" s="31"/>
      <c r="HBF134" s="31"/>
      <c r="HBG134" s="31"/>
      <c r="HBH134" s="31"/>
      <c r="HBI134" s="31"/>
      <c r="HBJ134" s="31"/>
      <c r="HBK134" s="31"/>
      <c r="HBL134" s="31"/>
      <c r="HBM134" s="31"/>
      <c r="HBN134" s="31"/>
      <c r="HBO134" s="31"/>
      <c r="HBP134" s="31"/>
      <c r="HBQ134" s="31"/>
      <c r="HBR134" s="31"/>
      <c r="HBS134" s="31"/>
      <c r="HBT134" s="31"/>
      <c r="HBU134" s="31"/>
      <c r="HBV134" s="31"/>
      <c r="HBW134" s="31"/>
      <c r="HBX134" s="31"/>
      <c r="HBY134" s="31"/>
      <c r="HBZ134" s="31"/>
      <c r="HCA134" s="31"/>
      <c r="HCB134" s="31"/>
      <c r="HCC134" s="31"/>
      <c r="HCD134" s="31"/>
      <c r="HCE134" s="31"/>
      <c r="HCF134" s="31"/>
      <c r="HCG134" s="31"/>
      <c r="HCH134" s="31"/>
      <c r="HCI134" s="31"/>
      <c r="HCJ134" s="31"/>
      <c r="HCK134" s="31"/>
      <c r="HCL134" s="31"/>
      <c r="HCM134" s="31"/>
      <c r="HCN134" s="31"/>
      <c r="HCO134" s="31"/>
      <c r="HCP134" s="31"/>
      <c r="HCQ134" s="31"/>
      <c r="HCR134" s="31"/>
      <c r="HCS134" s="31"/>
      <c r="HCT134" s="31"/>
      <c r="HCU134" s="31"/>
      <c r="HCV134" s="31"/>
      <c r="HCW134" s="31"/>
      <c r="HCX134" s="31"/>
      <c r="HCY134" s="31"/>
      <c r="HCZ134" s="31"/>
      <c r="HDA134" s="31"/>
      <c r="HDB134" s="31"/>
      <c r="HDC134" s="31"/>
      <c r="HDD134" s="31"/>
      <c r="HDE134" s="31"/>
      <c r="HDF134" s="31"/>
      <c r="HDG134" s="31"/>
      <c r="HDH134" s="31"/>
      <c r="HDI134" s="31"/>
      <c r="HDJ134" s="31"/>
      <c r="HDK134" s="31"/>
      <c r="HDL134" s="31"/>
      <c r="HDM134" s="31"/>
      <c r="HDN134" s="31"/>
      <c r="HDO134" s="31"/>
      <c r="HDP134" s="31"/>
      <c r="HDQ134" s="31"/>
      <c r="HDR134" s="31"/>
      <c r="HDS134" s="31"/>
      <c r="HDT134" s="31"/>
      <c r="HDU134" s="31"/>
      <c r="HDV134" s="31"/>
      <c r="HDW134" s="31"/>
      <c r="HDX134" s="31"/>
      <c r="HDY134" s="31"/>
      <c r="HDZ134" s="31"/>
      <c r="HEA134" s="31"/>
      <c r="HEB134" s="31"/>
      <c r="HEC134" s="31"/>
      <c r="HED134" s="31"/>
      <c r="HEE134" s="31"/>
      <c r="HEF134" s="31"/>
      <c r="HEG134" s="31"/>
      <c r="HEH134" s="31"/>
      <c r="HEI134" s="31"/>
      <c r="HEJ134" s="31"/>
      <c r="HEK134" s="31"/>
      <c r="HEL134" s="31"/>
      <c r="HEM134" s="31"/>
      <c r="HEN134" s="31"/>
      <c r="HEO134" s="31"/>
      <c r="HEP134" s="31"/>
      <c r="HEQ134" s="31"/>
      <c r="HER134" s="31"/>
      <c r="HES134" s="31"/>
      <c r="HET134" s="31"/>
      <c r="HEU134" s="31"/>
      <c r="HEV134" s="31"/>
      <c r="HEW134" s="31"/>
      <c r="HEX134" s="31"/>
      <c r="HEY134" s="31"/>
      <c r="HEZ134" s="31"/>
      <c r="HFA134" s="31"/>
      <c r="HFB134" s="31"/>
      <c r="HFC134" s="31"/>
      <c r="HFD134" s="31"/>
      <c r="HFE134" s="31"/>
      <c r="HFF134" s="31"/>
      <c r="HFG134" s="31"/>
      <c r="HFH134" s="31"/>
      <c r="HFI134" s="31"/>
      <c r="HFJ134" s="31"/>
      <c r="HFK134" s="31"/>
      <c r="HFL134" s="31"/>
      <c r="HFM134" s="31"/>
      <c r="HFN134" s="31"/>
      <c r="HFO134" s="31"/>
      <c r="HFP134" s="31"/>
      <c r="HFQ134" s="31"/>
      <c r="HFR134" s="31"/>
      <c r="HFS134" s="31"/>
      <c r="HFT134" s="31"/>
      <c r="HFU134" s="31"/>
      <c r="HFV134" s="31"/>
      <c r="HFW134" s="31"/>
      <c r="HFX134" s="31"/>
      <c r="HFY134" s="31"/>
      <c r="HFZ134" s="31"/>
      <c r="HGA134" s="31"/>
      <c r="HGB134" s="31"/>
      <c r="HGC134" s="31"/>
      <c r="HGD134" s="31"/>
      <c r="HGE134" s="31"/>
      <c r="HGF134" s="31"/>
      <c r="HGG134" s="31"/>
      <c r="HGH134" s="31"/>
      <c r="HGI134" s="31"/>
      <c r="HGJ134" s="31"/>
      <c r="HGK134" s="31"/>
      <c r="HGL134" s="31"/>
      <c r="HGM134" s="31"/>
      <c r="HGN134" s="31"/>
      <c r="HGO134" s="31"/>
      <c r="HGP134" s="31"/>
      <c r="HGQ134" s="31"/>
      <c r="HGR134" s="31"/>
      <c r="HGS134" s="31"/>
      <c r="HGT134" s="31"/>
      <c r="HGU134" s="31"/>
      <c r="HGV134" s="31"/>
      <c r="HGW134" s="31"/>
      <c r="HGX134" s="31"/>
      <c r="HGY134" s="31"/>
      <c r="HGZ134" s="31"/>
      <c r="HHA134" s="31"/>
      <c r="HHB134" s="31"/>
      <c r="HHC134" s="31"/>
      <c r="HHD134" s="31"/>
      <c r="HHE134" s="31"/>
      <c r="HHF134" s="31"/>
      <c r="HHG134" s="31"/>
      <c r="HHH134" s="31"/>
      <c r="HHI134" s="31"/>
      <c r="HHJ134" s="31"/>
      <c r="HHK134" s="31"/>
      <c r="HHL134" s="31"/>
      <c r="HHM134" s="31"/>
      <c r="HHN134" s="31"/>
      <c r="HHO134" s="31"/>
      <c r="HHP134" s="31"/>
      <c r="HHQ134" s="31"/>
      <c r="HHR134" s="31"/>
      <c r="HHS134" s="31"/>
      <c r="HHT134" s="31"/>
      <c r="HHU134" s="31"/>
      <c r="HHV134" s="31"/>
      <c r="HHW134" s="31"/>
      <c r="HHX134" s="31"/>
      <c r="HHY134" s="31"/>
      <c r="HHZ134" s="31"/>
      <c r="HIA134" s="31"/>
      <c r="HIB134" s="31"/>
      <c r="HIC134" s="31"/>
      <c r="HID134" s="31"/>
      <c r="HIE134" s="31"/>
      <c r="HIF134" s="31"/>
      <c r="HIG134" s="31"/>
      <c r="HIH134" s="31"/>
      <c r="HII134" s="31"/>
      <c r="HIJ134" s="31"/>
      <c r="HIK134" s="31"/>
      <c r="HIL134" s="31"/>
      <c r="HIM134" s="31"/>
      <c r="HIN134" s="31"/>
      <c r="HIO134" s="31"/>
      <c r="HIP134" s="31"/>
      <c r="HIQ134" s="31"/>
      <c r="HIR134" s="31"/>
      <c r="HIS134" s="31"/>
      <c r="HIT134" s="31"/>
      <c r="HIU134" s="31"/>
      <c r="HIV134" s="31"/>
      <c r="HIW134" s="31"/>
      <c r="HIX134" s="31"/>
      <c r="HIY134" s="31"/>
      <c r="HIZ134" s="31"/>
      <c r="HJA134" s="31"/>
      <c r="HJB134" s="31"/>
      <c r="HJC134" s="31"/>
      <c r="HJD134" s="31"/>
      <c r="HJE134" s="31"/>
      <c r="HJF134" s="31"/>
      <c r="HJG134" s="31"/>
      <c r="HJH134" s="31"/>
      <c r="HJI134" s="31"/>
      <c r="HJJ134" s="31"/>
      <c r="HJK134" s="31"/>
      <c r="HJL134" s="31"/>
      <c r="HJM134" s="31"/>
      <c r="HJN134" s="31"/>
      <c r="HJO134" s="31"/>
      <c r="HJP134" s="31"/>
      <c r="HJQ134" s="31"/>
      <c r="HJR134" s="31"/>
      <c r="HJS134" s="31"/>
      <c r="HJT134" s="31"/>
      <c r="HJU134" s="31"/>
      <c r="HJV134" s="31"/>
      <c r="HJW134" s="31"/>
      <c r="HJX134" s="31"/>
      <c r="HJY134" s="31"/>
      <c r="HJZ134" s="31"/>
      <c r="HKA134" s="31"/>
      <c r="HKB134" s="31"/>
      <c r="HKC134" s="31"/>
      <c r="HKD134" s="31"/>
      <c r="HKE134" s="31"/>
      <c r="HKF134" s="31"/>
      <c r="HKG134" s="31"/>
      <c r="HKH134" s="31"/>
      <c r="HKI134" s="31"/>
      <c r="HKJ134" s="31"/>
      <c r="HKK134" s="31"/>
      <c r="HKL134" s="31"/>
      <c r="HKM134" s="31"/>
      <c r="HKN134" s="31"/>
      <c r="HKO134" s="31"/>
      <c r="HKP134" s="31"/>
      <c r="HKQ134" s="31"/>
      <c r="HKR134" s="31"/>
      <c r="HKS134" s="31"/>
      <c r="HKT134" s="31"/>
      <c r="HKU134" s="31"/>
      <c r="HKV134" s="31"/>
      <c r="HKW134" s="31"/>
      <c r="HKX134" s="31"/>
      <c r="HKY134" s="31"/>
      <c r="HKZ134" s="31"/>
      <c r="HLA134" s="31"/>
      <c r="HLB134" s="31"/>
      <c r="HLC134" s="31"/>
      <c r="HLD134" s="31"/>
      <c r="HLE134" s="31"/>
      <c r="HLF134" s="31"/>
      <c r="HLG134" s="31"/>
      <c r="HLH134" s="31"/>
      <c r="HLI134" s="31"/>
      <c r="HLJ134" s="31"/>
      <c r="HLK134" s="31"/>
      <c r="HLL134" s="31"/>
      <c r="HLM134" s="31"/>
      <c r="HLN134" s="31"/>
      <c r="HLO134" s="31"/>
      <c r="HLP134" s="31"/>
      <c r="HLQ134" s="31"/>
      <c r="HLR134" s="31"/>
      <c r="HLS134" s="31"/>
      <c r="HLT134" s="31"/>
      <c r="HLU134" s="31"/>
      <c r="HLV134" s="31"/>
      <c r="HLW134" s="31"/>
      <c r="HLX134" s="31"/>
      <c r="HLY134" s="31"/>
      <c r="HLZ134" s="31"/>
      <c r="HMA134" s="31"/>
      <c r="HMB134" s="31"/>
      <c r="HMC134" s="31"/>
      <c r="HMD134" s="31"/>
      <c r="HME134" s="31"/>
      <c r="HMF134" s="31"/>
      <c r="HMG134" s="31"/>
      <c r="HMH134" s="31"/>
      <c r="HMI134" s="31"/>
      <c r="HMJ134" s="31"/>
      <c r="HMK134" s="31"/>
      <c r="HML134" s="31"/>
      <c r="HMM134" s="31"/>
      <c r="HMN134" s="31"/>
      <c r="HMO134" s="31"/>
      <c r="HMP134" s="31"/>
      <c r="HMQ134" s="31"/>
      <c r="HMR134" s="31"/>
      <c r="HMS134" s="31"/>
      <c r="HMT134" s="31"/>
      <c r="HMU134" s="31"/>
      <c r="HMV134" s="31"/>
      <c r="HMW134" s="31"/>
      <c r="HMX134" s="31"/>
      <c r="HMY134" s="31"/>
      <c r="HMZ134" s="31"/>
      <c r="HNA134" s="31"/>
      <c r="HNB134" s="31"/>
      <c r="HNC134" s="31"/>
      <c r="HND134" s="31"/>
      <c r="HNE134" s="31"/>
      <c r="HNF134" s="31"/>
      <c r="HNG134" s="31"/>
      <c r="HNH134" s="31"/>
      <c r="HNI134" s="31"/>
      <c r="HNJ134" s="31"/>
      <c r="HNK134" s="31"/>
      <c r="HNL134" s="31"/>
      <c r="HNM134" s="31"/>
      <c r="HNN134" s="31"/>
      <c r="HNO134" s="31"/>
      <c r="HNP134" s="31"/>
      <c r="HNQ134" s="31"/>
      <c r="HNR134" s="31"/>
      <c r="HNS134" s="31"/>
      <c r="HNT134" s="31"/>
      <c r="HNU134" s="31"/>
      <c r="HNV134" s="31"/>
      <c r="HNW134" s="31"/>
      <c r="HNX134" s="31"/>
      <c r="HNY134" s="31"/>
      <c r="HNZ134" s="31"/>
      <c r="HOA134" s="31"/>
      <c r="HOB134" s="31"/>
      <c r="HOC134" s="31"/>
      <c r="HOD134" s="31"/>
      <c r="HOE134" s="31"/>
      <c r="HOF134" s="31"/>
      <c r="HOG134" s="31"/>
      <c r="HOH134" s="31"/>
      <c r="HOI134" s="31"/>
      <c r="HOJ134" s="31"/>
      <c r="HOK134" s="31"/>
      <c r="HOL134" s="31"/>
      <c r="HOM134" s="31"/>
      <c r="HON134" s="31"/>
      <c r="HOO134" s="31"/>
      <c r="HOP134" s="31"/>
      <c r="HOQ134" s="31"/>
      <c r="HOR134" s="31"/>
      <c r="HOS134" s="31"/>
      <c r="HOT134" s="31"/>
      <c r="HOU134" s="31"/>
      <c r="HOV134" s="31"/>
      <c r="HOW134" s="31"/>
      <c r="HOX134" s="31"/>
      <c r="HOY134" s="31"/>
      <c r="HOZ134" s="31"/>
      <c r="HPA134" s="31"/>
      <c r="HPB134" s="31"/>
      <c r="HPC134" s="31"/>
      <c r="HPD134" s="31"/>
      <c r="HPE134" s="31"/>
      <c r="HPF134" s="31"/>
      <c r="HPG134" s="31"/>
      <c r="HPH134" s="31"/>
      <c r="HPI134" s="31"/>
      <c r="HPJ134" s="31"/>
      <c r="HPK134" s="31"/>
      <c r="HPL134" s="31"/>
      <c r="HPM134" s="31"/>
      <c r="HPN134" s="31"/>
      <c r="HPO134" s="31"/>
      <c r="HPP134" s="31"/>
      <c r="HPQ134" s="31"/>
      <c r="HPR134" s="31"/>
      <c r="HPS134" s="31"/>
      <c r="HPT134" s="31"/>
      <c r="HPU134" s="31"/>
      <c r="HPV134" s="31"/>
      <c r="HPW134" s="31"/>
      <c r="HPX134" s="31"/>
      <c r="HPY134" s="31"/>
      <c r="HPZ134" s="31"/>
      <c r="HQA134" s="31"/>
      <c r="HQB134" s="31"/>
      <c r="HQC134" s="31"/>
      <c r="HQD134" s="31"/>
      <c r="HQE134" s="31"/>
      <c r="HQF134" s="31"/>
      <c r="HQG134" s="31"/>
      <c r="HQH134" s="31"/>
      <c r="HQI134" s="31"/>
      <c r="HQJ134" s="31"/>
      <c r="HQK134" s="31"/>
      <c r="HQL134" s="31"/>
      <c r="HQM134" s="31"/>
      <c r="HQN134" s="31"/>
      <c r="HQO134" s="31"/>
      <c r="HQP134" s="31"/>
      <c r="HQQ134" s="31"/>
      <c r="HQR134" s="31"/>
      <c r="HQS134" s="31"/>
      <c r="HQT134" s="31"/>
      <c r="HQU134" s="31"/>
      <c r="HQV134" s="31"/>
      <c r="HQW134" s="31"/>
      <c r="HQX134" s="31"/>
      <c r="HQY134" s="31"/>
      <c r="HQZ134" s="31"/>
      <c r="HRA134" s="31"/>
      <c r="HRB134" s="31"/>
      <c r="HRC134" s="31"/>
      <c r="HRD134" s="31"/>
      <c r="HRE134" s="31"/>
      <c r="HRF134" s="31"/>
      <c r="HRG134" s="31"/>
      <c r="HRH134" s="31"/>
      <c r="HRI134" s="31"/>
      <c r="HRJ134" s="31"/>
      <c r="HRK134" s="31"/>
      <c r="HRL134" s="31"/>
      <c r="HRM134" s="31"/>
      <c r="HRN134" s="31"/>
      <c r="HRO134" s="31"/>
      <c r="HRP134" s="31"/>
      <c r="HRQ134" s="31"/>
      <c r="HRR134" s="31"/>
      <c r="HRS134" s="31"/>
      <c r="HRT134" s="31"/>
      <c r="HRU134" s="31"/>
      <c r="HRV134" s="31"/>
      <c r="HRW134" s="31"/>
      <c r="HRX134" s="31"/>
      <c r="HRY134" s="31"/>
      <c r="HRZ134" s="31"/>
      <c r="HSA134" s="31"/>
      <c r="HSB134" s="31"/>
      <c r="HSC134" s="31"/>
      <c r="HSD134" s="31"/>
      <c r="HSE134" s="31"/>
      <c r="HSF134" s="31"/>
      <c r="HSG134" s="31"/>
      <c r="HSH134" s="31"/>
      <c r="HSI134" s="31"/>
      <c r="HSJ134" s="31"/>
      <c r="HSK134" s="31"/>
      <c r="HSL134" s="31"/>
      <c r="HSM134" s="31"/>
      <c r="HSN134" s="31"/>
      <c r="HSO134" s="31"/>
      <c r="HSP134" s="31"/>
      <c r="HSQ134" s="31"/>
      <c r="HSR134" s="31"/>
      <c r="HSS134" s="31"/>
      <c r="HST134" s="31"/>
      <c r="HSU134" s="31"/>
      <c r="HSV134" s="31"/>
      <c r="HSW134" s="31"/>
      <c r="HSX134" s="31"/>
      <c r="HSY134" s="31"/>
      <c r="HSZ134" s="31"/>
      <c r="HTA134" s="31"/>
      <c r="HTB134" s="31"/>
      <c r="HTC134" s="31"/>
      <c r="HTD134" s="31"/>
      <c r="HTE134" s="31"/>
      <c r="HTF134" s="31"/>
      <c r="HTG134" s="31"/>
      <c r="HTH134" s="31"/>
      <c r="HTI134" s="31"/>
      <c r="HTJ134" s="31"/>
      <c r="HTK134" s="31"/>
      <c r="HTL134" s="31"/>
      <c r="HTM134" s="31"/>
      <c r="HTN134" s="31"/>
      <c r="HTO134" s="31"/>
      <c r="HTP134" s="31"/>
      <c r="HTQ134" s="31"/>
      <c r="HTR134" s="31"/>
      <c r="HTS134" s="31"/>
      <c r="HTT134" s="31"/>
      <c r="HTU134" s="31"/>
      <c r="HTV134" s="31"/>
      <c r="HTW134" s="31"/>
      <c r="HTX134" s="31"/>
      <c r="HTY134" s="31"/>
      <c r="HTZ134" s="31"/>
      <c r="HUA134" s="31"/>
      <c r="HUB134" s="31"/>
      <c r="HUC134" s="31"/>
      <c r="HUD134" s="31"/>
      <c r="HUE134" s="31"/>
      <c r="HUF134" s="31"/>
      <c r="HUG134" s="31"/>
      <c r="HUH134" s="31"/>
      <c r="HUI134" s="31"/>
      <c r="HUJ134" s="31"/>
      <c r="HUK134" s="31"/>
      <c r="HUL134" s="31"/>
      <c r="HUM134" s="31"/>
      <c r="HUN134" s="31"/>
      <c r="HUO134" s="31"/>
      <c r="HUP134" s="31"/>
      <c r="HUQ134" s="31"/>
      <c r="HUR134" s="31"/>
      <c r="HUS134" s="31"/>
      <c r="HUT134" s="31"/>
      <c r="HUU134" s="31"/>
      <c r="HUV134" s="31"/>
      <c r="HUW134" s="31"/>
      <c r="HUX134" s="31"/>
      <c r="HUY134" s="31"/>
      <c r="HUZ134" s="31"/>
      <c r="HVA134" s="31"/>
      <c r="HVB134" s="31"/>
      <c r="HVC134" s="31"/>
      <c r="HVD134" s="31"/>
      <c r="HVE134" s="31"/>
      <c r="HVF134" s="31"/>
      <c r="HVG134" s="31"/>
      <c r="HVH134" s="31"/>
      <c r="HVI134" s="31"/>
      <c r="HVJ134" s="31"/>
      <c r="HVK134" s="31"/>
      <c r="HVL134" s="31"/>
      <c r="HVM134" s="31"/>
      <c r="HVN134" s="31"/>
      <c r="HVO134" s="31"/>
      <c r="HVP134" s="31"/>
      <c r="HVQ134" s="31"/>
      <c r="HVR134" s="31"/>
      <c r="HVS134" s="31"/>
      <c r="HVT134" s="31"/>
      <c r="HVU134" s="31"/>
      <c r="HVV134" s="31"/>
      <c r="HVW134" s="31"/>
      <c r="HVX134" s="31"/>
      <c r="HVY134" s="31"/>
      <c r="HVZ134" s="31"/>
      <c r="HWA134" s="31"/>
      <c r="HWB134" s="31"/>
      <c r="HWC134" s="31"/>
      <c r="HWD134" s="31"/>
      <c r="HWE134" s="31"/>
      <c r="HWF134" s="31"/>
      <c r="HWG134" s="31"/>
      <c r="HWH134" s="31"/>
      <c r="HWI134" s="31"/>
      <c r="HWJ134" s="31"/>
      <c r="HWK134" s="31"/>
      <c r="HWL134" s="31"/>
      <c r="HWM134" s="31"/>
      <c r="HWN134" s="31"/>
      <c r="HWO134" s="31"/>
      <c r="HWP134" s="31"/>
      <c r="HWQ134" s="31"/>
      <c r="HWR134" s="31"/>
      <c r="HWS134" s="31"/>
      <c r="HWT134" s="31"/>
      <c r="HWU134" s="31"/>
      <c r="HWV134" s="31"/>
      <c r="HWW134" s="31"/>
      <c r="HWX134" s="31"/>
      <c r="HWY134" s="31"/>
      <c r="HWZ134" s="31"/>
      <c r="HXA134" s="31"/>
      <c r="HXB134" s="31"/>
      <c r="HXC134" s="31"/>
      <c r="HXD134" s="31"/>
      <c r="HXE134" s="31"/>
      <c r="HXF134" s="31"/>
      <c r="HXG134" s="31"/>
      <c r="HXH134" s="31"/>
      <c r="HXI134" s="31"/>
      <c r="HXJ134" s="31"/>
      <c r="HXK134" s="31"/>
      <c r="HXL134" s="31"/>
      <c r="HXM134" s="31"/>
      <c r="HXN134" s="31"/>
      <c r="HXO134" s="31"/>
      <c r="HXP134" s="31"/>
      <c r="HXQ134" s="31"/>
      <c r="HXR134" s="31"/>
      <c r="HXS134" s="31"/>
      <c r="HXT134" s="31"/>
      <c r="HXU134" s="31"/>
      <c r="HXV134" s="31"/>
      <c r="HXW134" s="31"/>
      <c r="HXX134" s="31"/>
      <c r="HXY134" s="31"/>
      <c r="HXZ134" s="31"/>
      <c r="HYA134" s="31"/>
      <c r="HYB134" s="31"/>
      <c r="HYC134" s="31"/>
      <c r="HYD134" s="31"/>
      <c r="HYE134" s="31"/>
      <c r="HYF134" s="31"/>
      <c r="HYG134" s="31"/>
      <c r="HYH134" s="31"/>
      <c r="HYI134" s="31"/>
      <c r="HYJ134" s="31"/>
      <c r="HYK134" s="31"/>
      <c r="HYL134" s="31"/>
      <c r="HYM134" s="31"/>
      <c r="HYN134" s="31"/>
      <c r="HYO134" s="31"/>
      <c r="HYP134" s="31"/>
      <c r="HYQ134" s="31"/>
      <c r="HYR134" s="31"/>
      <c r="HYS134" s="31"/>
      <c r="HYT134" s="31"/>
      <c r="HYU134" s="31"/>
      <c r="HYV134" s="31"/>
      <c r="HYW134" s="31"/>
      <c r="HYX134" s="31"/>
      <c r="HYY134" s="31"/>
      <c r="HYZ134" s="31"/>
      <c r="HZA134" s="31"/>
      <c r="HZB134" s="31"/>
      <c r="HZC134" s="31"/>
      <c r="HZD134" s="31"/>
      <c r="HZE134" s="31"/>
      <c r="HZF134" s="31"/>
      <c r="HZG134" s="31"/>
      <c r="HZH134" s="31"/>
      <c r="HZI134" s="31"/>
      <c r="HZJ134" s="31"/>
      <c r="HZK134" s="31"/>
      <c r="HZL134" s="31"/>
      <c r="HZM134" s="31"/>
      <c r="HZN134" s="31"/>
      <c r="HZO134" s="31"/>
      <c r="HZP134" s="31"/>
      <c r="HZQ134" s="31"/>
      <c r="HZR134" s="31"/>
      <c r="HZS134" s="31"/>
      <c r="HZT134" s="31"/>
      <c r="HZU134" s="31"/>
      <c r="HZV134" s="31"/>
      <c r="HZW134" s="31"/>
      <c r="HZX134" s="31"/>
      <c r="HZY134" s="31"/>
      <c r="HZZ134" s="31"/>
      <c r="IAA134" s="31"/>
      <c r="IAB134" s="31"/>
      <c r="IAC134" s="31"/>
      <c r="IAD134" s="31"/>
      <c r="IAE134" s="31"/>
      <c r="IAF134" s="31"/>
      <c r="IAG134" s="31"/>
      <c r="IAH134" s="31"/>
      <c r="IAI134" s="31"/>
      <c r="IAJ134" s="31"/>
      <c r="IAK134" s="31"/>
      <c r="IAL134" s="31"/>
      <c r="IAM134" s="31"/>
      <c r="IAN134" s="31"/>
      <c r="IAO134" s="31"/>
      <c r="IAP134" s="31"/>
      <c r="IAQ134" s="31"/>
      <c r="IAR134" s="31"/>
      <c r="IAS134" s="31"/>
      <c r="IAT134" s="31"/>
      <c r="IAU134" s="31"/>
      <c r="IAV134" s="31"/>
      <c r="IAW134" s="31"/>
      <c r="IAX134" s="31"/>
      <c r="IAY134" s="31"/>
      <c r="IAZ134" s="31"/>
      <c r="IBA134" s="31"/>
      <c r="IBB134" s="31"/>
      <c r="IBC134" s="31"/>
      <c r="IBD134" s="31"/>
      <c r="IBE134" s="31"/>
      <c r="IBF134" s="31"/>
      <c r="IBG134" s="31"/>
      <c r="IBH134" s="31"/>
      <c r="IBI134" s="31"/>
      <c r="IBJ134" s="31"/>
      <c r="IBK134" s="31"/>
      <c r="IBL134" s="31"/>
      <c r="IBM134" s="31"/>
      <c r="IBN134" s="31"/>
      <c r="IBO134" s="31"/>
      <c r="IBP134" s="31"/>
      <c r="IBQ134" s="31"/>
      <c r="IBR134" s="31"/>
      <c r="IBS134" s="31"/>
      <c r="IBT134" s="31"/>
      <c r="IBU134" s="31"/>
      <c r="IBV134" s="31"/>
      <c r="IBW134" s="31"/>
      <c r="IBX134" s="31"/>
      <c r="IBY134" s="31"/>
      <c r="IBZ134" s="31"/>
      <c r="ICA134" s="31"/>
      <c r="ICB134" s="31"/>
      <c r="ICC134" s="31"/>
      <c r="ICD134" s="31"/>
      <c r="ICE134" s="31"/>
      <c r="ICF134" s="31"/>
      <c r="ICG134" s="31"/>
      <c r="ICH134" s="31"/>
      <c r="ICI134" s="31"/>
      <c r="ICJ134" s="31"/>
      <c r="ICK134" s="31"/>
      <c r="ICL134" s="31"/>
      <c r="ICM134" s="31"/>
      <c r="ICN134" s="31"/>
      <c r="ICO134" s="31"/>
      <c r="ICP134" s="31"/>
      <c r="ICQ134" s="31"/>
      <c r="ICR134" s="31"/>
      <c r="ICS134" s="31"/>
      <c r="ICT134" s="31"/>
      <c r="ICU134" s="31"/>
      <c r="ICV134" s="31"/>
      <c r="ICW134" s="31"/>
      <c r="ICX134" s="31"/>
      <c r="ICY134" s="31"/>
      <c r="ICZ134" s="31"/>
      <c r="IDA134" s="31"/>
      <c r="IDB134" s="31"/>
      <c r="IDC134" s="31"/>
      <c r="IDD134" s="31"/>
      <c r="IDE134" s="31"/>
      <c r="IDF134" s="31"/>
      <c r="IDG134" s="31"/>
      <c r="IDH134" s="31"/>
      <c r="IDI134" s="31"/>
      <c r="IDJ134" s="31"/>
      <c r="IDK134" s="31"/>
      <c r="IDL134" s="31"/>
      <c r="IDM134" s="31"/>
      <c r="IDN134" s="31"/>
      <c r="IDO134" s="31"/>
      <c r="IDP134" s="31"/>
      <c r="IDQ134" s="31"/>
      <c r="IDR134" s="31"/>
      <c r="IDS134" s="31"/>
      <c r="IDT134" s="31"/>
      <c r="IDU134" s="31"/>
      <c r="IDV134" s="31"/>
      <c r="IDW134" s="31"/>
      <c r="IDX134" s="31"/>
      <c r="IDY134" s="31"/>
      <c r="IDZ134" s="31"/>
      <c r="IEA134" s="31"/>
      <c r="IEB134" s="31"/>
      <c r="IEC134" s="31"/>
      <c r="IED134" s="31"/>
      <c r="IEE134" s="31"/>
      <c r="IEF134" s="31"/>
      <c r="IEG134" s="31"/>
      <c r="IEH134" s="31"/>
      <c r="IEI134" s="31"/>
      <c r="IEJ134" s="31"/>
      <c r="IEK134" s="31"/>
      <c r="IEL134" s="31"/>
      <c r="IEM134" s="31"/>
      <c r="IEN134" s="31"/>
      <c r="IEO134" s="31"/>
      <c r="IEP134" s="31"/>
      <c r="IEQ134" s="31"/>
      <c r="IER134" s="31"/>
      <c r="IES134" s="31"/>
      <c r="IET134" s="31"/>
      <c r="IEU134" s="31"/>
      <c r="IEV134" s="31"/>
      <c r="IEW134" s="31"/>
      <c r="IEX134" s="31"/>
      <c r="IEY134" s="31"/>
      <c r="IEZ134" s="31"/>
      <c r="IFA134" s="31"/>
      <c r="IFB134" s="31"/>
      <c r="IFC134" s="31"/>
      <c r="IFD134" s="31"/>
      <c r="IFE134" s="31"/>
      <c r="IFF134" s="31"/>
      <c r="IFG134" s="31"/>
      <c r="IFH134" s="31"/>
      <c r="IFI134" s="31"/>
      <c r="IFJ134" s="31"/>
      <c r="IFK134" s="31"/>
      <c r="IFL134" s="31"/>
      <c r="IFM134" s="31"/>
      <c r="IFN134" s="31"/>
      <c r="IFO134" s="31"/>
      <c r="IFP134" s="31"/>
      <c r="IFQ134" s="31"/>
      <c r="IFR134" s="31"/>
      <c r="IFS134" s="31"/>
      <c r="IFT134" s="31"/>
      <c r="IFU134" s="31"/>
      <c r="IFV134" s="31"/>
      <c r="IFW134" s="31"/>
      <c r="IFX134" s="31"/>
      <c r="IFY134" s="31"/>
      <c r="IFZ134" s="31"/>
      <c r="IGA134" s="31"/>
      <c r="IGB134" s="31"/>
      <c r="IGC134" s="31"/>
      <c r="IGD134" s="31"/>
      <c r="IGE134" s="31"/>
      <c r="IGF134" s="31"/>
      <c r="IGG134" s="31"/>
      <c r="IGH134" s="31"/>
      <c r="IGI134" s="31"/>
      <c r="IGJ134" s="31"/>
      <c r="IGK134" s="31"/>
      <c r="IGL134" s="31"/>
      <c r="IGM134" s="31"/>
      <c r="IGN134" s="31"/>
      <c r="IGO134" s="31"/>
      <c r="IGP134" s="31"/>
      <c r="IGQ134" s="31"/>
      <c r="IGR134" s="31"/>
      <c r="IGS134" s="31"/>
      <c r="IGT134" s="31"/>
      <c r="IGU134" s="31"/>
      <c r="IGV134" s="31"/>
      <c r="IGW134" s="31"/>
      <c r="IGX134" s="31"/>
      <c r="IGY134" s="31"/>
      <c r="IGZ134" s="31"/>
      <c r="IHA134" s="31"/>
      <c r="IHB134" s="31"/>
      <c r="IHC134" s="31"/>
      <c r="IHD134" s="31"/>
      <c r="IHE134" s="31"/>
      <c r="IHF134" s="31"/>
      <c r="IHG134" s="31"/>
      <c r="IHH134" s="31"/>
      <c r="IHI134" s="31"/>
      <c r="IHJ134" s="31"/>
      <c r="IHK134" s="31"/>
      <c r="IHL134" s="31"/>
      <c r="IHM134" s="31"/>
      <c r="IHN134" s="31"/>
      <c r="IHO134" s="31"/>
      <c r="IHP134" s="31"/>
      <c r="IHQ134" s="31"/>
      <c r="IHR134" s="31"/>
      <c r="IHS134" s="31"/>
      <c r="IHT134" s="31"/>
      <c r="IHU134" s="31"/>
      <c r="IHV134" s="31"/>
      <c r="IHW134" s="31"/>
      <c r="IHX134" s="31"/>
      <c r="IHY134" s="31"/>
      <c r="IHZ134" s="31"/>
      <c r="IIA134" s="31"/>
      <c r="IIB134" s="31"/>
      <c r="IIC134" s="31"/>
      <c r="IID134" s="31"/>
      <c r="IIE134" s="31"/>
      <c r="IIF134" s="31"/>
      <c r="IIG134" s="31"/>
      <c r="IIH134" s="31"/>
      <c r="III134" s="31"/>
      <c r="IIJ134" s="31"/>
      <c r="IIK134" s="31"/>
      <c r="IIL134" s="31"/>
      <c r="IIM134" s="31"/>
      <c r="IIN134" s="31"/>
      <c r="IIO134" s="31"/>
      <c r="IIP134" s="31"/>
      <c r="IIQ134" s="31"/>
      <c r="IIR134" s="31"/>
      <c r="IIS134" s="31"/>
      <c r="IIT134" s="31"/>
      <c r="IIU134" s="31"/>
      <c r="IIV134" s="31"/>
      <c r="IIW134" s="31"/>
      <c r="IIX134" s="31"/>
      <c r="IIY134" s="31"/>
      <c r="IIZ134" s="31"/>
      <c r="IJA134" s="31"/>
      <c r="IJB134" s="31"/>
      <c r="IJC134" s="31"/>
      <c r="IJD134" s="31"/>
      <c r="IJE134" s="31"/>
      <c r="IJF134" s="31"/>
      <c r="IJG134" s="31"/>
      <c r="IJH134" s="31"/>
      <c r="IJI134" s="31"/>
      <c r="IJJ134" s="31"/>
      <c r="IJK134" s="31"/>
      <c r="IJL134" s="31"/>
      <c r="IJM134" s="31"/>
      <c r="IJN134" s="31"/>
      <c r="IJO134" s="31"/>
      <c r="IJP134" s="31"/>
      <c r="IJQ134" s="31"/>
      <c r="IJR134" s="31"/>
      <c r="IJS134" s="31"/>
      <c r="IJT134" s="31"/>
      <c r="IJU134" s="31"/>
      <c r="IJV134" s="31"/>
      <c r="IJW134" s="31"/>
      <c r="IJX134" s="31"/>
      <c r="IJY134" s="31"/>
      <c r="IJZ134" s="31"/>
      <c r="IKA134" s="31"/>
      <c r="IKB134" s="31"/>
      <c r="IKC134" s="31"/>
      <c r="IKD134" s="31"/>
      <c r="IKE134" s="31"/>
      <c r="IKF134" s="31"/>
      <c r="IKG134" s="31"/>
      <c r="IKH134" s="31"/>
      <c r="IKI134" s="31"/>
      <c r="IKJ134" s="31"/>
      <c r="IKK134" s="31"/>
      <c r="IKL134" s="31"/>
      <c r="IKM134" s="31"/>
      <c r="IKN134" s="31"/>
      <c r="IKO134" s="31"/>
      <c r="IKP134" s="31"/>
      <c r="IKQ134" s="31"/>
      <c r="IKR134" s="31"/>
      <c r="IKS134" s="31"/>
      <c r="IKT134" s="31"/>
      <c r="IKU134" s="31"/>
      <c r="IKV134" s="31"/>
      <c r="IKW134" s="31"/>
      <c r="IKX134" s="31"/>
      <c r="IKY134" s="31"/>
      <c r="IKZ134" s="31"/>
      <c r="ILA134" s="31"/>
      <c r="ILB134" s="31"/>
      <c r="ILC134" s="31"/>
      <c r="ILD134" s="31"/>
      <c r="ILE134" s="31"/>
      <c r="ILF134" s="31"/>
      <c r="ILG134" s="31"/>
      <c r="ILH134" s="31"/>
      <c r="ILI134" s="31"/>
      <c r="ILJ134" s="31"/>
      <c r="ILK134" s="31"/>
      <c r="ILL134" s="31"/>
      <c r="ILM134" s="31"/>
      <c r="ILN134" s="31"/>
      <c r="ILO134" s="31"/>
      <c r="ILP134" s="31"/>
      <c r="ILQ134" s="31"/>
      <c r="ILR134" s="31"/>
      <c r="ILS134" s="31"/>
      <c r="ILT134" s="31"/>
      <c r="ILU134" s="31"/>
      <c r="ILV134" s="31"/>
      <c r="ILW134" s="31"/>
      <c r="ILX134" s="31"/>
      <c r="ILY134" s="31"/>
      <c r="ILZ134" s="31"/>
      <c r="IMA134" s="31"/>
      <c r="IMB134" s="31"/>
      <c r="IMC134" s="31"/>
      <c r="IMD134" s="31"/>
      <c r="IME134" s="31"/>
      <c r="IMF134" s="31"/>
      <c r="IMG134" s="31"/>
      <c r="IMH134" s="31"/>
      <c r="IMI134" s="31"/>
      <c r="IMJ134" s="31"/>
      <c r="IMK134" s="31"/>
      <c r="IML134" s="31"/>
      <c r="IMM134" s="31"/>
      <c r="IMN134" s="31"/>
      <c r="IMO134" s="31"/>
      <c r="IMP134" s="31"/>
      <c r="IMQ134" s="31"/>
      <c r="IMR134" s="31"/>
      <c r="IMS134" s="31"/>
      <c r="IMT134" s="31"/>
      <c r="IMU134" s="31"/>
      <c r="IMV134" s="31"/>
      <c r="IMW134" s="31"/>
      <c r="IMX134" s="31"/>
      <c r="IMY134" s="31"/>
      <c r="IMZ134" s="31"/>
      <c r="INA134" s="31"/>
      <c r="INB134" s="31"/>
      <c r="INC134" s="31"/>
      <c r="IND134" s="31"/>
      <c r="INE134" s="31"/>
      <c r="INF134" s="31"/>
      <c r="ING134" s="31"/>
      <c r="INH134" s="31"/>
      <c r="INI134" s="31"/>
      <c r="INJ134" s="31"/>
      <c r="INK134" s="31"/>
      <c r="INL134" s="31"/>
      <c r="INM134" s="31"/>
      <c r="INN134" s="31"/>
      <c r="INO134" s="31"/>
      <c r="INP134" s="31"/>
      <c r="INQ134" s="31"/>
      <c r="INR134" s="31"/>
      <c r="INS134" s="31"/>
      <c r="INT134" s="31"/>
      <c r="INU134" s="31"/>
      <c r="INV134" s="31"/>
      <c r="INW134" s="31"/>
      <c r="INX134" s="31"/>
      <c r="INY134" s="31"/>
      <c r="INZ134" s="31"/>
      <c r="IOA134" s="31"/>
      <c r="IOB134" s="31"/>
      <c r="IOC134" s="31"/>
      <c r="IOD134" s="31"/>
      <c r="IOE134" s="31"/>
      <c r="IOF134" s="31"/>
      <c r="IOG134" s="31"/>
      <c r="IOH134" s="31"/>
      <c r="IOI134" s="31"/>
      <c r="IOJ134" s="31"/>
      <c r="IOK134" s="31"/>
      <c r="IOL134" s="31"/>
      <c r="IOM134" s="31"/>
      <c r="ION134" s="31"/>
      <c r="IOO134" s="31"/>
      <c r="IOP134" s="31"/>
      <c r="IOQ134" s="31"/>
      <c r="IOR134" s="31"/>
      <c r="IOS134" s="31"/>
      <c r="IOT134" s="31"/>
      <c r="IOU134" s="31"/>
      <c r="IOV134" s="31"/>
      <c r="IOW134" s="31"/>
      <c r="IOX134" s="31"/>
      <c r="IOY134" s="31"/>
      <c r="IOZ134" s="31"/>
      <c r="IPA134" s="31"/>
      <c r="IPB134" s="31"/>
      <c r="IPC134" s="31"/>
      <c r="IPD134" s="31"/>
      <c r="IPE134" s="31"/>
      <c r="IPF134" s="31"/>
      <c r="IPG134" s="31"/>
      <c r="IPH134" s="31"/>
      <c r="IPI134" s="31"/>
      <c r="IPJ134" s="31"/>
      <c r="IPK134" s="31"/>
      <c r="IPL134" s="31"/>
      <c r="IPM134" s="31"/>
      <c r="IPN134" s="31"/>
      <c r="IPO134" s="31"/>
      <c r="IPP134" s="31"/>
      <c r="IPQ134" s="31"/>
      <c r="IPR134" s="31"/>
      <c r="IPS134" s="31"/>
      <c r="IPT134" s="31"/>
      <c r="IPU134" s="31"/>
      <c r="IPV134" s="31"/>
      <c r="IPW134" s="31"/>
      <c r="IPX134" s="31"/>
      <c r="IPY134" s="31"/>
      <c r="IPZ134" s="31"/>
      <c r="IQA134" s="31"/>
      <c r="IQB134" s="31"/>
      <c r="IQC134" s="31"/>
      <c r="IQD134" s="31"/>
      <c r="IQE134" s="31"/>
      <c r="IQF134" s="31"/>
      <c r="IQG134" s="31"/>
      <c r="IQH134" s="31"/>
      <c r="IQI134" s="31"/>
      <c r="IQJ134" s="31"/>
      <c r="IQK134" s="31"/>
      <c r="IQL134" s="31"/>
      <c r="IQM134" s="31"/>
      <c r="IQN134" s="31"/>
      <c r="IQO134" s="31"/>
      <c r="IQP134" s="31"/>
      <c r="IQQ134" s="31"/>
      <c r="IQR134" s="31"/>
      <c r="IQS134" s="31"/>
      <c r="IQT134" s="31"/>
      <c r="IQU134" s="31"/>
      <c r="IQV134" s="31"/>
      <c r="IQW134" s="31"/>
      <c r="IQX134" s="31"/>
      <c r="IQY134" s="31"/>
      <c r="IQZ134" s="31"/>
      <c r="IRA134" s="31"/>
      <c r="IRB134" s="31"/>
      <c r="IRC134" s="31"/>
      <c r="IRD134" s="31"/>
      <c r="IRE134" s="31"/>
      <c r="IRF134" s="31"/>
      <c r="IRG134" s="31"/>
      <c r="IRH134" s="31"/>
      <c r="IRI134" s="31"/>
      <c r="IRJ134" s="31"/>
      <c r="IRK134" s="31"/>
      <c r="IRL134" s="31"/>
      <c r="IRM134" s="31"/>
      <c r="IRN134" s="31"/>
      <c r="IRO134" s="31"/>
      <c r="IRP134" s="31"/>
      <c r="IRQ134" s="31"/>
      <c r="IRR134" s="31"/>
      <c r="IRS134" s="31"/>
      <c r="IRT134" s="31"/>
      <c r="IRU134" s="31"/>
      <c r="IRV134" s="31"/>
      <c r="IRW134" s="31"/>
      <c r="IRX134" s="31"/>
      <c r="IRY134" s="31"/>
      <c r="IRZ134" s="31"/>
      <c r="ISA134" s="31"/>
      <c r="ISB134" s="31"/>
      <c r="ISC134" s="31"/>
      <c r="ISD134" s="31"/>
      <c r="ISE134" s="31"/>
      <c r="ISF134" s="31"/>
      <c r="ISG134" s="31"/>
      <c r="ISH134" s="31"/>
      <c r="ISI134" s="31"/>
      <c r="ISJ134" s="31"/>
      <c r="ISK134" s="31"/>
      <c r="ISL134" s="31"/>
      <c r="ISM134" s="31"/>
      <c r="ISN134" s="31"/>
      <c r="ISO134" s="31"/>
      <c r="ISP134" s="31"/>
      <c r="ISQ134" s="31"/>
      <c r="ISR134" s="31"/>
      <c r="ISS134" s="31"/>
      <c r="IST134" s="31"/>
      <c r="ISU134" s="31"/>
      <c r="ISV134" s="31"/>
      <c r="ISW134" s="31"/>
      <c r="ISX134" s="31"/>
      <c r="ISY134" s="31"/>
      <c r="ISZ134" s="31"/>
      <c r="ITA134" s="31"/>
      <c r="ITB134" s="31"/>
      <c r="ITC134" s="31"/>
      <c r="ITD134" s="31"/>
      <c r="ITE134" s="31"/>
      <c r="ITF134" s="31"/>
      <c r="ITG134" s="31"/>
      <c r="ITH134" s="31"/>
      <c r="ITI134" s="31"/>
      <c r="ITJ134" s="31"/>
      <c r="ITK134" s="31"/>
      <c r="ITL134" s="31"/>
      <c r="ITM134" s="31"/>
      <c r="ITN134" s="31"/>
      <c r="ITO134" s="31"/>
      <c r="ITP134" s="31"/>
      <c r="ITQ134" s="31"/>
      <c r="ITR134" s="31"/>
      <c r="ITS134" s="31"/>
      <c r="ITT134" s="31"/>
      <c r="ITU134" s="31"/>
      <c r="ITV134" s="31"/>
      <c r="ITW134" s="31"/>
      <c r="ITX134" s="31"/>
      <c r="ITY134" s="31"/>
      <c r="ITZ134" s="31"/>
      <c r="IUA134" s="31"/>
      <c r="IUB134" s="31"/>
      <c r="IUC134" s="31"/>
      <c r="IUD134" s="31"/>
      <c r="IUE134" s="31"/>
      <c r="IUF134" s="31"/>
      <c r="IUG134" s="31"/>
      <c r="IUH134" s="31"/>
      <c r="IUI134" s="31"/>
      <c r="IUJ134" s="31"/>
      <c r="IUK134" s="31"/>
      <c r="IUL134" s="31"/>
      <c r="IUM134" s="31"/>
      <c r="IUN134" s="31"/>
      <c r="IUO134" s="31"/>
      <c r="IUP134" s="31"/>
      <c r="IUQ134" s="31"/>
      <c r="IUR134" s="31"/>
      <c r="IUS134" s="31"/>
      <c r="IUT134" s="31"/>
      <c r="IUU134" s="31"/>
      <c r="IUV134" s="31"/>
      <c r="IUW134" s="31"/>
      <c r="IUX134" s="31"/>
      <c r="IUY134" s="31"/>
      <c r="IUZ134" s="31"/>
      <c r="IVA134" s="31"/>
      <c r="IVB134" s="31"/>
      <c r="IVC134" s="31"/>
      <c r="IVD134" s="31"/>
      <c r="IVE134" s="31"/>
      <c r="IVF134" s="31"/>
      <c r="IVG134" s="31"/>
      <c r="IVH134" s="31"/>
      <c r="IVI134" s="31"/>
      <c r="IVJ134" s="31"/>
      <c r="IVK134" s="31"/>
      <c r="IVL134" s="31"/>
      <c r="IVM134" s="31"/>
      <c r="IVN134" s="31"/>
      <c r="IVO134" s="31"/>
      <c r="IVP134" s="31"/>
      <c r="IVQ134" s="31"/>
      <c r="IVR134" s="31"/>
      <c r="IVS134" s="31"/>
      <c r="IVT134" s="31"/>
      <c r="IVU134" s="31"/>
      <c r="IVV134" s="31"/>
      <c r="IVW134" s="31"/>
      <c r="IVX134" s="31"/>
      <c r="IVY134" s="31"/>
      <c r="IVZ134" s="31"/>
      <c r="IWA134" s="31"/>
      <c r="IWB134" s="31"/>
      <c r="IWC134" s="31"/>
      <c r="IWD134" s="31"/>
      <c r="IWE134" s="31"/>
      <c r="IWF134" s="31"/>
      <c r="IWG134" s="31"/>
      <c r="IWH134" s="31"/>
      <c r="IWI134" s="31"/>
      <c r="IWJ134" s="31"/>
      <c r="IWK134" s="31"/>
      <c r="IWL134" s="31"/>
      <c r="IWM134" s="31"/>
      <c r="IWN134" s="31"/>
      <c r="IWO134" s="31"/>
      <c r="IWP134" s="31"/>
      <c r="IWQ134" s="31"/>
      <c r="IWR134" s="31"/>
      <c r="IWS134" s="31"/>
      <c r="IWT134" s="31"/>
      <c r="IWU134" s="31"/>
      <c r="IWV134" s="31"/>
      <c r="IWW134" s="31"/>
      <c r="IWX134" s="31"/>
      <c r="IWY134" s="31"/>
      <c r="IWZ134" s="31"/>
      <c r="IXA134" s="31"/>
      <c r="IXB134" s="31"/>
      <c r="IXC134" s="31"/>
      <c r="IXD134" s="31"/>
      <c r="IXE134" s="31"/>
      <c r="IXF134" s="31"/>
      <c r="IXG134" s="31"/>
      <c r="IXH134" s="31"/>
      <c r="IXI134" s="31"/>
      <c r="IXJ134" s="31"/>
      <c r="IXK134" s="31"/>
      <c r="IXL134" s="31"/>
      <c r="IXM134" s="31"/>
      <c r="IXN134" s="31"/>
      <c r="IXO134" s="31"/>
      <c r="IXP134" s="31"/>
      <c r="IXQ134" s="31"/>
      <c r="IXR134" s="31"/>
      <c r="IXS134" s="31"/>
      <c r="IXT134" s="31"/>
      <c r="IXU134" s="31"/>
      <c r="IXV134" s="31"/>
      <c r="IXW134" s="31"/>
      <c r="IXX134" s="31"/>
      <c r="IXY134" s="31"/>
      <c r="IXZ134" s="31"/>
      <c r="IYA134" s="31"/>
      <c r="IYB134" s="31"/>
      <c r="IYC134" s="31"/>
      <c r="IYD134" s="31"/>
      <c r="IYE134" s="31"/>
      <c r="IYF134" s="31"/>
      <c r="IYG134" s="31"/>
      <c r="IYH134" s="31"/>
      <c r="IYI134" s="31"/>
      <c r="IYJ134" s="31"/>
      <c r="IYK134" s="31"/>
      <c r="IYL134" s="31"/>
      <c r="IYM134" s="31"/>
      <c r="IYN134" s="31"/>
      <c r="IYO134" s="31"/>
      <c r="IYP134" s="31"/>
      <c r="IYQ134" s="31"/>
      <c r="IYR134" s="31"/>
      <c r="IYS134" s="31"/>
      <c r="IYT134" s="31"/>
      <c r="IYU134" s="31"/>
      <c r="IYV134" s="31"/>
      <c r="IYW134" s="31"/>
      <c r="IYX134" s="31"/>
      <c r="IYY134" s="31"/>
      <c r="IYZ134" s="31"/>
      <c r="IZA134" s="31"/>
      <c r="IZB134" s="31"/>
      <c r="IZC134" s="31"/>
      <c r="IZD134" s="31"/>
      <c r="IZE134" s="31"/>
      <c r="IZF134" s="31"/>
      <c r="IZG134" s="31"/>
      <c r="IZH134" s="31"/>
      <c r="IZI134" s="31"/>
      <c r="IZJ134" s="31"/>
      <c r="IZK134" s="31"/>
      <c r="IZL134" s="31"/>
      <c r="IZM134" s="31"/>
      <c r="IZN134" s="31"/>
      <c r="IZO134" s="31"/>
      <c r="IZP134" s="31"/>
      <c r="IZQ134" s="31"/>
      <c r="IZR134" s="31"/>
      <c r="IZS134" s="31"/>
      <c r="IZT134" s="31"/>
      <c r="IZU134" s="31"/>
      <c r="IZV134" s="31"/>
      <c r="IZW134" s="31"/>
      <c r="IZX134" s="31"/>
      <c r="IZY134" s="31"/>
      <c r="IZZ134" s="31"/>
      <c r="JAA134" s="31"/>
      <c r="JAB134" s="31"/>
      <c r="JAC134" s="31"/>
      <c r="JAD134" s="31"/>
      <c r="JAE134" s="31"/>
      <c r="JAF134" s="31"/>
      <c r="JAG134" s="31"/>
      <c r="JAH134" s="31"/>
      <c r="JAI134" s="31"/>
      <c r="JAJ134" s="31"/>
      <c r="JAK134" s="31"/>
      <c r="JAL134" s="31"/>
      <c r="JAM134" s="31"/>
      <c r="JAN134" s="31"/>
      <c r="JAO134" s="31"/>
      <c r="JAP134" s="31"/>
      <c r="JAQ134" s="31"/>
      <c r="JAR134" s="31"/>
      <c r="JAS134" s="31"/>
      <c r="JAT134" s="31"/>
      <c r="JAU134" s="31"/>
      <c r="JAV134" s="31"/>
      <c r="JAW134" s="31"/>
      <c r="JAX134" s="31"/>
      <c r="JAY134" s="31"/>
      <c r="JAZ134" s="31"/>
      <c r="JBA134" s="31"/>
      <c r="JBB134" s="31"/>
      <c r="JBC134" s="31"/>
      <c r="JBD134" s="31"/>
      <c r="JBE134" s="31"/>
      <c r="JBF134" s="31"/>
      <c r="JBG134" s="31"/>
      <c r="JBH134" s="31"/>
      <c r="JBI134" s="31"/>
      <c r="JBJ134" s="31"/>
      <c r="JBK134" s="31"/>
      <c r="JBL134" s="31"/>
      <c r="JBM134" s="31"/>
      <c r="JBN134" s="31"/>
      <c r="JBO134" s="31"/>
      <c r="JBP134" s="31"/>
      <c r="JBQ134" s="31"/>
      <c r="JBR134" s="31"/>
      <c r="JBS134" s="31"/>
      <c r="JBT134" s="31"/>
      <c r="JBU134" s="31"/>
      <c r="JBV134" s="31"/>
      <c r="JBW134" s="31"/>
      <c r="JBX134" s="31"/>
      <c r="JBY134" s="31"/>
      <c r="JBZ134" s="31"/>
      <c r="JCA134" s="31"/>
      <c r="JCB134" s="31"/>
      <c r="JCC134" s="31"/>
      <c r="JCD134" s="31"/>
      <c r="JCE134" s="31"/>
      <c r="JCF134" s="31"/>
      <c r="JCG134" s="31"/>
      <c r="JCH134" s="31"/>
      <c r="JCI134" s="31"/>
      <c r="JCJ134" s="31"/>
      <c r="JCK134" s="31"/>
      <c r="JCL134" s="31"/>
      <c r="JCM134" s="31"/>
      <c r="JCN134" s="31"/>
      <c r="JCO134" s="31"/>
      <c r="JCP134" s="31"/>
      <c r="JCQ134" s="31"/>
      <c r="JCR134" s="31"/>
      <c r="JCS134" s="31"/>
      <c r="JCT134" s="31"/>
      <c r="JCU134" s="31"/>
      <c r="JCV134" s="31"/>
      <c r="JCW134" s="31"/>
      <c r="JCX134" s="31"/>
      <c r="JCY134" s="31"/>
      <c r="JCZ134" s="31"/>
      <c r="JDA134" s="31"/>
      <c r="JDB134" s="31"/>
      <c r="JDC134" s="31"/>
      <c r="JDD134" s="31"/>
      <c r="JDE134" s="31"/>
      <c r="JDF134" s="31"/>
      <c r="JDG134" s="31"/>
      <c r="JDH134" s="31"/>
      <c r="JDI134" s="31"/>
      <c r="JDJ134" s="31"/>
      <c r="JDK134" s="31"/>
      <c r="JDL134" s="31"/>
      <c r="JDM134" s="31"/>
      <c r="JDN134" s="31"/>
      <c r="JDO134" s="31"/>
      <c r="JDP134" s="31"/>
      <c r="JDQ134" s="31"/>
      <c r="JDR134" s="31"/>
      <c r="JDS134" s="31"/>
      <c r="JDT134" s="31"/>
      <c r="JDU134" s="31"/>
      <c r="JDV134" s="31"/>
      <c r="JDW134" s="31"/>
      <c r="JDX134" s="31"/>
      <c r="JDY134" s="31"/>
      <c r="JDZ134" s="31"/>
      <c r="JEA134" s="31"/>
      <c r="JEB134" s="31"/>
      <c r="JEC134" s="31"/>
      <c r="JED134" s="31"/>
      <c r="JEE134" s="31"/>
      <c r="JEF134" s="31"/>
      <c r="JEG134" s="31"/>
      <c r="JEH134" s="31"/>
      <c r="JEI134" s="31"/>
      <c r="JEJ134" s="31"/>
      <c r="JEK134" s="31"/>
      <c r="JEL134" s="31"/>
      <c r="JEM134" s="31"/>
      <c r="JEN134" s="31"/>
      <c r="JEO134" s="31"/>
      <c r="JEP134" s="31"/>
      <c r="JEQ134" s="31"/>
      <c r="JER134" s="31"/>
      <c r="JES134" s="31"/>
      <c r="JET134" s="31"/>
      <c r="JEU134" s="31"/>
      <c r="JEV134" s="31"/>
      <c r="JEW134" s="31"/>
      <c r="JEX134" s="31"/>
      <c r="JEY134" s="31"/>
      <c r="JEZ134" s="31"/>
      <c r="JFA134" s="31"/>
      <c r="JFB134" s="31"/>
      <c r="JFC134" s="31"/>
      <c r="JFD134" s="31"/>
      <c r="JFE134" s="31"/>
      <c r="JFF134" s="31"/>
      <c r="JFG134" s="31"/>
      <c r="JFH134" s="31"/>
      <c r="JFI134" s="31"/>
      <c r="JFJ134" s="31"/>
      <c r="JFK134" s="31"/>
      <c r="JFL134" s="31"/>
      <c r="JFM134" s="31"/>
      <c r="JFN134" s="31"/>
      <c r="JFO134" s="31"/>
      <c r="JFP134" s="31"/>
      <c r="JFQ134" s="31"/>
      <c r="JFR134" s="31"/>
      <c r="JFS134" s="31"/>
      <c r="JFT134" s="31"/>
      <c r="JFU134" s="31"/>
      <c r="JFV134" s="31"/>
      <c r="JFW134" s="31"/>
      <c r="JFX134" s="31"/>
      <c r="JFY134" s="31"/>
      <c r="JFZ134" s="31"/>
      <c r="JGA134" s="31"/>
      <c r="JGB134" s="31"/>
      <c r="JGC134" s="31"/>
      <c r="JGD134" s="31"/>
      <c r="JGE134" s="31"/>
      <c r="JGF134" s="31"/>
      <c r="JGG134" s="31"/>
      <c r="JGH134" s="31"/>
      <c r="JGI134" s="31"/>
      <c r="JGJ134" s="31"/>
      <c r="JGK134" s="31"/>
      <c r="JGL134" s="31"/>
      <c r="JGM134" s="31"/>
      <c r="JGN134" s="31"/>
      <c r="JGO134" s="31"/>
      <c r="JGP134" s="31"/>
      <c r="JGQ134" s="31"/>
      <c r="JGR134" s="31"/>
      <c r="JGS134" s="31"/>
      <c r="JGT134" s="31"/>
      <c r="JGU134" s="31"/>
      <c r="JGV134" s="31"/>
      <c r="JGW134" s="31"/>
      <c r="JGX134" s="31"/>
      <c r="JGY134" s="31"/>
      <c r="JGZ134" s="31"/>
      <c r="JHA134" s="31"/>
      <c r="JHB134" s="31"/>
      <c r="JHC134" s="31"/>
      <c r="JHD134" s="31"/>
      <c r="JHE134" s="31"/>
      <c r="JHF134" s="31"/>
      <c r="JHG134" s="31"/>
      <c r="JHH134" s="31"/>
      <c r="JHI134" s="31"/>
      <c r="JHJ134" s="31"/>
      <c r="JHK134" s="31"/>
      <c r="JHL134" s="31"/>
      <c r="JHM134" s="31"/>
      <c r="JHN134" s="31"/>
      <c r="JHO134" s="31"/>
      <c r="JHP134" s="31"/>
      <c r="JHQ134" s="31"/>
      <c r="JHR134" s="31"/>
      <c r="JHS134" s="31"/>
      <c r="JHT134" s="31"/>
      <c r="JHU134" s="31"/>
      <c r="JHV134" s="31"/>
      <c r="JHW134" s="31"/>
      <c r="JHX134" s="31"/>
      <c r="JHY134" s="31"/>
      <c r="JHZ134" s="31"/>
      <c r="JIA134" s="31"/>
      <c r="JIB134" s="31"/>
      <c r="JIC134" s="31"/>
      <c r="JID134" s="31"/>
      <c r="JIE134" s="31"/>
      <c r="JIF134" s="31"/>
      <c r="JIG134" s="31"/>
      <c r="JIH134" s="31"/>
      <c r="JII134" s="31"/>
      <c r="JIJ134" s="31"/>
      <c r="JIK134" s="31"/>
      <c r="JIL134" s="31"/>
      <c r="JIM134" s="31"/>
      <c r="JIN134" s="31"/>
      <c r="JIO134" s="31"/>
      <c r="JIP134" s="31"/>
      <c r="JIQ134" s="31"/>
      <c r="JIR134" s="31"/>
      <c r="JIS134" s="31"/>
      <c r="JIT134" s="31"/>
      <c r="JIU134" s="31"/>
      <c r="JIV134" s="31"/>
      <c r="JIW134" s="31"/>
      <c r="JIX134" s="31"/>
      <c r="JIY134" s="31"/>
      <c r="JIZ134" s="31"/>
      <c r="JJA134" s="31"/>
      <c r="JJB134" s="31"/>
      <c r="JJC134" s="31"/>
      <c r="JJD134" s="31"/>
      <c r="JJE134" s="31"/>
      <c r="JJF134" s="31"/>
      <c r="JJG134" s="31"/>
      <c r="JJH134" s="31"/>
      <c r="JJI134" s="31"/>
      <c r="JJJ134" s="31"/>
      <c r="JJK134" s="31"/>
      <c r="JJL134" s="31"/>
      <c r="JJM134" s="31"/>
      <c r="JJN134" s="31"/>
      <c r="JJO134" s="31"/>
      <c r="JJP134" s="31"/>
      <c r="JJQ134" s="31"/>
      <c r="JJR134" s="31"/>
      <c r="JJS134" s="31"/>
      <c r="JJT134" s="31"/>
      <c r="JJU134" s="31"/>
      <c r="JJV134" s="31"/>
      <c r="JJW134" s="31"/>
      <c r="JJX134" s="31"/>
      <c r="JJY134" s="31"/>
      <c r="JJZ134" s="31"/>
      <c r="JKA134" s="31"/>
      <c r="JKB134" s="31"/>
      <c r="JKC134" s="31"/>
      <c r="JKD134" s="31"/>
      <c r="JKE134" s="31"/>
      <c r="JKF134" s="31"/>
      <c r="JKG134" s="31"/>
      <c r="JKH134" s="31"/>
      <c r="JKI134" s="31"/>
      <c r="JKJ134" s="31"/>
      <c r="JKK134" s="31"/>
      <c r="JKL134" s="31"/>
      <c r="JKM134" s="31"/>
      <c r="JKN134" s="31"/>
      <c r="JKO134" s="31"/>
      <c r="JKP134" s="31"/>
      <c r="JKQ134" s="31"/>
      <c r="JKR134" s="31"/>
      <c r="JKS134" s="31"/>
      <c r="JKT134" s="31"/>
      <c r="JKU134" s="31"/>
      <c r="JKV134" s="31"/>
      <c r="JKW134" s="31"/>
      <c r="JKX134" s="31"/>
      <c r="JKY134" s="31"/>
      <c r="JKZ134" s="31"/>
      <c r="JLA134" s="31"/>
      <c r="JLB134" s="31"/>
      <c r="JLC134" s="31"/>
      <c r="JLD134" s="31"/>
      <c r="JLE134" s="31"/>
      <c r="JLF134" s="31"/>
      <c r="JLG134" s="31"/>
      <c r="JLH134" s="31"/>
      <c r="JLI134" s="31"/>
      <c r="JLJ134" s="31"/>
      <c r="JLK134" s="31"/>
      <c r="JLL134" s="31"/>
      <c r="JLM134" s="31"/>
      <c r="JLN134" s="31"/>
      <c r="JLO134" s="31"/>
      <c r="JLP134" s="31"/>
      <c r="JLQ134" s="31"/>
      <c r="JLR134" s="31"/>
      <c r="JLS134" s="31"/>
      <c r="JLT134" s="31"/>
      <c r="JLU134" s="31"/>
      <c r="JLV134" s="31"/>
      <c r="JLW134" s="31"/>
      <c r="JLX134" s="31"/>
      <c r="JLY134" s="31"/>
      <c r="JLZ134" s="31"/>
      <c r="JMA134" s="31"/>
      <c r="JMB134" s="31"/>
      <c r="JMC134" s="31"/>
      <c r="JMD134" s="31"/>
      <c r="JME134" s="31"/>
      <c r="JMF134" s="31"/>
      <c r="JMG134" s="31"/>
      <c r="JMH134" s="31"/>
      <c r="JMI134" s="31"/>
      <c r="JMJ134" s="31"/>
      <c r="JMK134" s="31"/>
      <c r="JML134" s="31"/>
      <c r="JMM134" s="31"/>
      <c r="JMN134" s="31"/>
      <c r="JMO134" s="31"/>
      <c r="JMP134" s="31"/>
      <c r="JMQ134" s="31"/>
      <c r="JMR134" s="31"/>
      <c r="JMS134" s="31"/>
      <c r="JMT134" s="31"/>
      <c r="JMU134" s="31"/>
      <c r="JMV134" s="31"/>
      <c r="JMW134" s="31"/>
      <c r="JMX134" s="31"/>
      <c r="JMY134" s="31"/>
      <c r="JMZ134" s="31"/>
      <c r="JNA134" s="31"/>
      <c r="JNB134" s="31"/>
      <c r="JNC134" s="31"/>
      <c r="JND134" s="31"/>
      <c r="JNE134" s="31"/>
      <c r="JNF134" s="31"/>
      <c r="JNG134" s="31"/>
      <c r="JNH134" s="31"/>
      <c r="JNI134" s="31"/>
      <c r="JNJ134" s="31"/>
      <c r="JNK134" s="31"/>
      <c r="JNL134" s="31"/>
      <c r="JNM134" s="31"/>
      <c r="JNN134" s="31"/>
      <c r="JNO134" s="31"/>
      <c r="JNP134" s="31"/>
      <c r="JNQ134" s="31"/>
      <c r="JNR134" s="31"/>
      <c r="JNS134" s="31"/>
      <c r="JNT134" s="31"/>
      <c r="JNU134" s="31"/>
      <c r="JNV134" s="31"/>
      <c r="JNW134" s="31"/>
      <c r="JNX134" s="31"/>
      <c r="JNY134" s="31"/>
      <c r="JNZ134" s="31"/>
      <c r="JOA134" s="31"/>
      <c r="JOB134" s="31"/>
      <c r="JOC134" s="31"/>
      <c r="JOD134" s="31"/>
      <c r="JOE134" s="31"/>
      <c r="JOF134" s="31"/>
      <c r="JOG134" s="31"/>
      <c r="JOH134" s="31"/>
      <c r="JOI134" s="31"/>
      <c r="JOJ134" s="31"/>
      <c r="JOK134" s="31"/>
      <c r="JOL134" s="31"/>
      <c r="JOM134" s="31"/>
      <c r="JON134" s="31"/>
      <c r="JOO134" s="31"/>
      <c r="JOP134" s="31"/>
      <c r="JOQ134" s="31"/>
      <c r="JOR134" s="31"/>
      <c r="JOS134" s="31"/>
      <c r="JOT134" s="31"/>
      <c r="JOU134" s="31"/>
      <c r="JOV134" s="31"/>
      <c r="JOW134" s="31"/>
      <c r="JOX134" s="31"/>
      <c r="JOY134" s="31"/>
      <c r="JOZ134" s="31"/>
      <c r="JPA134" s="31"/>
      <c r="JPB134" s="31"/>
      <c r="JPC134" s="31"/>
      <c r="JPD134" s="31"/>
      <c r="JPE134" s="31"/>
      <c r="JPF134" s="31"/>
      <c r="JPG134" s="31"/>
      <c r="JPH134" s="31"/>
      <c r="JPI134" s="31"/>
      <c r="JPJ134" s="31"/>
      <c r="JPK134" s="31"/>
      <c r="JPL134" s="31"/>
      <c r="JPM134" s="31"/>
      <c r="JPN134" s="31"/>
      <c r="JPO134" s="31"/>
      <c r="JPP134" s="31"/>
      <c r="JPQ134" s="31"/>
      <c r="JPR134" s="31"/>
      <c r="JPS134" s="31"/>
      <c r="JPT134" s="31"/>
      <c r="JPU134" s="31"/>
      <c r="JPV134" s="31"/>
      <c r="JPW134" s="31"/>
      <c r="JPX134" s="31"/>
      <c r="JPY134" s="31"/>
      <c r="JPZ134" s="31"/>
      <c r="JQA134" s="31"/>
      <c r="JQB134" s="31"/>
      <c r="JQC134" s="31"/>
      <c r="JQD134" s="31"/>
      <c r="JQE134" s="31"/>
      <c r="JQF134" s="31"/>
      <c r="JQG134" s="31"/>
      <c r="JQH134" s="31"/>
      <c r="JQI134" s="31"/>
      <c r="JQJ134" s="31"/>
      <c r="JQK134" s="31"/>
      <c r="JQL134" s="31"/>
      <c r="JQM134" s="31"/>
      <c r="JQN134" s="31"/>
      <c r="JQO134" s="31"/>
      <c r="JQP134" s="31"/>
      <c r="JQQ134" s="31"/>
      <c r="JQR134" s="31"/>
      <c r="JQS134" s="31"/>
      <c r="JQT134" s="31"/>
      <c r="JQU134" s="31"/>
      <c r="JQV134" s="31"/>
      <c r="JQW134" s="31"/>
      <c r="JQX134" s="31"/>
      <c r="JQY134" s="31"/>
      <c r="JQZ134" s="31"/>
      <c r="JRA134" s="31"/>
      <c r="JRB134" s="31"/>
      <c r="JRC134" s="31"/>
      <c r="JRD134" s="31"/>
      <c r="JRE134" s="31"/>
      <c r="JRF134" s="31"/>
      <c r="JRG134" s="31"/>
      <c r="JRH134" s="31"/>
      <c r="JRI134" s="31"/>
      <c r="JRJ134" s="31"/>
      <c r="JRK134" s="31"/>
      <c r="JRL134" s="31"/>
      <c r="JRM134" s="31"/>
      <c r="JRN134" s="31"/>
      <c r="JRO134" s="31"/>
      <c r="JRP134" s="31"/>
      <c r="JRQ134" s="31"/>
      <c r="JRR134" s="31"/>
      <c r="JRS134" s="31"/>
      <c r="JRT134" s="31"/>
      <c r="JRU134" s="31"/>
      <c r="JRV134" s="31"/>
      <c r="JRW134" s="31"/>
      <c r="JRX134" s="31"/>
      <c r="JRY134" s="31"/>
      <c r="JRZ134" s="31"/>
      <c r="JSA134" s="31"/>
      <c r="JSB134" s="31"/>
      <c r="JSC134" s="31"/>
      <c r="JSD134" s="31"/>
      <c r="JSE134" s="31"/>
      <c r="JSF134" s="31"/>
      <c r="JSG134" s="31"/>
      <c r="JSH134" s="31"/>
      <c r="JSI134" s="31"/>
      <c r="JSJ134" s="31"/>
      <c r="JSK134" s="31"/>
      <c r="JSL134" s="31"/>
      <c r="JSM134" s="31"/>
      <c r="JSN134" s="31"/>
      <c r="JSO134" s="31"/>
      <c r="JSP134" s="31"/>
      <c r="JSQ134" s="31"/>
      <c r="JSR134" s="31"/>
      <c r="JSS134" s="31"/>
      <c r="JST134" s="31"/>
      <c r="JSU134" s="31"/>
      <c r="JSV134" s="31"/>
      <c r="JSW134" s="31"/>
      <c r="JSX134" s="31"/>
      <c r="JSY134" s="31"/>
      <c r="JSZ134" s="31"/>
      <c r="JTA134" s="31"/>
      <c r="JTB134" s="31"/>
      <c r="JTC134" s="31"/>
      <c r="JTD134" s="31"/>
      <c r="JTE134" s="31"/>
      <c r="JTF134" s="31"/>
      <c r="JTG134" s="31"/>
      <c r="JTH134" s="31"/>
      <c r="JTI134" s="31"/>
      <c r="JTJ134" s="31"/>
      <c r="JTK134" s="31"/>
      <c r="JTL134" s="31"/>
      <c r="JTM134" s="31"/>
      <c r="JTN134" s="31"/>
      <c r="JTO134" s="31"/>
      <c r="JTP134" s="31"/>
      <c r="JTQ134" s="31"/>
      <c r="JTR134" s="31"/>
      <c r="JTS134" s="31"/>
      <c r="JTT134" s="31"/>
      <c r="JTU134" s="31"/>
      <c r="JTV134" s="31"/>
      <c r="JTW134" s="31"/>
      <c r="JTX134" s="31"/>
      <c r="JTY134" s="31"/>
      <c r="JTZ134" s="31"/>
      <c r="JUA134" s="31"/>
      <c r="JUB134" s="31"/>
      <c r="JUC134" s="31"/>
      <c r="JUD134" s="31"/>
      <c r="JUE134" s="31"/>
      <c r="JUF134" s="31"/>
      <c r="JUG134" s="31"/>
      <c r="JUH134" s="31"/>
      <c r="JUI134" s="31"/>
      <c r="JUJ134" s="31"/>
      <c r="JUK134" s="31"/>
      <c r="JUL134" s="31"/>
      <c r="JUM134" s="31"/>
      <c r="JUN134" s="31"/>
      <c r="JUO134" s="31"/>
      <c r="JUP134" s="31"/>
      <c r="JUQ134" s="31"/>
      <c r="JUR134" s="31"/>
      <c r="JUS134" s="31"/>
      <c r="JUT134" s="31"/>
      <c r="JUU134" s="31"/>
      <c r="JUV134" s="31"/>
      <c r="JUW134" s="31"/>
      <c r="JUX134" s="31"/>
      <c r="JUY134" s="31"/>
      <c r="JUZ134" s="31"/>
      <c r="JVA134" s="31"/>
      <c r="JVB134" s="31"/>
      <c r="JVC134" s="31"/>
      <c r="JVD134" s="31"/>
      <c r="JVE134" s="31"/>
      <c r="JVF134" s="31"/>
      <c r="JVG134" s="31"/>
      <c r="JVH134" s="31"/>
      <c r="JVI134" s="31"/>
      <c r="JVJ134" s="31"/>
      <c r="JVK134" s="31"/>
      <c r="JVL134" s="31"/>
      <c r="JVM134" s="31"/>
      <c r="JVN134" s="31"/>
      <c r="JVO134" s="31"/>
      <c r="JVP134" s="31"/>
      <c r="JVQ134" s="31"/>
      <c r="JVR134" s="31"/>
      <c r="JVS134" s="31"/>
      <c r="JVT134" s="31"/>
      <c r="JVU134" s="31"/>
      <c r="JVV134" s="31"/>
      <c r="JVW134" s="31"/>
      <c r="JVX134" s="31"/>
      <c r="JVY134" s="31"/>
      <c r="JVZ134" s="31"/>
      <c r="JWA134" s="31"/>
      <c r="JWB134" s="31"/>
      <c r="JWC134" s="31"/>
      <c r="JWD134" s="31"/>
      <c r="JWE134" s="31"/>
      <c r="JWF134" s="31"/>
      <c r="JWG134" s="31"/>
      <c r="JWH134" s="31"/>
      <c r="JWI134" s="31"/>
      <c r="JWJ134" s="31"/>
      <c r="JWK134" s="31"/>
      <c r="JWL134" s="31"/>
      <c r="JWM134" s="31"/>
      <c r="JWN134" s="31"/>
      <c r="JWO134" s="31"/>
      <c r="JWP134" s="31"/>
      <c r="JWQ134" s="31"/>
      <c r="JWR134" s="31"/>
      <c r="JWS134" s="31"/>
      <c r="JWT134" s="31"/>
      <c r="JWU134" s="31"/>
      <c r="JWV134" s="31"/>
      <c r="JWW134" s="31"/>
      <c r="JWX134" s="31"/>
      <c r="JWY134" s="31"/>
      <c r="JWZ134" s="31"/>
      <c r="JXA134" s="31"/>
      <c r="JXB134" s="31"/>
      <c r="JXC134" s="31"/>
      <c r="JXD134" s="31"/>
      <c r="JXE134" s="31"/>
      <c r="JXF134" s="31"/>
      <c r="JXG134" s="31"/>
      <c r="JXH134" s="31"/>
      <c r="JXI134" s="31"/>
      <c r="JXJ134" s="31"/>
      <c r="JXK134" s="31"/>
      <c r="JXL134" s="31"/>
      <c r="JXM134" s="31"/>
      <c r="JXN134" s="31"/>
      <c r="JXO134" s="31"/>
      <c r="JXP134" s="31"/>
      <c r="JXQ134" s="31"/>
      <c r="JXR134" s="31"/>
      <c r="JXS134" s="31"/>
      <c r="JXT134" s="31"/>
      <c r="JXU134" s="31"/>
      <c r="JXV134" s="31"/>
      <c r="JXW134" s="31"/>
      <c r="JXX134" s="31"/>
      <c r="JXY134" s="31"/>
      <c r="JXZ134" s="31"/>
      <c r="JYA134" s="31"/>
      <c r="JYB134" s="31"/>
      <c r="JYC134" s="31"/>
      <c r="JYD134" s="31"/>
      <c r="JYE134" s="31"/>
      <c r="JYF134" s="31"/>
      <c r="JYG134" s="31"/>
      <c r="JYH134" s="31"/>
      <c r="JYI134" s="31"/>
      <c r="JYJ134" s="31"/>
      <c r="JYK134" s="31"/>
      <c r="JYL134" s="31"/>
      <c r="JYM134" s="31"/>
      <c r="JYN134" s="31"/>
      <c r="JYO134" s="31"/>
      <c r="JYP134" s="31"/>
      <c r="JYQ134" s="31"/>
      <c r="JYR134" s="31"/>
      <c r="JYS134" s="31"/>
      <c r="JYT134" s="31"/>
      <c r="JYU134" s="31"/>
      <c r="JYV134" s="31"/>
      <c r="JYW134" s="31"/>
      <c r="JYX134" s="31"/>
      <c r="JYY134" s="31"/>
      <c r="JYZ134" s="31"/>
      <c r="JZA134" s="31"/>
      <c r="JZB134" s="31"/>
      <c r="JZC134" s="31"/>
      <c r="JZD134" s="31"/>
      <c r="JZE134" s="31"/>
      <c r="JZF134" s="31"/>
      <c r="JZG134" s="31"/>
      <c r="JZH134" s="31"/>
      <c r="JZI134" s="31"/>
      <c r="JZJ134" s="31"/>
      <c r="JZK134" s="31"/>
      <c r="JZL134" s="31"/>
      <c r="JZM134" s="31"/>
      <c r="JZN134" s="31"/>
      <c r="JZO134" s="31"/>
      <c r="JZP134" s="31"/>
      <c r="JZQ134" s="31"/>
      <c r="JZR134" s="31"/>
      <c r="JZS134" s="31"/>
      <c r="JZT134" s="31"/>
      <c r="JZU134" s="31"/>
      <c r="JZV134" s="31"/>
      <c r="JZW134" s="31"/>
      <c r="JZX134" s="31"/>
      <c r="JZY134" s="31"/>
      <c r="JZZ134" s="31"/>
      <c r="KAA134" s="31"/>
      <c r="KAB134" s="31"/>
      <c r="KAC134" s="31"/>
      <c r="KAD134" s="31"/>
      <c r="KAE134" s="31"/>
      <c r="KAF134" s="31"/>
      <c r="KAG134" s="31"/>
      <c r="KAH134" s="31"/>
      <c r="KAI134" s="31"/>
      <c r="KAJ134" s="31"/>
      <c r="KAK134" s="31"/>
      <c r="KAL134" s="31"/>
      <c r="KAM134" s="31"/>
      <c r="KAN134" s="31"/>
      <c r="KAO134" s="31"/>
      <c r="KAP134" s="31"/>
      <c r="KAQ134" s="31"/>
      <c r="KAR134" s="31"/>
      <c r="KAS134" s="31"/>
      <c r="KAT134" s="31"/>
      <c r="KAU134" s="31"/>
      <c r="KAV134" s="31"/>
      <c r="KAW134" s="31"/>
      <c r="KAX134" s="31"/>
      <c r="KAY134" s="31"/>
      <c r="KAZ134" s="31"/>
      <c r="KBA134" s="31"/>
      <c r="KBB134" s="31"/>
      <c r="KBC134" s="31"/>
      <c r="KBD134" s="31"/>
      <c r="KBE134" s="31"/>
      <c r="KBF134" s="31"/>
      <c r="KBG134" s="31"/>
      <c r="KBH134" s="31"/>
      <c r="KBI134" s="31"/>
      <c r="KBJ134" s="31"/>
      <c r="KBK134" s="31"/>
      <c r="KBL134" s="31"/>
      <c r="KBM134" s="31"/>
      <c r="KBN134" s="31"/>
      <c r="KBO134" s="31"/>
      <c r="KBP134" s="31"/>
      <c r="KBQ134" s="31"/>
      <c r="KBR134" s="31"/>
      <c r="KBS134" s="31"/>
      <c r="KBT134" s="31"/>
      <c r="KBU134" s="31"/>
      <c r="KBV134" s="31"/>
      <c r="KBW134" s="31"/>
      <c r="KBX134" s="31"/>
      <c r="KBY134" s="31"/>
      <c r="KBZ134" s="31"/>
      <c r="KCA134" s="31"/>
      <c r="KCB134" s="31"/>
      <c r="KCC134" s="31"/>
      <c r="KCD134" s="31"/>
      <c r="KCE134" s="31"/>
      <c r="KCF134" s="31"/>
      <c r="KCG134" s="31"/>
      <c r="KCH134" s="31"/>
      <c r="KCI134" s="31"/>
      <c r="KCJ134" s="31"/>
      <c r="KCK134" s="31"/>
      <c r="KCL134" s="31"/>
      <c r="KCM134" s="31"/>
      <c r="KCN134" s="31"/>
      <c r="KCO134" s="31"/>
      <c r="KCP134" s="31"/>
      <c r="KCQ134" s="31"/>
      <c r="KCR134" s="31"/>
      <c r="KCS134" s="31"/>
      <c r="KCT134" s="31"/>
      <c r="KCU134" s="31"/>
      <c r="KCV134" s="31"/>
      <c r="KCW134" s="31"/>
      <c r="KCX134" s="31"/>
      <c r="KCY134" s="31"/>
      <c r="KCZ134" s="31"/>
      <c r="KDA134" s="31"/>
      <c r="KDB134" s="31"/>
      <c r="KDC134" s="31"/>
      <c r="KDD134" s="31"/>
      <c r="KDE134" s="31"/>
      <c r="KDF134" s="31"/>
      <c r="KDG134" s="31"/>
      <c r="KDH134" s="31"/>
      <c r="KDI134" s="31"/>
      <c r="KDJ134" s="31"/>
      <c r="KDK134" s="31"/>
      <c r="KDL134" s="31"/>
      <c r="KDM134" s="31"/>
      <c r="KDN134" s="31"/>
      <c r="KDO134" s="31"/>
      <c r="KDP134" s="31"/>
      <c r="KDQ134" s="31"/>
      <c r="KDR134" s="31"/>
      <c r="KDS134" s="31"/>
      <c r="KDT134" s="31"/>
      <c r="KDU134" s="31"/>
      <c r="KDV134" s="31"/>
      <c r="KDW134" s="31"/>
      <c r="KDX134" s="31"/>
      <c r="KDY134" s="31"/>
      <c r="KDZ134" s="31"/>
      <c r="KEA134" s="31"/>
      <c r="KEB134" s="31"/>
      <c r="KEC134" s="31"/>
      <c r="KED134" s="31"/>
      <c r="KEE134" s="31"/>
      <c r="KEF134" s="31"/>
      <c r="KEG134" s="31"/>
      <c r="KEH134" s="31"/>
      <c r="KEI134" s="31"/>
      <c r="KEJ134" s="31"/>
      <c r="KEK134" s="31"/>
      <c r="KEL134" s="31"/>
      <c r="KEM134" s="31"/>
      <c r="KEN134" s="31"/>
      <c r="KEO134" s="31"/>
      <c r="KEP134" s="31"/>
      <c r="KEQ134" s="31"/>
      <c r="KER134" s="31"/>
      <c r="KES134" s="31"/>
      <c r="KET134" s="31"/>
      <c r="KEU134" s="31"/>
      <c r="KEV134" s="31"/>
      <c r="KEW134" s="31"/>
      <c r="KEX134" s="31"/>
      <c r="KEY134" s="31"/>
      <c r="KEZ134" s="31"/>
      <c r="KFA134" s="31"/>
      <c r="KFB134" s="31"/>
      <c r="KFC134" s="31"/>
      <c r="KFD134" s="31"/>
      <c r="KFE134" s="31"/>
      <c r="KFF134" s="31"/>
      <c r="KFG134" s="31"/>
      <c r="KFH134" s="31"/>
      <c r="KFI134" s="31"/>
      <c r="KFJ134" s="31"/>
      <c r="KFK134" s="31"/>
      <c r="KFL134" s="31"/>
      <c r="KFM134" s="31"/>
      <c r="KFN134" s="31"/>
      <c r="KFO134" s="31"/>
      <c r="KFP134" s="31"/>
      <c r="KFQ134" s="31"/>
      <c r="KFR134" s="31"/>
      <c r="KFS134" s="31"/>
      <c r="KFT134" s="31"/>
      <c r="KFU134" s="31"/>
      <c r="KFV134" s="31"/>
      <c r="KFW134" s="31"/>
      <c r="KFX134" s="31"/>
      <c r="KFY134" s="31"/>
      <c r="KFZ134" s="31"/>
      <c r="KGA134" s="31"/>
      <c r="KGB134" s="31"/>
      <c r="KGC134" s="31"/>
      <c r="KGD134" s="31"/>
      <c r="KGE134" s="31"/>
      <c r="KGF134" s="31"/>
      <c r="KGG134" s="31"/>
      <c r="KGH134" s="31"/>
      <c r="KGI134" s="31"/>
      <c r="KGJ134" s="31"/>
      <c r="KGK134" s="31"/>
      <c r="KGL134" s="31"/>
      <c r="KGM134" s="31"/>
      <c r="KGN134" s="31"/>
      <c r="KGO134" s="31"/>
      <c r="KGP134" s="31"/>
      <c r="KGQ134" s="31"/>
      <c r="KGR134" s="31"/>
      <c r="KGS134" s="31"/>
      <c r="KGT134" s="31"/>
      <c r="KGU134" s="31"/>
      <c r="KGV134" s="31"/>
      <c r="KGW134" s="31"/>
      <c r="KGX134" s="31"/>
      <c r="KGY134" s="31"/>
      <c r="KGZ134" s="31"/>
      <c r="KHA134" s="31"/>
      <c r="KHB134" s="31"/>
      <c r="KHC134" s="31"/>
      <c r="KHD134" s="31"/>
      <c r="KHE134" s="31"/>
      <c r="KHF134" s="31"/>
      <c r="KHG134" s="31"/>
      <c r="KHH134" s="31"/>
      <c r="KHI134" s="31"/>
      <c r="KHJ134" s="31"/>
      <c r="KHK134" s="31"/>
      <c r="KHL134" s="31"/>
      <c r="KHM134" s="31"/>
      <c r="KHN134" s="31"/>
      <c r="KHO134" s="31"/>
      <c r="KHP134" s="31"/>
      <c r="KHQ134" s="31"/>
      <c r="KHR134" s="31"/>
      <c r="KHS134" s="31"/>
      <c r="KHT134" s="31"/>
      <c r="KHU134" s="31"/>
      <c r="KHV134" s="31"/>
      <c r="KHW134" s="31"/>
      <c r="KHX134" s="31"/>
      <c r="KHY134" s="31"/>
      <c r="KHZ134" s="31"/>
      <c r="KIA134" s="31"/>
      <c r="KIB134" s="31"/>
      <c r="KIC134" s="31"/>
      <c r="KID134" s="31"/>
      <c r="KIE134" s="31"/>
      <c r="KIF134" s="31"/>
      <c r="KIG134" s="31"/>
      <c r="KIH134" s="31"/>
      <c r="KII134" s="31"/>
      <c r="KIJ134" s="31"/>
      <c r="KIK134" s="31"/>
      <c r="KIL134" s="31"/>
      <c r="KIM134" s="31"/>
      <c r="KIN134" s="31"/>
      <c r="KIO134" s="31"/>
      <c r="KIP134" s="31"/>
      <c r="KIQ134" s="31"/>
      <c r="KIR134" s="31"/>
      <c r="KIS134" s="31"/>
      <c r="KIT134" s="31"/>
      <c r="KIU134" s="31"/>
      <c r="KIV134" s="31"/>
      <c r="KIW134" s="31"/>
      <c r="KIX134" s="31"/>
      <c r="KIY134" s="31"/>
      <c r="KIZ134" s="31"/>
      <c r="KJA134" s="31"/>
      <c r="KJB134" s="31"/>
      <c r="KJC134" s="31"/>
      <c r="KJD134" s="31"/>
      <c r="KJE134" s="31"/>
      <c r="KJF134" s="31"/>
      <c r="KJG134" s="31"/>
      <c r="KJH134" s="31"/>
      <c r="KJI134" s="31"/>
      <c r="KJJ134" s="31"/>
      <c r="KJK134" s="31"/>
      <c r="KJL134" s="31"/>
      <c r="KJM134" s="31"/>
      <c r="KJN134" s="31"/>
      <c r="KJO134" s="31"/>
      <c r="KJP134" s="31"/>
      <c r="KJQ134" s="31"/>
      <c r="KJR134" s="31"/>
      <c r="KJS134" s="31"/>
      <c r="KJT134" s="31"/>
      <c r="KJU134" s="31"/>
      <c r="KJV134" s="31"/>
      <c r="KJW134" s="31"/>
      <c r="KJX134" s="31"/>
      <c r="KJY134" s="31"/>
      <c r="KJZ134" s="31"/>
      <c r="KKA134" s="31"/>
      <c r="KKB134" s="31"/>
      <c r="KKC134" s="31"/>
      <c r="KKD134" s="31"/>
      <c r="KKE134" s="31"/>
      <c r="KKF134" s="31"/>
      <c r="KKG134" s="31"/>
      <c r="KKH134" s="31"/>
      <c r="KKI134" s="31"/>
      <c r="KKJ134" s="31"/>
      <c r="KKK134" s="31"/>
      <c r="KKL134" s="31"/>
      <c r="KKM134" s="31"/>
      <c r="KKN134" s="31"/>
      <c r="KKO134" s="31"/>
      <c r="KKP134" s="31"/>
      <c r="KKQ134" s="31"/>
      <c r="KKR134" s="31"/>
      <c r="KKS134" s="31"/>
      <c r="KKT134" s="31"/>
      <c r="KKU134" s="31"/>
      <c r="KKV134" s="31"/>
      <c r="KKW134" s="31"/>
      <c r="KKX134" s="31"/>
      <c r="KKY134" s="31"/>
      <c r="KKZ134" s="31"/>
      <c r="KLA134" s="31"/>
      <c r="KLB134" s="31"/>
      <c r="KLC134" s="31"/>
      <c r="KLD134" s="31"/>
      <c r="KLE134" s="31"/>
      <c r="KLF134" s="31"/>
      <c r="KLG134" s="31"/>
      <c r="KLH134" s="31"/>
      <c r="KLI134" s="31"/>
      <c r="KLJ134" s="31"/>
      <c r="KLK134" s="31"/>
      <c r="KLL134" s="31"/>
      <c r="KLM134" s="31"/>
      <c r="KLN134" s="31"/>
      <c r="KLO134" s="31"/>
      <c r="KLP134" s="31"/>
      <c r="KLQ134" s="31"/>
      <c r="KLR134" s="31"/>
      <c r="KLS134" s="31"/>
      <c r="KLT134" s="31"/>
      <c r="KLU134" s="31"/>
      <c r="KLV134" s="31"/>
      <c r="KLW134" s="31"/>
      <c r="KLX134" s="31"/>
      <c r="KLY134" s="31"/>
      <c r="KLZ134" s="31"/>
      <c r="KMA134" s="31"/>
      <c r="KMB134" s="31"/>
      <c r="KMC134" s="31"/>
      <c r="KMD134" s="31"/>
      <c r="KME134" s="31"/>
      <c r="KMF134" s="31"/>
      <c r="KMG134" s="31"/>
      <c r="KMH134" s="31"/>
      <c r="KMI134" s="31"/>
      <c r="KMJ134" s="31"/>
      <c r="KMK134" s="31"/>
      <c r="KML134" s="31"/>
      <c r="KMM134" s="31"/>
      <c r="KMN134" s="31"/>
      <c r="KMO134" s="31"/>
      <c r="KMP134" s="31"/>
      <c r="KMQ134" s="31"/>
      <c r="KMR134" s="31"/>
      <c r="KMS134" s="31"/>
      <c r="KMT134" s="31"/>
      <c r="KMU134" s="31"/>
      <c r="KMV134" s="31"/>
      <c r="KMW134" s="31"/>
      <c r="KMX134" s="31"/>
      <c r="KMY134" s="31"/>
      <c r="KMZ134" s="31"/>
      <c r="KNA134" s="31"/>
      <c r="KNB134" s="31"/>
      <c r="KNC134" s="31"/>
      <c r="KND134" s="31"/>
      <c r="KNE134" s="31"/>
      <c r="KNF134" s="31"/>
      <c r="KNG134" s="31"/>
      <c r="KNH134" s="31"/>
      <c r="KNI134" s="31"/>
      <c r="KNJ134" s="31"/>
      <c r="KNK134" s="31"/>
      <c r="KNL134" s="31"/>
      <c r="KNM134" s="31"/>
      <c r="KNN134" s="31"/>
      <c r="KNO134" s="31"/>
      <c r="KNP134" s="31"/>
      <c r="KNQ134" s="31"/>
      <c r="KNR134" s="31"/>
      <c r="KNS134" s="31"/>
      <c r="KNT134" s="31"/>
      <c r="KNU134" s="31"/>
      <c r="KNV134" s="31"/>
      <c r="KNW134" s="31"/>
      <c r="KNX134" s="31"/>
      <c r="KNY134" s="31"/>
      <c r="KNZ134" s="31"/>
      <c r="KOA134" s="31"/>
      <c r="KOB134" s="31"/>
      <c r="KOC134" s="31"/>
      <c r="KOD134" s="31"/>
      <c r="KOE134" s="31"/>
      <c r="KOF134" s="31"/>
      <c r="KOG134" s="31"/>
      <c r="KOH134" s="31"/>
      <c r="KOI134" s="31"/>
      <c r="KOJ134" s="31"/>
      <c r="KOK134" s="31"/>
      <c r="KOL134" s="31"/>
      <c r="KOM134" s="31"/>
      <c r="KON134" s="31"/>
      <c r="KOO134" s="31"/>
      <c r="KOP134" s="31"/>
      <c r="KOQ134" s="31"/>
      <c r="KOR134" s="31"/>
      <c r="KOS134" s="31"/>
      <c r="KOT134" s="31"/>
      <c r="KOU134" s="31"/>
      <c r="KOV134" s="31"/>
      <c r="KOW134" s="31"/>
      <c r="KOX134" s="31"/>
      <c r="KOY134" s="31"/>
      <c r="KOZ134" s="31"/>
      <c r="KPA134" s="31"/>
      <c r="KPB134" s="31"/>
      <c r="KPC134" s="31"/>
      <c r="KPD134" s="31"/>
      <c r="KPE134" s="31"/>
      <c r="KPF134" s="31"/>
      <c r="KPG134" s="31"/>
      <c r="KPH134" s="31"/>
      <c r="KPI134" s="31"/>
      <c r="KPJ134" s="31"/>
      <c r="KPK134" s="31"/>
      <c r="KPL134" s="31"/>
      <c r="KPM134" s="31"/>
      <c r="KPN134" s="31"/>
      <c r="KPO134" s="31"/>
      <c r="KPP134" s="31"/>
      <c r="KPQ134" s="31"/>
      <c r="KPR134" s="31"/>
      <c r="KPS134" s="31"/>
      <c r="KPT134" s="31"/>
      <c r="KPU134" s="31"/>
      <c r="KPV134" s="31"/>
      <c r="KPW134" s="31"/>
      <c r="KPX134" s="31"/>
      <c r="KPY134" s="31"/>
      <c r="KPZ134" s="31"/>
      <c r="KQA134" s="31"/>
      <c r="KQB134" s="31"/>
      <c r="KQC134" s="31"/>
      <c r="KQD134" s="31"/>
      <c r="KQE134" s="31"/>
      <c r="KQF134" s="31"/>
      <c r="KQG134" s="31"/>
      <c r="KQH134" s="31"/>
      <c r="KQI134" s="31"/>
      <c r="KQJ134" s="31"/>
      <c r="KQK134" s="31"/>
      <c r="KQL134" s="31"/>
      <c r="KQM134" s="31"/>
      <c r="KQN134" s="31"/>
      <c r="KQO134" s="31"/>
      <c r="KQP134" s="31"/>
      <c r="KQQ134" s="31"/>
      <c r="KQR134" s="31"/>
      <c r="KQS134" s="31"/>
      <c r="KQT134" s="31"/>
      <c r="KQU134" s="31"/>
      <c r="KQV134" s="31"/>
      <c r="KQW134" s="31"/>
      <c r="KQX134" s="31"/>
      <c r="KQY134" s="31"/>
      <c r="KQZ134" s="31"/>
      <c r="KRA134" s="31"/>
      <c r="KRB134" s="31"/>
      <c r="KRC134" s="31"/>
      <c r="KRD134" s="31"/>
      <c r="KRE134" s="31"/>
      <c r="KRF134" s="31"/>
      <c r="KRG134" s="31"/>
      <c r="KRH134" s="31"/>
      <c r="KRI134" s="31"/>
      <c r="KRJ134" s="31"/>
      <c r="KRK134" s="31"/>
      <c r="KRL134" s="31"/>
      <c r="KRM134" s="31"/>
      <c r="KRN134" s="31"/>
      <c r="KRO134" s="31"/>
      <c r="KRP134" s="31"/>
      <c r="KRQ134" s="31"/>
      <c r="KRR134" s="31"/>
      <c r="KRS134" s="31"/>
      <c r="KRT134" s="31"/>
      <c r="KRU134" s="31"/>
      <c r="KRV134" s="31"/>
      <c r="KRW134" s="31"/>
      <c r="KRX134" s="31"/>
      <c r="KRY134" s="31"/>
      <c r="KRZ134" s="31"/>
      <c r="KSA134" s="31"/>
      <c r="KSB134" s="31"/>
      <c r="KSC134" s="31"/>
      <c r="KSD134" s="31"/>
      <c r="KSE134" s="31"/>
      <c r="KSF134" s="31"/>
      <c r="KSG134" s="31"/>
      <c r="KSH134" s="31"/>
      <c r="KSI134" s="31"/>
      <c r="KSJ134" s="31"/>
      <c r="KSK134" s="31"/>
      <c r="KSL134" s="31"/>
      <c r="KSM134" s="31"/>
      <c r="KSN134" s="31"/>
      <c r="KSO134" s="31"/>
      <c r="KSP134" s="31"/>
      <c r="KSQ134" s="31"/>
      <c r="KSR134" s="31"/>
      <c r="KSS134" s="31"/>
      <c r="KST134" s="31"/>
      <c r="KSU134" s="31"/>
      <c r="KSV134" s="31"/>
      <c r="KSW134" s="31"/>
      <c r="KSX134" s="31"/>
      <c r="KSY134" s="31"/>
      <c r="KSZ134" s="31"/>
      <c r="KTA134" s="31"/>
      <c r="KTB134" s="31"/>
      <c r="KTC134" s="31"/>
      <c r="KTD134" s="31"/>
      <c r="KTE134" s="31"/>
      <c r="KTF134" s="31"/>
      <c r="KTG134" s="31"/>
      <c r="KTH134" s="31"/>
      <c r="KTI134" s="31"/>
      <c r="KTJ134" s="31"/>
      <c r="KTK134" s="31"/>
      <c r="KTL134" s="31"/>
      <c r="KTM134" s="31"/>
      <c r="KTN134" s="31"/>
      <c r="KTO134" s="31"/>
      <c r="KTP134" s="31"/>
      <c r="KTQ134" s="31"/>
      <c r="KTR134" s="31"/>
      <c r="KTS134" s="31"/>
      <c r="KTT134" s="31"/>
      <c r="KTU134" s="31"/>
      <c r="KTV134" s="31"/>
      <c r="KTW134" s="31"/>
      <c r="KTX134" s="31"/>
      <c r="KTY134" s="31"/>
      <c r="KTZ134" s="31"/>
      <c r="KUA134" s="31"/>
      <c r="KUB134" s="31"/>
      <c r="KUC134" s="31"/>
      <c r="KUD134" s="31"/>
      <c r="KUE134" s="31"/>
      <c r="KUF134" s="31"/>
      <c r="KUG134" s="31"/>
      <c r="KUH134" s="31"/>
      <c r="KUI134" s="31"/>
      <c r="KUJ134" s="31"/>
      <c r="KUK134" s="31"/>
      <c r="KUL134" s="31"/>
      <c r="KUM134" s="31"/>
      <c r="KUN134" s="31"/>
      <c r="KUO134" s="31"/>
      <c r="KUP134" s="31"/>
      <c r="KUQ134" s="31"/>
      <c r="KUR134" s="31"/>
      <c r="KUS134" s="31"/>
      <c r="KUT134" s="31"/>
      <c r="KUU134" s="31"/>
      <c r="KUV134" s="31"/>
      <c r="KUW134" s="31"/>
      <c r="KUX134" s="31"/>
      <c r="KUY134" s="31"/>
      <c r="KUZ134" s="31"/>
      <c r="KVA134" s="31"/>
      <c r="KVB134" s="31"/>
      <c r="KVC134" s="31"/>
      <c r="KVD134" s="31"/>
      <c r="KVE134" s="31"/>
      <c r="KVF134" s="31"/>
      <c r="KVG134" s="31"/>
      <c r="KVH134" s="31"/>
      <c r="KVI134" s="31"/>
      <c r="KVJ134" s="31"/>
      <c r="KVK134" s="31"/>
      <c r="KVL134" s="31"/>
      <c r="KVM134" s="31"/>
      <c r="KVN134" s="31"/>
      <c r="KVO134" s="31"/>
      <c r="KVP134" s="31"/>
      <c r="KVQ134" s="31"/>
      <c r="KVR134" s="31"/>
      <c r="KVS134" s="31"/>
      <c r="KVT134" s="31"/>
      <c r="KVU134" s="31"/>
      <c r="KVV134" s="31"/>
      <c r="KVW134" s="31"/>
      <c r="KVX134" s="31"/>
      <c r="KVY134" s="31"/>
      <c r="KVZ134" s="31"/>
      <c r="KWA134" s="31"/>
      <c r="KWB134" s="31"/>
      <c r="KWC134" s="31"/>
      <c r="KWD134" s="31"/>
      <c r="KWE134" s="31"/>
      <c r="KWF134" s="31"/>
      <c r="KWG134" s="31"/>
      <c r="KWH134" s="31"/>
      <c r="KWI134" s="31"/>
      <c r="KWJ134" s="31"/>
      <c r="KWK134" s="31"/>
      <c r="KWL134" s="31"/>
      <c r="KWM134" s="31"/>
      <c r="KWN134" s="31"/>
      <c r="KWO134" s="31"/>
      <c r="KWP134" s="31"/>
      <c r="KWQ134" s="31"/>
      <c r="KWR134" s="31"/>
      <c r="KWS134" s="31"/>
      <c r="KWT134" s="31"/>
      <c r="KWU134" s="31"/>
      <c r="KWV134" s="31"/>
      <c r="KWW134" s="31"/>
      <c r="KWX134" s="31"/>
      <c r="KWY134" s="31"/>
      <c r="KWZ134" s="31"/>
      <c r="KXA134" s="31"/>
      <c r="KXB134" s="31"/>
      <c r="KXC134" s="31"/>
      <c r="KXD134" s="31"/>
      <c r="KXE134" s="31"/>
      <c r="KXF134" s="31"/>
      <c r="KXG134" s="31"/>
      <c r="KXH134" s="31"/>
      <c r="KXI134" s="31"/>
      <c r="KXJ134" s="31"/>
      <c r="KXK134" s="31"/>
      <c r="KXL134" s="31"/>
      <c r="KXM134" s="31"/>
      <c r="KXN134" s="31"/>
      <c r="KXO134" s="31"/>
      <c r="KXP134" s="31"/>
      <c r="KXQ134" s="31"/>
      <c r="KXR134" s="31"/>
      <c r="KXS134" s="31"/>
      <c r="KXT134" s="31"/>
      <c r="KXU134" s="31"/>
      <c r="KXV134" s="31"/>
      <c r="KXW134" s="31"/>
      <c r="KXX134" s="31"/>
      <c r="KXY134" s="31"/>
      <c r="KXZ134" s="31"/>
      <c r="KYA134" s="31"/>
      <c r="KYB134" s="31"/>
      <c r="KYC134" s="31"/>
      <c r="KYD134" s="31"/>
      <c r="KYE134" s="31"/>
      <c r="KYF134" s="31"/>
      <c r="KYG134" s="31"/>
      <c r="KYH134" s="31"/>
      <c r="KYI134" s="31"/>
      <c r="KYJ134" s="31"/>
      <c r="KYK134" s="31"/>
      <c r="KYL134" s="31"/>
      <c r="KYM134" s="31"/>
      <c r="KYN134" s="31"/>
      <c r="KYO134" s="31"/>
      <c r="KYP134" s="31"/>
      <c r="KYQ134" s="31"/>
      <c r="KYR134" s="31"/>
      <c r="KYS134" s="31"/>
      <c r="KYT134" s="31"/>
      <c r="KYU134" s="31"/>
      <c r="KYV134" s="31"/>
      <c r="KYW134" s="31"/>
      <c r="KYX134" s="31"/>
      <c r="KYY134" s="31"/>
      <c r="KYZ134" s="31"/>
      <c r="KZA134" s="31"/>
      <c r="KZB134" s="31"/>
      <c r="KZC134" s="31"/>
      <c r="KZD134" s="31"/>
      <c r="KZE134" s="31"/>
      <c r="KZF134" s="31"/>
      <c r="KZG134" s="31"/>
      <c r="KZH134" s="31"/>
      <c r="KZI134" s="31"/>
      <c r="KZJ134" s="31"/>
      <c r="KZK134" s="31"/>
      <c r="KZL134" s="31"/>
      <c r="KZM134" s="31"/>
      <c r="KZN134" s="31"/>
      <c r="KZO134" s="31"/>
      <c r="KZP134" s="31"/>
      <c r="KZQ134" s="31"/>
      <c r="KZR134" s="31"/>
      <c r="KZS134" s="31"/>
      <c r="KZT134" s="31"/>
      <c r="KZU134" s="31"/>
      <c r="KZV134" s="31"/>
      <c r="KZW134" s="31"/>
      <c r="KZX134" s="31"/>
      <c r="KZY134" s="31"/>
      <c r="KZZ134" s="31"/>
      <c r="LAA134" s="31"/>
      <c r="LAB134" s="31"/>
      <c r="LAC134" s="31"/>
      <c r="LAD134" s="31"/>
      <c r="LAE134" s="31"/>
      <c r="LAF134" s="31"/>
      <c r="LAG134" s="31"/>
      <c r="LAH134" s="31"/>
      <c r="LAI134" s="31"/>
      <c r="LAJ134" s="31"/>
      <c r="LAK134" s="31"/>
      <c r="LAL134" s="31"/>
      <c r="LAM134" s="31"/>
      <c r="LAN134" s="31"/>
      <c r="LAO134" s="31"/>
      <c r="LAP134" s="31"/>
      <c r="LAQ134" s="31"/>
      <c r="LAR134" s="31"/>
      <c r="LAS134" s="31"/>
      <c r="LAT134" s="31"/>
      <c r="LAU134" s="31"/>
      <c r="LAV134" s="31"/>
      <c r="LAW134" s="31"/>
      <c r="LAX134" s="31"/>
      <c r="LAY134" s="31"/>
      <c r="LAZ134" s="31"/>
      <c r="LBA134" s="31"/>
      <c r="LBB134" s="31"/>
      <c r="LBC134" s="31"/>
      <c r="LBD134" s="31"/>
      <c r="LBE134" s="31"/>
      <c r="LBF134" s="31"/>
      <c r="LBG134" s="31"/>
      <c r="LBH134" s="31"/>
      <c r="LBI134" s="31"/>
      <c r="LBJ134" s="31"/>
      <c r="LBK134" s="31"/>
      <c r="LBL134" s="31"/>
      <c r="LBM134" s="31"/>
      <c r="LBN134" s="31"/>
      <c r="LBO134" s="31"/>
      <c r="LBP134" s="31"/>
      <c r="LBQ134" s="31"/>
      <c r="LBR134" s="31"/>
      <c r="LBS134" s="31"/>
      <c r="LBT134" s="31"/>
      <c r="LBU134" s="31"/>
      <c r="LBV134" s="31"/>
      <c r="LBW134" s="31"/>
      <c r="LBX134" s="31"/>
      <c r="LBY134" s="31"/>
      <c r="LBZ134" s="31"/>
      <c r="LCA134" s="31"/>
      <c r="LCB134" s="31"/>
      <c r="LCC134" s="31"/>
      <c r="LCD134" s="31"/>
      <c r="LCE134" s="31"/>
      <c r="LCF134" s="31"/>
      <c r="LCG134" s="31"/>
      <c r="LCH134" s="31"/>
      <c r="LCI134" s="31"/>
      <c r="LCJ134" s="31"/>
      <c r="LCK134" s="31"/>
      <c r="LCL134" s="31"/>
      <c r="LCM134" s="31"/>
      <c r="LCN134" s="31"/>
      <c r="LCO134" s="31"/>
      <c r="LCP134" s="31"/>
      <c r="LCQ134" s="31"/>
      <c r="LCR134" s="31"/>
      <c r="LCS134" s="31"/>
      <c r="LCT134" s="31"/>
      <c r="LCU134" s="31"/>
      <c r="LCV134" s="31"/>
      <c r="LCW134" s="31"/>
      <c r="LCX134" s="31"/>
      <c r="LCY134" s="31"/>
      <c r="LCZ134" s="31"/>
      <c r="LDA134" s="31"/>
      <c r="LDB134" s="31"/>
      <c r="LDC134" s="31"/>
      <c r="LDD134" s="31"/>
      <c r="LDE134" s="31"/>
      <c r="LDF134" s="31"/>
      <c r="LDG134" s="31"/>
      <c r="LDH134" s="31"/>
      <c r="LDI134" s="31"/>
      <c r="LDJ134" s="31"/>
      <c r="LDK134" s="31"/>
      <c r="LDL134" s="31"/>
      <c r="LDM134" s="31"/>
      <c r="LDN134" s="31"/>
      <c r="LDO134" s="31"/>
      <c r="LDP134" s="31"/>
      <c r="LDQ134" s="31"/>
      <c r="LDR134" s="31"/>
      <c r="LDS134" s="31"/>
      <c r="LDT134" s="31"/>
      <c r="LDU134" s="31"/>
      <c r="LDV134" s="31"/>
      <c r="LDW134" s="31"/>
      <c r="LDX134" s="31"/>
      <c r="LDY134" s="31"/>
      <c r="LDZ134" s="31"/>
      <c r="LEA134" s="31"/>
      <c r="LEB134" s="31"/>
      <c r="LEC134" s="31"/>
      <c r="LED134" s="31"/>
      <c r="LEE134" s="31"/>
      <c r="LEF134" s="31"/>
      <c r="LEG134" s="31"/>
      <c r="LEH134" s="31"/>
      <c r="LEI134" s="31"/>
      <c r="LEJ134" s="31"/>
      <c r="LEK134" s="31"/>
      <c r="LEL134" s="31"/>
      <c r="LEM134" s="31"/>
      <c r="LEN134" s="31"/>
      <c r="LEO134" s="31"/>
      <c r="LEP134" s="31"/>
      <c r="LEQ134" s="31"/>
      <c r="LER134" s="31"/>
      <c r="LES134" s="31"/>
      <c r="LET134" s="31"/>
      <c r="LEU134" s="31"/>
      <c r="LEV134" s="31"/>
      <c r="LEW134" s="31"/>
      <c r="LEX134" s="31"/>
      <c r="LEY134" s="31"/>
      <c r="LEZ134" s="31"/>
      <c r="LFA134" s="31"/>
      <c r="LFB134" s="31"/>
      <c r="LFC134" s="31"/>
      <c r="LFD134" s="31"/>
      <c r="LFE134" s="31"/>
      <c r="LFF134" s="31"/>
      <c r="LFG134" s="31"/>
      <c r="LFH134" s="31"/>
      <c r="LFI134" s="31"/>
      <c r="LFJ134" s="31"/>
      <c r="LFK134" s="31"/>
      <c r="LFL134" s="31"/>
      <c r="LFM134" s="31"/>
      <c r="LFN134" s="31"/>
      <c r="LFO134" s="31"/>
      <c r="LFP134" s="31"/>
      <c r="LFQ134" s="31"/>
      <c r="LFR134" s="31"/>
      <c r="LFS134" s="31"/>
      <c r="LFT134" s="31"/>
      <c r="LFU134" s="31"/>
      <c r="LFV134" s="31"/>
      <c r="LFW134" s="31"/>
      <c r="LFX134" s="31"/>
      <c r="LFY134" s="31"/>
      <c r="LFZ134" s="31"/>
      <c r="LGA134" s="31"/>
      <c r="LGB134" s="31"/>
      <c r="LGC134" s="31"/>
      <c r="LGD134" s="31"/>
      <c r="LGE134" s="31"/>
      <c r="LGF134" s="31"/>
      <c r="LGG134" s="31"/>
      <c r="LGH134" s="31"/>
      <c r="LGI134" s="31"/>
      <c r="LGJ134" s="31"/>
      <c r="LGK134" s="31"/>
      <c r="LGL134" s="31"/>
      <c r="LGM134" s="31"/>
      <c r="LGN134" s="31"/>
      <c r="LGO134" s="31"/>
      <c r="LGP134" s="31"/>
      <c r="LGQ134" s="31"/>
      <c r="LGR134" s="31"/>
      <c r="LGS134" s="31"/>
      <c r="LGT134" s="31"/>
      <c r="LGU134" s="31"/>
      <c r="LGV134" s="31"/>
      <c r="LGW134" s="31"/>
      <c r="LGX134" s="31"/>
      <c r="LGY134" s="31"/>
      <c r="LGZ134" s="31"/>
      <c r="LHA134" s="31"/>
      <c r="LHB134" s="31"/>
      <c r="LHC134" s="31"/>
      <c r="LHD134" s="31"/>
      <c r="LHE134" s="31"/>
      <c r="LHF134" s="31"/>
      <c r="LHG134" s="31"/>
      <c r="LHH134" s="31"/>
      <c r="LHI134" s="31"/>
      <c r="LHJ134" s="31"/>
      <c r="LHK134" s="31"/>
      <c r="LHL134" s="31"/>
      <c r="LHM134" s="31"/>
      <c r="LHN134" s="31"/>
      <c r="LHO134" s="31"/>
      <c r="LHP134" s="31"/>
      <c r="LHQ134" s="31"/>
      <c r="LHR134" s="31"/>
      <c r="LHS134" s="31"/>
      <c r="LHT134" s="31"/>
      <c r="LHU134" s="31"/>
      <c r="LHV134" s="31"/>
      <c r="LHW134" s="31"/>
      <c r="LHX134" s="31"/>
      <c r="LHY134" s="31"/>
      <c r="LHZ134" s="31"/>
      <c r="LIA134" s="31"/>
      <c r="LIB134" s="31"/>
      <c r="LIC134" s="31"/>
      <c r="LID134" s="31"/>
      <c r="LIE134" s="31"/>
      <c r="LIF134" s="31"/>
      <c r="LIG134" s="31"/>
      <c r="LIH134" s="31"/>
      <c r="LII134" s="31"/>
      <c r="LIJ134" s="31"/>
      <c r="LIK134" s="31"/>
      <c r="LIL134" s="31"/>
      <c r="LIM134" s="31"/>
      <c r="LIN134" s="31"/>
      <c r="LIO134" s="31"/>
      <c r="LIP134" s="31"/>
      <c r="LIQ134" s="31"/>
      <c r="LIR134" s="31"/>
      <c r="LIS134" s="31"/>
      <c r="LIT134" s="31"/>
      <c r="LIU134" s="31"/>
      <c r="LIV134" s="31"/>
      <c r="LIW134" s="31"/>
      <c r="LIX134" s="31"/>
      <c r="LIY134" s="31"/>
      <c r="LIZ134" s="31"/>
      <c r="LJA134" s="31"/>
      <c r="LJB134" s="31"/>
      <c r="LJC134" s="31"/>
      <c r="LJD134" s="31"/>
      <c r="LJE134" s="31"/>
      <c r="LJF134" s="31"/>
      <c r="LJG134" s="31"/>
      <c r="LJH134" s="31"/>
      <c r="LJI134" s="31"/>
      <c r="LJJ134" s="31"/>
      <c r="LJK134" s="31"/>
      <c r="LJL134" s="31"/>
      <c r="LJM134" s="31"/>
      <c r="LJN134" s="31"/>
      <c r="LJO134" s="31"/>
      <c r="LJP134" s="31"/>
      <c r="LJQ134" s="31"/>
      <c r="LJR134" s="31"/>
      <c r="LJS134" s="31"/>
      <c r="LJT134" s="31"/>
      <c r="LJU134" s="31"/>
      <c r="LJV134" s="31"/>
      <c r="LJW134" s="31"/>
      <c r="LJX134" s="31"/>
      <c r="LJY134" s="31"/>
      <c r="LJZ134" s="31"/>
      <c r="LKA134" s="31"/>
      <c r="LKB134" s="31"/>
      <c r="LKC134" s="31"/>
      <c r="LKD134" s="31"/>
      <c r="LKE134" s="31"/>
      <c r="LKF134" s="31"/>
      <c r="LKG134" s="31"/>
      <c r="LKH134" s="31"/>
      <c r="LKI134" s="31"/>
      <c r="LKJ134" s="31"/>
      <c r="LKK134" s="31"/>
      <c r="LKL134" s="31"/>
      <c r="LKM134" s="31"/>
      <c r="LKN134" s="31"/>
      <c r="LKO134" s="31"/>
      <c r="LKP134" s="31"/>
      <c r="LKQ134" s="31"/>
      <c r="LKR134" s="31"/>
      <c r="LKS134" s="31"/>
      <c r="LKT134" s="31"/>
      <c r="LKU134" s="31"/>
      <c r="LKV134" s="31"/>
      <c r="LKW134" s="31"/>
      <c r="LKX134" s="31"/>
      <c r="LKY134" s="31"/>
      <c r="LKZ134" s="31"/>
      <c r="LLA134" s="31"/>
      <c r="LLB134" s="31"/>
      <c r="LLC134" s="31"/>
      <c r="LLD134" s="31"/>
      <c r="LLE134" s="31"/>
      <c r="LLF134" s="31"/>
      <c r="LLG134" s="31"/>
      <c r="LLH134" s="31"/>
      <c r="LLI134" s="31"/>
      <c r="LLJ134" s="31"/>
      <c r="LLK134" s="31"/>
      <c r="LLL134" s="31"/>
      <c r="LLM134" s="31"/>
      <c r="LLN134" s="31"/>
      <c r="LLO134" s="31"/>
      <c r="LLP134" s="31"/>
      <c r="LLQ134" s="31"/>
      <c r="LLR134" s="31"/>
      <c r="LLS134" s="31"/>
      <c r="LLT134" s="31"/>
      <c r="LLU134" s="31"/>
      <c r="LLV134" s="31"/>
      <c r="LLW134" s="31"/>
      <c r="LLX134" s="31"/>
      <c r="LLY134" s="31"/>
      <c r="LLZ134" s="31"/>
      <c r="LMA134" s="31"/>
      <c r="LMB134" s="31"/>
      <c r="LMC134" s="31"/>
      <c r="LMD134" s="31"/>
      <c r="LME134" s="31"/>
      <c r="LMF134" s="31"/>
      <c r="LMG134" s="31"/>
      <c r="LMH134" s="31"/>
      <c r="LMI134" s="31"/>
      <c r="LMJ134" s="31"/>
      <c r="LMK134" s="31"/>
      <c r="LML134" s="31"/>
      <c r="LMM134" s="31"/>
      <c r="LMN134" s="31"/>
      <c r="LMO134" s="31"/>
      <c r="LMP134" s="31"/>
      <c r="LMQ134" s="31"/>
      <c r="LMR134" s="31"/>
      <c r="LMS134" s="31"/>
      <c r="LMT134" s="31"/>
      <c r="LMU134" s="31"/>
      <c r="LMV134" s="31"/>
      <c r="LMW134" s="31"/>
      <c r="LMX134" s="31"/>
      <c r="LMY134" s="31"/>
      <c r="LMZ134" s="31"/>
      <c r="LNA134" s="31"/>
      <c r="LNB134" s="31"/>
      <c r="LNC134" s="31"/>
      <c r="LND134" s="31"/>
      <c r="LNE134" s="31"/>
      <c r="LNF134" s="31"/>
      <c r="LNG134" s="31"/>
      <c r="LNH134" s="31"/>
      <c r="LNI134" s="31"/>
      <c r="LNJ134" s="31"/>
      <c r="LNK134" s="31"/>
      <c r="LNL134" s="31"/>
      <c r="LNM134" s="31"/>
      <c r="LNN134" s="31"/>
      <c r="LNO134" s="31"/>
      <c r="LNP134" s="31"/>
      <c r="LNQ134" s="31"/>
      <c r="LNR134" s="31"/>
      <c r="LNS134" s="31"/>
      <c r="LNT134" s="31"/>
      <c r="LNU134" s="31"/>
      <c r="LNV134" s="31"/>
      <c r="LNW134" s="31"/>
      <c r="LNX134" s="31"/>
      <c r="LNY134" s="31"/>
      <c r="LNZ134" s="31"/>
      <c r="LOA134" s="31"/>
      <c r="LOB134" s="31"/>
      <c r="LOC134" s="31"/>
      <c r="LOD134" s="31"/>
      <c r="LOE134" s="31"/>
      <c r="LOF134" s="31"/>
      <c r="LOG134" s="31"/>
      <c r="LOH134" s="31"/>
      <c r="LOI134" s="31"/>
      <c r="LOJ134" s="31"/>
      <c r="LOK134" s="31"/>
      <c r="LOL134" s="31"/>
      <c r="LOM134" s="31"/>
      <c r="LON134" s="31"/>
      <c r="LOO134" s="31"/>
      <c r="LOP134" s="31"/>
      <c r="LOQ134" s="31"/>
      <c r="LOR134" s="31"/>
      <c r="LOS134" s="31"/>
      <c r="LOT134" s="31"/>
      <c r="LOU134" s="31"/>
      <c r="LOV134" s="31"/>
      <c r="LOW134" s="31"/>
      <c r="LOX134" s="31"/>
      <c r="LOY134" s="31"/>
      <c r="LOZ134" s="31"/>
      <c r="LPA134" s="31"/>
      <c r="LPB134" s="31"/>
      <c r="LPC134" s="31"/>
      <c r="LPD134" s="31"/>
      <c r="LPE134" s="31"/>
      <c r="LPF134" s="31"/>
      <c r="LPG134" s="31"/>
      <c r="LPH134" s="31"/>
      <c r="LPI134" s="31"/>
      <c r="LPJ134" s="31"/>
      <c r="LPK134" s="31"/>
      <c r="LPL134" s="31"/>
      <c r="LPM134" s="31"/>
      <c r="LPN134" s="31"/>
      <c r="LPO134" s="31"/>
      <c r="LPP134" s="31"/>
      <c r="LPQ134" s="31"/>
      <c r="LPR134" s="31"/>
      <c r="LPS134" s="31"/>
      <c r="LPT134" s="31"/>
      <c r="LPU134" s="31"/>
      <c r="LPV134" s="31"/>
      <c r="LPW134" s="31"/>
      <c r="LPX134" s="31"/>
      <c r="LPY134" s="31"/>
      <c r="LPZ134" s="31"/>
      <c r="LQA134" s="31"/>
      <c r="LQB134" s="31"/>
      <c r="LQC134" s="31"/>
      <c r="LQD134" s="31"/>
      <c r="LQE134" s="31"/>
      <c r="LQF134" s="31"/>
      <c r="LQG134" s="31"/>
      <c r="LQH134" s="31"/>
      <c r="LQI134" s="31"/>
      <c r="LQJ134" s="31"/>
      <c r="LQK134" s="31"/>
      <c r="LQL134" s="31"/>
      <c r="LQM134" s="31"/>
      <c r="LQN134" s="31"/>
      <c r="LQO134" s="31"/>
      <c r="LQP134" s="31"/>
      <c r="LQQ134" s="31"/>
      <c r="LQR134" s="31"/>
      <c r="LQS134" s="31"/>
      <c r="LQT134" s="31"/>
      <c r="LQU134" s="31"/>
      <c r="LQV134" s="31"/>
      <c r="LQW134" s="31"/>
      <c r="LQX134" s="31"/>
      <c r="LQY134" s="31"/>
      <c r="LQZ134" s="31"/>
      <c r="LRA134" s="31"/>
      <c r="LRB134" s="31"/>
      <c r="LRC134" s="31"/>
      <c r="LRD134" s="31"/>
      <c r="LRE134" s="31"/>
      <c r="LRF134" s="31"/>
      <c r="LRG134" s="31"/>
      <c r="LRH134" s="31"/>
      <c r="LRI134" s="31"/>
      <c r="LRJ134" s="31"/>
      <c r="LRK134" s="31"/>
      <c r="LRL134" s="31"/>
      <c r="LRM134" s="31"/>
      <c r="LRN134" s="31"/>
      <c r="LRO134" s="31"/>
      <c r="LRP134" s="31"/>
      <c r="LRQ134" s="31"/>
      <c r="LRR134" s="31"/>
      <c r="LRS134" s="31"/>
      <c r="LRT134" s="31"/>
      <c r="LRU134" s="31"/>
      <c r="LRV134" s="31"/>
      <c r="LRW134" s="31"/>
      <c r="LRX134" s="31"/>
      <c r="LRY134" s="31"/>
      <c r="LRZ134" s="31"/>
      <c r="LSA134" s="31"/>
      <c r="LSB134" s="31"/>
      <c r="LSC134" s="31"/>
      <c r="LSD134" s="31"/>
      <c r="LSE134" s="31"/>
      <c r="LSF134" s="31"/>
      <c r="LSG134" s="31"/>
      <c r="LSH134" s="31"/>
      <c r="LSI134" s="31"/>
      <c r="LSJ134" s="31"/>
      <c r="LSK134" s="31"/>
      <c r="LSL134" s="31"/>
      <c r="LSM134" s="31"/>
      <c r="LSN134" s="31"/>
      <c r="LSO134" s="31"/>
      <c r="LSP134" s="31"/>
      <c r="LSQ134" s="31"/>
      <c r="LSR134" s="31"/>
      <c r="LSS134" s="31"/>
      <c r="LST134" s="31"/>
      <c r="LSU134" s="31"/>
      <c r="LSV134" s="31"/>
      <c r="LSW134" s="31"/>
      <c r="LSX134" s="31"/>
      <c r="LSY134" s="31"/>
      <c r="LSZ134" s="31"/>
      <c r="LTA134" s="31"/>
      <c r="LTB134" s="31"/>
      <c r="LTC134" s="31"/>
      <c r="LTD134" s="31"/>
      <c r="LTE134" s="31"/>
      <c r="LTF134" s="31"/>
      <c r="LTG134" s="31"/>
      <c r="LTH134" s="31"/>
      <c r="LTI134" s="31"/>
      <c r="LTJ134" s="31"/>
      <c r="LTK134" s="31"/>
      <c r="LTL134" s="31"/>
      <c r="LTM134" s="31"/>
      <c r="LTN134" s="31"/>
      <c r="LTO134" s="31"/>
      <c r="LTP134" s="31"/>
      <c r="LTQ134" s="31"/>
      <c r="LTR134" s="31"/>
      <c r="LTS134" s="31"/>
      <c r="LTT134" s="31"/>
      <c r="LTU134" s="31"/>
      <c r="LTV134" s="31"/>
      <c r="LTW134" s="31"/>
      <c r="LTX134" s="31"/>
      <c r="LTY134" s="31"/>
      <c r="LTZ134" s="31"/>
      <c r="LUA134" s="31"/>
      <c r="LUB134" s="31"/>
      <c r="LUC134" s="31"/>
      <c r="LUD134" s="31"/>
      <c r="LUE134" s="31"/>
      <c r="LUF134" s="31"/>
      <c r="LUG134" s="31"/>
      <c r="LUH134" s="31"/>
      <c r="LUI134" s="31"/>
      <c r="LUJ134" s="31"/>
      <c r="LUK134" s="31"/>
      <c r="LUL134" s="31"/>
      <c r="LUM134" s="31"/>
      <c r="LUN134" s="31"/>
      <c r="LUO134" s="31"/>
      <c r="LUP134" s="31"/>
      <c r="LUQ134" s="31"/>
      <c r="LUR134" s="31"/>
      <c r="LUS134" s="31"/>
      <c r="LUT134" s="31"/>
      <c r="LUU134" s="31"/>
      <c r="LUV134" s="31"/>
      <c r="LUW134" s="31"/>
      <c r="LUX134" s="31"/>
      <c r="LUY134" s="31"/>
      <c r="LUZ134" s="31"/>
      <c r="LVA134" s="31"/>
      <c r="LVB134" s="31"/>
      <c r="LVC134" s="31"/>
      <c r="LVD134" s="31"/>
      <c r="LVE134" s="31"/>
      <c r="LVF134" s="31"/>
      <c r="LVG134" s="31"/>
      <c r="LVH134" s="31"/>
      <c r="LVI134" s="31"/>
      <c r="LVJ134" s="31"/>
      <c r="LVK134" s="31"/>
      <c r="LVL134" s="31"/>
      <c r="LVM134" s="31"/>
      <c r="LVN134" s="31"/>
      <c r="LVO134" s="31"/>
      <c r="LVP134" s="31"/>
      <c r="LVQ134" s="31"/>
      <c r="LVR134" s="31"/>
      <c r="LVS134" s="31"/>
      <c r="LVT134" s="31"/>
      <c r="LVU134" s="31"/>
      <c r="LVV134" s="31"/>
      <c r="LVW134" s="31"/>
      <c r="LVX134" s="31"/>
      <c r="LVY134" s="31"/>
      <c r="LVZ134" s="31"/>
      <c r="LWA134" s="31"/>
      <c r="LWB134" s="31"/>
      <c r="LWC134" s="31"/>
      <c r="LWD134" s="31"/>
      <c r="LWE134" s="31"/>
      <c r="LWF134" s="31"/>
      <c r="LWG134" s="31"/>
      <c r="LWH134" s="31"/>
      <c r="LWI134" s="31"/>
      <c r="LWJ134" s="31"/>
      <c r="LWK134" s="31"/>
      <c r="LWL134" s="31"/>
      <c r="LWM134" s="31"/>
      <c r="LWN134" s="31"/>
      <c r="LWO134" s="31"/>
      <c r="LWP134" s="31"/>
      <c r="LWQ134" s="31"/>
      <c r="LWR134" s="31"/>
      <c r="LWS134" s="31"/>
      <c r="LWT134" s="31"/>
      <c r="LWU134" s="31"/>
      <c r="LWV134" s="31"/>
      <c r="LWW134" s="31"/>
      <c r="LWX134" s="31"/>
      <c r="LWY134" s="31"/>
      <c r="LWZ134" s="31"/>
      <c r="LXA134" s="31"/>
      <c r="LXB134" s="31"/>
      <c r="LXC134" s="31"/>
      <c r="LXD134" s="31"/>
      <c r="LXE134" s="31"/>
      <c r="LXF134" s="31"/>
      <c r="LXG134" s="31"/>
      <c r="LXH134" s="31"/>
      <c r="LXI134" s="31"/>
      <c r="LXJ134" s="31"/>
      <c r="LXK134" s="31"/>
      <c r="LXL134" s="31"/>
      <c r="LXM134" s="31"/>
      <c r="LXN134" s="31"/>
      <c r="LXO134" s="31"/>
      <c r="LXP134" s="31"/>
      <c r="LXQ134" s="31"/>
      <c r="LXR134" s="31"/>
      <c r="LXS134" s="31"/>
      <c r="LXT134" s="31"/>
      <c r="LXU134" s="31"/>
      <c r="LXV134" s="31"/>
      <c r="LXW134" s="31"/>
      <c r="LXX134" s="31"/>
      <c r="LXY134" s="31"/>
      <c r="LXZ134" s="31"/>
      <c r="LYA134" s="31"/>
      <c r="LYB134" s="31"/>
      <c r="LYC134" s="31"/>
      <c r="LYD134" s="31"/>
      <c r="LYE134" s="31"/>
      <c r="LYF134" s="31"/>
      <c r="LYG134" s="31"/>
      <c r="LYH134" s="31"/>
      <c r="LYI134" s="31"/>
      <c r="LYJ134" s="31"/>
      <c r="LYK134" s="31"/>
      <c r="LYL134" s="31"/>
      <c r="LYM134" s="31"/>
      <c r="LYN134" s="31"/>
      <c r="LYO134" s="31"/>
      <c r="LYP134" s="31"/>
      <c r="LYQ134" s="31"/>
      <c r="LYR134" s="31"/>
      <c r="LYS134" s="31"/>
      <c r="LYT134" s="31"/>
      <c r="LYU134" s="31"/>
      <c r="LYV134" s="31"/>
      <c r="LYW134" s="31"/>
      <c r="LYX134" s="31"/>
      <c r="LYY134" s="31"/>
      <c r="LYZ134" s="31"/>
      <c r="LZA134" s="31"/>
      <c r="LZB134" s="31"/>
      <c r="LZC134" s="31"/>
      <c r="LZD134" s="31"/>
      <c r="LZE134" s="31"/>
      <c r="LZF134" s="31"/>
      <c r="LZG134" s="31"/>
      <c r="LZH134" s="31"/>
      <c r="LZI134" s="31"/>
      <c r="LZJ134" s="31"/>
      <c r="LZK134" s="31"/>
      <c r="LZL134" s="31"/>
      <c r="LZM134" s="31"/>
      <c r="LZN134" s="31"/>
      <c r="LZO134" s="31"/>
      <c r="LZP134" s="31"/>
      <c r="LZQ134" s="31"/>
      <c r="LZR134" s="31"/>
      <c r="LZS134" s="31"/>
      <c r="LZT134" s="31"/>
      <c r="LZU134" s="31"/>
      <c r="LZV134" s="31"/>
      <c r="LZW134" s="31"/>
      <c r="LZX134" s="31"/>
      <c r="LZY134" s="31"/>
      <c r="LZZ134" s="31"/>
      <c r="MAA134" s="31"/>
      <c r="MAB134" s="31"/>
      <c r="MAC134" s="31"/>
      <c r="MAD134" s="31"/>
      <c r="MAE134" s="31"/>
      <c r="MAF134" s="31"/>
      <c r="MAG134" s="31"/>
      <c r="MAH134" s="31"/>
      <c r="MAI134" s="31"/>
      <c r="MAJ134" s="31"/>
      <c r="MAK134" s="31"/>
      <c r="MAL134" s="31"/>
      <c r="MAM134" s="31"/>
      <c r="MAN134" s="31"/>
      <c r="MAO134" s="31"/>
      <c r="MAP134" s="31"/>
      <c r="MAQ134" s="31"/>
      <c r="MAR134" s="31"/>
      <c r="MAS134" s="31"/>
      <c r="MAT134" s="31"/>
      <c r="MAU134" s="31"/>
      <c r="MAV134" s="31"/>
      <c r="MAW134" s="31"/>
      <c r="MAX134" s="31"/>
      <c r="MAY134" s="31"/>
      <c r="MAZ134" s="31"/>
      <c r="MBA134" s="31"/>
      <c r="MBB134" s="31"/>
      <c r="MBC134" s="31"/>
      <c r="MBD134" s="31"/>
      <c r="MBE134" s="31"/>
      <c r="MBF134" s="31"/>
      <c r="MBG134" s="31"/>
      <c r="MBH134" s="31"/>
      <c r="MBI134" s="31"/>
      <c r="MBJ134" s="31"/>
      <c r="MBK134" s="31"/>
      <c r="MBL134" s="31"/>
      <c r="MBM134" s="31"/>
      <c r="MBN134" s="31"/>
      <c r="MBO134" s="31"/>
      <c r="MBP134" s="31"/>
      <c r="MBQ134" s="31"/>
      <c r="MBR134" s="31"/>
      <c r="MBS134" s="31"/>
      <c r="MBT134" s="31"/>
      <c r="MBU134" s="31"/>
      <c r="MBV134" s="31"/>
      <c r="MBW134" s="31"/>
      <c r="MBX134" s="31"/>
      <c r="MBY134" s="31"/>
      <c r="MBZ134" s="31"/>
      <c r="MCA134" s="31"/>
      <c r="MCB134" s="31"/>
      <c r="MCC134" s="31"/>
      <c r="MCD134" s="31"/>
      <c r="MCE134" s="31"/>
      <c r="MCF134" s="31"/>
      <c r="MCG134" s="31"/>
      <c r="MCH134" s="31"/>
      <c r="MCI134" s="31"/>
      <c r="MCJ134" s="31"/>
      <c r="MCK134" s="31"/>
      <c r="MCL134" s="31"/>
      <c r="MCM134" s="31"/>
      <c r="MCN134" s="31"/>
      <c r="MCO134" s="31"/>
      <c r="MCP134" s="31"/>
      <c r="MCQ134" s="31"/>
      <c r="MCR134" s="31"/>
      <c r="MCS134" s="31"/>
      <c r="MCT134" s="31"/>
      <c r="MCU134" s="31"/>
      <c r="MCV134" s="31"/>
      <c r="MCW134" s="31"/>
      <c r="MCX134" s="31"/>
      <c r="MCY134" s="31"/>
      <c r="MCZ134" s="31"/>
      <c r="MDA134" s="31"/>
      <c r="MDB134" s="31"/>
      <c r="MDC134" s="31"/>
      <c r="MDD134" s="31"/>
      <c r="MDE134" s="31"/>
      <c r="MDF134" s="31"/>
      <c r="MDG134" s="31"/>
      <c r="MDH134" s="31"/>
      <c r="MDI134" s="31"/>
      <c r="MDJ134" s="31"/>
      <c r="MDK134" s="31"/>
      <c r="MDL134" s="31"/>
      <c r="MDM134" s="31"/>
      <c r="MDN134" s="31"/>
      <c r="MDO134" s="31"/>
      <c r="MDP134" s="31"/>
      <c r="MDQ134" s="31"/>
      <c r="MDR134" s="31"/>
      <c r="MDS134" s="31"/>
      <c r="MDT134" s="31"/>
      <c r="MDU134" s="31"/>
      <c r="MDV134" s="31"/>
      <c r="MDW134" s="31"/>
      <c r="MDX134" s="31"/>
      <c r="MDY134" s="31"/>
      <c r="MDZ134" s="31"/>
      <c r="MEA134" s="31"/>
      <c r="MEB134" s="31"/>
      <c r="MEC134" s="31"/>
      <c r="MED134" s="31"/>
      <c r="MEE134" s="31"/>
      <c r="MEF134" s="31"/>
      <c r="MEG134" s="31"/>
      <c r="MEH134" s="31"/>
      <c r="MEI134" s="31"/>
      <c r="MEJ134" s="31"/>
      <c r="MEK134" s="31"/>
      <c r="MEL134" s="31"/>
      <c r="MEM134" s="31"/>
      <c r="MEN134" s="31"/>
      <c r="MEO134" s="31"/>
      <c r="MEP134" s="31"/>
      <c r="MEQ134" s="31"/>
      <c r="MER134" s="31"/>
      <c r="MES134" s="31"/>
      <c r="MET134" s="31"/>
      <c r="MEU134" s="31"/>
      <c r="MEV134" s="31"/>
      <c r="MEW134" s="31"/>
      <c r="MEX134" s="31"/>
      <c r="MEY134" s="31"/>
      <c r="MEZ134" s="31"/>
      <c r="MFA134" s="31"/>
      <c r="MFB134" s="31"/>
      <c r="MFC134" s="31"/>
      <c r="MFD134" s="31"/>
      <c r="MFE134" s="31"/>
      <c r="MFF134" s="31"/>
      <c r="MFG134" s="31"/>
      <c r="MFH134" s="31"/>
      <c r="MFI134" s="31"/>
      <c r="MFJ134" s="31"/>
      <c r="MFK134" s="31"/>
      <c r="MFL134" s="31"/>
      <c r="MFM134" s="31"/>
      <c r="MFN134" s="31"/>
      <c r="MFO134" s="31"/>
      <c r="MFP134" s="31"/>
      <c r="MFQ134" s="31"/>
      <c r="MFR134" s="31"/>
      <c r="MFS134" s="31"/>
      <c r="MFT134" s="31"/>
      <c r="MFU134" s="31"/>
      <c r="MFV134" s="31"/>
      <c r="MFW134" s="31"/>
      <c r="MFX134" s="31"/>
      <c r="MFY134" s="31"/>
      <c r="MFZ134" s="31"/>
      <c r="MGA134" s="31"/>
      <c r="MGB134" s="31"/>
      <c r="MGC134" s="31"/>
      <c r="MGD134" s="31"/>
      <c r="MGE134" s="31"/>
      <c r="MGF134" s="31"/>
      <c r="MGG134" s="31"/>
      <c r="MGH134" s="31"/>
      <c r="MGI134" s="31"/>
      <c r="MGJ134" s="31"/>
      <c r="MGK134" s="31"/>
      <c r="MGL134" s="31"/>
      <c r="MGM134" s="31"/>
      <c r="MGN134" s="31"/>
      <c r="MGO134" s="31"/>
      <c r="MGP134" s="31"/>
      <c r="MGQ134" s="31"/>
      <c r="MGR134" s="31"/>
      <c r="MGS134" s="31"/>
      <c r="MGT134" s="31"/>
      <c r="MGU134" s="31"/>
      <c r="MGV134" s="31"/>
      <c r="MGW134" s="31"/>
      <c r="MGX134" s="31"/>
      <c r="MGY134" s="31"/>
      <c r="MGZ134" s="31"/>
      <c r="MHA134" s="31"/>
      <c r="MHB134" s="31"/>
      <c r="MHC134" s="31"/>
      <c r="MHD134" s="31"/>
      <c r="MHE134" s="31"/>
      <c r="MHF134" s="31"/>
      <c r="MHG134" s="31"/>
      <c r="MHH134" s="31"/>
      <c r="MHI134" s="31"/>
      <c r="MHJ134" s="31"/>
      <c r="MHK134" s="31"/>
      <c r="MHL134" s="31"/>
      <c r="MHM134" s="31"/>
      <c r="MHN134" s="31"/>
      <c r="MHO134" s="31"/>
      <c r="MHP134" s="31"/>
      <c r="MHQ134" s="31"/>
      <c r="MHR134" s="31"/>
      <c r="MHS134" s="31"/>
      <c r="MHT134" s="31"/>
      <c r="MHU134" s="31"/>
      <c r="MHV134" s="31"/>
      <c r="MHW134" s="31"/>
      <c r="MHX134" s="31"/>
      <c r="MHY134" s="31"/>
      <c r="MHZ134" s="31"/>
      <c r="MIA134" s="31"/>
      <c r="MIB134" s="31"/>
      <c r="MIC134" s="31"/>
      <c r="MID134" s="31"/>
      <c r="MIE134" s="31"/>
      <c r="MIF134" s="31"/>
      <c r="MIG134" s="31"/>
      <c r="MIH134" s="31"/>
      <c r="MII134" s="31"/>
      <c r="MIJ134" s="31"/>
      <c r="MIK134" s="31"/>
      <c r="MIL134" s="31"/>
      <c r="MIM134" s="31"/>
      <c r="MIN134" s="31"/>
      <c r="MIO134" s="31"/>
      <c r="MIP134" s="31"/>
      <c r="MIQ134" s="31"/>
      <c r="MIR134" s="31"/>
      <c r="MIS134" s="31"/>
      <c r="MIT134" s="31"/>
      <c r="MIU134" s="31"/>
      <c r="MIV134" s="31"/>
      <c r="MIW134" s="31"/>
      <c r="MIX134" s="31"/>
      <c r="MIY134" s="31"/>
      <c r="MIZ134" s="31"/>
      <c r="MJA134" s="31"/>
      <c r="MJB134" s="31"/>
      <c r="MJC134" s="31"/>
      <c r="MJD134" s="31"/>
      <c r="MJE134" s="31"/>
      <c r="MJF134" s="31"/>
      <c r="MJG134" s="31"/>
      <c r="MJH134" s="31"/>
      <c r="MJI134" s="31"/>
      <c r="MJJ134" s="31"/>
      <c r="MJK134" s="31"/>
      <c r="MJL134" s="31"/>
      <c r="MJM134" s="31"/>
      <c r="MJN134" s="31"/>
      <c r="MJO134" s="31"/>
      <c r="MJP134" s="31"/>
      <c r="MJQ134" s="31"/>
      <c r="MJR134" s="31"/>
      <c r="MJS134" s="31"/>
      <c r="MJT134" s="31"/>
      <c r="MJU134" s="31"/>
      <c r="MJV134" s="31"/>
      <c r="MJW134" s="31"/>
      <c r="MJX134" s="31"/>
      <c r="MJY134" s="31"/>
      <c r="MJZ134" s="31"/>
      <c r="MKA134" s="31"/>
      <c r="MKB134" s="31"/>
      <c r="MKC134" s="31"/>
      <c r="MKD134" s="31"/>
      <c r="MKE134" s="31"/>
      <c r="MKF134" s="31"/>
      <c r="MKG134" s="31"/>
      <c r="MKH134" s="31"/>
      <c r="MKI134" s="31"/>
      <c r="MKJ134" s="31"/>
      <c r="MKK134" s="31"/>
      <c r="MKL134" s="31"/>
      <c r="MKM134" s="31"/>
      <c r="MKN134" s="31"/>
      <c r="MKO134" s="31"/>
      <c r="MKP134" s="31"/>
      <c r="MKQ134" s="31"/>
      <c r="MKR134" s="31"/>
      <c r="MKS134" s="31"/>
      <c r="MKT134" s="31"/>
      <c r="MKU134" s="31"/>
      <c r="MKV134" s="31"/>
      <c r="MKW134" s="31"/>
      <c r="MKX134" s="31"/>
      <c r="MKY134" s="31"/>
      <c r="MKZ134" s="31"/>
      <c r="MLA134" s="31"/>
      <c r="MLB134" s="31"/>
      <c r="MLC134" s="31"/>
      <c r="MLD134" s="31"/>
      <c r="MLE134" s="31"/>
      <c r="MLF134" s="31"/>
      <c r="MLG134" s="31"/>
      <c r="MLH134" s="31"/>
      <c r="MLI134" s="31"/>
      <c r="MLJ134" s="31"/>
      <c r="MLK134" s="31"/>
      <c r="MLL134" s="31"/>
      <c r="MLM134" s="31"/>
      <c r="MLN134" s="31"/>
      <c r="MLO134" s="31"/>
      <c r="MLP134" s="31"/>
      <c r="MLQ134" s="31"/>
      <c r="MLR134" s="31"/>
      <c r="MLS134" s="31"/>
      <c r="MLT134" s="31"/>
      <c r="MLU134" s="31"/>
      <c r="MLV134" s="31"/>
      <c r="MLW134" s="31"/>
      <c r="MLX134" s="31"/>
      <c r="MLY134" s="31"/>
      <c r="MLZ134" s="31"/>
      <c r="MMA134" s="31"/>
      <c r="MMB134" s="31"/>
      <c r="MMC134" s="31"/>
      <c r="MMD134" s="31"/>
      <c r="MME134" s="31"/>
      <c r="MMF134" s="31"/>
      <c r="MMG134" s="31"/>
      <c r="MMH134" s="31"/>
      <c r="MMI134" s="31"/>
      <c r="MMJ134" s="31"/>
      <c r="MMK134" s="31"/>
      <c r="MML134" s="31"/>
      <c r="MMM134" s="31"/>
      <c r="MMN134" s="31"/>
      <c r="MMO134" s="31"/>
      <c r="MMP134" s="31"/>
      <c r="MMQ134" s="31"/>
      <c r="MMR134" s="31"/>
      <c r="MMS134" s="31"/>
      <c r="MMT134" s="31"/>
      <c r="MMU134" s="31"/>
      <c r="MMV134" s="31"/>
      <c r="MMW134" s="31"/>
      <c r="MMX134" s="31"/>
      <c r="MMY134" s="31"/>
      <c r="MMZ134" s="31"/>
      <c r="MNA134" s="31"/>
      <c r="MNB134" s="31"/>
      <c r="MNC134" s="31"/>
      <c r="MND134" s="31"/>
      <c r="MNE134" s="31"/>
      <c r="MNF134" s="31"/>
      <c r="MNG134" s="31"/>
      <c r="MNH134" s="31"/>
      <c r="MNI134" s="31"/>
      <c r="MNJ134" s="31"/>
      <c r="MNK134" s="31"/>
      <c r="MNL134" s="31"/>
      <c r="MNM134" s="31"/>
      <c r="MNN134" s="31"/>
      <c r="MNO134" s="31"/>
      <c r="MNP134" s="31"/>
      <c r="MNQ134" s="31"/>
      <c r="MNR134" s="31"/>
      <c r="MNS134" s="31"/>
      <c r="MNT134" s="31"/>
      <c r="MNU134" s="31"/>
      <c r="MNV134" s="31"/>
      <c r="MNW134" s="31"/>
      <c r="MNX134" s="31"/>
      <c r="MNY134" s="31"/>
      <c r="MNZ134" s="31"/>
      <c r="MOA134" s="31"/>
      <c r="MOB134" s="31"/>
      <c r="MOC134" s="31"/>
      <c r="MOD134" s="31"/>
      <c r="MOE134" s="31"/>
      <c r="MOF134" s="31"/>
      <c r="MOG134" s="31"/>
      <c r="MOH134" s="31"/>
      <c r="MOI134" s="31"/>
      <c r="MOJ134" s="31"/>
      <c r="MOK134" s="31"/>
      <c r="MOL134" s="31"/>
      <c r="MOM134" s="31"/>
      <c r="MON134" s="31"/>
      <c r="MOO134" s="31"/>
      <c r="MOP134" s="31"/>
      <c r="MOQ134" s="31"/>
      <c r="MOR134" s="31"/>
      <c r="MOS134" s="31"/>
      <c r="MOT134" s="31"/>
      <c r="MOU134" s="31"/>
      <c r="MOV134" s="31"/>
      <c r="MOW134" s="31"/>
      <c r="MOX134" s="31"/>
      <c r="MOY134" s="31"/>
      <c r="MOZ134" s="31"/>
      <c r="MPA134" s="31"/>
      <c r="MPB134" s="31"/>
      <c r="MPC134" s="31"/>
      <c r="MPD134" s="31"/>
      <c r="MPE134" s="31"/>
      <c r="MPF134" s="31"/>
      <c r="MPG134" s="31"/>
      <c r="MPH134" s="31"/>
      <c r="MPI134" s="31"/>
      <c r="MPJ134" s="31"/>
      <c r="MPK134" s="31"/>
      <c r="MPL134" s="31"/>
      <c r="MPM134" s="31"/>
      <c r="MPN134" s="31"/>
      <c r="MPO134" s="31"/>
      <c r="MPP134" s="31"/>
      <c r="MPQ134" s="31"/>
      <c r="MPR134" s="31"/>
      <c r="MPS134" s="31"/>
      <c r="MPT134" s="31"/>
      <c r="MPU134" s="31"/>
      <c r="MPV134" s="31"/>
      <c r="MPW134" s="31"/>
      <c r="MPX134" s="31"/>
      <c r="MPY134" s="31"/>
      <c r="MPZ134" s="31"/>
      <c r="MQA134" s="31"/>
      <c r="MQB134" s="31"/>
      <c r="MQC134" s="31"/>
      <c r="MQD134" s="31"/>
      <c r="MQE134" s="31"/>
      <c r="MQF134" s="31"/>
      <c r="MQG134" s="31"/>
      <c r="MQH134" s="31"/>
      <c r="MQI134" s="31"/>
      <c r="MQJ134" s="31"/>
      <c r="MQK134" s="31"/>
      <c r="MQL134" s="31"/>
      <c r="MQM134" s="31"/>
      <c r="MQN134" s="31"/>
      <c r="MQO134" s="31"/>
      <c r="MQP134" s="31"/>
      <c r="MQQ134" s="31"/>
      <c r="MQR134" s="31"/>
      <c r="MQS134" s="31"/>
      <c r="MQT134" s="31"/>
      <c r="MQU134" s="31"/>
      <c r="MQV134" s="31"/>
      <c r="MQW134" s="31"/>
      <c r="MQX134" s="31"/>
      <c r="MQY134" s="31"/>
      <c r="MQZ134" s="31"/>
      <c r="MRA134" s="31"/>
      <c r="MRB134" s="31"/>
      <c r="MRC134" s="31"/>
      <c r="MRD134" s="31"/>
      <c r="MRE134" s="31"/>
      <c r="MRF134" s="31"/>
      <c r="MRG134" s="31"/>
      <c r="MRH134" s="31"/>
      <c r="MRI134" s="31"/>
      <c r="MRJ134" s="31"/>
      <c r="MRK134" s="31"/>
      <c r="MRL134" s="31"/>
      <c r="MRM134" s="31"/>
      <c r="MRN134" s="31"/>
      <c r="MRO134" s="31"/>
      <c r="MRP134" s="31"/>
      <c r="MRQ134" s="31"/>
      <c r="MRR134" s="31"/>
      <c r="MRS134" s="31"/>
      <c r="MRT134" s="31"/>
      <c r="MRU134" s="31"/>
      <c r="MRV134" s="31"/>
      <c r="MRW134" s="31"/>
      <c r="MRX134" s="31"/>
      <c r="MRY134" s="31"/>
      <c r="MRZ134" s="31"/>
      <c r="MSA134" s="31"/>
      <c r="MSB134" s="31"/>
      <c r="MSC134" s="31"/>
      <c r="MSD134" s="31"/>
      <c r="MSE134" s="31"/>
      <c r="MSF134" s="31"/>
      <c r="MSG134" s="31"/>
      <c r="MSH134" s="31"/>
      <c r="MSI134" s="31"/>
      <c r="MSJ134" s="31"/>
      <c r="MSK134" s="31"/>
      <c r="MSL134" s="31"/>
      <c r="MSM134" s="31"/>
      <c r="MSN134" s="31"/>
      <c r="MSO134" s="31"/>
      <c r="MSP134" s="31"/>
      <c r="MSQ134" s="31"/>
      <c r="MSR134" s="31"/>
      <c r="MSS134" s="31"/>
      <c r="MST134" s="31"/>
      <c r="MSU134" s="31"/>
      <c r="MSV134" s="31"/>
      <c r="MSW134" s="31"/>
      <c r="MSX134" s="31"/>
      <c r="MSY134" s="31"/>
      <c r="MSZ134" s="31"/>
      <c r="MTA134" s="31"/>
      <c r="MTB134" s="31"/>
      <c r="MTC134" s="31"/>
      <c r="MTD134" s="31"/>
      <c r="MTE134" s="31"/>
      <c r="MTF134" s="31"/>
      <c r="MTG134" s="31"/>
      <c r="MTH134" s="31"/>
      <c r="MTI134" s="31"/>
      <c r="MTJ134" s="31"/>
      <c r="MTK134" s="31"/>
      <c r="MTL134" s="31"/>
      <c r="MTM134" s="31"/>
      <c r="MTN134" s="31"/>
      <c r="MTO134" s="31"/>
      <c r="MTP134" s="31"/>
      <c r="MTQ134" s="31"/>
      <c r="MTR134" s="31"/>
      <c r="MTS134" s="31"/>
      <c r="MTT134" s="31"/>
      <c r="MTU134" s="31"/>
      <c r="MTV134" s="31"/>
      <c r="MTW134" s="31"/>
      <c r="MTX134" s="31"/>
      <c r="MTY134" s="31"/>
      <c r="MTZ134" s="31"/>
      <c r="MUA134" s="31"/>
      <c r="MUB134" s="31"/>
      <c r="MUC134" s="31"/>
      <c r="MUD134" s="31"/>
      <c r="MUE134" s="31"/>
      <c r="MUF134" s="31"/>
      <c r="MUG134" s="31"/>
      <c r="MUH134" s="31"/>
      <c r="MUI134" s="31"/>
      <c r="MUJ134" s="31"/>
      <c r="MUK134" s="31"/>
      <c r="MUL134" s="31"/>
      <c r="MUM134" s="31"/>
      <c r="MUN134" s="31"/>
      <c r="MUO134" s="31"/>
      <c r="MUP134" s="31"/>
      <c r="MUQ134" s="31"/>
      <c r="MUR134" s="31"/>
      <c r="MUS134" s="31"/>
      <c r="MUT134" s="31"/>
      <c r="MUU134" s="31"/>
      <c r="MUV134" s="31"/>
      <c r="MUW134" s="31"/>
      <c r="MUX134" s="31"/>
      <c r="MUY134" s="31"/>
      <c r="MUZ134" s="31"/>
      <c r="MVA134" s="31"/>
      <c r="MVB134" s="31"/>
      <c r="MVC134" s="31"/>
      <c r="MVD134" s="31"/>
      <c r="MVE134" s="31"/>
      <c r="MVF134" s="31"/>
      <c r="MVG134" s="31"/>
      <c r="MVH134" s="31"/>
      <c r="MVI134" s="31"/>
      <c r="MVJ134" s="31"/>
      <c r="MVK134" s="31"/>
      <c r="MVL134" s="31"/>
      <c r="MVM134" s="31"/>
      <c r="MVN134" s="31"/>
      <c r="MVO134" s="31"/>
      <c r="MVP134" s="31"/>
      <c r="MVQ134" s="31"/>
      <c r="MVR134" s="31"/>
      <c r="MVS134" s="31"/>
      <c r="MVT134" s="31"/>
      <c r="MVU134" s="31"/>
      <c r="MVV134" s="31"/>
      <c r="MVW134" s="31"/>
      <c r="MVX134" s="31"/>
      <c r="MVY134" s="31"/>
      <c r="MVZ134" s="31"/>
      <c r="MWA134" s="31"/>
      <c r="MWB134" s="31"/>
      <c r="MWC134" s="31"/>
      <c r="MWD134" s="31"/>
      <c r="MWE134" s="31"/>
      <c r="MWF134" s="31"/>
      <c r="MWG134" s="31"/>
      <c r="MWH134" s="31"/>
      <c r="MWI134" s="31"/>
      <c r="MWJ134" s="31"/>
      <c r="MWK134" s="31"/>
      <c r="MWL134" s="31"/>
      <c r="MWM134" s="31"/>
      <c r="MWN134" s="31"/>
      <c r="MWO134" s="31"/>
      <c r="MWP134" s="31"/>
      <c r="MWQ134" s="31"/>
      <c r="MWR134" s="31"/>
      <c r="MWS134" s="31"/>
      <c r="MWT134" s="31"/>
      <c r="MWU134" s="31"/>
      <c r="MWV134" s="31"/>
      <c r="MWW134" s="31"/>
      <c r="MWX134" s="31"/>
      <c r="MWY134" s="31"/>
      <c r="MWZ134" s="31"/>
      <c r="MXA134" s="31"/>
      <c r="MXB134" s="31"/>
      <c r="MXC134" s="31"/>
      <c r="MXD134" s="31"/>
      <c r="MXE134" s="31"/>
      <c r="MXF134" s="31"/>
      <c r="MXG134" s="31"/>
      <c r="MXH134" s="31"/>
      <c r="MXI134" s="31"/>
      <c r="MXJ134" s="31"/>
      <c r="MXK134" s="31"/>
      <c r="MXL134" s="31"/>
      <c r="MXM134" s="31"/>
      <c r="MXN134" s="31"/>
      <c r="MXO134" s="31"/>
      <c r="MXP134" s="31"/>
      <c r="MXQ134" s="31"/>
      <c r="MXR134" s="31"/>
      <c r="MXS134" s="31"/>
      <c r="MXT134" s="31"/>
      <c r="MXU134" s="31"/>
      <c r="MXV134" s="31"/>
      <c r="MXW134" s="31"/>
      <c r="MXX134" s="31"/>
      <c r="MXY134" s="31"/>
      <c r="MXZ134" s="31"/>
      <c r="MYA134" s="31"/>
      <c r="MYB134" s="31"/>
      <c r="MYC134" s="31"/>
      <c r="MYD134" s="31"/>
      <c r="MYE134" s="31"/>
      <c r="MYF134" s="31"/>
      <c r="MYG134" s="31"/>
      <c r="MYH134" s="31"/>
      <c r="MYI134" s="31"/>
      <c r="MYJ134" s="31"/>
      <c r="MYK134" s="31"/>
      <c r="MYL134" s="31"/>
      <c r="MYM134" s="31"/>
      <c r="MYN134" s="31"/>
      <c r="MYO134" s="31"/>
      <c r="MYP134" s="31"/>
      <c r="MYQ134" s="31"/>
      <c r="MYR134" s="31"/>
      <c r="MYS134" s="31"/>
      <c r="MYT134" s="31"/>
      <c r="MYU134" s="31"/>
      <c r="MYV134" s="31"/>
      <c r="MYW134" s="31"/>
      <c r="MYX134" s="31"/>
      <c r="MYY134" s="31"/>
      <c r="MYZ134" s="31"/>
      <c r="MZA134" s="31"/>
      <c r="MZB134" s="31"/>
      <c r="MZC134" s="31"/>
      <c r="MZD134" s="31"/>
      <c r="MZE134" s="31"/>
      <c r="MZF134" s="31"/>
      <c r="MZG134" s="31"/>
      <c r="MZH134" s="31"/>
      <c r="MZI134" s="31"/>
      <c r="MZJ134" s="31"/>
      <c r="MZK134" s="31"/>
      <c r="MZL134" s="31"/>
      <c r="MZM134" s="31"/>
      <c r="MZN134" s="31"/>
      <c r="MZO134" s="31"/>
      <c r="MZP134" s="31"/>
      <c r="MZQ134" s="31"/>
      <c r="MZR134" s="31"/>
      <c r="MZS134" s="31"/>
      <c r="MZT134" s="31"/>
      <c r="MZU134" s="31"/>
      <c r="MZV134" s="31"/>
      <c r="MZW134" s="31"/>
      <c r="MZX134" s="31"/>
      <c r="MZY134" s="31"/>
      <c r="MZZ134" s="31"/>
      <c r="NAA134" s="31"/>
      <c r="NAB134" s="31"/>
      <c r="NAC134" s="31"/>
      <c r="NAD134" s="31"/>
      <c r="NAE134" s="31"/>
      <c r="NAF134" s="31"/>
      <c r="NAG134" s="31"/>
      <c r="NAH134" s="31"/>
      <c r="NAI134" s="31"/>
      <c r="NAJ134" s="31"/>
      <c r="NAK134" s="31"/>
      <c r="NAL134" s="31"/>
      <c r="NAM134" s="31"/>
      <c r="NAN134" s="31"/>
      <c r="NAO134" s="31"/>
      <c r="NAP134" s="31"/>
      <c r="NAQ134" s="31"/>
      <c r="NAR134" s="31"/>
      <c r="NAS134" s="31"/>
      <c r="NAT134" s="31"/>
      <c r="NAU134" s="31"/>
      <c r="NAV134" s="31"/>
      <c r="NAW134" s="31"/>
      <c r="NAX134" s="31"/>
      <c r="NAY134" s="31"/>
      <c r="NAZ134" s="31"/>
      <c r="NBA134" s="31"/>
      <c r="NBB134" s="31"/>
      <c r="NBC134" s="31"/>
      <c r="NBD134" s="31"/>
      <c r="NBE134" s="31"/>
      <c r="NBF134" s="31"/>
      <c r="NBG134" s="31"/>
      <c r="NBH134" s="31"/>
      <c r="NBI134" s="31"/>
      <c r="NBJ134" s="31"/>
      <c r="NBK134" s="31"/>
      <c r="NBL134" s="31"/>
      <c r="NBM134" s="31"/>
      <c r="NBN134" s="31"/>
      <c r="NBO134" s="31"/>
      <c r="NBP134" s="31"/>
      <c r="NBQ134" s="31"/>
      <c r="NBR134" s="31"/>
      <c r="NBS134" s="31"/>
      <c r="NBT134" s="31"/>
      <c r="NBU134" s="31"/>
      <c r="NBV134" s="31"/>
      <c r="NBW134" s="31"/>
      <c r="NBX134" s="31"/>
      <c r="NBY134" s="31"/>
      <c r="NBZ134" s="31"/>
      <c r="NCA134" s="31"/>
      <c r="NCB134" s="31"/>
      <c r="NCC134" s="31"/>
      <c r="NCD134" s="31"/>
      <c r="NCE134" s="31"/>
      <c r="NCF134" s="31"/>
      <c r="NCG134" s="31"/>
      <c r="NCH134" s="31"/>
      <c r="NCI134" s="31"/>
      <c r="NCJ134" s="31"/>
      <c r="NCK134" s="31"/>
      <c r="NCL134" s="31"/>
      <c r="NCM134" s="31"/>
      <c r="NCN134" s="31"/>
      <c r="NCO134" s="31"/>
      <c r="NCP134" s="31"/>
      <c r="NCQ134" s="31"/>
      <c r="NCR134" s="31"/>
      <c r="NCS134" s="31"/>
      <c r="NCT134" s="31"/>
      <c r="NCU134" s="31"/>
      <c r="NCV134" s="31"/>
      <c r="NCW134" s="31"/>
      <c r="NCX134" s="31"/>
      <c r="NCY134" s="31"/>
      <c r="NCZ134" s="31"/>
      <c r="NDA134" s="31"/>
      <c r="NDB134" s="31"/>
      <c r="NDC134" s="31"/>
      <c r="NDD134" s="31"/>
      <c r="NDE134" s="31"/>
      <c r="NDF134" s="31"/>
      <c r="NDG134" s="31"/>
      <c r="NDH134" s="31"/>
      <c r="NDI134" s="31"/>
      <c r="NDJ134" s="31"/>
      <c r="NDK134" s="31"/>
      <c r="NDL134" s="31"/>
      <c r="NDM134" s="31"/>
      <c r="NDN134" s="31"/>
      <c r="NDO134" s="31"/>
      <c r="NDP134" s="31"/>
      <c r="NDQ134" s="31"/>
      <c r="NDR134" s="31"/>
      <c r="NDS134" s="31"/>
      <c r="NDT134" s="31"/>
      <c r="NDU134" s="31"/>
      <c r="NDV134" s="31"/>
      <c r="NDW134" s="31"/>
      <c r="NDX134" s="31"/>
      <c r="NDY134" s="31"/>
      <c r="NDZ134" s="31"/>
      <c r="NEA134" s="31"/>
      <c r="NEB134" s="31"/>
      <c r="NEC134" s="31"/>
      <c r="NED134" s="31"/>
      <c r="NEE134" s="31"/>
      <c r="NEF134" s="31"/>
      <c r="NEG134" s="31"/>
      <c r="NEH134" s="31"/>
      <c r="NEI134" s="31"/>
      <c r="NEJ134" s="31"/>
      <c r="NEK134" s="31"/>
      <c r="NEL134" s="31"/>
      <c r="NEM134" s="31"/>
      <c r="NEN134" s="31"/>
      <c r="NEO134" s="31"/>
      <c r="NEP134" s="31"/>
      <c r="NEQ134" s="31"/>
      <c r="NER134" s="31"/>
      <c r="NES134" s="31"/>
      <c r="NET134" s="31"/>
      <c r="NEU134" s="31"/>
      <c r="NEV134" s="31"/>
      <c r="NEW134" s="31"/>
      <c r="NEX134" s="31"/>
      <c r="NEY134" s="31"/>
      <c r="NEZ134" s="31"/>
      <c r="NFA134" s="31"/>
      <c r="NFB134" s="31"/>
      <c r="NFC134" s="31"/>
      <c r="NFD134" s="31"/>
      <c r="NFE134" s="31"/>
      <c r="NFF134" s="31"/>
      <c r="NFG134" s="31"/>
      <c r="NFH134" s="31"/>
      <c r="NFI134" s="31"/>
      <c r="NFJ134" s="31"/>
      <c r="NFK134" s="31"/>
      <c r="NFL134" s="31"/>
      <c r="NFM134" s="31"/>
      <c r="NFN134" s="31"/>
      <c r="NFO134" s="31"/>
      <c r="NFP134" s="31"/>
      <c r="NFQ134" s="31"/>
      <c r="NFR134" s="31"/>
      <c r="NFS134" s="31"/>
      <c r="NFT134" s="31"/>
      <c r="NFU134" s="31"/>
      <c r="NFV134" s="31"/>
      <c r="NFW134" s="31"/>
      <c r="NFX134" s="31"/>
      <c r="NFY134" s="31"/>
      <c r="NFZ134" s="31"/>
      <c r="NGA134" s="31"/>
      <c r="NGB134" s="31"/>
      <c r="NGC134" s="31"/>
      <c r="NGD134" s="31"/>
      <c r="NGE134" s="31"/>
      <c r="NGF134" s="31"/>
      <c r="NGG134" s="31"/>
      <c r="NGH134" s="31"/>
      <c r="NGI134" s="31"/>
      <c r="NGJ134" s="31"/>
      <c r="NGK134" s="31"/>
      <c r="NGL134" s="31"/>
      <c r="NGM134" s="31"/>
      <c r="NGN134" s="31"/>
      <c r="NGO134" s="31"/>
      <c r="NGP134" s="31"/>
      <c r="NGQ134" s="31"/>
      <c r="NGR134" s="31"/>
      <c r="NGS134" s="31"/>
      <c r="NGT134" s="31"/>
      <c r="NGU134" s="31"/>
      <c r="NGV134" s="31"/>
      <c r="NGW134" s="31"/>
      <c r="NGX134" s="31"/>
      <c r="NGY134" s="31"/>
      <c r="NGZ134" s="31"/>
      <c r="NHA134" s="31"/>
      <c r="NHB134" s="31"/>
      <c r="NHC134" s="31"/>
      <c r="NHD134" s="31"/>
      <c r="NHE134" s="31"/>
      <c r="NHF134" s="31"/>
      <c r="NHG134" s="31"/>
      <c r="NHH134" s="31"/>
      <c r="NHI134" s="31"/>
      <c r="NHJ134" s="31"/>
      <c r="NHK134" s="31"/>
      <c r="NHL134" s="31"/>
      <c r="NHM134" s="31"/>
      <c r="NHN134" s="31"/>
      <c r="NHO134" s="31"/>
      <c r="NHP134" s="31"/>
      <c r="NHQ134" s="31"/>
      <c r="NHR134" s="31"/>
      <c r="NHS134" s="31"/>
      <c r="NHT134" s="31"/>
      <c r="NHU134" s="31"/>
      <c r="NHV134" s="31"/>
      <c r="NHW134" s="31"/>
      <c r="NHX134" s="31"/>
      <c r="NHY134" s="31"/>
      <c r="NHZ134" s="31"/>
      <c r="NIA134" s="31"/>
      <c r="NIB134" s="31"/>
      <c r="NIC134" s="31"/>
      <c r="NID134" s="31"/>
      <c r="NIE134" s="31"/>
      <c r="NIF134" s="31"/>
      <c r="NIG134" s="31"/>
      <c r="NIH134" s="31"/>
      <c r="NII134" s="31"/>
      <c r="NIJ134" s="31"/>
      <c r="NIK134" s="31"/>
      <c r="NIL134" s="31"/>
      <c r="NIM134" s="31"/>
      <c r="NIN134" s="31"/>
      <c r="NIO134" s="31"/>
      <c r="NIP134" s="31"/>
      <c r="NIQ134" s="31"/>
      <c r="NIR134" s="31"/>
      <c r="NIS134" s="31"/>
      <c r="NIT134" s="31"/>
      <c r="NIU134" s="31"/>
      <c r="NIV134" s="31"/>
      <c r="NIW134" s="31"/>
      <c r="NIX134" s="31"/>
      <c r="NIY134" s="31"/>
      <c r="NIZ134" s="31"/>
      <c r="NJA134" s="31"/>
      <c r="NJB134" s="31"/>
      <c r="NJC134" s="31"/>
      <c r="NJD134" s="31"/>
      <c r="NJE134" s="31"/>
      <c r="NJF134" s="31"/>
      <c r="NJG134" s="31"/>
      <c r="NJH134" s="31"/>
      <c r="NJI134" s="31"/>
      <c r="NJJ134" s="31"/>
      <c r="NJK134" s="31"/>
      <c r="NJL134" s="31"/>
      <c r="NJM134" s="31"/>
      <c r="NJN134" s="31"/>
      <c r="NJO134" s="31"/>
      <c r="NJP134" s="31"/>
      <c r="NJQ134" s="31"/>
      <c r="NJR134" s="31"/>
      <c r="NJS134" s="31"/>
      <c r="NJT134" s="31"/>
      <c r="NJU134" s="31"/>
      <c r="NJV134" s="31"/>
      <c r="NJW134" s="31"/>
      <c r="NJX134" s="31"/>
      <c r="NJY134" s="31"/>
      <c r="NJZ134" s="31"/>
      <c r="NKA134" s="31"/>
      <c r="NKB134" s="31"/>
      <c r="NKC134" s="31"/>
      <c r="NKD134" s="31"/>
      <c r="NKE134" s="31"/>
      <c r="NKF134" s="31"/>
      <c r="NKG134" s="31"/>
      <c r="NKH134" s="31"/>
      <c r="NKI134" s="31"/>
      <c r="NKJ134" s="31"/>
      <c r="NKK134" s="31"/>
      <c r="NKL134" s="31"/>
      <c r="NKM134" s="31"/>
      <c r="NKN134" s="31"/>
      <c r="NKO134" s="31"/>
      <c r="NKP134" s="31"/>
      <c r="NKQ134" s="31"/>
      <c r="NKR134" s="31"/>
      <c r="NKS134" s="31"/>
      <c r="NKT134" s="31"/>
      <c r="NKU134" s="31"/>
      <c r="NKV134" s="31"/>
      <c r="NKW134" s="31"/>
      <c r="NKX134" s="31"/>
      <c r="NKY134" s="31"/>
      <c r="NKZ134" s="31"/>
      <c r="NLA134" s="31"/>
      <c r="NLB134" s="31"/>
      <c r="NLC134" s="31"/>
      <c r="NLD134" s="31"/>
      <c r="NLE134" s="31"/>
      <c r="NLF134" s="31"/>
      <c r="NLG134" s="31"/>
      <c r="NLH134" s="31"/>
      <c r="NLI134" s="31"/>
      <c r="NLJ134" s="31"/>
      <c r="NLK134" s="31"/>
      <c r="NLL134" s="31"/>
      <c r="NLM134" s="31"/>
      <c r="NLN134" s="31"/>
      <c r="NLO134" s="31"/>
      <c r="NLP134" s="31"/>
      <c r="NLQ134" s="31"/>
      <c r="NLR134" s="31"/>
      <c r="NLS134" s="31"/>
      <c r="NLT134" s="31"/>
      <c r="NLU134" s="31"/>
      <c r="NLV134" s="31"/>
      <c r="NLW134" s="31"/>
      <c r="NLX134" s="31"/>
      <c r="NLY134" s="31"/>
      <c r="NLZ134" s="31"/>
      <c r="NMA134" s="31"/>
      <c r="NMB134" s="31"/>
      <c r="NMC134" s="31"/>
      <c r="NMD134" s="31"/>
      <c r="NME134" s="31"/>
      <c r="NMF134" s="31"/>
      <c r="NMG134" s="31"/>
      <c r="NMH134" s="31"/>
      <c r="NMI134" s="31"/>
      <c r="NMJ134" s="31"/>
      <c r="NMK134" s="31"/>
      <c r="NML134" s="31"/>
      <c r="NMM134" s="31"/>
      <c r="NMN134" s="31"/>
      <c r="NMO134" s="31"/>
      <c r="NMP134" s="31"/>
      <c r="NMQ134" s="31"/>
      <c r="NMR134" s="31"/>
      <c r="NMS134" s="31"/>
      <c r="NMT134" s="31"/>
      <c r="NMU134" s="31"/>
      <c r="NMV134" s="31"/>
      <c r="NMW134" s="31"/>
      <c r="NMX134" s="31"/>
      <c r="NMY134" s="31"/>
      <c r="NMZ134" s="31"/>
      <c r="NNA134" s="31"/>
      <c r="NNB134" s="31"/>
      <c r="NNC134" s="31"/>
      <c r="NND134" s="31"/>
      <c r="NNE134" s="31"/>
      <c r="NNF134" s="31"/>
      <c r="NNG134" s="31"/>
      <c r="NNH134" s="31"/>
      <c r="NNI134" s="31"/>
      <c r="NNJ134" s="31"/>
      <c r="NNK134" s="31"/>
      <c r="NNL134" s="31"/>
      <c r="NNM134" s="31"/>
      <c r="NNN134" s="31"/>
      <c r="NNO134" s="31"/>
      <c r="NNP134" s="31"/>
      <c r="NNQ134" s="31"/>
      <c r="NNR134" s="31"/>
      <c r="NNS134" s="31"/>
      <c r="NNT134" s="31"/>
      <c r="NNU134" s="31"/>
      <c r="NNV134" s="31"/>
      <c r="NNW134" s="31"/>
      <c r="NNX134" s="31"/>
      <c r="NNY134" s="31"/>
      <c r="NNZ134" s="31"/>
      <c r="NOA134" s="31"/>
      <c r="NOB134" s="31"/>
      <c r="NOC134" s="31"/>
      <c r="NOD134" s="31"/>
      <c r="NOE134" s="31"/>
      <c r="NOF134" s="31"/>
      <c r="NOG134" s="31"/>
      <c r="NOH134" s="31"/>
      <c r="NOI134" s="31"/>
      <c r="NOJ134" s="31"/>
      <c r="NOK134" s="31"/>
      <c r="NOL134" s="31"/>
      <c r="NOM134" s="31"/>
      <c r="NON134" s="31"/>
      <c r="NOO134" s="31"/>
      <c r="NOP134" s="31"/>
      <c r="NOQ134" s="31"/>
      <c r="NOR134" s="31"/>
      <c r="NOS134" s="31"/>
      <c r="NOT134" s="31"/>
      <c r="NOU134" s="31"/>
      <c r="NOV134" s="31"/>
      <c r="NOW134" s="31"/>
      <c r="NOX134" s="31"/>
      <c r="NOY134" s="31"/>
      <c r="NOZ134" s="31"/>
      <c r="NPA134" s="31"/>
      <c r="NPB134" s="31"/>
      <c r="NPC134" s="31"/>
      <c r="NPD134" s="31"/>
      <c r="NPE134" s="31"/>
      <c r="NPF134" s="31"/>
      <c r="NPG134" s="31"/>
      <c r="NPH134" s="31"/>
      <c r="NPI134" s="31"/>
      <c r="NPJ134" s="31"/>
      <c r="NPK134" s="31"/>
      <c r="NPL134" s="31"/>
      <c r="NPM134" s="31"/>
      <c r="NPN134" s="31"/>
      <c r="NPO134" s="31"/>
      <c r="NPP134" s="31"/>
      <c r="NPQ134" s="31"/>
      <c r="NPR134" s="31"/>
      <c r="NPS134" s="31"/>
      <c r="NPT134" s="31"/>
      <c r="NPU134" s="31"/>
      <c r="NPV134" s="31"/>
      <c r="NPW134" s="31"/>
      <c r="NPX134" s="31"/>
      <c r="NPY134" s="31"/>
      <c r="NPZ134" s="31"/>
      <c r="NQA134" s="31"/>
      <c r="NQB134" s="31"/>
      <c r="NQC134" s="31"/>
      <c r="NQD134" s="31"/>
      <c r="NQE134" s="31"/>
      <c r="NQF134" s="31"/>
      <c r="NQG134" s="31"/>
      <c r="NQH134" s="31"/>
      <c r="NQI134" s="31"/>
      <c r="NQJ134" s="31"/>
      <c r="NQK134" s="31"/>
      <c r="NQL134" s="31"/>
      <c r="NQM134" s="31"/>
      <c r="NQN134" s="31"/>
      <c r="NQO134" s="31"/>
      <c r="NQP134" s="31"/>
      <c r="NQQ134" s="31"/>
      <c r="NQR134" s="31"/>
      <c r="NQS134" s="31"/>
      <c r="NQT134" s="31"/>
      <c r="NQU134" s="31"/>
      <c r="NQV134" s="31"/>
      <c r="NQW134" s="31"/>
      <c r="NQX134" s="31"/>
      <c r="NQY134" s="31"/>
      <c r="NQZ134" s="31"/>
      <c r="NRA134" s="31"/>
      <c r="NRB134" s="31"/>
      <c r="NRC134" s="31"/>
      <c r="NRD134" s="31"/>
      <c r="NRE134" s="31"/>
      <c r="NRF134" s="31"/>
      <c r="NRG134" s="31"/>
      <c r="NRH134" s="31"/>
      <c r="NRI134" s="31"/>
      <c r="NRJ134" s="31"/>
      <c r="NRK134" s="31"/>
      <c r="NRL134" s="31"/>
      <c r="NRM134" s="31"/>
      <c r="NRN134" s="31"/>
      <c r="NRO134" s="31"/>
      <c r="NRP134" s="31"/>
      <c r="NRQ134" s="31"/>
      <c r="NRR134" s="31"/>
      <c r="NRS134" s="31"/>
      <c r="NRT134" s="31"/>
      <c r="NRU134" s="31"/>
      <c r="NRV134" s="31"/>
      <c r="NRW134" s="31"/>
      <c r="NRX134" s="31"/>
      <c r="NRY134" s="31"/>
      <c r="NRZ134" s="31"/>
      <c r="NSA134" s="31"/>
      <c r="NSB134" s="31"/>
      <c r="NSC134" s="31"/>
      <c r="NSD134" s="31"/>
      <c r="NSE134" s="31"/>
      <c r="NSF134" s="31"/>
      <c r="NSG134" s="31"/>
      <c r="NSH134" s="31"/>
      <c r="NSI134" s="31"/>
      <c r="NSJ134" s="31"/>
      <c r="NSK134" s="31"/>
      <c r="NSL134" s="31"/>
      <c r="NSM134" s="31"/>
      <c r="NSN134" s="31"/>
      <c r="NSO134" s="31"/>
      <c r="NSP134" s="31"/>
      <c r="NSQ134" s="31"/>
      <c r="NSR134" s="31"/>
      <c r="NSS134" s="31"/>
      <c r="NST134" s="31"/>
      <c r="NSU134" s="31"/>
      <c r="NSV134" s="31"/>
      <c r="NSW134" s="31"/>
      <c r="NSX134" s="31"/>
      <c r="NSY134" s="31"/>
      <c r="NSZ134" s="31"/>
      <c r="NTA134" s="31"/>
      <c r="NTB134" s="31"/>
      <c r="NTC134" s="31"/>
      <c r="NTD134" s="31"/>
      <c r="NTE134" s="31"/>
      <c r="NTF134" s="31"/>
      <c r="NTG134" s="31"/>
      <c r="NTH134" s="31"/>
      <c r="NTI134" s="31"/>
      <c r="NTJ134" s="31"/>
      <c r="NTK134" s="31"/>
      <c r="NTL134" s="31"/>
      <c r="NTM134" s="31"/>
      <c r="NTN134" s="31"/>
      <c r="NTO134" s="31"/>
      <c r="NTP134" s="31"/>
      <c r="NTQ134" s="31"/>
      <c r="NTR134" s="31"/>
      <c r="NTS134" s="31"/>
      <c r="NTT134" s="31"/>
      <c r="NTU134" s="31"/>
      <c r="NTV134" s="31"/>
      <c r="NTW134" s="31"/>
      <c r="NTX134" s="31"/>
      <c r="NTY134" s="31"/>
      <c r="NTZ134" s="31"/>
      <c r="NUA134" s="31"/>
      <c r="NUB134" s="31"/>
      <c r="NUC134" s="31"/>
      <c r="NUD134" s="31"/>
      <c r="NUE134" s="31"/>
      <c r="NUF134" s="31"/>
      <c r="NUG134" s="31"/>
      <c r="NUH134" s="31"/>
      <c r="NUI134" s="31"/>
      <c r="NUJ134" s="31"/>
      <c r="NUK134" s="31"/>
      <c r="NUL134" s="31"/>
      <c r="NUM134" s="31"/>
      <c r="NUN134" s="31"/>
      <c r="NUO134" s="31"/>
      <c r="NUP134" s="31"/>
      <c r="NUQ134" s="31"/>
      <c r="NUR134" s="31"/>
      <c r="NUS134" s="31"/>
      <c r="NUT134" s="31"/>
      <c r="NUU134" s="31"/>
      <c r="NUV134" s="31"/>
      <c r="NUW134" s="31"/>
      <c r="NUX134" s="31"/>
      <c r="NUY134" s="31"/>
      <c r="NUZ134" s="31"/>
      <c r="NVA134" s="31"/>
      <c r="NVB134" s="31"/>
      <c r="NVC134" s="31"/>
      <c r="NVD134" s="31"/>
      <c r="NVE134" s="31"/>
      <c r="NVF134" s="31"/>
      <c r="NVG134" s="31"/>
      <c r="NVH134" s="31"/>
      <c r="NVI134" s="31"/>
      <c r="NVJ134" s="31"/>
      <c r="NVK134" s="31"/>
      <c r="NVL134" s="31"/>
      <c r="NVM134" s="31"/>
      <c r="NVN134" s="31"/>
      <c r="NVO134" s="31"/>
      <c r="NVP134" s="31"/>
      <c r="NVQ134" s="31"/>
      <c r="NVR134" s="31"/>
      <c r="NVS134" s="31"/>
      <c r="NVT134" s="31"/>
      <c r="NVU134" s="31"/>
      <c r="NVV134" s="31"/>
      <c r="NVW134" s="31"/>
      <c r="NVX134" s="31"/>
      <c r="NVY134" s="31"/>
      <c r="NVZ134" s="31"/>
      <c r="NWA134" s="31"/>
      <c r="NWB134" s="31"/>
      <c r="NWC134" s="31"/>
      <c r="NWD134" s="31"/>
      <c r="NWE134" s="31"/>
      <c r="NWF134" s="31"/>
      <c r="NWG134" s="31"/>
      <c r="NWH134" s="31"/>
      <c r="NWI134" s="31"/>
      <c r="NWJ134" s="31"/>
      <c r="NWK134" s="31"/>
      <c r="NWL134" s="31"/>
      <c r="NWM134" s="31"/>
      <c r="NWN134" s="31"/>
      <c r="NWO134" s="31"/>
      <c r="NWP134" s="31"/>
      <c r="NWQ134" s="31"/>
      <c r="NWR134" s="31"/>
      <c r="NWS134" s="31"/>
      <c r="NWT134" s="31"/>
      <c r="NWU134" s="31"/>
      <c r="NWV134" s="31"/>
      <c r="NWW134" s="31"/>
      <c r="NWX134" s="31"/>
      <c r="NWY134" s="31"/>
      <c r="NWZ134" s="31"/>
      <c r="NXA134" s="31"/>
      <c r="NXB134" s="31"/>
      <c r="NXC134" s="31"/>
      <c r="NXD134" s="31"/>
      <c r="NXE134" s="31"/>
      <c r="NXF134" s="31"/>
      <c r="NXG134" s="31"/>
      <c r="NXH134" s="31"/>
      <c r="NXI134" s="31"/>
      <c r="NXJ134" s="31"/>
      <c r="NXK134" s="31"/>
      <c r="NXL134" s="31"/>
      <c r="NXM134" s="31"/>
      <c r="NXN134" s="31"/>
      <c r="NXO134" s="31"/>
      <c r="NXP134" s="31"/>
      <c r="NXQ134" s="31"/>
      <c r="NXR134" s="31"/>
      <c r="NXS134" s="31"/>
      <c r="NXT134" s="31"/>
      <c r="NXU134" s="31"/>
      <c r="NXV134" s="31"/>
      <c r="NXW134" s="31"/>
      <c r="NXX134" s="31"/>
      <c r="NXY134" s="31"/>
      <c r="NXZ134" s="31"/>
      <c r="NYA134" s="31"/>
      <c r="NYB134" s="31"/>
      <c r="NYC134" s="31"/>
      <c r="NYD134" s="31"/>
      <c r="NYE134" s="31"/>
      <c r="NYF134" s="31"/>
      <c r="NYG134" s="31"/>
      <c r="NYH134" s="31"/>
      <c r="NYI134" s="31"/>
      <c r="NYJ134" s="31"/>
      <c r="NYK134" s="31"/>
      <c r="NYL134" s="31"/>
      <c r="NYM134" s="31"/>
      <c r="NYN134" s="31"/>
      <c r="NYO134" s="31"/>
      <c r="NYP134" s="31"/>
      <c r="NYQ134" s="31"/>
      <c r="NYR134" s="31"/>
      <c r="NYS134" s="31"/>
      <c r="NYT134" s="31"/>
      <c r="NYU134" s="31"/>
      <c r="NYV134" s="31"/>
      <c r="NYW134" s="31"/>
      <c r="NYX134" s="31"/>
      <c r="NYY134" s="31"/>
      <c r="NYZ134" s="31"/>
      <c r="NZA134" s="31"/>
      <c r="NZB134" s="31"/>
      <c r="NZC134" s="31"/>
      <c r="NZD134" s="31"/>
      <c r="NZE134" s="31"/>
      <c r="NZF134" s="31"/>
      <c r="NZG134" s="31"/>
      <c r="NZH134" s="31"/>
      <c r="NZI134" s="31"/>
      <c r="NZJ134" s="31"/>
      <c r="NZK134" s="31"/>
      <c r="NZL134" s="31"/>
      <c r="NZM134" s="31"/>
      <c r="NZN134" s="31"/>
      <c r="NZO134" s="31"/>
      <c r="NZP134" s="31"/>
      <c r="NZQ134" s="31"/>
      <c r="NZR134" s="31"/>
      <c r="NZS134" s="31"/>
      <c r="NZT134" s="31"/>
      <c r="NZU134" s="31"/>
      <c r="NZV134" s="31"/>
      <c r="NZW134" s="31"/>
      <c r="NZX134" s="31"/>
      <c r="NZY134" s="31"/>
      <c r="NZZ134" s="31"/>
      <c r="OAA134" s="31"/>
      <c r="OAB134" s="31"/>
      <c r="OAC134" s="31"/>
      <c r="OAD134" s="31"/>
      <c r="OAE134" s="31"/>
      <c r="OAF134" s="31"/>
      <c r="OAG134" s="31"/>
      <c r="OAH134" s="31"/>
      <c r="OAI134" s="31"/>
      <c r="OAJ134" s="31"/>
      <c r="OAK134" s="31"/>
      <c r="OAL134" s="31"/>
      <c r="OAM134" s="31"/>
      <c r="OAN134" s="31"/>
      <c r="OAO134" s="31"/>
      <c r="OAP134" s="31"/>
      <c r="OAQ134" s="31"/>
      <c r="OAR134" s="31"/>
      <c r="OAS134" s="31"/>
      <c r="OAT134" s="31"/>
      <c r="OAU134" s="31"/>
      <c r="OAV134" s="31"/>
      <c r="OAW134" s="31"/>
      <c r="OAX134" s="31"/>
      <c r="OAY134" s="31"/>
      <c r="OAZ134" s="31"/>
      <c r="OBA134" s="31"/>
      <c r="OBB134" s="31"/>
      <c r="OBC134" s="31"/>
      <c r="OBD134" s="31"/>
      <c r="OBE134" s="31"/>
      <c r="OBF134" s="31"/>
      <c r="OBG134" s="31"/>
      <c r="OBH134" s="31"/>
      <c r="OBI134" s="31"/>
      <c r="OBJ134" s="31"/>
      <c r="OBK134" s="31"/>
      <c r="OBL134" s="31"/>
      <c r="OBM134" s="31"/>
      <c r="OBN134" s="31"/>
      <c r="OBO134" s="31"/>
      <c r="OBP134" s="31"/>
      <c r="OBQ134" s="31"/>
      <c r="OBR134" s="31"/>
      <c r="OBS134" s="31"/>
      <c r="OBT134" s="31"/>
      <c r="OBU134" s="31"/>
      <c r="OBV134" s="31"/>
      <c r="OBW134" s="31"/>
      <c r="OBX134" s="31"/>
      <c r="OBY134" s="31"/>
      <c r="OBZ134" s="31"/>
      <c r="OCA134" s="31"/>
      <c r="OCB134" s="31"/>
      <c r="OCC134" s="31"/>
      <c r="OCD134" s="31"/>
      <c r="OCE134" s="31"/>
      <c r="OCF134" s="31"/>
      <c r="OCG134" s="31"/>
      <c r="OCH134" s="31"/>
      <c r="OCI134" s="31"/>
      <c r="OCJ134" s="31"/>
      <c r="OCK134" s="31"/>
      <c r="OCL134" s="31"/>
      <c r="OCM134" s="31"/>
      <c r="OCN134" s="31"/>
      <c r="OCO134" s="31"/>
      <c r="OCP134" s="31"/>
      <c r="OCQ134" s="31"/>
      <c r="OCR134" s="31"/>
      <c r="OCS134" s="31"/>
      <c r="OCT134" s="31"/>
      <c r="OCU134" s="31"/>
      <c r="OCV134" s="31"/>
      <c r="OCW134" s="31"/>
      <c r="OCX134" s="31"/>
      <c r="OCY134" s="31"/>
      <c r="OCZ134" s="31"/>
      <c r="ODA134" s="31"/>
      <c r="ODB134" s="31"/>
      <c r="ODC134" s="31"/>
      <c r="ODD134" s="31"/>
      <c r="ODE134" s="31"/>
      <c r="ODF134" s="31"/>
      <c r="ODG134" s="31"/>
      <c r="ODH134" s="31"/>
      <c r="ODI134" s="31"/>
      <c r="ODJ134" s="31"/>
      <c r="ODK134" s="31"/>
      <c r="ODL134" s="31"/>
      <c r="ODM134" s="31"/>
      <c r="ODN134" s="31"/>
      <c r="ODO134" s="31"/>
      <c r="ODP134" s="31"/>
      <c r="ODQ134" s="31"/>
      <c r="ODR134" s="31"/>
      <c r="ODS134" s="31"/>
      <c r="ODT134" s="31"/>
      <c r="ODU134" s="31"/>
      <c r="ODV134" s="31"/>
      <c r="ODW134" s="31"/>
      <c r="ODX134" s="31"/>
      <c r="ODY134" s="31"/>
      <c r="ODZ134" s="31"/>
      <c r="OEA134" s="31"/>
      <c r="OEB134" s="31"/>
      <c r="OEC134" s="31"/>
      <c r="OED134" s="31"/>
      <c r="OEE134" s="31"/>
      <c r="OEF134" s="31"/>
      <c r="OEG134" s="31"/>
      <c r="OEH134" s="31"/>
      <c r="OEI134" s="31"/>
      <c r="OEJ134" s="31"/>
      <c r="OEK134" s="31"/>
      <c r="OEL134" s="31"/>
      <c r="OEM134" s="31"/>
      <c r="OEN134" s="31"/>
      <c r="OEO134" s="31"/>
      <c r="OEP134" s="31"/>
      <c r="OEQ134" s="31"/>
      <c r="OER134" s="31"/>
      <c r="OES134" s="31"/>
      <c r="OET134" s="31"/>
      <c r="OEU134" s="31"/>
      <c r="OEV134" s="31"/>
      <c r="OEW134" s="31"/>
      <c r="OEX134" s="31"/>
      <c r="OEY134" s="31"/>
      <c r="OEZ134" s="31"/>
      <c r="OFA134" s="31"/>
      <c r="OFB134" s="31"/>
      <c r="OFC134" s="31"/>
      <c r="OFD134" s="31"/>
      <c r="OFE134" s="31"/>
      <c r="OFF134" s="31"/>
      <c r="OFG134" s="31"/>
      <c r="OFH134" s="31"/>
      <c r="OFI134" s="31"/>
      <c r="OFJ134" s="31"/>
      <c r="OFK134" s="31"/>
      <c r="OFL134" s="31"/>
      <c r="OFM134" s="31"/>
      <c r="OFN134" s="31"/>
      <c r="OFO134" s="31"/>
      <c r="OFP134" s="31"/>
      <c r="OFQ134" s="31"/>
      <c r="OFR134" s="31"/>
      <c r="OFS134" s="31"/>
      <c r="OFT134" s="31"/>
      <c r="OFU134" s="31"/>
      <c r="OFV134" s="31"/>
      <c r="OFW134" s="31"/>
      <c r="OFX134" s="31"/>
      <c r="OFY134" s="31"/>
      <c r="OFZ134" s="31"/>
      <c r="OGA134" s="31"/>
      <c r="OGB134" s="31"/>
      <c r="OGC134" s="31"/>
      <c r="OGD134" s="31"/>
      <c r="OGE134" s="31"/>
      <c r="OGF134" s="31"/>
      <c r="OGG134" s="31"/>
      <c r="OGH134" s="31"/>
      <c r="OGI134" s="31"/>
      <c r="OGJ134" s="31"/>
      <c r="OGK134" s="31"/>
      <c r="OGL134" s="31"/>
      <c r="OGM134" s="31"/>
      <c r="OGN134" s="31"/>
      <c r="OGO134" s="31"/>
      <c r="OGP134" s="31"/>
      <c r="OGQ134" s="31"/>
      <c r="OGR134" s="31"/>
      <c r="OGS134" s="31"/>
      <c r="OGT134" s="31"/>
      <c r="OGU134" s="31"/>
      <c r="OGV134" s="31"/>
      <c r="OGW134" s="31"/>
      <c r="OGX134" s="31"/>
      <c r="OGY134" s="31"/>
      <c r="OGZ134" s="31"/>
      <c r="OHA134" s="31"/>
      <c r="OHB134" s="31"/>
      <c r="OHC134" s="31"/>
      <c r="OHD134" s="31"/>
      <c r="OHE134" s="31"/>
      <c r="OHF134" s="31"/>
      <c r="OHG134" s="31"/>
      <c r="OHH134" s="31"/>
      <c r="OHI134" s="31"/>
      <c r="OHJ134" s="31"/>
      <c r="OHK134" s="31"/>
      <c r="OHL134" s="31"/>
      <c r="OHM134" s="31"/>
      <c r="OHN134" s="31"/>
      <c r="OHO134" s="31"/>
      <c r="OHP134" s="31"/>
      <c r="OHQ134" s="31"/>
      <c r="OHR134" s="31"/>
      <c r="OHS134" s="31"/>
      <c r="OHT134" s="31"/>
      <c r="OHU134" s="31"/>
      <c r="OHV134" s="31"/>
      <c r="OHW134" s="31"/>
      <c r="OHX134" s="31"/>
      <c r="OHY134" s="31"/>
      <c r="OHZ134" s="31"/>
      <c r="OIA134" s="31"/>
      <c r="OIB134" s="31"/>
      <c r="OIC134" s="31"/>
      <c r="OID134" s="31"/>
      <c r="OIE134" s="31"/>
      <c r="OIF134" s="31"/>
      <c r="OIG134" s="31"/>
      <c r="OIH134" s="31"/>
      <c r="OII134" s="31"/>
      <c r="OIJ134" s="31"/>
      <c r="OIK134" s="31"/>
      <c r="OIL134" s="31"/>
      <c r="OIM134" s="31"/>
      <c r="OIN134" s="31"/>
      <c r="OIO134" s="31"/>
      <c r="OIP134" s="31"/>
      <c r="OIQ134" s="31"/>
      <c r="OIR134" s="31"/>
      <c r="OIS134" s="31"/>
      <c r="OIT134" s="31"/>
      <c r="OIU134" s="31"/>
      <c r="OIV134" s="31"/>
      <c r="OIW134" s="31"/>
      <c r="OIX134" s="31"/>
      <c r="OIY134" s="31"/>
      <c r="OIZ134" s="31"/>
      <c r="OJA134" s="31"/>
      <c r="OJB134" s="31"/>
      <c r="OJC134" s="31"/>
      <c r="OJD134" s="31"/>
      <c r="OJE134" s="31"/>
      <c r="OJF134" s="31"/>
      <c r="OJG134" s="31"/>
      <c r="OJH134" s="31"/>
      <c r="OJI134" s="31"/>
      <c r="OJJ134" s="31"/>
      <c r="OJK134" s="31"/>
      <c r="OJL134" s="31"/>
      <c r="OJM134" s="31"/>
      <c r="OJN134" s="31"/>
      <c r="OJO134" s="31"/>
      <c r="OJP134" s="31"/>
      <c r="OJQ134" s="31"/>
      <c r="OJR134" s="31"/>
      <c r="OJS134" s="31"/>
      <c r="OJT134" s="31"/>
      <c r="OJU134" s="31"/>
      <c r="OJV134" s="31"/>
      <c r="OJW134" s="31"/>
      <c r="OJX134" s="31"/>
      <c r="OJY134" s="31"/>
      <c r="OJZ134" s="31"/>
      <c r="OKA134" s="31"/>
      <c r="OKB134" s="31"/>
      <c r="OKC134" s="31"/>
      <c r="OKD134" s="31"/>
      <c r="OKE134" s="31"/>
      <c r="OKF134" s="31"/>
      <c r="OKG134" s="31"/>
      <c r="OKH134" s="31"/>
      <c r="OKI134" s="31"/>
      <c r="OKJ134" s="31"/>
      <c r="OKK134" s="31"/>
      <c r="OKL134" s="31"/>
      <c r="OKM134" s="31"/>
      <c r="OKN134" s="31"/>
      <c r="OKO134" s="31"/>
      <c r="OKP134" s="31"/>
      <c r="OKQ134" s="31"/>
      <c r="OKR134" s="31"/>
      <c r="OKS134" s="31"/>
      <c r="OKT134" s="31"/>
      <c r="OKU134" s="31"/>
      <c r="OKV134" s="31"/>
      <c r="OKW134" s="31"/>
      <c r="OKX134" s="31"/>
      <c r="OKY134" s="31"/>
      <c r="OKZ134" s="31"/>
      <c r="OLA134" s="31"/>
      <c r="OLB134" s="31"/>
      <c r="OLC134" s="31"/>
      <c r="OLD134" s="31"/>
      <c r="OLE134" s="31"/>
      <c r="OLF134" s="31"/>
      <c r="OLG134" s="31"/>
      <c r="OLH134" s="31"/>
      <c r="OLI134" s="31"/>
      <c r="OLJ134" s="31"/>
      <c r="OLK134" s="31"/>
      <c r="OLL134" s="31"/>
      <c r="OLM134" s="31"/>
      <c r="OLN134" s="31"/>
      <c r="OLO134" s="31"/>
      <c r="OLP134" s="31"/>
      <c r="OLQ134" s="31"/>
      <c r="OLR134" s="31"/>
      <c r="OLS134" s="31"/>
      <c r="OLT134" s="31"/>
      <c r="OLU134" s="31"/>
      <c r="OLV134" s="31"/>
      <c r="OLW134" s="31"/>
      <c r="OLX134" s="31"/>
      <c r="OLY134" s="31"/>
      <c r="OLZ134" s="31"/>
      <c r="OMA134" s="31"/>
      <c r="OMB134" s="31"/>
      <c r="OMC134" s="31"/>
      <c r="OMD134" s="31"/>
      <c r="OME134" s="31"/>
      <c r="OMF134" s="31"/>
      <c r="OMG134" s="31"/>
      <c r="OMH134" s="31"/>
      <c r="OMI134" s="31"/>
      <c r="OMJ134" s="31"/>
      <c r="OMK134" s="31"/>
      <c r="OML134" s="31"/>
      <c r="OMM134" s="31"/>
      <c r="OMN134" s="31"/>
      <c r="OMO134" s="31"/>
      <c r="OMP134" s="31"/>
      <c r="OMQ134" s="31"/>
      <c r="OMR134" s="31"/>
      <c r="OMS134" s="31"/>
      <c r="OMT134" s="31"/>
      <c r="OMU134" s="31"/>
      <c r="OMV134" s="31"/>
      <c r="OMW134" s="31"/>
      <c r="OMX134" s="31"/>
      <c r="OMY134" s="31"/>
      <c r="OMZ134" s="31"/>
      <c r="ONA134" s="31"/>
      <c r="ONB134" s="31"/>
      <c r="ONC134" s="31"/>
      <c r="OND134" s="31"/>
      <c r="ONE134" s="31"/>
      <c r="ONF134" s="31"/>
      <c r="ONG134" s="31"/>
      <c r="ONH134" s="31"/>
      <c r="ONI134" s="31"/>
      <c r="ONJ134" s="31"/>
      <c r="ONK134" s="31"/>
      <c r="ONL134" s="31"/>
      <c r="ONM134" s="31"/>
      <c r="ONN134" s="31"/>
      <c r="ONO134" s="31"/>
      <c r="ONP134" s="31"/>
      <c r="ONQ134" s="31"/>
      <c r="ONR134" s="31"/>
      <c r="ONS134" s="31"/>
      <c r="ONT134" s="31"/>
      <c r="ONU134" s="31"/>
      <c r="ONV134" s="31"/>
      <c r="ONW134" s="31"/>
      <c r="ONX134" s="31"/>
      <c r="ONY134" s="31"/>
      <c r="ONZ134" s="31"/>
      <c r="OOA134" s="31"/>
      <c r="OOB134" s="31"/>
      <c r="OOC134" s="31"/>
      <c r="OOD134" s="31"/>
      <c r="OOE134" s="31"/>
      <c r="OOF134" s="31"/>
      <c r="OOG134" s="31"/>
      <c r="OOH134" s="31"/>
      <c r="OOI134" s="31"/>
      <c r="OOJ134" s="31"/>
      <c r="OOK134" s="31"/>
      <c r="OOL134" s="31"/>
      <c r="OOM134" s="31"/>
      <c r="OON134" s="31"/>
      <c r="OOO134" s="31"/>
      <c r="OOP134" s="31"/>
      <c r="OOQ134" s="31"/>
      <c r="OOR134" s="31"/>
      <c r="OOS134" s="31"/>
      <c r="OOT134" s="31"/>
      <c r="OOU134" s="31"/>
      <c r="OOV134" s="31"/>
      <c r="OOW134" s="31"/>
      <c r="OOX134" s="31"/>
      <c r="OOY134" s="31"/>
      <c r="OOZ134" s="31"/>
      <c r="OPA134" s="31"/>
      <c r="OPB134" s="31"/>
      <c r="OPC134" s="31"/>
      <c r="OPD134" s="31"/>
      <c r="OPE134" s="31"/>
      <c r="OPF134" s="31"/>
      <c r="OPG134" s="31"/>
      <c r="OPH134" s="31"/>
      <c r="OPI134" s="31"/>
      <c r="OPJ134" s="31"/>
      <c r="OPK134" s="31"/>
      <c r="OPL134" s="31"/>
      <c r="OPM134" s="31"/>
      <c r="OPN134" s="31"/>
      <c r="OPO134" s="31"/>
      <c r="OPP134" s="31"/>
      <c r="OPQ134" s="31"/>
      <c r="OPR134" s="31"/>
      <c r="OPS134" s="31"/>
      <c r="OPT134" s="31"/>
      <c r="OPU134" s="31"/>
      <c r="OPV134" s="31"/>
      <c r="OPW134" s="31"/>
      <c r="OPX134" s="31"/>
      <c r="OPY134" s="31"/>
      <c r="OPZ134" s="31"/>
      <c r="OQA134" s="31"/>
      <c r="OQB134" s="31"/>
      <c r="OQC134" s="31"/>
      <c r="OQD134" s="31"/>
      <c r="OQE134" s="31"/>
      <c r="OQF134" s="31"/>
      <c r="OQG134" s="31"/>
      <c r="OQH134" s="31"/>
      <c r="OQI134" s="31"/>
      <c r="OQJ134" s="31"/>
      <c r="OQK134" s="31"/>
      <c r="OQL134" s="31"/>
      <c r="OQM134" s="31"/>
      <c r="OQN134" s="31"/>
      <c r="OQO134" s="31"/>
      <c r="OQP134" s="31"/>
      <c r="OQQ134" s="31"/>
      <c r="OQR134" s="31"/>
      <c r="OQS134" s="31"/>
      <c r="OQT134" s="31"/>
      <c r="OQU134" s="31"/>
      <c r="OQV134" s="31"/>
      <c r="OQW134" s="31"/>
      <c r="OQX134" s="31"/>
      <c r="OQY134" s="31"/>
      <c r="OQZ134" s="31"/>
      <c r="ORA134" s="31"/>
      <c r="ORB134" s="31"/>
      <c r="ORC134" s="31"/>
      <c r="ORD134" s="31"/>
      <c r="ORE134" s="31"/>
      <c r="ORF134" s="31"/>
      <c r="ORG134" s="31"/>
      <c r="ORH134" s="31"/>
      <c r="ORI134" s="31"/>
      <c r="ORJ134" s="31"/>
      <c r="ORK134" s="31"/>
      <c r="ORL134" s="31"/>
      <c r="ORM134" s="31"/>
      <c r="ORN134" s="31"/>
      <c r="ORO134" s="31"/>
      <c r="ORP134" s="31"/>
      <c r="ORQ134" s="31"/>
      <c r="ORR134" s="31"/>
      <c r="ORS134" s="31"/>
      <c r="ORT134" s="31"/>
      <c r="ORU134" s="31"/>
      <c r="ORV134" s="31"/>
      <c r="ORW134" s="31"/>
      <c r="ORX134" s="31"/>
      <c r="ORY134" s="31"/>
      <c r="ORZ134" s="31"/>
      <c r="OSA134" s="31"/>
      <c r="OSB134" s="31"/>
      <c r="OSC134" s="31"/>
      <c r="OSD134" s="31"/>
      <c r="OSE134" s="31"/>
      <c r="OSF134" s="31"/>
      <c r="OSG134" s="31"/>
      <c r="OSH134" s="31"/>
      <c r="OSI134" s="31"/>
      <c r="OSJ134" s="31"/>
      <c r="OSK134" s="31"/>
      <c r="OSL134" s="31"/>
      <c r="OSM134" s="31"/>
      <c r="OSN134" s="31"/>
      <c r="OSO134" s="31"/>
      <c r="OSP134" s="31"/>
      <c r="OSQ134" s="31"/>
      <c r="OSR134" s="31"/>
      <c r="OSS134" s="31"/>
      <c r="OST134" s="31"/>
      <c r="OSU134" s="31"/>
      <c r="OSV134" s="31"/>
      <c r="OSW134" s="31"/>
      <c r="OSX134" s="31"/>
      <c r="OSY134" s="31"/>
      <c r="OSZ134" s="31"/>
      <c r="OTA134" s="31"/>
      <c r="OTB134" s="31"/>
      <c r="OTC134" s="31"/>
      <c r="OTD134" s="31"/>
      <c r="OTE134" s="31"/>
      <c r="OTF134" s="31"/>
      <c r="OTG134" s="31"/>
      <c r="OTH134" s="31"/>
      <c r="OTI134" s="31"/>
      <c r="OTJ134" s="31"/>
      <c r="OTK134" s="31"/>
      <c r="OTL134" s="31"/>
      <c r="OTM134" s="31"/>
      <c r="OTN134" s="31"/>
      <c r="OTO134" s="31"/>
      <c r="OTP134" s="31"/>
      <c r="OTQ134" s="31"/>
      <c r="OTR134" s="31"/>
      <c r="OTS134" s="31"/>
      <c r="OTT134" s="31"/>
      <c r="OTU134" s="31"/>
      <c r="OTV134" s="31"/>
      <c r="OTW134" s="31"/>
      <c r="OTX134" s="31"/>
      <c r="OTY134" s="31"/>
      <c r="OTZ134" s="31"/>
      <c r="OUA134" s="31"/>
      <c r="OUB134" s="31"/>
      <c r="OUC134" s="31"/>
      <c r="OUD134" s="31"/>
      <c r="OUE134" s="31"/>
      <c r="OUF134" s="31"/>
      <c r="OUG134" s="31"/>
      <c r="OUH134" s="31"/>
      <c r="OUI134" s="31"/>
      <c r="OUJ134" s="31"/>
      <c r="OUK134" s="31"/>
      <c r="OUL134" s="31"/>
      <c r="OUM134" s="31"/>
      <c r="OUN134" s="31"/>
      <c r="OUO134" s="31"/>
      <c r="OUP134" s="31"/>
      <c r="OUQ134" s="31"/>
      <c r="OUR134" s="31"/>
      <c r="OUS134" s="31"/>
      <c r="OUT134" s="31"/>
      <c r="OUU134" s="31"/>
      <c r="OUV134" s="31"/>
      <c r="OUW134" s="31"/>
      <c r="OUX134" s="31"/>
      <c r="OUY134" s="31"/>
      <c r="OUZ134" s="31"/>
      <c r="OVA134" s="31"/>
      <c r="OVB134" s="31"/>
      <c r="OVC134" s="31"/>
      <c r="OVD134" s="31"/>
      <c r="OVE134" s="31"/>
      <c r="OVF134" s="31"/>
      <c r="OVG134" s="31"/>
      <c r="OVH134" s="31"/>
      <c r="OVI134" s="31"/>
      <c r="OVJ134" s="31"/>
      <c r="OVK134" s="31"/>
      <c r="OVL134" s="31"/>
      <c r="OVM134" s="31"/>
      <c r="OVN134" s="31"/>
      <c r="OVO134" s="31"/>
      <c r="OVP134" s="31"/>
      <c r="OVQ134" s="31"/>
      <c r="OVR134" s="31"/>
      <c r="OVS134" s="31"/>
      <c r="OVT134" s="31"/>
      <c r="OVU134" s="31"/>
      <c r="OVV134" s="31"/>
      <c r="OVW134" s="31"/>
      <c r="OVX134" s="31"/>
      <c r="OVY134" s="31"/>
      <c r="OVZ134" s="31"/>
      <c r="OWA134" s="31"/>
      <c r="OWB134" s="31"/>
      <c r="OWC134" s="31"/>
      <c r="OWD134" s="31"/>
      <c r="OWE134" s="31"/>
      <c r="OWF134" s="31"/>
      <c r="OWG134" s="31"/>
      <c r="OWH134" s="31"/>
      <c r="OWI134" s="31"/>
      <c r="OWJ134" s="31"/>
      <c r="OWK134" s="31"/>
      <c r="OWL134" s="31"/>
      <c r="OWM134" s="31"/>
      <c r="OWN134" s="31"/>
      <c r="OWO134" s="31"/>
      <c r="OWP134" s="31"/>
      <c r="OWQ134" s="31"/>
      <c r="OWR134" s="31"/>
      <c r="OWS134" s="31"/>
      <c r="OWT134" s="31"/>
      <c r="OWU134" s="31"/>
      <c r="OWV134" s="31"/>
      <c r="OWW134" s="31"/>
      <c r="OWX134" s="31"/>
      <c r="OWY134" s="31"/>
      <c r="OWZ134" s="31"/>
      <c r="OXA134" s="31"/>
      <c r="OXB134" s="31"/>
      <c r="OXC134" s="31"/>
      <c r="OXD134" s="31"/>
      <c r="OXE134" s="31"/>
      <c r="OXF134" s="31"/>
      <c r="OXG134" s="31"/>
      <c r="OXH134" s="31"/>
      <c r="OXI134" s="31"/>
      <c r="OXJ134" s="31"/>
      <c r="OXK134" s="31"/>
      <c r="OXL134" s="31"/>
      <c r="OXM134" s="31"/>
      <c r="OXN134" s="31"/>
      <c r="OXO134" s="31"/>
      <c r="OXP134" s="31"/>
      <c r="OXQ134" s="31"/>
      <c r="OXR134" s="31"/>
      <c r="OXS134" s="31"/>
      <c r="OXT134" s="31"/>
      <c r="OXU134" s="31"/>
      <c r="OXV134" s="31"/>
      <c r="OXW134" s="31"/>
      <c r="OXX134" s="31"/>
      <c r="OXY134" s="31"/>
      <c r="OXZ134" s="31"/>
      <c r="OYA134" s="31"/>
      <c r="OYB134" s="31"/>
      <c r="OYC134" s="31"/>
      <c r="OYD134" s="31"/>
      <c r="OYE134" s="31"/>
      <c r="OYF134" s="31"/>
      <c r="OYG134" s="31"/>
      <c r="OYH134" s="31"/>
      <c r="OYI134" s="31"/>
      <c r="OYJ134" s="31"/>
      <c r="OYK134" s="31"/>
      <c r="OYL134" s="31"/>
      <c r="OYM134" s="31"/>
      <c r="OYN134" s="31"/>
      <c r="OYO134" s="31"/>
      <c r="OYP134" s="31"/>
      <c r="OYQ134" s="31"/>
      <c r="OYR134" s="31"/>
      <c r="OYS134" s="31"/>
      <c r="OYT134" s="31"/>
      <c r="OYU134" s="31"/>
      <c r="OYV134" s="31"/>
      <c r="OYW134" s="31"/>
      <c r="OYX134" s="31"/>
      <c r="OYY134" s="31"/>
      <c r="OYZ134" s="31"/>
      <c r="OZA134" s="31"/>
      <c r="OZB134" s="31"/>
      <c r="OZC134" s="31"/>
      <c r="OZD134" s="31"/>
      <c r="OZE134" s="31"/>
      <c r="OZF134" s="31"/>
      <c r="OZG134" s="31"/>
      <c r="OZH134" s="31"/>
      <c r="OZI134" s="31"/>
      <c r="OZJ134" s="31"/>
      <c r="OZK134" s="31"/>
      <c r="OZL134" s="31"/>
      <c r="OZM134" s="31"/>
      <c r="OZN134" s="31"/>
      <c r="OZO134" s="31"/>
      <c r="OZP134" s="31"/>
      <c r="OZQ134" s="31"/>
      <c r="OZR134" s="31"/>
      <c r="OZS134" s="31"/>
      <c r="OZT134" s="31"/>
      <c r="OZU134" s="31"/>
      <c r="OZV134" s="31"/>
      <c r="OZW134" s="31"/>
      <c r="OZX134" s="31"/>
      <c r="OZY134" s="31"/>
      <c r="OZZ134" s="31"/>
      <c r="PAA134" s="31"/>
      <c r="PAB134" s="31"/>
      <c r="PAC134" s="31"/>
      <c r="PAD134" s="31"/>
      <c r="PAE134" s="31"/>
      <c r="PAF134" s="31"/>
      <c r="PAG134" s="31"/>
      <c r="PAH134" s="31"/>
      <c r="PAI134" s="31"/>
      <c r="PAJ134" s="31"/>
      <c r="PAK134" s="31"/>
      <c r="PAL134" s="31"/>
      <c r="PAM134" s="31"/>
      <c r="PAN134" s="31"/>
      <c r="PAO134" s="31"/>
      <c r="PAP134" s="31"/>
      <c r="PAQ134" s="31"/>
      <c r="PAR134" s="31"/>
      <c r="PAS134" s="31"/>
      <c r="PAT134" s="31"/>
      <c r="PAU134" s="31"/>
      <c r="PAV134" s="31"/>
      <c r="PAW134" s="31"/>
      <c r="PAX134" s="31"/>
      <c r="PAY134" s="31"/>
      <c r="PAZ134" s="31"/>
      <c r="PBA134" s="31"/>
      <c r="PBB134" s="31"/>
      <c r="PBC134" s="31"/>
      <c r="PBD134" s="31"/>
      <c r="PBE134" s="31"/>
      <c r="PBF134" s="31"/>
      <c r="PBG134" s="31"/>
      <c r="PBH134" s="31"/>
      <c r="PBI134" s="31"/>
      <c r="PBJ134" s="31"/>
      <c r="PBK134" s="31"/>
      <c r="PBL134" s="31"/>
      <c r="PBM134" s="31"/>
      <c r="PBN134" s="31"/>
      <c r="PBO134" s="31"/>
      <c r="PBP134" s="31"/>
      <c r="PBQ134" s="31"/>
      <c r="PBR134" s="31"/>
      <c r="PBS134" s="31"/>
      <c r="PBT134" s="31"/>
      <c r="PBU134" s="31"/>
      <c r="PBV134" s="31"/>
      <c r="PBW134" s="31"/>
      <c r="PBX134" s="31"/>
      <c r="PBY134" s="31"/>
      <c r="PBZ134" s="31"/>
      <c r="PCA134" s="31"/>
      <c r="PCB134" s="31"/>
      <c r="PCC134" s="31"/>
      <c r="PCD134" s="31"/>
      <c r="PCE134" s="31"/>
      <c r="PCF134" s="31"/>
      <c r="PCG134" s="31"/>
      <c r="PCH134" s="31"/>
      <c r="PCI134" s="31"/>
      <c r="PCJ134" s="31"/>
      <c r="PCK134" s="31"/>
      <c r="PCL134" s="31"/>
      <c r="PCM134" s="31"/>
      <c r="PCN134" s="31"/>
      <c r="PCO134" s="31"/>
      <c r="PCP134" s="31"/>
      <c r="PCQ134" s="31"/>
      <c r="PCR134" s="31"/>
      <c r="PCS134" s="31"/>
      <c r="PCT134" s="31"/>
      <c r="PCU134" s="31"/>
      <c r="PCV134" s="31"/>
      <c r="PCW134" s="31"/>
      <c r="PCX134" s="31"/>
      <c r="PCY134" s="31"/>
      <c r="PCZ134" s="31"/>
      <c r="PDA134" s="31"/>
      <c r="PDB134" s="31"/>
      <c r="PDC134" s="31"/>
      <c r="PDD134" s="31"/>
      <c r="PDE134" s="31"/>
      <c r="PDF134" s="31"/>
      <c r="PDG134" s="31"/>
      <c r="PDH134" s="31"/>
      <c r="PDI134" s="31"/>
      <c r="PDJ134" s="31"/>
      <c r="PDK134" s="31"/>
      <c r="PDL134" s="31"/>
      <c r="PDM134" s="31"/>
      <c r="PDN134" s="31"/>
      <c r="PDO134" s="31"/>
      <c r="PDP134" s="31"/>
      <c r="PDQ134" s="31"/>
      <c r="PDR134" s="31"/>
      <c r="PDS134" s="31"/>
      <c r="PDT134" s="31"/>
      <c r="PDU134" s="31"/>
      <c r="PDV134" s="31"/>
      <c r="PDW134" s="31"/>
      <c r="PDX134" s="31"/>
      <c r="PDY134" s="31"/>
      <c r="PDZ134" s="31"/>
      <c r="PEA134" s="31"/>
      <c r="PEB134" s="31"/>
      <c r="PEC134" s="31"/>
      <c r="PED134" s="31"/>
      <c r="PEE134" s="31"/>
      <c r="PEF134" s="31"/>
      <c r="PEG134" s="31"/>
      <c r="PEH134" s="31"/>
      <c r="PEI134" s="31"/>
      <c r="PEJ134" s="31"/>
      <c r="PEK134" s="31"/>
      <c r="PEL134" s="31"/>
      <c r="PEM134" s="31"/>
      <c r="PEN134" s="31"/>
      <c r="PEO134" s="31"/>
      <c r="PEP134" s="31"/>
      <c r="PEQ134" s="31"/>
      <c r="PER134" s="31"/>
      <c r="PES134" s="31"/>
      <c r="PET134" s="31"/>
      <c r="PEU134" s="31"/>
      <c r="PEV134" s="31"/>
      <c r="PEW134" s="31"/>
      <c r="PEX134" s="31"/>
      <c r="PEY134" s="31"/>
      <c r="PEZ134" s="31"/>
      <c r="PFA134" s="31"/>
      <c r="PFB134" s="31"/>
      <c r="PFC134" s="31"/>
      <c r="PFD134" s="31"/>
      <c r="PFE134" s="31"/>
      <c r="PFF134" s="31"/>
      <c r="PFG134" s="31"/>
      <c r="PFH134" s="31"/>
      <c r="PFI134" s="31"/>
      <c r="PFJ134" s="31"/>
      <c r="PFK134" s="31"/>
      <c r="PFL134" s="31"/>
      <c r="PFM134" s="31"/>
      <c r="PFN134" s="31"/>
      <c r="PFO134" s="31"/>
      <c r="PFP134" s="31"/>
      <c r="PFQ134" s="31"/>
      <c r="PFR134" s="31"/>
      <c r="PFS134" s="31"/>
      <c r="PFT134" s="31"/>
      <c r="PFU134" s="31"/>
      <c r="PFV134" s="31"/>
      <c r="PFW134" s="31"/>
      <c r="PFX134" s="31"/>
      <c r="PFY134" s="31"/>
      <c r="PFZ134" s="31"/>
      <c r="PGA134" s="31"/>
      <c r="PGB134" s="31"/>
      <c r="PGC134" s="31"/>
      <c r="PGD134" s="31"/>
      <c r="PGE134" s="31"/>
      <c r="PGF134" s="31"/>
      <c r="PGG134" s="31"/>
      <c r="PGH134" s="31"/>
      <c r="PGI134" s="31"/>
      <c r="PGJ134" s="31"/>
      <c r="PGK134" s="31"/>
      <c r="PGL134" s="31"/>
      <c r="PGM134" s="31"/>
      <c r="PGN134" s="31"/>
      <c r="PGO134" s="31"/>
      <c r="PGP134" s="31"/>
      <c r="PGQ134" s="31"/>
      <c r="PGR134" s="31"/>
      <c r="PGS134" s="31"/>
      <c r="PGT134" s="31"/>
      <c r="PGU134" s="31"/>
      <c r="PGV134" s="31"/>
      <c r="PGW134" s="31"/>
      <c r="PGX134" s="31"/>
      <c r="PGY134" s="31"/>
      <c r="PGZ134" s="31"/>
      <c r="PHA134" s="31"/>
      <c r="PHB134" s="31"/>
      <c r="PHC134" s="31"/>
      <c r="PHD134" s="31"/>
      <c r="PHE134" s="31"/>
      <c r="PHF134" s="31"/>
      <c r="PHG134" s="31"/>
      <c r="PHH134" s="31"/>
      <c r="PHI134" s="31"/>
      <c r="PHJ134" s="31"/>
      <c r="PHK134" s="31"/>
      <c r="PHL134" s="31"/>
      <c r="PHM134" s="31"/>
      <c r="PHN134" s="31"/>
      <c r="PHO134" s="31"/>
      <c r="PHP134" s="31"/>
      <c r="PHQ134" s="31"/>
      <c r="PHR134" s="31"/>
      <c r="PHS134" s="31"/>
      <c r="PHT134" s="31"/>
      <c r="PHU134" s="31"/>
      <c r="PHV134" s="31"/>
      <c r="PHW134" s="31"/>
      <c r="PHX134" s="31"/>
      <c r="PHY134" s="31"/>
      <c r="PHZ134" s="31"/>
      <c r="PIA134" s="31"/>
      <c r="PIB134" s="31"/>
      <c r="PIC134" s="31"/>
      <c r="PID134" s="31"/>
      <c r="PIE134" s="31"/>
      <c r="PIF134" s="31"/>
      <c r="PIG134" s="31"/>
      <c r="PIH134" s="31"/>
      <c r="PII134" s="31"/>
      <c r="PIJ134" s="31"/>
      <c r="PIK134" s="31"/>
      <c r="PIL134" s="31"/>
      <c r="PIM134" s="31"/>
      <c r="PIN134" s="31"/>
      <c r="PIO134" s="31"/>
      <c r="PIP134" s="31"/>
      <c r="PIQ134" s="31"/>
      <c r="PIR134" s="31"/>
      <c r="PIS134" s="31"/>
      <c r="PIT134" s="31"/>
      <c r="PIU134" s="31"/>
      <c r="PIV134" s="31"/>
      <c r="PIW134" s="31"/>
      <c r="PIX134" s="31"/>
      <c r="PIY134" s="31"/>
      <c r="PIZ134" s="31"/>
      <c r="PJA134" s="31"/>
      <c r="PJB134" s="31"/>
      <c r="PJC134" s="31"/>
      <c r="PJD134" s="31"/>
      <c r="PJE134" s="31"/>
      <c r="PJF134" s="31"/>
      <c r="PJG134" s="31"/>
      <c r="PJH134" s="31"/>
      <c r="PJI134" s="31"/>
      <c r="PJJ134" s="31"/>
      <c r="PJK134" s="31"/>
      <c r="PJL134" s="31"/>
      <c r="PJM134" s="31"/>
      <c r="PJN134" s="31"/>
      <c r="PJO134" s="31"/>
      <c r="PJP134" s="31"/>
      <c r="PJQ134" s="31"/>
      <c r="PJR134" s="31"/>
      <c r="PJS134" s="31"/>
      <c r="PJT134" s="31"/>
      <c r="PJU134" s="31"/>
      <c r="PJV134" s="31"/>
      <c r="PJW134" s="31"/>
      <c r="PJX134" s="31"/>
      <c r="PJY134" s="31"/>
      <c r="PJZ134" s="31"/>
      <c r="PKA134" s="31"/>
      <c r="PKB134" s="31"/>
      <c r="PKC134" s="31"/>
      <c r="PKD134" s="31"/>
      <c r="PKE134" s="31"/>
      <c r="PKF134" s="31"/>
      <c r="PKG134" s="31"/>
      <c r="PKH134" s="31"/>
      <c r="PKI134" s="31"/>
      <c r="PKJ134" s="31"/>
      <c r="PKK134" s="31"/>
      <c r="PKL134" s="31"/>
      <c r="PKM134" s="31"/>
      <c r="PKN134" s="31"/>
      <c r="PKO134" s="31"/>
      <c r="PKP134" s="31"/>
      <c r="PKQ134" s="31"/>
      <c r="PKR134" s="31"/>
      <c r="PKS134" s="31"/>
      <c r="PKT134" s="31"/>
      <c r="PKU134" s="31"/>
      <c r="PKV134" s="31"/>
      <c r="PKW134" s="31"/>
      <c r="PKX134" s="31"/>
      <c r="PKY134" s="31"/>
      <c r="PKZ134" s="31"/>
      <c r="PLA134" s="31"/>
      <c r="PLB134" s="31"/>
      <c r="PLC134" s="31"/>
      <c r="PLD134" s="31"/>
      <c r="PLE134" s="31"/>
      <c r="PLF134" s="31"/>
      <c r="PLG134" s="31"/>
      <c r="PLH134" s="31"/>
      <c r="PLI134" s="31"/>
      <c r="PLJ134" s="31"/>
      <c r="PLK134" s="31"/>
      <c r="PLL134" s="31"/>
      <c r="PLM134" s="31"/>
      <c r="PLN134" s="31"/>
      <c r="PLO134" s="31"/>
      <c r="PLP134" s="31"/>
      <c r="PLQ134" s="31"/>
      <c r="PLR134" s="31"/>
      <c r="PLS134" s="31"/>
      <c r="PLT134" s="31"/>
      <c r="PLU134" s="31"/>
      <c r="PLV134" s="31"/>
      <c r="PLW134" s="31"/>
      <c r="PLX134" s="31"/>
      <c r="PLY134" s="31"/>
      <c r="PLZ134" s="31"/>
      <c r="PMA134" s="31"/>
      <c r="PMB134" s="31"/>
      <c r="PMC134" s="31"/>
      <c r="PMD134" s="31"/>
      <c r="PME134" s="31"/>
      <c r="PMF134" s="31"/>
      <c r="PMG134" s="31"/>
      <c r="PMH134" s="31"/>
      <c r="PMI134" s="31"/>
      <c r="PMJ134" s="31"/>
      <c r="PMK134" s="31"/>
      <c r="PML134" s="31"/>
      <c r="PMM134" s="31"/>
      <c r="PMN134" s="31"/>
      <c r="PMO134" s="31"/>
      <c r="PMP134" s="31"/>
      <c r="PMQ134" s="31"/>
      <c r="PMR134" s="31"/>
      <c r="PMS134" s="31"/>
      <c r="PMT134" s="31"/>
      <c r="PMU134" s="31"/>
      <c r="PMV134" s="31"/>
      <c r="PMW134" s="31"/>
      <c r="PMX134" s="31"/>
      <c r="PMY134" s="31"/>
      <c r="PMZ134" s="31"/>
      <c r="PNA134" s="31"/>
      <c r="PNB134" s="31"/>
      <c r="PNC134" s="31"/>
      <c r="PND134" s="31"/>
      <c r="PNE134" s="31"/>
      <c r="PNF134" s="31"/>
      <c r="PNG134" s="31"/>
      <c r="PNH134" s="31"/>
      <c r="PNI134" s="31"/>
      <c r="PNJ134" s="31"/>
      <c r="PNK134" s="31"/>
      <c r="PNL134" s="31"/>
      <c r="PNM134" s="31"/>
      <c r="PNN134" s="31"/>
      <c r="PNO134" s="31"/>
      <c r="PNP134" s="31"/>
      <c r="PNQ134" s="31"/>
      <c r="PNR134" s="31"/>
      <c r="PNS134" s="31"/>
      <c r="PNT134" s="31"/>
      <c r="PNU134" s="31"/>
      <c r="PNV134" s="31"/>
      <c r="PNW134" s="31"/>
      <c r="PNX134" s="31"/>
      <c r="PNY134" s="31"/>
      <c r="PNZ134" s="31"/>
      <c r="POA134" s="31"/>
      <c r="POB134" s="31"/>
      <c r="POC134" s="31"/>
      <c r="POD134" s="31"/>
      <c r="POE134" s="31"/>
      <c r="POF134" s="31"/>
      <c r="POG134" s="31"/>
      <c r="POH134" s="31"/>
      <c r="POI134" s="31"/>
      <c r="POJ134" s="31"/>
      <c r="POK134" s="31"/>
      <c r="POL134" s="31"/>
      <c r="POM134" s="31"/>
      <c r="PON134" s="31"/>
      <c r="POO134" s="31"/>
      <c r="POP134" s="31"/>
      <c r="POQ134" s="31"/>
      <c r="POR134" s="31"/>
      <c r="POS134" s="31"/>
      <c r="POT134" s="31"/>
      <c r="POU134" s="31"/>
      <c r="POV134" s="31"/>
      <c r="POW134" s="31"/>
      <c r="POX134" s="31"/>
      <c r="POY134" s="31"/>
      <c r="POZ134" s="31"/>
      <c r="PPA134" s="31"/>
      <c r="PPB134" s="31"/>
      <c r="PPC134" s="31"/>
      <c r="PPD134" s="31"/>
      <c r="PPE134" s="31"/>
      <c r="PPF134" s="31"/>
      <c r="PPG134" s="31"/>
      <c r="PPH134" s="31"/>
      <c r="PPI134" s="31"/>
      <c r="PPJ134" s="31"/>
      <c r="PPK134" s="31"/>
      <c r="PPL134" s="31"/>
      <c r="PPM134" s="31"/>
      <c r="PPN134" s="31"/>
      <c r="PPO134" s="31"/>
      <c r="PPP134" s="31"/>
      <c r="PPQ134" s="31"/>
      <c r="PPR134" s="31"/>
      <c r="PPS134" s="31"/>
      <c r="PPT134" s="31"/>
      <c r="PPU134" s="31"/>
      <c r="PPV134" s="31"/>
      <c r="PPW134" s="31"/>
      <c r="PPX134" s="31"/>
      <c r="PPY134" s="31"/>
      <c r="PPZ134" s="31"/>
      <c r="PQA134" s="31"/>
      <c r="PQB134" s="31"/>
      <c r="PQC134" s="31"/>
      <c r="PQD134" s="31"/>
      <c r="PQE134" s="31"/>
      <c r="PQF134" s="31"/>
      <c r="PQG134" s="31"/>
      <c r="PQH134" s="31"/>
      <c r="PQI134" s="31"/>
      <c r="PQJ134" s="31"/>
      <c r="PQK134" s="31"/>
      <c r="PQL134" s="31"/>
      <c r="PQM134" s="31"/>
      <c r="PQN134" s="31"/>
      <c r="PQO134" s="31"/>
      <c r="PQP134" s="31"/>
      <c r="PQQ134" s="31"/>
      <c r="PQR134" s="31"/>
      <c r="PQS134" s="31"/>
      <c r="PQT134" s="31"/>
      <c r="PQU134" s="31"/>
      <c r="PQV134" s="31"/>
      <c r="PQW134" s="31"/>
      <c r="PQX134" s="31"/>
      <c r="PQY134" s="31"/>
      <c r="PQZ134" s="31"/>
      <c r="PRA134" s="31"/>
      <c r="PRB134" s="31"/>
      <c r="PRC134" s="31"/>
      <c r="PRD134" s="31"/>
      <c r="PRE134" s="31"/>
      <c r="PRF134" s="31"/>
      <c r="PRG134" s="31"/>
      <c r="PRH134" s="31"/>
      <c r="PRI134" s="31"/>
      <c r="PRJ134" s="31"/>
      <c r="PRK134" s="31"/>
      <c r="PRL134" s="31"/>
      <c r="PRM134" s="31"/>
      <c r="PRN134" s="31"/>
      <c r="PRO134" s="31"/>
      <c r="PRP134" s="31"/>
      <c r="PRQ134" s="31"/>
      <c r="PRR134" s="31"/>
      <c r="PRS134" s="31"/>
      <c r="PRT134" s="31"/>
      <c r="PRU134" s="31"/>
      <c r="PRV134" s="31"/>
      <c r="PRW134" s="31"/>
      <c r="PRX134" s="31"/>
      <c r="PRY134" s="31"/>
      <c r="PRZ134" s="31"/>
      <c r="PSA134" s="31"/>
      <c r="PSB134" s="31"/>
      <c r="PSC134" s="31"/>
      <c r="PSD134" s="31"/>
      <c r="PSE134" s="31"/>
      <c r="PSF134" s="31"/>
      <c r="PSG134" s="31"/>
      <c r="PSH134" s="31"/>
      <c r="PSI134" s="31"/>
      <c r="PSJ134" s="31"/>
      <c r="PSK134" s="31"/>
      <c r="PSL134" s="31"/>
      <c r="PSM134" s="31"/>
      <c r="PSN134" s="31"/>
      <c r="PSO134" s="31"/>
      <c r="PSP134" s="31"/>
      <c r="PSQ134" s="31"/>
      <c r="PSR134" s="31"/>
      <c r="PSS134" s="31"/>
      <c r="PST134" s="31"/>
      <c r="PSU134" s="31"/>
      <c r="PSV134" s="31"/>
      <c r="PSW134" s="31"/>
      <c r="PSX134" s="31"/>
      <c r="PSY134" s="31"/>
      <c r="PSZ134" s="31"/>
      <c r="PTA134" s="31"/>
      <c r="PTB134" s="31"/>
      <c r="PTC134" s="31"/>
      <c r="PTD134" s="31"/>
      <c r="PTE134" s="31"/>
      <c r="PTF134" s="31"/>
      <c r="PTG134" s="31"/>
      <c r="PTH134" s="31"/>
      <c r="PTI134" s="31"/>
      <c r="PTJ134" s="31"/>
      <c r="PTK134" s="31"/>
      <c r="PTL134" s="31"/>
      <c r="PTM134" s="31"/>
      <c r="PTN134" s="31"/>
      <c r="PTO134" s="31"/>
      <c r="PTP134" s="31"/>
      <c r="PTQ134" s="31"/>
      <c r="PTR134" s="31"/>
      <c r="PTS134" s="31"/>
      <c r="PTT134" s="31"/>
      <c r="PTU134" s="31"/>
      <c r="PTV134" s="31"/>
      <c r="PTW134" s="31"/>
      <c r="PTX134" s="31"/>
      <c r="PTY134" s="31"/>
      <c r="PTZ134" s="31"/>
      <c r="PUA134" s="31"/>
      <c r="PUB134" s="31"/>
      <c r="PUC134" s="31"/>
      <c r="PUD134" s="31"/>
      <c r="PUE134" s="31"/>
      <c r="PUF134" s="31"/>
      <c r="PUG134" s="31"/>
      <c r="PUH134" s="31"/>
      <c r="PUI134" s="31"/>
      <c r="PUJ134" s="31"/>
      <c r="PUK134" s="31"/>
      <c r="PUL134" s="31"/>
      <c r="PUM134" s="31"/>
      <c r="PUN134" s="31"/>
      <c r="PUO134" s="31"/>
      <c r="PUP134" s="31"/>
      <c r="PUQ134" s="31"/>
      <c r="PUR134" s="31"/>
      <c r="PUS134" s="31"/>
      <c r="PUT134" s="31"/>
      <c r="PUU134" s="31"/>
      <c r="PUV134" s="31"/>
      <c r="PUW134" s="31"/>
      <c r="PUX134" s="31"/>
      <c r="PUY134" s="31"/>
      <c r="PUZ134" s="31"/>
      <c r="PVA134" s="31"/>
      <c r="PVB134" s="31"/>
      <c r="PVC134" s="31"/>
      <c r="PVD134" s="31"/>
      <c r="PVE134" s="31"/>
      <c r="PVF134" s="31"/>
      <c r="PVG134" s="31"/>
      <c r="PVH134" s="31"/>
      <c r="PVI134" s="31"/>
      <c r="PVJ134" s="31"/>
      <c r="PVK134" s="31"/>
      <c r="PVL134" s="31"/>
      <c r="PVM134" s="31"/>
      <c r="PVN134" s="31"/>
      <c r="PVO134" s="31"/>
      <c r="PVP134" s="31"/>
      <c r="PVQ134" s="31"/>
      <c r="PVR134" s="31"/>
      <c r="PVS134" s="31"/>
      <c r="PVT134" s="31"/>
      <c r="PVU134" s="31"/>
      <c r="PVV134" s="31"/>
      <c r="PVW134" s="31"/>
      <c r="PVX134" s="31"/>
      <c r="PVY134" s="31"/>
      <c r="PVZ134" s="31"/>
      <c r="PWA134" s="31"/>
      <c r="PWB134" s="31"/>
      <c r="PWC134" s="31"/>
      <c r="PWD134" s="31"/>
      <c r="PWE134" s="31"/>
      <c r="PWF134" s="31"/>
      <c r="PWG134" s="31"/>
      <c r="PWH134" s="31"/>
      <c r="PWI134" s="31"/>
      <c r="PWJ134" s="31"/>
      <c r="PWK134" s="31"/>
      <c r="PWL134" s="31"/>
      <c r="PWM134" s="31"/>
      <c r="PWN134" s="31"/>
      <c r="PWO134" s="31"/>
      <c r="PWP134" s="31"/>
      <c r="PWQ134" s="31"/>
      <c r="PWR134" s="31"/>
      <c r="PWS134" s="31"/>
      <c r="PWT134" s="31"/>
      <c r="PWU134" s="31"/>
      <c r="PWV134" s="31"/>
      <c r="PWW134" s="31"/>
      <c r="PWX134" s="31"/>
      <c r="PWY134" s="31"/>
      <c r="PWZ134" s="31"/>
      <c r="PXA134" s="31"/>
      <c r="PXB134" s="31"/>
      <c r="PXC134" s="31"/>
      <c r="PXD134" s="31"/>
      <c r="PXE134" s="31"/>
      <c r="PXF134" s="31"/>
      <c r="PXG134" s="31"/>
      <c r="PXH134" s="31"/>
      <c r="PXI134" s="31"/>
      <c r="PXJ134" s="31"/>
      <c r="PXK134" s="31"/>
      <c r="PXL134" s="31"/>
      <c r="PXM134" s="31"/>
      <c r="PXN134" s="31"/>
      <c r="PXO134" s="31"/>
      <c r="PXP134" s="31"/>
      <c r="PXQ134" s="31"/>
      <c r="PXR134" s="31"/>
      <c r="PXS134" s="31"/>
      <c r="PXT134" s="31"/>
      <c r="PXU134" s="31"/>
      <c r="PXV134" s="31"/>
      <c r="PXW134" s="31"/>
      <c r="PXX134" s="31"/>
      <c r="PXY134" s="31"/>
      <c r="PXZ134" s="31"/>
      <c r="PYA134" s="31"/>
      <c r="PYB134" s="31"/>
      <c r="PYC134" s="31"/>
      <c r="PYD134" s="31"/>
      <c r="PYE134" s="31"/>
      <c r="PYF134" s="31"/>
      <c r="PYG134" s="31"/>
      <c r="PYH134" s="31"/>
      <c r="PYI134" s="31"/>
      <c r="PYJ134" s="31"/>
      <c r="PYK134" s="31"/>
      <c r="PYL134" s="31"/>
      <c r="PYM134" s="31"/>
      <c r="PYN134" s="31"/>
      <c r="PYO134" s="31"/>
      <c r="PYP134" s="31"/>
      <c r="PYQ134" s="31"/>
      <c r="PYR134" s="31"/>
      <c r="PYS134" s="31"/>
      <c r="PYT134" s="31"/>
      <c r="PYU134" s="31"/>
      <c r="PYV134" s="31"/>
      <c r="PYW134" s="31"/>
      <c r="PYX134" s="31"/>
      <c r="PYY134" s="31"/>
      <c r="PYZ134" s="31"/>
      <c r="PZA134" s="31"/>
      <c r="PZB134" s="31"/>
      <c r="PZC134" s="31"/>
      <c r="PZD134" s="31"/>
      <c r="PZE134" s="31"/>
      <c r="PZF134" s="31"/>
      <c r="PZG134" s="31"/>
      <c r="PZH134" s="31"/>
      <c r="PZI134" s="31"/>
      <c r="PZJ134" s="31"/>
      <c r="PZK134" s="31"/>
      <c r="PZL134" s="31"/>
      <c r="PZM134" s="31"/>
      <c r="PZN134" s="31"/>
      <c r="PZO134" s="31"/>
      <c r="PZP134" s="31"/>
      <c r="PZQ134" s="31"/>
      <c r="PZR134" s="31"/>
      <c r="PZS134" s="31"/>
      <c r="PZT134" s="31"/>
      <c r="PZU134" s="31"/>
      <c r="PZV134" s="31"/>
      <c r="PZW134" s="31"/>
      <c r="PZX134" s="31"/>
      <c r="PZY134" s="31"/>
      <c r="PZZ134" s="31"/>
      <c r="QAA134" s="31"/>
      <c r="QAB134" s="31"/>
      <c r="QAC134" s="31"/>
      <c r="QAD134" s="31"/>
      <c r="QAE134" s="31"/>
      <c r="QAF134" s="31"/>
      <c r="QAG134" s="31"/>
      <c r="QAH134" s="31"/>
      <c r="QAI134" s="31"/>
      <c r="QAJ134" s="31"/>
      <c r="QAK134" s="31"/>
      <c r="QAL134" s="31"/>
      <c r="QAM134" s="31"/>
      <c r="QAN134" s="31"/>
      <c r="QAO134" s="31"/>
      <c r="QAP134" s="31"/>
      <c r="QAQ134" s="31"/>
      <c r="QAR134" s="31"/>
      <c r="QAS134" s="31"/>
      <c r="QAT134" s="31"/>
      <c r="QAU134" s="31"/>
      <c r="QAV134" s="31"/>
      <c r="QAW134" s="31"/>
      <c r="QAX134" s="31"/>
      <c r="QAY134" s="31"/>
      <c r="QAZ134" s="31"/>
      <c r="QBA134" s="31"/>
      <c r="QBB134" s="31"/>
      <c r="QBC134" s="31"/>
      <c r="QBD134" s="31"/>
      <c r="QBE134" s="31"/>
      <c r="QBF134" s="31"/>
      <c r="QBG134" s="31"/>
      <c r="QBH134" s="31"/>
      <c r="QBI134" s="31"/>
      <c r="QBJ134" s="31"/>
      <c r="QBK134" s="31"/>
      <c r="QBL134" s="31"/>
      <c r="QBM134" s="31"/>
      <c r="QBN134" s="31"/>
      <c r="QBO134" s="31"/>
      <c r="QBP134" s="31"/>
      <c r="QBQ134" s="31"/>
      <c r="QBR134" s="31"/>
      <c r="QBS134" s="31"/>
      <c r="QBT134" s="31"/>
      <c r="QBU134" s="31"/>
      <c r="QBV134" s="31"/>
      <c r="QBW134" s="31"/>
      <c r="QBX134" s="31"/>
      <c r="QBY134" s="31"/>
      <c r="QBZ134" s="31"/>
      <c r="QCA134" s="31"/>
      <c r="QCB134" s="31"/>
      <c r="QCC134" s="31"/>
      <c r="QCD134" s="31"/>
      <c r="QCE134" s="31"/>
      <c r="QCF134" s="31"/>
      <c r="QCG134" s="31"/>
      <c r="QCH134" s="31"/>
      <c r="QCI134" s="31"/>
      <c r="QCJ134" s="31"/>
      <c r="QCK134" s="31"/>
      <c r="QCL134" s="31"/>
      <c r="QCM134" s="31"/>
      <c r="QCN134" s="31"/>
      <c r="QCO134" s="31"/>
      <c r="QCP134" s="31"/>
      <c r="QCQ134" s="31"/>
      <c r="QCR134" s="31"/>
      <c r="QCS134" s="31"/>
      <c r="QCT134" s="31"/>
      <c r="QCU134" s="31"/>
      <c r="QCV134" s="31"/>
      <c r="QCW134" s="31"/>
      <c r="QCX134" s="31"/>
      <c r="QCY134" s="31"/>
      <c r="QCZ134" s="31"/>
      <c r="QDA134" s="31"/>
      <c r="QDB134" s="31"/>
      <c r="QDC134" s="31"/>
      <c r="QDD134" s="31"/>
      <c r="QDE134" s="31"/>
      <c r="QDF134" s="31"/>
      <c r="QDG134" s="31"/>
      <c r="QDH134" s="31"/>
      <c r="QDI134" s="31"/>
      <c r="QDJ134" s="31"/>
      <c r="QDK134" s="31"/>
      <c r="QDL134" s="31"/>
      <c r="QDM134" s="31"/>
      <c r="QDN134" s="31"/>
      <c r="QDO134" s="31"/>
      <c r="QDP134" s="31"/>
      <c r="QDQ134" s="31"/>
      <c r="QDR134" s="31"/>
      <c r="QDS134" s="31"/>
      <c r="QDT134" s="31"/>
      <c r="QDU134" s="31"/>
      <c r="QDV134" s="31"/>
      <c r="QDW134" s="31"/>
      <c r="QDX134" s="31"/>
      <c r="QDY134" s="31"/>
      <c r="QDZ134" s="31"/>
      <c r="QEA134" s="31"/>
      <c r="QEB134" s="31"/>
      <c r="QEC134" s="31"/>
      <c r="QED134" s="31"/>
      <c r="QEE134" s="31"/>
      <c r="QEF134" s="31"/>
      <c r="QEG134" s="31"/>
      <c r="QEH134" s="31"/>
      <c r="QEI134" s="31"/>
      <c r="QEJ134" s="31"/>
      <c r="QEK134" s="31"/>
      <c r="QEL134" s="31"/>
      <c r="QEM134" s="31"/>
      <c r="QEN134" s="31"/>
      <c r="QEO134" s="31"/>
      <c r="QEP134" s="31"/>
      <c r="QEQ134" s="31"/>
      <c r="QER134" s="31"/>
      <c r="QES134" s="31"/>
      <c r="QET134" s="31"/>
      <c r="QEU134" s="31"/>
      <c r="QEV134" s="31"/>
      <c r="QEW134" s="31"/>
      <c r="QEX134" s="31"/>
      <c r="QEY134" s="31"/>
      <c r="QEZ134" s="31"/>
      <c r="QFA134" s="31"/>
      <c r="QFB134" s="31"/>
      <c r="QFC134" s="31"/>
      <c r="QFD134" s="31"/>
      <c r="QFE134" s="31"/>
      <c r="QFF134" s="31"/>
      <c r="QFG134" s="31"/>
      <c r="QFH134" s="31"/>
      <c r="QFI134" s="31"/>
      <c r="QFJ134" s="31"/>
      <c r="QFK134" s="31"/>
      <c r="QFL134" s="31"/>
      <c r="QFM134" s="31"/>
      <c r="QFN134" s="31"/>
      <c r="QFO134" s="31"/>
      <c r="QFP134" s="31"/>
      <c r="QFQ134" s="31"/>
      <c r="QFR134" s="31"/>
      <c r="QFS134" s="31"/>
      <c r="QFT134" s="31"/>
      <c r="QFU134" s="31"/>
      <c r="QFV134" s="31"/>
      <c r="QFW134" s="31"/>
      <c r="QFX134" s="31"/>
      <c r="QFY134" s="31"/>
      <c r="QFZ134" s="31"/>
      <c r="QGA134" s="31"/>
      <c r="QGB134" s="31"/>
      <c r="QGC134" s="31"/>
      <c r="QGD134" s="31"/>
      <c r="QGE134" s="31"/>
      <c r="QGF134" s="31"/>
      <c r="QGG134" s="31"/>
      <c r="QGH134" s="31"/>
      <c r="QGI134" s="31"/>
      <c r="QGJ134" s="31"/>
      <c r="QGK134" s="31"/>
      <c r="QGL134" s="31"/>
      <c r="QGM134" s="31"/>
      <c r="QGN134" s="31"/>
      <c r="QGO134" s="31"/>
      <c r="QGP134" s="31"/>
      <c r="QGQ134" s="31"/>
      <c r="QGR134" s="31"/>
      <c r="QGS134" s="31"/>
      <c r="QGT134" s="31"/>
      <c r="QGU134" s="31"/>
      <c r="QGV134" s="31"/>
      <c r="QGW134" s="31"/>
      <c r="QGX134" s="31"/>
      <c r="QGY134" s="31"/>
      <c r="QGZ134" s="31"/>
      <c r="QHA134" s="31"/>
      <c r="QHB134" s="31"/>
      <c r="QHC134" s="31"/>
      <c r="QHD134" s="31"/>
      <c r="QHE134" s="31"/>
      <c r="QHF134" s="31"/>
      <c r="QHG134" s="31"/>
      <c r="QHH134" s="31"/>
      <c r="QHI134" s="31"/>
      <c r="QHJ134" s="31"/>
      <c r="QHK134" s="31"/>
      <c r="QHL134" s="31"/>
      <c r="QHM134" s="31"/>
      <c r="QHN134" s="31"/>
      <c r="QHO134" s="31"/>
      <c r="QHP134" s="31"/>
      <c r="QHQ134" s="31"/>
      <c r="QHR134" s="31"/>
      <c r="QHS134" s="31"/>
      <c r="QHT134" s="31"/>
      <c r="QHU134" s="31"/>
      <c r="QHV134" s="31"/>
      <c r="QHW134" s="31"/>
      <c r="QHX134" s="31"/>
      <c r="QHY134" s="31"/>
      <c r="QHZ134" s="31"/>
      <c r="QIA134" s="31"/>
      <c r="QIB134" s="31"/>
      <c r="QIC134" s="31"/>
      <c r="QID134" s="31"/>
      <c r="QIE134" s="31"/>
      <c r="QIF134" s="31"/>
      <c r="QIG134" s="31"/>
      <c r="QIH134" s="31"/>
      <c r="QII134" s="31"/>
      <c r="QIJ134" s="31"/>
      <c r="QIK134" s="31"/>
      <c r="QIL134" s="31"/>
      <c r="QIM134" s="31"/>
      <c r="QIN134" s="31"/>
      <c r="QIO134" s="31"/>
      <c r="QIP134" s="31"/>
      <c r="QIQ134" s="31"/>
      <c r="QIR134" s="31"/>
      <c r="QIS134" s="31"/>
      <c r="QIT134" s="31"/>
      <c r="QIU134" s="31"/>
      <c r="QIV134" s="31"/>
      <c r="QIW134" s="31"/>
      <c r="QIX134" s="31"/>
      <c r="QIY134" s="31"/>
      <c r="QIZ134" s="31"/>
      <c r="QJA134" s="31"/>
      <c r="QJB134" s="31"/>
      <c r="QJC134" s="31"/>
      <c r="QJD134" s="31"/>
      <c r="QJE134" s="31"/>
      <c r="QJF134" s="31"/>
      <c r="QJG134" s="31"/>
      <c r="QJH134" s="31"/>
      <c r="QJI134" s="31"/>
      <c r="QJJ134" s="31"/>
      <c r="QJK134" s="31"/>
      <c r="QJL134" s="31"/>
      <c r="QJM134" s="31"/>
      <c r="QJN134" s="31"/>
      <c r="QJO134" s="31"/>
      <c r="QJP134" s="31"/>
      <c r="QJQ134" s="31"/>
      <c r="QJR134" s="31"/>
      <c r="QJS134" s="31"/>
      <c r="QJT134" s="31"/>
      <c r="QJU134" s="31"/>
      <c r="QJV134" s="31"/>
      <c r="QJW134" s="31"/>
      <c r="QJX134" s="31"/>
      <c r="QJY134" s="31"/>
      <c r="QJZ134" s="31"/>
      <c r="QKA134" s="31"/>
      <c r="QKB134" s="31"/>
      <c r="QKC134" s="31"/>
      <c r="QKD134" s="31"/>
      <c r="QKE134" s="31"/>
      <c r="QKF134" s="31"/>
      <c r="QKG134" s="31"/>
      <c r="QKH134" s="31"/>
      <c r="QKI134" s="31"/>
      <c r="QKJ134" s="31"/>
      <c r="QKK134" s="31"/>
      <c r="QKL134" s="31"/>
      <c r="QKM134" s="31"/>
      <c r="QKN134" s="31"/>
      <c r="QKO134" s="31"/>
      <c r="QKP134" s="31"/>
      <c r="QKQ134" s="31"/>
      <c r="QKR134" s="31"/>
      <c r="QKS134" s="31"/>
      <c r="QKT134" s="31"/>
      <c r="QKU134" s="31"/>
      <c r="QKV134" s="31"/>
      <c r="QKW134" s="31"/>
      <c r="QKX134" s="31"/>
      <c r="QKY134" s="31"/>
      <c r="QKZ134" s="31"/>
      <c r="QLA134" s="31"/>
      <c r="QLB134" s="31"/>
      <c r="QLC134" s="31"/>
      <c r="QLD134" s="31"/>
      <c r="QLE134" s="31"/>
      <c r="QLF134" s="31"/>
      <c r="QLG134" s="31"/>
      <c r="QLH134" s="31"/>
      <c r="QLI134" s="31"/>
      <c r="QLJ134" s="31"/>
      <c r="QLK134" s="31"/>
      <c r="QLL134" s="31"/>
      <c r="QLM134" s="31"/>
      <c r="QLN134" s="31"/>
      <c r="QLO134" s="31"/>
      <c r="QLP134" s="31"/>
      <c r="QLQ134" s="31"/>
      <c r="QLR134" s="31"/>
      <c r="QLS134" s="31"/>
      <c r="QLT134" s="31"/>
      <c r="QLU134" s="31"/>
      <c r="QLV134" s="31"/>
      <c r="QLW134" s="31"/>
      <c r="QLX134" s="31"/>
      <c r="QLY134" s="31"/>
      <c r="QLZ134" s="31"/>
      <c r="QMA134" s="31"/>
      <c r="QMB134" s="31"/>
      <c r="QMC134" s="31"/>
      <c r="QMD134" s="31"/>
      <c r="QME134" s="31"/>
      <c r="QMF134" s="31"/>
      <c r="QMG134" s="31"/>
      <c r="QMH134" s="31"/>
      <c r="QMI134" s="31"/>
      <c r="QMJ134" s="31"/>
      <c r="QMK134" s="31"/>
      <c r="QML134" s="31"/>
      <c r="QMM134" s="31"/>
      <c r="QMN134" s="31"/>
      <c r="QMO134" s="31"/>
      <c r="QMP134" s="31"/>
      <c r="QMQ134" s="31"/>
      <c r="QMR134" s="31"/>
      <c r="QMS134" s="31"/>
      <c r="QMT134" s="31"/>
      <c r="QMU134" s="31"/>
      <c r="QMV134" s="31"/>
      <c r="QMW134" s="31"/>
      <c r="QMX134" s="31"/>
      <c r="QMY134" s="31"/>
      <c r="QMZ134" s="31"/>
      <c r="QNA134" s="31"/>
      <c r="QNB134" s="31"/>
      <c r="QNC134" s="31"/>
      <c r="QND134" s="31"/>
      <c r="QNE134" s="31"/>
      <c r="QNF134" s="31"/>
      <c r="QNG134" s="31"/>
      <c r="QNH134" s="31"/>
      <c r="QNI134" s="31"/>
      <c r="QNJ134" s="31"/>
      <c r="QNK134" s="31"/>
      <c r="QNL134" s="31"/>
      <c r="QNM134" s="31"/>
      <c r="QNN134" s="31"/>
      <c r="QNO134" s="31"/>
      <c r="QNP134" s="31"/>
      <c r="QNQ134" s="31"/>
      <c r="QNR134" s="31"/>
      <c r="QNS134" s="31"/>
      <c r="QNT134" s="31"/>
      <c r="QNU134" s="31"/>
      <c r="QNV134" s="31"/>
      <c r="QNW134" s="31"/>
      <c r="QNX134" s="31"/>
      <c r="QNY134" s="31"/>
      <c r="QNZ134" s="31"/>
      <c r="QOA134" s="31"/>
      <c r="QOB134" s="31"/>
      <c r="QOC134" s="31"/>
      <c r="QOD134" s="31"/>
      <c r="QOE134" s="31"/>
      <c r="QOF134" s="31"/>
      <c r="QOG134" s="31"/>
      <c r="QOH134" s="31"/>
      <c r="QOI134" s="31"/>
      <c r="QOJ134" s="31"/>
      <c r="QOK134" s="31"/>
      <c r="QOL134" s="31"/>
      <c r="QOM134" s="31"/>
      <c r="QON134" s="31"/>
      <c r="QOO134" s="31"/>
      <c r="QOP134" s="31"/>
      <c r="QOQ134" s="31"/>
      <c r="QOR134" s="31"/>
      <c r="QOS134" s="31"/>
      <c r="QOT134" s="31"/>
      <c r="QOU134" s="31"/>
      <c r="QOV134" s="31"/>
      <c r="QOW134" s="31"/>
      <c r="QOX134" s="31"/>
      <c r="QOY134" s="31"/>
      <c r="QOZ134" s="31"/>
      <c r="QPA134" s="31"/>
      <c r="QPB134" s="31"/>
      <c r="QPC134" s="31"/>
      <c r="QPD134" s="31"/>
      <c r="QPE134" s="31"/>
      <c r="QPF134" s="31"/>
      <c r="QPG134" s="31"/>
      <c r="QPH134" s="31"/>
      <c r="QPI134" s="31"/>
      <c r="QPJ134" s="31"/>
      <c r="QPK134" s="31"/>
      <c r="QPL134" s="31"/>
      <c r="QPM134" s="31"/>
      <c r="QPN134" s="31"/>
      <c r="QPO134" s="31"/>
      <c r="QPP134" s="31"/>
      <c r="QPQ134" s="31"/>
      <c r="QPR134" s="31"/>
      <c r="QPS134" s="31"/>
      <c r="QPT134" s="31"/>
      <c r="QPU134" s="31"/>
      <c r="QPV134" s="31"/>
      <c r="QPW134" s="31"/>
      <c r="QPX134" s="31"/>
      <c r="QPY134" s="31"/>
      <c r="QPZ134" s="31"/>
      <c r="QQA134" s="31"/>
      <c r="QQB134" s="31"/>
      <c r="QQC134" s="31"/>
      <c r="QQD134" s="31"/>
      <c r="QQE134" s="31"/>
      <c r="QQF134" s="31"/>
      <c r="QQG134" s="31"/>
      <c r="QQH134" s="31"/>
      <c r="QQI134" s="31"/>
      <c r="QQJ134" s="31"/>
      <c r="QQK134" s="31"/>
      <c r="QQL134" s="31"/>
      <c r="QQM134" s="31"/>
      <c r="QQN134" s="31"/>
      <c r="QQO134" s="31"/>
      <c r="QQP134" s="31"/>
      <c r="QQQ134" s="31"/>
      <c r="QQR134" s="31"/>
      <c r="QQS134" s="31"/>
      <c r="QQT134" s="31"/>
      <c r="QQU134" s="31"/>
      <c r="QQV134" s="31"/>
      <c r="QQW134" s="31"/>
      <c r="QQX134" s="31"/>
      <c r="QQY134" s="31"/>
      <c r="QQZ134" s="31"/>
      <c r="QRA134" s="31"/>
      <c r="QRB134" s="31"/>
      <c r="QRC134" s="31"/>
      <c r="QRD134" s="31"/>
      <c r="QRE134" s="31"/>
      <c r="QRF134" s="31"/>
      <c r="QRG134" s="31"/>
      <c r="QRH134" s="31"/>
      <c r="QRI134" s="31"/>
      <c r="QRJ134" s="31"/>
      <c r="QRK134" s="31"/>
      <c r="QRL134" s="31"/>
      <c r="QRM134" s="31"/>
      <c r="QRN134" s="31"/>
      <c r="QRO134" s="31"/>
      <c r="QRP134" s="31"/>
      <c r="QRQ134" s="31"/>
      <c r="QRR134" s="31"/>
      <c r="QRS134" s="31"/>
      <c r="QRT134" s="31"/>
      <c r="QRU134" s="31"/>
      <c r="QRV134" s="31"/>
      <c r="QRW134" s="31"/>
      <c r="QRX134" s="31"/>
      <c r="QRY134" s="31"/>
      <c r="QRZ134" s="31"/>
      <c r="QSA134" s="31"/>
      <c r="QSB134" s="31"/>
      <c r="QSC134" s="31"/>
      <c r="QSD134" s="31"/>
      <c r="QSE134" s="31"/>
      <c r="QSF134" s="31"/>
      <c r="QSG134" s="31"/>
      <c r="QSH134" s="31"/>
      <c r="QSI134" s="31"/>
      <c r="QSJ134" s="31"/>
      <c r="QSK134" s="31"/>
      <c r="QSL134" s="31"/>
      <c r="QSM134" s="31"/>
      <c r="QSN134" s="31"/>
      <c r="QSO134" s="31"/>
      <c r="QSP134" s="31"/>
      <c r="QSQ134" s="31"/>
      <c r="QSR134" s="31"/>
      <c r="QSS134" s="31"/>
      <c r="QST134" s="31"/>
      <c r="QSU134" s="31"/>
      <c r="QSV134" s="31"/>
      <c r="QSW134" s="31"/>
      <c r="QSX134" s="31"/>
      <c r="QSY134" s="31"/>
      <c r="QSZ134" s="31"/>
      <c r="QTA134" s="31"/>
      <c r="QTB134" s="31"/>
      <c r="QTC134" s="31"/>
      <c r="QTD134" s="31"/>
      <c r="QTE134" s="31"/>
      <c r="QTF134" s="31"/>
      <c r="QTG134" s="31"/>
      <c r="QTH134" s="31"/>
      <c r="QTI134" s="31"/>
      <c r="QTJ134" s="31"/>
      <c r="QTK134" s="31"/>
      <c r="QTL134" s="31"/>
      <c r="QTM134" s="31"/>
      <c r="QTN134" s="31"/>
      <c r="QTO134" s="31"/>
      <c r="QTP134" s="31"/>
      <c r="QTQ134" s="31"/>
      <c r="QTR134" s="31"/>
      <c r="QTS134" s="31"/>
      <c r="QTT134" s="31"/>
      <c r="QTU134" s="31"/>
      <c r="QTV134" s="31"/>
      <c r="QTW134" s="31"/>
      <c r="QTX134" s="31"/>
      <c r="QTY134" s="31"/>
      <c r="QTZ134" s="31"/>
      <c r="QUA134" s="31"/>
      <c r="QUB134" s="31"/>
      <c r="QUC134" s="31"/>
      <c r="QUD134" s="31"/>
      <c r="QUE134" s="31"/>
      <c r="QUF134" s="31"/>
      <c r="QUG134" s="31"/>
      <c r="QUH134" s="31"/>
      <c r="QUI134" s="31"/>
      <c r="QUJ134" s="31"/>
      <c r="QUK134" s="31"/>
      <c r="QUL134" s="31"/>
      <c r="QUM134" s="31"/>
      <c r="QUN134" s="31"/>
      <c r="QUO134" s="31"/>
      <c r="QUP134" s="31"/>
      <c r="QUQ134" s="31"/>
      <c r="QUR134" s="31"/>
      <c r="QUS134" s="31"/>
      <c r="QUT134" s="31"/>
      <c r="QUU134" s="31"/>
      <c r="QUV134" s="31"/>
      <c r="QUW134" s="31"/>
      <c r="QUX134" s="31"/>
      <c r="QUY134" s="31"/>
      <c r="QUZ134" s="31"/>
      <c r="QVA134" s="31"/>
      <c r="QVB134" s="31"/>
      <c r="QVC134" s="31"/>
      <c r="QVD134" s="31"/>
      <c r="QVE134" s="31"/>
      <c r="QVF134" s="31"/>
      <c r="QVG134" s="31"/>
      <c r="QVH134" s="31"/>
      <c r="QVI134" s="31"/>
      <c r="QVJ134" s="31"/>
      <c r="QVK134" s="31"/>
      <c r="QVL134" s="31"/>
      <c r="QVM134" s="31"/>
      <c r="QVN134" s="31"/>
      <c r="QVO134" s="31"/>
      <c r="QVP134" s="31"/>
      <c r="QVQ134" s="31"/>
      <c r="QVR134" s="31"/>
      <c r="QVS134" s="31"/>
      <c r="QVT134" s="31"/>
      <c r="QVU134" s="31"/>
      <c r="QVV134" s="31"/>
      <c r="QVW134" s="31"/>
      <c r="QVX134" s="31"/>
      <c r="QVY134" s="31"/>
      <c r="QVZ134" s="31"/>
      <c r="QWA134" s="31"/>
      <c r="QWB134" s="31"/>
      <c r="QWC134" s="31"/>
      <c r="QWD134" s="31"/>
      <c r="QWE134" s="31"/>
      <c r="QWF134" s="31"/>
      <c r="QWG134" s="31"/>
      <c r="QWH134" s="31"/>
      <c r="QWI134" s="31"/>
      <c r="QWJ134" s="31"/>
      <c r="QWK134" s="31"/>
      <c r="QWL134" s="31"/>
      <c r="QWM134" s="31"/>
      <c r="QWN134" s="31"/>
      <c r="QWO134" s="31"/>
      <c r="QWP134" s="31"/>
      <c r="QWQ134" s="31"/>
      <c r="QWR134" s="31"/>
      <c r="QWS134" s="31"/>
      <c r="QWT134" s="31"/>
      <c r="QWU134" s="31"/>
      <c r="QWV134" s="31"/>
      <c r="QWW134" s="31"/>
      <c r="QWX134" s="31"/>
      <c r="QWY134" s="31"/>
      <c r="QWZ134" s="31"/>
      <c r="QXA134" s="31"/>
      <c r="QXB134" s="31"/>
      <c r="QXC134" s="31"/>
      <c r="QXD134" s="31"/>
      <c r="QXE134" s="31"/>
      <c r="QXF134" s="31"/>
      <c r="QXG134" s="31"/>
      <c r="QXH134" s="31"/>
      <c r="QXI134" s="31"/>
      <c r="QXJ134" s="31"/>
      <c r="QXK134" s="31"/>
      <c r="QXL134" s="31"/>
      <c r="QXM134" s="31"/>
      <c r="QXN134" s="31"/>
      <c r="QXO134" s="31"/>
      <c r="QXP134" s="31"/>
      <c r="QXQ134" s="31"/>
      <c r="QXR134" s="31"/>
      <c r="QXS134" s="31"/>
      <c r="QXT134" s="31"/>
      <c r="QXU134" s="31"/>
      <c r="QXV134" s="31"/>
      <c r="QXW134" s="31"/>
      <c r="QXX134" s="31"/>
      <c r="QXY134" s="31"/>
      <c r="QXZ134" s="31"/>
      <c r="QYA134" s="31"/>
      <c r="QYB134" s="31"/>
      <c r="QYC134" s="31"/>
      <c r="QYD134" s="31"/>
      <c r="QYE134" s="31"/>
      <c r="QYF134" s="31"/>
      <c r="QYG134" s="31"/>
      <c r="QYH134" s="31"/>
      <c r="QYI134" s="31"/>
      <c r="QYJ134" s="31"/>
      <c r="QYK134" s="31"/>
      <c r="QYL134" s="31"/>
      <c r="QYM134" s="31"/>
      <c r="QYN134" s="31"/>
      <c r="QYO134" s="31"/>
      <c r="QYP134" s="31"/>
      <c r="QYQ134" s="31"/>
      <c r="QYR134" s="31"/>
      <c r="QYS134" s="31"/>
      <c r="QYT134" s="31"/>
      <c r="QYU134" s="31"/>
      <c r="QYV134" s="31"/>
      <c r="QYW134" s="31"/>
      <c r="QYX134" s="31"/>
      <c r="QYY134" s="31"/>
      <c r="QYZ134" s="31"/>
      <c r="QZA134" s="31"/>
      <c r="QZB134" s="31"/>
      <c r="QZC134" s="31"/>
      <c r="QZD134" s="31"/>
      <c r="QZE134" s="31"/>
      <c r="QZF134" s="31"/>
      <c r="QZG134" s="31"/>
      <c r="QZH134" s="31"/>
      <c r="QZI134" s="31"/>
      <c r="QZJ134" s="31"/>
      <c r="QZK134" s="31"/>
      <c r="QZL134" s="31"/>
      <c r="QZM134" s="31"/>
      <c r="QZN134" s="31"/>
      <c r="QZO134" s="31"/>
      <c r="QZP134" s="31"/>
      <c r="QZQ134" s="31"/>
      <c r="QZR134" s="31"/>
      <c r="QZS134" s="31"/>
      <c r="QZT134" s="31"/>
      <c r="QZU134" s="31"/>
      <c r="QZV134" s="31"/>
      <c r="QZW134" s="31"/>
      <c r="QZX134" s="31"/>
      <c r="QZY134" s="31"/>
      <c r="QZZ134" s="31"/>
      <c r="RAA134" s="31"/>
      <c r="RAB134" s="31"/>
      <c r="RAC134" s="31"/>
      <c r="RAD134" s="31"/>
      <c r="RAE134" s="31"/>
      <c r="RAF134" s="31"/>
      <c r="RAG134" s="31"/>
      <c r="RAH134" s="31"/>
      <c r="RAI134" s="31"/>
      <c r="RAJ134" s="31"/>
      <c r="RAK134" s="31"/>
      <c r="RAL134" s="31"/>
      <c r="RAM134" s="31"/>
      <c r="RAN134" s="31"/>
      <c r="RAO134" s="31"/>
      <c r="RAP134" s="31"/>
      <c r="RAQ134" s="31"/>
      <c r="RAR134" s="31"/>
      <c r="RAS134" s="31"/>
      <c r="RAT134" s="31"/>
      <c r="RAU134" s="31"/>
      <c r="RAV134" s="31"/>
      <c r="RAW134" s="31"/>
      <c r="RAX134" s="31"/>
      <c r="RAY134" s="31"/>
      <c r="RAZ134" s="31"/>
      <c r="RBA134" s="31"/>
      <c r="RBB134" s="31"/>
      <c r="RBC134" s="31"/>
      <c r="RBD134" s="31"/>
      <c r="RBE134" s="31"/>
      <c r="RBF134" s="31"/>
      <c r="RBG134" s="31"/>
      <c r="RBH134" s="31"/>
      <c r="RBI134" s="31"/>
      <c r="RBJ134" s="31"/>
      <c r="RBK134" s="31"/>
      <c r="RBL134" s="31"/>
      <c r="RBM134" s="31"/>
      <c r="RBN134" s="31"/>
      <c r="RBO134" s="31"/>
      <c r="RBP134" s="31"/>
      <c r="RBQ134" s="31"/>
      <c r="RBR134" s="31"/>
      <c r="RBS134" s="31"/>
      <c r="RBT134" s="31"/>
      <c r="RBU134" s="31"/>
      <c r="RBV134" s="31"/>
      <c r="RBW134" s="31"/>
      <c r="RBX134" s="31"/>
      <c r="RBY134" s="31"/>
      <c r="RBZ134" s="31"/>
      <c r="RCA134" s="31"/>
      <c r="RCB134" s="31"/>
      <c r="RCC134" s="31"/>
      <c r="RCD134" s="31"/>
      <c r="RCE134" s="31"/>
      <c r="RCF134" s="31"/>
      <c r="RCG134" s="31"/>
      <c r="RCH134" s="31"/>
      <c r="RCI134" s="31"/>
      <c r="RCJ134" s="31"/>
      <c r="RCK134" s="31"/>
      <c r="RCL134" s="31"/>
      <c r="RCM134" s="31"/>
      <c r="RCN134" s="31"/>
      <c r="RCO134" s="31"/>
      <c r="RCP134" s="31"/>
      <c r="RCQ134" s="31"/>
      <c r="RCR134" s="31"/>
      <c r="RCS134" s="31"/>
      <c r="RCT134" s="31"/>
      <c r="RCU134" s="31"/>
      <c r="RCV134" s="31"/>
      <c r="RCW134" s="31"/>
      <c r="RCX134" s="31"/>
      <c r="RCY134" s="31"/>
      <c r="RCZ134" s="31"/>
      <c r="RDA134" s="31"/>
      <c r="RDB134" s="31"/>
      <c r="RDC134" s="31"/>
      <c r="RDD134" s="31"/>
      <c r="RDE134" s="31"/>
      <c r="RDF134" s="31"/>
      <c r="RDG134" s="31"/>
      <c r="RDH134" s="31"/>
      <c r="RDI134" s="31"/>
      <c r="RDJ134" s="31"/>
      <c r="RDK134" s="31"/>
      <c r="RDL134" s="31"/>
      <c r="RDM134" s="31"/>
      <c r="RDN134" s="31"/>
      <c r="RDO134" s="31"/>
      <c r="RDP134" s="31"/>
      <c r="RDQ134" s="31"/>
      <c r="RDR134" s="31"/>
      <c r="RDS134" s="31"/>
      <c r="RDT134" s="31"/>
      <c r="RDU134" s="31"/>
      <c r="RDV134" s="31"/>
      <c r="RDW134" s="31"/>
      <c r="RDX134" s="31"/>
      <c r="RDY134" s="31"/>
      <c r="RDZ134" s="31"/>
      <c r="REA134" s="31"/>
      <c r="REB134" s="31"/>
      <c r="REC134" s="31"/>
      <c r="RED134" s="31"/>
      <c r="REE134" s="31"/>
      <c r="REF134" s="31"/>
      <c r="REG134" s="31"/>
      <c r="REH134" s="31"/>
      <c r="REI134" s="31"/>
      <c r="REJ134" s="31"/>
      <c r="REK134" s="31"/>
      <c r="REL134" s="31"/>
      <c r="REM134" s="31"/>
      <c r="REN134" s="31"/>
      <c r="REO134" s="31"/>
      <c r="REP134" s="31"/>
      <c r="REQ134" s="31"/>
      <c r="RER134" s="31"/>
      <c r="RES134" s="31"/>
      <c r="RET134" s="31"/>
      <c r="REU134" s="31"/>
      <c r="REV134" s="31"/>
      <c r="REW134" s="31"/>
      <c r="REX134" s="31"/>
      <c r="REY134" s="31"/>
      <c r="REZ134" s="31"/>
      <c r="RFA134" s="31"/>
      <c r="RFB134" s="31"/>
      <c r="RFC134" s="31"/>
      <c r="RFD134" s="31"/>
      <c r="RFE134" s="31"/>
      <c r="RFF134" s="31"/>
      <c r="RFG134" s="31"/>
      <c r="RFH134" s="31"/>
      <c r="RFI134" s="31"/>
      <c r="RFJ134" s="31"/>
      <c r="RFK134" s="31"/>
      <c r="RFL134" s="31"/>
      <c r="RFM134" s="31"/>
      <c r="RFN134" s="31"/>
      <c r="RFO134" s="31"/>
      <c r="RFP134" s="31"/>
      <c r="RFQ134" s="31"/>
      <c r="RFR134" s="31"/>
      <c r="RFS134" s="31"/>
      <c r="RFT134" s="31"/>
      <c r="RFU134" s="31"/>
      <c r="RFV134" s="31"/>
      <c r="RFW134" s="31"/>
      <c r="RFX134" s="31"/>
      <c r="RFY134" s="31"/>
      <c r="RFZ134" s="31"/>
      <c r="RGA134" s="31"/>
      <c r="RGB134" s="31"/>
      <c r="RGC134" s="31"/>
      <c r="RGD134" s="31"/>
      <c r="RGE134" s="31"/>
      <c r="RGF134" s="31"/>
      <c r="RGG134" s="31"/>
      <c r="RGH134" s="31"/>
      <c r="RGI134" s="31"/>
      <c r="RGJ134" s="31"/>
      <c r="RGK134" s="31"/>
      <c r="RGL134" s="31"/>
      <c r="RGM134" s="31"/>
      <c r="RGN134" s="31"/>
      <c r="RGO134" s="31"/>
      <c r="RGP134" s="31"/>
      <c r="RGQ134" s="31"/>
      <c r="RGR134" s="31"/>
      <c r="RGS134" s="31"/>
      <c r="RGT134" s="31"/>
      <c r="RGU134" s="31"/>
      <c r="RGV134" s="31"/>
      <c r="RGW134" s="31"/>
      <c r="RGX134" s="31"/>
      <c r="RGY134" s="31"/>
      <c r="RGZ134" s="31"/>
      <c r="RHA134" s="31"/>
      <c r="RHB134" s="31"/>
      <c r="RHC134" s="31"/>
      <c r="RHD134" s="31"/>
      <c r="RHE134" s="31"/>
      <c r="RHF134" s="31"/>
      <c r="RHG134" s="31"/>
      <c r="RHH134" s="31"/>
      <c r="RHI134" s="31"/>
      <c r="RHJ134" s="31"/>
      <c r="RHK134" s="31"/>
      <c r="RHL134" s="31"/>
      <c r="RHM134" s="31"/>
      <c r="RHN134" s="31"/>
      <c r="RHO134" s="31"/>
      <c r="RHP134" s="31"/>
      <c r="RHQ134" s="31"/>
      <c r="RHR134" s="31"/>
      <c r="RHS134" s="31"/>
      <c r="RHT134" s="31"/>
      <c r="RHU134" s="31"/>
      <c r="RHV134" s="31"/>
      <c r="RHW134" s="31"/>
      <c r="RHX134" s="31"/>
      <c r="RHY134" s="31"/>
      <c r="RHZ134" s="31"/>
      <c r="RIA134" s="31"/>
      <c r="RIB134" s="31"/>
      <c r="RIC134" s="31"/>
      <c r="RID134" s="31"/>
      <c r="RIE134" s="31"/>
      <c r="RIF134" s="31"/>
      <c r="RIG134" s="31"/>
      <c r="RIH134" s="31"/>
      <c r="RII134" s="31"/>
      <c r="RIJ134" s="31"/>
      <c r="RIK134" s="31"/>
      <c r="RIL134" s="31"/>
      <c r="RIM134" s="31"/>
      <c r="RIN134" s="31"/>
      <c r="RIO134" s="31"/>
      <c r="RIP134" s="31"/>
      <c r="RIQ134" s="31"/>
      <c r="RIR134" s="31"/>
      <c r="RIS134" s="31"/>
      <c r="RIT134" s="31"/>
      <c r="RIU134" s="31"/>
      <c r="RIV134" s="31"/>
      <c r="RIW134" s="31"/>
      <c r="RIX134" s="31"/>
      <c r="RIY134" s="31"/>
      <c r="RIZ134" s="31"/>
      <c r="RJA134" s="31"/>
      <c r="RJB134" s="31"/>
      <c r="RJC134" s="31"/>
      <c r="RJD134" s="31"/>
      <c r="RJE134" s="31"/>
      <c r="RJF134" s="31"/>
      <c r="RJG134" s="31"/>
      <c r="RJH134" s="31"/>
      <c r="RJI134" s="31"/>
      <c r="RJJ134" s="31"/>
      <c r="RJK134" s="31"/>
      <c r="RJL134" s="31"/>
      <c r="RJM134" s="31"/>
      <c r="RJN134" s="31"/>
      <c r="RJO134" s="31"/>
      <c r="RJP134" s="31"/>
      <c r="RJQ134" s="31"/>
      <c r="RJR134" s="31"/>
      <c r="RJS134" s="31"/>
      <c r="RJT134" s="31"/>
      <c r="RJU134" s="31"/>
      <c r="RJV134" s="31"/>
      <c r="RJW134" s="31"/>
      <c r="RJX134" s="31"/>
      <c r="RJY134" s="31"/>
      <c r="RJZ134" s="31"/>
      <c r="RKA134" s="31"/>
      <c r="RKB134" s="31"/>
      <c r="RKC134" s="31"/>
      <c r="RKD134" s="31"/>
      <c r="RKE134" s="31"/>
      <c r="RKF134" s="31"/>
      <c r="RKG134" s="31"/>
      <c r="RKH134" s="31"/>
      <c r="RKI134" s="31"/>
      <c r="RKJ134" s="31"/>
      <c r="RKK134" s="31"/>
      <c r="RKL134" s="31"/>
      <c r="RKM134" s="31"/>
      <c r="RKN134" s="31"/>
      <c r="RKO134" s="31"/>
      <c r="RKP134" s="31"/>
      <c r="RKQ134" s="31"/>
      <c r="RKR134" s="31"/>
      <c r="RKS134" s="31"/>
      <c r="RKT134" s="31"/>
      <c r="RKU134" s="31"/>
      <c r="RKV134" s="31"/>
      <c r="RKW134" s="31"/>
      <c r="RKX134" s="31"/>
      <c r="RKY134" s="31"/>
      <c r="RKZ134" s="31"/>
      <c r="RLA134" s="31"/>
      <c r="RLB134" s="31"/>
      <c r="RLC134" s="31"/>
      <c r="RLD134" s="31"/>
      <c r="RLE134" s="31"/>
      <c r="RLF134" s="31"/>
      <c r="RLG134" s="31"/>
      <c r="RLH134" s="31"/>
      <c r="RLI134" s="31"/>
      <c r="RLJ134" s="31"/>
      <c r="RLK134" s="31"/>
      <c r="RLL134" s="31"/>
      <c r="RLM134" s="31"/>
      <c r="RLN134" s="31"/>
      <c r="RLO134" s="31"/>
      <c r="RLP134" s="31"/>
      <c r="RLQ134" s="31"/>
      <c r="RLR134" s="31"/>
      <c r="RLS134" s="31"/>
      <c r="RLT134" s="31"/>
      <c r="RLU134" s="31"/>
      <c r="RLV134" s="31"/>
      <c r="RLW134" s="31"/>
      <c r="RLX134" s="31"/>
      <c r="RLY134" s="31"/>
      <c r="RLZ134" s="31"/>
      <c r="RMA134" s="31"/>
      <c r="RMB134" s="31"/>
      <c r="RMC134" s="31"/>
      <c r="RMD134" s="31"/>
      <c r="RME134" s="31"/>
      <c r="RMF134" s="31"/>
      <c r="RMG134" s="31"/>
      <c r="RMH134" s="31"/>
      <c r="RMI134" s="31"/>
      <c r="RMJ134" s="31"/>
      <c r="RMK134" s="31"/>
      <c r="RML134" s="31"/>
      <c r="RMM134" s="31"/>
      <c r="RMN134" s="31"/>
      <c r="RMO134" s="31"/>
      <c r="RMP134" s="31"/>
      <c r="RMQ134" s="31"/>
      <c r="RMR134" s="31"/>
      <c r="RMS134" s="31"/>
      <c r="RMT134" s="31"/>
      <c r="RMU134" s="31"/>
      <c r="RMV134" s="31"/>
      <c r="RMW134" s="31"/>
      <c r="RMX134" s="31"/>
      <c r="RMY134" s="31"/>
      <c r="RMZ134" s="31"/>
      <c r="RNA134" s="31"/>
      <c r="RNB134" s="31"/>
      <c r="RNC134" s="31"/>
      <c r="RND134" s="31"/>
      <c r="RNE134" s="31"/>
      <c r="RNF134" s="31"/>
      <c r="RNG134" s="31"/>
      <c r="RNH134" s="31"/>
      <c r="RNI134" s="31"/>
      <c r="RNJ134" s="31"/>
      <c r="RNK134" s="31"/>
      <c r="RNL134" s="31"/>
      <c r="RNM134" s="31"/>
      <c r="RNN134" s="31"/>
      <c r="RNO134" s="31"/>
      <c r="RNP134" s="31"/>
      <c r="RNQ134" s="31"/>
      <c r="RNR134" s="31"/>
      <c r="RNS134" s="31"/>
      <c r="RNT134" s="31"/>
      <c r="RNU134" s="31"/>
      <c r="RNV134" s="31"/>
      <c r="RNW134" s="31"/>
      <c r="RNX134" s="31"/>
      <c r="RNY134" s="31"/>
      <c r="RNZ134" s="31"/>
      <c r="ROA134" s="31"/>
      <c r="ROB134" s="31"/>
      <c r="ROC134" s="31"/>
      <c r="ROD134" s="31"/>
      <c r="ROE134" s="31"/>
      <c r="ROF134" s="31"/>
      <c r="ROG134" s="31"/>
      <c r="ROH134" s="31"/>
      <c r="ROI134" s="31"/>
      <c r="ROJ134" s="31"/>
      <c r="ROK134" s="31"/>
      <c r="ROL134" s="31"/>
      <c r="ROM134" s="31"/>
      <c r="RON134" s="31"/>
      <c r="ROO134" s="31"/>
      <c r="ROP134" s="31"/>
      <c r="ROQ134" s="31"/>
      <c r="ROR134" s="31"/>
      <c r="ROS134" s="31"/>
      <c r="ROT134" s="31"/>
      <c r="ROU134" s="31"/>
      <c r="ROV134" s="31"/>
      <c r="ROW134" s="31"/>
      <c r="ROX134" s="31"/>
      <c r="ROY134" s="31"/>
      <c r="ROZ134" s="31"/>
      <c r="RPA134" s="31"/>
      <c r="RPB134" s="31"/>
      <c r="RPC134" s="31"/>
      <c r="RPD134" s="31"/>
      <c r="RPE134" s="31"/>
      <c r="RPF134" s="31"/>
      <c r="RPG134" s="31"/>
      <c r="RPH134" s="31"/>
      <c r="RPI134" s="31"/>
      <c r="RPJ134" s="31"/>
      <c r="RPK134" s="31"/>
      <c r="RPL134" s="31"/>
      <c r="RPM134" s="31"/>
      <c r="RPN134" s="31"/>
      <c r="RPO134" s="31"/>
      <c r="RPP134" s="31"/>
      <c r="RPQ134" s="31"/>
      <c r="RPR134" s="31"/>
      <c r="RPS134" s="31"/>
      <c r="RPT134" s="31"/>
      <c r="RPU134" s="31"/>
      <c r="RPV134" s="31"/>
      <c r="RPW134" s="31"/>
      <c r="RPX134" s="31"/>
      <c r="RPY134" s="31"/>
      <c r="RPZ134" s="31"/>
      <c r="RQA134" s="31"/>
      <c r="RQB134" s="31"/>
      <c r="RQC134" s="31"/>
      <c r="RQD134" s="31"/>
      <c r="RQE134" s="31"/>
      <c r="RQF134" s="31"/>
      <c r="RQG134" s="31"/>
      <c r="RQH134" s="31"/>
      <c r="RQI134" s="31"/>
      <c r="RQJ134" s="31"/>
      <c r="RQK134" s="31"/>
      <c r="RQL134" s="31"/>
      <c r="RQM134" s="31"/>
      <c r="RQN134" s="31"/>
      <c r="RQO134" s="31"/>
      <c r="RQP134" s="31"/>
      <c r="RQQ134" s="31"/>
      <c r="RQR134" s="31"/>
      <c r="RQS134" s="31"/>
      <c r="RQT134" s="31"/>
      <c r="RQU134" s="31"/>
      <c r="RQV134" s="31"/>
      <c r="RQW134" s="31"/>
      <c r="RQX134" s="31"/>
      <c r="RQY134" s="31"/>
      <c r="RQZ134" s="31"/>
      <c r="RRA134" s="31"/>
      <c r="RRB134" s="31"/>
      <c r="RRC134" s="31"/>
      <c r="RRD134" s="31"/>
      <c r="RRE134" s="31"/>
      <c r="RRF134" s="31"/>
      <c r="RRG134" s="31"/>
      <c r="RRH134" s="31"/>
      <c r="RRI134" s="31"/>
      <c r="RRJ134" s="31"/>
      <c r="RRK134" s="31"/>
      <c r="RRL134" s="31"/>
      <c r="RRM134" s="31"/>
      <c r="RRN134" s="31"/>
      <c r="RRO134" s="31"/>
      <c r="RRP134" s="31"/>
      <c r="RRQ134" s="31"/>
      <c r="RRR134" s="31"/>
      <c r="RRS134" s="31"/>
      <c r="RRT134" s="31"/>
      <c r="RRU134" s="31"/>
      <c r="RRV134" s="31"/>
      <c r="RRW134" s="31"/>
      <c r="RRX134" s="31"/>
      <c r="RRY134" s="31"/>
      <c r="RRZ134" s="31"/>
      <c r="RSA134" s="31"/>
      <c r="RSB134" s="31"/>
      <c r="RSC134" s="31"/>
      <c r="RSD134" s="31"/>
      <c r="RSE134" s="31"/>
      <c r="RSF134" s="31"/>
      <c r="RSG134" s="31"/>
      <c r="RSH134" s="31"/>
      <c r="RSI134" s="31"/>
      <c r="RSJ134" s="31"/>
      <c r="RSK134" s="31"/>
      <c r="RSL134" s="31"/>
      <c r="RSM134" s="31"/>
      <c r="RSN134" s="31"/>
      <c r="RSO134" s="31"/>
      <c r="RSP134" s="31"/>
      <c r="RSQ134" s="31"/>
      <c r="RSR134" s="31"/>
      <c r="RSS134" s="31"/>
      <c r="RST134" s="31"/>
      <c r="RSU134" s="31"/>
      <c r="RSV134" s="31"/>
      <c r="RSW134" s="31"/>
      <c r="RSX134" s="31"/>
      <c r="RSY134" s="31"/>
      <c r="RSZ134" s="31"/>
      <c r="RTA134" s="31"/>
      <c r="RTB134" s="31"/>
      <c r="RTC134" s="31"/>
      <c r="RTD134" s="31"/>
      <c r="RTE134" s="31"/>
      <c r="RTF134" s="31"/>
      <c r="RTG134" s="31"/>
      <c r="RTH134" s="31"/>
      <c r="RTI134" s="31"/>
      <c r="RTJ134" s="31"/>
      <c r="RTK134" s="31"/>
      <c r="RTL134" s="31"/>
      <c r="RTM134" s="31"/>
      <c r="RTN134" s="31"/>
      <c r="RTO134" s="31"/>
      <c r="RTP134" s="31"/>
      <c r="RTQ134" s="31"/>
      <c r="RTR134" s="31"/>
      <c r="RTS134" s="31"/>
      <c r="RTT134" s="31"/>
      <c r="RTU134" s="31"/>
      <c r="RTV134" s="31"/>
      <c r="RTW134" s="31"/>
      <c r="RTX134" s="31"/>
      <c r="RTY134" s="31"/>
      <c r="RTZ134" s="31"/>
      <c r="RUA134" s="31"/>
      <c r="RUB134" s="31"/>
      <c r="RUC134" s="31"/>
      <c r="RUD134" s="31"/>
      <c r="RUE134" s="31"/>
      <c r="RUF134" s="31"/>
      <c r="RUG134" s="31"/>
      <c r="RUH134" s="31"/>
      <c r="RUI134" s="31"/>
      <c r="RUJ134" s="31"/>
      <c r="RUK134" s="31"/>
      <c r="RUL134" s="31"/>
      <c r="RUM134" s="31"/>
      <c r="RUN134" s="31"/>
      <c r="RUO134" s="31"/>
      <c r="RUP134" s="31"/>
      <c r="RUQ134" s="31"/>
      <c r="RUR134" s="31"/>
      <c r="RUS134" s="31"/>
      <c r="RUT134" s="31"/>
      <c r="RUU134" s="31"/>
      <c r="RUV134" s="31"/>
      <c r="RUW134" s="31"/>
      <c r="RUX134" s="31"/>
      <c r="RUY134" s="31"/>
      <c r="RUZ134" s="31"/>
      <c r="RVA134" s="31"/>
      <c r="RVB134" s="31"/>
      <c r="RVC134" s="31"/>
      <c r="RVD134" s="31"/>
      <c r="RVE134" s="31"/>
      <c r="RVF134" s="31"/>
      <c r="RVG134" s="31"/>
      <c r="RVH134" s="31"/>
      <c r="RVI134" s="31"/>
      <c r="RVJ134" s="31"/>
      <c r="RVK134" s="31"/>
      <c r="RVL134" s="31"/>
      <c r="RVM134" s="31"/>
      <c r="RVN134" s="31"/>
      <c r="RVO134" s="31"/>
      <c r="RVP134" s="31"/>
      <c r="RVQ134" s="31"/>
      <c r="RVR134" s="31"/>
      <c r="RVS134" s="31"/>
      <c r="RVT134" s="31"/>
      <c r="RVU134" s="31"/>
      <c r="RVV134" s="31"/>
      <c r="RVW134" s="31"/>
      <c r="RVX134" s="31"/>
      <c r="RVY134" s="31"/>
      <c r="RVZ134" s="31"/>
      <c r="RWA134" s="31"/>
      <c r="RWB134" s="31"/>
      <c r="RWC134" s="31"/>
      <c r="RWD134" s="31"/>
      <c r="RWE134" s="31"/>
      <c r="RWF134" s="31"/>
      <c r="RWG134" s="31"/>
      <c r="RWH134" s="31"/>
      <c r="RWI134" s="31"/>
      <c r="RWJ134" s="31"/>
      <c r="RWK134" s="31"/>
      <c r="RWL134" s="31"/>
      <c r="RWM134" s="31"/>
      <c r="RWN134" s="31"/>
      <c r="RWO134" s="31"/>
      <c r="RWP134" s="31"/>
      <c r="RWQ134" s="31"/>
      <c r="RWR134" s="31"/>
      <c r="RWS134" s="31"/>
      <c r="RWT134" s="31"/>
      <c r="RWU134" s="31"/>
      <c r="RWV134" s="31"/>
      <c r="RWW134" s="31"/>
      <c r="RWX134" s="31"/>
      <c r="RWY134" s="31"/>
      <c r="RWZ134" s="31"/>
      <c r="RXA134" s="31"/>
      <c r="RXB134" s="31"/>
      <c r="RXC134" s="31"/>
      <c r="RXD134" s="31"/>
      <c r="RXE134" s="31"/>
      <c r="RXF134" s="31"/>
      <c r="RXG134" s="31"/>
      <c r="RXH134" s="31"/>
      <c r="RXI134" s="31"/>
      <c r="RXJ134" s="31"/>
      <c r="RXK134" s="31"/>
      <c r="RXL134" s="31"/>
      <c r="RXM134" s="31"/>
      <c r="RXN134" s="31"/>
      <c r="RXO134" s="31"/>
      <c r="RXP134" s="31"/>
      <c r="RXQ134" s="31"/>
      <c r="RXR134" s="31"/>
      <c r="RXS134" s="31"/>
      <c r="RXT134" s="31"/>
      <c r="RXU134" s="31"/>
      <c r="RXV134" s="31"/>
      <c r="RXW134" s="31"/>
      <c r="RXX134" s="31"/>
      <c r="RXY134" s="31"/>
      <c r="RXZ134" s="31"/>
      <c r="RYA134" s="31"/>
      <c r="RYB134" s="31"/>
      <c r="RYC134" s="31"/>
      <c r="RYD134" s="31"/>
      <c r="RYE134" s="31"/>
      <c r="RYF134" s="31"/>
      <c r="RYG134" s="31"/>
      <c r="RYH134" s="31"/>
      <c r="RYI134" s="31"/>
      <c r="RYJ134" s="31"/>
      <c r="RYK134" s="31"/>
      <c r="RYL134" s="31"/>
      <c r="RYM134" s="31"/>
      <c r="RYN134" s="31"/>
      <c r="RYO134" s="31"/>
      <c r="RYP134" s="31"/>
      <c r="RYQ134" s="31"/>
      <c r="RYR134" s="31"/>
      <c r="RYS134" s="31"/>
      <c r="RYT134" s="31"/>
      <c r="RYU134" s="31"/>
      <c r="RYV134" s="31"/>
      <c r="RYW134" s="31"/>
      <c r="RYX134" s="31"/>
      <c r="RYY134" s="31"/>
      <c r="RYZ134" s="31"/>
      <c r="RZA134" s="31"/>
      <c r="RZB134" s="31"/>
      <c r="RZC134" s="31"/>
      <c r="RZD134" s="31"/>
      <c r="RZE134" s="31"/>
      <c r="RZF134" s="31"/>
      <c r="RZG134" s="31"/>
      <c r="RZH134" s="31"/>
      <c r="RZI134" s="31"/>
      <c r="RZJ134" s="31"/>
      <c r="RZK134" s="31"/>
      <c r="RZL134" s="31"/>
      <c r="RZM134" s="31"/>
      <c r="RZN134" s="31"/>
      <c r="RZO134" s="31"/>
      <c r="RZP134" s="31"/>
      <c r="RZQ134" s="31"/>
      <c r="RZR134" s="31"/>
      <c r="RZS134" s="31"/>
      <c r="RZT134" s="31"/>
      <c r="RZU134" s="31"/>
      <c r="RZV134" s="31"/>
      <c r="RZW134" s="31"/>
      <c r="RZX134" s="31"/>
      <c r="RZY134" s="31"/>
      <c r="RZZ134" s="31"/>
      <c r="SAA134" s="31"/>
      <c r="SAB134" s="31"/>
      <c r="SAC134" s="31"/>
      <c r="SAD134" s="31"/>
      <c r="SAE134" s="31"/>
      <c r="SAF134" s="31"/>
      <c r="SAG134" s="31"/>
      <c r="SAH134" s="31"/>
      <c r="SAI134" s="31"/>
      <c r="SAJ134" s="31"/>
      <c r="SAK134" s="31"/>
      <c r="SAL134" s="31"/>
      <c r="SAM134" s="31"/>
      <c r="SAN134" s="31"/>
      <c r="SAO134" s="31"/>
      <c r="SAP134" s="31"/>
      <c r="SAQ134" s="31"/>
      <c r="SAR134" s="31"/>
      <c r="SAS134" s="31"/>
      <c r="SAT134" s="31"/>
      <c r="SAU134" s="31"/>
      <c r="SAV134" s="31"/>
      <c r="SAW134" s="31"/>
      <c r="SAX134" s="31"/>
      <c r="SAY134" s="31"/>
      <c r="SAZ134" s="31"/>
      <c r="SBA134" s="31"/>
      <c r="SBB134" s="31"/>
      <c r="SBC134" s="31"/>
      <c r="SBD134" s="31"/>
      <c r="SBE134" s="31"/>
      <c r="SBF134" s="31"/>
      <c r="SBG134" s="31"/>
      <c r="SBH134" s="31"/>
      <c r="SBI134" s="31"/>
      <c r="SBJ134" s="31"/>
      <c r="SBK134" s="31"/>
      <c r="SBL134" s="31"/>
      <c r="SBM134" s="31"/>
      <c r="SBN134" s="31"/>
      <c r="SBO134" s="31"/>
      <c r="SBP134" s="31"/>
      <c r="SBQ134" s="31"/>
      <c r="SBR134" s="31"/>
      <c r="SBS134" s="31"/>
      <c r="SBT134" s="31"/>
      <c r="SBU134" s="31"/>
      <c r="SBV134" s="31"/>
      <c r="SBW134" s="31"/>
      <c r="SBX134" s="31"/>
      <c r="SBY134" s="31"/>
      <c r="SBZ134" s="31"/>
      <c r="SCA134" s="31"/>
      <c r="SCB134" s="31"/>
      <c r="SCC134" s="31"/>
      <c r="SCD134" s="31"/>
      <c r="SCE134" s="31"/>
      <c r="SCF134" s="31"/>
      <c r="SCG134" s="31"/>
      <c r="SCH134" s="31"/>
      <c r="SCI134" s="31"/>
      <c r="SCJ134" s="31"/>
      <c r="SCK134" s="31"/>
      <c r="SCL134" s="31"/>
      <c r="SCM134" s="31"/>
      <c r="SCN134" s="31"/>
      <c r="SCO134" s="31"/>
      <c r="SCP134" s="31"/>
      <c r="SCQ134" s="31"/>
      <c r="SCR134" s="31"/>
      <c r="SCS134" s="31"/>
      <c r="SCT134" s="31"/>
      <c r="SCU134" s="31"/>
      <c r="SCV134" s="31"/>
      <c r="SCW134" s="31"/>
      <c r="SCX134" s="31"/>
      <c r="SCY134" s="31"/>
      <c r="SCZ134" s="31"/>
      <c r="SDA134" s="31"/>
      <c r="SDB134" s="31"/>
      <c r="SDC134" s="31"/>
      <c r="SDD134" s="31"/>
      <c r="SDE134" s="31"/>
      <c r="SDF134" s="31"/>
      <c r="SDG134" s="31"/>
      <c r="SDH134" s="31"/>
      <c r="SDI134" s="31"/>
      <c r="SDJ134" s="31"/>
      <c r="SDK134" s="31"/>
      <c r="SDL134" s="31"/>
      <c r="SDM134" s="31"/>
      <c r="SDN134" s="31"/>
      <c r="SDO134" s="31"/>
      <c r="SDP134" s="31"/>
      <c r="SDQ134" s="31"/>
      <c r="SDR134" s="31"/>
      <c r="SDS134" s="31"/>
      <c r="SDT134" s="31"/>
      <c r="SDU134" s="31"/>
      <c r="SDV134" s="31"/>
      <c r="SDW134" s="31"/>
      <c r="SDX134" s="31"/>
      <c r="SDY134" s="31"/>
      <c r="SDZ134" s="31"/>
      <c r="SEA134" s="31"/>
      <c r="SEB134" s="31"/>
      <c r="SEC134" s="31"/>
      <c r="SED134" s="31"/>
      <c r="SEE134" s="31"/>
      <c r="SEF134" s="31"/>
      <c r="SEG134" s="31"/>
      <c r="SEH134" s="31"/>
      <c r="SEI134" s="31"/>
      <c r="SEJ134" s="31"/>
      <c r="SEK134" s="31"/>
      <c r="SEL134" s="31"/>
      <c r="SEM134" s="31"/>
      <c r="SEN134" s="31"/>
      <c r="SEO134" s="31"/>
      <c r="SEP134" s="31"/>
      <c r="SEQ134" s="31"/>
      <c r="SER134" s="31"/>
      <c r="SES134" s="31"/>
      <c r="SET134" s="31"/>
      <c r="SEU134" s="31"/>
      <c r="SEV134" s="31"/>
      <c r="SEW134" s="31"/>
      <c r="SEX134" s="31"/>
      <c r="SEY134" s="31"/>
      <c r="SEZ134" s="31"/>
      <c r="SFA134" s="31"/>
      <c r="SFB134" s="31"/>
      <c r="SFC134" s="31"/>
      <c r="SFD134" s="31"/>
      <c r="SFE134" s="31"/>
      <c r="SFF134" s="31"/>
      <c r="SFG134" s="31"/>
      <c r="SFH134" s="31"/>
      <c r="SFI134" s="31"/>
      <c r="SFJ134" s="31"/>
      <c r="SFK134" s="31"/>
      <c r="SFL134" s="31"/>
      <c r="SFM134" s="31"/>
      <c r="SFN134" s="31"/>
      <c r="SFO134" s="31"/>
      <c r="SFP134" s="31"/>
      <c r="SFQ134" s="31"/>
      <c r="SFR134" s="31"/>
      <c r="SFS134" s="31"/>
      <c r="SFT134" s="31"/>
      <c r="SFU134" s="31"/>
      <c r="SFV134" s="31"/>
      <c r="SFW134" s="31"/>
      <c r="SFX134" s="31"/>
      <c r="SFY134" s="31"/>
      <c r="SFZ134" s="31"/>
      <c r="SGA134" s="31"/>
      <c r="SGB134" s="31"/>
      <c r="SGC134" s="31"/>
      <c r="SGD134" s="31"/>
      <c r="SGE134" s="31"/>
      <c r="SGF134" s="31"/>
      <c r="SGG134" s="31"/>
      <c r="SGH134" s="31"/>
      <c r="SGI134" s="31"/>
      <c r="SGJ134" s="31"/>
      <c r="SGK134" s="31"/>
      <c r="SGL134" s="31"/>
      <c r="SGM134" s="31"/>
      <c r="SGN134" s="31"/>
      <c r="SGO134" s="31"/>
      <c r="SGP134" s="31"/>
      <c r="SGQ134" s="31"/>
      <c r="SGR134" s="31"/>
      <c r="SGS134" s="31"/>
      <c r="SGT134" s="31"/>
      <c r="SGU134" s="31"/>
      <c r="SGV134" s="31"/>
      <c r="SGW134" s="31"/>
      <c r="SGX134" s="31"/>
      <c r="SGY134" s="31"/>
      <c r="SGZ134" s="31"/>
      <c r="SHA134" s="31"/>
      <c r="SHB134" s="31"/>
      <c r="SHC134" s="31"/>
      <c r="SHD134" s="31"/>
      <c r="SHE134" s="31"/>
      <c r="SHF134" s="31"/>
      <c r="SHG134" s="31"/>
      <c r="SHH134" s="31"/>
      <c r="SHI134" s="31"/>
      <c r="SHJ134" s="31"/>
      <c r="SHK134" s="31"/>
      <c r="SHL134" s="31"/>
      <c r="SHM134" s="31"/>
      <c r="SHN134" s="31"/>
      <c r="SHO134" s="31"/>
      <c r="SHP134" s="31"/>
      <c r="SHQ134" s="31"/>
      <c r="SHR134" s="31"/>
      <c r="SHS134" s="31"/>
      <c r="SHT134" s="31"/>
      <c r="SHU134" s="31"/>
      <c r="SHV134" s="31"/>
      <c r="SHW134" s="31"/>
      <c r="SHX134" s="31"/>
      <c r="SHY134" s="31"/>
      <c r="SHZ134" s="31"/>
      <c r="SIA134" s="31"/>
      <c r="SIB134" s="31"/>
      <c r="SIC134" s="31"/>
      <c r="SID134" s="31"/>
      <c r="SIE134" s="31"/>
      <c r="SIF134" s="31"/>
      <c r="SIG134" s="31"/>
      <c r="SIH134" s="31"/>
      <c r="SII134" s="31"/>
      <c r="SIJ134" s="31"/>
      <c r="SIK134" s="31"/>
      <c r="SIL134" s="31"/>
      <c r="SIM134" s="31"/>
      <c r="SIN134" s="31"/>
      <c r="SIO134" s="31"/>
      <c r="SIP134" s="31"/>
      <c r="SIQ134" s="31"/>
      <c r="SIR134" s="31"/>
      <c r="SIS134" s="31"/>
      <c r="SIT134" s="31"/>
      <c r="SIU134" s="31"/>
      <c r="SIV134" s="31"/>
      <c r="SIW134" s="31"/>
      <c r="SIX134" s="31"/>
      <c r="SIY134" s="31"/>
      <c r="SIZ134" s="31"/>
      <c r="SJA134" s="31"/>
      <c r="SJB134" s="31"/>
      <c r="SJC134" s="31"/>
      <c r="SJD134" s="31"/>
      <c r="SJE134" s="31"/>
      <c r="SJF134" s="31"/>
      <c r="SJG134" s="31"/>
      <c r="SJH134" s="31"/>
      <c r="SJI134" s="31"/>
      <c r="SJJ134" s="31"/>
      <c r="SJK134" s="31"/>
      <c r="SJL134" s="31"/>
      <c r="SJM134" s="31"/>
      <c r="SJN134" s="31"/>
      <c r="SJO134" s="31"/>
      <c r="SJP134" s="31"/>
      <c r="SJQ134" s="31"/>
      <c r="SJR134" s="31"/>
      <c r="SJS134" s="31"/>
      <c r="SJT134" s="31"/>
      <c r="SJU134" s="31"/>
      <c r="SJV134" s="31"/>
      <c r="SJW134" s="31"/>
      <c r="SJX134" s="31"/>
      <c r="SJY134" s="31"/>
      <c r="SJZ134" s="31"/>
      <c r="SKA134" s="31"/>
      <c r="SKB134" s="31"/>
      <c r="SKC134" s="31"/>
      <c r="SKD134" s="31"/>
      <c r="SKE134" s="31"/>
      <c r="SKF134" s="31"/>
      <c r="SKG134" s="31"/>
      <c r="SKH134" s="31"/>
      <c r="SKI134" s="31"/>
      <c r="SKJ134" s="31"/>
      <c r="SKK134" s="31"/>
      <c r="SKL134" s="31"/>
      <c r="SKM134" s="31"/>
      <c r="SKN134" s="31"/>
      <c r="SKO134" s="31"/>
      <c r="SKP134" s="31"/>
      <c r="SKQ134" s="31"/>
      <c r="SKR134" s="31"/>
      <c r="SKS134" s="31"/>
      <c r="SKT134" s="31"/>
      <c r="SKU134" s="31"/>
      <c r="SKV134" s="31"/>
      <c r="SKW134" s="31"/>
      <c r="SKX134" s="31"/>
      <c r="SKY134" s="31"/>
      <c r="SKZ134" s="31"/>
      <c r="SLA134" s="31"/>
      <c r="SLB134" s="31"/>
      <c r="SLC134" s="31"/>
      <c r="SLD134" s="31"/>
      <c r="SLE134" s="31"/>
      <c r="SLF134" s="31"/>
      <c r="SLG134" s="31"/>
      <c r="SLH134" s="31"/>
      <c r="SLI134" s="31"/>
      <c r="SLJ134" s="31"/>
      <c r="SLK134" s="31"/>
      <c r="SLL134" s="31"/>
      <c r="SLM134" s="31"/>
      <c r="SLN134" s="31"/>
      <c r="SLO134" s="31"/>
      <c r="SLP134" s="31"/>
      <c r="SLQ134" s="31"/>
      <c r="SLR134" s="31"/>
      <c r="SLS134" s="31"/>
      <c r="SLT134" s="31"/>
      <c r="SLU134" s="31"/>
      <c r="SLV134" s="31"/>
      <c r="SLW134" s="31"/>
      <c r="SLX134" s="31"/>
      <c r="SLY134" s="31"/>
      <c r="SLZ134" s="31"/>
      <c r="SMA134" s="31"/>
      <c r="SMB134" s="31"/>
      <c r="SMC134" s="31"/>
      <c r="SMD134" s="31"/>
      <c r="SME134" s="31"/>
      <c r="SMF134" s="31"/>
      <c r="SMG134" s="31"/>
      <c r="SMH134" s="31"/>
      <c r="SMI134" s="31"/>
      <c r="SMJ134" s="31"/>
      <c r="SMK134" s="31"/>
      <c r="SML134" s="31"/>
      <c r="SMM134" s="31"/>
      <c r="SMN134" s="31"/>
      <c r="SMO134" s="31"/>
      <c r="SMP134" s="31"/>
      <c r="SMQ134" s="31"/>
      <c r="SMR134" s="31"/>
      <c r="SMS134" s="31"/>
      <c r="SMT134" s="31"/>
      <c r="SMU134" s="31"/>
      <c r="SMV134" s="31"/>
      <c r="SMW134" s="31"/>
      <c r="SMX134" s="31"/>
      <c r="SMY134" s="31"/>
      <c r="SMZ134" s="31"/>
      <c r="SNA134" s="31"/>
      <c r="SNB134" s="31"/>
      <c r="SNC134" s="31"/>
      <c r="SND134" s="31"/>
      <c r="SNE134" s="31"/>
      <c r="SNF134" s="31"/>
      <c r="SNG134" s="31"/>
      <c r="SNH134" s="31"/>
      <c r="SNI134" s="31"/>
      <c r="SNJ134" s="31"/>
      <c r="SNK134" s="31"/>
      <c r="SNL134" s="31"/>
      <c r="SNM134" s="31"/>
      <c r="SNN134" s="31"/>
      <c r="SNO134" s="31"/>
      <c r="SNP134" s="31"/>
      <c r="SNQ134" s="31"/>
      <c r="SNR134" s="31"/>
      <c r="SNS134" s="31"/>
      <c r="SNT134" s="31"/>
      <c r="SNU134" s="31"/>
      <c r="SNV134" s="31"/>
      <c r="SNW134" s="31"/>
      <c r="SNX134" s="31"/>
      <c r="SNY134" s="31"/>
      <c r="SNZ134" s="31"/>
      <c r="SOA134" s="31"/>
      <c r="SOB134" s="31"/>
      <c r="SOC134" s="31"/>
      <c r="SOD134" s="31"/>
      <c r="SOE134" s="31"/>
      <c r="SOF134" s="31"/>
      <c r="SOG134" s="31"/>
      <c r="SOH134" s="31"/>
      <c r="SOI134" s="31"/>
      <c r="SOJ134" s="31"/>
      <c r="SOK134" s="31"/>
      <c r="SOL134" s="31"/>
      <c r="SOM134" s="31"/>
      <c r="SON134" s="31"/>
      <c r="SOO134" s="31"/>
      <c r="SOP134" s="31"/>
      <c r="SOQ134" s="31"/>
      <c r="SOR134" s="31"/>
      <c r="SOS134" s="31"/>
      <c r="SOT134" s="31"/>
      <c r="SOU134" s="31"/>
      <c r="SOV134" s="31"/>
      <c r="SOW134" s="31"/>
      <c r="SOX134" s="31"/>
      <c r="SOY134" s="31"/>
      <c r="SOZ134" s="31"/>
      <c r="SPA134" s="31"/>
      <c r="SPB134" s="31"/>
      <c r="SPC134" s="31"/>
      <c r="SPD134" s="31"/>
      <c r="SPE134" s="31"/>
      <c r="SPF134" s="31"/>
      <c r="SPG134" s="31"/>
      <c r="SPH134" s="31"/>
      <c r="SPI134" s="31"/>
      <c r="SPJ134" s="31"/>
      <c r="SPK134" s="31"/>
      <c r="SPL134" s="31"/>
      <c r="SPM134" s="31"/>
      <c r="SPN134" s="31"/>
      <c r="SPO134" s="31"/>
      <c r="SPP134" s="31"/>
      <c r="SPQ134" s="31"/>
      <c r="SPR134" s="31"/>
      <c r="SPS134" s="31"/>
      <c r="SPT134" s="31"/>
      <c r="SPU134" s="31"/>
      <c r="SPV134" s="31"/>
      <c r="SPW134" s="31"/>
      <c r="SPX134" s="31"/>
      <c r="SPY134" s="31"/>
      <c r="SPZ134" s="31"/>
      <c r="SQA134" s="31"/>
      <c r="SQB134" s="31"/>
      <c r="SQC134" s="31"/>
      <c r="SQD134" s="31"/>
      <c r="SQE134" s="31"/>
      <c r="SQF134" s="31"/>
      <c r="SQG134" s="31"/>
      <c r="SQH134" s="31"/>
      <c r="SQI134" s="31"/>
      <c r="SQJ134" s="31"/>
      <c r="SQK134" s="31"/>
      <c r="SQL134" s="31"/>
      <c r="SQM134" s="31"/>
      <c r="SQN134" s="31"/>
      <c r="SQO134" s="31"/>
      <c r="SQP134" s="31"/>
      <c r="SQQ134" s="31"/>
      <c r="SQR134" s="31"/>
      <c r="SQS134" s="31"/>
      <c r="SQT134" s="31"/>
      <c r="SQU134" s="31"/>
      <c r="SQV134" s="31"/>
      <c r="SQW134" s="31"/>
      <c r="SQX134" s="31"/>
      <c r="SQY134" s="31"/>
      <c r="SQZ134" s="31"/>
      <c r="SRA134" s="31"/>
      <c r="SRB134" s="31"/>
      <c r="SRC134" s="31"/>
      <c r="SRD134" s="31"/>
      <c r="SRE134" s="31"/>
      <c r="SRF134" s="31"/>
      <c r="SRG134" s="31"/>
      <c r="SRH134" s="31"/>
    </row>
    <row r="135" spans="1:13320" ht="12.75" customHeight="1" x14ac:dyDescent="0.15">
      <c r="A135" s="31" t="s">
        <v>62</v>
      </c>
      <c r="B135" s="82">
        <f t="shared" ref="B135:BG135" si="33">B133-B134</f>
        <v>724924.86549940938</v>
      </c>
      <c r="C135" s="82">
        <f t="shared" si="33"/>
        <v>-110649.73592503904</v>
      </c>
      <c r="D135" s="82">
        <f t="shared" si="33"/>
        <v>-302086.0823684244</v>
      </c>
      <c r="E135" s="82">
        <f t="shared" si="33"/>
        <v>-305613.91126514273</v>
      </c>
      <c r="F135" s="82">
        <f t="shared" si="33"/>
        <v>-860018.19053958938</v>
      </c>
      <c r="G135" s="82">
        <f t="shared" si="33"/>
        <v>-1184112.1518023363</v>
      </c>
      <c r="H135" s="82">
        <f t="shared" si="33"/>
        <v>-899503.22515536135</v>
      </c>
      <c r="I135" s="82">
        <f t="shared" si="33"/>
        <v>-1020637.4482385204</v>
      </c>
      <c r="J135" s="82">
        <f t="shared" si="33"/>
        <v>-1250178.3405911201</v>
      </c>
      <c r="K135" s="82">
        <f t="shared" si="33"/>
        <v>-1304707.8387569522</v>
      </c>
      <c r="L135" s="82">
        <f t="shared" si="33"/>
        <v>-1576502.7348833345</v>
      </c>
      <c r="M135" s="82">
        <f t="shared" si="33"/>
        <v>-1742688.0613675453</v>
      </c>
      <c r="N135" s="82">
        <f t="shared" si="33"/>
        <v>-1911968.3567985801</v>
      </c>
      <c r="O135" s="82">
        <f t="shared" si="33"/>
        <v>-2089901.6993295033</v>
      </c>
      <c r="P135" s="82">
        <f t="shared" si="33"/>
        <v>-2300628.5753327571</v>
      </c>
      <c r="Q135" s="82">
        <f t="shared" si="33"/>
        <v>-2377615.7184947161</v>
      </c>
      <c r="R135" s="82">
        <f t="shared" si="33"/>
        <v>-2554649.7976898202</v>
      </c>
      <c r="S135" s="82">
        <f t="shared" si="33"/>
        <v>-2855807.5070433225</v>
      </c>
      <c r="T135" s="82">
        <f t="shared" si="33"/>
        <v>-3008400.6247968678</v>
      </c>
      <c r="U135" s="82">
        <f t="shared" si="33"/>
        <v>-3107694.5960159446</v>
      </c>
      <c r="V135" s="82">
        <f t="shared" si="33"/>
        <v>-3436123.2331216359</v>
      </c>
      <c r="W135" s="82">
        <f t="shared" si="33"/>
        <v>-3779770.2769773891</v>
      </c>
      <c r="X135" s="82">
        <f t="shared" si="33"/>
        <v>-4024769.5715788067</v>
      </c>
      <c r="Y135" s="82">
        <f t="shared" si="33"/>
        <v>-4178595.3274468002</v>
      </c>
      <c r="Z135" s="82">
        <f t="shared" si="33"/>
        <v>-4510866.0613768594</v>
      </c>
      <c r="AA135" s="82">
        <f t="shared" si="33"/>
        <v>-4801901.5909998808</v>
      </c>
      <c r="AB135" s="82">
        <f t="shared" si="33"/>
        <v>-5077368.7203648249</v>
      </c>
      <c r="AC135" s="82">
        <f t="shared" si="33"/>
        <v>-5312511.6531845462</v>
      </c>
      <c r="AD135" s="82">
        <f t="shared" si="33"/>
        <v>-5574649.1216649618</v>
      </c>
      <c r="AE135" s="82">
        <f t="shared" si="33"/>
        <v>-5840760.9498973284</v>
      </c>
      <c r="AF135" s="82">
        <f t="shared" si="33"/>
        <v>-5856794.7214558665</v>
      </c>
      <c r="AG135" s="82">
        <f t="shared" si="33"/>
        <v>-5817934.9668188179</v>
      </c>
      <c r="AH135" s="82">
        <f t="shared" si="33"/>
        <v>-5693496.2262354484</v>
      </c>
      <c r="AI135" s="82">
        <f t="shared" si="33"/>
        <v>-5688451.2023321027</v>
      </c>
      <c r="AJ135" s="82">
        <f t="shared" si="33"/>
        <v>-5638936.711108027</v>
      </c>
      <c r="AK135" s="82">
        <f t="shared" si="33"/>
        <v>-5451147.2661034605</v>
      </c>
      <c r="AL135" s="82">
        <f t="shared" si="33"/>
        <v>-5424289.9494538484</v>
      </c>
      <c r="AM135" s="82">
        <f t="shared" si="33"/>
        <v>-5513674.4340962563</v>
      </c>
      <c r="AN135" s="82">
        <f t="shared" si="33"/>
        <v>-5491383.0732539063</v>
      </c>
      <c r="AO135" s="82">
        <f t="shared" si="33"/>
        <v>-5436467.2081359793</v>
      </c>
      <c r="AP135" s="82">
        <f t="shared" si="33"/>
        <v>-5012523.384872349</v>
      </c>
      <c r="AQ135" s="82">
        <f t="shared" si="33"/>
        <v>-4798488.3269582614</v>
      </c>
      <c r="AR135" s="82">
        <f t="shared" si="33"/>
        <v>-4284624.6702525057</v>
      </c>
      <c r="AS135" s="82">
        <f t="shared" si="33"/>
        <v>-3858248.9245514194</v>
      </c>
      <c r="AT135" s="82">
        <f t="shared" si="33"/>
        <v>-3135552.7977960575</v>
      </c>
      <c r="AU135" s="82">
        <f t="shared" si="33"/>
        <v>-2138818.0383623475</v>
      </c>
      <c r="AV135" s="82">
        <f t="shared" si="33"/>
        <v>-1267804.1330555342</v>
      </c>
      <c r="AW135" s="82">
        <f t="shared" si="33"/>
        <v>-271904.39441538893</v>
      </c>
      <c r="AX135" s="82">
        <f t="shared" si="33"/>
        <v>847220.344224756</v>
      </c>
      <c r="AY135" s="82">
        <f t="shared" si="33"/>
        <v>2209178.416198235</v>
      </c>
      <c r="AZ135" s="82">
        <f t="shared" si="33"/>
        <v>3476323.9881717144</v>
      </c>
      <c r="BA135" s="82">
        <f t="shared" si="33"/>
        <v>4973677.8934785249</v>
      </c>
      <c r="BB135" s="82">
        <f t="shared" si="33"/>
        <v>6900581.4625061713</v>
      </c>
      <c r="BC135" s="82">
        <f t="shared" si="33"/>
        <v>9184846.2027254868</v>
      </c>
      <c r="BD135" s="82">
        <f t="shared" si="33"/>
        <v>11532027.609611465</v>
      </c>
      <c r="BE135" s="82">
        <f t="shared" si="33"/>
        <v>13743267.763437347</v>
      </c>
      <c r="BF135" s="82">
        <f t="shared" si="33"/>
        <v>16224678.750596562</v>
      </c>
      <c r="BG135" s="82">
        <f t="shared" si="33"/>
        <v>18945560.571089111</v>
      </c>
    </row>
    <row r="136" spans="1:13320" ht="12.75" customHeight="1" x14ac:dyDescent="0.15"/>
    <row r="137" spans="1:13320" ht="12.75" customHeight="1" x14ac:dyDescent="0.15"/>
    <row r="138" spans="1:13320" ht="12.75" customHeight="1" x14ac:dyDescent="0.15"/>
    <row r="139" spans="1:13320" ht="12.75" customHeight="1" x14ac:dyDescent="0.15"/>
    <row r="140" spans="1:13320" ht="12.75" customHeight="1" x14ac:dyDescent="0.15"/>
    <row r="141" spans="1:13320" ht="12.75" customHeight="1" x14ac:dyDescent="0.15"/>
    <row r="142" spans="1:13320" ht="12.75" customHeight="1" x14ac:dyDescent="0.15"/>
    <row r="143" spans="1:13320" ht="12.75" customHeight="1" x14ac:dyDescent="0.15"/>
    <row r="144" spans="1:13320" ht="12.75" customHeight="1" x14ac:dyDescent="0.15"/>
    <row r="145" ht="12.75" customHeight="1" x14ac:dyDescent="0.15"/>
    <row r="146" ht="12.75" customHeight="1" x14ac:dyDescent="0.15"/>
    <row r="147" ht="12.75" customHeight="1" x14ac:dyDescent="0.15"/>
    <row r="148" ht="12.75" customHeight="1" x14ac:dyDescent="0.15"/>
    <row r="149" ht="12.75" customHeight="1" x14ac:dyDescent="0.15"/>
    <row r="150" ht="12.75" customHeight="1" x14ac:dyDescent="0.15"/>
    <row r="151" ht="12.75" customHeight="1" x14ac:dyDescent="0.15"/>
    <row r="152" ht="12.75" customHeight="1" x14ac:dyDescent="0.15"/>
    <row r="153" ht="12.75" customHeight="1" x14ac:dyDescent="0.15"/>
    <row r="154" ht="12.75" customHeight="1" x14ac:dyDescent="0.15"/>
    <row r="155" ht="12.75" customHeight="1" x14ac:dyDescent="0.15"/>
    <row r="156" ht="12.75" customHeight="1" x14ac:dyDescent="0.15"/>
    <row r="157" ht="12.75" customHeight="1" x14ac:dyDescent="0.15"/>
  </sheetData>
  <mergeCells count="2">
    <mergeCell ref="E4:P4"/>
    <mergeCell ref="D36:N36"/>
  </mergeCells>
  <pageMargins left="0.7" right="0.7" top="0.75" bottom="0.75" header="0" footer="0"/>
  <pageSetup paperSize="9" orientation="portrait"/>
  <drawing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R1011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36" sqref="B36"/>
    </sheetView>
  </sheetViews>
  <sheetFormatPr baseColWidth="10" defaultColWidth="12.5" defaultRowHeight="15" customHeight="1" x14ac:dyDescent="0.15"/>
  <cols>
    <col min="1" max="1" width="43.6640625" customWidth="1"/>
    <col min="2" max="2" width="19.5" customWidth="1"/>
    <col min="3" max="3" width="10.5" customWidth="1"/>
    <col min="4" max="23" width="11.5" customWidth="1"/>
    <col min="24" max="24" width="14" customWidth="1"/>
    <col min="25" max="36" width="12" customWidth="1"/>
    <col min="37" max="48" width="12.33203125" customWidth="1"/>
    <col min="49" max="60" width="14.6640625" customWidth="1"/>
    <col min="61" max="64" width="13" customWidth="1"/>
    <col min="65" max="65" width="12.33203125" customWidth="1"/>
    <col min="66" max="78" width="12.5" customWidth="1"/>
    <col min="79" max="80" width="8.5" customWidth="1"/>
    <col min="81" max="82" width="20.5" customWidth="1"/>
    <col min="83" max="88" width="15.83203125" customWidth="1"/>
    <col min="89" max="90" width="8.5" customWidth="1"/>
    <col min="91" max="91" width="17.1640625" customWidth="1"/>
    <col min="92" max="96" width="12.1640625" customWidth="1"/>
  </cols>
  <sheetData>
    <row r="1" spans="1:96" ht="32" x14ac:dyDescent="0.2">
      <c r="A1" s="42" t="s">
        <v>167</v>
      </c>
      <c r="B1" s="97" t="s">
        <v>168</v>
      </c>
      <c r="G1" s="27">
        <v>1.32</v>
      </c>
      <c r="H1" s="27">
        <v>1.32</v>
      </c>
      <c r="I1" s="27">
        <v>1.32</v>
      </c>
      <c r="J1" s="27">
        <v>1.32</v>
      </c>
      <c r="K1" s="27">
        <v>1.32</v>
      </c>
      <c r="L1" s="27">
        <v>1.32</v>
      </c>
      <c r="M1" s="27">
        <v>1.32</v>
      </c>
      <c r="N1" s="27">
        <v>1.32</v>
      </c>
      <c r="O1" s="27">
        <v>1.32</v>
      </c>
      <c r="P1" s="27">
        <v>1.32</v>
      </c>
      <c r="Q1" s="27">
        <v>1.32</v>
      </c>
      <c r="R1" s="27">
        <v>1.32</v>
      </c>
      <c r="S1" s="27">
        <v>1.32</v>
      </c>
      <c r="T1" s="27">
        <v>1.32</v>
      </c>
      <c r="U1" s="27">
        <v>1.32</v>
      </c>
      <c r="V1" s="27">
        <v>1.32</v>
      </c>
      <c r="W1" s="27">
        <v>1.32</v>
      </c>
      <c r="X1" s="27">
        <v>1.32</v>
      </c>
      <c r="Y1" s="27">
        <v>1.32</v>
      </c>
      <c r="Z1" s="27">
        <v>1.32</v>
      </c>
      <c r="AA1" s="27">
        <v>1.32</v>
      </c>
      <c r="AB1" s="27">
        <v>1.32</v>
      </c>
      <c r="AC1" s="27">
        <v>1.32</v>
      </c>
      <c r="AD1" s="27">
        <v>1.32</v>
      </c>
      <c r="AE1" s="27">
        <v>1.32</v>
      </c>
      <c r="AF1" s="27">
        <v>1.32</v>
      </c>
      <c r="AG1" s="27">
        <v>1.32</v>
      </c>
      <c r="AH1" s="27">
        <v>1.32</v>
      </c>
      <c r="AI1" s="27">
        <v>1.32</v>
      </c>
      <c r="AJ1" s="27">
        <v>1.32</v>
      </c>
      <c r="AK1" s="27">
        <v>1.32</v>
      </c>
      <c r="AL1" s="27">
        <v>1.32</v>
      </c>
      <c r="AM1" s="27">
        <v>1.32</v>
      </c>
      <c r="AN1" s="27">
        <v>1.32</v>
      </c>
      <c r="AO1" s="27">
        <v>1.32</v>
      </c>
      <c r="AP1" s="27">
        <v>1.32</v>
      </c>
      <c r="AQ1" s="27">
        <v>1.32</v>
      </c>
      <c r="AR1" s="27">
        <v>1.32</v>
      </c>
      <c r="AS1" s="27">
        <v>1.32</v>
      </c>
      <c r="AT1" s="27">
        <v>1.32</v>
      </c>
      <c r="AU1" s="27">
        <v>1.32</v>
      </c>
      <c r="AV1" s="27">
        <v>1.32</v>
      </c>
      <c r="AW1" s="27">
        <v>1.32</v>
      </c>
      <c r="AX1" s="27">
        <v>1.32</v>
      </c>
      <c r="AY1" s="27">
        <v>1.32</v>
      </c>
      <c r="AZ1" s="27">
        <v>1.32</v>
      </c>
      <c r="BA1" s="27">
        <v>1.32</v>
      </c>
      <c r="BB1" s="27">
        <v>1.32</v>
      </c>
      <c r="BC1" s="27">
        <v>1.32</v>
      </c>
      <c r="BD1" s="27">
        <v>1.32</v>
      </c>
      <c r="BE1" s="27">
        <v>1.32</v>
      </c>
      <c r="BF1" s="27">
        <v>1.32</v>
      </c>
      <c r="BG1" s="27">
        <v>1.32</v>
      </c>
      <c r="BH1" s="27">
        <v>1.32</v>
      </c>
      <c r="BI1" s="27">
        <v>1.32</v>
      </c>
      <c r="BJ1" s="27">
        <v>1.32</v>
      </c>
      <c r="BK1" s="27">
        <v>1.32</v>
      </c>
      <c r="BL1" s="27">
        <v>1.32</v>
      </c>
      <c r="BM1" s="27">
        <v>1.32</v>
      </c>
      <c r="BN1" s="27">
        <v>1.32</v>
      </c>
      <c r="BO1" s="27">
        <v>2.3199999999999998</v>
      </c>
      <c r="BP1" s="27">
        <v>3.32</v>
      </c>
      <c r="BQ1" s="27">
        <v>4.32</v>
      </c>
      <c r="BR1" s="27">
        <v>5.32</v>
      </c>
      <c r="BS1" s="27">
        <v>6.32</v>
      </c>
      <c r="BT1" s="27">
        <v>7.32</v>
      </c>
      <c r="BU1" s="27">
        <v>8.32</v>
      </c>
      <c r="BV1" s="27">
        <v>9.32</v>
      </c>
      <c r="BW1" s="27">
        <v>10.32</v>
      </c>
      <c r="BX1" s="27">
        <v>11.32</v>
      </c>
      <c r="BY1" s="27">
        <v>12.32</v>
      </c>
      <c r="BZ1" s="27">
        <v>13.32</v>
      </c>
      <c r="CF1">
        <f>CF19/CE19</f>
        <v>3.0707138481077725</v>
      </c>
      <c r="CG1">
        <f>CG19/CF19</f>
        <v>2.8969403636389033</v>
      </c>
      <c r="CH1">
        <f>CH19/CG19</f>
        <v>2.1940327575126104</v>
      </c>
      <c r="CI1">
        <f>CI19/CH19</f>
        <v>2.0472964194614867</v>
      </c>
      <c r="CJ1">
        <f>CJ19/CI19</f>
        <v>1.6381212148683619</v>
      </c>
    </row>
    <row r="2" spans="1:96" x14ac:dyDescent="0.2">
      <c r="B2" s="98"/>
      <c r="CH2" s="307">
        <f>CG19*2.2</f>
        <v>25887445.833333332</v>
      </c>
      <c r="CI2" s="307">
        <f>CH2*2</f>
        <v>51774891.666666664</v>
      </c>
    </row>
    <row r="3" spans="1:96" x14ac:dyDescent="0.2">
      <c r="B3" s="98"/>
      <c r="D3" s="42" t="s">
        <v>169</v>
      </c>
    </row>
    <row r="4" spans="1:96" ht="19" x14ac:dyDescent="0.25">
      <c r="A4" s="70"/>
      <c r="B4" s="98" t="s">
        <v>170</v>
      </c>
      <c r="C4" s="91">
        <v>45627</v>
      </c>
      <c r="D4" s="91">
        <v>45931</v>
      </c>
      <c r="E4" s="91">
        <f t="shared" ref="E4:BC4" si="0">D4+31</f>
        <v>45962</v>
      </c>
      <c r="F4" s="91">
        <f t="shared" si="0"/>
        <v>45993</v>
      </c>
      <c r="G4" s="91">
        <f t="shared" si="0"/>
        <v>46024</v>
      </c>
      <c r="H4" s="91">
        <f t="shared" si="0"/>
        <v>46055</v>
      </c>
      <c r="I4" s="91">
        <f t="shared" si="0"/>
        <v>46086</v>
      </c>
      <c r="J4" s="91">
        <f t="shared" si="0"/>
        <v>46117</v>
      </c>
      <c r="K4" s="91">
        <f t="shared" si="0"/>
        <v>46148</v>
      </c>
      <c r="L4" s="91">
        <f t="shared" si="0"/>
        <v>46179</v>
      </c>
      <c r="M4" s="91">
        <f t="shared" si="0"/>
        <v>46210</v>
      </c>
      <c r="N4" s="91">
        <f t="shared" si="0"/>
        <v>46241</v>
      </c>
      <c r="O4" s="91">
        <f t="shared" si="0"/>
        <v>46272</v>
      </c>
      <c r="P4" s="91">
        <f t="shared" si="0"/>
        <v>46303</v>
      </c>
      <c r="Q4" s="91">
        <f t="shared" si="0"/>
        <v>46334</v>
      </c>
      <c r="R4" s="91">
        <f t="shared" si="0"/>
        <v>46365</v>
      </c>
      <c r="S4" s="91">
        <f t="shared" si="0"/>
        <v>46396</v>
      </c>
      <c r="T4" s="91">
        <f t="shared" si="0"/>
        <v>46427</v>
      </c>
      <c r="U4" s="91">
        <f t="shared" si="0"/>
        <v>46458</v>
      </c>
      <c r="V4" s="91">
        <f t="shared" si="0"/>
        <v>46489</v>
      </c>
      <c r="W4" s="91">
        <f t="shared" si="0"/>
        <v>46520</v>
      </c>
      <c r="X4" s="91">
        <f t="shared" si="0"/>
        <v>46551</v>
      </c>
      <c r="Y4" s="91">
        <f t="shared" si="0"/>
        <v>46582</v>
      </c>
      <c r="Z4" s="91">
        <f t="shared" si="0"/>
        <v>46613</v>
      </c>
      <c r="AA4" s="91">
        <f t="shared" si="0"/>
        <v>46644</v>
      </c>
      <c r="AB4" s="91">
        <f t="shared" si="0"/>
        <v>46675</v>
      </c>
      <c r="AC4" s="91">
        <f t="shared" si="0"/>
        <v>46706</v>
      </c>
      <c r="AD4" s="91">
        <f t="shared" si="0"/>
        <v>46737</v>
      </c>
      <c r="AE4" s="91">
        <f t="shared" si="0"/>
        <v>46768</v>
      </c>
      <c r="AF4" s="91">
        <f t="shared" si="0"/>
        <v>46799</v>
      </c>
      <c r="AG4" s="91">
        <f t="shared" si="0"/>
        <v>46830</v>
      </c>
      <c r="AH4" s="91">
        <f t="shared" si="0"/>
        <v>46861</v>
      </c>
      <c r="AI4" s="91">
        <f t="shared" si="0"/>
        <v>46892</v>
      </c>
      <c r="AJ4" s="91">
        <f t="shared" si="0"/>
        <v>46923</v>
      </c>
      <c r="AK4" s="91">
        <f t="shared" si="0"/>
        <v>46954</v>
      </c>
      <c r="AL4" s="91">
        <f t="shared" si="0"/>
        <v>46985</v>
      </c>
      <c r="AM4" s="91">
        <f t="shared" si="0"/>
        <v>47016</v>
      </c>
      <c r="AN4" s="91">
        <f t="shared" si="0"/>
        <v>47047</v>
      </c>
      <c r="AO4" s="91">
        <f t="shared" si="0"/>
        <v>47078</v>
      </c>
      <c r="AP4" s="91">
        <f t="shared" si="0"/>
        <v>47109</v>
      </c>
      <c r="AQ4" s="91">
        <f t="shared" si="0"/>
        <v>47140</v>
      </c>
      <c r="AR4" s="91">
        <f t="shared" si="0"/>
        <v>47171</v>
      </c>
      <c r="AS4" s="91">
        <f t="shared" si="0"/>
        <v>47202</v>
      </c>
      <c r="AT4" s="91">
        <f t="shared" si="0"/>
        <v>47233</v>
      </c>
      <c r="AU4" s="91">
        <f t="shared" si="0"/>
        <v>47264</v>
      </c>
      <c r="AV4" s="91">
        <f t="shared" si="0"/>
        <v>47295</v>
      </c>
      <c r="AW4" s="91">
        <f t="shared" si="0"/>
        <v>47326</v>
      </c>
      <c r="AX4" s="91">
        <f t="shared" si="0"/>
        <v>47357</v>
      </c>
      <c r="AY4" s="91">
        <f t="shared" si="0"/>
        <v>47388</v>
      </c>
      <c r="AZ4" s="91">
        <f t="shared" si="0"/>
        <v>47419</v>
      </c>
      <c r="BA4" s="91">
        <f t="shared" si="0"/>
        <v>47450</v>
      </c>
      <c r="BB4" s="91">
        <f t="shared" si="0"/>
        <v>47481</v>
      </c>
      <c r="BC4" s="91">
        <f t="shared" si="0"/>
        <v>47512</v>
      </c>
      <c r="BD4" s="91">
        <f>BC4+10</f>
        <v>47522</v>
      </c>
      <c r="BE4" s="91">
        <f t="shared" ref="BE4:BN4" si="1">BD4+31</f>
        <v>47553</v>
      </c>
      <c r="BF4" s="91">
        <f t="shared" si="1"/>
        <v>47584</v>
      </c>
      <c r="BG4" s="91">
        <f t="shared" si="1"/>
        <v>47615</v>
      </c>
      <c r="BH4" s="91">
        <f t="shared" si="1"/>
        <v>47646</v>
      </c>
      <c r="BI4" s="91">
        <f t="shared" si="1"/>
        <v>47677</v>
      </c>
      <c r="BJ4" s="91">
        <f t="shared" si="1"/>
        <v>47708</v>
      </c>
      <c r="BK4" s="91">
        <f t="shared" si="1"/>
        <v>47739</v>
      </c>
      <c r="BL4" s="91">
        <f t="shared" si="1"/>
        <v>47770</v>
      </c>
      <c r="BM4" s="91">
        <f t="shared" si="1"/>
        <v>47801</v>
      </c>
      <c r="BN4" s="91">
        <f t="shared" si="1"/>
        <v>47832</v>
      </c>
      <c r="BO4" s="91">
        <f t="shared" ref="BO4" si="2">BN4+31</f>
        <v>47863</v>
      </c>
      <c r="BP4" s="91">
        <f t="shared" ref="BP4" si="3">BO4+31</f>
        <v>47894</v>
      </c>
      <c r="BQ4" s="91">
        <f t="shared" ref="BQ4" si="4">BP4+31</f>
        <v>47925</v>
      </c>
      <c r="BR4" s="91">
        <f t="shared" ref="BR4" si="5">BQ4+31</f>
        <v>47956</v>
      </c>
      <c r="BS4" s="91">
        <f t="shared" ref="BS4" si="6">BR4+31</f>
        <v>47987</v>
      </c>
      <c r="BT4" s="91">
        <f t="shared" ref="BT4" si="7">BS4+31</f>
        <v>48018</v>
      </c>
      <c r="BU4" s="91">
        <f t="shared" ref="BU4" si="8">BT4+31</f>
        <v>48049</v>
      </c>
      <c r="BV4" s="91">
        <f t="shared" ref="BV4" si="9">BU4+31</f>
        <v>48080</v>
      </c>
      <c r="BW4" s="91">
        <f t="shared" ref="BW4" si="10">BV4+31</f>
        <v>48111</v>
      </c>
      <c r="BX4" s="91">
        <f t="shared" ref="BX4" si="11">BW4+31</f>
        <v>48142</v>
      </c>
      <c r="BY4" s="91">
        <f t="shared" ref="BY4" si="12">BX4+31</f>
        <v>48173</v>
      </c>
      <c r="BZ4" s="91">
        <f t="shared" ref="BZ4" si="13">BY4+31</f>
        <v>48204</v>
      </c>
      <c r="CC4" s="43"/>
      <c r="CD4" s="304">
        <v>2025</v>
      </c>
      <c r="CE4" s="44">
        <v>2026</v>
      </c>
      <c r="CF4" s="44">
        <v>2027</v>
      </c>
      <c r="CG4" s="44">
        <v>2028</v>
      </c>
      <c r="CH4" s="44">
        <v>2029</v>
      </c>
      <c r="CI4" s="44">
        <v>2030</v>
      </c>
      <c r="CJ4" s="44">
        <v>2031</v>
      </c>
      <c r="CM4" s="323"/>
      <c r="CN4" s="324"/>
      <c r="CO4" s="324"/>
      <c r="CP4" s="324"/>
      <c r="CQ4" s="324"/>
      <c r="CR4" s="324"/>
    </row>
    <row r="5" spans="1:96" ht="19" x14ac:dyDescent="0.25">
      <c r="A5" s="70" t="s">
        <v>67</v>
      </c>
      <c r="B5" s="97"/>
      <c r="CC5" s="67" t="s">
        <v>67</v>
      </c>
      <c r="CD5" s="297"/>
      <c r="CE5" s="43"/>
      <c r="CF5" s="43"/>
      <c r="CG5" s="43"/>
      <c r="CH5" s="43"/>
      <c r="CI5" s="43"/>
      <c r="CJ5" s="296"/>
      <c r="CM5" s="325"/>
      <c r="CN5" s="323"/>
      <c r="CO5" s="323"/>
      <c r="CP5" s="323"/>
      <c r="CQ5" s="323"/>
      <c r="CR5" s="323"/>
    </row>
    <row r="6" spans="1:96" x14ac:dyDescent="0.2">
      <c r="A6" s="63" t="s">
        <v>171</v>
      </c>
      <c r="B6" s="354" t="s">
        <v>172</v>
      </c>
      <c r="C6" s="64"/>
      <c r="D6" s="320">
        <f>Revenue!I19</f>
        <v>598158</v>
      </c>
      <c r="E6" s="320">
        <f>Revenue!J19</f>
        <v>75913.920000000013</v>
      </c>
      <c r="F6" s="99">
        <f>Revenue!K19+24708</f>
        <v>32708</v>
      </c>
      <c r="G6" s="99">
        <f>Revenue!L19</f>
        <v>8000</v>
      </c>
      <c r="H6" s="99">
        <f>Revenue!M19</f>
        <v>8000</v>
      </c>
      <c r="I6" s="99">
        <f>Revenue!N19</f>
        <v>34900</v>
      </c>
      <c r="J6" s="99">
        <f>Revenue!O19</f>
        <v>35500</v>
      </c>
      <c r="K6" s="99">
        <f>Revenue!P19</f>
        <v>74900</v>
      </c>
      <c r="L6" s="99">
        <f>Revenue!Q19</f>
        <v>70000</v>
      </c>
      <c r="M6" s="99">
        <f>Revenue!R19</f>
        <v>155400</v>
      </c>
      <c r="N6" s="99">
        <f>Revenue!S19</f>
        <v>177330</v>
      </c>
      <c r="O6" s="99">
        <f>Revenue!T19</f>
        <v>133750</v>
      </c>
      <c r="P6" s="99">
        <f>Revenue!U19</f>
        <v>219000</v>
      </c>
      <c r="Q6" s="99">
        <f>Revenue!V19</f>
        <v>190000</v>
      </c>
      <c r="R6" s="99">
        <f>Revenue!W19</f>
        <v>216000</v>
      </c>
      <c r="S6" s="99">
        <f>Revenue!X19</f>
        <v>111530.788</v>
      </c>
      <c r="T6" s="99">
        <f>Revenue!Y19</f>
        <v>117941.288</v>
      </c>
      <c r="U6" s="99">
        <f>Revenue!Z19</f>
        <v>49600.788</v>
      </c>
      <c r="V6" s="99">
        <f>Revenue!AA19</f>
        <v>347817.33333333331</v>
      </c>
      <c r="W6" s="99">
        <f>Revenue!AB19</f>
        <v>257920.83333333331</v>
      </c>
      <c r="X6" s="99">
        <f>Revenue!AC19</f>
        <v>272630.33333333331</v>
      </c>
      <c r="Y6" s="99">
        <f>Revenue!AD19</f>
        <v>288395.83333333331</v>
      </c>
      <c r="Z6" s="99">
        <f>Revenue!AE19</f>
        <v>445979.16666666663</v>
      </c>
      <c r="AA6" s="99">
        <f>Revenue!AF19</f>
        <v>388416.66666666663</v>
      </c>
      <c r="AB6" s="99">
        <f>Revenue!AG19</f>
        <v>400791.66666666663</v>
      </c>
      <c r="AC6" s="99">
        <f>Revenue!AH19</f>
        <v>453104.16666666663</v>
      </c>
      <c r="AD6" s="99">
        <f>Revenue!AI19</f>
        <v>610687.5</v>
      </c>
      <c r="AE6" s="99">
        <f>Revenue!AJ19</f>
        <v>497812.5</v>
      </c>
      <c r="AF6" s="99">
        <f>Revenue!AK19</f>
        <v>563187.5</v>
      </c>
      <c r="AG6" s="99">
        <f>Revenue!AL19</f>
        <v>755208.33333333326</v>
      </c>
      <c r="AH6" s="99">
        <f>Revenue!AM19</f>
        <v>634375</v>
      </c>
      <c r="AI6" s="99">
        <f>Revenue!AN19</f>
        <v>822895.83333333326</v>
      </c>
      <c r="AJ6" s="99">
        <f>Revenue!AO19</f>
        <v>762333.33333333326</v>
      </c>
      <c r="AK6" s="99">
        <f>Revenue!AP19</f>
        <v>771770.83333333326</v>
      </c>
      <c r="AL6" s="99">
        <f>Revenue!AQ19</f>
        <v>859645.83333333326</v>
      </c>
      <c r="AM6" s="99">
        <f>Revenue!AR19</f>
        <v>844958.33333333326</v>
      </c>
      <c r="AN6" s="99">
        <f>Revenue!AS19</f>
        <v>835833.33333333326</v>
      </c>
      <c r="AO6" s="99">
        <f>Revenue!AT19</f>
        <v>1006479.1666666667</v>
      </c>
      <c r="AP6" s="99">
        <f>Revenue!AU19</f>
        <v>863145.83333333326</v>
      </c>
      <c r="AQ6" s="99">
        <f>Revenue!AV19</f>
        <v>890458.33333333326</v>
      </c>
      <c r="AR6" s="99">
        <f>Revenue!AW19</f>
        <v>995729.16666666674</v>
      </c>
      <c r="AS6" s="99">
        <f>Revenue!AX19</f>
        <v>890458.33333333326</v>
      </c>
      <c r="AT6" s="99">
        <f>Revenue!AY19</f>
        <v>1020729.1666666667</v>
      </c>
      <c r="AU6" s="99">
        <f>Revenue!AZ19</f>
        <v>912958.33333333326</v>
      </c>
      <c r="AV6" s="99">
        <f>Revenue!BA19</f>
        <v>1020729.1666666667</v>
      </c>
      <c r="AW6" s="99">
        <f>Revenue!BB19</f>
        <v>973229.16666666674</v>
      </c>
      <c r="AX6" s="99">
        <f>Revenue!BC19</f>
        <v>1043229.1666666667</v>
      </c>
      <c r="AY6" s="99">
        <f>Revenue!BD19</f>
        <v>1001229.1666666667</v>
      </c>
      <c r="AZ6" s="99">
        <f>Revenue!BE19</f>
        <v>1103500</v>
      </c>
      <c r="BA6" s="99">
        <f>Revenue!BF19</f>
        <v>1126000</v>
      </c>
      <c r="BB6" s="99">
        <f>Revenue!BG19</f>
        <v>1186270.8333333335</v>
      </c>
      <c r="BC6" s="99">
        <f>Revenue!BH19</f>
        <v>1138770.8333333335</v>
      </c>
      <c r="BD6" s="99">
        <f>Revenue!BI19</f>
        <v>1161270.8333333335</v>
      </c>
      <c r="BE6" s="99">
        <f>Revenue!BJ19</f>
        <v>1138770.8333333335</v>
      </c>
      <c r="BF6" s="99">
        <f>Revenue!BK19</f>
        <v>1186270.8333333335</v>
      </c>
      <c r="BG6" s="99">
        <f>Revenue!BL19</f>
        <v>1291541.6666666665</v>
      </c>
      <c r="BH6" s="99">
        <f>Revenue!BM19</f>
        <v>1269041.6666666665</v>
      </c>
      <c r="BI6" s="99">
        <f>Revenue!BN19</f>
        <v>1351812.5</v>
      </c>
      <c r="BJ6" s="99">
        <f>Revenue!BO19</f>
        <v>1374312.5</v>
      </c>
      <c r="BK6" s="99">
        <f>Revenue!BP19</f>
        <v>1344312.5</v>
      </c>
      <c r="BL6" s="99">
        <f>Revenue!BQ19</f>
        <v>1346812.5</v>
      </c>
      <c r="BM6" s="99">
        <f>Revenue!BR19</f>
        <v>1369312.5</v>
      </c>
      <c r="BN6" s="99">
        <f>Revenue!BS19</f>
        <v>1346812.5</v>
      </c>
      <c r="BO6" s="99">
        <f>Revenue!BT19</f>
        <v>1299312.5</v>
      </c>
      <c r="BP6" s="99">
        <f>Revenue!BU19</f>
        <v>1321812.5</v>
      </c>
      <c r="BQ6" s="99">
        <f>Revenue!BV19</f>
        <v>1364687.5</v>
      </c>
      <c r="BR6" s="99">
        <f>Revenue!BW19</f>
        <v>1364687.5</v>
      </c>
      <c r="BS6" s="99">
        <f>Revenue!BX19</f>
        <v>1191541.6666666665</v>
      </c>
      <c r="BT6" s="99">
        <f>Revenue!BY19</f>
        <v>1294979.1666666665</v>
      </c>
      <c r="BU6" s="99">
        <f>Revenue!BZ19</f>
        <v>1272479.1666666665</v>
      </c>
      <c r="BV6" s="99">
        <f>Revenue!CA19</f>
        <v>1133770.8333333335</v>
      </c>
      <c r="BW6" s="99">
        <f>Revenue!CB19</f>
        <v>1229604.1666666665</v>
      </c>
      <c r="BX6" s="99">
        <f>Revenue!CC19</f>
        <v>1189708.3333333335</v>
      </c>
      <c r="BY6" s="99">
        <f>Revenue!CD19</f>
        <v>1181270.8333333335</v>
      </c>
      <c r="BZ6" s="99">
        <f>Revenue!CE19</f>
        <v>1016562.5</v>
      </c>
      <c r="CC6" s="52" t="s">
        <v>171</v>
      </c>
      <c r="CD6" s="314">
        <f>SUM(D6:F6)</f>
        <v>706779.92</v>
      </c>
      <c r="CE6" s="48">
        <f t="shared" ref="CE6:CE18" si="14">SUM(G6:R6)</f>
        <v>1322780</v>
      </c>
      <c r="CF6" s="48">
        <f t="shared" ref="CF6:CF18" si="15">SUM(S6:AD6)</f>
        <v>3744816.3639999991</v>
      </c>
      <c r="CG6" s="48">
        <f t="shared" ref="CG6:CG18" si="16">SUM(AE6:AP6)</f>
        <v>9217645.8333333321</v>
      </c>
      <c r="CH6" s="48">
        <f t="shared" ref="CH6:CH18" si="17">SUM(AQ6:BB6)</f>
        <v>12164520.833333334</v>
      </c>
      <c r="CI6" s="48">
        <f t="shared" ref="CI6:CI18" si="18">SUM(BC6:BN6)</f>
        <v>15319041.666666666</v>
      </c>
      <c r="CJ6" s="305">
        <f>SUM(BO6:BZ6)</f>
        <v>14860416.666666666</v>
      </c>
      <c r="CM6" s="326"/>
      <c r="CN6" s="327"/>
      <c r="CO6" s="327"/>
      <c r="CP6" s="327"/>
      <c r="CQ6" s="327"/>
      <c r="CR6" s="327"/>
    </row>
    <row r="7" spans="1:96" x14ac:dyDescent="0.2">
      <c r="A7" s="63" t="s">
        <v>599</v>
      </c>
      <c r="B7" s="355"/>
      <c r="C7" s="64"/>
      <c r="D7" s="64"/>
      <c r="E7" s="64"/>
      <c r="F7" s="64"/>
      <c r="G7" s="64">
        <f>Revenue!L23</f>
        <v>0</v>
      </c>
      <c r="H7" s="64">
        <f>Revenue!M23</f>
        <v>0</v>
      </c>
      <c r="I7" s="64">
        <f>Revenue!N23</f>
        <v>0</v>
      </c>
      <c r="J7" s="64">
        <f>Revenue!O23</f>
        <v>0</v>
      </c>
      <c r="K7" s="64">
        <f>Revenue!P23</f>
        <v>0</v>
      </c>
      <c r="L7" s="64">
        <f>Revenue!Q23</f>
        <v>0</v>
      </c>
      <c r="M7" s="64">
        <f>Revenue!R23</f>
        <v>0</v>
      </c>
      <c r="N7" s="64">
        <f>Revenue!S23</f>
        <v>0</v>
      </c>
      <c r="O7" s="64">
        <f>Revenue!T23</f>
        <v>0</v>
      </c>
      <c r="P7" s="64">
        <f>Revenue!U23</f>
        <v>0</v>
      </c>
      <c r="Q7" s="64">
        <f>Revenue!V23</f>
        <v>0</v>
      </c>
      <c r="R7" s="64">
        <f>Revenue!W23</f>
        <v>0</v>
      </c>
      <c r="S7" s="64">
        <f>Revenue!X23</f>
        <v>0</v>
      </c>
      <c r="T7" s="64">
        <f>Revenue!Y23</f>
        <v>0</v>
      </c>
      <c r="U7" s="64">
        <f>Revenue!Z23</f>
        <v>34437.5</v>
      </c>
      <c r="V7" s="64">
        <f>Revenue!AA23</f>
        <v>9437.5</v>
      </c>
      <c r="W7" s="64">
        <f>Revenue!AB23</f>
        <v>9437.5</v>
      </c>
      <c r="X7" s="64">
        <f>Revenue!AC23</f>
        <v>9437.5</v>
      </c>
      <c r="Y7" s="64">
        <f>Revenue!AD23</f>
        <v>43875</v>
      </c>
      <c r="Z7" s="64">
        <f>Revenue!AE23</f>
        <v>18875</v>
      </c>
      <c r="AA7" s="64">
        <f>Revenue!AF23</f>
        <v>18875</v>
      </c>
      <c r="AB7" s="64">
        <f>Revenue!AG23</f>
        <v>53312.5</v>
      </c>
      <c r="AC7" s="64">
        <f>Revenue!AH23</f>
        <v>28312.5</v>
      </c>
      <c r="AD7" s="64">
        <f>Revenue!AI23</f>
        <v>28312.5</v>
      </c>
      <c r="AE7" s="64">
        <f>Revenue!AJ23</f>
        <v>28312.5</v>
      </c>
      <c r="AF7" s="64">
        <f>Revenue!AK23</f>
        <v>62750</v>
      </c>
      <c r="AG7" s="64">
        <f>Revenue!AL23</f>
        <v>93687.5</v>
      </c>
      <c r="AH7" s="64">
        <f>Revenue!AM23</f>
        <v>46187.5</v>
      </c>
      <c r="AI7" s="64">
        <f>Revenue!AN23</f>
        <v>80625</v>
      </c>
      <c r="AJ7" s="64">
        <f>Revenue!AO23</f>
        <v>55625</v>
      </c>
      <c r="AK7" s="64">
        <f>Revenue!AP23</f>
        <v>46187.5</v>
      </c>
      <c r="AL7" s="64">
        <f>Revenue!AQ23</f>
        <v>80625</v>
      </c>
      <c r="AM7" s="64">
        <f>Revenue!AR23</f>
        <v>121000</v>
      </c>
      <c r="AN7" s="64">
        <f>Revenue!AS23</f>
        <v>228770.83333333331</v>
      </c>
      <c r="AO7" s="64">
        <f>Revenue!AT23</f>
        <v>256083.33333333331</v>
      </c>
      <c r="AP7" s="64">
        <f>Revenue!AU23</f>
        <v>283395.83333333331</v>
      </c>
      <c r="AQ7" s="64">
        <f>Revenue!AV23</f>
        <v>310708.33333333331</v>
      </c>
      <c r="AR7" s="64">
        <f>Revenue!AW23</f>
        <v>263208.33333333331</v>
      </c>
      <c r="AS7" s="64">
        <f>Revenue!AX23</f>
        <v>320145.83333333331</v>
      </c>
      <c r="AT7" s="64">
        <f>Revenue!AY23</f>
        <v>477729.16666666663</v>
      </c>
      <c r="AU7" s="64">
        <f>Revenue!AZ23</f>
        <v>448104.16666666663</v>
      </c>
      <c r="AV7" s="64">
        <f>Revenue!BA23</f>
        <v>410041.66666666663</v>
      </c>
      <c r="AW7" s="64">
        <f>Revenue!BB23</f>
        <v>484854.16666666663</v>
      </c>
      <c r="AX7" s="64">
        <f>Revenue!BC23</f>
        <v>502729.16666666663</v>
      </c>
      <c r="AY7" s="64">
        <f>Revenue!BD23</f>
        <v>512166.66666666663</v>
      </c>
      <c r="AZ7" s="64">
        <f>Revenue!BE23</f>
        <v>642916.66666666663</v>
      </c>
      <c r="BA7" s="64">
        <f>Revenue!BF23</f>
        <v>682166.66666666663</v>
      </c>
      <c r="BB7" s="64">
        <f>Revenue!BG23</f>
        <v>684479.16666666663</v>
      </c>
      <c r="BC7" s="64">
        <f>Revenue!BH23</f>
        <v>842062.5</v>
      </c>
      <c r="BD7" s="64">
        <f>Revenue!BI23</f>
        <v>808812.5</v>
      </c>
      <c r="BE7" s="64">
        <f>Revenue!BJ23</f>
        <v>923520.83333333326</v>
      </c>
      <c r="BF7" s="64">
        <f>Revenue!BK23</f>
        <v>998333.33333333326</v>
      </c>
      <c r="BG7" s="64">
        <f>Revenue!BL23</f>
        <v>912770.83333333326</v>
      </c>
      <c r="BH7" s="64">
        <f>Revenue!BM23</f>
        <v>1005458.3333333333</v>
      </c>
      <c r="BI7" s="64">
        <f>Revenue!BN23</f>
        <v>1163041.6666666667</v>
      </c>
      <c r="BJ7" s="64">
        <f>Revenue!BO23</f>
        <v>1211729.1666666667</v>
      </c>
      <c r="BK7" s="64">
        <f>Revenue!BP23</f>
        <v>1388187.5</v>
      </c>
      <c r="BL7" s="64">
        <f>Revenue!BQ23</f>
        <v>1382541.6666666667</v>
      </c>
      <c r="BM7" s="64">
        <f>Revenue!BR23</f>
        <v>1517625</v>
      </c>
      <c r="BN7" s="64">
        <f>Revenue!BS23</f>
        <v>1637145.8333333335</v>
      </c>
      <c r="BO7" s="64">
        <f>Revenue!BT23</f>
        <v>1704833.3333333335</v>
      </c>
      <c r="BP7" s="64">
        <f>Revenue!BU23</f>
        <v>1810291.6666666665</v>
      </c>
      <c r="BQ7" s="64">
        <f>Revenue!BV23</f>
        <v>1864916.6666666665</v>
      </c>
      <c r="BR7" s="64">
        <f>Revenue!BW23</f>
        <v>1932604.1666666665</v>
      </c>
      <c r="BS7" s="64">
        <f>Revenue!BX23</f>
        <v>2047500</v>
      </c>
      <c r="BT7" s="64">
        <f>Revenue!BY23</f>
        <v>2167020.8333333335</v>
      </c>
      <c r="BU7" s="64">
        <f>Revenue!BZ23</f>
        <v>2234708.3333333335</v>
      </c>
      <c r="BV7" s="64">
        <f>Revenue!CA23</f>
        <v>2312854.1666666665</v>
      </c>
      <c r="BW7" s="64">
        <f>Revenue!CB23</f>
        <v>2330729.1666666665</v>
      </c>
      <c r="BX7" s="64">
        <f>Revenue!CC23</f>
        <v>2470437.5</v>
      </c>
      <c r="BY7" s="64">
        <f>Revenue!CD23</f>
        <v>2292666.6666666665</v>
      </c>
      <c r="BZ7" s="64">
        <f>Revenue!CE23</f>
        <v>2340166.6666666665</v>
      </c>
      <c r="CC7" s="52" t="s">
        <v>380</v>
      </c>
      <c r="CD7" s="314">
        <f t="shared" ref="CD7:CD10" si="19">SUM(D7:F7)</f>
        <v>0</v>
      </c>
      <c r="CE7" s="48">
        <f t="shared" si="14"/>
        <v>0</v>
      </c>
      <c r="CF7" s="48">
        <f t="shared" si="15"/>
        <v>254312.5</v>
      </c>
      <c r="CG7" s="48">
        <f t="shared" si="16"/>
        <v>1383249.9999999998</v>
      </c>
      <c r="CH7" s="48">
        <f t="shared" si="17"/>
        <v>5739250</v>
      </c>
      <c r="CI7" s="48">
        <f t="shared" si="18"/>
        <v>13791229.166666666</v>
      </c>
      <c r="CJ7" s="305">
        <f t="shared" ref="CJ7:CJ10" si="20">SUM(BO7:BZ7)</f>
        <v>25508729.166666668</v>
      </c>
      <c r="CM7" s="326"/>
      <c r="CN7" s="327"/>
      <c r="CO7" s="327"/>
      <c r="CP7" s="327"/>
      <c r="CQ7" s="327"/>
      <c r="CR7" s="327"/>
    </row>
    <row r="8" spans="1:96" x14ac:dyDescent="0.2">
      <c r="A8" s="100" t="s">
        <v>174</v>
      </c>
      <c r="B8" s="355"/>
      <c r="C8" s="64"/>
      <c r="D8" s="64"/>
      <c r="E8" s="64"/>
      <c r="F8" s="64"/>
      <c r="G8" s="64">
        <f>Revenue!L27</f>
        <v>0</v>
      </c>
      <c r="H8" s="64">
        <f>Revenue!M27</f>
        <v>0</v>
      </c>
      <c r="I8" s="64">
        <f>Revenue!N27</f>
        <v>0</v>
      </c>
      <c r="J8" s="64">
        <f>Revenue!O27</f>
        <v>0</v>
      </c>
      <c r="K8" s="64">
        <f>Revenue!P27</f>
        <v>0</v>
      </c>
      <c r="L8" s="64">
        <f>Revenue!Q27</f>
        <v>0</v>
      </c>
      <c r="M8" s="64">
        <f>Revenue!R27</f>
        <v>0</v>
      </c>
      <c r="N8" s="64">
        <f>Revenue!S27</f>
        <v>0</v>
      </c>
      <c r="O8" s="64">
        <f>Revenue!T27</f>
        <v>0</v>
      </c>
      <c r="P8" s="64">
        <f>Revenue!U27</f>
        <v>0</v>
      </c>
      <c r="Q8" s="64">
        <f>Revenue!V27</f>
        <v>0</v>
      </c>
      <c r="R8" s="64">
        <f>Revenue!W27</f>
        <v>0</v>
      </c>
      <c r="S8" s="64">
        <f>Revenue!X27</f>
        <v>0</v>
      </c>
      <c r="T8" s="64">
        <f>Revenue!Y27</f>
        <v>0</v>
      </c>
      <c r="U8" s="64">
        <f>Revenue!Z27</f>
        <v>0</v>
      </c>
      <c r="V8" s="64">
        <f>Revenue!AA27</f>
        <v>0</v>
      </c>
      <c r="W8" s="64">
        <f>Revenue!AB27</f>
        <v>0</v>
      </c>
      <c r="X8" s="64">
        <f>Revenue!AC27</f>
        <v>0</v>
      </c>
      <c r="Y8" s="64">
        <f>Revenue!AD27</f>
        <v>0</v>
      </c>
      <c r="Z8" s="64">
        <f>Revenue!AE27</f>
        <v>0</v>
      </c>
      <c r="AA8" s="64">
        <f>Revenue!AF27</f>
        <v>34437.5</v>
      </c>
      <c r="AB8" s="64">
        <f>Revenue!AG27</f>
        <v>9437.5</v>
      </c>
      <c r="AC8" s="64">
        <f>Revenue!AH27</f>
        <v>9437.5</v>
      </c>
      <c r="AD8" s="64">
        <f>Revenue!AI27</f>
        <v>9437.5</v>
      </c>
      <c r="AE8" s="64">
        <f>Revenue!AJ27</f>
        <v>43875</v>
      </c>
      <c r="AF8" s="64">
        <f>Revenue!AK27</f>
        <v>18875</v>
      </c>
      <c r="AG8" s="64">
        <f>Revenue!AL27</f>
        <v>18875</v>
      </c>
      <c r="AH8" s="64">
        <f>Revenue!AM27</f>
        <v>84250</v>
      </c>
      <c r="AI8" s="64">
        <f>Revenue!AN27</f>
        <v>36750</v>
      </c>
      <c r="AJ8" s="64">
        <f>Revenue!AO27</f>
        <v>36750</v>
      </c>
      <c r="AK8" s="64">
        <f>Revenue!AP27</f>
        <v>71187.5</v>
      </c>
      <c r="AL8" s="64">
        <f>Revenue!AQ27</f>
        <v>46187.5</v>
      </c>
      <c r="AM8" s="64">
        <f>Revenue!AR27</f>
        <v>36750</v>
      </c>
      <c r="AN8" s="64">
        <f>Revenue!AS27</f>
        <v>71187.5</v>
      </c>
      <c r="AO8" s="64">
        <f>Revenue!AT27</f>
        <v>111562.5</v>
      </c>
      <c r="AP8" s="64">
        <f>Revenue!AU27</f>
        <v>98500</v>
      </c>
      <c r="AQ8" s="64">
        <f>Revenue!AV27</f>
        <v>98500</v>
      </c>
      <c r="AR8" s="64">
        <f>Revenue!AW27</f>
        <v>303583.33333333331</v>
      </c>
      <c r="AS8" s="64">
        <f>Revenue!AX27</f>
        <v>183583.33333333331</v>
      </c>
      <c r="AT8" s="64">
        <f>Revenue!AY27</f>
        <v>265520.83333333331</v>
      </c>
      <c r="AU8" s="64">
        <f>Revenue!AZ27</f>
        <v>258395.83333333331</v>
      </c>
      <c r="AV8" s="64">
        <f>Revenue!BA27</f>
        <v>245333.33333333331</v>
      </c>
      <c r="AW8" s="64">
        <f>Revenue!BB27</f>
        <v>310708.33333333331</v>
      </c>
      <c r="AX8" s="64">
        <f>Revenue!BC27</f>
        <v>272645.83333333331</v>
      </c>
      <c r="AY8" s="64">
        <f>Revenue!BD27</f>
        <v>313020.83333333331</v>
      </c>
      <c r="AZ8" s="64">
        <f>Revenue!BE27</f>
        <v>355895.83333333331</v>
      </c>
      <c r="BA8" s="64">
        <f>Revenue!BF27</f>
        <v>495604.16666666663</v>
      </c>
      <c r="BB8" s="64">
        <f>Revenue!BG27</f>
        <v>565791.66666666663</v>
      </c>
      <c r="BC8" s="64">
        <f>Revenue!BH27</f>
        <v>511166.66666666663</v>
      </c>
      <c r="BD8" s="64">
        <f>Revenue!BI27</f>
        <v>462833.33333333331</v>
      </c>
      <c r="BE8" s="64">
        <f>Revenue!BJ27</f>
        <v>564958.33333333326</v>
      </c>
      <c r="BF8" s="64">
        <f>Revenue!BK27</f>
        <v>657166.66666666663</v>
      </c>
      <c r="BG8" s="64">
        <f>Revenue!BL27</f>
        <v>693916.66666666663</v>
      </c>
      <c r="BH8" s="64">
        <f>Revenue!BM27</f>
        <v>673729.16666666663</v>
      </c>
      <c r="BI8" s="64">
        <f>Revenue!BN27</f>
        <v>683166.66666666663</v>
      </c>
      <c r="BJ8" s="64">
        <f>Revenue!BO27</f>
        <v>906125</v>
      </c>
      <c r="BK8" s="64">
        <f>Revenue!BP27</f>
        <v>830000</v>
      </c>
      <c r="BL8" s="64">
        <f>Revenue!BQ27</f>
        <v>1004625</v>
      </c>
      <c r="BM8" s="64">
        <f>Revenue!BR27</f>
        <v>1041375</v>
      </c>
      <c r="BN8" s="64">
        <f>Revenue!BS27</f>
        <v>1198958.3333333333</v>
      </c>
      <c r="BO8" s="64">
        <f>Revenue!BT27</f>
        <v>1206083.3333333333</v>
      </c>
      <c r="BP8" s="64">
        <f>Revenue!BU27</f>
        <v>1316166.6666666667</v>
      </c>
      <c r="BQ8" s="64">
        <f>Revenue!BV27</f>
        <v>1343479.1666666667</v>
      </c>
      <c r="BR8" s="64">
        <f>Revenue!BW27</f>
        <v>1436166.6666666667</v>
      </c>
      <c r="BS8" s="64">
        <f>Revenue!BX27</f>
        <v>1480875</v>
      </c>
      <c r="BT8" s="64">
        <f>Revenue!BY27</f>
        <v>1560500</v>
      </c>
      <c r="BU8" s="64">
        <f>Revenue!BZ27</f>
        <v>1680020.8333333335</v>
      </c>
      <c r="BV8" s="64">
        <f>Revenue!CA27</f>
        <v>1599562.5</v>
      </c>
      <c r="BW8" s="64">
        <f>Revenue!CB27</f>
        <v>1744083.3333333335</v>
      </c>
      <c r="BX8" s="64">
        <f>Revenue!CC27</f>
        <v>1818416.6666666665</v>
      </c>
      <c r="BY8" s="64">
        <f>Revenue!CD27</f>
        <v>1828333.3333333335</v>
      </c>
      <c r="BZ8" s="64">
        <f>Revenue!CE27</f>
        <v>1772395.8333333335</v>
      </c>
      <c r="CC8" s="101" t="s">
        <v>174</v>
      </c>
      <c r="CD8" s="314">
        <f t="shared" si="19"/>
        <v>0</v>
      </c>
      <c r="CE8" s="48">
        <f t="shared" si="14"/>
        <v>0</v>
      </c>
      <c r="CF8" s="48">
        <f t="shared" si="15"/>
        <v>62750</v>
      </c>
      <c r="CG8" s="48">
        <f t="shared" si="16"/>
        <v>674750</v>
      </c>
      <c r="CH8" s="48">
        <f t="shared" si="17"/>
        <v>3668583.333333333</v>
      </c>
      <c r="CI8" s="48">
        <f t="shared" si="18"/>
        <v>9228020.833333334</v>
      </c>
      <c r="CJ8" s="305">
        <f t="shared" si="20"/>
        <v>18786083.333333332</v>
      </c>
      <c r="CM8" s="328"/>
      <c r="CN8" s="327"/>
      <c r="CO8" s="327"/>
      <c r="CP8" s="327"/>
      <c r="CQ8" s="327"/>
      <c r="CR8" s="327"/>
    </row>
    <row r="9" spans="1:96" x14ac:dyDescent="0.2">
      <c r="A9" s="100" t="s">
        <v>175</v>
      </c>
      <c r="B9" s="355"/>
      <c r="C9" s="64"/>
      <c r="D9" s="64"/>
      <c r="E9" s="64"/>
      <c r="F9" s="64"/>
      <c r="G9" s="64">
        <f>Revenue!L31</f>
        <v>0</v>
      </c>
      <c r="H9" s="64">
        <f>Revenue!M31</f>
        <v>0</v>
      </c>
      <c r="I9" s="64">
        <f>Revenue!N31</f>
        <v>0</v>
      </c>
      <c r="J9" s="64">
        <f>Revenue!O31</f>
        <v>0</v>
      </c>
      <c r="K9" s="64">
        <f>Revenue!P31</f>
        <v>0</v>
      </c>
      <c r="L9" s="64">
        <f>Revenue!Q31</f>
        <v>0</v>
      </c>
      <c r="M9" s="64">
        <f>Revenue!R31</f>
        <v>0</v>
      </c>
      <c r="N9" s="64">
        <f>Revenue!S31</f>
        <v>0</v>
      </c>
      <c r="O9" s="64">
        <f>Revenue!T31</f>
        <v>0</v>
      </c>
      <c r="P9" s="64">
        <f>Revenue!U31</f>
        <v>0</v>
      </c>
      <c r="Q9" s="64">
        <f>Revenue!V31</f>
        <v>0</v>
      </c>
      <c r="R9" s="64">
        <f>Revenue!W31</f>
        <v>0</v>
      </c>
      <c r="S9" s="64">
        <f>Revenue!X31</f>
        <v>0</v>
      </c>
      <c r="T9" s="64">
        <f>Revenue!Y31</f>
        <v>0</v>
      </c>
      <c r="U9" s="64">
        <f>Revenue!Z31</f>
        <v>0</v>
      </c>
      <c r="V9" s="64">
        <f>Revenue!AA31</f>
        <v>0</v>
      </c>
      <c r="W9" s="64">
        <f>Revenue!AB31</f>
        <v>0</v>
      </c>
      <c r="X9" s="64">
        <f>Revenue!AC31</f>
        <v>0</v>
      </c>
      <c r="Y9" s="64">
        <f>Revenue!AD31</f>
        <v>0</v>
      </c>
      <c r="Z9" s="64">
        <f>Revenue!AE31</f>
        <v>0</v>
      </c>
      <c r="AA9" s="64">
        <f>Revenue!AF31</f>
        <v>0</v>
      </c>
      <c r="AB9" s="64">
        <f>Revenue!AG31</f>
        <v>0</v>
      </c>
      <c r="AC9" s="64">
        <f>Revenue!AH31</f>
        <v>0</v>
      </c>
      <c r="AD9" s="64">
        <f>Revenue!AI31</f>
        <v>0</v>
      </c>
      <c r="AE9" s="64">
        <f>Revenue!AJ31</f>
        <v>34437.5</v>
      </c>
      <c r="AF9" s="64">
        <f>Revenue!AK31</f>
        <v>9437.5</v>
      </c>
      <c r="AG9" s="64">
        <f>Revenue!AL31</f>
        <v>9437.5</v>
      </c>
      <c r="AH9" s="64">
        <f>Revenue!AM31</f>
        <v>9437.5</v>
      </c>
      <c r="AI9" s="64">
        <f>Revenue!AN31</f>
        <v>9437.5</v>
      </c>
      <c r="AJ9" s="64">
        <f>Revenue!AO31</f>
        <v>43875</v>
      </c>
      <c r="AK9" s="64">
        <f>Revenue!AP31</f>
        <v>18875</v>
      </c>
      <c r="AL9" s="64">
        <f>Revenue!AQ31</f>
        <v>18875</v>
      </c>
      <c r="AM9" s="64">
        <f>Revenue!AR31</f>
        <v>18875</v>
      </c>
      <c r="AN9" s="64">
        <f>Revenue!AS31</f>
        <v>53312.5</v>
      </c>
      <c r="AO9" s="64">
        <f>Revenue!AT31</f>
        <v>93687.5</v>
      </c>
      <c r="AP9" s="64">
        <f>Revenue!AU31</f>
        <v>46187.5</v>
      </c>
      <c r="AQ9" s="64">
        <f>Revenue!AV31</f>
        <v>71187.5</v>
      </c>
      <c r="AR9" s="64">
        <f>Revenue!AW31</f>
        <v>46187.5</v>
      </c>
      <c r="AS9" s="64">
        <f>Revenue!AX31</f>
        <v>111562.5</v>
      </c>
      <c r="AT9" s="64">
        <f>Revenue!AY31</f>
        <v>228770.83333333331</v>
      </c>
      <c r="AU9" s="64">
        <f>Revenue!AZ31</f>
        <v>221645.83333333331</v>
      </c>
      <c r="AV9" s="64">
        <f>Revenue!BA31</f>
        <v>199145.83333333331</v>
      </c>
      <c r="AW9" s="64">
        <f>Revenue!BB31</f>
        <v>174145.83333333331</v>
      </c>
      <c r="AX9" s="64">
        <f>Revenue!BC31</f>
        <v>273958.33333333331</v>
      </c>
      <c r="AY9" s="64">
        <f>Revenue!BD31</f>
        <v>201458.33333333331</v>
      </c>
      <c r="AZ9" s="64">
        <f>Revenue!BE31</f>
        <v>291833.33333333331</v>
      </c>
      <c r="BA9" s="64">
        <f>Revenue!BF31</f>
        <v>335708.33333333331</v>
      </c>
      <c r="BB9" s="64">
        <f>Revenue!BG31</f>
        <v>468291.66666666663</v>
      </c>
      <c r="BC9" s="64">
        <f>Revenue!BH31</f>
        <v>438666.66666666663</v>
      </c>
      <c r="BD9" s="64">
        <f>Revenue!BI31</f>
        <v>500416.66666666663</v>
      </c>
      <c r="BE9" s="64">
        <f>Revenue!BJ31</f>
        <v>484854.16666666663</v>
      </c>
      <c r="BF9" s="64">
        <f>Revenue!BK31</f>
        <v>550229.16666666663</v>
      </c>
      <c r="BG9" s="64">
        <f>Revenue!BL31</f>
        <v>512166.66666666663</v>
      </c>
      <c r="BH9" s="64">
        <f>Revenue!BM31</f>
        <v>564479.16666666663</v>
      </c>
      <c r="BI9" s="64">
        <f>Revenue!BN31</f>
        <v>566791.66666666663</v>
      </c>
      <c r="BJ9" s="64">
        <f>Revenue!BO31</f>
        <v>731500</v>
      </c>
      <c r="BK9" s="64">
        <f>Revenue!BP31</f>
        <v>686312.5</v>
      </c>
      <c r="BL9" s="64">
        <f>Revenue!BQ31</f>
        <v>916395.83333333326</v>
      </c>
      <c r="BM9" s="64">
        <f>Revenue!BR31</f>
        <v>1051479.1666666667</v>
      </c>
      <c r="BN9" s="64">
        <f>Revenue!BS31</f>
        <v>1053791.6666666667</v>
      </c>
      <c r="BO9" s="64">
        <f>Revenue!BT31</f>
        <v>1068041.6666666667</v>
      </c>
      <c r="BP9" s="64">
        <f>Revenue!BU31</f>
        <v>1191187.5</v>
      </c>
      <c r="BQ9" s="64">
        <f>Revenue!BV31</f>
        <v>1335708.3333333335</v>
      </c>
      <c r="BR9" s="64">
        <f>Revenue!BW31</f>
        <v>1338020.8333333335</v>
      </c>
      <c r="BS9" s="64">
        <f>Revenue!BX31</f>
        <v>1352270.8333333335</v>
      </c>
      <c r="BT9" s="64">
        <f>Revenue!BY31</f>
        <v>1475416.6666666665</v>
      </c>
      <c r="BU9" s="64">
        <f>Revenue!BZ31</f>
        <v>1619937.5</v>
      </c>
      <c r="BV9" s="64">
        <f>Revenue!CA31</f>
        <v>1612812.5</v>
      </c>
      <c r="BW9" s="64">
        <f>Revenue!CB31</f>
        <v>1627062.5</v>
      </c>
      <c r="BX9" s="64">
        <f>Revenue!CC31</f>
        <v>1749375</v>
      </c>
      <c r="BY9" s="64">
        <f>Revenue!CD31</f>
        <v>1636979.1666666665</v>
      </c>
      <c r="BZ9" s="64">
        <f>Revenue!CE31</f>
        <v>1711791.6666666665</v>
      </c>
      <c r="CC9" s="101" t="s">
        <v>175</v>
      </c>
      <c r="CD9" s="314">
        <f t="shared" si="19"/>
        <v>0</v>
      </c>
      <c r="CE9" s="48">
        <f t="shared" si="14"/>
        <v>0</v>
      </c>
      <c r="CF9" s="48">
        <f t="shared" si="15"/>
        <v>0</v>
      </c>
      <c r="CG9" s="48">
        <f t="shared" si="16"/>
        <v>365875</v>
      </c>
      <c r="CH9" s="48">
        <f t="shared" si="17"/>
        <v>2623895.833333333</v>
      </c>
      <c r="CI9" s="48">
        <f t="shared" si="18"/>
        <v>8057083.333333333</v>
      </c>
      <c r="CJ9" s="305">
        <f t="shared" si="20"/>
        <v>17718604.166666668</v>
      </c>
      <c r="CM9" s="328"/>
      <c r="CN9" s="327"/>
      <c r="CO9" s="327"/>
      <c r="CP9" s="327"/>
      <c r="CQ9" s="327"/>
      <c r="CR9" s="327"/>
    </row>
    <row r="10" spans="1:96" x14ac:dyDescent="0.2">
      <c r="A10" s="100" t="s">
        <v>176</v>
      </c>
      <c r="B10" s="355"/>
      <c r="C10" s="64"/>
      <c r="D10" s="64"/>
      <c r="E10" s="64"/>
      <c r="F10" s="64"/>
      <c r="G10" s="64">
        <f>Revenue!L35</f>
        <v>0</v>
      </c>
      <c r="H10" s="64">
        <f>Revenue!M35</f>
        <v>0</v>
      </c>
      <c r="I10" s="64">
        <f>Revenue!N35</f>
        <v>0</v>
      </c>
      <c r="J10" s="64">
        <f>Revenue!O35</f>
        <v>0</v>
      </c>
      <c r="K10" s="64">
        <f>Revenue!P35</f>
        <v>0</v>
      </c>
      <c r="L10" s="64">
        <f>Revenue!Q35</f>
        <v>0</v>
      </c>
      <c r="M10" s="64">
        <f>Revenue!R35</f>
        <v>0</v>
      </c>
      <c r="N10" s="64">
        <f>Revenue!S35</f>
        <v>0</v>
      </c>
      <c r="O10" s="64">
        <f>Revenue!T35</f>
        <v>0</v>
      </c>
      <c r="P10" s="64">
        <f>Revenue!U35</f>
        <v>0</v>
      </c>
      <c r="Q10" s="64">
        <f>Revenue!V35</f>
        <v>0</v>
      </c>
      <c r="R10" s="64">
        <f>Revenue!W35</f>
        <v>0</v>
      </c>
      <c r="S10" s="64">
        <f>Revenue!X35</f>
        <v>0</v>
      </c>
      <c r="T10" s="64">
        <f>Revenue!Y35</f>
        <v>0</v>
      </c>
      <c r="U10" s="64">
        <f>Revenue!Z35</f>
        <v>0</v>
      </c>
      <c r="V10" s="64">
        <f>Revenue!AA35</f>
        <v>0</v>
      </c>
      <c r="W10" s="64">
        <f>Revenue!AB35</f>
        <v>0</v>
      </c>
      <c r="X10" s="64">
        <f>Revenue!AC35</f>
        <v>0</v>
      </c>
      <c r="Y10" s="64">
        <f>Revenue!AD35</f>
        <v>0</v>
      </c>
      <c r="Z10" s="64">
        <f>Revenue!AE35</f>
        <v>0</v>
      </c>
      <c r="AA10" s="64">
        <f>Revenue!AF35</f>
        <v>0</v>
      </c>
      <c r="AB10" s="64">
        <f>Revenue!AG35</f>
        <v>0</v>
      </c>
      <c r="AC10" s="64">
        <f>Revenue!AH35</f>
        <v>0</v>
      </c>
      <c r="AD10" s="64">
        <f>Revenue!AI35</f>
        <v>0</v>
      </c>
      <c r="AE10" s="64">
        <f>Revenue!AJ35</f>
        <v>0</v>
      </c>
      <c r="AF10" s="64">
        <f>Revenue!AK35</f>
        <v>0</v>
      </c>
      <c r="AG10" s="64">
        <f>Revenue!AL35</f>
        <v>0</v>
      </c>
      <c r="AH10" s="64">
        <f>Revenue!AM35</f>
        <v>0</v>
      </c>
      <c r="AI10" s="64">
        <f>Revenue!AN35</f>
        <v>0</v>
      </c>
      <c r="AJ10" s="64">
        <f>Revenue!AO35</f>
        <v>0</v>
      </c>
      <c r="AK10" s="64">
        <f>Revenue!AP35</f>
        <v>34437.5</v>
      </c>
      <c r="AL10" s="64">
        <f>Revenue!AQ35</f>
        <v>9437.5</v>
      </c>
      <c r="AM10" s="64">
        <f>Revenue!AR35</f>
        <v>9437.5</v>
      </c>
      <c r="AN10" s="64">
        <f>Revenue!AS35</f>
        <v>9437.5</v>
      </c>
      <c r="AO10" s="64">
        <f>Revenue!AT35</f>
        <v>43875</v>
      </c>
      <c r="AP10" s="64">
        <f>Revenue!AU35</f>
        <v>18875</v>
      </c>
      <c r="AQ10" s="64">
        <f>Revenue!AV35</f>
        <v>18875</v>
      </c>
      <c r="AR10" s="64">
        <f>Revenue!AW35</f>
        <v>53312.5</v>
      </c>
      <c r="AS10" s="64">
        <f>Revenue!AX35</f>
        <v>128125</v>
      </c>
      <c r="AT10" s="64">
        <f>Revenue!AY35</f>
        <v>55625</v>
      </c>
      <c r="AU10" s="64">
        <f>Revenue!AZ35</f>
        <v>90062.5</v>
      </c>
      <c r="AV10" s="64">
        <f>Revenue!BA35</f>
        <v>65062.5</v>
      </c>
      <c r="AW10" s="64">
        <f>Revenue!BB35</f>
        <v>121000</v>
      </c>
      <c r="AX10" s="64">
        <f>Revenue!BC35</f>
        <v>238208.33333333331</v>
      </c>
      <c r="AY10" s="64">
        <f>Revenue!BD35</f>
        <v>231083.33333333331</v>
      </c>
      <c r="AZ10" s="64">
        <f>Revenue!BE35</f>
        <v>218020.83333333331</v>
      </c>
      <c r="BA10" s="64">
        <f>Revenue!BF35</f>
        <v>183583.33333333331</v>
      </c>
      <c r="BB10" s="64">
        <f>Revenue!BG35</f>
        <v>218020.83333333331</v>
      </c>
      <c r="BC10" s="64">
        <f>Revenue!BH35</f>
        <v>423104.16666666663</v>
      </c>
      <c r="BD10" s="64">
        <f>Revenue!BI35</f>
        <v>427916.66666666663</v>
      </c>
      <c r="BE10" s="64">
        <f>Revenue!BJ35</f>
        <v>402916.66666666663</v>
      </c>
      <c r="BF10" s="64">
        <f>Revenue!BK35</f>
        <v>399291.66666666663</v>
      </c>
      <c r="BG10" s="64">
        <f>Revenue!BL35</f>
        <v>569937.5</v>
      </c>
      <c r="BH10" s="64">
        <f>Revenue!BM35</f>
        <v>584187.5</v>
      </c>
      <c r="BI10" s="64">
        <f>Revenue!BN35</f>
        <v>568625</v>
      </c>
      <c r="BJ10" s="64">
        <f>Revenue!BO35</f>
        <v>472791.66666666663</v>
      </c>
      <c r="BK10" s="64">
        <f>Revenue!BP35</f>
        <v>635000</v>
      </c>
      <c r="BL10" s="64">
        <f>Revenue!BQ35</f>
        <v>639812.5</v>
      </c>
      <c r="BM10" s="64">
        <f>Revenue!BR35</f>
        <v>642125</v>
      </c>
      <c r="BN10" s="64">
        <f>Revenue!BS35</f>
        <v>694437.5</v>
      </c>
      <c r="BO10" s="64">
        <f>Revenue!BT35</f>
        <v>716937.5</v>
      </c>
      <c r="BP10" s="64">
        <f>Revenue!BU35</f>
        <v>594625</v>
      </c>
      <c r="BQ10" s="64">
        <f>Revenue!BV35</f>
        <v>737958.33333333326</v>
      </c>
      <c r="BR10" s="64">
        <f>Revenue!BW35</f>
        <v>723895.83333333326</v>
      </c>
      <c r="BS10" s="64">
        <f>Revenue!BX35</f>
        <v>771395.83333333326</v>
      </c>
      <c r="BT10" s="64">
        <f>Revenue!BY35</f>
        <v>649083.33333333326</v>
      </c>
      <c r="BU10" s="64">
        <f>Revenue!BZ35</f>
        <v>826854.16666666674</v>
      </c>
      <c r="BV10" s="64">
        <f>Revenue!CA35</f>
        <v>822229.16666666674</v>
      </c>
      <c r="BW10" s="64">
        <f>Revenue!CB35</f>
        <v>879166.66666666674</v>
      </c>
      <c r="BX10" s="64">
        <f>Revenue!CC35</f>
        <v>992875</v>
      </c>
      <c r="BY10" s="64">
        <f>Revenue!CD35</f>
        <v>932312.5</v>
      </c>
      <c r="BZ10" s="64">
        <f>Revenue!CE35</f>
        <v>1062583.3333333335</v>
      </c>
      <c r="CC10" s="101" t="s">
        <v>176</v>
      </c>
      <c r="CD10" s="314">
        <f t="shared" si="19"/>
        <v>0</v>
      </c>
      <c r="CE10" s="48">
        <f t="shared" si="14"/>
        <v>0</v>
      </c>
      <c r="CF10" s="48">
        <f t="shared" si="15"/>
        <v>0</v>
      </c>
      <c r="CG10" s="48">
        <f t="shared" si="16"/>
        <v>125500</v>
      </c>
      <c r="CH10" s="48">
        <f t="shared" si="17"/>
        <v>1620979.1666666663</v>
      </c>
      <c r="CI10" s="48">
        <f t="shared" si="18"/>
        <v>6460145.833333333</v>
      </c>
      <c r="CJ10" s="305">
        <f t="shared" si="20"/>
        <v>9709916.6666666679</v>
      </c>
      <c r="CM10" s="328"/>
      <c r="CN10" s="327"/>
      <c r="CO10" s="327"/>
      <c r="CP10" s="327"/>
      <c r="CQ10" s="327"/>
      <c r="CR10" s="327"/>
    </row>
    <row r="11" spans="1:96" hidden="1" x14ac:dyDescent="0.15">
      <c r="A11" s="100" t="s">
        <v>684</v>
      </c>
      <c r="B11" s="355"/>
      <c r="C11" s="64"/>
      <c r="D11" s="64"/>
      <c r="E11" s="64"/>
      <c r="F11" s="64"/>
      <c r="G11" s="64">
        <f>Revenue!L39</f>
        <v>0</v>
      </c>
      <c r="H11" s="64">
        <f>Revenue!M39</f>
        <v>0</v>
      </c>
      <c r="I11" s="64">
        <f>Revenue!N39</f>
        <v>0</v>
      </c>
      <c r="J11" s="64">
        <f>Revenue!O39</f>
        <v>0</v>
      </c>
      <c r="K11" s="64">
        <f>Revenue!P39</f>
        <v>0</v>
      </c>
      <c r="L11" s="64">
        <f>Revenue!Q39</f>
        <v>0</v>
      </c>
      <c r="M11" s="64">
        <f>Revenue!R39</f>
        <v>0</v>
      </c>
      <c r="N11" s="64">
        <f>Revenue!S39</f>
        <v>0</v>
      </c>
      <c r="O11" s="64">
        <f>Revenue!T39</f>
        <v>0</v>
      </c>
      <c r="P11" s="64">
        <f>Revenue!U39</f>
        <v>0</v>
      </c>
      <c r="Q11" s="64">
        <f>Revenue!V39</f>
        <v>0</v>
      </c>
      <c r="R11" s="64">
        <f>Revenue!W39</f>
        <v>0</v>
      </c>
      <c r="S11" s="64">
        <f>Revenue!X39</f>
        <v>0</v>
      </c>
      <c r="T11" s="64">
        <f>Revenue!Y39</f>
        <v>0</v>
      </c>
      <c r="U11" s="64">
        <f>Revenue!Z39</f>
        <v>0</v>
      </c>
      <c r="V11" s="64">
        <f>Revenue!AA39</f>
        <v>0</v>
      </c>
      <c r="W11" s="64">
        <f>Revenue!AB39</f>
        <v>0</v>
      </c>
      <c r="X11" s="64">
        <f>Revenue!AC39</f>
        <v>0</v>
      </c>
      <c r="Y11" s="64">
        <f>Revenue!AD39</f>
        <v>0</v>
      </c>
      <c r="Z11" s="64">
        <f>Revenue!AE39</f>
        <v>0</v>
      </c>
      <c r="AA11" s="64">
        <f>Revenue!AF39</f>
        <v>0</v>
      </c>
      <c r="AB11" s="64">
        <f>Revenue!AG39</f>
        <v>0</v>
      </c>
      <c r="AC11" s="64">
        <f>Revenue!AH39</f>
        <v>0</v>
      </c>
      <c r="AD11" s="64">
        <f>Revenue!AI39</f>
        <v>0</v>
      </c>
      <c r="AE11" s="64">
        <f>Revenue!AJ39</f>
        <v>0</v>
      </c>
      <c r="AF11" s="64">
        <f>Revenue!AK39</f>
        <v>0</v>
      </c>
      <c r="AG11" s="64">
        <f>Revenue!AL39</f>
        <v>0</v>
      </c>
      <c r="AH11" s="64">
        <f>Revenue!AM39</f>
        <v>0</v>
      </c>
      <c r="AI11" s="64">
        <f>Revenue!AN39</f>
        <v>0</v>
      </c>
      <c r="AJ11" s="64">
        <f>Revenue!AO39</f>
        <v>0</v>
      </c>
      <c r="AK11" s="64">
        <f>Revenue!AP39</f>
        <v>0</v>
      </c>
      <c r="AL11" s="64">
        <f>Revenue!AQ39</f>
        <v>0</v>
      </c>
      <c r="AM11" s="64">
        <f>Revenue!AR39</f>
        <v>0</v>
      </c>
      <c r="AN11" s="64">
        <f>Revenue!AS39</f>
        <v>0</v>
      </c>
      <c r="AO11" s="64">
        <f>Revenue!AT39</f>
        <v>0</v>
      </c>
      <c r="AP11" s="64">
        <f>Revenue!AU39</f>
        <v>0</v>
      </c>
      <c r="AQ11" s="64">
        <f>Revenue!AV39</f>
        <v>0</v>
      </c>
      <c r="AR11" s="64">
        <f>Revenue!AW39</f>
        <v>0</v>
      </c>
      <c r="AS11" s="64">
        <f>Revenue!AX39</f>
        <v>0</v>
      </c>
      <c r="AT11" s="64">
        <f>Revenue!AY39</f>
        <v>0</v>
      </c>
      <c r="AU11" s="64">
        <f>Revenue!AZ39</f>
        <v>0</v>
      </c>
      <c r="AV11" s="64">
        <f>Revenue!BA39</f>
        <v>0</v>
      </c>
      <c r="AW11" s="64">
        <f>Revenue!BB39</f>
        <v>0</v>
      </c>
      <c r="AX11" s="64">
        <f>Revenue!BC39</f>
        <v>0</v>
      </c>
      <c r="AY11" s="64">
        <f>Revenue!BD39</f>
        <v>0</v>
      </c>
      <c r="AZ11" s="64">
        <f>Revenue!BE39</f>
        <v>0</v>
      </c>
      <c r="BA11" s="64">
        <f>Revenue!BF39</f>
        <v>0</v>
      </c>
      <c r="BB11" s="64">
        <f>Revenue!BG39</f>
        <v>0</v>
      </c>
      <c r="BC11" s="64">
        <f>Revenue!BH39</f>
        <v>0</v>
      </c>
      <c r="BD11" s="64">
        <f>Revenue!BI39</f>
        <v>0</v>
      </c>
      <c r="BE11" s="64">
        <f>Revenue!BJ39</f>
        <v>0</v>
      </c>
      <c r="BF11" s="64">
        <f>Revenue!BK39</f>
        <v>0</v>
      </c>
      <c r="BG11" s="64">
        <f>Revenue!BL39</f>
        <v>0</v>
      </c>
      <c r="BH11" s="64">
        <f>Revenue!BM39</f>
        <v>0</v>
      </c>
      <c r="BI11" s="64">
        <f>Revenue!BN39</f>
        <v>0</v>
      </c>
      <c r="BJ11" s="64">
        <f>Revenue!BO39</f>
        <v>0</v>
      </c>
      <c r="BK11" s="64">
        <f>Revenue!BP39</f>
        <v>0</v>
      </c>
      <c r="BL11" s="64">
        <f>Revenue!BQ39</f>
        <v>0</v>
      </c>
      <c r="BM11" s="64">
        <f>Revenue!BR39</f>
        <v>0</v>
      </c>
      <c r="BN11" s="64">
        <f>Revenue!BS39</f>
        <v>0</v>
      </c>
      <c r="BO11" s="64">
        <f>Revenue!BT39</f>
        <v>0</v>
      </c>
      <c r="BP11" s="64">
        <f>Revenue!BU39</f>
        <v>0</v>
      </c>
      <c r="BQ11" s="64">
        <f>Revenue!BV39</f>
        <v>0</v>
      </c>
      <c r="BR11" s="64">
        <f>Revenue!BW39</f>
        <v>0</v>
      </c>
      <c r="BS11" s="64">
        <f>Revenue!BX39</f>
        <v>0</v>
      </c>
      <c r="BT11" s="64">
        <f>Revenue!BY39</f>
        <v>0</v>
      </c>
      <c r="BU11" s="64">
        <f>Revenue!BZ39</f>
        <v>0</v>
      </c>
      <c r="BV11" s="64">
        <f>Revenue!CA39</f>
        <v>0</v>
      </c>
      <c r="BW11" s="64">
        <f>Revenue!CB39</f>
        <v>0</v>
      </c>
      <c r="BX11" s="64">
        <f>Revenue!CC39</f>
        <v>0</v>
      </c>
      <c r="BY11" s="64">
        <f>Revenue!CD39</f>
        <v>0</v>
      </c>
      <c r="BZ11" s="64">
        <f>Revenue!CE39</f>
        <v>0</v>
      </c>
      <c r="CC11" s="101" t="s">
        <v>684</v>
      </c>
      <c r="CD11" s="310"/>
      <c r="CE11" s="48">
        <f t="shared" si="14"/>
        <v>0</v>
      </c>
      <c r="CF11" s="48">
        <f t="shared" si="15"/>
        <v>0</v>
      </c>
      <c r="CG11" s="48">
        <f t="shared" si="16"/>
        <v>0</v>
      </c>
      <c r="CH11" s="48">
        <f t="shared" si="17"/>
        <v>0</v>
      </c>
      <c r="CI11" s="48">
        <f t="shared" si="18"/>
        <v>0</v>
      </c>
      <c r="CJ11" s="305"/>
      <c r="CM11" s="328"/>
      <c r="CN11" s="327"/>
      <c r="CO11" s="327"/>
      <c r="CP11" s="327"/>
      <c r="CQ11" s="327"/>
      <c r="CR11" s="327"/>
    </row>
    <row r="12" spans="1:96" hidden="1" x14ac:dyDescent="0.15">
      <c r="A12" s="100" t="s">
        <v>787</v>
      </c>
      <c r="B12" s="355"/>
      <c r="C12" s="64"/>
      <c r="D12" s="64"/>
      <c r="E12" s="64"/>
      <c r="F12" s="64"/>
      <c r="G12" s="64">
        <f>Revenue!L43</f>
        <v>0</v>
      </c>
      <c r="H12" s="64">
        <f>Revenue!M43</f>
        <v>0</v>
      </c>
      <c r="I12" s="64">
        <f>Revenue!N43</f>
        <v>0</v>
      </c>
      <c r="J12" s="64">
        <f>Revenue!O43</f>
        <v>0</v>
      </c>
      <c r="K12" s="64">
        <f>Revenue!P43</f>
        <v>0</v>
      </c>
      <c r="L12" s="64">
        <f>Revenue!Q43</f>
        <v>0</v>
      </c>
      <c r="M12" s="64">
        <f>Revenue!R43</f>
        <v>0</v>
      </c>
      <c r="N12" s="64">
        <f>Revenue!S43</f>
        <v>0</v>
      </c>
      <c r="O12" s="64">
        <f>Revenue!T43</f>
        <v>0</v>
      </c>
      <c r="P12" s="64">
        <f>Revenue!U43</f>
        <v>0</v>
      </c>
      <c r="Q12" s="64">
        <f>Revenue!V43</f>
        <v>0</v>
      </c>
      <c r="R12" s="64">
        <f>Revenue!W43</f>
        <v>0</v>
      </c>
      <c r="S12" s="64">
        <f>Revenue!X43</f>
        <v>0</v>
      </c>
      <c r="T12" s="64">
        <f>Revenue!Y43</f>
        <v>0</v>
      </c>
      <c r="U12" s="64">
        <f>Revenue!Z43</f>
        <v>0</v>
      </c>
      <c r="V12" s="64">
        <f>Revenue!AA43</f>
        <v>0</v>
      </c>
      <c r="W12" s="64">
        <f>Revenue!AB43</f>
        <v>0</v>
      </c>
      <c r="X12" s="64">
        <f>Revenue!AC43</f>
        <v>0</v>
      </c>
      <c r="Y12" s="64">
        <f>Revenue!AD43</f>
        <v>0</v>
      </c>
      <c r="Z12" s="64">
        <f>Revenue!AE43</f>
        <v>0</v>
      </c>
      <c r="AA12" s="64">
        <f>Revenue!AF43</f>
        <v>0</v>
      </c>
      <c r="AB12" s="64">
        <f>Revenue!AG43</f>
        <v>0</v>
      </c>
      <c r="AC12" s="64">
        <f>Revenue!AH43</f>
        <v>0</v>
      </c>
      <c r="AD12" s="64">
        <f>Revenue!AI43</f>
        <v>0</v>
      </c>
      <c r="AE12" s="64">
        <f>Revenue!AJ43</f>
        <v>0</v>
      </c>
      <c r="AF12" s="64">
        <f>Revenue!AK43</f>
        <v>0</v>
      </c>
      <c r="AG12" s="64">
        <f>Revenue!AL43</f>
        <v>0</v>
      </c>
      <c r="AH12" s="64">
        <f>Revenue!AM43</f>
        <v>0</v>
      </c>
      <c r="AI12" s="64">
        <f>Revenue!AN43</f>
        <v>0</v>
      </c>
      <c r="AJ12" s="64">
        <f>Revenue!AO43</f>
        <v>0</v>
      </c>
      <c r="AK12" s="64">
        <f>Revenue!AP43</f>
        <v>0</v>
      </c>
      <c r="AL12" s="64">
        <f>Revenue!AQ43</f>
        <v>0</v>
      </c>
      <c r="AM12" s="64">
        <f>Revenue!AR43</f>
        <v>0</v>
      </c>
      <c r="AN12" s="64">
        <f>Revenue!AS43</f>
        <v>0</v>
      </c>
      <c r="AO12" s="64">
        <f>Revenue!AT43</f>
        <v>0</v>
      </c>
      <c r="AP12" s="64">
        <f>Revenue!AU43</f>
        <v>0</v>
      </c>
      <c r="AQ12" s="64">
        <f>Revenue!AV43</f>
        <v>0</v>
      </c>
      <c r="AR12" s="64">
        <f>Revenue!AW43</f>
        <v>0</v>
      </c>
      <c r="AS12" s="64">
        <f>Revenue!AX43</f>
        <v>0</v>
      </c>
      <c r="AT12" s="64">
        <f>Revenue!AY43</f>
        <v>0</v>
      </c>
      <c r="AU12" s="64">
        <f>Revenue!AZ43</f>
        <v>0</v>
      </c>
      <c r="AV12" s="64">
        <f>Revenue!BA43</f>
        <v>0</v>
      </c>
      <c r="AW12" s="64">
        <f>Revenue!BB43</f>
        <v>0</v>
      </c>
      <c r="AX12" s="64">
        <f>Revenue!BC43</f>
        <v>0</v>
      </c>
      <c r="AY12" s="64">
        <f>Revenue!BD43</f>
        <v>0</v>
      </c>
      <c r="AZ12" s="64">
        <f>Revenue!BE43</f>
        <v>0</v>
      </c>
      <c r="BA12" s="64">
        <f>Revenue!BF43</f>
        <v>0</v>
      </c>
      <c r="BB12" s="64">
        <f>Revenue!BG43</f>
        <v>0</v>
      </c>
      <c r="BC12" s="64">
        <f>Revenue!BH43</f>
        <v>0</v>
      </c>
      <c r="BD12" s="64">
        <f>Revenue!BI43</f>
        <v>0</v>
      </c>
      <c r="BE12" s="64">
        <f>Revenue!BJ43</f>
        <v>0</v>
      </c>
      <c r="BF12" s="64">
        <f>Revenue!BK43</f>
        <v>0</v>
      </c>
      <c r="BG12" s="64">
        <f>Revenue!BL43</f>
        <v>0</v>
      </c>
      <c r="BH12" s="64">
        <f>Revenue!BM43</f>
        <v>0</v>
      </c>
      <c r="BI12" s="64">
        <f>Revenue!BN43</f>
        <v>0</v>
      </c>
      <c r="BJ12" s="64">
        <f>Revenue!BO43</f>
        <v>0</v>
      </c>
      <c r="BK12" s="64">
        <f>Revenue!BP43</f>
        <v>0</v>
      </c>
      <c r="BL12" s="64">
        <f>Revenue!BQ43</f>
        <v>0</v>
      </c>
      <c r="BM12" s="64">
        <f>Revenue!BR43</f>
        <v>0</v>
      </c>
      <c r="BN12" s="64">
        <f>Revenue!BS43</f>
        <v>0</v>
      </c>
      <c r="BO12" s="64">
        <f>Revenue!BT43</f>
        <v>0</v>
      </c>
      <c r="BP12" s="64">
        <f>Revenue!BU43</f>
        <v>0</v>
      </c>
      <c r="BQ12" s="64">
        <f>Revenue!BV43</f>
        <v>0</v>
      </c>
      <c r="BR12" s="64">
        <f>Revenue!BW43</f>
        <v>0</v>
      </c>
      <c r="BS12" s="64">
        <f>Revenue!BX43</f>
        <v>0</v>
      </c>
      <c r="BT12" s="64">
        <f>Revenue!BY43</f>
        <v>0</v>
      </c>
      <c r="BU12" s="64">
        <f>Revenue!BZ43</f>
        <v>0</v>
      </c>
      <c r="BV12" s="64">
        <f>Revenue!CA43</f>
        <v>0</v>
      </c>
      <c r="BW12" s="64">
        <f>Revenue!CB43</f>
        <v>0</v>
      </c>
      <c r="BX12" s="64">
        <f>Revenue!CC43</f>
        <v>0</v>
      </c>
      <c r="BY12" s="64">
        <f>Revenue!CD43</f>
        <v>0</v>
      </c>
      <c r="BZ12" s="64">
        <f>Revenue!CE43</f>
        <v>0</v>
      </c>
      <c r="CC12" s="101" t="s">
        <v>787</v>
      </c>
      <c r="CD12" s="310"/>
      <c r="CE12" s="48">
        <f t="shared" si="14"/>
        <v>0</v>
      </c>
      <c r="CF12" s="48">
        <f t="shared" si="15"/>
        <v>0</v>
      </c>
      <c r="CG12" s="48">
        <f t="shared" si="16"/>
        <v>0</v>
      </c>
      <c r="CH12" s="48">
        <f t="shared" si="17"/>
        <v>0</v>
      </c>
      <c r="CI12" s="48">
        <f t="shared" si="18"/>
        <v>0</v>
      </c>
      <c r="CJ12" s="305"/>
      <c r="CM12" s="328"/>
      <c r="CN12" s="327"/>
      <c r="CO12" s="327"/>
      <c r="CP12" s="327"/>
      <c r="CQ12" s="327"/>
      <c r="CR12" s="327"/>
    </row>
    <row r="13" spans="1:96" hidden="1" x14ac:dyDescent="0.15">
      <c r="A13" s="100" t="s">
        <v>788</v>
      </c>
      <c r="B13" s="355"/>
      <c r="C13" s="64"/>
      <c r="D13" s="64"/>
      <c r="E13" s="64"/>
      <c r="F13" s="64"/>
      <c r="G13" s="64">
        <f>Revenue!L47</f>
        <v>0</v>
      </c>
      <c r="H13" s="64">
        <f>Revenue!M47</f>
        <v>0</v>
      </c>
      <c r="I13" s="64">
        <f>Revenue!N47</f>
        <v>0</v>
      </c>
      <c r="J13" s="64">
        <f>Revenue!O47</f>
        <v>0</v>
      </c>
      <c r="K13" s="64">
        <f>Revenue!P47</f>
        <v>0</v>
      </c>
      <c r="L13" s="64">
        <f>Revenue!Q47</f>
        <v>0</v>
      </c>
      <c r="M13" s="64">
        <f>Revenue!R47</f>
        <v>0</v>
      </c>
      <c r="N13" s="64">
        <f>Revenue!S47</f>
        <v>0</v>
      </c>
      <c r="O13" s="64">
        <f>Revenue!T47</f>
        <v>0</v>
      </c>
      <c r="P13" s="64">
        <f>Revenue!U47</f>
        <v>0</v>
      </c>
      <c r="Q13" s="64">
        <f>Revenue!V47</f>
        <v>0</v>
      </c>
      <c r="R13" s="64">
        <f>Revenue!W47</f>
        <v>0</v>
      </c>
      <c r="S13" s="64">
        <f>Revenue!X47</f>
        <v>0</v>
      </c>
      <c r="T13" s="64">
        <f>Revenue!Y47</f>
        <v>0</v>
      </c>
      <c r="U13" s="64">
        <f>Revenue!Z47</f>
        <v>0</v>
      </c>
      <c r="V13" s="64">
        <f>Revenue!AA47</f>
        <v>0</v>
      </c>
      <c r="W13" s="64">
        <f>Revenue!AB47</f>
        <v>0</v>
      </c>
      <c r="X13" s="64">
        <f>Revenue!AC47</f>
        <v>0</v>
      </c>
      <c r="Y13" s="64">
        <f>Revenue!AD47</f>
        <v>0</v>
      </c>
      <c r="Z13" s="64">
        <f>Revenue!AE47</f>
        <v>0</v>
      </c>
      <c r="AA13" s="64">
        <f>Revenue!AF47</f>
        <v>0</v>
      </c>
      <c r="AB13" s="64">
        <f>Revenue!AG47</f>
        <v>0</v>
      </c>
      <c r="AC13" s="64">
        <f>Revenue!AH47</f>
        <v>0</v>
      </c>
      <c r="AD13" s="64">
        <f>Revenue!AI47</f>
        <v>0</v>
      </c>
      <c r="AE13" s="64">
        <f>Revenue!AJ47</f>
        <v>0</v>
      </c>
      <c r="AF13" s="64">
        <f>Revenue!AK47</f>
        <v>0</v>
      </c>
      <c r="AG13" s="64">
        <f>Revenue!AL47</f>
        <v>0</v>
      </c>
      <c r="AH13" s="64">
        <f>Revenue!AM47</f>
        <v>0</v>
      </c>
      <c r="AI13" s="64">
        <f>Revenue!AN47</f>
        <v>0</v>
      </c>
      <c r="AJ13" s="64">
        <f>Revenue!AO47</f>
        <v>0</v>
      </c>
      <c r="AK13" s="64">
        <f>Revenue!AP47</f>
        <v>0</v>
      </c>
      <c r="AL13" s="64">
        <f>Revenue!AQ47</f>
        <v>0</v>
      </c>
      <c r="AM13" s="64">
        <f>Revenue!AR47</f>
        <v>0</v>
      </c>
      <c r="AN13" s="64">
        <f>Revenue!AS47</f>
        <v>0</v>
      </c>
      <c r="AO13" s="64">
        <f>Revenue!AT47</f>
        <v>0</v>
      </c>
      <c r="AP13" s="64">
        <f>Revenue!AU47</f>
        <v>0</v>
      </c>
      <c r="AQ13" s="64">
        <f>Revenue!AV47</f>
        <v>0</v>
      </c>
      <c r="AR13" s="64">
        <f>Revenue!AW47</f>
        <v>0</v>
      </c>
      <c r="AS13" s="64">
        <f>Revenue!AX47</f>
        <v>0</v>
      </c>
      <c r="AT13" s="64">
        <f>Revenue!AY47</f>
        <v>0</v>
      </c>
      <c r="AU13" s="64">
        <f>Revenue!AZ47</f>
        <v>0</v>
      </c>
      <c r="AV13" s="64">
        <f>Revenue!BA47</f>
        <v>0</v>
      </c>
      <c r="AW13" s="64">
        <f>Revenue!BB47</f>
        <v>0</v>
      </c>
      <c r="AX13" s="64">
        <f>Revenue!BC47</f>
        <v>0</v>
      </c>
      <c r="AY13" s="64">
        <f>Revenue!BD47</f>
        <v>0</v>
      </c>
      <c r="AZ13" s="64">
        <f>Revenue!BE47</f>
        <v>0</v>
      </c>
      <c r="BA13" s="64">
        <f>Revenue!BF47</f>
        <v>0</v>
      </c>
      <c r="BB13" s="64">
        <f>Revenue!BG47</f>
        <v>0</v>
      </c>
      <c r="BC13" s="64">
        <f>Revenue!BH47</f>
        <v>0</v>
      </c>
      <c r="BD13" s="64">
        <f>Revenue!BI47</f>
        <v>0</v>
      </c>
      <c r="BE13" s="64">
        <f>Revenue!BJ47</f>
        <v>0</v>
      </c>
      <c r="BF13" s="64">
        <f>Revenue!BK47</f>
        <v>0</v>
      </c>
      <c r="BG13" s="64">
        <f>Revenue!BL47</f>
        <v>0</v>
      </c>
      <c r="BH13" s="64">
        <f>Revenue!BM47</f>
        <v>0</v>
      </c>
      <c r="BI13" s="64">
        <f>Revenue!BN47</f>
        <v>0</v>
      </c>
      <c r="BJ13" s="64">
        <f>Revenue!BO47</f>
        <v>0</v>
      </c>
      <c r="BK13" s="64">
        <f>Revenue!BP47</f>
        <v>0</v>
      </c>
      <c r="BL13" s="64">
        <f>Revenue!BQ47</f>
        <v>0</v>
      </c>
      <c r="BM13" s="64">
        <f>Revenue!BR47</f>
        <v>0</v>
      </c>
      <c r="BN13" s="64">
        <f>Revenue!BS47</f>
        <v>0</v>
      </c>
      <c r="BO13" s="64">
        <f>Revenue!BT47</f>
        <v>0</v>
      </c>
      <c r="BP13" s="64">
        <f>Revenue!BU47</f>
        <v>0</v>
      </c>
      <c r="BQ13" s="64">
        <f>Revenue!BV47</f>
        <v>0</v>
      </c>
      <c r="BR13" s="64">
        <f>Revenue!BW47</f>
        <v>0</v>
      </c>
      <c r="BS13" s="64">
        <f>Revenue!BX47</f>
        <v>0</v>
      </c>
      <c r="BT13" s="64">
        <f>Revenue!BY47</f>
        <v>0</v>
      </c>
      <c r="BU13" s="64">
        <f>Revenue!BZ47</f>
        <v>0</v>
      </c>
      <c r="BV13" s="64">
        <f>Revenue!CA47</f>
        <v>0</v>
      </c>
      <c r="BW13" s="64">
        <f>Revenue!CB47</f>
        <v>0</v>
      </c>
      <c r="BX13" s="64">
        <f>Revenue!CC47</f>
        <v>0</v>
      </c>
      <c r="BY13" s="64">
        <f>Revenue!CD47</f>
        <v>0</v>
      </c>
      <c r="BZ13" s="64">
        <f>Revenue!CE47</f>
        <v>0</v>
      </c>
      <c r="CC13" s="101" t="s">
        <v>788</v>
      </c>
      <c r="CD13" s="310"/>
      <c r="CE13" s="48">
        <f t="shared" si="14"/>
        <v>0</v>
      </c>
      <c r="CF13" s="48">
        <f t="shared" si="15"/>
        <v>0</v>
      </c>
      <c r="CG13" s="48">
        <f t="shared" si="16"/>
        <v>0</v>
      </c>
      <c r="CH13" s="48">
        <f t="shared" si="17"/>
        <v>0</v>
      </c>
      <c r="CI13" s="48">
        <f t="shared" si="18"/>
        <v>0</v>
      </c>
      <c r="CJ13" s="305"/>
      <c r="CM13" s="328"/>
      <c r="CN13" s="327"/>
      <c r="CO13" s="327"/>
      <c r="CP13" s="327"/>
      <c r="CQ13" s="327"/>
      <c r="CR13" s="327"/>
    </row>
    <row r="14" spans="1:96" hidden="1" x14ac:dyDescent="0.15">
      <c r="A14" s="100" t="s">
        <v>789</v>
      </c>
      <c r="B14" s="355"/>
      <c r="C14" s="64"/>
      <c r="D14" s="64"/>
      <c r="E14" s="64"/>
      <c r="F14" s="64"/>
      <c r="G14" s="64">
        <f>Revenue!L51</f>
        <v>0</v>
      </c>
      <c r="H14" s="64">
        <f>Revenue!M51</f>
        <v>0</v>
      </c>
      <c r="I14" s="64">
        <f>Revenue!N51</f>
        <v>0</v>
      </c>
      <c r="J14" s="64">
        <f>Revenue!O51</f>
        <v>0</v>
      </c>
      <c r="K14" s="64">
        <f>Revenue!P51</f>
        <v>0</v>
      </c>
      <c r="L14" s="64">
        <f>Revenue!Q51</f>
        <v>0</v>
      </c>
      <c r="M14" s="64">
        <f>Revenue!R51</f>
        <v>0</v>
      </c>
      <c r="N14" s="64">
        <f>Revenue!S51</f>
        <v>0</v>
      </c>
      <c r="O14" s="64">
        <f>Revenue!T51</f>
        <v>0</v>
      </c>
      <c r="P14" s="64">
        <f>Revenue!U51</f>
        <v>0</v>
      </c>
      <c r="Q14" s="64">
        <f>Revenue!V51</f>
        <v>0</v>
      </c>
      <c r="R14" s="64">
        <f>Revenue!W51</f>
        <v>0</v>
      </c>
      <c r="S14" s="64">
        <f>Revenue!X51</f>
        <v>0</v>
      </c>
      <c r="T14" s="64">
        <f>Revenue!Y51</f>
        <v>0</v>
      </c>
      <c r="U14" s="64">
        <f>Revenue!Z51</f>
        <v>0</v>
      </c>
      <c r="V14" s="64">
        <f>Revenue!AA51</f>
        <v>0</v>
      </c>
      <c r="W14" s="64">
        <f>Revenue!AB51</f>
        <v>0</v>
      </c>
      <c r="X14" s="64">
        <f>Revenue!AC51</f>
        <v>0</v>
      </c>
      <c r="Y14" s="64">
        <f>Revenue!AD51</f>
        <v>0</v>
      </c>
      <c r="Z14" s="64">
        <f>Revenue!AE51</f>
        <v>0</v>
      </c>
      <c r="AA14" s="64">
        <f>Revenue!AF51</f>
        <v>0</v>
      </c>
      <c r="AB14" s="64">
        <f>Revenue!AG51</f>
        <v>0</v>
      </c>
      <c r="AC14" s="64">
        <f>Revenue!AH51</f>
        <v>0</v>
      </c>
      <c r="AD14" s="64">
        <f>Revenue!AI51</f>
        <v>0</v>
      </c>
      <c r="AE14" s="64">
        <f>Revenue!AJ51</f>
        <v>0</v>
      </c>
      <c r="AF14" s="64">
        <f>Revenue!AK51</f>
        <v>0</v>
      </c>
      <c r="AG14" s="64">
        <f>Revenue!AL51</f>
        <v>0</v>
      </c>
      <c r="AH14" s="64">
        <f>Revenue!AM51</f>
        <v>0</v>
      </c>
      <c r="AI14" s="64">
        <f>Revenue!AN51</f>
        <v>0</v>
      </c>
      <c r="AJ14" s="64">
        <f>Revenue!AO51</f>
        <v>0</v>
      </c>
      <c r="AK14" s="64">
        <f>Revenue!AP51</f>
        <v>0</v>
      </c>
      <c r="AL14" s="64">
        <f>Revenue!AQ51</f>
        <v>0</v>
      </c>
      <c r="AM14" s="64">
        <f>Revenue!AR51</f>
        <v>0</v>
      </c>
      <c r="AN14" s="64">
        <f>Revenue!AS51</f>
        <v>0</v>
      </c>
      <c r="AO14" s="64">
        <f>Revenue!AT51</f>
        <v>0</v>
      </c>
      <c r="AP14" s="64">
        <f>Revenue!AU51</f>
        <v>0</v>
      </c>
      <c r="AQ14" s="64">
        <f>Revenue!AV51</f>
        <v>0</v>
      </c>
      <c r="AR14" s="64">
        <f>Revenue!AW51</f>
        <v>0</v>
      </c>
      <c r="AS14" s="64">
        <f>Revenue!AX51</f>
        <v>0</v>
      </c>
      <c r="AT14" s="64">
        <f>Revenue!AY51</f>
        <v>0</v>
      </c>
      <c r="AU14" s="64">
        <f>Revenue!AZ51</f>
        <v>0</v>
      </c>
      <c r="AV14" s="64">
        <f>Revenue!BA51</f>
        <v>0</v>
      </c>
      <c r="AW14" s="64">
        <f>Revenue!BB51</f>
        <v>0</v>
      </c>
      <c r="AX14" s="64">
        <f>Revenue!BC51</f>
        <v>0</v>
      </c>
      <c r="AY14" s="64">
        <f>Revenue!BD51</f>
        <v>0</v>
      </c>
      <c r="AZ14" s="64">
        <f>Revenue!BE51</f>
        <v>0</v>
      </c>
      <c r="BA14" s="64">
        <f>Revenue!BF51</f>
        <v>0</v>
      </c>
      <c r="BB14" s="64">
        <f>Revenue!BG51</f>
        <v>0</v>
      </c>
      <c r="BC14" s="64">
        <f>Revenue!BH51</f>
        <v>0</v>
      </c>
      <c r="BD14" s="64">
        <f>Revenue!BI51</f>
        <v>0</v>
      </c>
      <c r="BE14" s="64">
        <f>Revenue!BJ51</f>
        <v>0</v>
      </c>
      <c r="BF14" s="64">
        <f>Revenue!BK51</f>
        <v>0</v>
      </c>
      <c r="BG14" s="64">
        <f>Revenue!BL51</f>
        <v>0</v>
      </c>
      <c r="BH14" s="64">
        <f>Revenue!BM51</f>
        <v>0</v>
      </c>
      <c r="BI14" s="64">
        <f>Revenue!BN51</f>
        <v>0</v>
      </c>
      <c r="BJ14" s="64">
        <f>Revenue!BO51</f>
        <v>0</v>
      </c>
      <c r="BK14" s="64">
        <f>Revenue!BP51</f>
        <v>0</v>
      </c>
      <c r="BL14" s="64">
        <f>Revenue!BQ51</f>
        <v>0</v>
      </c>
      <c r="BM14" s="64">
        <f>Revenue!BR51</f>
        <v>0</v>
      </c>
      <c r="BN14" s="64">
        <f>Revenue!BS51</f>
        <v>0</v>
      </c>
      <c r="BO14" s="64">
        <f>Revenue!BT51</f>
        <v>0</v>
      </c>
      <c r="BP14" s="64">
        <f>Revenue!BU51</f>
        <v>0</v>
      </c>
      <c r="BQ14" s="64">
        <f>Revenue!BV51</f>
        <v>0</v>
      </c>
      <c r="BR14" s="64">
        <f>Revenue!BW51</f>
        <v>0</v>
      </c>
      <c r="BS14" s="64">
        <f>Revenue!BX51</f>
        <v>0</v>
      </c>
      <c r="BT14" s="64">
        <f>Revenue!BY51</f>
        <v>0</v>
      </c>
      <c r="BU14" s="64">
        <f>Revenue!BZ51</f>
        <v>0</v>
      </c>
      <c r="BV14" s="64">
        <f>Revenue!CA51</f>
        <v>0</v>
      </c>
      <c r="BW14" s="64">
        <f>Revenue!CB51</f>
        <v>0</v>
      </c>
      <c r="BX14" s="64">
        <f>Revenue!CC51</f>
        <v>0</v>
      </c>
      <c r="BY14" s="64">
        <f>Revenue!CD51</f>
        <v>0</v>
      </c>
      <c r="BZ14" s="64">
        <f>Revenue!CE51</f>
        <v>0</v>
      </c>
      <c r="CC14" s="101" t="s">
        <v>789</v>
      </c>
      <c r="CD14" s="310"/>
      <c r="CE14" s="48">
        <f t="shared" si="14"/>
        <v>0</v>
      </c>
      <c r="CF14" s="48">
        <f t="shared" si="15"/>
        <v>0</v>
      </c>
      <c r="CG14" s="48">
        <f t="shared" si="16"/>
        <v>0</v>
      </c>
      <c r="CH14" s="48">
        <f t="shared" si="17"/>
        <v>0</v>
      </c>
      <c r="CI14" s="48">
        <f t="shared" si="18"/>
        <v>0</v>
      </c>
      <c r="CJ14" s="305"/>
      <c r="CM14" s="328"/>
      <c r="CN14" s="327"/>
      <c r="CO14" s="327"/>
      <c r="CP14" s="327"/>
      <c r="CQ14" s="327"/>
      <c r="CR14" s="327"/>
    </row>
    <row r="15" spans="1:96" hidden="1" x14ac:dyDescent="0.15">
      <c r="A15" s="100" t="s">
        <v>790</v>
      </c>
      <c r="B15" s="355"/>
      <c r="C15" s="64"/>
      <c r="D15" s="64"/>
      <c r="E15" s="64"/>
      <c r="F15" s="64"/>
      <c r="G15" s="64">
        <f>Revenue!L55</f>
        <v>0</v>
      </c>
      <c r="H15" s="64">
        <f>Revenue!M55</f>
        <v>0</v>
      </c>
      <c r="I15" s="64">
        <f>Revenue!N55</f>
        <v>0</v>
      </c>
      <c r="J15" s="64">
        <f>Revenue!O55</f>
        <v>0</v>
      </c>
      <c r="K15" s="64">
        <f>Revenue!P55</f>
        <v>0</v>
      </c>
      <c r="L15" s="64">
        <f>Revenue!Q55</f>
        <v>0</v>
      </c>
      <c r="M15" s="64">
        <f>Revenue!R55</f>
        <v>0</v>
      </c>
      <c r="N15" s="64">
        <f>Revenue!S55</f>
        <v>0</v>
      </c>
      <c r="O15" s="64">
        <f>Revenue!T55</f>
        <v>0</v>
      </c>
      <c r="P15" s="64">
        <f>Revenue!U55</f>
        <v>0</v>
      </c>
      <c r="Q15" s="64">
        <f>Revenue!V55</f>
        <v>0</v>
      </c>
      <c r="R15" s="64">
        <f>Revenue!W55</f>
        <v>0</v>
      </c>
      <c r="S15" s="64">
        <f>Revenue!X55</f>
        <v>0</v>
      </c>
      <c r="T15" s="64">
        <f>Revenue!Y55</f>
        <v>0</v>
      </c>
      <c r="U15" s="64">
        <f>Revenue!Z55</f>
        <v>0</v>
      </c>
      <c r="V15" s="64">
        <f>Revenue!AA55</f>
        <v>0</v>
      </c>
      <c r="W15" s="64">
        <f>Revenue!AB55</f>
        <v>0</v>
      </c>
      <c r="X15" s="64">
        <f>Revenue!AC55</f>
        <v>0</v>
      </c>
      <c r="Y15" s="64">
        <f>Revenue!AD55</f>
        <v>0</v>
      </c>
      <c r="Z15" s="64">
        <f>Revenue!AE55</f>
        <v>0</v>
      </c>
      <c r="AA15" s="64">
        <f>Revenue!AF55</f>
        <v>0</v>
      </c>
      <c r="AB15" s="64">
        <f>Revenue!AG55</f>
        <v>0</v>
      </c>
      <c r="AC15" s="64">
        <f>Revenue!AH55</f>
        <v>0</v>
      </c>
      <c r="AD15" s="64">
        <f>Revenue!AI55</f>
        <v>0</v>
      </c>
      <c r="AE15" s="64">
        <f>Revenue!AJ55</f>
        <v>0</v>
      </c>
      <c r="AF15" s="64">
        <f>Revenue!AK55</f>
        <v>0</v>
      </c>
      <c r="AG15" s="64">
        <f>Revenue!AL55</f>
        <v>0</v>
      </c>
      <c r="AH15" s="64">
        <f>Revenue!AM55</f>
        <v>0</v>
      </c>
      <c r="AI15" s="64">
        <f>Revenue!AN55</f>
        <v>0</v>
      </c>
      <c r="AJ15" s="64">
        <f>Revenue!AO55</f>
        <v>0</v>
      </c>
      <c r="AK15" s="64">
        <f>Revenue!AP55</f>
        <v>0</v>
      </c>
      <c r="AL15" s="64">
        <f>Revenue!AQ55</f>
        <v>0</v>
      </c>
      <c r="AM15" s="64">
        <f>Revenue!AR55</f>
        <v>0</v>
      </c>
      <c r="AN15" s="64">
        <f>Revenue!AS55</f>
        <v>0</v>
      </c>
      <c r="AO15" s="64">
        <f>Revenue!AT55</f>
        <v>0</v>
      </c>
      <c r="AP15" s="64">
        <f>Revenue!AU55</f>
        <v>0</v>
      </c>
      <c r="AQ15" s="64">
        <f>Revenue!AV55</f>
        <v>0</v>
      </c>
      <c r="AR15" s="64">
        <f>Revenue!AW55</f>
        <v>0</v>
      </c>
      <c r="AS15" s="64">
        <f>Revenue!AX55</f>
        <v>0</v>
      </c>
      <c r="AT15" s="64">
        <f>Revenue!AY55</f>
        <v>0</v>
      </c>
      <c r="AU15" s="64">
        <f>Revenue!AZ55</f>
        <v>0</v>
      </c>
      <c r="AV15" s="64">
        <f>Revenue!BA55</f>
        <v>0</v>
      </c>
      <c r="AW15" s="64">
        <f>Revenue!BB55</f>
        <v>0</v>
      </c>
      <c r="AX15" s="64">
        <f>Revenue!BC55</f>
        <v>0</v>
      </c>
      <c r="AY15" s="64">
        <f>Revenue!BD55</f>
        <v>0</v>
      </c>
      <c r="AZ15" s="64">
        <f>Revenue!BE55</f>
        <v>0</v>
      </c>
      <c r="BA15" s="64">
        <f>Revenue!BF55</f>
        <v>0</v>
      </c>
      <c r="BB15" s="64">
        <f>Revenue!BG55</f>
        <v>0</v>
      </c>
      <c r="BC15" s="64">
        <f>Revenue!BH55</f>
        <v>0</v>
      </c>
      <c r="BD15" s="64">
        <f>Revenue!BI55</f>
        <v>0</v>
      </c>
      <c r="BE15" s="64">
        <f>Revenue!BJ55</f>
        <v>0</v>
      </c>
      <c r="BF15" s="64">
        <f>Revenue!BK55</f>
        <v>0</v>
      </c>
      <c r="BG15" s="64">
        <f>Revenue!BL55</f>
        <v>0</v>
      </c>
      <c r="BH15" s="64">
        <f>Revenue!BM55</f>
        <v>0</v>
      </c>
      <c r="BI15" s="64">
        <f>Revenue!BN55</f>
        <v>0</v>
      </c>
      <c r="BJ15" s="64">
        <f>Revenue!BO55</f>
        <v>0</v>
      </c>
      <c r="BK15" s="64">
        <f>Revenue!BP55</f>
        <v>0</v>
      </c>
      <c r="BL15" s="64">
        <f>Revenue!BQ55</f>
        <v>0</v>
      </c>
      <c r="BM15" s="64">
        <f>Revenue!BR55</f>
        <v>0</v>
      </c>
      <c r="BN15" s="64">
        <f>Revenue!BS55</f>
        <v>0</v>
      </c>
      <c r="BO15" s="64">
        <f>Revenue!BT55</f>
        <v>0</v>
      </c>
      <c r="BP15" s="64">
        <f>Revenue!BU55</f>
        <v>0</v>
      </c>
      <c r="BQ15" s="64">
        <f>Revenue!BV55</f>
        <v>0</v>
      </c>
      <c r="BR15" s="64">
        <f>Revenue!BW55</f>
        <v>0</v>
      </c>
      <c r="BS15" s="64">
        <f>Revenue!BX55</f>
        <v>0</v>
      </c>
      <c r="BT15" s="64">
        <f>Revenue!BY55</f>
        <v>0</v>
      </c>
      <c r="BU15" s="64">
        <f>Revenue!BZ55</f>
        <v>0</v>
      </c>
      <c r="BV15" s="64">
        <f>Revenue!CA55</f>
        <v>0</v>
      </c>
      <c r="BW15" s="64">
        <f>Revenue!CB55</f>
        <v>0</v>
      </c>
      <c r="BX15" s="64">
        <f>Revenue!CC55</f>
        <v>0</v>
      </c>
      <c r="BY15" s="64">
        <f>Revenue!CD55</f>
        <v>0</v>
      </c>
      <c r="BZ15" s="64">
        <f>Revenue!CE55</f>
        <v>0</v>
      </c>
      <c r="CC15" s="101" t="s">
        <v>790</v>
      </c>
      <c r="CD15" s="310"/>
      <c r="CE15" s="48">
        <f t="shared" si="14"/>
        <v>0</v>
      </c>
      <c r="CF15" s="48">
        <f t="shared" si="15"/>
        <v>0</v>
      </c>
      <c r="CG15" s="48">
        <f t="shared" si="16"/>
        <v>0</v>
      </c>
      <c r="CH15" s="48">
        <f t="shared" si="17"/>
        <v>0</v>
      </c>
      <c r="CI15" s="48">
        <f t="shared" si="18"/>
        <v>0</v>
      </c>
      <c r="CJ15" s="305"/>
      <c r="CM15" s="328"/>
      <c r="CN15" s="327"/>
      <c r="CO15" s="327"/>
      <c r="CP15" s="327"/>
      <c r="CQ15" s="327"/>
      <c r="CR15" s="327"/>
    </row>
    <row r="16" spans="1:96" hidden="1" x14ac:dyDescent="0.15">
      <c r="A16" s="100" t="s">
        <v>791</v>
      </c>
      <c r="B16" s="355"/>
      <c r="C16" s="64"/>
      <c r="D16" s="64"/>
      <c r="E16" s="64"/>
      <c r="F16" s="64"/>
      <c r="G16" s="64">
        <f>Revenue!L59</f>
        <v>0</v>
      </c>
      <c r="H16" s="64">
        <f>Revenue!M59</f>
        <v>0</v>
      </c>
      <c r="I16" s="64">
        <f>Revenue!N59</f>
        <v>0</v>
      </c>
      <c r="J16" s="64">
        <f>Revenue!O59</f>
        <v>0</v>
      </c>
      <c r="K16" s="64">
        <f>Revenue!P59</f>
        <v>0</v>
      </c>
      <c r="L16" s="64">
        <f>Revenue!Q59</f>
        <v>0</v>
      </c>
      <c r="M16" s="64">
        <f>Revenue!R59</f>
        <v>0</v>
      </c>
      <c r="N16" s="64">
        <f>Revenue!S59</f>
        <v>0</v>
      </c>
      <c r="O16" s="64">
        <f>Revenue!T59</f>
        <v>0</v>
      </c>
      <c r="P16" s="64">
        <f>Revenue!U59</f>
        <v>0</v>
      </c>
      <c r="Q16" s="64">
        <f>Revenue!V59</f>
        <v>0</v>
      </c>
      <c r="R16" s="64">
        <f>Revenue!W59</f>
        <v>0</v>
      </c>
      <c r="S16" s="64">
        <f>Revenue!X59</f>
        <v>0</v>
      </c>
      <c r="T16" s="64">
        <f>Revenue!Y59</f>
        <v>0</v>
      </c>
      <c r="U16" s="64">
        <f>Revenue!Z59</f>
        <v>0</v>
      </c>
      <c r="V16" s="64">
        <f>Revenue!AA59</f>
        <v>0</v>
      </c>
      <c r="W16" s="64">
        <f>Revenue!AB59</f>
        <v>0</v>
      </c>
      <c r="X16" s="64">
        <f>Revenue!AC59</f>
        <v>0</v>
      </c>
      <c r="Y16" s="64">
        <f>Revenue!AD59</f>
        <v>0</v>
      </c>
      <c r="Z16" s="64">
        <f>Revenue!AE59</f>
        <v>0</v>
      </c>
      <c r="AA16" s="64">
        <f>Revenue!AF59</f>
        <v>0</v>
      </c>
      <c r="AB16" s="64">
        <f>Revenue!AG59</f>
        <v>0</v>
      </c>
      <c r="AC16" s="64">
        <f>Revenue!AH59</f>
        <v>0</v>
      </c>
      <c r="AD16" s="64">
        <f>Revenue!AI59</f>
        <v>0</v>
      </c>
      <c r="AE16" s="64">
        <f>Revenue!AJ59</f>
        <v>0</v>
      </c>
      <c r="AF16" s="64">
        <f>Revenue!AK59</f>
        <v>0</v>
      </c>
      <c r="AG16" s="64">
        <f>Revenue!AL59</f>
        <v>0</v>
      </c>
      <c r="AH16" s="64">
        <f>Revenue!AM59</f>
        <v>0</v>
      </c>
      <c r="AI16" s="64">
        <f>Revenue!AN59</f>
        <v>0</v>
      </c>
      <c r="AJ16" s="64">
        <f>Revenue!AO59</f>
        <v>0</v>
      </c>
      <c r="AK16" s="64">
        <f>Revenue!AP59</f>
        <v>0</v>
      </c>
      <c r="AL16" s="64">
        <f>Revenue!AQ59</f>
        <v>0</v>
      </c>
      <c r="AM16" s="64">
        <f>Revenue!AR59</f>
        <v>0</v>
      </c>
      <c r="AN16" s="64">
        <f>Revenue!AS59</f>
        <v>0</v>
      </c>
      <c r="AO16" s="64">
        <f>Revenue!AT59</f>
        <v>0</v>
      </c>
      <c r="AP16" s="64">
        <f>Revenue!AU59</f>
        <v>0</v>
      </c>
      <c r="AQ16" s="64">
        <f>Revenue!AV59</f>
        <v>0</v>
      </c>
      <c r="AR16" s="64">
        <f>Revenue!AW59</f>
        <v>0</v>
      </c>
      <c r="AS16" s="64">
        <f>Revenue!AX59</f>
        <v>0</v>
      </c>
      <c r="AT16" s="64">
        <f>Revenue!AY59</f>
        <v>0</v>
      </c>
      <c r="AU16" s="64">
        <f>Revenue!AZ59</f>
        <v>0</v>
      </c>
      <c r="AV16" s="64">
        <f>Revenue!BA59</f>
        <v>0</v>
      </c>
      <c r="AW16" s="64">
        <f>Revenue!BB59</f>
        <v>0</v>
      </c>
      <c r="AX16" s="64">
        <f>Revenue!BC59</f>
        <v>0</v>
      </c>
      <c r="AY16" s="64">
        <f>Revenue!BD59</f>
        <v>0</v>
      </c>
      <c r="AZ16" s="64">
        <f>Revenue!BE59</f>
        <v>0</v>
      </c>
      <c r="BA16" s="64">
        <f>Revenue!BF59</f>
        <v>0</v>
      </c>
      <c r="BB16" s="64">
        <f>Revenue!BG59</f>
        <v>0</v>
      </c>
      <c r="BC16" s="64">
        <f>Revenue!BH59</f>
        <v>0</v>
      </c>
      <c r="BD16" s="64">
        <f>Revenue!BI59</f>
        <v>0</v>
      </c>
      <c r="BE16" s="64">
        <f>Revenue!BJ59</f>
        <v>0</v>
      </c>
      <c r="BF16" s="64">
        <f>Revenue!BK59</f>
        <v>0</v>
      </c>
      <c r="BG16" s="64">
        <f>Revenue!BL59</f>
        <v>0</v>
      </c>
      <c r="BH16" s="64">
        <f>Revenue!BM59</f>
        <v>0</v>
      </c>
      <c r="BI16" s="64">
        <f>Revenue!BN59</f>
        <v>0</v>
      </c>
      <c r="BJ16" s="64">
        <f>Revenue!BO59</f>
        <v>0</v>
      </c>
      <c r="BK16" s="64">
        <f>Revenue!BP59</f>
        <v>0</v>
      </c>
      <c r="BL16" s="64">
        <f>Revenue!BQ59</f>
        <v>0</v>
      </c>
      <c r="BM16" s="64">
        <f>Revenue!BR59</f>
        <v>0</v>
      </c>
      <c r="BN16" s="64">
        <f>Revenue!BS59</f>
        <v>0</v>
      </c>
      <c r="BO16" s="64">
        <f>Revenue!BT59</f>
        <v>0</v>
      </c>
      <c r="BP16" s="64">
        <f>Revenue!BU59</f>
        <v>0</v>
      </c>
      <c r="BQ16" s="64">
        <f>Revenue!BV59</f>
        <v>0</v>
      </c>
      <c r="BR16" s="64">
        <f>Revenue!BW59</f>
        <v>0</v>
      </c>
      <c r="BS16" s="64">
        <f>Revenue!BX59</f>
        <v>0</v>
      </c>
      <c r="BT16" s="64">
        <f>Revenue!BY59</f>
        <v>0</v>
      </c>
      <c r="BU16" s="64">
        <f>Revenue!BZ59</f>
        <v>0</v>
      </c>
      <c r="BV16" s="64">
        <f>Revenue!CA59</f>
        <v>0</v>
      </c>
      <c r="BW16" s="64">
        <f>Revenue!CB59</f>
        <v>0</v>
      </c>
      <c r="BX16" s="64">
        <f>Revenue!CC59</f>
        <v>0</v>
      </c>
      <c r="BY16" s="64">
        <f>Revenue!CD59</f>
        <v>0</v>
      </c>
      <c r="BZ16" s="64">
        <f>Revenue!CE59</f>
        <v>0</v>
      </c>
      <c r="CC16" s="101" t="s">
        <v>791</v>
      </c>
      <c r="CD16" s="310"/>
      <c r="CE16" s="48">
        <f t="shared" si="14"/>
        <v>0</v>
      </c>
      <c r="CF16" s="48">
        <f t="shared" si="15"/>
        <v>0</v>
      </c>
      <c r="CG16" s="48">
        <f t="shared" si="16"/>
        <v>0</v>
      </c>
      <c r="CH16" s="48">
        <f t="shared" si="17"/>
        <v>0</v>
      </c>
      <c r="CI16" s="48">
        <f t="shared" si="18"/>
        <v>0</v>
      </c>
      <c r="CJ16" s="305"/>
      <c r="CM16" s="328"/>
      <c r="CN16" s="327"/>
      <c r="CO16" s="327"/>
      <c r="CP16" s="327"/>
      <c r="CQ16" s="327"/>
      <c r="CR16" s="327"/>
    </row>
    <row r="17" spans="1:96" hidden="1" x14ac:dyDescent="0.15">
      <c r="A17" s="100" t="s">
        <v>792</v>
      </c>
      <c r="B17" s="355"/>
      <c r="C17" s="64"/>
      <c r="D17" s="64"/>
      <c r="E17" s="64"/>
      <c r="F17" s="64"/>
      <c r="G17" s="64">
        <f>Revenue!L63</f>
        <v>0</v>
      </c>
      <c r="H17" s="64">
        <f>Revenue!M63</f>
        <v>0</v>
      </c>
      <c r="I17" s="64">
        <f>Revenue!N63</f>
        <v>0</v>
      </c>
      <c r="J17" s="64">
        <f>Revenue!O63</f>
        <v>0</v>
      </c>
      <c r="K17" s="64">
        <f>Revenue!P63</f>
        <v>0</v>
      </c>
      <c r="L17" s="64">
        <f>Revenue!Q63</f>
        <v>0</v>
      </c>
      <c r="M17" s="64">
        <f>Revenue!R63</f>
        <v>0</v>
      </c>
      <c r="N17" s="64">
        <f>Revenue!S63</f>
        <v>0</v>
      </c>
      <c r="O17" s="64">
        <f>Revenue!T63</f>
        <v>0</v>
      </c>
      <c r="P17" s="64">
        <f>Revenue!U63</f>
        <v>0</v>
      </c>
      <c r="Q17" s="64">
        <f>Revenue!V63</f>
        <v>0</v>
      </c>
      <c r="R17" s="64">
        <f>Revenue!W63</f>
        <v>0</v>
      </c>
      <c r="S17" s="64">
        <f>Revenue!X63</f>
        <v>0</v>
      </c>
      <c r="T17" s="64">
        <f>Revenue!Y63</f>
        <v>0</v>
      </c>
      <c r="U17" s="64">
        <f>Revenue!Z63</f>
        <v>0</v>
      </c>
      <c r="V17" s="64">
        <f>Revenue!AA63</f>
        <v>0</v>
      </c>
      <c r="W17" s="64">
        <f>Revenue!AB63</f>
        <v>0</v>
      </c>
      <c r="X17" s="64">
        <f>Revenue!AC63</f>
        <v>0</v>
      </c>
      <c r="Y17" s="64">
        <f>Revenue!AD63</f>
        <v>0</v>
      </c>
      <c r="Z17" s="64">
        <f>Revenue!AE63</f>
        <v>0</v>
      </c>
      <c r="AA17" s="64">
        <f>Revenue!AF63</f>
        <v>0</v>
      </c>
      <c r="AB17" s="64">
        <f>Revenue!AG63</f>
        <v>0</v>
      </c>
      <c r="AC17" s="64">
        <f>Revenue!AH63</f>
        <v>0</v>
      </c>
      <c r="AD17" s="64">
        <f>Revenue!AI63</f>
        <v>0</v>
      </c>
      <c r="AE17" s="64">
        <f>Revenue!AJ63</f>
        <v>0</v>
      </c>
      <c r="AF17" s="64">
        <f>Revenue!AK63</f>
        <v>0</v>
      </c>
      <c r="AG17" s="64">
        <f>Revenue!AL63</f>
        <v>0</v>
      </c>
      <c r="AH17" s="64">
        <f>Revenue!AM63</f>
        <v>0</v>
      </c>
      <c r="AI17" s="64">
        <f>Revenue!AN63</f>
        <v>0</v>
      </c>
      <c r="AJ17" s="64">
        <f>Revenue!AO63</f>
        <v>0</v>
      </c>
      <c r="AK17" s="64">
        <f>Revenue!AP63</f>
        <v>0</v>
      </c>
      <c r="AL17" s="64">
        <f>Revenue!AQ63</f>
        <v>0</v>
      </c>
      <c r="AM17" s="64">
        <f>Revenue!AR63</f>
        <v>0</v>
      </c>
      <c r="AN17" s="64">
        <f>Revenue!AS63</f>
        <v>0</v>
      </c>
      <c r="AO17" s="64">
        <f>Revenue!AT63</f>
        <v>0</v>
      </c>
      <c r="AP17" s="64">
        <f>Revenue!AU63</f>
        <v>0</v>
      </c>
      <c r="AQ17" s="64">
        <f>Revenue!AV63</f>
        <v>0</v>
      </c>
      <c r="AR17" s="64">
        <f>Revenue!AW63</f>
        <v>0</v>
      </c>
      <c r="AS17" s="64">
        <f>Revenue!AX63</f>
        <v>0</v>
      </c>
      <c r="AT17" s="64">
        <f>Revenue!AY63</f>
        <v>0</v>
      </c>
      <c r="AU17" s="64">
        <f>Revenue!AZ63</f>
        <v>0</v>
      </c>
      <c r="AV17" s="64">
        <f>Revenue!BA63</f>
        <v>0</v>
      </c>
      <c r="AW17" s="64">
        <f>Revenue!BB63</f>
        <v>0</v>
      </c>
      <c r="AX17" s="64">
        <f>Revenue!BC63</f>
        <v>0</v>
      </c>
      <c r="AY17" s="64">
        <f>Revenue!BD63</f>
        <v>0</v>
      </c>
      <c r="AZ17" s="64">
        <f>Revenue!BE63</f>
        <v>0</v>
      </c>
      <c r="BA17" s="64">
        <f>Revenue!BF63</f>
        <v>0</v>
      </c>
      <c r="BB17" s="64">
        <f>Revenue!BG63</f>
        <v>0</v>
      </c>
      <c r="BC17" s="64">
        <f>Revenue!BH63</f>
        <v>0</v>
      </c>
      <c r="BD17" s="64">
        <f>Revenue!BI63</f>
        <v>0</v>
      </c>
      <c r="BE17" s="64">
        <f>Revenue!BJ63</f>
        <v>0</v>
      </c>
      <c r="BF17" s="64">
        <f>Revenue!BK63</f>
        <v>0</v>
      </c>
      <c r="BG17" s="64">
        <f>Revenue!BL63</f>
        <v>0</v>
      </c>
      <c r="BH17" s="64">
        <f>Revenue!BM63</f>
        <v>0</v>
      </c>
      <c r="BI17" s="64">
        <f>Revenue!BN63</f>
        <v>0</v>
      </c>
      <c r="BJ17" s="64">
        <f>Revenue!BO63</f>
        <v>0</v>
      </c>
      <c r="BK17" s="64">
        <f>Revenue!BP63</f>
        <v>0</v>
      </c>
      <c r="BL17" s="64">
        <f>Revenue!BQ63</f>
        <v>0</v>
      </c>
      <c r="BM17" s="64">
        <f>Revenue!BR63</f>
        <v>0</v>
      </c>
      <c r="BN17" s="64">
        <f>Revenue!BS63</f>
        <v>0</v>
      </c>
      <c r="BO17" s="64">
        <f>Revenue!BT63</f>
        <v>0</v>
      </c>
      <c r="BP17" s="64">
        <f>Revenue!BU63</f>
        <v>0</v>
      </c>
      <c r="BQ17" s="64">
        <f>Revenue!BV63</f>
        <v>0</v>
      </c>
      <c r="BR17" s="64">
        <f>Revenue!BW63</f>
        <v>0</v>
      </c>
      <c r="BS17" s="64">
        <f>Revenue!BX63</f>
        <v>0</v>
      </c>
      <c r="BT17" s="64">
        <f>Revenue!BY63</f>
        <v>0</v>
      </c>
      <c r="BU17" s="64">
        <f>Revenue!BZ63</f>
        <v>0</v>
      </c>
      <c r="BV17" s="64">
        <f>Revenue!CA63</f>
        <v>0</v>
      </c>
      <c r="BW17" s="64">
        <f>Revenue!CB63</f>
        <v>0</v>
      </c>
      <c r="BX17" s="64">
        <f>Revenue!CC63</f>
        <v>0</v>
      </c>
      <c r="BY17" s="64">
        <f>Revenue!CD63</f>
        <v>0</v>
      </c>
      <c r="BZ17" s="64">
        <f>Revenue!CE63</f>
        <v>0</v>
      </c>
      <c r="CC17" s="101" t="s">
        <v>792</v>
      </c>
      <c r="CD17" s="310"/>
      <c r="CE17" s="48">
        <f t="shared" si="14"/>
        <v>0</v>
      </c>
      <c r="CF17" s="48">
        <f t="shared" si="15"/>
        <v>0</v>
      </c>
      <c r="CG17" s="48">
        <f t="shared" si="16"/>
        <v>0</v>
      </c>
      <c r="CH17" s="48">
        <f t="shared" si="17"/>
        <v>0</v>
      </c>
      <c r="CI17" s="48">
        <f t="shared" si="18"/>
        <v>0</v>
      </c>
      <c r="CJ17" s="305"/>
      <c r="CM17" s="328"/>
      <c r="CN17" s="327"/>
      <c r="CO17" s="327"/>
      <c r="CP17" s="327"/>
      <c r="CQ17" s="327"/>
      <c r="CR17" s="327"/>
    </row>
    <row r="18" spans="1:96" hidden="1" x14ac:dyDescent="0.15">
      <c r="A18" s="100" t="s">
        <v>809</v>
      </c>
      <c r="B18" s="355"/>
      <c r="C18" s="64"/>
      <c r="D18" s="64"/>
      <c r="E18" s="64"/>
      <c r="F18" s="64"/>
      <c r="G18" s="64">
        <f>'Revenue Model auto'!B378</f>
        <v>0</v>
      </c>
      <c r="H18" s="64">
        <f>'Revenue Model auto'!C378</f>
        <v>0</v>
      </c>
      <c r="I18" s="64">
        <f>'Revenue Model auto'!D378</f>
        <v>0</v>
      </c>
      <c r="J18" s="64">
        <f>'Revenue Model auto'!E378</f>
        <v>0</v>
      </c>
      <c r="K18" s="64">
        <f>'Revenue Model auto'!F378</f>
        <v>0</v>
      </c>
      <c r="L18" s="64">
        <f>'Revenue Model auto'!G378</f>
        <v>0</v>
      </c>
      <c r="M18" s="64">
        <f>'Revenue Model auto'!H378</f>
        <v>0</v>
      </c>
      <c r="N18" s="64">
        <f>'Revenue Model auto'!I378</f>
        <v>0</v>
      </c>
      <c r="O18" s="64">
        <f>'Revenue Model auto'!J378</f>
        <v>0</v>
      </c>
      <c r="P18" s="64">
        <f>'Revenue Model auto'!K378</f>
        <v>0</v>
      </c>
      <c r="Q18" s="64">
        <f>'Revenue Model auto'!L378</f>
        <v>0</v>
      </c>
      <c r="R18" s="64">
        <f>'Revenue Model auto'!M378</f>
        <v>0</v>
      </c>
      <c r="S18" s="64">
        <f>'Revenue Model auto'!N378</f>
        <v>0</v>
      </c>
      <c r="T18" s="64">
        <f>'Revenue Model auto'!O378</f>
        <v>0</v>
      </c>
      <c r="U18" s="64">
        <f>'Revenue Model auto'!P378</f>
        <v>0</v>
      </c>
      <c r="V18" s="64">
        <f>'Revenue Model auto'!Q378</f>
        <v>0</v>
      </c>
      <c r="W18" s="64">
        <f>'Revenue Model auto'!R378</f>
        <v>0</v>
      </c>
      <c r="X18" s="64">
        <f>'Revenue Model auto'!S378</f>
        <v>0</v>
      </c>
      <c r="Y18" s="64">
        <f>'Revenue Model auto'!T378</f>
        <v>0</v>
      </c>
      <c r="Z18" s="64">
        <f>'Revenue Model auto'!U378</f>
        <v>0</v>
      </c>
      <c r="AA18" s="64">
        <f>'Revenue Model auto'!V378</f>
        <v>0</v>
      </c>
      <c r="AB18" s="64">
        <f>'Revenue Model auto'!W378</f>
        <v>0</v>
      </c>
      <c r="AC18" s="64">
        <f>'Revenue Model auto'!X378</f>
        <v>0</v>
      </c>
      <c r="AD18" s="64">
        <f>'Revenue Model auto'!Y378</f>
        <v>0</v>
      </c>
      <c r="AE18" s="64">
        <f>'Revenue Model auto'!Z378</f>
        <v>0</v>
      </c>
      <c r="AF18" s="64">
        <f>'Revenue Model auto'!AA378</f>
        <v>0</v>
      </c>
      <c r="AG18" s="64">
        <f>'Revenue Model auto'!AB378</f>
        <v>0</v>
      </c>
      <c r="AH18" s="64">
        <f>'Revenue Model auto'!AC378</f>
        <v>0</v>
      </c>
      <c r="AI18" s="64">
        <f>'Revenue Model auto'!AD378</f>
        <v>0</v>
      </c>
      <c r="AJ18" s="64">
        <f>'Revenue Model auto'!AE378</f>
        <v>0</v>
      </c>
      <c r="AK18" s="64">
        <f>'Revenue Model auto'!AF378</f>
        <v>0</v>
      </c>
      <c r="AL18" s="64">
        <f>'Revenue Model auto'!AG378</f>
        <v>0</v>
      </c>
      <c r="AM18" s="64">
        <f>'Revenue Model auto'!AH378</f>
        <v>0</v>
      </c>
      <c r="AN18" s="64">
        <f>'Revenue Model auto'!AI378</f>
        <v>0</v>
      </c>
      <c r="AO18" s="64">
        <f>'Revenue Model auto'!AJ378</f>
        <v>0</v>
      </c>
      <c r="AP18" s="64">
        <f>'Revenue Model auto'!AK378</f>
        <v>0</v>
      </c>
      <c r="AQ18" s="64">
        <f>'Revenue Model auto'!AL378</f>
        <v>0</v>
      </c>
      <c r="AR18" s="64">
        <f>'Revenue Model auto'!AM378</f>
        <v>0</v>
      </c>
      <c r="AS18" s="64">
        <f>'Revenue Model auto'!AN378</f>
        <v>0</v>
      </c>
      <c r="AT18" s="64">
        <f>'Revenue Model auto'!AO378</f>
        <v>0</v>
      </c>
      <c r="AU18" s="64">
        <f>'Revenue Model auto'!AP378</f>
        <v>0</v>
      </c>
      <c r="AV18" s="64">
        <f>'Revenue Model auto'!AQ378</f>
        <v>0</v>
      </c>
      <c r="AW18" s="64">
        <f>'Revenue Model auto'!AR378</f>
        <v>0</v>
      </c>
      <c r="AX18" s="64">
        <f>'Revenue Model auto'!AS378</f>
        <v>0</v>
      </c>
      <c r="AY18" s="64">
        <f>'Revenue Model auto'!AT378</f>
        <v>0</v>
      </c>
      <c r="AZ18" s="64">
        <f>'Revenue Model auto'!AU378</f>
        <v>0</v>
      </c>
      <c r="BA18" s="64">
        <f>'Revenue Model auto'!AV378</f>
        <v>0</v>
      </c>
      <c r="BB18" s="64">
        <f>'Revenue Model auto'!AW378</f>
        <v>0</v>
      </c>
      <c r="BC18" s="64">
        <f>'Revenue Model auto'!AX378</f>
        <v>0</v>
      </c>
      <c r="BD18" s="64">
        <f>'Revenue Model auto'!AY378</f>
        <v>0</v>
      </c>
      <c r="BE18" s="64">
        <f>'Revenue Model auto'!AZ378</f>
        <v>0</v>
      </c>
      <c r="BF18" s="64">
        <f>'Revenue Model auto'!BA378</f>
        <v>0</v>
      </c>
      <c r="BG18" s="64">
        <f>'Revenue Model auto'!BB378</f>
        <v>0</v>
      </c>
      <c r="BH18" s="64">
        <f>'Revenue Model auto'!BC378</f>
        <v>0</v>
      </c>
      <c r="BI18" s="64">
        <f>'Revenue Model auto'!BD378</f>
        <v>0</v>
      </c>
      <c r="BJ18" s="64">
        <f>'Revenue Model auto'!BE378</f>
        <v>0</v>
      </c>
      <c r="BK18" s="64">
        <f>'Revenue Model auto'!BF378</f>
        <v>0</v>
      </c>
      <c r="BL18" s="64">
        <f>'Revenue Model auto'!BG378</f>
        <v>0</v>
      </c>
      <c r="BM18" s="64">
        <f>'Revenue Model auto'!BH378</f>
        <v>0</v>
      </c>
      <c r="BN18" s="64">
        <f>'Revenue Model auto'!BI378</f>
        <v>0</v>
      </c>
      <c r="BO18" s="64">
        <f>'Revenue Model auto'!BJ378</f>
        <v>0</v>
      </c>
      <c r="BP18" s="64">
        <f>'Revenue Model auto'!BK378</f>
        <v>0</v>
      </c>
      <c r="BQ18" s="64">
        <f>'Revenue Model auto'!BL378</f>
        <v>0</v>
      </c>
      <c r="BR18" s="64">
        <f>'Revenue Model auto'!BM378</f>
        <v>0</v>
      </c>
      <c r="BS18" s="64">
        <f>'Revenue Model auto'!BN378</f>
        <v>0</v>
      </c>
      <c r="BT18" s="64">
        <f>'Revenue Model auto'!BO378</f>
        <v>0</v>
      </c>
      <c r="BU18" s="64">
        <f>'Revenue Model auto'!BP378</f>
        <v>0</v>
      </c>
      <c r="BV18" s="64">
        <f>'Revenue Model auto'!BQ378</f>
        <v>0</v>
      </c>
      <c r="BW18" s="64">
        <f>'Revenue Model auto'!BR378</f>
        <v>0</v>
      </c>
      <c r="BX18" s="64">
        <f>'Revenue Model auto'!BS378</f>
        <v>0</v>
      </c>
      <c r="BY18" s="64">
        <f>'Revenue Model auto'!BT378</f>
        <v>0</v>
      </c>
      <c r="BZ18" s="64">
        <f>'Revenue Model auto'!BU378</f>
        <v>0</v>
      </c>
      <c r="CC18" s="100" t="s">
        <v>809</v>
      </c>
      <c r="CD18" s="100"/>
      <c r="CE18" s="48">
        <f t="shared" si="14"/>
        <v>0</v>
      </c>
      <c r="CF18" s="48">
        <f t="shared" si="15"/>
        <v>0</v>
      </c>
      <c r="CG18" s="48">
        <f t="shared" si="16"/>
        <v>0</v>
      </c>
      <c r="CH18" s="48">
        <f t="shared" si="17"/>
        <v>0</v>
      </c>
      <c r="CI18" s="48">
        <f t="shared" si="18"/>
        <v>0</v>
      </c>
      <c r="CJ18" s="305"/>
      <c r="CM18" s="328"/>
      <c r="CN18" s="327"/>
      <c r="CO18" s="327"/>
      <c r="CP18" s="327"/>
      <c r="CQ18" s="327"/>
      <c r="CR18" s="327"/>
    </row>
    <row r="19" spans="1:96" ht="16" x14ac:dyDescent="0.2">
      <c r="A19" s="102" t="s">
        <v>71</v>
      </c>
      <c r="B19" s="97"/>
      <c r="C19" s="95"/>
      <c r="D19" s="95">
        <f t="shared" ref="D19:BM19" si="21">SUM(D6:D18)</f>
        <v>598158</v>
      </c>
      <c r="E19" s="95">
        <f t="shared" si="21"/>
        <v>75913.920000000013</v>
      </c>
      <c r="F19" s="95">
        <f t="shared" si="21"/>
        <v>32708</v>
      </c>
      <c r="G19" s="95">
        <f t="shared" si="21"/>
        <v>8000</v>
      </c>
      <c r="H19" s="95">
        <f t="shared" si="21"/>
        <v>8000</v>
      </c>
      <c r="I19" s="95">
        <f t="shared" si="21"/>
        <v>34900</v>
      </c>
      <c r="J19" s="95">
        <f t="shared" si="21"/>
        <v>35500</v>
      </c>
      <c r="K19" s="95">
        <f t="shared" si="21"/>
        <v>74900</v>
      </c>
      <c r="L19" s="95">
        <f t="shared" si="21"/>
        <v>70000</v>
      </c>
      <c r="M19" s="95">
        <f t="shared" si="21"/>
        <v>155400</v>
      </c>
      <c r="N19" s="95">
        <f t="shared" si="21"/>
        <v>177330</v>
      </c>
      <c r="O19" s="95">
        <f t="shared" si="21"/>
        <v>133750</v>
      </c>
      <c r="P19" s="95">
        <f t="shared" si="21"/>
        <v>219000</v>
      </c>
      <c r="Q19" s="95">
        <f t="shared" si="21"/>
        <v>190000</v>
      </c>
      <c r="R19" s="95">
        <f t="shared" si="21"/>
        <v>216000</v>
      </c>
      <c r="S19" s="95">
        <f t="shared" si="21"/>
        <v>111530.788</v>
      </c>
      <c r="T19" s="95">
        <f t="shared" si="21"/>
        <v>117941.288</v>
      </c>
      <c r="U19" s="95">
        <f t="shared" si="21"/>
        <v>84038.288</v>
      </c>
      <c r="V19" s="95">
        <f t="shared" si="21"/>
        <v>357254.83333333331</v>
      </c>
      <c r="W19" s="95">
        <f t="shared" si="21"/>
        <v>267358.33333333331</v>
      </c>
      <c r="X19" s="95">
        <f t="shared" si="21"/>
        <v>282067.83333333331</v>
      </c>
      <c r="Y19" s="95">
        <f t="shared" si="21"/>
        <v>332270.83333333331</v>
      </c>
      <c r="Z19" s="95">
        <f t="shared" si="21"/>
        <v>464854.16666666663</v>
      </c>
      <c r="AA19" s="95">
        <f t="shared" si="21"/>
        <v>441729.16666666663</v>
      </c>
      <c r="AB19" s="95">
        <f t="shared" si="21"/>
        <v>463541.66666666663</v>
      </c>
      <c r="AC19" s="95">
        <f t="shared" si="21"/>
        <v>490854.16666666663</v>
      </c>
      <c r="AD19" s="95">
        <f t="shared" si="21"/>
        <v>648437.5</v>
      </c>
      <c r="AE19" s="95">
        <f t="shared" si="21"/>
        <v>604437.5</v>
      </c>
      <c r="AF19" s="95">
        <f t="shared" si="21"/>
        <v>654250</v>
      </c>
      <c r="AG19" s="95">
        <f t="shared" si="21"/>
        <v>877208.33333333326</v>
      </c>
      <c r="AH19" s="95">
        <f t="shared" si="21"/>
        <v>774250</v>
      </c>
      <c r="AI19" s="95">
        <f t="shared" si="21"/>
        <v>949708.33333333326</v>
      </c>
      <c r="AJ19" s="95">
        <f t="shared" si="21"/>
        <v>898583.33333333326</v>
      </c>
      <c r="AK19" s="95">
        <f t="shared" si="21"/>
        <v>942458.33333333326</v>
      </c>
      <c r="AL19" s="95">
        <f t="shared" si="21"/>
        <v>1014770.8333333333</v>
      </c>
      <c r="AM19" s="95">
        <f t="shared" si="21"/>
        <v>1031020.8333333333</v>
      </c>
      <c r="AN19" s="95">
        <f t="shared" si="21"/>
        <v>1198541.6666666665</v>
      </c>
      <c r="AO19" s="95">
        <f t="shared" si="21"/>
        <v>1511687.5</v>
      </c>
      <c r="AP19" s="95">
        <f t="shared" si="21"/>
        <v>1310104.1666666665</v>
      </c>
      <c r="AQ19" s="95">
        <f t="shared" si="21"/>
        <v>1389729.1666666665</v>
      </c>
      <c r="AR19" s="95">
        <f t="shared" si="21"/>
        <v>1662020.8333333333</v>
      </c>
      <c r="AS19" s="95">
        <f t="shared" si="21"/>
        <v>1633874.9999999998</v>
      </c>
      <c r="AT19" s="95">
        <f t="shared" si="21"/>
        <v>2048375</v>
      </c>
      <c r="AU19" s="95">
        <f t="shared" si="21"/>
        <v>1931166.6666666665</v>
      </c>
      <c r="AV19" s="95">
        <f t="shared" si="21"/>
        <v>1940312.5</v>
      </c>
      <c r="AW19" s="95">
        <f t="shared" si="21"/>
        <v>2063937.5</v>
      </c>
      <c r="AX19" s="95">
        <f t="shared" si="21"/>
        <v>2330770.8333333335</v>
      </c>
      <c r="AY19" s="95">
        <f t="shared" si="21"/>
        <v>2258958.3333333335</v>
      </c>
      <c r="AZ19" s="95">
        <f t="shared" si="21"/>
        <v>2612166.666666667</v>
      </c>
      <c r="BA19" s="95">
        <f t="shared" si="21"/>
        <v>2823062.5</v>
      </c>
      <c r="BB19" s="95">
        <f t="shared" si="21"/>
        <v>3122854.1666666665</v>
      </c>
      <c r="BC19" s="95">
        <f t="shared" si="21"/>
        <v>3353770.833333333</v>
      </c>
      <c r="BD19" s="95">
        <f t="shared" si="21"/>
        <v>3361250</v>
      </c>
      <c r="BE19" s="95">
        <f t="shared" si="21"/>
        <v>3515020.833333333</v>
      </c>
      <c r="BF19" s="95">
        <f t="shared" si="21"/>
        <v>3791291.6666666665</v>
      </c>
      <c r="BG19" s="95">
        <f t="shared" si="21"/>
        <v>3980333.333333333</v>
      </c>
      <c r="BH19" s="95">
        <f t="shared" si="21"/>
        <v>4096895.833333333</v>
      </c>
      <c r="BI19" s="95">
        <f t="shared" si="21"/>
        <v>4333437.5</v>
      </c>
      <c r="BJ19" s="95">
        <f t="shared" si="21"/>
        <v>4696458.333333334</v>
      </c>
      <c r="BK19" s="95">
        <f t="shared" si="21"/>
        <v>4883812.5</v>
      </c>
      <c r="BL19" s="95">
        <f t="shared" si="21"/>
        <v>5290187.5</v>
      </c>
      <c r="BM19" s="95">
        <f t="shared" si="21"/>
        <v>5621916.666666667</v>
      </c>
      <c r="BN19" s="95">
        <f>SUM(BN6:BN18)</f>
        <v>5931145.833333334</v>
      </c>
      <c r="BO19" s="95">
        <f t="shared" ref="BO19:BZ19" si="22">SUM(BO6:BO18)</f>
        <v>5995208.333333334</v>
      </c>
      <c r="BP19" s="95">
        <f t="shared" si="22"/>
        <v>6234083.333333333</v>
      </c>
      <c r="BQ19" s="95">
        <f t="shared" si="22"/>
        <v>6646749.9999999991</v>
      </c>
      <c r="BR19" s="95">
        <f t="shared" si="22"/>
        <v>6795374.9999999991</v>
      </c>
      <c r="BS19" s="95">
        <f t="shared" si="22"/>
        <v>6843583.333333333</v>
      </c>
      <c r="BT19" s="95">
        <f t="shared" si="22"/>
        <v>7146999.9999999991</v>
      </c>
      <c r="BU19" s="95">
        <f t="shared" si="22"/>
        <v>7634000.0000000009</v>
      </c>
      <c r="BV19" s="95">
        <f t="shared" si="22"/>
        <v>7481229.166666667</v>
      </c>
      <c r="BW19" s="95">
        <f t="shared" si="22"/>
        <v>7810645.833333333</v>
      </c>
      <c r="BX19" s="95">
        <f t="shared" si="22"/>
        <v>8220812.5</v>
      </c>
      <c r="BY19" s="95">
        <f t="shared" si="22"/>
        <v>7871562.5</v>
      </c>
      <c r="BZ19" s="95">
        <f t="shared" si="22"/>
        <v>7903500</v>
      </c>
      <c r="CC19" s="68" t="s">
        <v>71</v>
      </c>
      <c r="CD19" s="49">
        <f t="shared" ref="CD19:CJ19" si="23">SUM(CD6:CD18)</f>
        <v>706779.92</v>
      </c>
      <c r="CE19" s="49">
        <f t="shared" si="23"/>
        <v>1322780</v>
      </c>
      <c r="CF19" s="49">
        <f t="shared" si="23"/>
        <v>4061878.8639999991</v>
      </c>
      <c r="CG19" s="49">
        <f t="shared" si="23"/>
        <v>11767020.833333332</v>
      </c>
      <c r="CH19" s="49">
        <f t="shared" si="23"/>
        <v>25817229.166666668</v>
      </c>
      <c r="CI19" s="49">
        <f t="shared" si="23"/>
        <v>52855520.833333336</v>
      </c>
      <c r="CJ19" s="49">
        <f t="shared" si="23"/>
        <v>86583750.000000015</v>
      </c>
      <c r="CM19" s="329"/>
      <c r="CN19" s="330"/>
      <c r="CO19" s="330"/>
      <c r="CP19" s="330"/>
      <c r="CQ19" s="330"/>
      <c r="CR19" s="330"/>
    </row>
    <row r="20" spans="1:96" x14ac:dyDescent="0.2">
      <c r="A20" s="63"/>
      <c r="B20" s="98"/>
      <c r="CC20" s="52"/>
      <c r="CD20" s="295"/>
      <c r="CE20" s="48"/>
      <c r="CF20" s="48"/>
      <c r="CG20" s="48"/>
      <c r="CH20" s="48"/>
      <c r="CI20" s="48"/>
      <c r="CJ20" s="305"/>
    </row>
    <row r="21" spans="1:96" ht="19" x14ac:dyDescent="0.25">
      <c r="A21" s="70" t="s">
        <v>72</v>
      </c>
      <c r="B21" s="97"/>
      <c r="CC21" s="67" t="s">
        <v>72</v>
      </c>
      <c r="CD21" s="297"/>
      <c r="CE21" s="48"/>
      <c r="CF21" s="48"/>
      <c r="CG21" s="48"/>
      <c r="CH21" s="48"/>
      <c r="CI21" s="48"/>
      <c r="CJ21" s="305"/>
    </row>
    <row r="22" spans="1:96" ht="32" x14ac:dyDescent="0.2">
      <c r="A22" s="103" t="s">
        <v>177</v>
      </c>
      <c r="B22" s="104" t="s">
        <v>178</v>
      </c>
      <c r="C22" s="41"/>
      <c r="D22" s="315">
        <f>-(69037-8716)*1.32</f>
        <v>-79623.72</v>
      </c>
      <c r="E22" s="315">
        <f t="shared" ref="E22" si="24">-8716*1.32</f>
        <v>-11505.12</v>
      </c>
      <c r="F22" s="334">
        <f>-7159.47*1.32</f>
        <v>-9450.5004000000008</v>
      </c>
      <c r="G22" s="41"/>
      <c r="H22" s="41"/>
      <c r="I22" s="41">
        <v>-5000</v>
      </c>
      <c r="J22" s="41"/>
      <c r="K22" s="41">
        <v>-5000</v>
      </c>
      <c r="L22" s="41">
        <f>-'Revenue Model auto'!G304</f>
        <v>0</v>
      </c>
      <c r="M22" s="41">
        <f>-'Revenue Model auto'!H304</f>
        <v>0</v>
      </c>
      <c r="N22" s="41">
        <f>-'Revenue Model auto'!I304</f>
        <v>0</v>
      </c>
      <c r="O22" s="41">
        <f>-'Revenue Model auto'!J304</f>
        <v>0</v>
      </c>
      <c r="P22" s="41">
        <f>-'Revenue Model auto'!K304</f>
        <v>0</v>
      </c>
      <c r="Q22" s="41">
        <f>-'Revenue Model auto'!L304</f>
        <v>0</v>
      </c>
      <c r="R22" s="41">
        <f>-'Revenue Model auto'!M304</f>
        <v>0</v>
      </c>
      <c r="S22" s="41">
        <f>-'Revenue Model auto'!N304</f>
        <v>-6250</v>
      </c>
      <c r="T22" s="41">
        <f>-'Revenue Model auto'!O304</f>
        <v>-8333.3333333333339</v>
      </c>
      <c r="U22" s="41">
        <f>-'Revenue Model auto'!P304</f>
        <v>-10416.666666666668</v>
      </c>
      <c r="V22" s="41">
        <f>-'Revenue Model auto'!Q304</f>
        <v>-32083.333333333332</v>
      </c>
      <c r="W22" s="41">
        <f>-'Revenue Model auto'!R304</f>
        <v>-32083.333333333332</v>
      </c>
      <c r="X22" s="41">
        <f>-'Revenue Model auto'!S304</f>
        <v>-32083.333333333332</v>
      </c>
      <c r="Y22" s="41">
        <f>-'Revenue Model auto'!T304</f>
        <v>-34166.666666666664</v>
      </c>
      <c r="Z22" s="41">
        <f>-'Revenue Model auto'!U304</f>
        <v>-34166.666666666664</v>
      </c>
      <c r="AA22" s="41">
        <f>-'Revenue Model auto'!V304</f>
        <v>-36250</v>
      </c>
      <c r="AB22" s="41">
        <f>-'Revenue Model auto'!W304</f>
        <v>-38333.333333333336</v>
      </c>
      <c r="AC22" s="41">
        <f>-'Revenue Model auto'!X304</f>
        <v>-38333.333333333336</v>
      </c>
      <c r="AD22" s="41">
        <f>-'Revenue Model auto'!Y304</f>
        <v>-38333.333333333336</v>
      </c>
      <c r="AE22" s="41">
        <f>-'Revenue Model auto'!Z304</f>
        <v>-42500</v>
      </c>
      <c r="AF22" s="41">
        <f>-'Revenue Model auto'!AA304</f>
        <v>-44583.333333333336</v>
      </c>
      <c r="AG22" s="41">
        <f>-'Revenue Model auto'!AB304</f>
        <v>-46666.666666666664</v>
      </c>
      <c r="AH22" s="41">
        <f>-'Revenue Model auto'!AC304</f>
        <v>-50833.333333333336</v>
      </c>
      <c r="AI22" s="41">
        <f>-'Revenue Model auto'!AD304</f>
        <v>-52916.666666666672</v>
      </c>
      <c r="AJ22" s="41">
        <f>-'Revenue Model auto'!AE304</f>
        <v>-55000</v>
      </c>
      <c r="AK22" s="41">
        <f>-'Revenue Model auto'!AF304</f>
        <v>-57083.333333333328</v>
      </c>
      <c r="AL22" s="41">
        <f>-'Revenue Model auto'!AG304</f>
        <v>-59166.666666666664</v>
      </c>
      <c r="AM22" s="41">
        <f>-'Revenue Model auto'!AH304</f>
        <v>-61250.000000000007</v>
      </c>
      <c r="AN22" s="41">
        <f>-'Revenue Model auto'!AI304</f>
        <v>-78750</v>
      </c>
      <c r="AO22" s="41">
        <f>-'Revenue Model auto'!AJ304</f>
        <v>-89166.666666666672</v>
      </c>
      <c r="AP22" s="41">
        <f>-'Revenue Model auto'!AK304</f>
        <v>-91250.000000000015</v>
      </c>
      <c r="AQ22" s="41">
        <f>-'Revenue Model auto'!AL304</f>
        <v>-91250.000000000015</v>
      </c>
      <c r="AR22" s="41">
        <f>-'Revenue Model auto'!AM304</f>
        <v>-106666.66666666667</v>
      </c>
      <c r="AS22" s="41">
        <f>-'Revenue Model auto'!AN304</f>
        <v>-117083.33333333333</v>
      </c>
      <c r="AT22" s="41">
        <f>-'Revenue Model auto'!AO304</f>
        <v>-132500</v>
      </c>
      <c r="AU22" s="41">
        <f>-'Revenue Model auto'!AP304</f>
        <v>-134583.33333333334</v>
      </c>
      <c r="AV22" s="41">
        <f>-'Revenue Model auto'!AQ304</f>
        <v>-134583.33333333334</v>
      </c>
      <c r="AW22" s="41">
        <f>-'Revenue Model auto'!AR304</f>
        <v>-136666.66666666666</v>
      </c>
      <c r="AX22" s="41">
        <f>-'Revenue Model auto'!AS304</f>
        <v>-150000</v>
      </c>
      <c r="AY22" s="41">
        <f>-'Revenue Model auto'!AT304</f>
        <v>-150000</v>
      </c>
      <c r="AZ22" s="41">
        <f>-'Revenue Model auto'!AU304</f>
        <v>-150000</v>
      </c>
      <c r="BA22" s="41">
        <f>-'Revenue Model auto'!AV304</f>
        <v>-150000</v>
      </c>
      <c r="BB22" s="41">
        <f>-'Revenue Model auto'!AW304</f>
        <v>-150000</v>
      </c>
      <c r="BC22" s="41">
        <f>-'Revenue Model auto'!AX304</f>
        <v>-150000</v>
      </c>
      <c r="BD22" s="41">
        <f>-'Revenue Model auto'!AY304</f>
        <v>-150000</v>
      </c>
      <c r="BE22" s="41">
        <f>-'Revenue Model auto'!AZ304</f>
        <v>-150000</v>
      </c>
      <c r="BF22" s="41">
        <f>-'Revenue Model auto'!BA304</f>
        <v>-150000</v>
      </c>
      <c r="BG22" s="41">
        <f>-'Revenue Model auto'!BB304</f>
        <v>-150000</v>
      </c>
      <c r="BH22" s="41">
        <f>-'Revenue Model auto'!BC304</f>
        <v>-150000</v>
      </c>
      <c r="BI22" s="41">
        <f>-'Revenue Model auto'!BD304</f>
        <v>-150000</v>
      </c>
      <c r="BJ22" s="41">
        <f>-'Revenue Model auto'!BE304</f>
        <v>-150000</v>
      </c>
      <c r="BK22" s="41">
        <f>-'Revenue Model auto'!BF304</f>
        <v>-150000</v>
      </c>
      <c r="BL22" s="41">
        <f>-'Revenue Model auto'!BG304</f>
        <v>-150000</v>
      </c>
      <c r="BM22" s="41">
        <f>-'Revenue Model auto'!BH304</f>
        <v>-150000</v>
      </c>
      <c r="BN22" s="41">
        <f>-'Revenue Model auto'!BI304</f>
        <v>-150000</v>
      </c>
      <c r="BO22" s="41">
        <f>-'Revenue Model auto'!BJ304</f>
        <v>-150000</v>
      </c>
      <c r="BP22" s="41">
        <f>-'Revenue Model auto'!BK304</f>
        <v>-150000</v>
      </c>
      <c r="BQ22" s="41">
        <f>-'Revenue Model auto'!BL304</f>
        <v>-150000</v>
      </c>
      <c r="BR22" s="41">
        <f>-'Revenue Model auto'!BM304</f>
        <v>-150000</v>
      </c>
      <c r="BS22" s="41">
        <f>-'Revenue Model auto'!BN304</f>
        <v>-150000</v>
      </c>
      <c r="BT22" s="41">
        <f>-'Revenue Model auto'!BO304</f>
        <v>-150000</v>
      </c>
      <c r="BU22" s="41">
        <f>-'Revenue Model auto'!BP304</f>
        <v>-150000</v>
      </c>
      <c r="BV22" s="41">
        <f>-'Revenue Model auto'!BQ304</f>
        <v>-150000</v>
      </c>
      <c r="BW22" s="41">
        <f>-'Revenue Model auto'!BR304</f>
        <v>-150000</v>
      </c>
      <c r="BX22" s="41">
        <f>-'Revenue Model auto'!BS304</f>
        <v>-150000</v>
      </c>
      <c r="BY22" s="41">
        <f>-'Revenue Model auto'!BT304</f>
        <v>-150000</v>
      </c>
      <c r="BZ22" s="41">
        <f>-'Revenue Model auto'!BU304</f>
        <v>-150000</v>
      </c>
      <c r="CC22" s="62" t="s">
        <v>177</v>
      </c>
      <c r="CD22" s="321">
        <f t="shared" ref="CD22:CD23" si="25">SUM(D22:F22)</f>
        <v>-100579.3404</v>
      </c>
      <c r="CE22" s="48">
        <f>SUM(G22:R22)</f>
        <v>-10000</v>
      </c>
      <c r="CF22" s="48">
        <f>SUM(S22:AD22)</f>
        <v>-340833.33333333326</v>
      </c>
      <c r="CG22" s="48">
        <f>SUM(AE22:AP22)</f>
        <v>-729166.66666666663</v>
      </c>
      <c r="CH22" s="48">
        <f>SUM(AQ22:BB22)</f>
        <v>-1603333.3333333335</v>
      </c>
      <c r="CI22" s="48">
        <f>SUM(BC22:BN22)</f>
        <v>-1800000</v>
      </c>
      <c r="CJ22" s="305">
        <f t="shared" ref="CJ22:CJ24" si="26">SUM(BO22:BZ22)</f>
        <v>-1800000</v>
      </c>
    </row>
    <row r="23" spans="1:96" ht="32" x14ac:dyDescent="0.2">
      <c r="A23" s="104" t="s">
        <v>179</v>
      </c>
      <c r="B23" s="105" t="s">
        <v>180</v>
      </c>
      <c r="C23" s="41"/>
      <c r="D23" s="41"/>
      <c r="E23" s="41"/>
      <c r="F23" s="41"/>
      <c r="G23" s="41">
        <f>-'Capital Purchases'!E155</f>
        <v>-2373.9049999999997</v>
      </c>
      <c r="H23" s="41">
        <f>-'Capital Purchases'!F155</f>
        <v>-2873.9049999999997</v>
      </c>
      <c r="I23" s="41">
        <f>-'Capital Purchases'!G155</f>
        <v>-3373.9049999999997</v>
      </c>
      <c r="J23" s="41">
        <f>-'Capital Purchases'!H155</f>
        <v>-3873.9049999999997</v>
      </c>
      <c r="K23" s="41">
        <f>-'Capital Purchases'!I155</f>
        <v>-3873.9049999999997</v>
      </c>
      <c r="L23" s="41">
        <f>-'Capital Purchases'!J155</f>
        <v>-3873.9049999999997</v>
      </c>
      <c r="M23" s="41">
        <f>-'Capital Purchases'!K155</f>
        <v>-3873.9049999999997</v>
      </c>
      <c r="N23" s="41">
        <f>-'Capital Purchases'!L155</f>
        <v>-3873.9049999999997</v>
      </c>
      <c r="O23" s="41">
        <f>-'Capital Purchases'!M155</f>
        <v>-3873.9049999999997</v>
      </c>
      <c r="P23" s="41">
        <f>-'Capital Purchases'!N155</f>
        <v>-3873.9049999999997</v>
      </c>
      <c r="Q23" s="41">
        <f>-'Capital Purchases'!O155</f>
        <v>-3873.9049999999997</v>
      </c>
      <c r="R23" s="41">
        <f>-'Capital Purchases'!P155</f>
        <v>-3873.9049999999997</v>
      </c>
      <c r="S23" s="41">
        <f>-'Capital Purchases'!Q155</f>
        <v>-5123.9049999999997</v>
      </c>
      <c r="T23" s="41">
        <f>-'Capital Purchases'!R155</f>
        <v>-5540.5716666666667</v>
      </c>
      <c r="U23" s="41">
        <f>-'Capital Purchases'!S155</f>
        <v>-5957.2383333333337</v>
      </c>
      <c r="V23" s="41">
        <f>-'Capital Purchases'!T155</f>
        <v>-11373.905000000001</v>
      </c>
      <c r="W23" s="41">
        <f>-'Capital Purchases'!U155</f>
        <v>-11790.571666666667</v>
      </c>
      <c r="X23" s="41">
        <f>-'Capital Purchases'!V155</f>
        <v>-12623.905000000001</v>
      </c>
      <c r="Y23" s="41">
        <f>-'Capital Purchases'!W155</f>
        <v>-13040.571666666667</v>
      </c>
      <c r="Z23" s="41">
        <f>-'Capital Purchases'!X155</f>
        <v>-13040.571666666667</v>
      </c>
      <c r="AA23" s="41">
        <f>-'Capital Purchases'!Y155</f>
        <v>-13457.238333333333</v>
      </c>
      <c r="AB23" s="41">
        <f>-'Capital Purchases'!Z155</f>
        <v>-13873.904999999999</v>
      </c>
      <c r="AC23" s="41">
        <f>-'Capital Purchases'!AA155</f>
        <v>-13873.904999999999</v>
      </c>
      <c r="AD23" s="41">
        <f>-'Capital Purchases'!AB155</f>
        <v>-13873.904999999999</v>
      </c>
      <c r="AE23" s="41">
        <f>-'Capital Purchases'!AC155</f>
        <v>-12333.333333333332</v>
      </c>
      <c r="AF23" s="41">
        <f>-'Capital Purchases'!AD155</f>
        <v>-12249.999999999998</v>
      </c>
      <c r="AG23" s="41">
        <f>-'Capital Purchases'!AE155</f>
        <v>-12166.666666666664</v>
      </c>
      <c r="AH23" s="41">
        <f>-'Capital Purchases'!AF155</f>
        <v>-12499.999999999998</v>
      </c>
      <c r="AI23" s="41">
        <f>-'Capital Purchases'!AG155</f>
        <v>-12916.666666666664</v>
      </c>
      <c r="AJ23" s="41">
        <f>-'Capital Purchases'!AH155</f>
        <v>-13333.33333333333</v>
      </c>
      <c r="AK23" s="41">
        <f>-'Capital Purchases'!AI155</f>
        <v>-13749.999999999996</v>
      </c>
      <c r="AL23" s="41">
        <f>-'Capital Purchases'!AJ155</f>
        <v>-14166.666666666662</v>
      </c>
      <c r="AM23" s="41">
        <f>-'Capital Purchases'!AK155</f>
        <v>-14583.333333333328</v>
      </c>
      <c r="AN23" s="41">
        <f>-'Capital Purchases'!AL155</f>
        <v>-19583.333333333328</v>
      </c>
      <c r="AO23" s="41">
        <f>-'Capital Purchases'!AM155</f>
        <v>-22499.999999999996</v>
      </c>
      <c r="AP23" s="41">
        <f>-'Capital Purchases'!AN155</f>
        <v>-22499.999999999996</v>
      </c>
      <c r="AQ23" s="41">
        <f>-'Capital Purchases'!AO155</f>
        <v>-26666.666666666664</v>
      </c>
      <c r="AR23" s="41">
        <f>-'Capital Purchases'!AP155</f>
        <v>-28333.333333333332</v>
      </c>
      <c r="AS23" s="41">
        <f>-'Capital Purchases'!AQ155</f>
        <v>-32500</v>
      </c>
      <c r="AT23" s="41">
        <f>-'Capital Purchases'!AR155</f>
        <v>-28333.333333333332</v>
      </c>
      <c r="AU23" s="41">
        <f>-'Capital Purchases'!AS155</f>
        <v>-28416.666666666664</v>
      </c>
      <c r="AV23" s="41">
        <f>-'Capital Purchases'!AT155</f>
        <v>-28083.333333333332</v>
      </c>
      <c r="AW23" s="41">
        <f>-'Capital Purchases'!AU155</f>
        <v>-28166.666666666664</v>
      </c>
      <c r="AX23" s="41">
        <f>-'Capital Purchases'!AV155</f>
        <v>-28666.666666666664</v>
      </c>
      <c r="AY23" s="41">
        <f>-'Capital Purchases'!AW155</f>
        <v>-28249.999999999996</v>
      </c>
      <c r="AZ23" s="41">
        <f>-'Capital Purchases'!AX155</f>
        <v>-27833.333333333328</v>
      </c>
      <c r="BA23" s="41">
        <f>-'Capital Purchases'!AY155</f>
        <v>-27833.333333333328</v>
      </c>
      <c r="BB23" s="41">
        <f>-'Capital Purchases'!AZ155</f>
        <v>-27833.333333333328</v>
      </c>
      <c r="BC23" s="41">
        <f>-'Capital Purchases'!BA155</f>
        <v>-26999.999999999996</v>
      </c>
      <c r="BD23" s="41">
        <f>-'Capital Purchases'!BB155</f>
        <v>-26583.333333333328</v>
      </c>
      <c r="BE23" s="41">
        <f>-'Capital Purchases'!BC155</f>
        <v>-26166.666666666664</v>
      </c>
      <c r="BF23" s="41">
        <f>-'Capital Purchases'!BD155</f>
        <v>-25333.333333333332</v>
      </c>
      <c r="BG23" s="41">
        <f>-'Capital Purchases'!BE155</f>
        <v>-26166.666666666664</v>
      </c>
      <c r="BH23" s="41">
        <f>-'Capital Purchases'!BF155</f>
        <v>-26166.666666666664</v>
      </c>
      <c r="BI23" s="41">
        <f>-'Capital Purchases'!BG155</f>
        <v>-26166.666666666672</v>
      </c>
      <c r="BJ23" s="41">
        <f>-'Capital Purchases'!BH155</f>
        <v>-31166.666666666672</v>
      </c>
      <c r="BK23" s="41">
        <f>-'Capital Purchases'!BI155</f>
        <v>-31166.666666666672</v>
      </c>
      <c r="BL23" s="41">
        <f>-'Capital Purchases'!BJ155</f>
        <v>-27000.000000000004</v>
      </c>
      <c r="BM23" s="41">
        <f>-'Capital Purchases'!BK155</f>
        <v>-24500.000000000004</v>
      </c>
      <c r="BN23" s="41">
        <f>-'Capital Purchases'!BL155</f>
        <v>-24500.000000000004</v>
      </c>
      <c r="BO23" s="41">
        <f>-'Capital Purchases'!BM155</f>
        <v>-24500.000000000004</v>
      </c>
      <c r="BP23" s="41">
        <f>-'Capital Purchases'!BN155</f>
        <v>-24500.000000000004</v>
      </c>
      <c r="BQ23" s="41">
        <f>-'Capital Purchases'!BO155</f>
        <v>-24500.000000000004</v>
      </c>
      <c r="BR23" s="41">
        <f>-'Capital Purchases'!BP155</f>
        <v>-24500.000000000004</v>
      </c>
      <c r="BS23" s="41">
        <f>-'Capital Purchases'!BQ155</f>
        <v>-24500.000000000004</v>
      </c>
      <c r="BT23" s="41">
        <f>-'Capital Purchases'!BR155</f>
        <v>-24500.000000000004</v>
      </c>
      <c r="BU23" s="41">
        <f>-'Capital Purchases'!BS155</f>
        <v>-24500.000000000004</v>
      </c>
      <c r="BV23" s="41">
        <f>-'Capital Purchases'!BT155</f>
        <v>-24500.000000000004</v>
      </c>
      <c r="BW23" s="41">
        <f>-'Capital Purchases'!BU155</f>
        <v>-24500.000000000004</v>
      </c>
      <c r="BX23" s="41">
        <f>-'Capital Purchases'!BV155</f>
        <v>-24500.000000000004</v>
      </c>
      <c r="BY23" s="41">
        <f>-'Capital Purchases'!BW155</f>
        <v>-24500.000000000004</v>
      </c>
      <c r="BZ23" s="41">
        <f>-'Capital Purchases'!BX155</f>
        <v>-24500.000000000004</v>
      </c>
      <c r="CC23" s="106" t="s">
        <v>179</v>
      </c>
      <c r="CD23" s="321">
        <f t="shared" si="25"/>
        <v>0</v>
      </c>
      <c r="CE23" s="48">
        <f>SUM(G23:R23)</f>
        <v>-43486.859999999993</v>
      </c>
      <c r="CF23" s="48">
        <f>SUM(S23:AD23)</f>
        <v>-133570.19333333333</v>
      </c>
      <c r="CG23" s="48">
        <f>SUM(AE23:AP23)</f>
        <v>-182583.33333333331</v>
      </c>
      <c r="CH23" s="48">
        <f>SUM(AQ23:BB23)</f>
        <v>-340916.66666666663</v>
      </c>
      <c r="CI23" s="48">
        <f>SUM(BC23:BN23)</f>
        <v>-321916.66666666669</v>
      </c>
      <c r="CJ23" s="305">
        <f t="shared" si="26"/>
        <v>-294000.00000000006</v>
      </c>
    </row>
    <row r="24" spans="1:96" hidden="1" x14ac:dyDescent="0.2">
      <c r="A24" s="103" t="s">
        <v>73</v>
      </c>
      <c r="B24" s="104"/>
      <c r="C24" s="41"/>
      <c r="D24" s="41">
        <f>-'Direct Costs'!B14</f>
        <v>0</v>
      </c>
      <c r="E24" s="41">
        <f>-'Direct Costs'!C14</f>
        <v>0</v>
      </c>
      <c r="F24" s="41">
        <f>-'Direct Costs'!D14</f>
        <v>0</v>
      </c>
      <c r="G24" s="41">
        <f>-'Direct Costs'!E14</f>
        <v>0</v>
      </c>
      <c r="H24" s="41">
        <f>-'Direct Costs'!F14</f>
        <v>0</v>
      </c>
      <c r="I24" s="41">
        <f>-'Direct Costs'!G14</f>
        <v>0</v>
      </c>
      <c r="J24" s="41">
        <f>-'Direct Costs'!H14</f>
        <v>0</v>
      </c>
      <c r="K24" s="41">
        <f>-'Direct Costs'!I14</f>
        <v>0</v>
      </c>
      <c r="L24" s="41">
        <f>-'Direct Costs'!J14</f>
        <v>0</v>
      </c>
      <c r="M24" s="41">
        <f>-'Direct Costs'!K14</f>
        <v>0</v>
      </c>
      <c r="N24" s="41">
        <f>-'Direct Costs'!L14</f>
        <v>0</v>
      </c>
      <c r="O24" s="41">
        <f>-'Direct Costs'!M14</f>
        <v>0</v>
      </c>
      <c r="P24" s="41">
        <f>-'Direct Costs'!N14</f>
        <v>0</v>
      </c>
      <c r="Q24" s="41">
        <f>-'Direct Costs'!O14</f>
        <v>0</v>
      </c>
      <c r="R24" s="41">
        <f>-'Direct Costs'!P14</f>
        <v>0</v>
      </c>
      <c r="S24" s="41">
        <f>-'Direct Costs'!Q14</f>
        <v>0</v>
      </c>
      <c r="T24" s="41">
        <f>-'Direct Costs'!R14</f>
        <v>0</v>
      </c>
      <c r="U24" s="41">
        <f>-'Direct Costs'!S14</f>
        <v>0</v>
      </c>
      <c r="V24" s="41">
        <f>-'Direct Costs'!T14</f>
        <v>0</v>
      </c>
      <c r="W24" s="41">
        <f>-'Direct Costs'!U14</f>
        <v>0</v>
      </c>
      <c r="X24" s="41">
        <f>-'Direct Costs'!V14</f>
        <v>0</v>
      </c>
      <c r="Y24" s="41">
        <f>-'Direct Costs'!W14</f>
        <v>0</v>
      </c>
      <c r="Z24" s="41">
        <f>-'Direct Costs'!X14</f>
        <v>0</v>
      </c>
      <c r="AA24" s="41">
        <f>-'Direct Costs'!Y14</f>
        <v>0</v>
      </c>
      <c r="AB24" s="41">
        <f>-'Direct Costs'!Z14</f>
        <v>0</v>
      </c>
      <c r="AC24" s="41">
        <f>-'Direct Costs'!AA14</f>
        <v>0</v>
      </c>
      <c r="AD24" s="41">
        <f>-'Direct Costs'!AB14</f>
        <v>0</v>
      </c>
      <c r="AE24" s="41">
        <f>-'Direct Costs'!AC14</f>
        <v>0</v>
      </c>
      <c r="AF24" s="41">
        <f>-'Direct Costs'!AD14</f>
        <v>0</v>
      </c>
      <c r="AG24" s="41">
        <f>-'Direct Costs'!AE14</f>
        <v>0</v>
      </c>
      <c r="AH24" s="41">
        <f>-'Direct Costs'!AF14</f>
        <v>0</v>
      </c>
      <c r="AI24" s="41">
        <f>-'Direct Costs'!AG14</f>
        <v>0</v>
      </c>
      <c r="AJ24" s="41">
        <f>-'Direct Costs'!AH14</f>
        <v>0</v>
      </c>
      <c r="AK24" s="41">
        <f>-'Direct Costs'!AI14</f>
        <v>0</v>
      </c>
      <c r="AL24" s="41">
        <f>-'Direct Costs'!AJ14</f>
        <v>0</v>
      </c>
      <c r="AM24" s="41">
        <f>-'Direct Costs'!AK14</f>
        <v>0</v>
      </c>
      <c r="AN24" s="41">
        <f>-'Direct Costs'!AL14</f>
        <v>0</v>
      </c>
      <c r="AO24" s="41">
        <f>-'Direct Costs'!AM14</f>
        <v>0</v>
      </c>
      <c r="AP24" s="41">
        <f>-'Direct Costs'!AN14</f>
        <v>0</v>
      </c>
      <c r="AQ24" s="41">
        <f>-'Direct Costs'!AO14</f>
        <v>0</v>
      </c>
      <c r="AR24" s="41">
        <f>-'Direct Costs'!AP14</f>
        <v>0</v>
      </c>
      <c r="AS24" s="41">
        <f>-'Direct Costs'!AQ14</f>
        <v>0</v>
      </c>
      <c r="AT24" s="41">
        <f>-'Direct Costs'!AR14</f>
        <v>0</v>
      </c>
      <c r="AU24" s="41">
        <f>-'Direct Costs'!AS14</f>
        <v>0</v>
      </c>
      <c r="AV24" s="41">
        <f>-'Direct Costs'!AT14</f>
        <v>0</v>
      </c>
      <c r="AW24" s="41">
        <f>-'Direct Costs'!AU14</f>
        <v>0</v>
      </c>
      <c r="AX24" s="41">
        <f>-'Direct Costs'!AV14</f>
        <v>0</v>
      </c>
      <c r="AY24" s="41">
        <f>-'Direct Costs'!AW14</f>
        <v>0</v>
      </c>
      <c r="AZ24" s="41">
        <f>-'Direct Costs'!AX14</f>
        <v>0</v>
      </c>
      <c r="BA24" s="41">
        <f>-'Direct Costs'!AY14</f>
        <v>0</v>
      </c>
      <c r="BB24" s="41">
        <f>-'Direct Costs'!AZ14</f>
        <v>0</v>
      </c>
      <c r="BC24" s="41">
        <f>-'Direct Costs'!BA14</f>
        <v>0</v>
      </c>
      <c r="BD24" s="41">
        <f>-'Direct Costs'!BB14</f>
        <v>0</v>
      </c>
      <c r="BE24" s="41">
        <f>-'Direct Costs'!BC14</f>
        <v>0</v>
      </c>
      <c r="BF24" s="41">
        <f>-'Direct Costs'!BD14</f>
        <v>0</v>
      </c>
      <c r="BG24" s="41">
        <f>-'Direct Costs'!BE14</f>
        <v>0</v>
      </c>
      <c r="BH24" s="41">
        <f>-'Direct Costs'!BF14</f>
        <v>0</v>
      </c>
      <c r="BI24" s="41">
        <f>-'Direct Costs'!BG14</f>
        <v>0</v>
      </c>
      <c r="BJ24" s="41">
        <f>-'Direct Costs'!BH14</f>
        <v>0</v>
      </c>
      <c r="BK24" s="41">
        <f>-'Direct Costs'!BI14</f>
        <v>0</v>
      </c>
      <c r="BL24" s="41">
        <f>-'Direct Costs'!BJ14</f>
        <v>0</v>
      </c>
      <c r="BM24" s="41">
        <f>-'Direct Costs'!BK14</f>
        <v>0</v>
      </c>
      <c r="BN24" s="41">
        <f>-'Direct Costs'!BL14</f>
        <v>0</v>
      </c>
      <c r="BO24" s="41">
        <f>-'Direct Costs'!BM14</f>
        <v>0</v>
      </c>
      <c r="BP24" s="41">
        <f>-'Direct Costs'!BN14</f>
        <v>0</v>
      </c>
      <c r="BQ24" s="41">
        <f>-'Direct Costs'!BO14</f>
        <v>0</v>
      </c>
      <c r="BR24" s="41">
        <f>-'Direct Costs'!BP14</f>
        <v>0</v>
      </c>
      <c r="BS24" s="41">
        <f>-'Direct Costs'!BQ14</f>
        <v>0</v>
      </c>
      <c r="BT24" s="41">
        <f>-'Direct Costs'!BR14</f>
        <v>0</v>
      </c>
      <c r="BU24" s="41">
        <f>-'Direct Costs'!BS14</f>
        <v>0</v>
      </c>
      <c r="BV24" s="41">
        <f>-'Direct Costs'!BT14</f>
        <v>0</v>
      </c>
      <c r="BW24" s="41">
        <f>-'Direct Costs'!BU14</f>
        <v>0</v>
      </c>
      <c r="BX24" s="41">
        <f>-'Direct Costs'!BV14</f>
        <v>0</v>
      </c>
      <c r="BY24" s="41">
        <f>-'Direct Costs'!BW14</f>
        <v>0</v>
      </c>
      <c r="BZ24" s="41">
        <f>-'Direct Costs'!BX14</f>
        <v>0</v>
      </c>
      <c r="CC24" s="62" t="s">
        <v>73</v>
      </c>
      <c r="CD24" s="312"/>
      <c r="CE24" s="48">
        <f>SUM(G24:R24)</f>
        <v>0</v>
      </c>
      <c r="CF24" s="48">
        <f>SUM(S24:AD24)</f>
        <v>0</v>
      </c>
      <c r="CG24" s="48">
        <f>SUM(AE24:AP24)</f>
        <v>0</v>
      </c>
      <c r="CH24" s="48">
        <f>SUM(AQ24:BB24)</f>
        <v>0</v>
      </c>
      <c r="CI24" s="48">
        <f>SUM(BC24:BN24)</f>
        <v>0</v>
      </c>
      <c r="CJ24" s="305">
        <f t="shared" si="26"/>
        <v>0</v>
      </c>
    </row>
    <row r="25" spans="1:96" x14ac:dyDescent="0.2">
      <c r="A25" s="103"/>
      <c r="B25" s="104"/>
      <c r="C25" s="64"/>
      <c r="D25" s="64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4"/>
      <c r="AJ25" s="64"/>
      <c r="AK25" s="64"/>
      <c r="AL25" s="64"/>
      <c r="AM25" s="64"/>
      <c r="AN25" s="64"/>
      <c r="AO25" s="64"/>
      <c r="AP25" s="64"/>
      <c r="AQ25" s="64"/>
      <c r="AR25" s="64"/>
      <c r="AS25" s="64"/>
      <c r="AT25" s="64"/>
      <c r="AU25" s="64"/>
      <c r="AV25" s="64"/>
      <c r="AW25" s="64"/>
      <c r="AX25" s="64"/>
      <c r="AY25" s="64"/>
      <c r="AZ25" s="64"/>
      <c r="BA25" s="64"/>
      <c r="BB25" s="64"/>
      <c r="BC25" s="64"/>
      <c r="BD25" s="64"/>
      <c r="BE25" s="64"/>
      <c r="BF25" s="64"/>
      <c r="BG25" s="64"/>
      <c r="BH25" s="64"/>
      <c r="BI25" s="64"/>
      <c r="BJ25" s="64"/>
      <c r="BK25" s="64"/>
      <c r="BL25" s="64"/>
      <c r="BM25" s="64"/>
      <c r="BN25" s="64"/>
      <c r="BO25" s="64"/>
      <c r="BP25" s="64"/>
      <c r="BQ25" s="64"/>
      <c r="BR25" s="64"/>
      <c r="BS25" s="64"/>
      <c r="BT25" s="64"/>
      <c r="BU25" s="64"/>
      <c r="BV25" s="64"/>
      <c r="BW25" s="64"/>
      <c r="BX25" s="64"/>
      <c r="BY25" s="64"/>
      <c r="BZ25" s="64"/>
      <c r="CC25" s="62"/>
      <c r="CD25" s="312"/>
      <c r="CE25" s="48"/>
      <c r="CF25" s="48"/>
      <c r="CG25" s="48"/>
      <c r="CH25" s="48"/>
      <c r="CI25" s="48"/>
      <c r="CJ25" s="305"/>
    </row>
    <row r="26" spans="1:96" ht="16" x14ac:dyDescent="0.2">
      <c r="A26" s="102" t="s">
        <v>74</v>
      </c>
      <c r="B26" s="97"/>
      <c r="C26" s="73"/>
      <c r="D26" s="73">
        <f t="shared" ref="D26:BN26" si="27">SUM(D22:D25)</f>
        <v>-79623.72</v>
      </c>
      <c r="E26" s="73">
        <f t="shared" si="27"/>
        <v>-11505.12</v>
      </c>
      <c r="F26" s="73">
        <f t="shared" si="27"/>
        <v>-9450.5004000000008</v>
      </c>
      <c r="G26" s="73">
        <f t="shared" si="27"/>
        <v>-2373.9049999999997</v>
      </c>
      <c r="H26" s="73">
        <f t="shared" si="27"/>
        <v>-2873.9049999999997</v>
      </c>
      <c r="I26" s="73">
        <f t="shared" si="27"/>
        <v>-8373.9049999999988</v>
      </c>
      <c r="J26" s="73">
        <f t="shared" si="27"/>
        <v>-3873.9049999999997</v>
      </c>
      <c r="K26" s="73">
        <f t="shared" si="27"/>
        <v>-8873.9049999999988</v>
      </c>
      <c r="L26" s="73">
        <f t="shared" si="27"/>
        <v>-3873.9049999999997</v>
      </c>
      <c r="M26" s="73">
        <f t="shared" si="27"/>
        <v>-3873.9049999999997</v>
      </c>
      <c r="N26" s="73">
        <f t="shared" si="27"/>
        <v>-3873.9049999999997</v>
      </c>
      <c r="O26" s="73">
        <f t="shared" si="27"/>
        <v>-3873.9049999999997</v>
      </c>
      <c r="P26" s="73">
        <f t="shared" si="27"/>
        <v>-3873.9049999999997</v>
      </c>
      <c r="Q26" s="73">
        <f t="shared" si="27"/>
        <v>-3873.9049999999997</v>
      </c>
      <c r="R26" s="73">
        <f t="shared" si="27"/>
        <v>-3873.9049999999997</v>
      </c>
      <c r="S26" s="73">
        <f t="shared" si="27"/>
        <v>-11373.904999999999</v>
      </c>
      <c r="T26" s="73">
        <f t="shared" si="27"/>
        <v>-13873.905000000001</v>
      </c>
      <c r="U26" s="73">
        <f t="shared" si="27"/>
        <v>-16373.905000000002</v>
      </c>
      <c r="V26" s="73">
        <f t="shared" si="27"/>
        <v>-43457.238333333335</v>
      </c>
      <c r="W26" s="73">
        <f t="shared" si="27"/>
        <v>-43873.904999999999</v>
      </c>
      <c r="X26" s="73">
        <f t="shared" si="27"/>
        <v>-44707.238333333335</v>
      </c>
      <c r="Y26" s="73">
        <f t="shared" si="27"/>
        <v>-47207.238333333327</v>
      </c>
      <c r="Z26" s="73">
        <f t="shared" si="27"/>
        <v>-47207.238333333327</v>
      </c>
      <c r="AA26" s="73">
        <f t="shared" si="27"/>
        <v>-49707.238333333335</v>
      </c>
      <c r="AB26" s="73">
        <f t="shared" si="27"/>
        <v>-52207.238333333335</v>
      </c>
      <c r="AC26" s="73">
        <f t="shared" si="27"/>
        <v>-52207.238333333335</v>
      </c>
      <c r="AD26" s="73">
        <f t="shared" si="27"/>
        <v>-52207.238333333335</v>
      </c>
      <c r="AE26" s="73">
        <f t="shared" si="27"/>
        <v>-54833.333333333328</v>
      </c>
      <c r="AF26" s="73">
        <f t="shared" si="27"/>
        <v>-56833.333333333336</v>
      </c>
      <c r="AG26" s="73">
        <f t="shared" si="27"/>
        <v>-58833.333333333328</v>
      </c>
      <c r="AH26" s="73">
        <f t="shared" si="27"/>
        <v>-63333.333333333336</v>
      </c>
      <c r="AI26" s="73">
        <f t="shared" si="27"/>
        <v>-65833.333333333343</v>
      </c>
      <c r="AJ26" s="73">
        <f t="shared" si="27"/>
        <v>-68333.333333333328</v>
      </c>
      <c r="AK26" s="73">
        <f t="shared" si="27"/>
        <v>-70833.333333333328</v>
      </c>
      <c r="AL26" s="73">
        <f t="shared" si="27"/>
        <v>-73333.333333333328</v>
      </c>
      <c r="AM26" s="73">
        <f t="shared" si="27"/>
        <v>-75833.333333333343</v>
      </c>
      <c r="AN26" s="73">
        <f t="shared" si="27"/>
        <v>-98333.333333333328</v>
      </c>
      <c r="AO26" s="73">
        <f t="shared" si="27"/>
        <v>-111666.66666666667</v>
      </c>
      <c r="AP26" s="73">
        <f t="shared" si="27"/>
        <v>-113750.00000000001</v>
      </c>
      <c r="AQ26" s="73">
        <f t="shared" si="27"/>
        <v>-117916.66666666669</v>
      </c>
      <c r="AR26" s="73">
        <f t="shared" si="27"/>
        <v>-135000</v>
      </c>
      <c r="AS26" s="73">
        <f t="shared" si="27"/>
        <v>-149583.33333333331</v>
      </c>
      <c r="AT26" s="73">
        <f t="shared" si="27"/>
        <v>-160833.33333333334</v>
      </c>
      <c r="AU26" s="73">
        <f t="shared" si="27"/>
        <v>-163000</v>
      </c>
      <c r="AV26" s="73">
        <f t="shared" si="27"/>
        <v>-162666.66666666669</v>
      </c>
      <c r="AW26" s="73">
        <f t="shared" si="27"/>
        <v>-164833.33333333331</v>
      </c>
      <c r="AX26" s="73">
        <f t="shared" si="27"/>
        <v>-178666.66666666666</v>
      </c>
      <c r="AY26" s="73">
        <f t="shared" si="27"/>
        <v>-178250</v>
      </c>
      <c r="AZ26" s="73">
        <f t="shared" si="27"/>
        <v>-177833.33333333331</v>
      </c>
      <c r="BA26" s="73">
        <f t="shared" si="27"/>
        <v>-177833.33333333331</v>
      </c>
      <c r="BB26" s="73">
        <f t="shared" si="27"/>
        <v>-177833.33333333331</v>
      </c>
      <c r="BC26" s="73">
        <f t="shared" si="27"/>
        <v>-177000</v>
      </c>
      <c r="BD26" s="73">
        <f t="shared" si="27"/>
        <v>-176583.33333333331</v>
      </c>
      <c r="BE26" s="73">
        <f t="shared" si="27"/>
        <v>-176166.66666666666</v>
      </c>
      <c r="BF26" s="73">
        <f t="shared" si="27"/>
        <v>-175333.33333333334</v>
      </c>
      <c r="BG26" s="73">
        <f t="shared" si="27"/>
        <v>-176166.66666666666</v>
      </c>
      <c r="BH26" s="73">
        <f t="shared" si="27"/>
        <v>-176166.66666666666</v>
      </c>
      <c r="BI26" s="73">
        <f t="shared" si="27"/>
        <v>-176166.66666666669</v>
      </c>
      <c r="BJ26" s="73">
        <f t="shared" si="27"/>
        <v>-181166.66666666669</v>
      </c>
      <c r="BK26" s="73">
        <f t="shared" si="27"/>
        <v>-181166.66666666669</v>
      </c>
      <c r="BL26" s="73">
        <f t="shared" si="27"/>
        <v>-177000</v>
      </c>
      <c r="BM26" s="73">
        <f t="shared" si="27"/>
        <v>-174500</v>
      </c>
      <c r="BN26" s="73">
        <f t="shared" si="27"/>
        <v>-174500</v>
      </c>
      <c r="BO26" s="73">
        <f t="shared" ref="BO26:BZ26" si="28">SUM(BO22:BO25)</f>
        <v>-174500</v>
      </c>
      <c r="BP26" s="73">
        <f t="shared" si="28"/>
        <v>-174500</v>
      </c>
      <c r="BQ26" s="73">
        <f t="shared" si="28"/>
        <v>-174500</v>
      </c>
      <c r="BR26" s="73">
        <f t="shared" si="28"/>
        <v>-174500</v>
      </c>
      <c r="BS26" s="73">
        <f t="shared" si="28"/>
        <v>-174500</v>
      </c>
      <c r="BT26" s="73">
        <f t="shared" si="28"/>
        <v>-174500</v>
      </c>
      <c r="BU26" s="73">
        <f t="shared" si="28"/>
        <v>-174500</v>
      </c>
      <c r="BV26" s="73">
        <f t="shared" si="28"/>
        <v>-174500</v>
      </c>
      <c r="BW26" s="73">
        <f t="shared" si="28"/>
        <v>-174500</v>
      </c>
      <c r="BX26" s="73">
        <f t="shared" si="28"/>
        <v>-174500</v>
      </c>
      <c r="BY26" s="73">
        <f t="shared" si="28"/>
        <v>-174500</v>
      </c>
      <c r="BZ26" s="73">
        <f t="shared" si="28"/>
        <v>-174500</v>
      </c>
      <c r="CC26" s="68" t="s">
        <v>74</v>
      </c>
      <c r="CD26" s="49">
        <f t="shared" ref="CD26:CJ26" si="29">SUM(CD22:CD25)</f>
        <v>-100579.3404</v>
      </c>
      <c r="CE26" s="49">
        <f t="shared" si="29"/>
        <v>-53486.859999999993</v>
      </c>
      <c r="CF26" s="49">
        <f t="shared" si="29"/>
        <v>-474403.52666666661</v>
      </c>
      <c r="CG26" s="49">
        <f t="shared" si="29"/>
        <v>-911750</v>
      </c>
      <c r="CH26" s="49">
        <f t="shared" si="29"/>
        <v>-1944250</v>
      </c>
      <c r="CI26" s="49">
        <f t="shared" si="29"/>
        <v>-2121916.6666666665</v>
      </c>
      <c r="CJ26" s="49">
        <f t="shared" si="29"/>
        <v>-2094000</v>
      </c>
    </row>
    <row r="27" spans="1:96" x14ac:dyDescent="0.2">
      <c r="A27" s="63"/>
      <c r="B27" s="98"/>
      <c r="CC27" s="52"/>
      <c r="CD27" s="295"/>
      <c r="CE27" s="48"/>
      <c r="CF27" s="48"/>
      <c r="CG27" s="48"/>
      <c r="CH27" s="48"/>
      <c r="CI27" s="48"/>
      <c r="CJ27" s="305"/>
    </row>
    <row r="28" spans="1:96" ht="19" x14ac:dyDescent="0.25">
      <c r="A28" s="70" t="s">
        <v>75</v>
      </c>
      <c r="B28" s="97"/>
      <c r="C28" s="41"/>
      <c r="D28" s="41">
        <f t="shared" ref="D28:BN28" si="30">D19+D26</f>
        <v>518534.28</v>
      </c>
      <c r="E28" s="41">
        <f t="shared" si="30"/>
        <v>64408.80000000001</v>
      </c>
      <c r="F28" s="41">
        <f t="shared" si="30"/>
        <v>23257.499599999999</v>
      </c>
      <c r="G28" s="41">
        <f t="shared" si="30"/>
        <v>5626.0950000000003</v>
      </c>
      <c r="H28" s="41">
        <f t="shared" si="30"/>
        <v>5126.0950000000003</v>
      </c>
      <c r="I28" s="41">
        <f t="shared" si="30"/>
        <v>26526.095000000001</v>
      </c>
      <c r="J28" s="41">
        <f t="shared" si="30"/>
        <v>31626.095000000001</v>
      </c>
      <c r="K28" s="41">
        <f t="shared" si="30"/>
        <v>66026.095000000001</v>
      </c>
      <c r="L28" s="41">
        <f t="shared" si="30"/>
        <v>66126.095000000001</v>
      </c>
      <c r="M28" s="41">
        <f t="shared" si="30"/>
        <v>151526.095</v>
      </c>
      <c r="N28" s="41">
        <f t="shared" si="30"/>
        <v>173456.095</v>
      </c>
      <c r="O28" s="41">
        <f t="shared" si="30"/>
        <v>129876.095</v>
      </c>
      <c r="P28" s="41">
        <f t="shared" si="30"/>
        <v>215126.095</v>
      </c>
      <c r="Q28" s="41">
        <f t="shared" si="30"/>
        <v>186126.095</v>
      </c>
      <c r="R28" s="41">
        <f t="shared" si="30"/>
        <v>212126.095</v>
      </c>
      <c r="S28" s="41">
        <f t="shared" si="30"/>
        <v>100156.883</v>
      </c>
      <c r="T28" s="41">
        <f t="shared" si="30"/>
        <v>104067.383</v>
      </c>
      <c r="U28" s="41">
        <f t="shared" si="30"/>
        <v>67664.383000000002</v>
      </c>
      <c r="V28" s="41">
        <f t="shared" si="30"/>
        <v>313797.59499999997</v>
      </c>
      <c r="W28" s="41">
        <f t="shared" si="30"/>
        <v>223484.42833333332</v>
      </c>
      <c r="X28" s="41">
        <f t="shared" si="30"/>
        <v>237360.59499999997</v>
      </c>
      <c r="Y28" s="41">
        <f t="shared" si="30"/>
        <v>285063.59499999997</v>
      </c>
      <c r="Z28" s="41">
        <f t="shared" si="30"/>
        <v>417646.92833333329</v>
      </c>
      <c r="AA28" s="41">
        <f t="shared" si="30"/>
        <v>392021.92833333329</v>
      </c>
      <c r="AB28" s="41">
        <f t="shared" si="30"/>
        <v>411334.42833333329</v>
      </c>
      <c r="AC28" s="41">
        <f t="shared" si="30"/>
        <v>438646.92833333329</v>
      </c>
      <c r="AD28" s="41">
        <f t="shared" si="30"/>
        <v>596230.26166666672</v>
      </c>
      <c r="AE28" s="41">
        <f t="shared" si="30"/>
        <v>549604.16666666663</v>
      </c>
      <c r="AF28" s="41">
        <f t="shared" si="30"/>
        <v>597416.66666666663</v>
      </c>
      <c r="AG28" s="41">
        <f t="shared" si="30"/>
        <v>818374.99999999988</v>
      </c>
      <c r="AH28" s="41">
        <f t="shared" si="30"/>
        <v>710916.66666666663</v>
      </c>
      <c r="AI28" s="41">
        <f t="shared" si="30"/>
        <v>883874.99999999988</v>
      </c>
      <c r="AJ28" s="41">
        <f t="shared" si="30"/>
        <v>830249.99999999988</v>
      </c>
      <c r="AK28" s="41">
        <f t="shared" si="30"/>
        <v>871624.99999999988</v>
      </c>
      <c r="AL28" s="41">
        <f t="shared" si="30"/>
        <v>941437.49999999988</v>
      </c>
      <c r="AM28" s="41">
        <f t="shared" si="30"/>
        <v>955187.49999999988</v>
      </c>
      <c r="AN28" s="41">
        <f t="shared" si="30"/>
        <v>1100208.3333333333</v>
      </c>
      <c r="AO28" s="41">
        <f t="shared" si="30"/>
        <v>1400020.8333333333</v>
      </c>
      <c r="AP28" s="41">
        <f t="shared" si="30"/>
        <v>1196354.1666666665</v>
      </c>
      <c r="AQ28" s="41">
        <f t="shared" si="30"/>
        <v>1271812.4999999998</v>
      </c>
      <c r="AR28" s="41">
        <f t="shared" si="30"/>
        <v>1527020.8333333333</v>
      </c>
      <c r="AS28" s="41">
        <f t="shared" si="30"/>
        <v>1484291.6666666665</v>
      </c>
      <c r="AT28" s="41">
        <f t="shared" si="30"/>
        <v>1887541.6666666667</v>
      </c>
      <c r="AU28" s="41">
        <f t="shared" si="30"/>
        <v>1768166.6666666665</v>
      </c>
      <c r="AV28" s="41">
        <f t="shared" si="30"/>
        <v>1777645.8333333333</v>
      </c>
      <c r="AW28" s="41">
        <f t="shared" si="30"/>
        <v>1899104.1666666667</v>
      </c>
      <c r="AX28" s="41">
        <f t="shared" si="30"/>
        <v>2152104.166666667</v>
      </c>
      <c r="AY28" s="41">
        <f t="shared" si="30"/>
        <v>2080708.3333333335</v>
      </c>
      <c r="AZ28" s="41">
        <f t="shared" si="30"/>
        <v>2434333.3333333335</v>
      </c>
      <c r="BA28" s="41">
        <f t="shared" si="30"/>
        <v>2645229.1666666665</v>
      </c>
      <c r="BB28" s="41">
        <f t="shared" si="30"/>
        <v>2945020.833333333</v>
      </c>
      <c r="BC28" s="41">
        <f t="shared" si="30"/>
        <v>3176770.833333333</v>
      </c>
      <c r="BD28" s="41">
        <f t="shared" si="30"/>
        <v>3184666.6666666665</v>
      </c>
      <c r="BE28" s="41">
        <f t="shared" si="30"/>
        <v>3338854.1666666665</v>
      </c>
      <c r="BF28" s="41">
        <f t="shared" si="30"/>
        <v>3615958.333333333</v>
      </c>
      <c r="BG28" s="41">
        <f t="shared" si="30"/>
        <v>3804166.6666666665</v>
      </c>
      <c r="BH28" s="41">
        <f t="shared" si="30"/>
        <v>3920729.1666666665</v>
      </c>
      <c r="BI28" s="41">
        <f t="shared" si="30"/>
        <v>4157270.8333333335</v>
      </c>
      <c r="BJ28" s="41">
        <f t="shared" si="30"/>
        <v>4515291.666666667</v>
      </c>
      <c r="BK28" s="41">
        <f t="shared" si="30"/>
        <v>4702645.833333333</v>
      </c>
      <c r="BL28" s="41">
        <f t="shared" si="30"/>
        <v>5113187.5</v>
      </c>
      <c r="BM28" s="41">
        <f t="shared" si="30"/>
        <v>5447416.666666667</v>
      </c>
      <c r="BN28" s="41">
        <f t="shared" si="30"/>
        <v>5756645.833333334</v>
      </c>
      <c r="BO28" s="41">
        <f t="shared" ref="BO28:BZ28" si="31">BO19+BO26</f>
        <v>5820708.333333334</v>
      </c>
      <c r="BP28" s="41">
        <f t="shared" si="31"/>
        <v>6059583.333333333</v>
      </c>
      <c r="BQ28" s="41">
        <f t="shared" si="31"/>
        <v>6472249.9999999991</v>
      </c>
      <c r="BR28" s="41">
        <f t="shared" si="31"/>
        <v>6620874.9999999991</v>
      </c>
      <c r="BS28" s="41">
        <f t="shared" si="31"/>
        <v>6669083.333333333</v>
      </c>
      <c r="BT28" s="41">
        <f t="shared" si="31"/>
        <v>6972499.9999999991</v>
      </c>
      <c r="BU28" s="41">
        <f t="shared" si="31"/>
        <v>7459500.0000000009</v>
      </c>
      <c r="BV28" s="41">
        <f t="shared" si="31"/>
        <v>7306729.166666667</v>
      </c>
      <c r="BW28" s="41">
        <f t="shared" si="31"/>
        <v>7636145.833333333</v>
      </c>
      <c r="BX28" s="41">
        <f t="shared" si="31"/>
        <v>8046312.5</v>
      </c>
      <c r="BY28" s="41">
        <f t="shared" si="31"/>
        <v>7697062.5</v>
      </c>
      <c r="BZ28" s="41">
        <f t="shared" si="31"/>
        <v>7729000</v>
      </c>
      <c r="CC28" s="67" t="s">
        <v>75</v>
      </c>
      <c r="CD28" s="49">
        <f t="shared" ref="CD28:CJ28" si="32">CD19+CD26</f>
        <v>606200.57960000006</v>
      </c>
      <c r="CE28" s="49">
        <f t="shared" si="32"/>
        <v>1269293.1399999999</v>
      </c>
      <c r="CF28" s="49">
        <f t="shared" si="32"/>
        <v>3587475.3373333327</v>
      </c>
      <c r="CG28" s="49">
        <f t="shared" si="32"/>
        <v>10855270.833333332</v>
      </c>
      <c r="CH28" s="49">
        <f t="shared" si="32"/>
        <v>23872979.166666668</v>
      </c>
      <c r="CI28" s="49">
        <f t="shared" si="32"/>
        <v>50733604.166666672</v>
      </c>
      <c r="CJ28" s="49">
        <f t="shared" si="32"/>
        <v>84489750.000000015</v>
      </c>
    </row>
    <row r="29" spans="1:96" ht="19" x14ac:dyDescent="0.25">
      <c r="A29" s="70"/>
      <c r="B29" s="97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1"/>
      <c r="AF29" s="41"/>
      <c r="AG29" s="41"/>
      <c r="AH29" s="41"/>
      <c r="AI29" s="41"/>
      <c r="AJ29" s="41"/>
      <c r="AK29" s="41"/>
      <c r="AL29" s="41"/>
      <c r="AM29" s="41"/>
      <c r="AN29" s="41"/>
      <c r="AO29" s="41"/>
      <c r="AP29" s="41"/>
      <c r="AQ29" s="41"/>
      <c r="AR29" s="41"/>
      <c r="AS29" s="41"/>
      <c r="AT29" s="41"/>
      <c r="AU29" s="41"/>
      <c r="AV29" s="41"/>
      <c r="AW29" s="41"/>
      <c r="AX29" s="41"/>
      <c r="AY29" s="41"/>
      <c r="AZ29" s="41"/>
      <c r="BA29" s="41"/>
      <c r="BB29" s="41"/>
      <c r="BC29" s="41"/>
      <c r="BD29" s="41"/>
      <c r="BE29" s="41"/>
      <c r="BF29" s="41"/>
      <c r="BG29" s="41"/>
      <c r="BH29" s="41"/>
      <c r="BI29" s="41"/>
      <c r="BJ29" s="41"/>
      <c r="BK29" s="41"/>
      <c r="BL29" s="41"/>
      <c r="BM29" s="41"/>
      <c r="BN29" s="41"/>
      <c r="BO29" s="41"/>
      <c r="BP29" s="41"/>
      <c r="BQ29" s="41"/>
      <c r="BR29" s="41"/>
      <c r="BS29" s="41"/>
      <c r="BT29" s="41"/>
      <c r="BU29" s="41"/>
      <c r="BV29" s="41"/>
      <c r="BW29" s="41"/>
      <c r="BX29" s="41"/>
      <c r="BY29" s="41"/>
      <c r="BZ29" s="41"/>
      <c r="CC29" s="297" t="s">
        <v>811</v>
      </c>
      <c r="CD29" s="298">
        <f>CD28/CD19</f>
        <v>0.8576935513391496</v>
      </c>
      <c r="CE29" s="298">
        <f>CE28/CE19</f>
        <v>0.95956481047490882</v>
      </c>
      <c r="CF29" s="298">
        <f t="shared" ref="CF29:CJ29" si="33">CF28/CF19</f>
        <v>0.88320589004481287</v>
      </c>
      <c r="CG29" s="298">
        <f t="shared" si="33"/>
        <v>0.92251649649355449</v>
      </c>
      <c r="CH29" s="298">
        <f t="shared" si="33"/>
        <v>0.924691763494501</v>
      </c>
      <c r="CI29" s="298">
        <f t="shared" si="33"/>
        <v>0.95985439868509481</v>
      </c>
      <c r="CJ29" s="298">
        <f t="shared" si="33"/>
        <v>0.97581532331413223</v>
      </c>
    </row>
    <row r="30" spans="1:96" ht="15.75" customHeight="1" x14ac:dyDescent="0.2">
      <c r="A30" s="63"/>
      <c r="B30" s="98"/>
      <c r="C30" s="41"/>
      <c r="CC30" s="52"/>
      <c r="CD30" s="295"/>
      <c r="CE30" s="48"/>
      <c r="CF30" s="48"/>
      <c r="CG30" s="48"/>
      <c r="CH30" s="48"/>
      <c r="CI30" s="48"/>
      <c r="CJ30" s="305"/>
    </row>
    <row r="31" spans="1:96" ht="15.75" customHeight="1" x14ac:dyDescent="0.25">
      <c r="A31" s="70" t="s">
        <v>76</v>
      </c>
      <c r="B31" s="97"/>
      <c r="C31" s="107"/>
      <c r="D31" s="107"/>
      <c r="E31" s="107"/>
      <c r="F31" s="107"/>
      <c r="G31" s="107"/>
      <c r="H31" s="107"/>
      <c r="I31" s="107"/>
      <c r="J31" s="107"/>
      <c r="K31" s="107"/>
      <c r="L31" s="107"/>
      <c r="M31" s="107"/>
      <c r="N31" s="107"/>
      <c r="O31" s="107"/>
      <c r="P31" s="107"/>
      <c r="Q31" s="107"/>
      <c r="R31" s="107"/>
      <c r="S31" s="107"/>
      <c r="T31" s="107"/>
      <c r="U31" s="107"/>
      <c r="V31" s="107"/>
      <c r="W31" s="107"/>
      <c r="X31" s="107"/>
      <c r="Y31" s="107"/>
      <c r="Z31" s="107"/>
      <c r="AA31" s="107"/>
      <c r="AB31" s="107"/>
      <c r="AC31" s="107"/>
      <c r="AD31" s="107"/>
      <c r="AE31" s="107"/>
      <c r="AF31" s="107"/>
      <c r="AG31" s="107"/>
      <c r="AH31" s="107"/>
      <c r="AI31" s="107"/>
      <c r="AJ31" s="107"/>
      <c r="AK31" s="107"/>
      <c r="AL31" s="107"/>
      <c r="AM31" s="107"/>
      <c r="AN31" s="107"/>
      <c r="AO31" s="107"/>
      <c r="AP31" s="107"/>
      <c r="AQ31" s="107"/>
      <c r="AR31" s="107"/>
      <c r="AS31" s="107"/>
      <c r="AT31" s="107"/>
      <c r="AU31" s="107"/>
      <c r="AV31" s="107"/>
      <c r="AW31" s="107"/>
      <c r="AX31" s="107"/>
      <c r="AY31" s="107"/>
      <c r="AZ31" s="107"/>
      <c r="BA31" s="107"/>
      <c r="BB31" s="107"/>
      <c r="BC31" s="107"/>
      <c r="BD31" s="107"/>
      <c r="BE31" s="107"/>
      <c r="BF31" s="107"/>
      <c r="BG31" s="107"/>
      <c r="BH31" s="107"/>
      <c r="BI31" s="107"/>
      <c r="BJ31" s="107"/>
      <c r="BK31" s="107"/>
      <c r="BL31" s="107"/>
      <c r="BM31" s="107"/>
      <c r="BN31" s="107"/>
      <c r="BO31" s="107"/>
      <c r="BP31" s="107"/>
      <c r="BQ31" s="107"/>
      <c r="BR31" s="107"/>
      <c r="BS31" s="107"/>
      <c r="BT31" s="107"/>
      <c r="BU31" s="107"/>
      <c r="BV31" s="107"/>
      <c r="BW31" s="107"/>
      <c r="BX31" s="107"/>
      <c r="BY31" s="107"/>
      <c r="BZ31" s="107"/>
      <c r="CC31" s="67" t="s">
        <v>76</v>
      </c>
      <c r="CD31" s="297"/>
      <c r="CE31" s="48"/>
      <c r="CF31" s="48"/>
      <c r="CG31" s="48"/>
      <c r="CH31" s="48"/>
      <c r="CI31" s="48"/>
      <c r="CJ31" s="305"/>
    </row>
    <row r="32" spans="1:96" ht="15.75" customHeight="1" x14ac:dyDescent="0.2">
      <c r="A32" s="63" t="s">
        <v>97</v>
      </c>
      <c r="B32" s="98"/>
      <c r="C32" s="108"/>
      <c r="D32" s="108">
        <f>-'Sales and Marketing'!D23</f>
        <v>-776274.94836666668</v>
      </c>
      <c r="E32" s="108">
        <f>-'Sales and Marketing'!E23</f>
        <v>-67100.44683666667</v>
      </c>
      <c r="F32" s="108">
        <f>-'Sales and Marketing'!F23</f>
        <v>-76601.778436666675</v>
      </c>
      <c r="G32" s="108">
        <f>-'Sales and Marketing'!G23</f>
        <v>-61428.44683666667</v>
      </c>
      <c r="H32" s="108">
        <f>-'Sales and Marketing'!H23</f>
        <v>-61428.44683666667</v>
      </c>
      <c r="I32" s="108">
        <f>-'Sales and Marketing'!I23</f>
        <v>-64656.44683666667</v>
      </c>
      <c r="J32" s="108">
        <f>-'Sales and Marketing'!J23</f>
        <v>-102348.44683666667</v>
      </c>
      <c r="K32" s="108">
        <f>-'Sales and Marketing'!K23</f>
        <v>-50128.44683666667</v>
      </c>
      <c r="L32" s="108">
        <f>-'Sales and Marketing'!L23</f>
        <v>-101068.44683666667</v>
      </c>
      <c r="M32" s="108">
        <f>-'Sales and Marketing'!M23</f>
        <v>-68436.44683666667</v>
      </c>
      <c r="N32" s="108">
        <f>-'Sales and Marketing'!N23</f>
        <v>-71616.44683666667</v>
      </c>
      <c r="O32" s="108">
        <f>-'Sales and Marketing'!O23</f>
        <v>-74727.44683666667</v>
      </c>
      <c r="P32" s="108">
        <f>-'Sales and Marketing'!P23</f>
        <v>-87068.44683666667</v>
      </c>
      <c r="Q32" s="108">
        <f>-'Sales and Marketing'!Q23</f>
        <v>-96338.44683666667</v>
      </c>
      <c r="R32" s="108">
        <f>-'Sales and Marketing'!R23</f>
        <v>-92138.44683666667</v>
      </c>
      <c r="S32" s="108">
        <f>-'Sales and Marketing'!S23</f>
        <v>-126163.94683666667</v>
      </c>
      <c r="T32" s="108">
        <f>-'Sales and Marketing'!T23</f>
        <v>-110773.94683666667</v>
      </c>
      <c r="U32" s="108">
        <f>-'Sales and Marketing'!U23</f>
        <v>-122246.44683666667</v>
      </c>
      <c r="V32" s="108">
        <f>-'Sales and Marketing'!V23</f>
        <v>-200807.3691785</v>
      </c>
      <c r="W32" s="108">
        <f>-'Sales and Marketing'!W23</f>
        <v>-178539.8691785</v>
      </c>
      <c r="X32" s="108">
        <f>-'Sales and Marketing'!X23</f>
        <v>-216027.3691785</v>
      </c>
      <c r="Y32" s="108">
        <f>-'Sales and Marketing'!Y23</f>
        <v>-229437.3691785</v>
      </c>
      <c r="Z32" s="108">
        <f>-'Sales and Marketing'!Z23</f>
        <v>-245347.3691785</v>
      </c>
      <c r="AA32" s="108">
        <f>-'Sales and Marketing'!AA23</f>
        <v>-233212.3691785</v>
      </c>
      <c r="AB32" s="108">
        <f>-'Sales and Marketing'!AB23</f>
        <v>-262684.45251183334</v>
      </c>
      <c r="AC32" s="108">
        <f>-'Sales and Marketing'!AC23</f>
        <v>-265961.95251183334</v>
      </c>
      <c r="AD32" s="108">
        <f>-'Sales and Marketing'!AD23</f>
        <v>-290871.95251183334</v>
      </c>
      <c r="AE32" s="108">
        <f>-'Sales and Marketing'!AE23</f>
        <v>-294668.22751183336</v>
      </c>
      <c r="AF32" s="108">
        <f>-'Sales and Marketing'!AF23</f>
        <v>-300645.72751183336</v>
      </c>
      <c r="AG32" s="108">
        <f>-'Sales and Marketing'!AG23</f>
        <v>-339400.72751183336</v>
      </c>
      <c r="AH32" s="108">
        <f>-'Sales and Marketing'!AH23</f>
        <v>-322558.69597075833</v>
      </c>
      <c r="AI32" s="108">
        <f>-'Sales and Marketing'!AI23</f>
        <v>-346967.20242689585</v>
      </c>
      <c r="AJ32" s="108">
        <f>-'Sales and Marketing'!AJ23</f>
        <v>-345233.69597075833</v>
      </c>
      <c r="AK32" s="108">
        <f>-'Sales and Marketing'!AK23</f>
        <v>-358222.20242689585</v>
      </c>
      <c r="AL32" s="108">
        <f>-'Sales and Marketing'!AL23</f>
        <v>-358222.20242689585</v>
      </c>
      <c r="AM32" s="108">
        <f>-'Sales and Marketing'!AM23</f>
        <v>-358222.20242689585</v>
      </c>
      <c r="AN32" s="108">
        <f>-'Sales and Marketing'!AN23</f>
        <v>-358222.20242689585</v>
      </c>
      <c r="AO32" s="108">
        <f>-'Sales and Marketing'!AO23</f>
        <v>-358222.20242689585</v>
      </c>
      <c r="AP32" s="108">
        <f>-'Sales and Marketing'!AP23</f>
        <v>-358222.20242689585</v>
      </c>
      <c r="AQ32" s="108">
        <f>-'Sales and Marketing'!AQ23</f>
        <v>-360402.29117689584</v>
      </c>
      <c r="AR32" s="108">
        <f>-'Sales and Marketing'!AR23</f>
        <v>-360402.29117689584</v>
      </c>
      <c r="AS32" s="108">
        <f>-'Sales and Marketing'!AS23</f>
        <v>-363902.29117689584</v>
      </c>
      <c r="AT32" s="108">
        <f>-'Sales and Marketing'!AT23</f>
        <v>-367873.83338157402</v>
      </c>
      <c r="AU32" s="108">
        <f>-'Sales and Marketing'!AU23</f>
        <v>-367873.83338157402</v>
      </c>
      <c r="AV32" s="108">
        <f>-'Sales and Marketing'!AV23</f>
        <v>-367873.83338157402</v>
      </c>
      <c r="AW32" s="108">
        <f>-'Sales and Marketing'!AW23</f>
        <v>-371373.83338157402</v>
      </c>
      <c r="AX32" s="108">
        <f>-'Sales and Marketing'!AX23</f>
        <v>-371373.83338157402</v>
      </c>
      <c r="AY32" s="108">
        <f>-'Sales and Marketing'!AY23</f>
        <v>-371373.83338157402</v>
      </c>
      <c r="AZ32" s="108">
        <f>-'Sales and Marketing'!AZ23</f>
        <v>-371373.83338157402</v>
      </c>
      <c r="BA32" s="108">
        <f>-'Sales and Marketing'!BA23</f>
        <v>-371373.83338157402</v>
      </c>
      <c r="BB32" s="108">
        <f>-'Sales and Marketing'!BB23</f>
        <v>-371373.83338157402</v>
      </c>
      <c r="BC32" s="108">
        <f>-'Sales and Marketing'!BC23</f>
        <v>-373662.92656907398</v>
      </c>
      <c r="BD32" s="108">
        <f>-'Sales and Marketing'!BD23</f>
        <v>-373662.92656907398</v>
      </c>
      <c r="BE32" s="108">
        <f>-'Sales and Marketing'!BE23</f>
        <v>-373662.92656907398</v>
      </c>
      <c r="BF32" s="108">
        <f>-'Sales and Marketing'!BF23</f>
        <v>-377833.04588398599</v>
      </c>
      <c r="BG32" s="108">
        <f>-'Sales and Marketing'!BG23</f>
        <v>-377833.04588398599</v>
      </c>
      <c r="BH32" s="108">
        <f>-'Sales and Marketing'!BH23</f>
        <v>-377833.04588398599</v>
      </c>
      <c r="BI32" s="108">
        <f>-'Sales and Marketing'!BI23</f>
        <v>-377833.04588398599</v>
      </c>
      <c r="BJ32" s="108">
        <f>-'Sales and Marketing'!BJ23</f>
        <v>-377833.04588398599</v>
      </c>
      <c r="BK32" s="108">
        <f>-'Sales and Marketing'!BK23</f>
        <v>-377833.04588398599</v>
      </c>
      <c r="BL32" s="108">
        <f>-'Sales and Marketing'!BL23</f>
        <v>-377833.04588398599</v>
      </c>
      <c r="BM32" s="108">
        <f>-'Sales and Marketing'!BM23</f>
        <v>-377833.04588398599</v>
      </c>
      <c r="BN32" s="108">
        <f>-'Sales and Marketing'!BN23</f>
        <v>-377833.04588398599</v>
      </c>
      <c r="BO32" s="108">
        <f>-'Sales and Marketing'!BO23</f>
        <v>-377833.04588398599</v>
      </c>
      <c r="BP32" s="108">
        <f>-'Sales and Marketing'!BP23</f>
        <v>-377833.04588398599</v>
      </c>
      <c r="BQ32" s="108">
        <f>-'Sales and Marketing'!BQ23</f>
        <v>-377833.04588398599</v>
      </c>
      <c r="BR32" s="108">
        <f>-'Sales and Marketing'!BR23</f>
        <v>-377833.04588398599</v>
      </c>
      <c r="BS32" s="108">
        <f>-'Sales and Marketing'!BS23</f>
        <v>-377833.04588398599</v>
      </c>
      <c r="BT32" s="108">
        <f>-'Sales and Marketing'!BT23</f>
        <v>-377833.04588398599</v>
      </c>
      <c r="BU32" s="108">
        <f>-'Sales and Marketing'!BU23</f>
        <v>-377833.04588398599</v>
      </c>
      <c r="BV32" s="108">
        <f>-'Sales and Marketing'!BV23</f>
        <v>-377833.04588398599</v>
      </c>
      <c r="BW32" s="108">
        <f>-'Sales and Marketing'!BW23</f>
        <v>-377833.04588398599</v>
      </c>
      <c r="BX32" s="108">
        <f>-'Sales and Marketing'!BX23</f>
        <v>-377833.04588398599</v>
      </c>
      <c r="BY32" s="108">
        <f>-'Sales and Marketing'!BY23</f>
        <v>-377833.04588398599</v>
      </c>
      <c r="BZ32" s="108">
        <f>-'Sales and Marketing'!BZ23</f>
        <v>-377833.04588398599</v>
      </c>
      <c r="CC32" s="52" t="s">
        <v>97</v>
      </c>
      <c r="CD32" s="321">
        <f t="shared" ref="CD32:CD38" si="34">SUM(D32:F32)</f>
        <v>-919977.17364000005</v>
      </c>
      <c r="CE32" s="48">
        <f>SUM(G32:R32)</f>
        <v>-931384.36204000004</v>
      </c>
      <c r="CF32" s="48">
        <f>SUM(S32:AD32)</f>
        <v>-2482074.4131165002</v>
      </c>
      <c r="CG32" s="48">
        <f>SUM(AE32:AP32)</f>
        <v>-4098807.4914652882</v>
      </c>
      <c r="CH32" s="48">
        <f>SUM(AQ32:BB32)</f>
        <v>-4416571.3739648545</v>
      </c>
      <c r="CI32" s="48">
        <f>SUM(BC32:BN32)</f>
        <v>-4521486.1926630968</v>
      </c>
      <c r="CJ32" s="305">
        <f t="shared" ref="CJ32" si="35">SUM(BO32:BZ32)</f>
        <v>-4533996.5506078331</v>
      </c>
    </row>
    <row r="33" spans="1:88" ht="15.75" customHeight="1" x14ac:dyDescent="0.2">
      <c r="A33" s="63"/>
      <c r="B33" s="98"/>
      <c r="C33" s="108"/>
      <c r="D33" s="108"/>
      <c r="E33" s="108"/>
      <c r="F33" s="108"/>
      <c r="G33" s="108"/>
      <c r="H33" s="108"/>
      <c r="I33" s="108"/>
      <c r="J33" s="108"/>
      <c r="K33" s="108"/>
      <c r="L33" s="108"/>
      <c r="M33" s="108"/>
      <c r="N33" s="108"/>
      <c r="O33" s="108"/>
      <c r="P33" s="108"/>
      <c r="Q33" s="108"/>
      <c r="R33" s="108"/>
      <c r="S33" s="108"/>
      <c r="T33" s="108"/>
      <c r="U33" s="108"/>
      <c r="V33" s="108"/>
      <c r="W33" s="108"/>
      <c r="X33" s="108"/>
      <c r="Y33" s="108"/>
      <c r="Z33" s="108"/>
      <c r="AA33" s="108"/>
      <c r="AB33" s="108"/>
      <c r="AC33" s="108"/>
      <c r="AD33" s="108"/>
      <c r="AE33" s="108"/>
      <c r="AF33" s="108"/>
      <c r="AG33" s="108"/>
      <c r="AH33" s="108"/>
      <c r="AI33" s="108"/>
      <c r="AJ33" s="108"/>
      <c r="AK33" s="108"/>
      <c r="AL33" s="108"/>
      <c r="AM33" s="108"/>
      <c r="AN33" s="108"/>
      <c r="AO33" s="108"/>
      <c r="AP33" s="108"/>
      <c r="AQ33" s="108"/>
      <c r="AR33" s="108"/>
      <c r="AS33" s="108"/>
      <c r="AT33" s="108"/>
      <c r="AU33" s="108"/>
      <c r="AV33" s="108"/>
      <c r="AW33" s="108"/>
      <c r="AX33" s="108"/>
      <c r="AY33" s="108"/>
      <c r="AZ33" s="108"/>
      <c r="BA33" s="108"/>
      <c r="BB33" s="108"/>
      <c r="BC33" s="108"/>
      <c r="BD33" s="108"/>
      <c r="BE33" s="108"/>
      <c r="BF33" s="108"/>
      <c r="BG33" s="108"/>
      <c r="BH33" s="108"/>
      <c r="BI33" s="108"/>
      <c r="BJ33" s="108"/>
      <c r="BK33" s="108"/>
      <c r="BL33" s="108"/>
      <c r="BM33" s="108"/>
      <c r="BN33" s="108"/>
      <c r="BO33" s="108"/>
      <c r="BP33" s="108"/>
      <c r="BQ33" s="108"/>
      <c r="BR33" s="108"/>
      <c r="BS33" s="108"/>
      <c r="BT33" s="108"/>
      <c r="BU33" s="108"/>
      <c r="BV33" s="108"/>
      <c r="BW33" s="108"/>
      <c r="BX33" s="108"/>
      <c r="BY33" s="108"/>
      <c r="BZ33" s="108"/>
      <c r="CC33" s="295"/>
      <c r="CD33" s="299">
        <f>-CD32/CD19</f>
        <v>1.3016458838275995</v>
      </c>
      <c r="CE33" s="299">
        <f>-CE32/CE19</f>
        <v>0.70411131256898352</v>
      </c>
      <c r="CF33" s="299">
        <f t="shared" ref="CF33:CJ33" si="36">-CF32/CF19</f>
        <v>0.61106559211178402</v>
      </c>
      <c r="CG33" s="299">
        <f t="shared" si="36"/>
        <v>0.3483300955713689</v>
      </c>
      <c r="CH33" s="299">
        <f t="shared" si="36"/>
        <v>0.17107069645053974</v>
      </c>
      <c r="CI33" s="299">
        <f t="shared" si="36"/>
        <v>8.5544255763186458E-2</v>
      </c>
      <c r="CJ33" s="299">
        <f t="shared" si="36"/>
        <v>5.2365444446652316E-2</v>
      </c>
    </row>
    <row r="34" spans="1:88" ht="15.75" customHeight="1" x14ac:dyDescent="0.2">
      <c r="A34" s="31" t="s">
        <v>181</v>
      </c>
      <c r="B34" s="98"/>
      <c r="C34" s="108"/>
      <c r="D34" s="108">
        <f>-Engineering!D21</f>
        <v>-1530642.7500000002</v>
      </c>
      <c r="E34" s="108">
        <f>-Engineering!E21</f>
        <v>-158085.67500000002</v>
      </c>
      <c r="F34" s="108">
        <f>-Engineering!F21</f>
        <v>-158085.67500000002</v>
      </c>
      <c r="G34" s="108">
        <f>-Engineering!G21</f>
        <v>-145438.55733000001</v>
      </c>
      <c r="H34" s="108">
        <f>-Engineering!H21</f>
        <v>-145438.55733000001</v>
      </c>
      <c r="I34" s="108">
        <f>-Engineering!I21</f>
        <v>-145438.55733000001</v>
      </c>
      <c r="J34" s="108">
        <f>-Engineering!J21</f>
        <v>-130264.6125</v>
      </c>
      <c r="K34" s="108">
        <f>-Engineering!K21</f>
        <v>-118115.11767000001</v>
      </c>
      <c r="L34" s="108">
        <f>-Engineering!L21</f>
        <v>-94009.987500000003</v>
      </c>
      <c r="M34" s="108">
        <f>-Engineering!M21</f>
        <v>-94009.987500000003</v>
      </c>
      <c r="N34" s="108">
        <f>-Engineering!N21</f>
        <v>-94009.987500000003</v>
      </c>
      <c r="O34" s="108">
        <f>-Engineering!O21</f>
        <v>-94009.987500000003</v>
      </c>
      <c r="P34" s="108">
        <f>-Engineering!P21</f>
        <v>-106278.23658375001</v>
      </c>
      <c r="Q34" s="108">
        <f>-Engineering!Q21</f>
        <v>-106278.23658375001</v>
      </c>
      <c r="R34" s="108">
        <f>-Engineering!R21</f>
        <v>-106278.23658375001</v>
      </c>
      <c r="S34" s="108">
        <f>-Engineering!S21</f>
        <v>-106278.23658375001</v>
      </c>
      <c r="T34" s="108">
        <f>-Engineering!T21</f>
        <v>-106278.23658375001</v>
      </c>
      <c r="U34" s="108">
        <f>-Engineering!U21</f>
        <v>-106278.23658375001</v>
      </c>
      <c r="V34" s="108">
        <f>-Engineering!V21</f>
        <v>-123246.98504250002</v>
      </c>
      <c r="W34" s="108">
        <f>-Engineering!W21</f>
        <v>-173246.98504250002</v>
      </c>
      <c r="X34" s="108">
        <f>-Engineering!X21</f>
        <v>-123246.98504250002</v>
      </c>
      <c r="Y34" s="108">
        <f>-Engineering!Y21</f>
        <v>-123246.98504250002</v>
      </c>
      <c r="Z34" s="108">
        <f>-Engineering!Z21</f>
        <v>-123246.98504250002</v>
      </c>
      <c r="AA34" s="108">
        <f>-Engineering!AA21</f>
        <v>-173246.98504250002</v>
      </c>
      <c r="AB34" s="108">
        <f>-Engineering!AB21</f>
        <v>-123246.98504250002</v>
      </c>
      <c r="AC34" s="108">
        <f>-Engineering!AC21</f>
        <v>-123246.98504250002</v>
      </c>
      <c r="AD34" s="108">
        <f>-Engineering!AD21</f>
        <v>-123246.98504250002</v>
      </c>
      <c r="AE34" s="108">
        <f>-Engineering!AE21</f>
        <v>-123246.98504250002</v>
      </c>
      <c r="AF34" s="108">
        <f>-Engineering!AF21</f>
        <v>-123246.98504250002</v>
      </c>
      <c r="AG34" s="108">
        <f>-Engineering!AG21</f>
        <v>-173246.98504250002</v>
      </c>
      <c r="AH34" s="108">
        <f>-Engineering!AH21</f>
        <v>-128182.50938625002</v>
      </c>
      <c r="AI34" s="108">
        <f>-Engineering!AI21</f>
        <v>-128182.50938625002</v>
      </c>
      <c r="AJ34" s="108">
        <f>-Engineering!AJ21</f>
        <v>-140450.75847000003</v>
      </c>
      <c r="AK34" s="108">
        <f>-Engineering!AK21</f>
        <v>-140450.75847000003</v>
      </c>
      <c r="AL34" s="108">
        <f>-Engineering!AL21</f>
        <v>-140450.75847000003</v>
      </c>
      <c r="AM34" s="108">
        <f>-Engineering!AM21</f>
        <v>-190450.75847000003</v>
      </c>
      <c r="AN34" s="108">
        <f>-Engineering!AN21</f>
        <v>-140450.75847000003</v>
      </c>
      <c r="AO34" s="108">
        <f>-Engineering!AO21</f>
        <v>-140450.75847000003</v>
      </c>
      <c r="AP34" s="108">
        <f>-Engineering!AP21</f>
        <v>-140450.75847000003</v>
      </c>
      <c r="AQ34" s="108">
        <f>-Engineering!AQ21</f>
        <v>-140450.75847000003</v>
      </c>
      <c r="AR34" s="108">
        <f>-Engineering!AR21</f>
        <v>-140450.75847000003</v>
      </c>
      <c r="AS34" s="108">
        <f>-Engineering!AS21</f>
        <v>-140450.75847000003</v>
      </c>
      <c r="AT34" s="108">
        <f>-Engineering!AT21</f>
        <v>-145633.05903093753</v>
      </c>
      <c r="AU34" s="108">
        <f>-Engineering!AU21</f>
        <v>-145633.05903093753</v>
      </c>
      <c r="AV34" s="108">
        <f>-Engineering!AV21</f>
        <v>-145633.05903093753</v>
      </c>
      <c r="AW34" s="108">
        <f>-Engineering!AW21</f>
        <v>-145633.05903093753</v>
      </c>
      <c r="AX34" s="108">
        <f>-Engineering!AX21</f>
        <v>-145633.05903093753</v>
      </c>
      <c r="AY34" s="108">
        <f>-Engineering!AY21</f>
        <v>-145633.05903093753</v>
      </c>
      <c r="AZ34" s="108">
        <f>-Engineering!AZ21</f>
        <v>-145633.05903093753</v>
      </c>
      <c r="BA34" s="108">
        <f>-Engineering!BA21</f>
        <v>-145633.05903093753</v>
      </c>
      <c r="BB34" s="108">
        <f>-Engineering!BB21</f>
        <v>-145633.05903093753</v>
      </c>
      <c r="BC34" s="108">
        <f>-Engineering!BC21</f>
        <v>-145633.05903093753</v>
      </c>
      <c r="BD34" s="108">
        <f>-Engineering!BD21</f>
        <v>-145633.05903093753</v>
      </c>
      <c r="BE34" s="108">
        <f>-Engineering!BE21</f>
        <v>-145633.05903093753</v>
      </c>
      <c r="BF34" s="108">
        <f>-Engineering!BF21</f>
        <v>-151074.47461992191</v>
      </c>
      <c r="BG34" s="108">
        <f>-Engineering!BG21</f>
        <v>-151074.47461992191</v>
      </c>
      <c r="BH34" s="108">
        <f>-Engineering!BH21</f>
        <v>-151074.47461992191</v>
      </c>
      <c r="BI34" s="108">
        <f>-Engineering!BI21</f>
        <v>-151074.47461992191</v>
      </c>
      <c r="BJ34" s="108">
        <f>-Engineering!BJ21</f>
        <v>-151074.47461992191</v>
      </c>
      <c r="BK34" s="108">
        <f>-Engineering!BK21</f>
        <v>-151074.47461992191</v>
      </c>
      <c r="BL34" s="108">
        <f>-Engineering!BL21</f>
        <v>-151074.47461992191</v>
      </c>
      <c r="BM34" s="108">
        <f>-Engineering!BM21</f>
        <v>-151074.47461992191</v>
      </c>
      <c r="BN34" s="108">
        <f>-Engineering!BN21</f>
        <v>-151074.47461992191</v>
      </c>
      <c r="BO34" s="108">
        <f>-Engineering!BO21</f>
        <v>-151074.47461992191</v>
      </c>
      <c r="BP34" s="108">
        <f>-Engineering!BP21</f>
        <v>-151074.47461992191</v>
      </c>
      <c r="BQ34" s="108">
        <f>-Engineering!BQ21</f>
        <v>-151074.47461992191</v>
      </c>
      <c r="BR34" s="108">
        <f>-Engineering!BR21</f>
        <v>-151074.47461992191</v>
      </c>
      <c r="BS34" s="108">
        <f>-Engineering!BS21</f>
        <v>-151074.47461992191</v>
      </c>
      <c r="BT34" s="108">
        <f>-Engineering!BT21</f>
        <v>-151074.47461992191</v>
      </c>
      <c r="BU34" s="108">
        <f>-Engineering!BU21</f>
        <v>-151074.47461992191</v>
      </c>
      <c r="BV34" s="108">
        <f>-Engineering!BV21</f>
        <v>-151074.47461992191</v>
      </c>
      <c r="BW34" s="108">
        <f>-Engineering!BW21</f>
        <v>-151074.47461992191</v>
      </c>
      <c r="BX34" s="108">
        <f>-Engineering!BX21</f>
        <v>-151074.47461992191</v>
      </c>
      <c r="BY34" s="108">
        <f>-Engineering!BY21</f>
        <v>-151074.47461992191</v>
      </c>
      <c r="BZ34" s="108">
        <f>-Engineering!BZ21</f>
        <v>-151074.47461992191</v>
      </c>
      <c r="CC34" s="43" t="s">
        <v>181</v>
      </c>
      <c r="CD34" s="321">
        <f t="shared" si="34"/>
        <v>-1846814.1000000003</v>
      </c>
      <c r="CE34" s="48">
        <f>SUM(G34:R34)</f>
        <v>-1379570.0619112502</v>
      </c>
      <c r="CF34" s="48">
        <f>SUM(S34:AD34)</f>
        <v>-1528057.5751337507</v>
      </c>
      <c r="CG34" s="48">
        <f>SUM(AE34:AP34)</f>
        <v>-1709261.2831900001</v>
      </c>
      <c r="CH34" s="48">
        <f>SUM(AQ34:BB34)</f>
        <v>-1732049.8066884377</v>
      </c>
      <c r="CI34" s="48">
        <f>SUM(BC34:BN34)</f>
        <v>-1796569.44867211</v>
      </c>
      <c r="CJ34" s="305">
        <f t="shared" ref="CJ34" si="37">SUM(BO34:BZ34)</f>
        <v>-1812893.6954390632</v>
      </c>
    </row>
    <row r="35" spans="1:88" ht="15.75" customHeight="1" x14ac:dyDescent="0.2">
      <c r="A35" s="31"/>
      <c r="B35" s="98"/>
      <c r="C35" s="108"/>
      <c r="D35" s="108"/>
      <c r="E35" s="108"/>
      <c r="F35" s="108"/>
      <c r="G35" s="108"/>
      <c r="H35" s="108"/>
      <c r="I35" s="108"/>
      <c r="J35" s="108"/>
      <c r="K35" s="108"/>
      <c r="L35" s="108"/>
      <c r="M35" s="108"/>
      <c r="N35" s="108"/>
      <c r="O35" s="108"/>
      <c r="P35" s="108"/>
      <c r="Q35" s="108"/>
      <c r="R35" s="108"/>
      <c r="S35" s="108"/>
      <c r="T35" s="108"/>
      <c r="U35" s="108"/>
      <c r="V35" s="108"/>
      <c r="W35" s="108"/>
      <c r="X35" s="108"/>
      <c r="Y35" s="108"/>
      <c r="Z35" s="108"/>
      <c r="AA35" s="108"/>
      <c r="AB35" s="108"/>
      <c r="AC35" s="108"/>
      <c r="AD35" s="108"/>
      <c r="AE35" s="108"/>
      <c r="AF35" s="108"/>
      <c r="AG35" s="108"/>
      <c r="AH35" s="108"/>
      <c r="AI35" s="108"/>
      <c r="AJ35" s="108"/>
      <c r="AK35" s="108"/>
      <c r="AL35" s="108"/>
      <c r="AM35" s="108"/>
      <c r="AN35" s="108"/>
      <c r="AO35" s="108"/>
      <c r="AP35" s="108"/>
      <c r="AQ35" s="108"/>
      <c r="AR35" s="108"/>
      <c r="AS35" s="108"/>
      <c r="AT35" s="108"/>
      <c r="AU35" s="108"/>
      <c r="AV35" s="108"/>
      <c r="AW35" s="108"/>
      <c r="AX35" s="108"/>
      <c r="AY35" s="108"/>
      <c r="AZ35" s="108"/>
      <c r="BA35" s="108"/>
      <c r="BB35" s="108"/>
      <c r="BC35" s="108"/>
      <c r="BD35" s="108"/>
      <c r="BE35" s="108"/>
      <c r="BF35" s="108"/>
      <c r="BG35" s="108"/>
      <c r="BH35" s="108"/>
      <c r="BI35" s="108"/>
      <c r="BJ35" s="108"/>
      <c r="BK35" s="108"/>
      <c r="BL35" s="108"/>
      <c r="BM35" s="108"/>
      <c r="BN35" s="108"/>
      <c r="BO35" s="108"/>
      <c r="BP35" s="108"/>
      <c r="BQ35" s="108"/>
      <c r="BR35" s="108"/>
      <c r="BS35" s="108"/>
      <c r="BT35" s="108"/>
      <c r="BU35" s="108"/>
      <c r="BV35" s="108"/>
      <c r="BW35" s="108"/>
      <c r="BX35" s="108"/>
      <c r="BY35" s="108"/>
      <c r="BZ35" s="108"/>
      <c r="CC35" s="296"/>
      <c r="CD35" s="299">
        <f>-CD34/CD19</f>
        <v>2.6129974094340431</v>
      </c>
      <c r="CE35" s="299">
        <f>-CE34/CE19</f>
        <v>1.0429323560314263</v>
      </c>
      <c r="CF35" s="299">
        <f t="shared" ref="CF35:CJ35" si="38">-CF34/CF19</f>
        <v>0.37619476756846754</v>
      </c>
      <c r="CG35" s="299">
        <f t="shared" si="38"/>
        <v>0.14525862641018245</v>
      </c>
      <c r="CH35" s="299">
        <f t="shared" si="38"/>
        <v>6.7088911653026453E-2</v>
      </c>
      <c r="CI35" s="299">
        <f t="shared" si="38"/>
        <v>3.3990194786598399E-2</v>
      </c>
      <c r="CJ35" s="299">
        <f t="shared" si="38"/>
        <v>2.09380362416627E-2</v>
      </c>
    </row>
    <row r="36" spans="1:88" ht="15.75" customHeight="1" x14ac:dyDescent="0.2">
      <c r="A36" s="63" t="s">
        <v>34</v>
      </c>
      <c r="B36" s="98"/>
      <c r="C36" s="108"/>
      <c r="D36" s="108">
        <f>-'G&amp;A'!D27</f>
        <v>-1123747.46</v>
      </c>
      <c r="E36" s="108">
        <f>-'G&amp;A'!E27</f>
        <v>-138087.51</v>
      </c>
      <c r="F36" s="108">
        <f>-'G&amp;A'!F27</f>
        <v>-152538.34957333334</v>
      </c>
      <c r="G36" s="108">
        <f>-'G&amp;A'!G27</f>
        <v>-101057.43</v>
      </c>
      <c r="H36" s="108">
        <f>-'G&amp;A'!H27</f>
        <v>-99077.43</v>
      </c>
      <c r="I36" s="108">
        <f>-'G&amp;A'!I27</f>
        <v>-101651.43</v>
      </c>
      <c r="J36" s="108">
        <f>-'G&amp;A'!J27</f>
        <v>-108365.671</v>
      </c>
      <c r="K36" s="108">
        <f>-'G&amp;A'!K27</f>
        <v>-65441.171000000002</v>
      </c>
      <c r="L36" s="108">
        <f>-'G&amp;A'!L27</f>
        <v>-53583.210829999996</v>
      </c>
      <c r="M36" s="108">
        <f>-'G&amp;A'!M27</f>
        <v>-53583.210829999996</v>
      </c>
      <c r="N36" s="108">
        <f>-'G&amp;A'!N27</f>
        <v>-53583.210829999996</v>
      </c>
      <c r="O36" s="108">
        <f>-'G&amp;A'!O27</f>
        <v>-63883.210829999996</v>
      </c>
      <c r="P36" s="108">
        <f>-'G&amp;A'!P27</f>
        <v>-74483.210829999996</v>
      </c>
      <c r="Q36" s="108">
        <f>-'G&amp;A'!Q27</f>
        <v>-54483.210829999996</v>
      </c>
      <c r="R36" s="108">
        <f>-'G&amp;A'!R27</f>
        <v>-54483.210829999996</v>
      </c>
      <c r="S36" s="108">
        <f>-'G&amp;A'!S27</f>
        <v>-95407.910829999993</v>
      </c>
      <c r="T36" s="108">
        <f>-'G&amp;A'!T27</f>
        <v>-65407.910830000001</v>
      </c>
      <c r="U36" s="108">
        <f>-'G&amp;A'!U27</f>
        <v>-76707.910829999993</v>
      </c>
      <c r="V36" s="108">
        <f>-'G&amp;A'!V27</f>
        <v>-103359.0658215</v>
      </c>
      <c r="W36" s="108">
        <f>-'G&amp;A'!W27</f>
        <v>-83359.0658215</v>
      </c>
      <c r="X36" s="108">
        <f>-'G&amp;A'!X27</f>
        <v>-117259.0658215</v>
      </c>
      <c r="Y36" s="108">
        <f>-'G&amp;A'!Y27</f>
        <v>-87259.0658215</v>
      </c>
      <c r="Z36" s="108">
        <f>-'G&amp;A'!Z27</f>
        <v>-87259.0658215</v>
      </c>
      <c r="AA36" s="108">
        <f>-'G&amp;A'!AA27</f>
        <v>-87259.0658215</v>
      </c>
      <c r="AB36" s="108">
        <f>-'G&amp;A'!AB27</f>
        <v>-109859.0658215</v>
      </c>
      <c r="AC36" s="108">
        <f>-'G&amp;A'!AC27</f>
        <v>-89859.0658215</v>
      </c>
      <c r="AD36" s="108">
        <f>-'G&amp;A'!AD27</f>
        <v>-89859.0658215</v>
      </c>
      <c r="AE36" s="108">
        <f>-'G&amp;A'!AE27</f>
        <v>-144929.42582149999</v>
      </c>
      <c r="AF36" s="108">
        <f>-'G&amp;A'!AF27</f>
        <v>-122829.4258215</v>
      </c>
      <c r="AG36" s="108">
        <f>-'G&amp;A'!AG27</f>
        <v>-142257.5456515</v>
      </c>
      <c r="AH36" s="108">
        <f>-'G&amp;A'!AH27</f>
        <v>-133561.06394257501</v>
      </c>
      <c r="AI36" s="108">
        <f>-'G&amp;A'!AI27</f>
        <v>-133561.06394257501</v>
      </c>
      <c r="AJ36" s="108">
        <f>-'G&amp;A'!AJ27</f>
        <v>-156261.06394257501</v>
      </c>
      <c r="AK36" s="108">
        <f>-'G&amp;A'!AK27</f>
        <v>-167039.18377257499</v>
      </c>
      <c r="AL36" s="108">
        <f>-'G&amp;A'!AL27</f>
        <v>-147039.18377257499</v>
      </c>
      <c r="AM36" s="108">
        <f>-'G&amp;A'!AM27</f>
        <v>-147039.18377257499</v>
      </c>
      <c r="AN36" s="108">
        <f>-'G&amp;A'!AN27</f>
        <v>-147039.18377257499</v>
      </c>
      <c r="AO36" s="108">
        <f>-'G&amp;A'!AO27</f>
        <v>-147039.18377257499</v>
      </c>
      <c r="AP36" s="108">
        <f>-'G&amp;A'!AP27</f>
        <v>-147039.18377257499</v>
      </c>
      <c r="AQ36" s="108">
        <f>-'G&amp;A'!AQ27</f>
        <v>-170636.18160257503</v>
      </c>
      <c r="AR36" s="108">
        <f>-'G&amp;A'!AR27</f>
        <v>-160636.18160257503</v>
      </c>
      <c r="AS36" s="108">
        <f>-'G&amp;A'!AS27</f>
        <v>-172038.68160257503</v>
      </c>
      <c r="AT36" s="108">
        <f>-'G&amp;A'!AT27</f>
        <v>-163407.3758082038</v>
      </c>
      <c r="AU36" s="108">
        <f>-'G&amp;A'!AU27</f>
        <v>-163407.3758082038</v>
      </c>
      <c r="AV36" s="108">
        <f>-'G&amp;A'!AV27</f>
        <v>-163407.3758082038</v>
      </c>
      <c r="AW36" s="108">
        <f>-'G&amp;A'!AW27</f>
        <v>-174809.8758082038</v>
      </c>
      <c r="AX36" s="108">
        <f>-'G&amp;A'!AX27</f>
        <v>-164809.8758082038</v>
      </c>
      <c r="AY36" s="108">
        <f>-'G&amp;A'!AY27</f>
        <v>-164809.8758082038</v>
      </c>
      <c r="AZ36" s="108">
        <f>-'G&amp;A'!AZ27</f>
        <v>-164809.8758082038</v>
      </c>
      <c r="BA36" s="108">
        <f>-'G&amp;A'!BA27</f>
        <v>-164809.8758082038</v>
      </c>
      <c r="BB36" s="108">
        <f>-'G&amp;A'!BB27</f>
        <v>-164809.8758082038</v>
      </c>
      <c r="BC36" s="108">
        <f>-'G&amp;A'!BC27</f>
        <v>-169297.44770820378</v>
      </c>
      <c r="BD36" s="108">
        <f>-'G&amp;A'!BD27</f>
        <v>-169297.44770820378</v>
      </c>
      <c r="BE36" s="108">
        <f>-'G&amp;A'!BE27</f>
        <v>-169297.44770820378</v>
      </c>
      <c r="BF36" s="108">
        <f>-'G&amp;A'!BF27</f>
        <v>-170734.57662411395</v>
      </c>
      <c r="BG36" s="108">
        <f>-'G&amp;A'!BG27</f>
        <v>-170734.57662411395</v>
      </c>
      <c r="BH36" s="108">
        <f>-'G&amp;A'!BH27</f>
        <v>-170734.57662411395</v>
      </c>
      <c r="BI36" s="108">
        <f>-'G&amp;A'!BI27</f>
        <v>-170734.57662411395</v>
      </c>
      <c r="BJ36" s="108">
        <f>-'G&amp;A'!BJ27</f>
        <v>-170734.57662411395</v>
      </c>
      <c r="BK36" s="108">
        <f>-'G&amp;A'!BK27</f>
        <v>-170734.57662411395</v>
      </c>
      <c r="BL36" s="108">
        <f>-'G&amp;A'!BL27</f>
        <v>-170734.57662411395</v>
      </c>
      <c r="BM36" s="108">
        <f>-'G&amp;A'!BM27</f>
        <v>-170734.57662411395</v>
      </c>
      <c r="BN36" s="108">
        <f>-'G&amp;A'!BN27</f>
        <v>-170734.57662411395</v>
      </c>
      <c r="BO36" s="108">
        <f>-'G&amp;A'!BO27</f>
        <v>-170734.57662411395</v>
      </c>
      <c r="BP36" s="108">
        <f>-'G&amp;A'!BP27</f>
        <v>-170734.57662411395</v>
      </c>
      <c r="BQ36" s="108">
        <f>-'G&amp;A'!BQ27</f>
        <v>-170734.57662411395</v>
      </c>
      <c r="BR36" s="108">
        <f>-'G&amp;A'!BR27</f>
        <v>-170734.57662411395</v>
      </c>
      <c r="BS36" s="108">
        <f>-'G&amp;A'!BS27</f>
        <v>-170734.57662411395</v>
      </c>
      <c r="BT36" s="108">
        <f>-'G&amp;A'!BT27</f>
        <v>-170734.57662411395</v>
      </c>
      <c r="BU36" s="108">
        <f>-'G&amp;A'!BU27</f>
        <v>-170734.57662411395</v>
      </c>
      <c r="BV36" s="108">
        <f>-'G&amp;A'!BV27</f>
        <v>-170734.57662411395</v>
      </c>
      <c r="BW36" s="108">
        <f>-'G&amp;A'!BW27</f>
        <v>-170734.57662411395</v>
      </c>
      <c r="BX36" s="108">
        <f>-'G&amp;A'!BX27</f>
        <v>-170734.57662411395</v>
      </c>
      <c r="BY36" s="108">
        <f>-'G&amp;A'!BY27</f>
        <v>-170734.57662411395</v>
      </c>
      <c r="BZ36" s="108">
        <f>-'G&amp;A'!BZ27</f>
        <v>-170734.57662411395</v>
      </c>
      <c r="CC36" s="52" t="s">
        <v>34</v>
      </c>
      <c r="CD36" s="321">
        <f t="shared" si="34"/>
        <v>-1414373.3195733333</v>
      </c>
      <c r="CE36" s="48">
        <f>SUM(G36:R36)</f>
        <v>-883675.60780999996</v>
      </c>
      <c r="CF36" s="48">
        <f>SUM(S36:AD36)</f>
        <v>-1092855.3248835001</v>
      </c>
      <c r="CG36" s="48">
        <f>SUM(AE36:AP36)</f>
        <v>-1735634.6917576753</v>
      </c>
      <c r="CH36" s="48">
        <f>SUM(AQ36:BB36)</f>
        <v>-1992392.4270815596</v>
      </c>
      <c r="CI36" s="48">
        <f>SUM(BC36:BN36)</f>
        <v>-2044503.5327416374</v>
      </c>
      <c r="CJ36" s="305">
        <f t="shared" ref="CJ36" si="39">SUM(BO36:BZ36)</f>
        <v>-2048814.9194893679</v>
      </c>
    </row>
    <row r="37" spans="1:88" ht="15.75" customHeight="1" x14ac:dyDescent="0.2">
      <c r="A37" s="63"/>
      <c r="B37" s="98"/>
      <c r="C37" s="108"/>
      <c r="D37" s="108"/>
      <c r="E37" s="108"/>
      <c r="F37" s="108"/>
      <c r="G37" s="108"/>
      <c r="H37" s="108"/>
      <c r="I37" s="108"/>
      <c r="J37" s="108"/>
      <c r="K37" s="108"/>
      <c r="L37" s="108"/>
      <c r="M37" s="108"/>
      <c r="N37" s="108"/>
      <c r="O37" s="108"/>
      <c r="P37" s="108"/>
      <c r="Q37" s="108"/>
      <c r="R37" s="108"/>
      <c r="S37" s="108"/>
      <c r="T37" s="108"/>
      <c r="U37" s="108"/>
      <c r="V37" s="108"/>
      <c r="W37" s="108"/>
      <c r="X37" s="108"/>
      <c r="Y37" s="108"/>
      <c r="Z37" s="108"/>
      <c r="AA37" s="108"/>
      <c r="AB37" s="108"/>
      <c r="AC37" s="108"/>
      <c r="AD37" s="108"/>
      <c r="AE37" s="108"/>
      <c r="AF37" s="108"/>
      <c r="AG37" s="108"/>
      <c r="AH37" s="108"/>
      <c r="AI37" s="108"/>
      <c r="AJ37" s="108"/>
      <c r="AK37" s="108"/>
      <c r="AL37" s="108"/>
      <c r="AM37" s="108"/>
      <c r="AN37" s="108"/>
      <c r="AO37" s="108"/>
      <c r="AP37" s="108"/>
      <c r="AQ37" s="108"/>
      <c r="AR37" s="108"/>
      <c r="AS37" s="108"/>
      <c r="AT37" s="108"/>
      <c r="AU37" s="108"/>
      <c r="AV37" s="108"/>
      <c r="AW37" s="108"/>
      <c r="AX37" s="108"/>
      <c r="AY37" s="108"/>
      <c r="AZ37" s="108"/>
      <c r="BA37" s="108"/>
      <c r="BB37" s="108"/>
      <c r="BC37" s="108"/>
      <c r="BD37" s="108"/>
      <c r="BE37" s="108"/>
      <c r="BF37" s="108"/>
      <c r="BG37" s="108"/>
      <c r="BH37" s="108"/>
      <c r="BI37" s="108"/>
      <c r="BJ37" s="108"/>
      <c r="BK37" s="108"/>
      <c r="BL37" s="108"/>
      <c r="BM37" s="108"/>
      <c r="BN37" s="108"/>
      <c r="BO37" s="108"/>
      <c r="BP37" s="108"/>
      <c r="BQ37" s="108"/>
      <c r="BR37" s="108"/>
      <c r="BS37" s="108"/>
      <c r="BT37" s="108"/>
      <c r="BU37" s="108"/>
      <c r="BV37" s="108"/>
      <c r="BW37" s="108"/>
      <c r="BX37" s="108"/>
      <c r="BY37" s="108"/>
      <c r="BZ37" s="108"/>
      <c r="CC37" s="295"/>
      <c r="CD37" s="299">
        <f>-CD36/CD19</f>
        <v>2.0011509658810529</v>
      </c>
      <c r="CE37" s="299">
        <f>-CE36/CE19</f>
        <v>0.66804427630444974</v>
      </c>
      <c r="CF37" s="299">
        <f t="shared" ref="CF37:CJ37" si="40">-CF36/CF19</f>
        <v>0.26905167817025782</v>
      </c>
      <c r="CG37" s="299">
        <f t="shared" si="40"/>
        <v>0.14749992511622068</v>
      </c>
      <c r="CH37" s="299">
        <f t="shared" si="40"/>
        <v>7.7172976783038819E-2</v>
      </c>
      <c r="CI37" s="299">
        <f t="shared" si="40"/>
        <v>3.8680983566285687E-2</v>
      </c>
      <c r="CJ37" s="299">
        <f t="shared" si="40"/>
        <v>2.3662811087408059E-2</v>
      </c>
    </row>
    <row r="38" spans="1:88" ht="15.75" customHeight="1" x14ac:dyDescent="0.2">
      <c r="A38" s="63" t="s">
        <v>80</v>
      </c>
      <c r="B38" s="98"/>
      <c r="C38" s="108"/>
      <c r="D38" s="108">
        <f>-'Product Support'!D10</f>
        <v>-305518.66430000006</v>
      </c>
      <c r="E38" s="108">
        <f>-'Product Support'!E10</f>
        <v>-71824.116430000009</v>
      </c>
      <c r="F38" s="108">
        <f>-'Product Support'!F10</f>
        <v>-71824.116430000009</v>
      </c>
      <c r="G38" s="108">
        <f>-'Product Support'!G10</f>
        <v>-71824.116430000009</v>
      </c>
      <c r="H38" s="108">
        <f>-'Product Support'!H10</f>
        <v>-71824.116430000009</v>
      </c>
      <c r="I38" s="108">
        <f>-'Product Support'!I10</f>
        <v>-81824.116430000009</v>
      </c>
      <c r="J38" s="108">
        <f>-'Product Support'!J10</f>
        <v>-71824.116430000009</v>
      </c>
      <c r="K38" s="108">
        <f>-'Product Support'!K10</f>
        <v>-71824.116430000009</v>
      </c>
      <c r="L38" s="108">
        <f>-'Product Support'!L10</f>
        <v>-68252.990510000003</v>
      </c>
      <c r="M38" s="108">
        <f>-'Product Support'!M10</f>
        <v>-58252.990510000003</v>
      </c>
      <c r="N38" s="108">
        <f>-'Product Support'!N10</f>
        <v>-58252.990510000003</v>
      </c>
      <c r="O38" s="108">
        <f>-'Product Support'!O10</f>
        <v>-78592.990510000003</v>
      </c>
      <c r="P38" s="108">
        <f>-'Product Support'!P10</f>
        <v>-68592.990510000003</v>
      </c>
      <c r="Q38" s="108">
        <f>-'Product Support'!Q10</f>
        <v>-68592.990510000003</v>
      </c>
      <c r="R38" s="108">
        <f>-'Product Support'!R10</f>
        <v>-78592.990510000003</v>
      </c>
      <c r="S38" s="108">
        <f>-'Product Support'!S10</f>
        <v>-78932.990510000003</v>
      </c>
      <c r="T38" s="108">
        <f>-'Product Support'!T10</f>
        <v>-78932.990510000003</v>
      </c>
      <c r="U38" s="108">
        <f>-'Product Support'!U10</f>
        <v>-88932.990510000003</v>
      </c>
      <c r="V38" s="108">
        <f>-'Product Support'!V10</f>
        <v>-81845.640035500022</v>
      </c>
      <c r="W38" s="108">
        <f>-'Product Support'!W10</f>
        <v>-81845.640035500022</v>
      </c>
      <c r="X38" s="108">
        <f>-'Product Support'!X10</f>
        <v>-114425.61503550003</v>
      </c>
      <c r="Y38" s="108">
        <f>-'Product Support'!Y10</f>
        <v>-104425.61503550003</v>
      </c>
      <c r="Z38" s="108">
        <f>-'Product Support'!Z10</f>
        <v>-104425.61503550003</v>
      </c>
      <c r="AA38" s="108">
        <f>-'Product Support'!AA10</f>
        <v>-114425.61503550003</v>
      </c>
      <c r="AB38" s="108">
        <f>-'Product Support'!AB10</f>
        <v>-104425.61503550003</v>
      </c>
      <c r="AC38" s="108">
        <f>-'Product Support'!AC10</f>
        <v>-104425.61503550003</v>
      </c>
      <c r="AD38" s="108">
        <f>-'Product Support'!AD10</f>
        <v>-114425.61503550003</v>
      </c>
      <c r="AE38" s="108">
        <f>-'Product Support'!AE10</f>
        <v>-127005.59003550003</v>
      </c>
      <c r="AF38" s="108">
        <f>-'Product Support'!AF10</f>
        <v>-127005.59003550003</v>
      </c>
      <c r="AG38" s="108">
        <f>-'Product Support'!AG10</f>
        <v>-137005.59003550003</v>
      </c>
      <c r="AH38" s="108">
        <f>-'Product Support'!AH10</f>
        <v>-130063.87203727501</v>
      </c>
      <c r="AI38" s="108">
        <f>-'Product Support'!AI10</f>
        <v>-130063.87203727501</v>
      </c>
      <c r="AJ38" s="108">
        <f>-'Product Support'!AJ10</f>
        <v>-140063.872037275</v>
      </c>
      <c r="AK38" s="108">
        <f>-'Product Support'!AK10</f>
        <v>-142303.847037275</v>
      </c>
      <c r="AL38" s="108">
        <f>-'Product Support'!AL10</f>
        <v>-142303.847037275</v>
      </c>
      <c r="AM38" s="108">
        <f>-'Product Support'!AM10</f>
        <v>-152303.847037275</v>
      </c>
      <c r="AN38" s="108">
        <f>-'Product Support'!AN10</f>
        <v>-142303.847037275</v>
      </c>
      <c r="AO38" s="108">
        <f>-'Product Support'!AO10</f>
        <v>-142303.847037275</v>
      </c>
      <c r="AP38" s="108">
        <f>-'Product Support'!AP10</f>
        <v>-152303.847037275</v>
      </c>
      <c r="AQ38" s="108">
        <f>-'Product Support'!AQ10</f>
        <v>-142303.847037275</v>
      </c>
      <c r="AR38" s="108">
        <f>-'Product Support'!AR10</f>
        <v>-142303.847037275</v>
      </c>
      <c r="AS38" s="108">
        <f>-'Product Support'!AS10</f>
        <v>-164543.82203727501</v>
      </c>
      <c r="AT38" s="108">
        <f>-'Product Support'!AT10</f>
        <v>-157755.01813913876</v>
      </c>
      <c r="AU38" s="108">
        <f>-'Product Support'!AU10</f>
        <v>-157755.01813913876</v>
      </c>
      <c r="AV38" s="108">
        <f>-'Product Support'!AV10</f>
        <v>-167755.01813913876</v>
      </c>
      <c r="AW38" s="108">
        <f>-'Product Support'!AW10</f>
        <v>-169994.99313913877</v>
      </c>
      <c r="AX38" s="108">
        <f>-'Product Support'!AX10</f>
        <v>-169994.99313913877</v>
      </c>
      <c r="AY38" s="108">
        <f>-'Product Support'!AY10</f>
        <v>-179994.99313913877</v>
      </c>
      <c r="AZ38" s="108">
        <f>-'Product Support'!AZ10</f>
        <v>-169994.99313913877</v>
      </c>
      <c r="BA38" s="108">
        <f>-'Product Support'!BA10</f>
        <v>-169994.99313913877</v>
      </c>
      <c r="BB38" s="108">
        <f>-'Product Support'!BB10</f>
        <v>-179994.99313913877</v>
      </c>
      <c r="BC38" s="108">
        <f>-'Product Support'!BC10</f>
        <v>-169994.99313913877</v>
      </c>
      <c r="BD38" s="108">
        <f>-'Product Support'!BD10</f>
        <v>-169994.99313913877</v>
      </c>
      <c r="BE38" s="108">
        <f>-'Product Support'!BE10</f>
        <v>-179994.99313913877</v>
      </c>
      <c r="BF38" s="108">
        <f>-'Product Support'!BF10</f>
        <v>-173366.74904609573</v>
      </c>
      <c r="BG38" s="108">
        <f>-'Product Support'!BG10</f>
        <v>-173366.74904609573</v>
      </c>
      <c r="BH38" s="108">
        <f>-'Product Support'!BH10</f>
        <v>-183366.74904609573</v>
      </c>
      <c r="BI38" s="108">
        <f>-'Product Support'!BI10</f>
        <v>-173366.74904609573</v>
      </c>
      <c r="BJ38" s="108">
        <f>-'Product Support'!BJ10</f>
        <v>-173366.74904609573</v>
      </c>
      <c r="BK38" s="108">
        <f>-'Product Support'!BK10</f>
        <v>-183366.74904609573</v>
      </c>
      <c r="BL38" s="108">
        <f>-'Product Support'!BL10</f>
        <v>-173366.74904609573</v>
      </c>
      <c r="BM38" s="108">
        <f>-'Product Support'!BM10</f>
        <v>-173366.74904609573</v>
      </c>
      <c r="BN38" s="108">
        <f>-'Product Support'!BN10</f>
        <v>-183366.74904609573</v>
      </c>
      <c r="BO38" s="108">
        <f>-'Product Support'!BO10</f>
        <v>-183866.74904609573</v>
      </c>
      <c r="BP38" s="108">
        <f>-'Product Support'!BP10</f>
        <v>-183866.74904609573</v>
      </c>
      <c r="BQ38" s="108">
        <f>-'Product Support'!BQ10</f>
        <v>-183866.74904609573</v>
      </c>
      <c r="BR38" s="108">
        <f>-'Product Support'!BR10</f>
        <v>-183866.74904609573</v>
      </c>
      <c r="BS38" s="108">
        <f>-'Product Support'!BS10</f>
        <v>-183866.74904609573</v>
      </c>
      <c r="BT38" s="108">
        <f>-'Product Support'!BT10</f>
        <v>-183866.74904609573</v>
      </c>
      <c r="BU38" s="108">
        <f>-'Product Support'!BU10</f>
        <v>-183866.74904609573</v>
      </c>
      <c r="BV38" s="108">
        <f>-'Product Support'!BV10</f>
        <v>-183866.74904609573</v>
      </c>
      <c r="BW38" s="108">
        <f>-'Product Support'!BW10</f>
        <v>-183866.74904609573</v>
      </c>
      <c r="BX38" s="108">
        <f>-'Product Support'!BX10</f>
        <v>-183866.74904609573</v>
      </c>
      <c r="BY38" s="108">
        <f>-'Product Support'!BY10</f>
        <v>-183866.74904609573</v>
      </c>
      <c r="BZ38" s="108">
        <f>-'Product Support'!BZ10</f>
        <v>-183866.74904609573</v>
      </c>
      <c r="CC38" s="52" t="s">
        <v>80</v>
      </c>
      <c r="CD38" s="321">
        <f t="shared" si="34"/>
        <v>-449166.89716000005</v>
      </c>
      <c r="CE38" s="48">
        <f>SUM(G38:R38)</f>
        <v>-848251.51572000026</v>
      </c>
      <c r="CF38" s="48">
        <f>SUM(S38:AD38)</f>
        <v>-1171469.5568495002</v>
      </c>
      <c r="CG38" s="48">
        <f>SUM(AE38:AP38)</f>
        <v>-1665031.4684419755</v>
      </c>
      <c r="CH38" s="48">
        <f>SUM(AQ38:BB38)</f>
        <v>-1972386.5293640734</v>
      </c>
      <c r="CI38" s="48">
        <f>SUM(BC38:BN38)</f>
        <v>-2110285.7208322776</v>
      </c>
      <c r="CJ38" s="305">
        <f t="shared" ref="CJ38" si="41">SUM(BO38:BZ38)</f>
        <v>-2206400.9885531482</v>
      </c>
    </row>
    <row r="39" spans="1:88" ht="15.75" customHeight="1" x14ac:dyDescent="0.2">
      <c r="B39" s="98"/>
      <c r="CC39" s="43"/>
      <c r="CD39" s="300">
        <f>-CD38/CD19</f>
        <v>0.63551168397653401</v>
      </c>
      <c r="CE39" s="300">
        <f>-CE38/CE19</f>
        <v>0.641264243275526</v>
      </c>
      <c r="CF39" s="300">
        <f t="shared" ref="CF39:CJ39" si="42">-CF38/CF19</f>
        <v>0.28840583288490218</v>
      </c>
      <c r="CG39" s="300">
        <f t="shared" si="42"/>
        <v>0.14149983177775249</v>
      </c>
      <c r="CH39" s="300">
        <f t="shared" si="42"/>
        <v>7.6398071870186435E-2</v>
      </c>
      <c r="CI39" s="300">
        <f t="shared" si="42"/>
        <v>3.9925549641002228E-2</v>
      </c>
      <c r="CJ39" s="300">
        <f t="shared" si="42"/>
        <v>2.5482853174563908E-2</v>
      </c>
    </row>
    <row r="40" spans="1:88" ht="15.75" customHeight="1" x14ac:dyDescent="0.2">
      <c r="A40" s="71" t="s">
        <v>81</v>
      </c>
      <c r="B40" s="97"/>
      <c r="C40" s="73"/>
      <c r="D40" s="73">
        <f t="shared" ref="D40:AI40" si="43">SUM(D32:D39)</f>
        <v>-3736183.8226666674</v>
      </c>
      <c r="E40" s="73">
        <f t="shared" si="43"/>
        <v>-435097.74826666672</v>
      </c>
      <c r="F40" s="73">
        <f t="shared" si="43"/>
        <v>-459049.91944000003</v>
      </c>
      <c r="G40" s="73">
        <f t="shared" si="43"/>
        <v>-379748.5505966667</v>
      </c>
      <c r="H40" s="73">
        <f t="shared" si="43"/>
        <v>-377768.5505966667</v>
      </c>
      <c r="I40" s="73">
        <f t="shared" si="43"/>
        <v>-393570.5505966667</v>
      </c>
      <c r="J40" s="73">
        <f t="shared" si="43"/>
        <v>-412802.84676666668</v>
      </c>
      <c r="K40" s="73">
        <f t="shared" si="43"/>
        <v>-305508.8519366667</v>
      </c>
      <c r="L40" s="73">
        <f t="shared" si="43"/>
        <v>-316914.63567666663</v>
      </c>
      <c r="M40" s="73">
        <f>SUM(M32:M39)</f>
        <v>-274282.63567666663</v>
      </c>
      <c r="N40" s="73">
        <f t="shared" si="43"/>
        <v>-277462.63567666663</v>
      </c>
      <c r="O40" s="73">
        <f t="shared" si="43"/>
        <v>-311213.63567666663</v>
      </c>
      <c r="P40" s="73">
        <f t="shared" si="43"/>
        <v>-336422.88476041669</v>
      </c>
      <c r="Q40" s="73">
        <f t="shared" si="43"/>
        <v>-325692.88476041669</v>
      </c>
      <c r="R40" s="73">
        <f t="shared" si="43"/>
        <v>-331492.88476041669</v>
      </c>
      <c r="S40" s="73">
        <f t="shared" si="43"/>
        <v>-406783.08476041665</v>
      </c>
      <c r="T40" s="73">
        <f t="shared" si="43"/>
        <v>-361393.08476041665</v>
      </c>
      <c r="U40" s="73">
        <f t="shared" si="43"/>
        <v>-394165.58476041665</v>
      </c>
      <c r="V40" s="73">
        <f t="shared" si="43"/>
        <v>-509259.06007800007</v>
      </c>
      <c r="W40" s="73">
        <f t="shared" si="43"/>
        <v>-516991.56007800007</v>
      </c>
      <c r="X40" s="73">
        <f t="shared" si="43"/>
        <v>-570959.03507800004</v>
      </c>
      <c r="Y40" s="73">
        <f t="shared" si="43"/>
        <v>-544369.03507800004</v>
      </c>
      <c r="Z40" s="73">
        <f t="shared" si="43"/>
        <v>-560279.03507800004</v>
      </c>
      <c r="AA40" s="73">
        <f t="shared" si="43"/>
        <v>-608144.03507800004</v>
      </c>
      <c r="AB40" s="73">
        <f t="shared" si="43"/>
        <v>-600216.11841133342</v>
      </c>
      <c r="AC40" s="73">
        <f t="shared" si="43"/>
        <v>-583493.61841133342</v>
      </c>
      <c r="AD40" s="73">
        <f t="shared" si="43"/>
        <v>-618403.61841133342</v>
      </c>
      <c r="AE40" s="73">
        <f t="shared" si="43"/>
        <v>-689850.2284113334</v>
      </c>
      <c r="AF40" s="73">
        <f t="shared" si="43"/>
        <v>-673727.7284113334</v>
      </c>
      <c r="AG40" s="73">
        <f t="shared" si="43"/>
        <v>-791910.84824133338</v>
      </c>
      <c r="AH40" s="73">
        <f t="shared" si="43"/>
        <v>-714366.14133685839</v>
      </c>
      <c r="AI40" s="73">
        <f t="shared" si="43"/>
        <v>-738774.64779299591</v>
      </c>
      <c r="AJ40" s="73">
        <f t="shared" ref="AJ40:BN40" si="44">SUM(AJ32:AJ39)</f>
        <v>-782009.39042060834</v>
      </c>
      <c r="AK40" s="73">
        <f t="shared" si="44"/>
        <v>-808015.99170674582</v>
      </c>
      <c r="AL40" s="73">
        <f t="shared" si="44"/>
        <v>-788015.99170674582</v>
      </c>
      <c r="AM40" s="73">
        <f t="shared" si="44"/>
        <v>-848015.99170674582</v>
      </c>
      <c r="AN40" s="73">
        <f t="shared" si="44"/>
        <v>-788015.99170674582</v>
      </c>
      <c r="AO40" s="73">
        <f t="shared" si="44"/>
        <v>-788015.99170674582</v>
      </c>
      <c r="AP40" s="73">
        <f t="shared" si="44"/>
        <v>-798015.99170674582</v>
      </c>
      <c r="AQ40" s="73">
        <f t="shared" si="44"/>
        <v>-813793.07828674582</v>
      </c>
      <c r="AR40" s="73">
        <f t="shared" si="44"/>
        <v>-803793.07828674582</v>
      </c>
      <c r="AS40" s="73">
        <f t="shared" si="44"/>
        <v>-840935.55328674591</v>
      </c>
      <c r="AT40" s="73">
        <f t="shared" si="44"/>
        <v>-834669.28635985404</v>
      </c>
      <c r="AU40" s="73">
        <f t="shared" si="44"/>
        <v>-834669.28635985404</v>
      </c>
      <c r="AV40" s="73">
        <f t="shared" si="44"/>
        <v>-844669.28635985404</v>
      </c>
      <c r="AW40" s="73">
        <f t="shared" si="44"/>
        <v>-861811.76135985414</v>
      </c>
      <c r="AX40" s="73">
        <f t="shared" si="44"/>
        <v>-851811.76135985414</v>
      </c>
      <c r="AY40" s="73">
        <f t="shared" si="44"/>
        <v>-861811.76135985414</v>
      </c>
      <c r="AZ40" s="73">
        <f t="shared" si="44"/>
        <v>-851811.76135985414</v>
      </c>
      <c r="BA40" s="73">
        <f t="shared" si="44"/>
        <v>-851811.76135985414</v>
      </c>
      <c r="BB40" s="73">
        <f t="shared" si="44"/>
        <v>-861811.76135985414</v>
      </c>
      <c r="BC40" s="73">
        <f t="shared" si="44"/>
        <v>-858588.42644735414</v>
      </c>
      <c r="BD40" s="73">
        <f t="shared" si="44"/>
        <v>-858588.42644735414</v>
      </c>
      <c r="BE40" s="73">
        <f t="shared" si="44"/>
        <v>-868588.42644735414</v>
      </c>
      <c r="BF40" s="73">
        <f t="shared" si="44"/>
        <v>-873008.84617411764</v>
      </c>
      <c r="BG40" s="73">
        <f t="shared" si="44"/>
        <v>-873008.84617411764</v>
      </c>
      <c r="BH40" s="73">
        <f t="shared" si="44"/>
        <v>-883008.84617411764</v>
      </c>
      <c r="BI40" s="73">
        <f t="shared" si="44"/>
        <v>-873008.84617411764</v>
      </c>
      <c r="BJ40" s="73">
        <f t="shared" si="44"/>
        <v>-873008.84617411764</v>
      </c>
      <c r="BK40" s="73">
        <f t="shared" si="44"/>
        <v>-883008.84617411764</v>
      </c>
      <c r="BL40" s="73">
        <f t="shared" si="44"/>
        <v>-873008.84617411764</v>
      </c>
      <c r="BM40" s="73">
        <f t="shared" si="44"/>
        <v>-873008.84617411764</v>
      </c>
      <c r="BN40" s="73">
        <f t="shared" si="44"/>
        <v>-883008.84617411764</v>
      </c>
      <c r="BO40" s="73">
        <f t="shared" ref="BO40" si="45">SUM(BO32:BO39)</f>
        <v>-883508.84617411764</v>
      </c>
      <c r="BP40" s="73">
        <f t="shared" ref="BP40" si="46">SUM(BP32:BP39)</f>
        <v>-883508.84617411764</v>
      </c>
      <c r="BQ40" s="73">
        <f t="shared" ref="BQ40" si="47">SUM(BQ32:BQ39)</f>
        <v>-883508.84617411764</v>
      </c>
      <c r="BR40" s="73">
        <f t="shared" ref="BR40" si="48">SUM(BR32:BR39)</f>
        <v>-883508.84617411764</v>
      </c>
      <c r="BS40" s="73">
        <f t="shared" ref="BS40" si="49">SUM(BS32:BS39)</f>
        <v>-883508.84617411764</v>
      </c>
      <c r="BT40" s="73">
        <f t="shared" ref="BT40" si="50">SUM(BT32:BT39)</f>
        <v>-883508.84617411764</v>
      </c>
      <c r="BU40" s="73">
        <f t="shared" ref="BU40" si="51">SUM(BU32:BU39)</f>
        <v>-883508.84617411764</v>
      </c>
      <c r="BV40" s="73">
        <f t="shared" ref="BV40" si="52">SUM(BV32:BV39)</f>
        <v>-883508.84617411764</v>
      </c>
      <c r="BW40" s="73">
        <f t="shared" ref="BW40" si="53">SUM(BW32:BW39)</f>
        <v>-883508.84617411764</v>
      </c>
      <c r="BX40" s="73">
        <f t="shared" ref="BX40" si="54">SUM(BX32:BX39)</f>
        <v>-883508.84617411764</v>
      </c>
      <c r="BY40" s="73">
        <f t="shared" ref="BY40" si="55">SUM(BY32:BY39)</f>
        <v>-883508.84617411764</v>
      </c>
      <c r="BZ40" s="73">
        <f t="shared" ref="BZ40" si="56">SUM(BZ32:BZ39)</f>
        <v>-883508.84617411764</v>
      </c>
      <c r="CC40" s="58" t="s">
        <v>81</v>
      </c>
      <c r="CD40" s="49">
        <f t="shared" ref="CD40:CJ40" si="57">SUM(CD32:CD39)</f>
        <v>-4630324.9390673907</v>
      </c>
      <c r="CE40" s="49">
        <f t="shared" si="57"/>
        <v>-4042878.4911290621</v>
      </c>
      <c r="CF40" s="49">
        <f t="shared" si="57"/>
        <v>-6274455.3252653806</v>
      </c>
      <c r="CG40" s="49">
        <f t="shared" si="57"/>
        <v>-9208734.1522664595</v>
      </c>
      <c r="CH40" s="49">
        <f t="shared" si="57"/>
        <v>-10113399.745368268</v>
      </c>
      <c r="CI40" s="49">
        <f t="shared" si="57"/>
        <v>-10472844.696768139</v>
      </c>
      <c r="CJ40" s="49">
        <f t="shared" si="57"/>
        <v>-10602106.031640265</v>
      </c>
    </row>
    <row r="41" spans="1:88" ht="15.75" customHeight="1" x14ac:dyDescent="0.25">
      <c r="A41" s="70" t="s">
        <v>82</v>
      </c>
      <c r="B41" s="97"/>
      <c r="C41" s="73"/>
      <c r="D41" s="73">
        <f t="shared" ref="D41:AI41" si="58">D28+D40</f>
        <v>-3217649.5426666671</v>
      </c>
      <c r="E41" s="73">
        <f t="shared" si="58"/>
        <v>-370688.94826666673</v>
      </c>
      <c r="F41" s="73">
        <f t="shared" si="58"/>
        <v>-435792.41984000005</v>
      </c>
      <c r="G41" s="73">
        <f t="shared" si="58"/>
        <v>-374122.45559666672</v>
      </c>
      <c r="H41" s="73">
        <f t="shared" si="58"/>
        <v>-372642.45559666672</v>
      </c>
      <c r="I41" s="73">
        <f t="shared" si="58"/>
        <v>-367044.45559666667</v>
      </c>
      <c r="J41" s="73">
        <f t="shared" si="58"/>
        <v>-381176.75176666665</v>
      </c>
      <c r="K41" s="73">
        <f t="shared" si="58"/>
        <v>-239482.7569366667</v>
      </c>
      <c r="L41" s="73">
        <f t="shared" si="58"/>
        <v>-250788.54067666663</v>
      </c>
      <c r="M41" s="73">
        <f t="shared" si="58"/>
        <v>-122756.54067666663</v>
      </c>
      <c r="N41" s="73">
        <f t="shared" si="58"/>
        <v>-104006.54067666663</v>
      </c>
      <c r="O41" s="73">
        <f t="shared" si="58"/>
        <v>-181337.54067666663</v>
      </c>
      <c r="P41" s="73">
        <f t="shared" si="58"/>
        <v>-121296.78976041669</v>
      </c>
      <c r="Q41" s="73">
        <f t="shared" si="58"/>
        <v>-139566.78976041669</v>
      </c>
      <c r="R41" s="73">
        <f t="shared" si="58"/>
        <v>-119366.78976041669</v>
      </c>
      <c r="S41" s="73">
        <f t="shared" si="58"/>
        <v>-306626.20176041662</v>
      </c>
      <c r="T41" s="73">
        <f t="shared" si="58"/>
        <v>-257325.70176041665</v>
      </c>
      <c r="U41" s="73">
        <f t="shared" si="58"/>
        <v>-326501.20176041662</v>
      </c>
      <c r="V41" s="73">
        <f t="shared" si="58"/>
        <v>-195461.4650780001</v>
      </c>
      <c r="W41" s="73">
        <f t="shared" si="58"/>
        <v>-293507.13174466672</v>
      </c>
      <c r="X41" s="73">
        <f t="shared" si="58"/>
        <v>-333598.44007800007</v>
      </c>
      <c r="Y41" s="73">
        <f t="shared" si="58"/>
        <v>-259305.44007800007</v>
      </c>
      <c r="Z41" s="73">
        <f t="shared" si="58"/>
        <v>-142632.10674466676</v>
      </c>
      <c r="AA41" s="73">
        <f t="shared" si="58"/>
        <v>-216122.10674466676</v>
      </c>
      <c r="AB41" s="73">
        <f t="shared" si="58"/>
        <v>-188881.69007800013</v>
      </c>
      <c r="AC41" s="73">
        <f t="shared" si="58"/>
        <v>-144846.69007800013</v>
      </c>
      <c r="AD41" s="73">
        <f t="shared" si="58"/>
        <v>-22173.3567446667</v>
      </c>
      <c r="AE41" s="73">
        <f t="shared" si="58"/>
        <v>-140246.06174466677</v>
      </c>
      <c r="AF41" s="73">
        <f t="shared" si="58"/>
        <v>-76311.061744666775</v>
      </c>
      <c r="AG41" s="73">
        <f t="shared" si="58"/>
        <v>26464.1517586665</v>
      </c>
      <c r="AH41" s="73">
        <f t="shared" si="58"/>
        <v>-3449.4746701917611</v>
      </c>
      <c r="AI41" s="73">
        <f t="shared" si="58"/>
        <v>145100.35220700398</v>
      </c>
      <c r="AJ41" s="73">
        <f t="shared" ref="AJ41:BN41" si="59">AJ28+AJ40</f>
        <v>48240.609579391545</v>
      </c>
      <c r="AK41" s="73">
        <f t="shared" si="59"/>
        <v>63609.008293254068</v>
      </c>
      <c r="AL41" s="73">
        <f t="shared" si="59"/>
        <v>153421.50829325407</v>
      </c>
      <c r="AM41" s="73">
        <f t="shared" si="59"/>
        <v>107171.50829325407</v>
      </c>
      <c r="AN41" s="73">
        <f t="shared" si="59"/>
        <v>312192.34162658744</v>
      </c>
      <c r="AO41" s="73">
        <f t="shared" si="59"/>
        <v>612004.84162658744</v>
      </c>
      <c r="AP41" s="73">
        <f t="shared" si="59"/>
        <v>398338.1749599207</v>
      </c>
      <c r="AQ41" s="73">
        <f t="shared" si="59"/>
        <v>458019.42171325395</v>
      </c>
      <c r="AR41" s="73">
        <f t="shared" si="59"/>
        <v>723227.75504658744</v>
      </c>
      <c r="AS41" s="73">
        <f t="shared" si="59"/>
        <v>643356.1133799206</v>
      </c>
      <c r="AT41" s="73">
        <f t="shared" si="59"/>
        <v>1052872.3803068127</v>
      </c>
      <c r="AU41" s="73">
        <f t="shared" si="59"/>
        <v>933497.38030681247</v>
      </c>
      <c r="AV41" s="73">
        <f t="shared" si="59"/>
        <v>932976.54697347921</v>
      </c>
      <c r="AW41" s="73">
        <f t="shared" si="59"/>
        <v>1037292.4053068126</v>
      </c>
      <c r="AX41" s="73">
        <f t="shared" si="59"/>
        <v>1300292.4053068128</v>
      </c>
      <c r="AY41" s="73">
        <f t="shared" si="59"/>
        <v>1218896.5719734794</v>
      </c>
      <c r="AZ41" s="73">
        <f t="shared" si="59"/>
        <v>1582521.5719734794</v>
      </c>
      <c r="BA41" s="73">
        <f t="shared" si="59"/>
        <v>1793417.4053068124</v>
      </c>
      <c r="BB41" s="73">
        <f t="shared" si="59"/>
        <v>2083209.0719734789</v>
      </c>
      <c r="BC41" s="73">
        <f t="shared" si="59"/>
        <v>2318182.4068859788</v>
      </c>
      <c r="BD41" s="73">
        <f t="shared" si="59"/>
        <v>2326078.2402193123</v>
      </c>
      <c r="BE41" s="73">
        <f t="shared" si="59"/>
        <v>2470265.7402193123</v>
      </c>
      <c r="BF41" s="73">
        <f t="shared" si="59"/>
        <v>2742949.4871592154</v>
      </c>
      <c r="BG41" s="73">
        <f t="shared" si="59"/>
        <v>2931157.8204925489</v>
      </c>
      <c r="BH41" s="73">
        <f t="shared" si="59"/>
        <v>3037720.3204925489</v>
      </c>
      <c r="BI41" s="73">
        <f t="shared" si="59"/>
        <v>3284261.9871592158</v>
      </c>
      <c r="BJ41" s="73">
        <f t="shared" si="59"/>
        <v>3642282.8204925493</v>
      </c>
      <c r="BK41" s="73">
        <f t="shared" si="59"/>
        <v>3819636.9871592154</v>
      </c>
      <c r="BL41" s="73">
        <f t="shared" si="59"/>
        <v>4240178.6538258828</v>
      </c>
      <c r="BM41" s="73">
        <f t="shared" si="59"/>
        <v>4574407.8204925489</v>
      </c>
      <c r="BN41" s="73">
        <f t="shared" si="59"/>
        <v>4873636.9871592168</v>
      </c>
      <c r="BO41" s="73">
        <f t="shared" ref="BO41" si="60">BO28+BO40</f>
        <v>4937199.4871592168</v>
      </c>
      <c r="BP41" s="73">
        <f t="shared" ref="BP41" si="61">BP28+BP40</f>
        <v>5176074.4871592149</v>
      </c>
      <c r="BQ41" s="73">
        <f t="shared" ref="BQ41" si="62">BQ28+BQ40</f>
        <v>5588741.153825881</v>
      </c>
      <c r="BR41" s="73">
        <f t="shared" ref="BR41" si="63">BR28+BR40</f>
        <v>5737366.153825881</v>
      </c>
      <c r="BS41" s="73">
        <f t="shared" ref="BS41" si="64">BS28+BS40</f>
        <v>5785574.4871592149</v>
      </c>
      <c r="BT41" s="73">
        <f t="shared" ref="BT41" si="65">BT28+BT40</f>
        <v>6088991.153825881</v>
      </c>
      <c r="BU41" s="73">
        <f t="shared" ref="BU41" si="66">BU28+BU40</f>
        <v>6575991.1538258828</v>
      </c>
      <c r="BV41" s="73">
        <f t="shared" ref="BV41" si="67">BV28+BV40</f>
        <v>6423220.3204925489</v>
      </c>
      <c r="BW41" s="73">
        <f t="shared" ref="BW41" si="68">BW28+BW40</f>
        <v>6752636.9871592149</v>
      </c>
      <c r="BX41" s="73">
        <f t="shared" ref="BX41" si="69">BX28+BX40</f>
        <v>7162803.6538258828</v>
      </c>
      <c r="BY41" s="73">
        <f t="shared" ref="BY41" si="70">BY28+BY40</f>
        <v>6813553.6538258828</v>
      </c>
      <c r="BZ41" s="73">
        <f t="shared" ref="BZ41" si="71">BZ28+BZ40</f>
        <v>6845491.1538258828</v>
      </c>
      <c r="CC41" s="67" t="s">
        <v>82</v>
      </c>
      <c r="CD41" s="49">
        <f t="shared" ref="CD41:CJ41" si="72">CD28+CD40</f>
        <v>-4024124.3594673909</v>
      </c>
      <c r="CE41" s="49">
        <f t="shared" si="72"/>
        <v>-2773585.3511290625</v>
      </c>
      <c r="CF41" s="49">
        <f t="shared" si="72"/>
        <v>-2686979.9879320478</v>
      </c>
      <c r="CG41" s="49">
        <f t="shared" si="72"/>
        <v>1646536.6810668726</v>
      </c>
      <c r="CH41" s="49">
        <f t="shared" si="72"/>
        <v>13759579.4212984</v>
      </c>
      <c r="CI41" s="49">
        <f t="shared" si="72"/>
        <v>40260759.469898537</v>
      </c>
      <c r="CJ41" s="49">
        <f t="shared" si="72"/>
        <v>73887643.968359753</v>
      </c>
    </row>
    <row r="42" spans="1:88" ht="15.75" customHeight="1" x14ac:dyDescent="0.25">
      <c r="A42" s="70"/>
      <c r="B42" s="97"/>
      <c r="C42" s="73"/>
      <c r="D42" s="73"/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  <c r="AB42" s="73"/>
      <c r="AC42" s="73"/>
      <c r="AD42" s="73"/>
      <c r="AE42" s="73"/>
      <c r="AF42" s="73"/>
      <c r="AG42" s="73"/>
      <c r="AH42" s="73"/>
      <c r="AI42" s="73"/>
      <c r="AJ42" s="73"/>
      <c r="AK42" s="73"/>
      <c r="AL42" s="73"/>
      <c r="AM42" s="73"/>
      <c r="AN42" s="73"/>
      <c r="AO42" s="73"/>
      <c r="AP42" s="73"/>
      <c r="AQ42" s="73"/>
      <c r="AR42" s="73"/>
      <c r="AS42" s="73"/>
      <c r="AT42" s="73"/>
      <c r="AU42" s="73"/>
      <c r="AV42" s="73"/>
      <c r="AW42" s="73"/>
      <c r="AX42" s="73"/>
      <c r="AY42" s="73"/>
      <c r="AZ42" s="73"/>
      <c r="BA42" s="73"/>
      <c r="BB42" s="73"/>
      <c r="BC42" s="73"/>
      <c r="BD42" s="73"/>
      <c r="BE42" s="73"/>
      <c r="BF42" s="73"/>
      <c r="BG42" s="73"/>
      <c r="BH42" s="73"/>
      <c r="BI42" s="73"/>
      <c r="BJ42" s="73"/>
      <c r="BK42" s="73"/>
      <c r="BL42" s="73"/>
      <c r="BM42" s="73"/>
      <c r="BN42" s="73"/>
      <c r="BO42" s="73"/>
      <c r="BP42" s="73"/>
      <c r="BQ42" s="73"/>
      <c r="BR42" s="73"/>
      <c r="BS42" s="73"/>
      <c r="BT42" s="73"/>
      <c r="BU42" s="73"/>
      <c r="BV42" s="73"/>
      <c r="BW42" s="73"/>
      <c r="BX42" s="73"/>
      <c r="BY42" s="73"/>
      <c r="BZ42" s="73"/>
      <c r="CC42" s="297" t="s">
        <v>812</v>
      </c>
      <c r="CD42" s="298">
        <f>CD41/CD19</f>
        <v>-5.6936031225496482</v>
      </c>
      <c r="CE42" s="298">
        <f>CE41/CE19</f>
        <v>-2.0967850671533155</v>
      </c>
      <c r="CF42" s="298">
        <f t="shared" ref="CF42:CJ42" si="73">CF41/CF19</f>
        <v>-0.6615116003942082</v>
      </c>
      <c r="CG42" s="298">
        <f t="shared" si="73"/>
        <v>0.13992808412496419</v>
      </c>
      <c r="CH42" s="298">
        <f t="shared" si="73"/>
        <v>0.5329611219109357</v>
      </c>
      <c r="CI42" s="298">
        <f t="shared" si="73"/>
        <v>0.76171341867675035</v>
      </c>
      <c r="CJ42" s="298">
        <f t="shared" si="73"/>
        <v>0.85336617977807316</v>
      </c>
    </row>
    <row r="43" spans="1:88" ht="15.75" customHeight="1" x14ac:dyDescent="0.25">
      <c r="A43" s="70"/>
      <c r="B43" s="97"/>
      <c r="CC43" s="67"/>
      <c r="CD43" s="297"/>
      <c r="CE43" s="48"/>
      <c r="CF43" s="48"/>
      <c r="CG43" s="48"/>
      <c r="CH43" s="48"/>
      <c r="CI43" s="48"/>
      <c r="CJ43" s="305"/>
    </row>
    <row r="44" spans="1:88" ht="15.75" customHeight="1" x14ac:dyDescent="0.25">
      <c r="A44" s="70" t="s">
        <v>182</v>
      </c>
      <c r="B44" s="97"/>
      <c r="CC44" s="67" t="s">
        <v>182</v>
      </c>
      <c r="CD44" s="297"/>
      <c r="CE44" s="48"/>
      <c r="CF44" s="48"/>
      <c r="CG44" s="48"/>
      <c r="CH44" s="48"/>
      <c r="CI44" s="48"/>
      <c r="CJ44" s="305"/>
    </row>
    <row r="45" spans="1:88" ht="15.75" customHeight="1" x14ac:dyDescent="0.2">
      <c r="A45" s="103" t="s">
        <v>110</v>
      </c>
      <c r="B45" s="104"/>
      <c r="CC45" s="62" t="s">
        <v>110</v>
      </c>
      <c r="CD45" s="322">
        <f>SUM(F45:Q45)</f>
        <v>0</v>
      </c>
      <c r="CE45" s="48">
        <f>SUM(G45:R45)</f>
        <v>0</v>
      </c>
      <c r="CF45" s="48">
        <f>SUM(S45:AD45)</f>
        <v>0</v>
      </c>
      <c r="CG45" s="48">
        <f>SUM(AE45:AP45)</f>
        <v>0</v>
      </c>
      <c r="CH45" s="48">
        <f>SUM(AQ45:BB45)</f>
        <v>0</v>
      </c>
      <c r="CI45" s="48">
        <f>SUM(BC45:BN45)</f>
        <v>0</v>
      </c>
      <c r="CJ45" s="305"/>
    </row>
    <row r="46" spans="1:88" ht="15.75" customHeight="1" x14ac:dyDescent="0.2">
      <c r="A46" s="102" t="s">
        <v>183</v>
      </c>
      <c r="B46" s="97"/>
      <c r="C46" s="95"/>
      <c r="D46" s="95">
        <f t="shared" ref="D46:BN46" si="74">SUM(D45)</f>
        <v>0</v>
      </c>
      <c r="E46" s="95">
        <f t="shared" si="74"/>
        <v>0</v>
      </c>
      <c r="F46" s="95">
        <f t="shared" si="74"/>
        <v>0</v>
      </c>
      <c r="G46" s="95">
        <f t="shared" si="74"/>
        <v>0</v>
      </c>
      <c r="H46" s="95">
        <f t="shared" si="74"/>
        <v>0</v>
      </c>
      <c r="I46" s="95">
        <f t="shared" si="74"/>
        <v>0</v>
      </c>
      <c r="J46" s="95">
        <f t="shared" si="74"/>
        <v>0</v>
      </c>
      <c r="K46" s="95">
        <f t="shared" si="74"/>
        <v>0</v>
      </c>
      <c r="L46" s="95">
        <f t="shared" si="74"/>
        <v>0</v>
      </c>
      <c r="M46" s="95">
        <f t="shared" si="74"/>
        <v>0</v>
      </c>
      <c r="N46" s="95">
        <f t="shared" si="74"/>
        <v>0</v>
      </c>
      <c r="O46" s="95">
        <f t="shared" si="74"/>
        <v>0</v>
      </c>
      <c r="P46" s="95">
        <f t="shared" si="74"/>
        <v>0</v>
      </c>
      <c r="Q46" s="95">
        <f t="shared" si="74"/>
        <v>0</v>
      </c>
      <c r="R46" s="95">
        <f t="shared" si="74"/>
        <v>0</v>
      </c>
      <c r="S46" s="95">
        <f t="shared" si="74"/>
        <v>0</v>
      </c>
      <c r="T46" s="95">
        <f t="shared" si="74"/>
        <v>0</v>
      </c>
      <c r="U46" s="95">
        <f t="shared" si="74"/>
        <v>0</v>
      </c>
      <c r="V46" s="95">
        <f t="shared" si="74"/>
        <v>0</v>
      </c>
      <c r="W46" s="95">
        <f t="shared" si="74"/>
        <v>0</v>
      </c>
      <c r="X46" s="95">
        <f t="shared" si="74"/>
        <v>0</v>
      </c>
      <c r="Y46" s="95">
        <f t="shared" si="74"/>
        <v>0</v>
      </c>
      <c r="Z46" s="95">
        <f t="shared" si="74"/>
        <v>0</v>
      </c>
      <c r="AA46" s="95">
        <f t="shared" si="74"/>
        <v>0</v>
      </c>
      <c r="AB46" s="95">
        <f t="shared" si="74"/>
        <v>0</v>
      </c>
      <c r="AC46" s="95">
        <f t="shared" si="74"/>
        <v>0</v>
      </c>
      <c r="AD46" s="95">
        <f t="shared" si="74"/>
        <v>0</v>
      </c>
      <c r="AE46" s="95">
        <f t="shared" si="74"/>
        <v>0</v>
      </c>
      <c r="AF46" s="95">
        <f t="shared" si="74"/>
        <v>0</v>
      </c>
      <c r="AG46" s="95">
        <f t="shared" si="74"/>
        <v>0</v>
      </c>
      <c r="AH46" s="95">
        <f t="shared" si="74"/>
        <v>0</v>
      </c>
      <c r="AI46" s="95">
        <f t="shared" si="74"/>
        <v>0</v>
      </c>
      <c r="AJ46" s="95">
        <f t="shared" si="74"/>
        <v>0</v>
      </c>
      <c r="AK46" s="95">
        <f t="shared" si="74"/>
        <v>0</v>
      </c>
      <c r="AL46" s="95">
        <f t="shared" si="74"/>
        <v>0</v>
      </c>
      <c r="AM46" s="95">
        <f t="shared" si="74"/>
        <v>0</v>
      </c>
      <c r="AN46" s="95">
        <f t="shared" si="74"/>
        <v>0</v>
      </c>
      <c r="AO46" s="95">
        <f t="shared" si="74"/>
        <v>0</v>
      </c>
      <c r="AP46" s="95">
        <f t="shared" si="74"/>
        <v>0</v>
      </c>
      <c r="AQ46" s="95">
        <f t="shared" si="74"/>
        <v>0</v>
      </c>
      <c r="AR46" s="95">
        <f t="shared" si="74"/>
        <v>0</v>
      </c>
      <c r="AS46" s="95">
        <f t="shared" si="74"/>
        <v>0</v>
      </c>
      <c r="AT46" s="95">
        <f t="shared" si="74"/>
        <v>0</v>
      </c>
      <c r="AU46" s="95">
        <f t="shared" si="74"/>
        <v>0</v>
      </c>
      <c r="AV46" s="95">
        <f t="shared" si="74"/>
        <v>0</v>
      </c>
      <c r="AW46" s="95">
        <f t="shared" si="74"/>
        <v>0</v>
      </c>
      <c r="AX46" s="95">
        <f t="shared" si="74"/>
        <v>0</v>
      </c>
      <c r="AY46" s="95">
        <f t="shared" si="74"/>
        <v>0</v>
      </c>
      <c r="AZ46" s="95">
        <f t="shared" si="74"/>
        <v>0</v>
      </c>
      <c r="BA46" s="95">
        <f t="shared" si="74"/>
        <v>0</v>
      </c>
      <c r="BB46" s="95">
        <f t="shared" si="74"/>
        <v>0</v>
      </c>
      <c r="BC46" s="95">
        <f t="shared" si="74"/>
        <v>0</v>
      </c>
      <c r="BD46" s="95">
        <f t="shared" si="74"/>
        <v>0</v>
      </c>
      <c r="BE46" s="95">
        <f t="shared" si="74"/>
        <v>0</v>
      </c>
      <c r="BF46" s="95">
        <f t="shared" si="74"/>
        <v>0</v>
      </c>
      <c r="BG46" s="95">
        <f t="shared" si="74"/>
        <v>0</v>
      </c>
      <c r="BH46" s="95">
        <f t="shared" si="74"/>
        <v>0</v>
      </c>
      <c r="BI46" s="95">
        <f t="shared" si="74"/>
        <v>0</v>
      </c>
      <c r="BJ46" s="95">
        <f t="shared" si="74"/>
        <v>0</v>
      </c>
      <c r="BK46" s="95">
        <f t="shared" si="74"/>
        <v>0</v>
      </c>
      <c r="BL46" s="95">
        <f t="shared" si="74"/>
        <v>0</v>
      </c>
      <c r="BM46" s="95">
        <f t="shared" si="74"/>
        <v>0</v>
      </c>
      <c r="BN46" s="95">
        <f t="shared" si="74"/>
        <v>0</v>
      </c>
      <c r="BO46" s="95">
        <f t="shared" ref="BO46:BZ46" si="75">SUM(BO45)</f>
        <v>0</v>
      </c>
      <c r="BP46" s="95">
        <f t="shared" si="75"/>
        <v>0</v>
      </c>
      <c r="BQ46" s="95">
        <f t="shared" si="75"/>
        <v>0</v>
      </c>
      <c r="BR46" s="95">
        <f t="shared" si="75"/>
        <v>0</v>
      </c>
      <c r="BS46" s="95">
        <f t="shared" si="75"/>
        <v>0</v>
      </c>
      <c r="BT46" s="95">
        <f t="shared" si="75"/>
        <v>0</v>
      </c>
      <c r="BU46" s="95">
        <f t="shared" si="75"/>
        <v>0</v>
      </c>
      <c r="BV46" s="95">
        <f t="shared" si="75"/>
        <v>0</v>
      </c>
      <c r="BW46" s="95">
        <f t="shared" si="75"/>
        <v>0</v>
      </c>
      <c r="BX46" s="95">
        <f t="shared" si="75"/>
        <v>0</v>
      </c>
      <c r="BY46" s="95">
        <f t="shared" si="75"/>
        <v>0</v>
      </c>
      <c r="BZ46" s="95">
        <f t="shared" si="75"/>
        <v>0</v>
      </c>
      <c r="CC46" s="68" t="s">
        <v>183</v>
      </c>
      <c r="CD46" s="311"/>
      <c r="CE46" s="49">
        <f t="shared" ref="CE46:CJ46" si="76">CE45</f>
        <v>0</v>
      </c>
      <c r="CF46" s="49">
        <f t="shared" si="76"/>
        <v>0</v>
      </c>
      <c r="CG46" s="49">
        <f t="shared" si="76"/>
        <v>0</v>
      </c>
      <c r="CH46" s="49">
        <f t="shared" si="76"/>
        <v>0</v>
      </c>
      <c r="CI46" s="49">
        <f t="shared" si="76"/>
        <v>0</v>
      </c>
      <c r="CJ46" s="49">
        <f t="shared" si="76"/>
        <v>0</v>
      </c>
    </row>
    <row r="47" spans="1:88" ht="15.75" customHeight="1" x14ac:dyDescent="0.2">
      <c r="A47" s="102"/>
      <c r="B47" s="97"/>
      <c r="CC47" s="68"/>
      <c r="CD47" s="311"/>
      <c r="CE47" s="48"/>
      <c r="CF47" s="48"/>
      <c r="CG47" s="48"/>
      <c r="CH47" s="48"/>
      <c r="CI47" s="48"/>
      <c r="CJ47" s="305"/>
    </row>
    <row r="48" spans="1:88" ht="15.75" customHeight="1" x14ac:dyDescent="0.2">
      <c r="A48" s="103" t="s">
        <v>36</v>
      </c>
      <c r="B48" s="104"/>
      <c r="C48" s="41"/>
      <c r="D48" s="315">
        <f>(37473-11871)*1.32</f>
        <v>33794.639999999999</v>
      </c>
      <c r="E48" s="315">
        <f>11871*1.32</f>
        <v>15669.720000000001</v>
      </c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41"/>
      <c r="AS48" s="41"/>
      <c r="AT48" s="41"/>
      <c r="AU48" s="41"/>
      <c r="AV48" s="41"/>
      <c r="AW48" s="41"/>
      <c r="AX48" s="41"/>
      <c r="AY48" s="41"/>
      <c r="AZ48" s="41"/>
      <c r="BA48" s="41"/>
      <c r="BB48" s="41"/>
      <c r="BC48" s="41"/>
      <c r="BD48" s="41"/>
      <c r="BE48" s="41"/>
      <c r="BF48" s="41"/>
      <c r="BG48" s="41"/>
      <c r="BH48" s="41"/>
      <c r="BI48" s="41"/>
      <c r="BJ48" s="41"/>
      <c r="BK48" s="41"/>
      <c r="BL48" s="41"/>
      <c r="BM48" s="41"/>
      <c r="BN48" s="41"/>
      <c r="BO48" s="41"/>
      <c r="BP48" s="41"/>
      <c r="BQ48" s="41"/>
      <c r="BR48" s="41"/>
      <c r="BS48" s="41"/>
      <c r="BT48" s="41"/>
      <c r="BU48" s="41"/>
      <c r="BV48" s="41"/>
      <c r="BW48" s="41"/>
      <c r="BX48" s="41"/>
      <c r="BY48" s="41"/>
      <c r="BZ48" s="41"/>
      <c r="CC48" s="62" t="s">
        <v>36</v>
      </c>
      <c r="CD48" s="321">
        <f t="shared" ref="CD48:CD49" si="77">SUM(D48:F48)</f>
        <v>49464.36</v>
      </c>
      <c r="CE48" s="48">
        <f>SUM(G48:R48)</f>
        <v>0</v>
      </c>
      <c r="CF48" s="48">
        <f>SUM(S48:AD48)</f>
        <v>0</v>
      </c>
      <c r="CG48" s="48">
        <f>SUM(AE48:AP48)</f>
        <v>0</v>
      </c>
      <c r="CH48" s="48">
        <f>SUM(AQ48:BB48)</f>
        <v>0</v>
      </c>
      <c r="CI48" s="48">
        <f>SUM(BC48:BN48)</f>
        <v>0</v>
      </c>
      <c r="CJ48" s="305"/>
    </row>
    <row r="49" spans="1:88" ht="15.75" customHeight="1" x14ac:dyDescent="0.2">
      <c r="A49" s="103" t="s">
        <v>35</v>
      </c>
      <c r="B49" s="104"/>
      <c r="C49" s="41"/>
      <c r="D49" s="315">
        <f>-(14933-1712)*1.32</f>
        <v>-17451.72</v>
      </c>
      <c r="E49" s="315">
        <f>-(1712*1.32)</f>
        <v>-2259.84</v>
      </c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41"/>
      <c r="AM49" s="41"/>
      <c r="AN49" s="41"/>
      <c r="AO49" s="41"/>
      <c r="AP49" s="41"/>
      <c r="AQ49" s="41"/>
      <c r="AR49" s="41"/>
      <c r="AS49" s="41"/>
      <c r="AT49" s="41"/>
      <c r="AU49" s="41"/>
      <c r="AV49" s="41"/>
      <c r="AW49" s="41"/>
      <c r="AX49" s="41"/>
      <c r="AY49" s="41"/>
      <c r="AZ49" s="41"/>
      <c r="BA49" s="41"/>
      <c r="BB49" s="41"/>
      <c r="BC49" s="41"/>
      <c r="BD49" s="41"/>
      <c r="BE49" s="41"/>
      <c r="BF49" s="41"/>
      <c r="BG49" s="41"/>
      <c r="BH49" s="41"/>
      <c r="BI49" s="41"/>
      <c r="BJ49" s="41"/>
      <c r="BK49" s="41"/>
      <c r="BL49" s="41"/>
      <c r="BM49" s="41"/>
      <c r="BN49" s="41"/>
      <c r="BO49" s="41"/>
      <c r="BP49" s="41"/>
      <c r="BQ49" s="41"/>
      <c r="BR49" s="41"/>
      <c r="BS49" s="41"/>
      <c r="BT49" s="41"/>
      <c r="BU49" s="41"/>
      <c r="BV49" s="41"/>
      <c r="BW49" s="41"/>
      <c r="BX49" s="41"/>
      <c r="BY49" s="41"/>
      <c r="BZ49" s="41"/>
      <c r="CC49" s="62" t="s">
        <v>35</v>
      </c>
      <c r="CD49" s="321">
        <f t="shared" si="77"/>
        <v>-19711.560000000001</v>
      </c>
      <c r="CE49" s="48">
        <f>SUM(G49:R49)</f>
        <v>0</v>
      </c>
      <c r="CF49" s="48">
        <f>SUM(S49:AD49)</f>
        <v>0</v>
      </c>
      <c r="CG49" s="48">
        <f>SUM(AE49:AP49)</f>
        <v>0</v>
      </c>
      <c r="CH49" s="48">
        <f>SUM(AQ49:BB49)</f>
        <v>0</v>
      </c>
      <c r="CI49" s="48">
        <f>SUM(BC49:BN49)</f>
        <v>0</v>
      </c>
      <c r="CJ49" s="305"/>
    </row>
    <row r="50" spans="1:88" ht="15.75" customHeight="1" x14ac:dyDescent="0.2">
      <c r="A50" s="103" t="s">
        <v>86</v>
      </c>
      <c r="B50" s="104"/>
      <c r="C50" s="109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09"/>
      <c r="AJ50" s="109"/>
      <c r="AK50" s="109"/>
      <c r="AL50" s="109"/>
      <c r="AM50" s="109"/>
      <c r="AN50" s="109"/>
      <c r="AO50" s="109"/>
      <c r="AP50" s="109"/>
      <c r="AQ50" s="109"/>
      <c r="AR50" s="109"/>
      <c r="AS50" s="109"/>
      <c r="AT50" s="109"/>
      <c r="AU50" s="109"/>
      <c r="AV50" s="109"/>
      <c r="AW50" s="109"/>
      <c r="AX50" s="109"/>
      <c r="AY50" s="109"/>
      <c r="AZ50" s="109"/>
      <c r="BA50" s="109"/>
      <c r="BB50" s="109"/>
      <c r="BC50" s="109"/>
      <c r="BD50" s="109"/>
      <c r="BE50" s="109"/>
      <c r="BF50" s="109"/>
      <c r="BG50" s="109"/>
      <c r="BH50" s="109"/>
      <c r="BI50" s="109"/>
      <c r="BJ50" s="109"/>
      <c r="BK50" s="109"/>
      <c r="BL50" s="109"/>
      <c r="BM50" s="109"/>
      <c r="BN50" s="109"/>
      <c r="BO50" s="109"/>
      <c r="BP50" s="109"/>
      <c r="BQ50" s="109"/>
      <c r="BR50" s="109"/>
      <c r="BS50" s="109"/>
      <c r="BT50" s="109"/>
      <c r="BU50" s="109"/>
      <c r="BV50" s="109"/>
      <c r="BW50" s="109"/>
      <c r="BX50" s="109"/>
      <c r="BY50" s="109"/>
      <c r="BZ50" s="109"/>
      <c r="CC50" s="62" t="s">
        <v>86</v>
      </c>
      <c r="CD50" s="312"/>
      <c r="CE50" s="48">
        <f>SUM(G50:R50)</f>
        <v>0</v>
      </c>
      <c r="CF50" s="48">
        <f>SUM(S50:AD50)</f>
        <v>0</v>
      </c>
      <c r="CG50" s="48">
        <f>SUM(AE50:AP50)</f>
        <v>0</v>
      </c>
      <c r="CH50" s="48">
        <f>SUM(AQ50:BB50)</f>
        <v>0</v>
      </c>
      <c r="CI50" s="48">
        <f>SUM(BC50:BN50)</f>
        <v>0</v>
      </c>
      <c r="CJ50" s="305"/>
    </row>
    <row r="51" spans="1:88" ht="15.75" customHeight="1" x14ac:dyDescent="0.25">
      <c r="A51" s="70" t="s">
        <v>87</v>
      </c>
      <c r="B51" s="97"/>
      <c r="C51" s="95"/>
      <c r="D51" s="95">
        <f t="shared" ref="D51:BN51" si="78">D41+D49+D48</f>
        <v>-3201306.6226666672</v>
      </c>
      <c r="E51" s="95">
        <f t="shared" si="78"/>
        <v>-357279.06826666673</v>
      </c>
      <c r="F51" s="95">
        <f t="shared" si="78"/>
        <v>-435792.41984000005</v>
      </c>
      <c r="G51" s="95">
        <f t="shared" si="78"/>
        <v>-374122.45559666672</v>
      </c>
      <c r="H51" s="95">
        <f t="shared" si="78"/>
        <v>-372642.45559666672</v>
      </c>
      <c r="I51" s="95">
        <f t="shared" si="78"/>
        <v>-367044.45559666667</v>
      </c>
      <c r="J51" s="95">
        <f t="shared" si="78"/>
        <v>-381176.75176666665</v>
      </c>
      <c r="K51" s="95">
        <f t="shared" si="78"/>
        <v>-239482.7569366667</v>
      </c>
      <c r="L51" s="95">
        <f t="shared" si="78"/>
        <v>-250788.54067666663</v>
      </c>
      <c r="M51" s="95">
        <f t="shared" si="78"/>
        <v>-122756.54067666663</v>
      </c>
      <c r="N51" s="95">
        <f t="shared" si="78"/>
        <v>-104006.54067666663</v>
      </c>
      <c r="O51" s="95">
        <f t="shared" si="78"/>
        <v>-181337.54067666663</v>
      </c>
      <c r="P51" s="95">
        <f t="shared" si="78"/>
        <v>-121296.78976041669</v>
      </c>
      <c r="Q51" s="95">
        <f t="shared" si="78"/>
        <v>-139566.78976041669</v>
      </c>
      <c r="R51" s="95">
        <f t="shared" si="78"/>
        <v>-119366.78976041669</v>
      </c>
      <c r="S51" s="95">
        <f t="shared" si="78"/>
        <v>-306626.20176041662</v>
      </c>
      <c r="T51" s="95">
        <f t="shared" si="78"/>
        <v>-257325.70176041665</v>
      </c>
      <c r="U51" s="95">
        <f t="shared" si="78"/>
        <v>-326501.20176041662</v>
      </c>
      <c r="V51" s="95">
        <f t="shared" si="78"/>
        <v>-195461.4650780001</v>
      </c>
      <c r="W51" s="95">
        <f t="shared" si="78"/>
        <v>-293507.13174466672</v>
      </c>
      <c r="X51" s="95">
        <f t="shared" si="78"/>
        <v>-333598.44007800007</v>
      </c>
      <c r="Y51" s="95">
        <f t="shared" si="78"/>
        <v>-259305.44007800007</v>
      </c>
      <c r="Z51" s="95">
        <f t="shared" si="78"/>
        <v>-142632.10674466676</v>
      </c>
      <c r="AA51" s="95">
        <f t="shared" si="78"/>
        <v>-216122.10674466676</v>
      </c>
      <c r="AB51" s="95">
        <f t="shared" si="78"/>
        <v>-188881.69007800013</v>
      </c>
      <c r="AC51" s="95">
        <f t="shared" si="78"/>
        <v>-144846.69007800013</v>
      </c>
      <c r="AD51" s="95">
        <f t="shared" si="78"/>
        <v>-22173.3567446667</v>
      </c>
      <c r="AE51" s="95">
        <f t="shared" si="78"/>
        <v>-140246.06174466677</v>
      </c>
      <c r="AF51" s="95">
        <f t="shared" si="78"/>
        <v>-76311.061744666775</v>
      </c>
      <c r="AG51" s="95">
        <f t="shared" si="78"/>
        <v>26464.1517586665</v>
      </c>
      <c r="AH51" s="95">
        <f t="shared" si="78"/>
        <v>-3449.4746701917611</v>
      </c>
      <c r="AI51" s="95">
        <f t="shared" si="78"/>
        <v>145100.35220700398</v>
      </c>
      <c r="AJ51" s="95">
        <f t="shared" si="78"/>
        <v>48240.609579391545</v>
      </c>
      <c r="AK51" s="95">
        <f t="shared" si="78"/>
        <v>63609.008293254068</v>
      </c>
      <c r="AL51" s="95">
        <f t="shared" si="78"/>
        <v>153421.50829325407</v>
      </c>
      <c r="AM51" s="95">
        <f t="shared" si="78"/>
        <v>107171.50829325407</v>
      </c>
      <c r="AN51" s="95">
        <f t="shared" si="78"/>
        <v>312192.34162658744</v>
      </c>
      <c r="AO51" s="95">
        <f t="shared" si="78"/>
        <v>612004.84162658744</v>
      </c>
      <c r="AP51" s="95">
        <f t="shared" si="78"/>
        <v>398338.1749599207</v>
      </c>
      <c r="AQ51" s="95">
        <f t="shared" si="78"/>
        <v>458019.42171325395</v>
      </c>
      <c r="AR51" s="95">
        <f t="shared" si="78"/>
        <v>723227.75504658744</v>
      </c>
      <c r="AS51" s="95">
        <f t="shared" si="78"/>
        <v>643356.1133799206</v>
      </c>
      <c r="AT51" s="95">
        <f t="shared" si="78"/>
        <v>1052872.3803068127</v>
      </c>
      <c r="AU51" s="95">
        <f t="shared" si="78"/>
        <v>933497.38030681247</v>
      </c>
      <c r="AV51" s="95">
        <f t="shared" si="78"/>
        <v>932976.54697347921</v>
      </c>
      <c r="AW51" s="95">
        <f t="shared" si="78"/>
        <v>1037292.4053068126</v>
      </c>
      <c r="AX51" s="95">
        <f t="shared" si="78"/>
        <v>1300292.4053068128</v>
      </c>
      <c r="AY51" s="95">
        <f t="shared" si="78"/>
        <v>1218896.5719734794</v>
      </c>
      <c r="AZ51" s="95">
        <f t="shared" si="78"/>
        <v>1582521.5719734794</v>
      </c>
      <c r="BA51" s="95">
        <f t="shared" si="78"/>
        <v>1793417.4053068124</v>
      </c>
      <c r="BB51" s="95">
        <f t="shared" si="78"/>
        <v>2083209.0719734789</v>
      </c>
      <c r="BC51" s="95">
        <f t="shared" si="78"/>
        <v>2318182.4068859788</v>
      </c>
      <c r="BD51" s="95">
        <f t="shared" si="78"/>
        <v>2326078.2402193123</v>
      </c>
      <c r="BE51" s="95">
        <f t="shared" si="78"/>
        <v>2470265.7402193123</v>
      </c>
      <c r="BF51" s="95">
        <f t="shared" si="78"/>
        <v>2742949.4871592154</v>
      </c>
      <c r="BG51" s="95">
        <f t="shared" si="78"/>
        <v>2931157.8204925489</v>
      </c>
      <c r="BH51" s="95">
        <f t="shared" si="78"/>
        <v>3037720.3204925489</v>
      </c>
      <c r="BI51" s="95">
        <f t="shared" si="78"/>
        <v>3284261.9871592158</v>
      </c>
      <c r="BJ51" s="95">
        <f t="shared" si="78"/>
        <v>3642282.8204925493</v>
      </c>
      <c r="BK51" s="95">
        <f t="shared" si="78"/>
        <v>3819636.9871592154</v>
      </c>
      <c r="BL51" s="95">
        <f t="shared" si="78"/>
        <v>4240178.6538258828</v>
      </c>
      <c r="BM51" s="95">
        <f t="shared" si="78"/>
        <v>4574407.8204925489</v>
      </c>
      <c r="BN51" s="95">
        <f t="shared" si="78"/>
        <v>4873636.9871592168</v>
      </c>
      <c r="BO51" s="95">
        <f t="shared" ref="BO51:BZ51" si="79">BO41+BO49+BO48</f>
        <v>4937199.4871592168</v>
      </c>
      <c r="BP51" s="95">
        <f t="shared" si="79"/>
        <v>5176074.4871592149</v>
      </c>
      <c r="BQ51" s="95">
        <f t="shared" si="79"/>
        <v>5588741.153825881</v>
      </c>
      <c r="BR51" s="95">
        <f t="shared" si="79"/>
        <v>5737366.153825881</v>
      </c>
      <c r="BS51" s="95">
        <f t="shared" si="79"/>
        <v>5785574.4871592149</v>
      </c>
      <c r="BT51" s="95">
        <f t="shared" si="79"/>
        <v>6088991.153825881</v>
      </c>
      <c r="BU51" s="95">
        <f t="shared" si="79"/>
        <v>6575991.1538258828</v>
      </c>
      <c r="BV51" s="95">
        <f t="shared" si="79"/>
        <v>6423220.3204925489</v>
      </c>
      <c r="BW51" s="95">
        <f t="shared" si="79"/>
        <v>6752636.9871592149</v>
      </c>
      <c r="BX51" s="95">
        <f t="shared" si="79"/>
        <v>7162803.6538258828</v>
      </c>
      <c r="BY51" s="95">
        <f t="shared" si="79"/>
        <v>6813553.6538258828</v>
      </c>
      <c r="BZ51" s="95">
        <f t="shared" si="79"/>
        <v>6845491.1538258828</v>
      </c>
      <c r="CC51" s="67" t="s">
        <v>87</v>
      </c>
      <c r="CD51" s="49">
        <f t="shared" ref="CD51:CJ51" si="80">CD41+CD46+CD48+CD49+CD50</f>
        <v>-3994371.5594673911</v>
      </c>
      <c r="CE51" s="49">
        <f t="shared" si="80"/>
        <v>-2773585.3511290625</v>
      </c>
      <c r="CF51" s="49">
        <f t="shared" si="80"/>
        <v>-2686979.9879320478</v>
      </c>
      <c r="CG51" s="49">
        <f t="shared" si="80"/>
        <v>1646536.6810668726</v>
      </c>
      <c r="CH51" s="49">
        <f t="shared" si="80"/>
        <v>13759579.4212984</v>
      </c>
      <c r="CI51" s="49">
        <f t="shared" si="80"/>
        <v>40260759.469898537</v>
      </c>
      <c r="CJ51" s="49">
        <f t="shared" si="80"/>
        <v>73887643.968359753</v>
      </c>
    </row>
    <row r="52" spans="1:88" ht="15.75" customHeight="1" x14ac:dyDescent="0.25">
      <c r="A52" s="70" t="s">
        <v>88</v>
      </c>
      <c r="B52" s="97"/>
      <c r="CC52" s="67" t="s">
        <v>88</v>
      </c>
      <c r="CD52" s="297"/>
      <c r="CE52" s="48"/>
      <c r="CF52" s="48"/>
      <c r="CG52" s="48"/>
      <c r="CH52" s="48"/>
      <c r="CI52" s="48"/>
      <c r="CJ52" s="305"/>
    </row>
    <row r="53" spans="1:88" ht="15.75" customHeight="1" x14ac:dyDescent="0.2">
      <c r="A53" s="63" t="s">
        <v>89</v>
      </c>
      <c r="B53" s="98"/>
      <c r="G53" s="27"/>
      <c r="I53" s="27">
        <f>331000*1.32</f>
        <v>436920</v>
      </c>
      <c r="V53" s="27">
        <f>250000*V1</f>
        <v>330000</v>
      </c>
      <c r="AH53" s="27">
        <f>250000*AH1</f>
        <v>330000</v>
      </c>
      <c r="CC53" s="52" t="s">
        <v>89</v>
      </c>
      <c r="CD53" s="48">
        <v>330000</v>
      </c>
      <c r="CE53" s="48">
        <f t="shared" ref="CE53:CJ53" si="81">-CE34*0.05</f>
        <v>68978.503095562512</v>
      </c>
      <c r="CF53" s="48">
        <f t="shared" si="81"/>
        <v>76402.87875668754</v>
      </c>
      <c r="CG53" s="48">
        <f t="shared" si="81"/>
        <v>85463.064159500005</v>
      </c>
      <c r="CH53" s="48">
        <f t="shared" si="81"/>
        <v>86602.490334421891</v>
      </c>
      <c r="CI53" s="48">
        <f t="shared" si="81"/>
        <v>89828.472433605508</v>
      </c>
      <c r="CJ53" s="48">
        <f t="shared" si="81"/>
        <v>90644.684771953165</v>
      </c>
    </row>
    <row r="54" spans="1:88" ht="15.75" customHeight="1" x14ac:dyDescent="0.2">
      <c r="A54" s="63" t="s">
        <v>90</v>
      </c>
      <c r="B54" s="98"/>
      <c r="C54" s="110"/>
      <c r="F54" s="110"/>
      <c r="I54" s="110"/>
      <c r="L54" s="110"/>
      <c r="M54" s="110"/>
      <c r="N54" s="110"/>
      <c r="O54" s="110"/>
      <c r="P54" s="110"/>
      <c r="Q54" s="110"/>
      <c r="R54" s="110"/>
      <c r="S54" s="110"/>
      <c r="T54" s="110"/>
      <c r="U54" s="110"/>
      <c r="V54" s="110"/>
      <c r="W54" s="110"/>
      <c r="X54" s="110"/>
      <c r="Y54" s="110"/>
      <c r="Z54" s="110"/>
      <c r="AA54" s="110"/>
      <c r="AB54" s="110"/>
      <c r="AC54" s="110"/>
      <c r="AD54" s="110"/>
      <c r="AE54" s="110"/>
      <c r="AF54" s="110"/>
      <c r="AG54" s="110"/>
      <c r="AH54" s="110"/>
      <c r="AI54" s="110"/>
      <c r="AJ54" s="110"/>
      <c r="AK54" s="110"/>
      <c r="AL54" s="110"/>
      <c r="AM54" s="110"/>
      <c r="AN54" s="110"/>
      <c r="AO54" s="110"/>
      <c r="AP54" s="110"/>
      <c r="AQ54" s="110"/>
      <c r="AR54" s="110"/>
      <c r="AS54" s="110"/>
      <c r="AT54" s="110"/>
      <c r="AU54" s="110"/>
      <c r="AV54" s="110"/>
      <c r="AW54" s="110"/>
      <c r="AX54" s="110"/>
      <c r="AY54" s="110"/>
      <c r="AZ54" s="110"/>
      <c r="BA54" s="110"/>
      <c r="BB54" s="110"/>
      <c r="BC54" s="110"/>
      <c r="BD54" s="110"/>
      <c r="BE54" s="110"/>
      <c r="BF54" s="110"/>
      <c r="BG54" s="110"/>
      <c r="BH54" s="110"/>
      <c r="BI54" s="110"/>
      <c r="BJ54" s="110"/>
      <c r="BK54" s="110"/>
      <c r="BL54" s="110"/>
      <c r="BM54" s="110"/>
      <c r="BN54" s="110"/>
      <c r="BO54" s="110"/>
      <c r="BP54" s="110"/>
      <c r="BQ54" s="110"/>
      <c r="BR54" s="110"/>
      <c r="BS54" s="110"/>
      <c r="BT54" s="110"/>
      <c r="BU54" s="110"/>
      <c r="BV54" s="110"/>
      <c r="BW54" s="110"/>
      <c r="BX54" s="110"/>
      <c r="BY54" s="110"/>
      <c r="BZ54" s="110"/>
      <c r="CC54" s="52" t="s">
        <v>90</v>
      </c>
      <c r="CD54" s="295"/>
      <c r="CE54" s="48"/>
      <c r="CF54" s="48"/>
      <c r="CG54" s="48"/>
      <c r="CH54" s="48">
        <f>-SUM(AQ51:BB51)*0.25*0.5</f>
        <v>-1719947.3786959676</v>
      </c>
      <c r="CI54" s="48">
        <f>-(CI51-CH51)*0.25</f>
        <v>-6625295.0121500343</v>
      </c>
      <c r="CJ54" s="48">
        <f>-(CJ51-CI51)*0.25</f>
        <v>-8406721.1246153042</v>
      </c>
    </row>
    <row r="55" spans="1:88" ht="15.75" customHeight="1" x14ac:dyDescent="0.2">
      <c r="A55" s="63"/>
      <c r="B55" s="98"/>
      <c r="CC55" s="52"/>
      <c r="CD55" s="295"/>
      <c r="CE55" s="48"/>
      <c r="CF55" s="48"/>
      <c r="CG55" s="48"/>
      <c r="CH55" s="48"/>
      <c r="CI55" s="48"/>
      <c r="CJ55" s="305"/>
    </row>
    <row r="56" spans="1:88" ht="15.75" customHeight="1" thickBot="1" x14ac:dyDescent="0.3">
      <c r="A56" s="70" t="s">
        <v>91</v>
      </c>
      <c r="B56" s="97"/>
      <c r="C56" s="73"/>
      <c r="D56" s="73">
        <f t="shared" ref="D56:BN56" si="82">D51+D53-D54</f>
        <v>-3201306.6226666672</v>
      </c>
      <c r="E56" s="73">
        <f t="shared" si="82"/>
        <v>-357279.06826666673</v>
      </c>
      <c r="F56" s="73">
        <f t="shared" si="82"/>
        <v>-435792.41984000005</v>
      </c>
      <c r="G56" s="73">
        <f t="shared" si="82"/>
        <v>-374122.45559666672</v>
      </c>
      <c r="H56" s="73">
        <f t="shared" si="82"/>
        <v>-372642.45559666672</v>
      </c>
      <c r="I56" s="73">
        <f t="shared" si="82"/>
        <v>69875.544403333333</v>
      </c>
      <c r="J56" s="73">
        <f t="shared" si="82"/>
        <v>-381176.75176666665</v>
      </c>
      <c r="K56" s="73">
        <f t="shared" si="82"/>
        <v>-239482.7569366667</v>
      </c>
      <c r="L56" s="73">
        <f t="shared" si="82"/>
        <v>-250788.54067666663</v>
      </c>
      <c r="M56" s="73">
        <f t="shared" si="82"/>
        <v>-122756.54067666663</v>
      </c>
      <c r="N56" s="73">
        <f t="shared" si="82"/>
        <v>-104006.54067666663</v>
      </c>
      <c r="O56" s="73">
        <f t="shared" si="82"/>
        <v>-181337.54067666663</v>
      </c>
      <c r="P56" s="73">
        <f t="shared" si="82"/>
        <v>-121296.78976041669</v>
      </c>
      <c r="Q56" s="73">
        <f t="shared" si="82"/>
        <v>-139566.78976041669</v>
      </c>
      <c r="R56" s="73">
        <f t="shared" si="82"/>
        <v>-119366.78976041669</v>
      </c>
      <c r="S56" s="73">
        <f t="shared" si="82"/>
        <v>-306626.20176041662</v>
      </c>
      <c r="T56" s="73">
        <f t="shared" si="82"/>
        <v>-257325.70176041665</v>
      </c>
      <c r="U56" s="73">
        <f t="shared" si="82"/>
        <v>-326501.20176041662</v>
      </c>
      <c r="V56" s="73">
        <f t="shared" si="82"/>
        <v>134538.5349219999</v>
      </c>
      <c r="W56" s="73">
        <f t="shared" si="82"/>
        <v>-293507.13174466672</v>
      </c>
      <c r="X56" s="73">
        <f t="shared" si="82"/>
        <v>-333598.44007800007</v>
      </c>
      <c r="Y56" s="73">
        <f t="shared" si="82"/>
        <v>-259305.44007800007</v>
      </c>
      <c r="Z56" s="73">
        <f t="shared" si="82"/>
        <v>-142632.10674466676</v>
      </c>
      <c r="AA56" s="73">
        <f t="shared" si="82"/>
        <v>-216122.10674466676</v>
      </c>
      <c r="AB56" s="73">
        <f t="shared" si="82"/>
        <v>-188881.69007800013</v>
      </c>
      <c r="AC56" s="73">
        <f t="shared" si="82"/>
        <v>-144846.69007800013</v>
      </c>
      <c r="AD56" s="73">
        <f t="shared" si="82"/>
        <v>-22173.3567446667</v>
      </c>
      <c r="AE56" s="73">
        <f t="shared" si="82"/>
        <v>-140246.06174466677</v>
      </c>
      <c r="AF56" s="73">
        <f t="shared" si="82"/>
        <v>-76311.061744666775</v>
      </c>
      <c r="AG56" s="73">
        <f t="shared" si="82"/>
        <v>26464.1517586665</v>
      </c>
      <c r="AH56" s="73">
        <f t="shared" si="82"/>
        <v>326550.52532980824</v>
      </c>
      <c r="AI56" s="73">
        <f t="shared" si="82"/>
        <v>145100.35220700398</v>
      </c>
      <c r="AJ56" s="73">
        <f t="shared" si="82"/>
        <v>48240.609579391545</v>
      </c>
      <c r="AK56" s="73">
        <f t="shared" si="82"/>
        <v>63609.008293254068</v>
      </c>
      <c r="AL56" s="73">
        <f t="shared" si="82"/>
        <v>153421.50829325407</v>
      </c>
      <c r="AM56" s="73">
        <f t="shared" si="82"/>
        <v>107171.50829325407</v>
      </c>
      <c r="AN56" s="73">
        <f t="shared" si="82"/>
        <v>312192.34162658744</v>
      </c>
      <c r="AO56" s="73">
        <f t="shared" si="82"/>
        <v>612004.84162658744</v>
      </c>
      <c r="AP56" s="73">
        <f t="shared" si="82"/>
        <v>398338.1749599207</v>
      </c>
      <c r="AQ56" s="73">
        <f t="shared" si="82"/>
        <v>458019.42171325395</v>
      </c>
      <c r="AR56" s="73">
        <f t="shared" si="82"/>
        <v>723227.75504658744</v>
      </c>
      <c r="AS56" s="73">
        <f t="shared" si="82"/>
        <v>643356.1133799206</v>
      </c>
      <c r="AT56" s="73">
        <f t="shared" si="82"/>
        <v>1052872.3803068127</v>
      </c>
      <c r="AU56" s="73">
        <f t="shared" si="82"/>
        <v>933497.38030681247</v>
      </c>
      <c r="AV56" s="73">
        <f t="shared" si="82"/>
        <v>932976.54697347921</v>
      </c>
      <c r="AW56" s="73">
        <f t="shared" si="82"/>
        <v>1037292.4053068126</v>
      </c>
      <c r="AX56" s="73">
        <f t="shared" si="82"/>
        <v>1300292.4053068128</v>
      </c>
      <c r="AY56" s="73">
        <f t="shared" si="82"/>
        <v>1218896.5719734794</v>
      </c>
      <c r="AZ56" s="73">
        <f t="shared" si="82"/>
        <v>1582521.5719734794</v>
      </c>
      <c r="BA56" s="73">
        <f t="shared" si="82"/>
        <v>1793417.4053068124</v>
      </c>
      <c r="BB56" s="73">
        <f t="shared" si="82"/>
        <v>2083209.0719734789</v>
      </c>
      <c r="BC56" s="73">
        <f t="shared" si="82"/>
        <v>2318182.4068859788</v>
      </c>
      <c r="BD56" s="73">
        <f t="shared" si="82"/>
        <v>2326078.2402193123</v>
      </c>
      <c r="BE56" s="73">
        <f t="shared" si="82"/>
        <v>2470265.7402193123</v>
      </c>
      <c r="BF56" s="73">
        <f t="shared" si="82"/>
        <v>2742949.4871592154</v>
      </c>
      <c r="BG56" s="73">
        <f t="shared" si="82"/>
        <v>2931157.8204925489</v>
      </c>
      <c r="BH56" s="73">
        <f t="shared" si="82"/>
        <v>3037720.3204925489</v>
      </c>
      <c r="BI56" s="73">
        <f t="shared" si="82"/>
        <v>3284261.9871592158</v>
      </c>
      <c r="BJ56" s="73">
        <f t="shared" si="82"/>
        <v>3642282.8204925493</v>
      </c>
      <c r="BK56" s="73">
        <f t="shared" si="82"/>
        <v>3819636.9871592154</v>
      </c>
      <c r="BL56" s="73">
        <f t="shared" si="82"/>
        <v>4240178.6538258828</v>
      </c>
      <c r="BM56" s="73">
        <f t="shared" si="82"/>
        <v>4574407.8204925489</v>
      </c>
      <c r="BN56" s="73">
        <f t="shared" si="82"/>
        <v>4873636.9871592168</v>
      </c>
      <c r="BO56" s="73">
        <f t="shared" ref="BO56:BZ56" si="83">BO51+BO53-BO54</f>
        <v>4937199.4871592168</v>
      </c>
      <c r="BP56" s="73">
        <f t="shared" si="83"/>
        <v>5176074.4871592149</v>
      </c>
      <c r="BQ56" s="73">
        <f t="shared" si="83"/>
        <v>5588741.153825881</v>
      </c>
      <c r="BR56" s="73">
        <f t="shared" si="83"/>
        <v>5737366.153825881</v>
      </c>
      <c r="BS56" s="73">
        <f t="shared" si="83"/>
        <v>5785574.4871592149</v>
      </c>
      <c r="BT56" s="73">
        <f t="shared" si="83"/>
        <v>6088991.153825881</v>
      </c>
      <c r="BU56" s="73">
        <f t="shared" si="83"/>
        <v>6575991.1538258828</v>
      </c>
      <c r="BV56" s="73">
        <f t="shared" si="83"/>
        <v>6423220.3204925489</v>
      </c>
      <c r="BW56" s="73">
        <f t="shared" si="83"/>
        <v>6752636.9871592149</v>
      </c>
      <c r="BX56" s="73">
        <f t="shared" si="83"/>
        <v>7162803.6538258828</v>
      </c>
      <c r="BY56" s="73">
        <f t="shared" si="83"/>
        <v>6813553.6538258828</v>
      </c>
      <c r="BZ56" s="73">
        <f t="shared" si="83"/>
        <v>6845491.1538258828</v>
      </c>
      <c r="CC56" s="67" t="s">
        <v>91</v>
      </c>
      <c r="CD56" s="61">
        <f t="shared" ref="CD56:CJ56" si="84">SUM(CD51:CD54)</f>
        <v>-3664371.5594673911</v>
      </c>
      <c r="CE56" s="61">
        <f t="shared" si="84"/>
        <v>-2704606.8480334999</v>
      </c>
      <c r="CF56" s="61">
        <f t="shared" si="84"/>
        <v>-2610577.1091753603</v>
      </c>
      <c r="CG56" s="61">
        <f t="shared" si="84"/>
        <v>1731999.7452263725</v>
      </c>
      <c r="CH56" s="61">
        <f t="shared" si="84"/>
        <v>12126234.532936852</v>
      </c>
      <c r="CI56" s="61">
        <f t="shared" si="84"/>
        <v>33725292.930182107</v>
      </c>
      <c r="CJ56" s="61">
        <f t="shared" si="84"/>
        <v>65571567.528516404</v>
      </c>
    </row>
    <row r="57" spans="1:88" ht="15.75" customHeight="1" thickTop="1" x14ac:dyDescent="0.2">
      <c r="B57" s="98"/>
      <c r="CC57" s="43"/>
      <c r="CD57" s="296"/>
      <c r="CE57" s="43"/>
      <c r="CF57" s="43"/>
      <c r="CG57" s="43"/>
      <c r="CH57" s="43"/>
      <c r="CI57" s="43"/>
      <c r="CJ57" s="296"/>
    </row>
    <row r="58" spans="1:88" ht="15.75" customHeight="1" x14ac:dyDescent="0.25">
      <c r="A58" s="70"/>
      <c r="B58" s="97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41"/>
      <c r="AH58" s="41"/>
      <c r="AI58" s="41"/>
      <c r="AJ58" s="41"/>
      <c r="AK58" s="41"/>
      <c r="AL58" s="41"/>
      <c r="AM58" s="41"/>
      <c r="AN58" s="41"/>
      <c r="AO58" s="41"/>
      <c r="AP58" s="41"/>
      <c r="AQ58" s="41"/>
      <c r="AR58" s="41"/>
      <c r="AS58" s="41"/>
      <c r="AT58" s="41"/>
      <c r="AU58" s="41"/>
      <c r="AV58" s="41"/>
      <c r="AW58" s="41"/>
      <c r="AX58" s="41"/>
      <c r="AY58" s="41"/>
      <c r="AZ58" s="41"/>
      <c r="BA58" s="41"/>
      <c r="BB58" s="41"/>
      <c r="BC58" s="41"/>
      <c r="BD58" s="41"/>
      <c r="BE58" s="41"/>
      <c r="BF58" s="41"/>
      <c r="BG58" s="41"/>
      <c r="BH58" s="41"/>
      <c r="BI58" s="41"/>
      <c r="BJ58" s="41"/>
      <c r="BK58" s="41"/>
      <c r="BL58" s="41"/>
      <c r="BM58" s="41"/>
      <c r="BN58" s="41"/>
      <c r="BO58" s="41"/>
      <c r="BP58" s="41"/>
      <c r="BQ58" s="41"/>
      <c r="BR58" s="41"/>
      <c r="BS58" s="41"/>
      <c r="BT58" s="41"/>
      <c r="BU58" s="41"/>
      <c r="BV58" s="41"/>
      <c r="BW58" s="41"/>
      <c r="BX58" s="41"/>
      <c r="BY58" s="41"/>
      <c r="BZ58" s="41"/>
      <c r="CC58" s="43"/>
      <c r="CD58" s="296"/>
      <c r="CE58" s="43"/>
      <c r="CF58" s="43"/>
      <c r="CG58" s="43"/>
      <c r="CH58" s="43"/>
      <c r="CI58" s="43"/>
      <c r="CJ58" s="296"/>
    </row>
    <row r="59" spans="1:88" ht="15.75" customHeight="1" x14ac:dyDescent="0.25">
      <c r="A59" s="70"/>
      <c r="B59" s="97"/>
      <c r="CC59" s="43"/>
      <c r="CD59" s="296"/>
      <c r="CE59" s="43"/>
      <c r="CF59" s="43"/>
      <c r="CG59" s="43"/>
      <c r="CH59" s="43"/>
      <c r="CI59" s="43"/>
      <c r="CJ59" s="296"/>
    </row>
    <row r="60" spans="1:88" ht="15.75" customHeight="1" x14ac:dyDescent="0.2">
      <c r="B60" s="98"/>
      <c r="CC60" s="43"/>
      <c r="CD60" s="296"/>
      <c r="CE60" s="43"/>
      <c r="CF60" s="43"/>
      <c r="CG60" s="43"/>
      <c r="CH60" s="43"/>
      <c r="CI60" s="43"/>
      <c r="CJ60" s="296"/>
    </row>
    <row r="61" spans="1:88" ht="15.75" customHeight="1" x14ac:dyDescent="0.2">
      <c r="B61" s="98"/>
      <c r="CC61" s="43"/>
      <c r="CD61" s="296"/>
      <c r="CE61" s="43"/>
      <c r="CF61" s="43"/>
      <c r="CG61" s="43"/>
      <c r="CH61" s="43"/>
      <c r="CI61" s="43"/>
      <c r="CJ61" s="296"/>
    </row>
    <row r="62" spans="1:88" ht="15.75" customHeight="1" x14ac:dyDescent="0.2">
      <c r="B62" s="98"/>
      <c r="CC62" s="43"/>
      <c r="CD62" s="296"/>
      <c r="CE62" s="43"/>
      <c r="CF62" s="43"/>
      <c r="CG62" s="43"/>
      <c r="CH62" s="43"/>
      <c r="CI62" s="43"/>
      <c r="CJ62" s="296"/>
    </row>
    <row r="63" spans="1:88" ht="15.75" customHeight="1" x14ac:dyDescent="0.2">
      <c r="B63" s="98"/>
      <c r="CC63" s="43"/>
      <c r="CD63" s="296"/>
      <c r="CE63" s="43"/>
      <c r="CF63" s="43"/>
      <c r="CG63" s="43"/>
      <c r="CH63" s="43"/>
      <c r="CI63" s="43"/>
      <c r="CJ63" s="296"/>
    </row>
    <row r="64" spans="1:88" ht="15.75" customHeight="1" x14ac:dyDescent="0.2">
      <c r="A64" s="42" t="s">
        <v>184</v>
      </c>
      <c r="B64" s="97"/>
      <c r="CC64" s="46" t="s">
        <v>184</v>
      </c>
      <c r="CD64" s="313"/>
      <c r="CE64" s="43"/>
      <c r="CF64" s="43"/>
      <c r="CG64" s="43"/>
      <c r="CH64" s="43"/>
      <c r="CI64" s="43"/>
      <c r="CJ64" s="296"/>
    </row>
    <row r="65" spans="1:88" ht="15.75" customHeight="1" x14ac:dyDescent="0.2">
      <c r="A65" s="42" t="s">
        <v>47</v>
      </c>
      <c r="B65" s="111"/>
      <c r="C65" s="91">
        <v>45627</v>
      </c>
      <c r="D65" s="91">
        <v>45931</v>
      </c>
      <c r="E65" s="91">
        <f t="shared" ref="E65:BC65" si="85">D65+31</f>
        <v>45962</v>
      </c>
      <c r="F65" s="91">
        <f t="shared" si="85"/>
        <v>45993</v>
      </c>
      <c r="G65" s="91">
        <f t="shared" si="85"/>
        <v>46024</v>
      </c>
      <c r="H65" s="91">
        <f t="shared" si="85"/>
        <v>46055</v>
      </c>
      <c r="I65" s="91">
        <f t="shared" si="85"/>
        <v>46086</v>
      </c>
      <c r="J65" s="91">
        <f t="shared" si="85"/>
        <v>46117</v>
      </c>
      <c r="K65" s="91">
        <f t="shared" si="85"/>
        <v>46148</v>
      </c>
      <c r="L65" s="91">
        <f t="shared" si="85"/>
        <v>46179</v>
      </c>
      <c r="M65" s="91">
        <f t="shared" si="85"/>
        <v>46210</v>
      </c>
      <c r="N65" s="91">
        <f t="shared" si="85"/>
        <v>46241</v>
      </c>
      <c r="O65" s="91">
        <f t="shared" si="85"/>
        <v>46272</v>
      </c>
      <c r="P65" s="91">
        <f t="shared" si="85"/>
        <v>46303</v>
      </c>
      <c r="Q65" s="91">
        <f t="shared" si="85"/>
        <v>46334</v>
      </c>
      <c r="R65" s="91">
        <f t="shared" si="85"/>
        <v>46365</v>
      </c>
      <c r="S65" s="91">
        <f t="shared" si="85"/>
        <v>46396</v>
      </c>
      <c r="T65" s="91">
        <f t="shared" si="85"/>
        <v>46427</v>
      </c>
      <c r="U65" s="91">
        <f t="shared" si="85"/>
        <v>46458</v>
      </c>
      <c r="V65" s="91">
        <f t="shared" si="85"/>
        <v>46489</v>
      </c>
      <c r="W65" s="91">
        <f t="shared" si="85"/>
        <v>46520</v>
      </c>
      <c r="X65" s="91">
        <f t="shared" si="85"/>
        <v>46551</v>
      </c>
      <c r="Y65" s="91">
        <f t="shared" si="85"/>
        <v>46582</v>
      </c>
      <c r="Z65" s="91">
        <f t="shared" si="85"/>
        <v>46613</v>
      </c>
      <c r="AA65" s="91">
        <f t="shared" si="85"/>
        <v>46644</v>
      </c>
      <c r="AB65" s="91">
        <f t="shared" si="85"/>
        <v>46675</v>
      </c>
      <c r="AC65" s="91">
        <f t="shared" si="85"/>
        <v>46706</v>
      </c>
      <c r="AD65" s="91">
        <f t="shared" si="85"/>
        <v>46737</v>
      </c>
      <c r="AE65" s="91">
        <f t="shared" si="85"/>
        <v>46768</v>
      </c>
      <c r="AF65" s="91">
        <f t="shared" si="85"/>
        <v>46799</v>
      </c>
      <c r="AG65" s="91">
        <f t="shared" si="85"/>
        <v>46830</v>
      </c>
      <c r="AH65" s="91">
        <f t="shared" si="85"/>
        <v>46861</v>
      </c>
      <c r="AI65" s="91">
        <f t="shared" si="85"/>
        <v>46892</v>
      </c>
      <c r="AJ65" s="91">
        <f t="shared" si="85"/>
        <v>46923</v>
      </c>
      <c r="AK65" s="91">
        <f t="shared" si="85"/>
        <v>46954</v>
      </c>
      <c r="AL65" s="91">
        <f t="shared" si="85"/>
        <v>46985</v>
      </c>
      <c r="AM65" s="91">
        <f t="shared" si="85"/>
        <v>47016</v>
      </c>
      <c r="AN65" s="91">
        <f t="shared" si="85"/>
        <v>47047</v>
      </c>
      <c r="AO65" s="91">
        <f t="shared" si="85"/>
        <v>47078</v>
      </c>
      <c r="AP65" s="91">
        <f t="shared" si="85"/>
        <v>47109</v>
      </c>
      <c r="AQ65" s="91">
        <f t="shared" si="85"/>
        <v>47140</v>
      </c>
      <c r="AR65" s="91">
        <f t="shared" si="85"/>
        <v>47171</v>
      </c>
      <c r="AS65" s="91">
        <f t="shared" si="85"/>
        <v>47202</v>
      </c>
      <c r="AT65" s="91">
        <f t="shared" si="85"/>
        <v>47233</v>
      </c>
      <c r="AU65" s="91">
        <f t="shared" si="85"/>
        <v>47264</v>
      </c>
      <c r="AV65" s="91">
        <f t="shared" si="85"/>
        <v>47295</v>
      </c>
      <c r="AW65" s="91">
        <f t="shared" si="85"/>
        <v>47326</v>
      </c>
      <c r="AX65" s="91">
        <f t="shared" si="85"/>
        <v>47357</v>
      </c>
      <c r="AY65" s="91">
        <f t="shared" si="85"/>
        <v>47388</v>
      </c>
      <c r="AZ65" s="91">
        <f t="shared" si="85"/>
        <v>47419</v>
      </c>
      <c r="BA65" s="91">
        <f t="shared" si="85"/>
        <v>47450</v>
      </c>
      <c r="BB65" s="91">
        <f t="shared" si="85"/>
        <v>47481</v>
      </c>
      <c r="BC65" s="91">
        <f t="shared" si="85"/>
        <v>47512</v>
      </c>
      <c r="BD65" s="91">
        <f>BC65+10</f>
        <v>47522</v>
      </c>
      <c r="BE65" s="91">
        <f t="shared" ref="BE65:BN65" si="86">BD65+31</f>
        <v>47553</v>
      </c>
      <c r="BF65" s="91">
        <f t="shared" si="86"/>
        <v>47584</v>
      </c>
      <c r="BG65" s="91">
        <f t="shared" si="86"/>
        <v>47615</v>
      </c>
      <c r="BH65" s="91">
        <f t="shared" si="86"/>
        <v>47646</v>
      </c>
      <c r="BI65" s="91">
        <f t="shared" si="86"/>
        <v>47677</v>
      </c>
      <c r="BJ65" s="91">
        <f t="shared" si="86"/>
        <v>47708</v>
      </c>
      <c r="BK65" s="91">
        <f t="shared" si="86"/>
        <v>47739</v>
      </c>
      <c r="BL65" s="91">
        <f t="shared" si="86"/>
        <v>47770</v>
      </c>
      <c r="BM65" s="91">
        <f t="shared" si="86"/>
        <v>47801</v>
      </c>
      <c r="BN65" s="91">
        <f t="shared" si="86"/>
        <v>47832</v>
      </c>
      <c r="BO65" s="91">
        <f t="shared" ref="BO65" si="87">BN65+31</f>
        <v>47863</v>
      </c>
      <c r="BP65" s="91">
        <f t="shared" ref="BP65" si="88">BO65+31</f>
        <v>47894</v>
      </c>
      <c r="BQ65" s="91">
        <f t="shared" ref="BQ65" si="89">BP65+31</f>
        <v>47925</v>
      </c>
      <c r="BR65" s="91">
        <f t="shared" ref="BR65" si="90">BQ65+31</f>
        <v>47956</v>
      </c>
      <c r="BS65" s="91">
        <f t="shared" ref="BS65" si="91">BR65+31</f>
        <v>47987</v>
      </c>
      <c r="BT65" s="91">
        <f t="shared" ref="BT65" si="92">BS65+31</f>
        <v>48018</v>
      </c>
      <c r="BU65" s="91">
        <f t="shared" ref="BU65" si="93">BT65+31</f>
        <v>48049</v>
      </c>
      <c r="BV65" s="91">
        <f t="shared" ref="BV65" si="94">BU65+31</f>
        <v>48080</v>
      </c>
      <c r="BW65" s="91">
        <f t="shared" ref="BW65" si="95">BV65+31</f>
        <v>48111</v>
      </c>
      <c r="BX65" s="91">
        <f t="shared" ref="BX65" si="96">BW65+31</f>
        <v>48142</v>
      </c>
      <c r="BY65" s="91">
        <f t="shared" ref="BY65" si="97">BX65+31</f>
        <v>48173</v>
      </c>
      <c r="BZ65" s="91">
        <f t="shared" ref="BZ65" si="98">BY65+31</f>
        <v>48204</v>
      </c>
      <c r="CC65" s="46" t="s">
        <v>47</v>
      </c>
      <c r="CD65" s="304">
        <v>2025</v>
      </c>
      <c r="CE65" s="44">
        <v>2026</v>
      </c>
      <c r="CF65" s="44">
        <v>2027</v>
      </c>
      <c r="CG65" s="44">
        <v>2028</v>
      </c>
      <c r="CH65" s="44">
        <v>2029</v>
      </c>
      <c r="CI65" s="44">
        <v>2030</v>
      </c>
      <c r="CJ65" s="304">
        <v>2031</v>
      </c>
    </row>
    <row r="66" spans="1:88" ht="15.75" customHeight="1" x14ac:dyDescent="0.2">
      <c r="B66" s="112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  <c r="AB66" s="41"/>
      <c r="AC66" s="41"/>
      <c r="AD66" s="41"/>
      <c r="AE66" s="41"/>
      <c r="AF66" s="41"/>
      <c r="AG66" s="41"/>
      <c r="AH66" s="41"/>
      <c r="AI66" s="41"/>
      <c r="AJ66" s="41"/>
      <c r="AK66" s="41"/>
      <c r="AL66" s="41"/>
      <c r="AM66" s="41"/>
      <c r="AN66" s="41"/>
      <c r="AO66" s="41"/>
      <c r="AP66" s="41"/>
      <c r="AQ66" s="41"/>
      <c r="AR66" s="41"/>
      <c r="AS66" s="41"/>
      <c r="AT66" s="41"/>
      <c r="AU66" s="41"/>
      <c r="AV66" s="41"/>
      <c r="AW66" s="41"/>
      <c r="AX66" s="41"/>
      <c r="AY66" s="41"/>
      <c r="AZ66" s="41"/>
      <c r="BA66" s="41"/>
      <c r="BB66" s="41"/>
      <c r="BC66" s="41"/>
      <c r="BD66" s="41"/>
      <c r="BE66" s="41"/>
      <c r="BF66" s="41"/>
      <c r="BG66" s="41"/>
      <c r="BH66" s="41"/>
      <c r="BI66" s="41"/>
      <c r="BJ66" s="41"/>
      <c r="BK66" s="41"/>
      <c r="BL66" s="41"/>
      <c r="BM66" s="41"/>
      <c r="BN66" s="41"/>
      <c r="BO66" s="41"/>
      <c r="BP66" s="41"/>
      <c r="BQ66" s="41"/>
      <c r="BR66" s="41"/>
      <c r="BS66" s="41"/>
      <c r="BT66" s="41"/>
      <c r="BU66" s="41"/>
      <c r="BV66" s="41"/>
      <c r="BW66" s="41"/>
      <c r="BX66" s="41"/>
      <c r="BY66" s="41"/>
      <c r="BZ66" s="41"/>
      <c r="CC66" s="43"/>
      <c r="CD66" s="296"/>
      <c r="CE66" s="43"/>
      <c r="CF66" s="43"/>
      <c r="CG66" s="43"/>
      <c r="CH66" s="43"/>
      <c r="CI66" s="43"/>
      <c r="CJ66" s="296"/>
    </row>
    <row r="67" spans="1:88" ht="15.75" hidden="1" customHeight="1" x14ac:dyDescent="0.2">
      <c r="A67" s="27" t="s">
        <v>48</v>
      </c>
      <c r="B67" s="112"/>
      <c r="C67" s="41">
        <f>'Balance Sheet'!G6</f>
        <v>0</v>
      </c>
      <c r="D67" s="41">
        <f>'Balance Sheet'!H6</f>
        <v>0</v>
      </c>
      <c r="E67" s="41">
        <f>'Balance Sheet'!I6</f>
        <v>0</v>
      </c>
      <c r="F67" s="41">
        <f>'Balance Sheet'!J6</f>
        <v>0</v>
      </c>
      <c r="G67" s="41">
        <f>'Balance Sheet'!K6</f>
        <v>0</v>
      </c>
      <c r="H67" s="41">
        <f>'Balance Sheet'!L6</f>
        <v>0</v>
      </c>
      <c r="I67" s="41">
        <f>'Balance Sheet'!M6</f>
        <v>0</v>
      </c>
      <c r="J67" s="41">
        <f>'Balance Sheet'!N6</f>
        <v>0</v>
      </c>
      <c r="K67" s="41">
        <f>'Balance Sheet'!O6</f>
        <v>0</v>
      </c>
      <c r="L67" s="41">
        <f>'Balance Sheet'!P6</f>
        <v>0</v>
      </c>
      <c r="M67" s="41">
        <f>'Balance Sheet'!Q6</f>
        <v>0</v>
      </c>
      <c r="N67" s="41">
        <f>'Balance Sheet'!R6</f>
        <v>0</v>
      </c>
      <c r="O67" s="41">
        <f>'Balance Sheet'!S6</f>
        <v>0</v>
      </c>
      <c r="P67" s="41">
        <f>'Balance Sheet'!T6</f>
        <v>0</v>
      </c>
      <c r="Q67" s="41">
        <f>'Balance Sheet'!U6</f>
        <v>0</v>
      </c>
      <c r="R67" s="41">
        <f>'Balance Sheet'!V6</f>
        <v>0</v>
      </c>
      <c r="S67" s="41">
        <f>'Balance Sheet'!W6</f>
        <v>0</v>
      </c>
      <c r="T67" s="41">
        <f>'Balance Sheet'!X6</f>
        <v>0</v>
      </c>
      <c r="U67" s="41">
        <f>'Balance Sheet'!Y6</f>
        <v>0</v>
      </c>
      <c r="V67" s="41">
        <f>'Balance Sheet'!Z6</f>
        <v>0</v>
      </c>
      <c r="W67" s="41">
        <f>'Balance Sheet'!AA6</f>
        <v>0</v>
      </c>
      <c r="X67" s="41">
        <f>'Balance Sheet'!AB6</f>
        <v>0</v>
      </c>
      <c r="Y67" s="41">
        <f>'Balance Sheet'!AC6</f>
        <v>0</v>
      </c>
      <c r="Z67" s="41">
        <f>'Balance Sheet'!AD6</f>
        <v>0</v>
      </c>
      <c r="AA67" s="41">
        <f>'Balance Sheet'!AE6</f>
        <v>0</v>
      </c>
      <c r="AB67" s="41">
        <f>'Balance Sheet'!AF6</f>
        <v>0</v>
      </c>
      <c r="AC67" s="41">
        <f>'Balance Sheet'!AG6</f>
        <v>0</v>
      </c>
      <c r="AD67" s="41">
        <f>'Balance Sheet'!AH6</f>
        <v>0</v>
      </c>
      <c r="AE67" s="41">
        <f>'Balance Sheet'!AI6</f>
        <v>0</v>
      </c>
      <c r="AF67" s="41">
        <f>'Balance Sheet'!AJ6</f>
        <v>0</v>
      </c>
      <c r="AG67" s="41">
        <f>'Balance Sheet'!AK6</f>
        <v>0</v>
      </c>
      <c r="AH67" s="41">
        <f>'Balance Sheet'!AL6</f>
        <v>0</v>
      </c>
      <c r="AI67" s="41">
        <f>'Balance Sheet'!AM6</f>
        <v>0</v>
      </c>
      <c r="AJ67" s="41">
        <f>'Balance Sheet'!AN6</f>
        <v>0</v>
      </c>
      <c r="AK67" s="41">
        <f>'Balance Sheet'!AO6</f>
        <v>0</v>
      </c>
      <c r="AL67" s="41">
        <f>'Balance Sheet'!AP6</f>
        <v>0</v>
      </c>
      <c r="AM67" s="41">
        <f>'Balance Sheet'!AQ6</f>
        <v>0</v>
      </c>
      <c r="AN67" s="41">
        <f>'Balance Sheet'!AR6</f>
        <v>0</v>
      </c>
      <c r="AO67" s="41">
        <f>'Balance Sheet'!AS6</f>
        <v>0</v>
      </c>
      <c r="AP67" s="41">
        <f>'Balance Sheet'!AT6</f>
        <v>0</v>
      </c>
      <c r="AQ67" s="41">
        <f>'Balance Sheet'!AU6</f>
        <v>0</v>
      </c>
      <c r="AR67" s="41">
        <f>'Balance Sheet'!AV6</f>
        <v>0</v>
      </c>
      <c r="AS67" s="41">
        <f>'Balance Sheet'!AW6</f>
        <v>0</v>
      </c>
      <c r="AT67" s="41">
        <f>'Balance Sheet'!AX6</f>
        <v>0</v>
      </c>
      <c r="AU67" s="41">
        <f>'Balance Sheet'!AY6</f>
        <v>0</v>
      </c>
      <c r="AV67" s="41">
        <f>'Balance Sheet'!AZ6</f>
        <v>0</v>
      </c>
      <c r="AW67" s="41">
        <f>'Balance Sheet'!BA6</f>
        <v>0</v>
      </c>
      <c r="AX67" s="41">
        <f>'Balance Sheet'!BB6</f>
        <v>0</v>
      </c>
      <c r="AY67" s="41">
        <f>'Balance Sheet'!BC6</f>
        <v>0</v>
      </c>
      <c r="AZ67" s="41">
        <f>'Balance Sheet'!BD6</f>
        <v>0</v>
      </c>
      <c r="BA67" s="41">
        <f>'Balance Sheet'!BE6</f>
        <v>0</v>
      </c>
      <c r="BB67" s="41">
        <f>'Balance Sheet'!BF6</f>
        <v>0</v>
      </c>
      <c r="BC67" s="41">
        <f>'Balance Sheet'!BG6</f>
        <v>0</v>
      </c>
      <c r="BD67" s="41">
        <f>'Balance Sheet'!BH6</f>
        <v>0</v>
      </c>
      <c r="BE67" s="41">
        <f>'Balance Sheet'!BI6</f>
        <v>0</v>
      </c>
      <c r="BF67" s="41">
        <f>'Balance Sheet'!BJ6</f>
        <v>0</v>
      </c>
      <c r="BG67" s="41">
        <f>'Balance Sheet'!BK6</f>
        <v>0</v>
      </c>
      <c r="BH67" s="41">
        <f>'Balance Sheet'!BL6</f>
        <v>0</v>
      </c>
      <c r="BI67" s="41">
        <f>'Balance Sheet'!BM6</f>
        <v>0</v>
      </c>
      <c r="BJ67" s="41">
        <f>'Balance Sheet'!BN6</f>
        <v>0</v>
      </c>
      <c r="BK67" s="41">
        <f>'Balance Sheet'!BO6</f>
        <v>0</v>
      </c>
      <c r="BL67" s="41">
        <f>'Balance Sheet'!BP6</f>
        <v>0</v>
      </c>
      <c r="BM67" s="41">
        <f>'Balance Sheet'!BQ6</f>
        <v>0</v>
      </c>
      <c r="BN67" s="41">
        <f>'Balance Sheet'!BR6</f>
        <v>0</v>
      </c>
      <c r="BO67" s="41">
        <f>'Balance Sheet'!BS6</f>
        <v>0</v>
      </c>
      <c r="BP67" s="41">
        <f>'Balance Sheet'!BT6</f>
        <v>0</v>
      </c>
      <c r="BQ67" s="41">
        <f>'Balance Sheet'!BU6</f>
        <v>0</v>
      </c>
      <c r="BR67" s="41">
        <f>'Balance Sheet'!BV6</f>
        <v>0</v>
      </c>
      <c r="BS67" s="41">
        <f>'Balance Sheet'!BW6</f>
        <v>0</v>
      </c>
      <c r="BT67" s="41">
        <f>'Balance Sheet'!BX6</f>
        <v>0</v>
      </c>
      <c r="BU67" s="41">
        <f>'Balance Sheet'!BY6</f>
        <v>0</v>
      </c>
      <c r="BV67" s="41">
        <f>'Balance Sheet'!BZ6</f>
        <v>0</v>
      </c>
      <c r="BW67" s="41">
        <f>'Balance Sheet'!CA6</f>
        <v>0</v>
      </c>
      <c r="BX67" s="41">
        <f>'Balance Sheet'!CB6</f>
        <v>0</v>
      </c>
      <c r="BY67" s="41">
        <f>'Balance Sheet'!CC6</f>
        <v>0</v>
      </c>
      <c r="BZ67" s="41">
        <f>'Balance Sheet'!CD6</f>
        <v>0</v>
      </c>
      <c r="CA67" s="41"/>
      <c r="CC67" s="43" t="s">
        <v>48</v>
      </c>
      <c r="CD67" s="296"/>
      <c r="CE67" s="48">
        <f>R67</f>
        <v>0</v>
      </c>
      <c r="CF67" s="48">
        <f>AD67</f>
        <v>0</v>
      </c>
      <c r="CG67" s="48">
        <f>AP67</f>
        <v>0</v>
      </c>
      <c r="CH67" s="48">
        <f>BB67</f>
        <v>0</v>
      </c>
      <c r="CI67" s="48">
        <f>BN67</f>
        <v>0</v>
      </c>
      <c r="CJ67" s="305"/>
    </row>
    <row r="68" spans="1:88" ht="15.75" customHeight="1" x14ac:dyDescent="0.2">
      <c r="A68" s="27" t="s">
        <v>49</v>
      </c>
      <c r="B68" s="112"/>
      <c r="C68" s="41">
        <f>'Balance Sheet'!G7</f>
        <v>25864.080000000002</v>
      </c>
      <c r="D68" s="41">
        <f>(34071*1.32)</f>
        <v>44973.72</v>
      </c>
      <c r="E68" s="41">
        <f>D68+E49+E23+2921</f>
        <v>45634.880000000005</v>
      </c>
      <c r="F68" s="41">
        <f>E68+F49+F23</f>
        <v>45634.880000000005</v>
      </c>
      <c r="G68" s="41">
        <f>F68+G49+G23+'Capital Purchases'!E65</f>
        <v>46860.975000000006</v>
      </c>
      <c r="H68" s="41">
        <f>G68+H49+H23+'Capital Purchases'!F65</f>
        <v>43987.070000000007</v>
      </c>
      <c r="I68" s="41">
        <f>H68+I49+I23+'Capital Purchases'!G65</f>
        <v>40613.165000000008</v>
      </c>
      <c r="J68" s="41">
        <f>I68+J49+J23+'Capital Purchases'!H65</f>
        <v>36739.260000000009</v>
      </c>
      <c r="K68" s="41">
        <f>J68+K49+K23+'Capital Purchases'!I65</f>
        <v>32865.35500000001</v>
      </c>
      <c r="L68" s="41">
        <f>K68+L49+L23+'Capital Purchases'!J65</f>
        <v>28991.450000000012</v>
      </c>
      <c r="M68" s="41">
        <f>L68+M49+M23+'Capital Purchases'!K65</f>
        <v>25117.545000000013</v>
      </c>
      <c r="N68" s="41">
        <f>M68+N49+N23+'Capital Purchases'!L65</f>
        <v>21243.640000000014</v>
      </c>
      <c r="O68" s="41">
        <f>N68+O49+O23+'Capital Purchases'!M65</f>
        <v>17369.735000000015</v>
      </c>
      <c r="P68" s="41">
        <f>O68+P49+P23+'Capital Purchases'!N65</f>
        <v>13495.830000000016</v>
      </c>
      <c r="Q68" s="41">
        <f>P68+Q49+Q23+'Capital Purchases'!O65</f>
        <v>9621.9250000000175</v>
      </c>
      <c r="R68" s="41">
        <f>Q68+R49+R23+'Capital Purchases'!P65</f>
        <v>5748.0200000000177</v>
      </c>
      <c r="S68" s="41">
        <f>R68+S49+S23+'Capital Purchases'!Q65</f>
        <v>624.11500000001797</v>
      </c>
      <c r="T68" s="41">
        <f>S68+T49+T23+'Capital Purchases'!R65</f>
        <v>-4916.4566666666487</v>
      </c>
      <c r="U68" s="41">
        <f>T68+U49+U23+'Capital Purchases'!S65</f>
        <v>-10873.694999999982</v>
      </c>
      <c r="V68" s="41">
        <f>U68+V49+V23+'Capital Purchases'!T65</f>
        <v>107752.40000000002</v>
      </c>
      <c r="W68" s="41">
        <f>V68+W49+W23+'Capital Purchases'!U65</f>
        <v>105961.82833333335</v>
      </c>
      <c r="X68" s="41">
        <f>W68+X49+X23+'Capital Purchases'!V65</f>
        <v>113337.92333333335</v>
      </c>
      <c r="Y68" s="41">
        <f>X68+Y49+Y23+'Capital Purchases'!W65</f>
        <v>110297.35166666668</v>
      </c>
      <c r="Z68" s="41">
        <f>Y68+Z49+Z23+'Capital Purchases'!X65</f>
        <v>97256.780000000013</v>
      </c>
      <c r="AA68" s="41">
        <f>Z68+AA49+AA23+'Capital Purchases'!Y65</f>
        <v>93799.541666666686</v>
      </c>
      <c r="AB68" s="41">
        <f>AA68+AB49+AB23+'Capital Purchases'!Z65</f>
        <v>89925.636666666687</v>
      </c>
      <c r="AC68" s="41">
        <f>AB68+AC49+AC23+'Capital Purchases'!AA65</f>
        <v>76051.731666666688</v>
      </c>
      <c r="AD68" s="41">
        <f>AC68+AD49+AD23+'Capital Purchases'!AB65</f>
        <v>62177.82666666669</v>
      </c>
      <c r="AE68" s="41">
        <f>AD68+AE49+AE23+'Capital Purchases'!AC65</f>
        <v>69844.493333333361</v>
      </c>
      <c r="AF68" s="41">
        <f>AE68+AF49+AF23+'Capital Purchases'!AD65</f>
        <v>67594.493333333361</v>
      </c>
      <c r="AG68" s="41">
        <f>AF68+AG49+AG23+'Capital Purchases'!AE65</f>
        <v>65427.826666666697</v>
      </c>
      <c r="AH68" s="41">
        <f>AG68+AH49+AH23+'Capital Purchases'!AF65</f>
        <v>72927.82666666669</v>
      </c>
      <c r="AI68" s="41">
        <f>AH68+AI49+AI23+'Capital Purchases'!AG65</f>
        <v>70011.160000000033</v>
      </c>
      <c r="AJ68" s="41">
        <f>AI68+AJ49+AJ23+'Capital Purchases'!AH65</f>
        <v>66677.826666666704</v>
      </c>
      <c r="AK68" s="41">
        <f>AJ68+AK49+AK23+'Capital Purchases'!AI65</f>
        <v>62927.826666666704</v>
      </c>
      <c r="AL68" s="41">
        <f>AK68+AL49+AL23+'Capital Purchases'!AJ65</f>
        <v>58761.16000000004</v>
      </c>
      <c r="AM68" s="41">
        <f>AL68+AM49+AM23+'Capital Purchases'!AK65</f>
        <v>54177.826666666711</v>
      </c>
      <c r="AN68" s="41">
        <f>AM68+AN49+AN23+'Capital Purchases'!AL65</f>
        <v>154594.49333333338</v>
      </c>
      <c r="AO68" s="41">
        <f>AN68+AO49+AO23+'Capital Purchases'!AM65</f>
        <v>202094.49333333338</v>
      </c>
      <c r="AP68" s="41">
        <f>AO68+AP49+AP23+'Capital Purchases'!AN65</f>
        <v>179594.49333333338</v>
      </c>
      <c r="AQ68" s="41">
        <f>AP68+AQ49+AQ23+'Capital Purchases'!AO65</f>
        <v>282927.82666666672</v>
      </c>
      <c r="AR68" s="41">
        <f>AQ68+AR49+AR23+'Capital Purchases'!AP65</f>
        <v>304594.4933333334</v>
      </c>
      <c r="AS68" s="41">
        <f>AR68+AS49+AS23+'Capital Purchases'!AQ65</f>
        <v>382094.4933333334</v>
      </c>
      <c r="AT68" s="41">
        <f>AS68+AT49+AT23+'Capital Purchases'!AR65</f>
        <v>383761.16000000009</v>
      </c>
      <c r="AU68" s="41">
        <f>AT68+AU49+AU23+'Capital Purchases'!AS65</f>
        <v>367344.4933333334</v>
      </c>
      <c r="AV68" s="41">
        <f>AU68+AV49+AV23+'Capital Purchases'!AT65</f>
        <v>351261.16000000009</v>
      </c>
      <c r="AW68" s="41">
        <f>AV68+AW49+AW23+'Capital Purchases'!AU65</f>
        <v>335094.4933333334</v>
      </c>
      <c r="AX68" s="41">
        <f>AW68+AX49+AX23+'Capital Purchases'!AV65</f>
        <v>318427.82666666672</v>
      </c>
      <c r="AY68" s="41">
        <f>AX68+AY49+AY23+'Capital Purchases'!AW65</f>
        <v>290177.82666666672</v>
      </c>
      <c r="AZ68" s="41">
        <f>AY68+AZ49+AZ23+'Capital Purchases'!AX65</f>
        <v>262344.4933333334</v>
      </c>
      <c r="BA68" s="41">
        <f>AZ68+BA49+BA23+'Capital Purchases'!AY65</f>
        <v>234511.16000000009</v>
      </c>
      <c r="BB68" s="41">
        <f>BA68+BB49+BB23+'Capital Purchases'!AZ65</f>
        <v>206677.82666666678</v>
      </c>
      <c r="BC68" s="41">
        <f>BB68+BC49+BC23+'Capital Purchases'!BA65</f>
        <v>179677.82666666678</v>
      </c>
      <c r="BD68" s="41">
        <f>BC68+BD49+BD23+'Capital Purchases'!BB65</f>
        <v>153094.49333333346</v>
      </c>
      <c r="BE68" s="41">
        <f>BD68+BE49+BE23+'Capital Purchases'!BC65</f>
        <v>126927.82666666681</v>
      </c>
      <c r="BF68" s="41">
        <f>BE68+BF49+BF23+'Capital Purchases'!BD65</f>
        <v>101594.49333333348</v>
      </c>
      <c r="BG68" s="41">
        <f>BF68+BG49+BG23+'Capital Purchases'!BE65</f>
        <v>105427.82666666681</v>
      </c>
      <c r="BH68" s="41">
        <f>BG68+BH49+BH23+'Capital Purchases'!BF65</f>
        <v>89261.160000000149</v>
      </c>
      <c r="BI68" s="41">
        <f>BH68+BI49+BI23+'Capital Purchases'!BG65</f>
        <v>73094.493333333477</v>
      </c>
      <c r="BJ68" s="41">
        <f>BI68+BJ49+BJ23+'Capital Purchases'!BH65</f>
        <v>171927.82666666681</v>
      </c>
      <c r="BK68" s="41">
        <f>BJ68+BK49+BK23+'Capital Purchases'!BI65</f>
        <v>150761.16000000015</v>
      </c>
      <c r="BL68" s="41">
        <f>BK68+BL49+BL23+'Capital Purchases'!BJ65</f>
        <v>143761.16000000015</v>
      </c>
      <c r="BM68" s="41">
        <f>BL68+BM49+BM23+'Capital Purchases'!BK65</f>
        <v>129261.16000000015</v>
      </c>
      <c r="BN68" s="41">
        <f>BM68+BN49+BN23+'Capital Purchases'!BL65</f>
        <v>104761.16000000015</v>
      </c>
      <c r="BO68" s="41">
        <f>BN68+BO49+BO23+'Capital Purchases'!BM65</f>
        <v>80261.160000000149</v>
      </c>
      <c r="BP68" s="41">
        <f>BO68+BP49+BP23+'Capital Purchases'!BN65</f>
        <v>55761.160000000149</v>
      </c>
      <c r="BQ68" s="41">
        <f>BP68+BQ49+BQ23+'Capital Purchases'!BO65</f>
        <v>31261.160000000145</v>
      </c>
      <c r="BR68" s="41">
        <f>BQ68+BR49+BR23+'Capital Purchases'!BP65</f>
        <v>6761.1600000001417</v>
      </c>
      <c r="BS68" s="41"/>
      <c r="BT68" s="41"/>
      <c r="BU68" s="41"/>
      <c r="BV68" s="41"/>
      <c r="BW68" s="41"/>
      <c r="BX68" s="41"/>
      <c r="BY68" s="41"/>
      <c r="BZ68" s="41"/>
      <c r="CC68" s="43" t="s">
        <v>49</v>
      </c>
      <c r="CD68" s="322">
        <f>F68</f>
        <v>45634.880000000005</v>
      </c>
      <c r="CE68" s="48">
        <f>R68</f>
        <v>5748.0200000000177</v>
      </c>
      <c r="CF68" s="48">
        <f>AD68</f>
        <v>62177.82666666669</v>
      </c>
      <c r="CG68" s="48">
        <f>AP68</f>
        <v>179594.49333333338</v>
      </c>
      <c r="CH68" s="48">
        <f>BB68</f>
        <v>206677.82666666678</v>
      </c>
      <c r="CI68" s="48">
        <f>BN68</f>
        <v>104761.16000000015</v>
      </c>
      <c r="CJ68" s="305">
        <f>BZ68</f>
        <v>0</v>
      </c>
    </row>
    <row r="69" spans="1:88" ht="15.75" customHeight="1" x14ac:dyDescent="0.2">
      <c r="A69" s="27" t="s">
        <v>50</v>
      </c>
      <c r="B69" s="113"/>
      <c r="C69" s="95">
        <f t="shared" ref="C69:BN69" si="99">SUM(C67:C68)</f>
        <v>25864.080000000002</v>
      </c>
      <c r="D69" s="95">
        <f t="shared" si="99"/>
        <v>44973.72</v>
      </c>
      <c r="E69" s="95">
        <f t="shared" si="99"/>
        <v>45634.880000000005</v>
      </c>
      <c r="F69" s="95">
        <f t="shared" si="99"/>
        <v>45634.880000000005</v>
      </c>
      <c r="G69" s="95">
        <f t="shared" si="99"/>
        <v>46860.975000000006</v>
      </c>
      <c r="H69" s="95">
        <f t="shared" si="99"/>
        <v>43987.070000000007</v>
      </c>
      <c r="I69" s="95">
        <f t="shared" si="99"/>
        <v>40613.165000000008</v>
      </c>
      <c r="J69" s="95">
        <f t="shared" si="99"/>
        <v>36739.260000000009</v>
      </c>
      <c r="K69" s="95">
        <f t="shared" si="99"/>
        <v>32865.35500000001</v>
      </c>
      <c r="L69" s="95">
        <f t="shared" si="99"/>
        <v>28991.450000000012</v>
      </c>
      <c r="M69" s="95">
        <f t="shared" si="99"/>
        <v>25117.545000000013</v>
      </c>
      <c r="N69" s="95">
        <f t="shared" si="99"/>
        <v>21243.640000000014</v>
      </c>
      <c r="O69" s="95">
        <f t="shared" si="99"/>
        <v>17369.735000000015</v>
      </c>
      <c r="P69" s="95">
        <f t="shared" si="99"/>
        <v>13495.830000000016</v>
      </c>
      <c r="Q69" s="95">
        <f t="shared" si="99"/>
        <v>9621.9250000000175</v>
      </c>
      <c r="R69" s="95">
        <f t="shared" si="99"/>
        <v>5748.0200000000177</v>
      </c>
      <c r="S69" s="95">
        <f t="shared" si="99"/>
        <v>624.11500000001797</v>
      </c>
      <c r="T69" s="95">
        <f t="shared" si="99"/>
        <v>-4916.4566666666487</v>
      </c>
      <c r="U69" s="95">
        <f t="shared" si="99"/>
        <v>-10873.694999999982</v>
      </c>
      <c r="V69" s="95">
        <f t="shared" si="99"/>
        <v>107752.40000000002</v>
      </c>
      <c r="W69" s="95">
        <f t="shared" si="99"/>
        <v>105961.82833333335</v>
      </c>
      <c r="X69" s="95">
        <f t="shared" si="99"/>
        <v>113337.92333333335</v>
      </c>
      <c r="Y69" s="95">
        <f t="shared" si="99"/>
        <v>110297.35166666668</v>
      </c>
      <c r="Z69" s="95">
        <f t="shared" si="99"/>
        <v>97256.780000000013</v>
      </c>
      <c r="AA69" s="95">
        <f t="shared" si="99"/>
        <v>93799.541666666686</v>
      </c>
      <c r="AB69" s="95">
        <f t="shared" si="99"/>
        <v>89925.636666666687</v>
      </c>
      <c r="AC69" s="95">
        <f t="shared" si="99"/>
        <v>76051.731666666688</v>
      </c>
      <c r="AD69" s="95">
        <f t="shared" si="99"/>
        <v>62177.82666666669</v>
      </c>
      <c r="AE69" s="95">
        <f t="shared" si="99"/>
        <v>69844.493333333361</v>
      </c>
      <c r="AF69" s="95">
        <f t="shared" si="99"/>
        <v>67594.493333333361</v>
      </c>
      <c r="AG69" s="95">
        <f t="shared" si="99"/>
        <v>65427.826666666697</v>
      </c>
      <c r="AH69" s="95">
        <f t="shared" si="99"/>
        <v>72927.82666666669</v>
      </c>
      <c r="AI69" s="95">
        <f t="shared" si="99"/>
        <v>70011.160000000033</v>
      </c>
      <c r="AJ69" s="95">
        <f t="shared" si="99"/>
        <v>66677.826666666704</v>
      </c>
      <c r="AK69" s="95">
        <f t="shared" si="99"/>
        <v>62927.826666666704</v>
      </c>
      <c r="AL69" s="95">
        <f t="shared" si="99"/>
        <v>58761.16000000004</v>
      </c>
      <c r="AM69" s="95">
        <f t="shared" si="99"/>
        <v>54177.826666666711</v>
      </c>
      <c r="AN69" s="95">
        <f t="shared" si="99"/>
        <v>154594.49333333338</v>
      </c>
      <c r="AO69" s="95">
        <f t="shared" si="99"/>
        <v>202094.49333333338</v>
      </c>
      <c r="AP69" s="95">
        <f t="shared" si="99"/>
        <v>179594.49333333338</v>
      </c>
      <c r="AQ69" s="95">
        <f t="shared" si="99"/>
        <v>282927.82666666672</v>
      </c>
      <c r="AR69" s="95">
        <f t="shared" si="99"/>
        <v>304594.4933333334</v>
      </c>
      <c r="AS69" s="95">
        <f t="shared" si="99"/>
        <v>382094.4933333334</v>
      </c>
      <c r="AT69" s="95">
        <f t="shared" si="99"/>
        <v>383761.16000000009</v>
      </c>
      <c r="AU69" s="95">
        <f t="shared" si="99"/>
        <v>367344.4933333334</v>
      </c>
      <c r="AV69" s="95">
        <f t="shared" si="99"/>
        <v>351261.16000000009</v>
      </c>
      <c r="AW69" s="95">
        <f t="shared" si="99"/>
        <v>335094.4933333334</v>
      </c>
      <c r="AX69" s="95">
        <f t="shared" si="99"/>
        <v>318427.82666666672</v>
      </c>
      <c r="AY69" s="95">
        <f t="shared" si="99"/>
        <v>290177.82666666672</v>
      </c>
      <c r="AZ69" s="95">
        <f t="shared" si="99"/>
        <v>262344.4933333334</v>
      </c>
      <c r="BA69" s="95">
        <f t="shared" si="99"/>
        <v>234511.16000000009</v>
      </c>
      <c r="BB69" s="95">
        <f t="shared" si="99"/>
        <v>206677.82666666678</v>
      </c>
      <c r="BC69" s="95">
        <f t="shared" si="99"/>
        <v>179677.82666666678</v>
      </c>
      <c r="BD69" s="95">
        <f t="shared" si="99"/>
        <v>153094.49333333346</v>
      </c>
      <c r="BE69" s="95">
        <f t="shared" si="99"/>
        <v>126927.82666666681</v>
      </c>
      <c r="BF69" s="95">
        <f t="shared" si="99"/>
        <v>101594.49333333348</v>
      </c>
      <c r="BG69" s="95">
        <f t="shared" si="99"/>
        <v>105427.82666666681</v>
      </c>
      <c r="BH69" s="95">
        <f t="shared" si="99"/>
        <v>89261.160000000149</v>
      </c>
      <c r="BI69" s="95">
        <f t="shared" si="99"/>
        <v>73094.493333333477</v>
      </c>
      <c r="BJ69" s="95">
        <f t="shared" si="99"/>
        <v>171927.82666666681</v>
      </c>
      <c r="BK69" s="95">
        <f t="shared" si="99"/>
        <v>150761.16000000015</v>
      </c>
      <c r="BL69" s="95">
        <f t="shared" si="99"/>
        <v>143761.16000000015</v>
      </c>
      <c r="BM69" s="95">
        <f t="shared" si="99"/>
        <v>129261.16000000015</v>
      </c>
      <c r="BN69" s="95">
        <f t="shared" si="99"/>
        <v>104761.16000000015</v>
      </c>
      <c r="BO69" s="95">
        <f t="shared" ref="BO69:BZ69" si="100">SUM(BO67:BO68)</f>
        <v>80261.160000000149</v>
      </c>
      <c r="BP69" s="95">
        <f t="shared" si="100"/>
        <v>55761.160000000149</v>
      </c>
      <c r="BQ69" s="95">
        <f t="shared" si="100"/>
        <v>31261.160000000145</v>
      </c>
      <c r="BR69" s="95">
        <f t="shared" si="100"/>
        <v>6761.1600000001417</v>
      </c>
      <c r="BS69" s="95">
        <f t="shared" si="100"/>
        <v>0</v>
      </c>
      <c r="BT69" s="95">
        <f t="shared" si="100"/>
        <v>0</v>
      </c>
      <c r="BU69" s="95">
        <f t="shared" si="100"/>
        <v>0</v>
      </c>
      <c r="BV69" s="95">
        <f t="shared" si="100"/>
        <v>0</v>
      </c>
      <c r="BW69" s="95">
        <f t="shared" si="100"/>
        <v>0</v>
      </c>
      <c r="BX69" s="95">
        <f t="shared" si="100"/>
        <v>0</v>
      </c>
      <c r="BY69" s="95">
        <f t="shared" si="100"/>
        <v>0</v>
      </c>
      <c r="BZ69" s="95">
        <f t="shared" si="100"/>
        <v>0</v>
      </c>
      <c r="CC69" s="43" t="s">
        <v>50</v>
      </c>
      <c r="CD69" s="49">
        <f>Q69</f>
        <v>9621.9250000000175</v>
      </c>
      <c r="CE69" s="49">
        <f>R69</f>
        <v>5748.0200000000177</v>
      </c>
      <c r="CF69" s="49">
        <f>AD69</f>
        <v>62177.82666666669</v>
      </c>
      <c r="CG69" s="49">
        <f>AP69</f>
        <v>179594.49333333338</v>
      </c>
      <c r="CH69" s="49">
        <f>BB69</f>
        <v>206677.82666666678</v>
      </c>
      <c r="CI69" s="49">
        <f>BN69</f>
        <v>104761.16000000015</v>
      </c>
      <c r="CJ69" s="49">
        <f>BZ69</f>
        <v>0</v>
      </c>
    </row>
    <row r="70" spans="1:88" ht="15.75" hidden="1" customHeight="1" x14ac:dyDescent="0.2">
      <c r="B70" s="112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/>
      <c r="AK70" s="41"/>
      <c r="AL70" s="41"/>
      <c r="AM70" s="41"/>
      <c r="AN70" s="41"/>
      <c r="AO70" s="41"/>
      <c r="AP70" s="41"/>
      <c r="AQ70" s="41"/>
      <c r="AR70" s="41"/>
      <c r="AS70" s="41"/>
      <c r="AT70" s="41"/>
      <c r="AU70" s="41"/>
      <c r="AV70" s="41"/>
      <c r="AW70" s="41"/>
      <c r="AX70" s="41"/>
      <c r="AY70" s="41"/>
      <c r="AZ70" s="41"/>
      <c r="BA70" s="41"/>
      <c r="BB70" s="41"/>
      <c r="BC70" s="41"/>
      <c r="BD70" s="41"/>
      <c r="BE70" s="41"/>
      <c r="BF70" s="41"/>
      <c r="BG70" s="41"/>
      <c r="BH70" s="41"/>
      <c r="BI70" s="41"/>
      <c r="BJ70" s="41"/>
      <c r="BK70" s="41"/>
      <c r="BL70" s="41"/>
      <c r="BM70" s="41"/>
      <c r="BN70" s="41"/>
      <c r="BO70" s="41"/>
      <c r="BP70" s="41"/>
      <c r="BQ70" s="41"/>
      <c r="BR70" s="41"/>
      <c r="BS70" s="41"/>
      <c r="BT70" s="41"/>
      <c r="BU70" s="41"/>
      <c r="BV70" s="41"/>
      <c r="BW70" s="41"/>
      <c r="BX70" s="41"/>
      <c r="BY70" s="41"/>
      <c r="BZ70" s="41"/>
      <c r="CC70" s="43"/>
      <c r="CD70" s="296"/>
      <c r="CE70" s="48"/>
      <c r="CF70" s="48"/>
      <c r="CG70" s="48"/>
      <c r="CH70" s="48"/>
      <c r="CI70" s="48"/>
      <c r="CJ70" s="305"/>
    </row>
    <row r="71" spans="1:88" ht="15.75" customHeight="1" x14ac:dyDescent="0.2">
      <c r="A71" s="31"/>
      <c r="B71" s="112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41"/>
      <c r="AB71" s="41"/>
      <c r="AC71" s="41"/>
      <c r="AD71" s="41"/>
      <c r="AE71" s="41"/>
      <c r="AF71" s="41"/>
      <c r="AG71" s="41"/>
      <c r="AH71" s="41"/>
      <c r="AI71" s="41"/>
      <c r="AJ71" s="41"/>
      <c r="AK71" s="41"/>
      <c r="AL71" s="41"/>
      <c r="AM71" s="41"/>
      <c r="AN71" s="41"/>
      <c r="AO71" s="41"/>
      <c r="AP71" s="41"/>
      <c r="AQ71" s="41"/>
      <c r="AR71" s="41"/>
      <c r="AS71" s="41"/>
      <c r="AT71" s="41"/>
      <c r="AU71" s="41"/>
      <c r="AV71" s="41"/>
      <c r="AW71" s="41"/>
      <c r="AX71" s="41"/>
      <c r="AY71" s="41"/>
      <c r="AZ71" s="41"/>
      <c r="BA71" s="41"/>
      <c r="BB71" s="41"/>
      <c r="BC71" s="41"/>
      <c r="BD71" s="41"/>
      <c r="BE71" s="41"/>
      <c r="BF71" s="41"/>
      <c r="BG71" s="41"/>
      <c r="BH71" s="41"/>
      <c r="BI71" s="41"/>
      <c r="BJ71" s="41"/>
      <c r="BK71" s="41"/>
      <c r="BL71" s="41"/>
      <c r="BM71" s="41"/>
      <c r="BN71" s="41"/>
      <c r="BO71" s="41"/>
      <c r="BP71" s="41"/>
      <c r="BQ71" s="41"/>
      <c r="BR71" s="41"/>
      <c r="BS71" s="41"/>
      <c r="BT71" s="41"/>
      <c r="BU71" s="41"/>
      <c r="BV71" s="41"/>
      <c r="BW71" s="41"/>
      <c r="BX71" s="41"/>
      <c r="BY71" s="41"/>
      <c r="BZ71" s="41"/>
      <c r="CC71" s="43"/>
      <c r="CD71" s="296"/>
      <c r="CE71" s="48"/>
      <c r="CF71" s="48"/>
      <c r="CG71" s="48"/>
      <c r="CH71" s="48"/>
      <c r="CI71" s="48"/>
      <c r="CJ71" s="305"/>
    </row>
    <row r="72" spans="1:88" ht="15.75" customHeight="1" x14ac:dyDescent="0.2">
      <c r="A72" s="27" t="s">
        <v>51</v>
      </c>
      <c r="B72" s="112"/>
      <c r="C72" s="41">
        <f>'Balance Sheet'!G11</f>
        <v>646856.76</v>
      </c>
      <c r="D72" s="41">
        <f t="shared" ref="D72:BN72" si="101">D107</f>
        <v>263460.76</v>
      </c>
      <c r="E72" s="41">
        <f t="shared" si="101"/>
        <v>285581.68000000005</v>
      </c>
      <c r="F72" s="41">
        <f t="shared" si="101"/>
        <v>119539.68000000005</v>
      </c>
      <c r="G72" s="41">
        <f t="shared" si="101"/>
        <v>108003.68000000005</v>
      </c>
      <c r="H72" s="41">
        <f t="shared" si="101"/>
        <v>116003.68000000005</v>
      </c>
      <c r="I72" s="41">
        <f t="shared" si="101"/>
        <v>142903.68000000005</v>
      </c>
      <c r="J72" s="41">
        <f t="shared" si="101"/>
        <v>170403.68000000005</v>
      </c>
      <c r="K72" s="41">
        <f t="shared" si="101"/>
        <v>210403.68000000005</v>
      </c>
      <c r="L72" s="41">
        <f t="shared" si="101"/>
        <v>244903.68000000005</v>
      </c>
      <c r="M72" s="41">
        <f t="shared" si="101"/>
        <v>325403.68000000005</v>
      </c>
      <c r="N72" s="41">
        <f t="shared" si="101"/>
        <v>432733.68000000005</v>
      </c>
      <c r="O72" s="41">
        <f t="shared" si="101"/>
        <v>411083.68000000005</v>
      </c>
      <c r="P72" s="41">
        <f t="shared" si="101"/>
        <v>452753.68000000005</v>
      </c>
      <c r="Q72" s="41">
        <f t="shared" si="101"/>
        <v>509003.68000000005</v>
      </c>
      <c r="R72" s="41">
        <f t="shared" si="101"/>
        <v>506003.68000000005</v>
      </c>
      <c r="S72" s="41">
        <f t="shared" si="101"/>
        <v>427534.46800000011</v>
      </c>
      <c r="T72" s="41">
        <f t="shared" si="101"/>
        <v>329475.75600000005</v>
      </c>
      <c r="U72" s="41">
        <f t="shared" si="101"/>
        <v>301983.25600000005</v>
      </c>
      <c r="V72" s="41">
        <f t="shared" si="101"/>
        <v>541296.80133333337</v>
      </c>
      <c r="W72" s="41">
        <f t="shared" si="101"/>
        <v>724616.84666666668</v>
      </c>
      <c r="X72" s="41">
        <f t="shared" si="101"/>
        <v>649429.84666666668</v>
      </c>
      <c r="Y72" s="41">
        <f t="shared" si="101"/>
        <v>714342.34666666668</v>
      </c>
      <c r="Z72" s="41">
        <f t="shared" si="101"/>
        <v>897128.68</v>
      </c>
      <c r="AA72" s="41">
        <f t="shared" si="101"/>
        <v>1006587.0133333333</v>
      </c>
      <c r="AB72" s="41">
        <f t="shared" si="101"/>
        <v>1005274.5133333332</v>
      </c>
      <c r="AC72" s="41">
        <f t="shared" si="101"/>
        <v>1054399.5133333332</v>
      </c>
      <c r="AD72" s="41">
        <f t="shared" si="101"/>
        <v>1239295.3466666664</v>
      </c>
      <c r="AE72" s="41">
        <f t="shared" si="101"/>
        <v>1352878.6799999997</v>
      </c>
      <c r="AF72" s="41">
        <f t="shared" si="101"/>
        <v>1358691.1799999997</v>
      </c>
      <c r="AG72" s="41">
        <f t="shared" si="101"/>
        <v>1631462.0133333332</v>
      </c>
      <c r="AH72" s="41">
        <f t="shared" si="101"/>
        <v>1751462.0133333332</v>
      </c>
      <c r="AI72" s="41">
        <f t="shared" si="101"/>
        <v>1823962.0133333332</v>
      </c>
      <c r="AJ72" s="41">
        <f t="shared" si="101"/>
        <v>1948295.3466666667</v>
      </c>
      <c r="AK72" s="41">
        <f t="shared" si="101"/>
        <v>1941045.3466666667</v>
      </c>
      <c r="AL72" s="41">
        <f t="shared" si="101"/>
        <v>2057232.8466666667</v>
      </c>
      <c r="AM72" s="41">
        <f t="shared" si="101"/>
        <v>2145795.3466666667</v>
      </c>
      <c r="AN72" s="41">
        <f t="shared" si="101"/>
        <v>2329566.1800000002</v>
      </c>
      <c r="AO72" s="41">
        <f t="shared" si="101"/>
        <v>2810232.8466666667</v>
      </c>
      <c r="AP72" s="41">
        <f t="shared" si="101"/>
        <v>2921795.3466666667</v>
      </c>
      <c r="AQ72" s="41">
        <f t="shared" si="101"/>
        <v>2799837.0133333337</v>
      </c>
      <c r="AR72" s="41">
        <f t="shared" si="101"/>
        <v>3151753.6800000006</v>
      </c>
      <c r="AS72" s="41">
        <f t="shared" si="101"/>
        <v>3395899.5133333337</v>
      </c>
      <c r="AT72" s="41">
        <f t="shared" si="101"/>
        <v>3782253.68</v>
      </c>
      <c r="AU72" s="41">
        <f t="shared" si="101"/>
        <v>4079545.3466666667</v>
      </c>
      <c r="AV72" s="41">
        <f t="shared" si="101"/>
        <v>3971482.8466666667</v>
      </c>
      <c r="AW72" s="41">
        <f t="shared" si="101"/>
        <v>4104253.6799999997</v>
      </c>
      <c r="AX72" s="41">
        <f t="shared" si="101"/>
        <v>4494712.0133333337</v>
      </c>
      <c r="AY72" s="41">
        <f t="shared" si="101"/>
        <v>4689732.8466666676</v>
      </c>
      <c r="AZ72" s="41">
        <f t="shared" si="101"/>
        <v>4971128.6800000016</v>
      </c>
      <c r="BA72" s="41">
        <f t="shared" si="101"/>
        <v>5535232.8466666676</v>
      </c>
      <c r="BB72" s="41">
        <f t="shared" si="101"/>
        <v>6045920.3466666685</v>
      </c>
      <c r="BC72" s="41">
        <f t="shared" si="101"/>
        <v>6576628.6800000016</v>
      </c>
      <c r="BD72" s="41">
        <f t="shared" si="101"/>
        <v>6815024.5133333337</v>
      </c>
      <c r="BE72" s="41">
        <f t="shared" si="101"/>
        <v>6976274.5133333337</v>
      </c>
      <c r="BF72" s="41">
        <f t="shared" si="101"/>
        <v>7406316.1799999997</v>
      </c>
      <c r="BG72" s="41">
        <f t="shared" si="101"/>
        <v>7871628.6799999997</v>
      </c>
      <c r="BH72" s="41">
        <f t="shared" si="101"/>
        <v>8177232.8466666667</v>
      </c>
      <c r="BI72" s="41">
        <f t="shared" si="101"/>
        <v>8530337.0133333337</v>
      </c>
      <c r="BJ72" s="41">
        <f t="shared" si="101"/>
        <v>9129899.5133333337</v>
      </c>
      <c r="BK72" s="41">
        <f t="shared" si="101"/>
        <v>9680274.5133333337</v>
      </c>
      <c r="BL72" s="41">
        <f t="shared" si="101"/>
        <v>10274003.68</v>
      </c>
      <c r="BM72" s="41">
        <f t="shared" si="101"/>
        <v>11012107.846666666</v>
      </c>
      <c r="BN72" s="41">
        <f t="shared" si="101"/>
        <v>11653066.18</v>
      </c>
      <c r="BO72" s="41">
        <f t="shared" ref="BO72:BZ72" si="102">BO107</f>
        <v>12026357.846666666</v>
      </c>
      <c r="BP72" s="41">
        <f t="shared" si="102"/>
        <v>12329295.346666668</v>
      </c>
      <c r="BQ72" s="41">
        <f t="shared" si="102"/>
        <v>12980837.013333336</v>
      </c>
      <c r="BR72" s="41">
        <f t="shared" si="102"/>
        <v>13542128.680000003</v>
      </c>
      <c r="BS72" s="41">
        <f t="shared" si="102"/>
        <v>13738962.013333336</v>
      </c>
      <c r="BT72" s="41">
        <f t="shared" si="102"/>
        <v>14090587.013333336</v>
      </c>
      <c r="BU72" s="41">
        <f t="shared" si="102"/>
        <v>14881003.680000003</v>
      </c>
      <c r="BV72" s="41">
        <f t="shared" si="102"/>
        <v>15215232.846666671</v>
      </c>
      <c r="BW72" s="41">
        <f t="shared" si="102"/>
        <v>15391878.680000007</v>
      </c>
      <c r="BX72" s="41">
        <f t="shared" si="102"/>
        <v>16131462.013333339</v>
      </c>
      <c r="BY72" s="41">
        <f t="shared" si="102"/>
        <v>16192378.680000005</v>
      </c>
      <c r="BZ72" s="41">
        <f t="shared" si="102"/>
        <v>15875066.180000007</v>
      </c>
      <c r="CC72" s="43" t="s">
        <v>51</v>
      </c>
      <c r="CD72" s="305">
        <f>F72</f>
        <v>119539.68000000005</v>
      </c>
      <c r="CE72" s="48">
        <f>R72</f>
        <v>506003.68000000005</v>
      </c>
      <c r="CF72" s="48">
        <f>AD72</f>
        <v>1239295.3466666664</v>
      </c>
      <c r="CG72" s="48">
        <f>AP72</f>
        <v>2921795.3466666667</v>
      </c>
      <c r="CH72" s="48">
        <f>BB72</f>
        <v>6045920.3466666685</v>
      </c>
      <c r="CI72" s="48">
        <f>BN72</f>
        <v>11653066.18</v>
      </c>
      <c r="CJ72" s="305">
        <f>BZ72</f>
        <v>15875066.180000007</v>
      </c>
    </row>
    <row r="73" spans="1:88" ht="15.75" customHeight="1" x14ac:dyDescent="0.2">
      <c r="A73" s="31" t="s">
        <v>818</v>
      </c>
      <c r="B73" s="112"/>
      <c r="C73" s="41"/>
      <c r="D73" s="41">
        <f>(175874+45372+102123+52284)*1.32</f>
        <v>495861.96</v>
      </c>
      <c r="E73" s="41">
        <f>(175874+43644+102123+43568-75000)*1.32</f>
        <v>383075.88</v>
      </c>
      <c r="F73" s="41">
        <f>(43644+102123+43568-75000)*1.32-24708</f>
        <v>126214.20000000001</v>
      </c>
      <c r="G73" s="41">
        <f>'Revenue Model auto'!B338</f>
        <v>6400</v>
      </c>
      <c r="H73" s="41">
        <f>'Revenue Model auto'!C338</f>
        <v>12800</v>
      </c>
      <c r="I73" s="41">
        <f>'Revenue Model auto'!D338</f>
        <v>19200</v>
      </c>
      <c r="J73" s="41">
        <f>'Revenue Model auto'!E338</f>
        <v>25600</v>
      </c>
      <c r="K73" s="41">
        <f>'Revenue Model auto'!F338</f>
        <v>32000</v>
      </c>
      <c r="L73" s="41">
        <f>'Revenue Model auto'!G338</f>
        <v>60000</v>
      </c>
      <c r="M73" s="41">
        <f>'Revenue Model auto'!H338</f>
        <v>60000</v>
      </c>
      <c r="N73" s="41">
        <f>'Revenue Model auto'!I338</f>
        <v>60000</v>
      </c>
      <c r="O73" s="41">
        <f>'Revenue Model auto'!J338</f>
        <v>60000</v>
      </c>
      <c r="P73" s="41">
        <f>'Revenue Model auto'!K338</f>
        <v>60000</v>
      </c>
      <c r="Q73" s="41">
        <f>'Revenue Model auto'!L338</f>
        <v>60000</v>
      </c>
      <c r="R73" s="41">
        <f>'Revenue Model auto'!M338</f>
        <v>60000</v>
      </c>
      <c r="S73" s="41">
        <f>'Revenue Model auto'!N338</f>
        <v>128750</v>
      </c>
      <c r="T73" s="41">
        <f>'Revenue Model auto'!O338</f>
        <v>145416.66666666666</v>
      </c>
      <c r="U73" s="41">
        <f>'Revenue Model auto'!P338</f>
        <v>160000</v>
      </c>
      <c r="V73" s="41">
        <f>'Revenue Model auto'!Q338</f>
        <v>343516.66666666669</v>
      </c>
      <c r="W73" s="41">
        <f>'Revenue Model auto'!R338</f>
        <v>317833.33333333337</v>
      </c>
      <c r="X73" s="41">
        <f>'Revenue Model auto'!S338</f>
        <v>313750</v>
      </c>
      <c r="Y73" s="41">
        <f>'Revenue Model auto'!T338</f>
        <v>304583.33333333337</v>
      </c>
      <c r="Z73" s="41">
        <f>'Revenue Model auto'!U338</f>
        <v>270416.66666666669</v>
      </c>
      <c r="AA73" s="41">
        <f>'Revenue Model auto'!V338</f>
        <v>259166.66666666669</v>
      </c>
      <c r="AB73" s="41">
        <f>'Revenue Model auto'!W338</f>
        <v>245833.33333333337</v>
      </c>
      <c r="AC73" s="41">
        <f>'Revenue Model auto'!X338</f>
        <v>207500.00000000006</v>
      </c>
      <c r="AD73" s="41">
        <f>'Revenue Model auto'!Y338</f>
        <v>169166.66666666674</v>
      </c>
      <c r="AE73" s="41">
        <f>'Revenue Model auto'!Z338</f>
        <v>201666.66666666674</v>
      </c>
      <c r="AF73" s="41">
        <f>'Revenue Model auto'!AA338</f>
        <v>282083.33333333343</v>
      </c>
      <c r="AG73" s="41">
        <f>'Revenue Model auto'!AB338</f>
        <v>310416.66666666674</v>
      </c>
      <c r="AH73" s="41">
        <f>'Revenue Model auto'!AC338</f>
        <v>434583.33333333337</v>
      </c>
      <c r="AI73" s="41">
        <f>'Revenue Model auto'!AD338</f>
        <v>553666.66666666674</v>
      </c>
      <c r="AJ73" s="41">
        <f>'Revenue Model auto'!AE338</f>
        <v>576666.66666666674</v>
      </c>
      <c r="AK73" s="41">
        <f>'Revenue Model auto'!AF338</f>
        <v>594583.33333333337</v>
      </c>
      <c r="AL73" s="41">
        <f>'Revenue Model auto'!AG338</f>
        <v>610416.66666666674</v>
      </c>
      <c r="AM73" s="41">
        <f>'Revenue Model auto'!AH338</f>
        <v>649166.66666666674</v>
      </c>
      <c r="AN73" s="41">
        <f>'Revenue Model auto'!AI338</f>
        <v>795416.66666666674</v>
      </c>
      <c r="AO73" s="41">
        <f>'Revenue Model auto'!AJ338</f>
        <v>756250.00000000012</v>
      </c>
      <c r="AP73" s="41">
        <f>'Revenue Model auto'!AK338</f>
        <v>690000</v>
      </c>
      <c r="AQ73" s="41">
        <f>'Revenue Model auto'!AL338</f>
        <v>673750</v>
      </c>
      <c r="AR73" s="41">
        <f>'Revenue Model auto'!AM338</f>
        <v>842083.33333333326</v>
      </c>
      <c r="AS73" s="41">
        <f>'Revenue Model auto'!AN338</f>
        <v>825000</v>
      </c>
      <c r="AT73" s="41">
        <f>'Revenue Model auto'!AO338</f>
        <v>867500</v>
      </c>
      <c r="AU73" s="41">
        <f>'Revenue Model auto'!AP338</f>
        <v>904916.66666666674</v>
      </c>
      <c r="AV73" s="41">
        <f>'Revenue Model auto'!AQ338</f>
        <v>848333.33333333349</v>
      </c>
      <c r="AW73" s="41">
        <f>'Revenue Model auto'!AR338</f>
        <v>811666.66666666674</v>
      </c>
      <c r="AX73" s="41">
        <f>'Revenue Model auto'!AS338</f>
        <v>786666.66666666674</v>
      </c>
      <c r="AY73" s="41">
        <f>'Revenue Model auto'!AT338</f>
        <v>761666.66666666698</v>
      </c>
      <c r="AZ73" s="41">
        <f>'Revenue Model auto'!AU338</f>
        <v>836666.66666666698</v>
      </c>
      <c r="BA73" s="41">
        <f>'Revenue Model auto'!AV338</f>
        <v>736666.66666666698</v>
      </c>
      <c r="BB73" s="41">
        <f>'Revenue Model auto'!AW338</f>
        <v>611666.66666666698</v>
      </c>
      <c r="BC73" s="41">
        <f>'Revenue Model auto'!AX338</f>
        <v>611666.66666666698</v>
      </c>
      <c r="BD73" s="41">
        <f>'Revenue Model auto'!AY338</f>
        <v>711666.66666666698</v>
      </c>
      <c r="BE73" s="41">
        <f>'Revenue Model auto'!AZ338</f>
        <v>711666.66666666698</v>
      </c>
      <c r="BF73" s="41">
        <f>'Revenue Model auto'!BA338</f>
        <v>736666.66666666698</v>
      </c>
      <c r="BG73" s="41">
        <f>'Revenue Model auto'!BB338</f>
        <v>833666.66666666698</v>
      </c>
      <c r="BH73" s="41">
        <f>'Revenue Model auto'!BC338</f>
        <v>786666.66666666698</v>
      </c>
      <c r="BI73" s="41">
        <f>'Revenue Model auto'!BD338</f>
        <v>736666.66666666698</v>
      </c>
      <c r="BJ73" s="41">
        <f>'Revenue Model auto'!BE338</f>
        <v>661666.66666666698</v>
      </c>
      <c r="BK73" s="41">
        <f>'Revenue Model auto'!BF338</f>
        <v>686666.66666666698</v>
      </c>
      <c r="BL73" s="41">
        <f>'Revenue Model auto'!BG338</f>
        <v>786666.66666666698</v>
      </c>
      <c r="BM73" s="41">
        <f>'Revenue Model auto'!BH338</f>
        <v>686666.66666666698</v>
      </c>
      <c r="BN73" s="41">
        <f>'Revenue Model auto'!BI338</f>
        <v>561666.66666666698</v>
      </c>
      <c r="BO73" s="41">
        <f>'Revenue Model auto'!BJ338</f>
        <v>561666.66666666698</v>
      </c>
      <c r="BP73" s="41">
        <f>'Revenue Model auto'!BK338</f>
        <v>636666.66666666698</v>
      </c>
      <c r="BQ73" s="41">
        <f>'Revenue Model auto'!BL338</f>
        <v>661666.66666666698</v>
      </c>
      <c r="BR73" s="41">
        <f>'Revenue Model auto'!BM338</f>
        <v>686666.66666666698</v>
      </c>
      <c r="BS73" s="41">
        <f>'Revenue Model auto'!BN338</f>
        <v>736666.66666666698</v>
      </c>
      <c r="BT73" s="41">
        <f>'Revenue Model auto'!BO338</f>
        <v>711666.66666666698</v>
      </c>
      <c r="BU73" s="41">
        <f>'Revenue Model auto'!BP338</f>
        <v>686666.66666666698</v>
      </c>
      <c r="BV73" s="41">
        <f>'Revenue Model auto'!BQ338</f>
        <v>611666.66666666698</v>
      </c>
      <c r="BW73" s="41">
        <f>'Revenue Model auto'!BR338</f>
        <v>636666.66666666698</v>
      </c>
      <c r="BX73" s="41">
        <f>'Revenue Model auto'!BS338</f>
        <v>736666.66666666698</v>
      </c>
      <c r="BY73" s="41">
        <f>'Revenue Model auto'!BT338</f>
        <v>636666.66666666698</v>
      </c>
      <c r="BZ73" s="41">
        <f>'Revenue Model auto'!BU338</f>
        <v>511666.66666666698</v>
      </c>
      <c r="CC73" s="43" t="s">
        <v>16</v>
      </c>
      <c r="CD73" s="305">
        <f>F73</f>
        <v>126214.20000000001</v>
      </c>
      <c r="CE73" s="48">
        <f>R73</f>
        <v>60000</v>
      </c>
      <c r="CF73" s="48">
        <f>AD73</f>
        <v>169166.66666666674</v>
      </c>
      <c r="CG73" s="48">
        <f>AP73</f>
        <v>690000</v>
      </c>
      <c r="CH73" s="48">
        <f>BB73</f>
        <v>611666.66666666698</v>
      </c>
      <c r="CI73" s="48">
        <f>BN73</f>
        <v>561666.66666666698</v>
      </c>
      <c r="CJ73" s="305">
        <f t="shared" ref="CJ73:CJ75" si="103">BZ73</f>
        <v>511666.66666666698</v>
      </c>
    </row>
    <row r="74" spans="1:88" ht="15.75" customHeight="1" x14ac:dyDescent="0.2">
      <c r="A74" s="31" t="s">
        <v>19</v>
      </c>
      <c r="B74" s="112"/>
      <c r="C74" s="41">
        <f>'Balance Sheet'!G13</f>
        <v>0</v>
      </c>
      <c r="D74" s="41">
        <f t="shared" ref="D74:BN74" si="104">D125</f>
        <v>38857.631999999998</v>
      </c>
      <c r="E74" s="41">
        <f t="shared" si="104"/>
        <v>43840.881599999993</v>
      </c>
      <c r="F74" s="41">
        <f t="shared" si="104"/>
        <v>48312.748879999985</v>
      </c>
      <c r="G74" s="41">
        <f t="shared" si="104"/>
        <v>8773.8672799999913</v>
      </c>
      <c r="H74" s="41">
        <f t="shared" si="104"/>
        <v>13075.867279999991</v>
      </c>
      <c r="I74" s="41">
        <f t="shared" si="104"/>
        <v>17839.867279999991</v>
      </c>
      <c r="J74" s="41">
        <f t="shared" si="104"/>
        <v>8516</v>
      </c>
      <c r="K74" s="41">
        <f t="shared" si="104"/>
        <v>12480</v>
      </c>
      <c r="L74" s="41">
        <f t="shared" si="104"/>
        <v>15542</v>
      </c>
      <c r="M74" s="41">
        <f t="shared" si="104"/>
        <v>4416</v>
      </c>
      <c r="N74" s="41">
        <f t="shared" si="104"/>
        <v>5331.4</v>
      </c>
      <c r="O74" s="41">
        <f t="shared" si="104"/>
        <v>9118.4</v>
      </c>
      <c r="P74" s="41">
        <f t="shared" si="104"/>
        <v>7869</v>
      </c>
      <c r="Q74" s="41">
        <f t="shared" si="104"/>
        <v>8531</v>
      </c>
      <c r="R74" s="41">
        <f t="shared" si="104"/>
        <v>8673</v>
      </c>
      <c r="S74" s="41">
        <f t="shared" si="104"/>
        <v>10046.48424</v>
      </c>
      <c r="T74" s="41">
        <f t="shared" si="104"/>
        <v>14239.425146666668</v>
      </c>
      <c r="U74" s="41">
        <f t="shared" si="104"/>
        <v>22415.842720000001</v>
      </c>
      <c r="V74" s="41">
        <f t="shared" si="104"/>
        <v>18421.837573333331</v>
      </c>
      <c r="W74" s="41">
        <f t="shared" si="104"/>
        <v>36465.187573333329</v>
      </c>
      <c r="X74" s="41">
        <f t="shared" si="104"/>
        <v>50814.347573333325</v>
      </c>
      <c r="Y74" s="41">
        <f t="shared" si="104"/>
        <v>22799.676666666659</v>
      </c>
      <c r="Z74" s="41">
        <f t="shared" si="104"/>
        <v>28098.526666666658</v>
      </c>
      <c r="AA74" s="41">
        <f t="shared" si="104"/>
        <v>44965.29333333332</v>
      </c>
      <c r="AB74" s="41">
        <f t="shared" si="104"/>
        <v>28302.699999999993</v>
      </c>
      <c r="AC74" s="41">
        <f t="shared" si="104"/>
        <v>34692.383333333324</v>
      </c>
      <c r="AD74" s="41">
        <f t="shared" si="104"/>
        <v>37930.399999999994</v>
      </c>
      <c r="AE74" s="41">
        <f t="shared" si="104"/>
        <v>14376.12166666667</v>
      </c>
      <c r="AF74" s="41">
        <f t="shared" si="104"/>
        <v>20203.393333333337</v>
      </c>
      <c r="AG74" s="41">
        <f t="shared" si="104"/>
        <v>34606.915000000008</v>
      </c>
      <c r="AH74" s="41">
        <f t="shared" si="104"/>
        <v>20057.043333333339</v>
      </c>
      <c r="AI74" s="41">
        <f t="shared" si="104"/>
        <v>22356.815000000006</v>
      </c>
      <c r="AJ74" s="41">
        <f t="shared" si="104"/>
        <v>30284.503333333341</v>
      </c>
      <c r="AK74" s="41">
        <f t="shared" si="104"/>
        <v>16083.293333333333</v>
      </c>
      <c r="AL74" s="41">
        <f t="shared" si="104"/>
        <v>18898.064999999999</v>
      </c>
      <c r="AM74" s="41">
        <f t="shared" si="104"/>
        <v>32423.25333333333</v>
      </c>
      <c r="AN74" s="41">
        <f t="shared" si="104"/>
        <v>20732.876666666667</v>
      </c>
      <c r="AO74" s="41">
        <f t="shared" si="104"/>
        <v>26610.981666666663</v>
      </c>
      <c r="AP74" s="41">
        <f t="shared" si="104"/>
        <v>35772.42</v>
      </c>
      <c r="AQ74" s="41">
        <f t="shared" si="104"/>
        <v>20185.34441666667</v>
      </c>
      <c r="AR74" s="41">
        <f t="shared" si="104"/>
        <v>30187.16716666667</v>
      </c>
      <c r="AS74" s="41">
        <f t="shared" si="104"/>
        <v>46377.739916666673</v>
      </c>
      <c r="AT74" s="41">
        <f t="shared" si="104"/>
        <v>30859.062166666659</v>
      </c>
      <c r="AU74" s="41">
        <f t="shared" si="104"/>
        <v>48099.634916666662</v>
      </c>
      <c r="AV74" s="41">
        <f t="shared" si="104"/>
        <v>63184.790999999997</v>
      </c>
      <c r="AW74" s="41">
        <f t="shared" si="104"/>
        <v>33536.978833333327</v>
      </c>
      <c r="AX74" s="41">
        <f t="shared" si="104"/>
        <v>51255.468249999976</v>
      </c>
      <c r="AY74" s="41">
        <f t="shared" si="104"/>
        <v>69813.957666666625</v>
      </c>
      <c r="AZ74" s="41">
        <f t="shared" si="104"/>
        <v>35071.562166666648</v>
      </c>
      <c r="BA74" s="41">
        <f t="shared" si="104"/>
        <v>51134.634916666648</v>
      </c>
      <c r="BB74" s="41">
        <f t="shared" si="104"/>
        <v>65992.290999999983</v>
      </c>
      <c r="BC74" s="41">
        <f t="shared" si="104"/>
        <v>31094.465804166663</v>
      </c>
      <c r="BD74" s="41">
        <f t="shared" si="104"/>
        <v>46881.27552499999</v>
      </c>
      <c r="BE74" s="41">
        <f t="shared" si="104"/>
        <v>63118.08524583331</v>
      </c>
      <c r="BF74" s="41">
        <f t="shared" si="104"/>
        <v>31523.619441666648</v>
      </c>
      <c r="BG74" s="41">
        <f t="shared" si="104"/>
        <v>44705.012495833318</v>
      </c>
      <c r="BH74" s="41">
        <f t="shared" si="104"/>
        <v>58336.405549999981</v>
      </c>
      <c r="BI74" s="41">
        <f t="shared" si="104"/>
        <v>25607.369441666662</v>
      </c>
      <c r="BJ74" s="41">
        <f t="shared" si="104"/>
        <v>37133.345829166661</v>
      </c>
      <c r="BK74" s="41">
        <f t="shared" si="104"/>
        <v>49259.322216666653</v>
      </c>
      <c r="BL74" s="41">
        <f t="shared" si="104"/>
        <v>24201.952774999991</v>
      </c>
      <c r="BM74" s="41">
        <f t="shared" si="104"/>
        <v>35827.92916249999</v>
      </c>
      <c r="BN74" s="41">
        <f t="shared" si="104"/>
        <v>47903.905549999996</v>
      </c>
      <c r="BO74" s="41">
        <f t="shared" ref="BO74:BZ74" si="105">BO125</f>
        <v>60929.881937500002</v>
      </c>
      <c r="BP74" s="41">
        <f t="shared" si="105"/>
        <v>73505.858325000008</v>
      </c>
      <c r="BQ74" s="41">
        <f t="shared" si="105"/>
        <v>85224.334712500015</v>
      </c>
      <c r="BR74" s="41">
        <f t="shared" si="105"/>
        <v>96942.811100000021</v>
      </c>
      <c r="BS74" s="41">
        <f t="shared" si="105"/>
        <v>112124.2041541667</v>
      </c>
      <c r="BT74" s="41">
        <f t="shared" si="105"/>
        <v>125236.84720833336</v>
      </c>
      <c r="BU74" s="41">
        <f t="shared" si="105"/>
        <v>138799.49026250004</v>
      </c>
      <c r="BV74" s="41">
        <f t="shared" si="105"/>
        <v>155136.29998333339</v>
      </c>
      <c r="BW74" s="41">
        <f t="shared" si="105"/>
        <v>169556.44303750005</v>
      </c>
      <c r="BX74" s="41">
        <f t="shared" si="105"/>
        <v>184774.5027583334</v>
      </c>
      <c r="BY74" s="41">
        <f t="shared" si="105"/>
        <v>200161.31247916672</v>
      </c>
      <c r="BZ74" s="41">
        <f t="shared" si="105"/>
        <v>218842.28886666673</v>
      </c>
      <c r="CC74" s="43" t="s">
        <v>19</v>
      </c>
      <c r="CD74" s="305">
        <f>F74</f>
        <v>48312.748879999985</v>
      </c>
      <c r="CE74" s="48">
        <f>R74</f>
        <v>8673</v>
      </c>
      <c r="CF74" s="48">
        <f>AD74</f>
        <v>37930.399999999994</v>
      </c>
      <c r="CG74" s="48">
        <f>AP74</f>
        <v>35772.42</v>
      </c>
      <c r="CH74" s="48">
        <f>BB74</f>
        <v>65992.290999999983</v>
      </c>
      <c r="CI74" s="48">
        <f>BN74</f>
        <v>47903.905549999996</v>
      </c>
      <c r="CJ74" s="305">
        <f t="shared" si="103"/>
        <v>218842.28886666673</v>
      </c>
    </row>
    <row r="75" spans="1:88" ht="15.75" customHeight="1" x14ac:dyDescent="0.2">
      <c r="A75" s="27" t="s">
        <v>52</v>
      </c>
      <c r="B75" s="112"/>
      <c r="C75" s="41">
        <f>'Balance Sheet'!G14</f>
        <v>2156487.96</v>
      </c>
      <c r="D75" s="41">
        <f>'All In One'!F4</f>
        <v>1379580.2253333316</v>
      </c>
      <c r="E75" s="41">
        <f>'All In One'!H4</f>
        <v>1145722.2850666649</v>
      </c>
      <c r="F75" s="41">
        <f>'All In One'!J4</f>
        <v>1114771.862346665</v>
      </c>
      <c r="G75" s="41">
        <f>'All In One'!L4</f>
        <v>525369.06662999839</v>
      </c>
      <c r="H75" s="41">
        <f>'All In One'!N4</f>
        <v>234504.51603333169</v>
      </c>
      <c r="I75" s="41">
        <f>'All In One'!P4</f>
        <v>386849.96543666499</v>
      </c>
      <c r="J75" s="41">
        <f>'All In One'!R4</f>
        <v>218691.11866999831</v>
      </c>
      <c r="K75" s="41">
        <f>'All In One'!T4</f>
        <v>-113381.73326666839</v>
      </c>
      <c r="L75" s="41">
        <f>'All In One'!V4</f>
        <v>-348684.36894333502</v>
      </c>
      <c r="M75" s="41">
        <f>'All In One'!X4</f>
        <v>-615345.6712866684</v>
      </c>
      <c r="N75" s="41">
        <f>'All In One'!Z4</f>
        <v>-873574.97363000165</v>
      </c>
      <c r="O75" s="41">
        <f>'All In One'!AB4</f>
        <v>-1076995.2759733349</v>
      </c>
      <c r="P75" s="41">
        <f>'All In One'!AD4</f>
        <v>-1235968.1607337515</v>
      </c>
      <c r="Q75" s="41">
        <f>'All In One'!AF4</f>
        <v>-1451911.0454941681</v>
      </c>
      <c r="R75" s="41">
        <f>'All In One'!AH4</f>
        <v>-1552403.9302545846</v>
      </c>
      <c r="S75" s="41">
        <f>'All In One'!AJ4</f>
        <v>-1730071.2150150014</v>
      </c>
      <c r="T75" s="41">
        <f>'All In One'!AL4</f>
        <v>-1906464.2997754179</v>
      </c>
      <c r="U75" s="41">
        <f>'All In One'!AN4</f>
        <v>-2248839.0965358345</v>
      </c>
      <c r="V75" s="41">
        <f>'All In One'!AP4</f>
        <v>-2411916.8686138345</v>
      </c>
      <c r="W75" s="41">
        <f>'All In One'!AR4</f>
        <v>-2859590.1406918345</v>
      </c>
      <c r="X75" s="41">
        <f>'All In One'!AT4</f>
        <v>-3366634.3424365013</v>
      </c>
      <c r="Y75" s="41">
        <f>'All In One'!AV4</f>
        <v>-3716325.0441811681</v>
      </c>
      <c r="Z75" s="41">
        <f>'All In One'!AX4</f>
        <v>-4040136.2459258349</v>
      </c>
      <c r="AA75" s="41">
        <f>'All In One'!AZ4</f>
        <v>-4291009.4476705017</v>
      </c>
      <c r="AB75" s="41">
        <f>'All In One'!BB4</f>
        <v>-4488851.399415168</v>
      </c>
      <c r="AC75" s="41">
        <f>'All In One'!BD4</f>
        <v>-4696615.8511598352</v>
      </c>
      <c r="AD75" s="41">
        <f>'All In One'!BF4</f>
        <v>-4881477.8029045016</v>
      </c>
      <c r="AE75" s="41">
        <f>'All In One'!BH4</f>
        <v>-5078815.2746491684</v>
      </c>
      <c r="AF75" s="41">
        <f>'All In One'!BJ4</f>
        <v>-5127625.503060502</v>
      </c>
      <c r="AG75" s="41">
        <f>'All In One'!BL4</f>
        <v>-5328038.8513018358</v>
      </c>
      <c r="AH75" s="41">
        <f>'All In One'!BN4</f>
        <v>-5289154.9926386941</v>
      </c>
      <c r="AI75" s="41">
        <f>'All In One'!BP4</f>
        <v>-5228321.307098357</v>
      </c>
      <c r="AJ75" s="41">
        <f>'All In One'!BR4</f>
        <v>-5416360.6975189652</v>
      </c>
      <c r="AK75" s="353">
        <f>'All In One'!BT4</f>
        <v>-5499948.3558923779</v>
      </c>
      <c r="AL75" s="41">
        <f>'All In One'!BV4</f>
        <v>-5503661.0142657906</v>
      </c>
      <c r="AM75" s="41">
        <f>'All In One'!BX4</f>
        <v>-5417218.6726392033</v>
      </c>
      <c r="AN75" s="41">
        <f>'All In One'!BZ4</f>
        <v>-5427463.8310126159</v>
      </c>
      <c r="AO75" s="41">
        <f>'All In One'!CB4</f>
        <v>-5364458.9893860286</v>
      </c>
      <c r="AP75" s="41">
        <f>'All In One'!CD4</f>
        <v>-5216933.3144261083</v>
      </c>
      <c r="AQ75" s="41">
        <f>'All In One'!CF4</f>
        <v>-4689759.3732128544</v>
      </c>
      <c r="AR75" s="41">
        <f>'All In One'!CH4</f>
        <v>-4220448.2848329339</v>
      </c>
      <c r="AS75" s="41">
        <f>'All In One'!CJ4</f>
        <v>-3827594.6714530131</v>
      </c>
      <c r="AT75" s="41">
        <f>'All In One'!CL4</f>
        <v>-3349243.1244795336</v>
      </c>
      <c r="AU75" s="41">
        <f>'All In One'!CN4</f>
        <v>-2647637.4108393881</v>
      </c>
      <c r="AV75" s="41">
        <f>'All In One'!CP4</f>
        <v>-1638331.6971992424</v>
      </c>
      <c r="AW75" s="41">
        <f>'All In One'!CR4</f>
        <v>-767316.79189242923</v>
      </c>
      <c r="AX75" s="41">
        <f>'All In One'!CT4</f>
        <v>228583.94674771605</v>
      </c>
      <c r="AY75" s="41">
        <f>'All In One'!CV4</f>
        <v>1347709.685387861</v>
      </c>
      <c r="AZ75" s="41">
        <f>'All In One'!CX4</f>
        <v>2709668.7573613399</v>
      </c>
      <c r="BA75" s="41">
        <f>'All In One'!CZ4</f>
        <v>3976815.3293348192</v>
      </c>
      <c r="BB75" s="41">
        <f>'All In One'!DB4</f>
        <v>5474170.2346416302</v>
      </c>
      <c r="BC75" s="41">
        <f>'All In One'!DD4</f>
        <v>7401074.8036692766</v>
      </c>
      <c r="BD75" s="41">
        <f>'All In One'!DF4</f>
        <v>9685340.5438885912</v>
      </c>
      <c r="BE75" s="41">
        <f>'All In One'!DH4</f>
        <v>12032522.950774569</v>
      </c>
      <c r="BF75" s="41">
        <f>'All In One'!DJ4</f>
        <v>14243764.104600452</v>
      </c>
      <c r="BG75" s="41">
        <f>'All In One'!DL4</f>
        <v>16725176.091759667</v>
      </c>
      <c r="BH75" s="41">
        <f>'All In One'!DN4</f>
        <v>19446058.912252214</v>
      </c>
      <c r="BI75" s="41">
        <f>'All In One'!DP4</f>
        <v>22254983.399411429</v>
      </c>
      <c r="BJ75" s="41">
        <f>'All In One'!DR4</f>
        <v>25240270.386570647</v>
      </c>
      <c r="BK75" s="41">
        <f>'All In One'!DT4</f>
        <v>28607699.04039653</v>
      </c>
      <c r="BL75" s="41">
        <f>'All In One'!DV4</f>
        <v>32359148.527555745</v>
      </c>
      <c r="BM75" s="41">
        <f>'All In One'!DX4</f>
        <v>36159952.181381628</v>
      </c>
      <c r="BN75" s="41">
        <f>'All In One'!DZ4</f>
        <v>40284130.835207507</v>
      </c>
      <c r="BO75" s="41">
        <f>'All In One'!EB4</f>
        <v>44993138.655700058</v>
      </c>
      <c r="BP75" s="41">
        <f>'All In One'!ED4</f>
        <v>50055775.642859273</v>
      </c>
      <c r="BQ75" s="41">
        <f>'All In One'!EF4</f>
        <v>55022475.130018488</v>
      </c>
      <c r="BR75" s="41">
        <f>'All In One'!EH4</f>
        <v>60138049.617177702</v>
      </c>
      <c r="BS75" s="41">
        <f>'All In One'!EJ4</f>
        <v>65713551.931003585</v>
      </c>
      <c r="BT75" s="41">
        <f>'All In One'!EL4</f>
        <v>71415918.084829465</v>
      </c>
      <c r="BU75" s="41">
        <f>'All In One'!EN4</f>
        <v>77136492.571988672</v>
      </c>
      <c r="BV75" s="41">
        <f>'All In One'!EP4</f>
        <v>83240483.725814551</v>
      </c>
      <c r="BW75" s="41">
        <f>'All In One'!ER4</f>
        <v>89851474.87964043</v>
      </c>
      <c r="BX75" s="41">
        <f>'All In One'!ET4</f>
        <v>96384695.200132981</v>
      </c>
      <c r="BY75" s="41">
        <f>'All In One'!EV4</f>
        <v>103087332.1872922</v>
      </c>
      <c r="BZ75" s="41">
        <f>'All In One'!EX4</f>
        <v>110105135.84111808</v>
      </c>
      <c r="CC75" s="43" t="s">
        <v>52</v>
      </c>
      <c r="CD75" s="305">
        <f>F75</f>
        <v>1114771.862346665</v>
      </c>
      <c r="CE75" s="48">
        <f>R75</f>
        <v>-1552403.9302545846</v>
      </c>
      <c r="CF75" s="48">
        <f>AD75</f>
        <v>-4881477.8029045016</v>
      </c>
      <c r="CG75" s="48">
        <f>AP75</f>
        <v>-5216933.3144261083</v>
      </c>
      <c r="CH75" s="48">
        <f>BB75</f>
        <v>5474170.2346416302</v>
      </c>
      <c r="CI75" s="48">
        <f>BN75</f>
        <v>40284130.835207507</v>
      </c>
      <c r="CJ75" s="305">
        <f t="shared" si="103"/>
        <v>110105135.84111808</v>
      </c>
    </row>
    <row r="76" spans="1:88" ht="15.75" customHeight="1" x14ac:dyDescent="0.2">
      <c r="A76" s="27" t="s">
        <v>53</v>
      </c>
      <c r="B76" s="113"/>
      <c r="C76" s="95">
        <f t="shared" ref="C76:BN76" si="106">SUM(C71:C75)</f>
        <v>2803344.7199999997</v>
      </c>
      <c r="D76" s="95">
        <f t="shared" si="106"/>
        <v>2177760.5773333316</v>
      </c>
      <c r="E76" s="95">
        <f t="shared" si="106"/>
        <v>1858220.7266666649</v>
      </c>
      <c r="F76" s="95">
        <f t="shared" si="106"/>
        <v>1408838.491226665</v>
      </c>
      <c r="G76" s="95">
        <f t="shared" si="106"/>
        <v>648546.61390999844</v>
      </c>
      <c r="H76" s="95">
        <f t="shared" si="106"/>
        <v>376384.06331333175</v>
      </c>
      <c r="I76" s="95">
        <f t="shared" si="106"/>
        <v>566793.51271666505</v>
      </c>
      <c r="J76" s="95">
        <f t="shared" si="106"/>
        <v>423210.79866999836</v>
      </c>
      <c r="K76" s="95">
        <f t="shared" si="106"/>
        <v>141501.94673333166</v>
      </c>
      <c r="L76" s="95">
        <f t="shared" si="106"/>
        <v>-28238.688943334972</v>
      </c>
      <c r="M76" s="95">
        <f t="shared" si="106"/>
        <v>-225525.99128666834</v>
      </c>
      <c r="N76" s="95">
        <f t="shared" si="106"/>
        <v>-375509.89363000158</v>
      </c>
      <c r="O76" s="95">
        <f t="shared" si="106"/>
        <v>-596793.19597333483</v>
      </c>
      <c r="P76" s="95">
        <f t="shared" si="106"/>
        <v>-715345.48073375144</v>
      </c>
      <c r="Q76" s="95">
        <f t="shared" si="106"/>
        <v>-874376.36549416801</v>
      </c>
      <c r="R76" s="95">
        <f t="shared" si="106"/>
        <v>-977727.25025458459</v>
      </c>
      <c r="S76" s="95">
        <f t="shared" si="106"/>
        <v>-1163740.2627750011</v>
      </c>
      <c r="T76" s="95">
        <f t="shared" si="106"/>
        <v>-1417332.4519620845</v>
      </c>
      <c r="U76" s="95">
        <f t="shared" si="106"/>
        <v>-1764439.9978158344</v>
      </c>
      <c r="V76" s="95">
        <f t="shared" si="106"/>
        <v>-1508681.563040501</v>
      </c>
      <c r="W76" s="95">
        <f t="shared" si="106"/>
        <v>-1780674.7731185011</v>
      </c>
      <c r="X76" s="95">
        <f t="shared" si="106"/>
        <v>-2352640.1481965012</v>
      </c>
      <c r="Y76" s="95">
        <f t="shared" si="106"/>
        <v>-2674599.6875145016</v>
      </c>
      <c r="Z76" s="95">
        <f t="shared" si="106"/>
        <v>-2844492.3725925013</v>
      </c>
      <c r="AA76" s="95">
        <f t="shared" si="106"/>
        <v>-2980290.4743371685</v>
      </c>
      <c r="AB76" s="95">
        <f t="shared" si="106"/>
        <v>-3209440.8527485011</v>
      </c>
      <c r="AC76" s="95">
        <f t="shared" si="106"/>
        <v>-3400023.9544931687</v>
      </c>
      <c r="AD76" s="95">
        <f t="shared" si="106"/>
        <v>-3435085.3895711685</v>
      </c>
      <c r="AE76" s="95">
        <f t="shared" si="106"/>
        <v>-3509893.8063158356</v>
      </c>
      <c r="AF76" s="95">
        <f t="shared" si="106"/>
        <v>-3466647.5963938357</v>
      </c>
      <c r="AG76" s="95">
        <f t="shared" si="106"/>
        <v>-3351553.2563018361</v>
      </c>
      <c r="AH76" s="95">
        <f t="shared" si="106"/>
        <v>-3083052.602638694</v>
      </c>
      <c r="AI76" s="95">
        <f t="shared" si="106"/>
        <v>-2828335.8120983574</v>
      </c>
      <c r="AJ76" s="95">
        <f t="shared" si="106"/>
        <v>-2861114.1808522982</v>
      </c>
      <c r="AK76" s="95">
        <f t="shared" si="106"/>
        <v>-2948236.3825590443</v>
      </c>
      <c r="AL76" s="95">
        <f t="shared" si="106"/>
        <v>-2817113.435932457</v>
      </c>
      <c r="AM76" s="95">
        <f t="shared" si="106"/>
        <v>-2589833.4059725362</v>
      </c>
      <c r="AN76" s="95">
        <f t="shared" si="106"/>
        <v>-2281748.1076792828</v>
      </c>
      <c r="AO76" s="95">
        <f t="shared" si="106"/>
        <v>-1771365.1610526955</v>
      </c>
      <c r="AP76" s="95">
        <f t="shared" si="106"/>
        <v>-1569365.5477594417</v>
      </c>
      <c r="AQ76" s="95">
        <f t="shared" si="106"/>
        <v>-1195987.0154628539</v>
      </c>
      <c r="AR76" s="95">
        <f t="shared" si="106"/>
        <v>-196424.10433293367</v>
      </c>
      <c r="AS76" s="95">
        <f t="shared" si="106"/>
        <v>439682.58179698698</v>
      </c>
      <c r="AT76" s="95">
        <f t="shared" si="106"/>
        <v>1331369.6176871327</v>
      </c>
      <c r="AU76" s="95">
        <f t="shared" si="106"/>
        <v>2384924.2374106124</v>
      </c>
      <c r="AV76" s="95">
        <f t="shared" si="106"/>
        <v>3244669.2738007577</v>
      </c>
      <c r="AW76" s="95">
        <f t="shared" si="106"/>
        <v>4182140.5336075709</v>
      </c>
      <c r="AX76" s="95">
        <f t="shared" si="106"/>
        <v>5561218.0949977171</v>
      </c>
      <c r="AY76" s="95">
        <f t="shared" si="106"/>
        <v>6868923.1563878618</v>
      </c>
      <c r="AZ76" s="95">
        <f t="shared" si="106"/>
        <v>8552535.6661946755</v>
      </c>
      <c r="BA76" s="95">
        <f t="shared" si="106"/>
        <v>10299849.47758482</v>
      </c>
      <c r="BB76" s="95">
        <f t="shared" si="106"/>
        <v>12197749.538974967</v>
      </c>
      <c r="BC76" s="95">
        <f t="shared" si="106"/>
        <v>14620464.616140112</v>
      </c>
      <c r="BD76" s="95">
        <f t="shared" si="106"/>
        <v>17258912.999413591</v>
      </c>
      <c r="BE76" s="95">
        <f t="shared" si="106"/>
        <v>19783582.216020405</v>
      </c>
      <c r="BF76" s="95">
        <f t="shared" si="106"/>
        <v>22418270.570708785</v>
      </c>
      <c r="BG76" s="95">
        <f t="shared" si="106"/>
        <v>25475176.450922169</v>
      </c>
      <c r="BH76" s="95">
        <f t="shared" si="106"/>
        <v>28468294.831135549</v>
      </c>
      <c r="BI76" s="95">
        <f t="shared" si="106"/>
        <v>31547594.448853098</v>
      </c>
      <c r="BJ76" s="95">
        <f t="shared" si="106"/>
        <v>35068969.912399814</v>
      </c>
      <c r="BK76" s="95">
        <f t="shared" si="106"/>
        <v>39023899.542613193</v>
      </c>
      <c r="BL76" s="95">
        <f t="shared" si="106"/>
        <v>43444020.826997414</v>
      </c>
      <c r="BM76" s="95">
        <f t="shared" si="106"/>
        <v>47894554.623877458</v>
      </c>
      <c r="BN76" s="95">
        <f t="shared" si="106"/>
        <v>52546767.587424174</v>
      </c>
      <c r="BO76" s="95">
        <f t="shared" ref="BO76:BZ76" si="107">SUM(BO71:BO75)</f>
        <v>57642093.05097089</v>
      </c>
      <c r="BP76" s="95">
        <f t="shared" si="107"/>
        <v>63095243.514517605</v>
      </c>
      <c r="BQ76" s="95">
        <f t="shared" si="107"/>
        <v>68750203.144730985</v>
      </c>
      <c r="BR76" s="95">
        <f t="shared" si="107"/>
        <v>74463787.77494438</v>
      </c>
      <c r="BS76" s="95">
        <f t="shared" si="107"/>
        <v>80301304.815157756</v>
      </c>
      <c r="BT76" s="95">
        <f t="shared" si="107"/>
        <v>86343408.612037808</v>
      </c>
      <c r="BU76" s="95">
        <f t="shared" si="107"/>
        <v>92842962.408917844</v>
      </c>
      <c r="BV76" s="95">
        <f t="shared" si="107"/>
        <v>99222519.539131224</v>
      </c>
      <c r="BW76" s="95">
        <f t="shared" si="107"/>
        <v>106049576.6693446</v>
      </c>
      <c r="BX76" s="95">
        <f t="shared" si="107"/>
        <v>113437598.38289133</v>
      </c>
      <c r="BY76" s="95">
        <f t="shared" si="107"/>
        <v>120116538.84643805</v>
      </c>
      <c r="BZ76" s="95">
        <f t="shared" si="107"/>
        <v>126710710.97665143</v>
      </c>
      <c r="CC76" s="43" t="s">
        <v>53</v>
      </c>
      <c r="CD76" s="49">
        <f>Q76</f>
        <v>-874376.36549416801</v>
      </c>
      <c r="CE76" s="49">
        <f>R76</f>
        <v>-977727.25025458459</v>
      </c>
      <c r="CF76" s="49">
        <f>AD76</f>
        <v>-3435085.3895711685</v>
      </c>
      <c r="CG76" s="49">
        <f>AP76</f>
        <v>-1569365.5477594417</v>
      </c>
      <c r="CH76" s="49">
        <f>BB76</f>
        <v>12197749.538974967</v>
      </c>
      <c r="CI76" s="49">
        <f>BN76</f>
        <v>52546767.587424174</v>
      </c>
      <c r="CJ76" s="49">
        <f>BO76</f>
        <v>57642093.05097089</v>
      </c>
    </row>
    <row r="77" spans="1:88" ht="15.75" customHeight="1" x14ac:dyDescent="0.2">
      <c r="B77" s="112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  <c r="AA77" s="41"/>
      <c r="AB77" s="41"/>
      <c r="AC77" s="41"/>
      <c r="AD77" s="41"/>
      <c r="AE77" s="41"/>
      <c r="AF77" s="41"/>
      <c r="AG77" s="41"/>
      <c r="AH77" s="41"/>
      <c r="AI77" s="41"/>
      <c r="AJ77" s="41"/>
      <c r="AK77" s="41"/>
      <c r="AL77" s="41"/>
      <c r="AM77" s="41"/>
      <c r="AN77" s="41"/>
      <c r="AO77" s="41"/>
      <c r="AP77" s="41"/>
      <c r="AQ77" s="41"/>
      <c r="AR77" s="41"/>
      <c r="AS77" s="41"/>
      <c r="AT77" s="41"/>
      <c r="AU77" s="41"/>
      <c r="AV77" s="41"/>
      <c r="AW77" s="41"/>
      <c r="AX77" s="41"/>
      <c r="AY77" s="41"/>
      <c r="AZ77" s="41"/>
      <c r="BA77" s="41"/>
      <c r="BB77" s="41"/>
      <c r="BC77" s="41"/>
      <c r="BD77" s="41"/>
      <c r="BE77" s="41"/>
      <c r="BF77" s="41"/>
      <c r="BG77" s="41"/>
      <c r="BH77" s="41"/>
      <c r="BI77" s="41"/>
      <c r="BJ77" s="41"/>
      <c r="BK77" s="41"/>
      <c r="BL77" s="41"/>
      <c r="BM77" s="41"/>
      <c r="BN77" s="41"/>
      <c r="BO77" s="41"/>
      <c r="BP77" s="41"/>
      <c r="BQ77" s="41"/>
      <c r="BR77" s="41"/>
      <c r="BS77" s="41"/>
      <c r="BT77" s="41"/>
      <c r="BU77" s="41"/>
      <c r="BV77" s="41"/>
      <c r="BW77" s="41"/>
      <c r="BX77" s="41"/>
      <c r="BY77" s="41"/>
      <c r="BZ77" s="41"/>
      <c r="CC77" s="43"/>
      <c r="CD77" s="296"/>
      <c r="CE77" s="48"/>
      <c r="CF77" s="48"/>
      <c r="CG77" s="48"/>
      <c r="CH77" s="48"/>
      <c r="CI77" s="48"/>
      <c r="CJ77" s="305"/>
    </row>
    <row r="78" spans="1:88" ht="15.75" customHeight="1" x14ac:dyDescent="0.2">
      <c r="A78" s="27" t="s">
        <v>54</v>
      </c>
      <c r="B78" s="112"/>
      <c r="C78" s="41">
        <f>'Balance Sheet'!G17</f>
        <v>-310568.28000000003</v>
      </c>
      <c r="D78" s="41">
        <f t="shared" ref="D78:BN78" si="108">D146</f>
        <v>-44974.807999999961</v>
      </c>
      <c r="E78" s="41">
        <f t="shared" si="108"/>
        <v>-78391.935999999929</v>
      </c>
      <c r="F78" s="41">
        <f t="shared" si="108"/>
        <v>-72330.253119999936</v>
      </c>
      <c r="G78" s="41">
        <f t="shared" si="108"/>
        <v>-38925.807999999946</v>
      </c>
      <c r="H78" s="41">
        <f t="shared" si="108"/>
        <v>-44229.807999999946</v>
      </c>
      <c r="I78" s="41">
        <f t="shared" si="108"/>
        <v>-56625.807999999946</v>
      </c>
      <c r="J78" s="41">
        <f t="shared" si="108"/>
        <v>-93669.807999999961</v>
      </c>
      <c r="K78" s="41">
        <f t="shared" si="108"/>
        <v>-43605.807999999961</v>
      </c>
      <c r="L78" s="41">
        <f t="shared" si="108"/>
        <v>-117717.80799999996</v>
      </c>
      <c r="M78" s="41">
        <f t="shared" si="108"/>
        <v>-67605.807999999961</v>
      </c>
      <c r="N78" s="41">
        <f t="shared" si="108"/>
        <v>-34005.807999999961</v>
      </c>
      <c r="O78" s="41">
        <f t="shared" si="108"/>
        <v>-58065.807999999961</v>
      </c>
      <c r="P78" s="41">
        <f t="shared" si="108"/>
        <v>-58185.807999999961</v>
      </c>
      <c r="Q78" s="41">
        <f t="shared" si="108"/>
        <v>-34185.807999999961</v>
      </c>
      <c r="R78" s="41">
        <f t="shared" si="108"/>
        <v>-46185.807999999961</v>
      </c>
      <c r="S78" s="41">
        <f t="shared" si="108"/>
        <v>-160301.60799999995</v>
      </c>
      <c r="T78" s="41">
        <f t="shared" si="108"/>
        <v>-154301.60799999995</v>
      </c>
      <c r="U78" s="41">
        <f t="shared" si="108"/>
        <v>-119561.60799999995</v>
      </c>
      <c r="V78" s="41">
        <f t="shared" si="108"/>
        <v>-375401.60799999995</v>
      </c>
      <c r="W78" s="41">
        <f t="shared" si="108"/>
        <v>-389081.60799999995</v>
      </c>
      <c r="X78" s="41">
        <f t="shared" si="108"/>
        <v>-155741.60799999995</v>
      </c>
      <c r="Y78" s="41">
        <f t="shared" si="108"/>
        <v>-130061.60799999995</v>
      </c>
      <c r="Z78" s="41">
        <f t="shared" si="108"/>
        <v>-96461.607999999935</v>
      </c>
      <c r="AA78" s="41">
        <f t="shared" si="108"/>
        <v>-168461.60799999995</v>
      </c>
      <c r="AB78" s="41">
        <f t="shared" si="108"/>
        <v>-152981.60799999995</v>
      </c>
      <c r="AC78" s="41">
        <f t="shared" si="108"/>
        <v>-98981.607999999949</v>
      </c>
      <c r="AD78" s="41">
        <f t="shared" si="108"/>
        <v>-80981.607999999949</v>
      </c>
      <c r="AE78" s="41">
        <f t="shared" si="108"/>
        <v>-189640.19799999997</v>
      </c>
      <c r="AF78" s="41">
        <f t="shared" si="108"/>
        <v>-313120.19799999997</v>
      </c>
      <c r="AG78" s="41">
        <f t="shared" si="108"/>
        <v>-397180.19799999997</v>
      </c>
      <c r="AH78" s="41">
        <f t="shared" si="108"/>
        <v>-373180.19799999997</v>
      </c>
      <c r="AI78" s="41">
        <f t="shared" si="108"/>
        <v>-489580.19799999997</v>
      </c>
      <c r="AJ78" s="41">
        <f t="shared" si="108"/>
        <v>-409300.19799999997</v>
      </c>
      <c r="AK78" s="41">
        <f t="shared" si="108"/>
        <v>-281020.19799999997</v>
      </c>
      <c r="AL78" s="41">
        <f t="shared" si="108"/>
        <v>-253420.19799999997</v>
      </c>
      <c r="AM78" s="41">
        <f t="shared" si="108"/>
        <v>-355420.19799999997</v>
      </c>
      <c r="AN78" s="41">
        <f t="shared" si="108"/>
        <v>-463420.19799999997</v>
      </c>
      <c r="AO78" s="41">
        <f t="shared" si="108"/>
        <v>-403420.19799999997</v>
      </c>
      <c r="AP78" s="41">
        <f t="shared" si="108"/>
        <v>-175420.19799999997</v>
      </c>
      <c r="AQ78" s="41">
        <f t="shared" si="108"/>
        <v>-209699.71749999997</v>
      </c>
      <c r="AR78" s="41">
        <f t="shared" si="108"/>
        <v>-497699.71749999997</v>
      </c>
      <c r="AS78" s="41">
        <f t="shared" si="108"/>
        <v>-551759.71750000003</v>
      </c>
      <c r="AT78" s="41">
        <f t="shared" si="108"/>
        <v>-407759.71750000009</v>
      </c>
      <c r="AU78" s="41">
        <f t="shared" si="108"/>
        <v>-494159.71750000009</v>
      </c>
      <c r="AV78" s="41">
        <f t="shared" si="108"/>
        <v>-389759.71750000009</v>
      </c>
      <c r="AW78" s="41">
        <f t="shared" si="108"/>
        <v>-303419.71750000009</v>
      </c>
      <c r="AX78" s="41">
        <f t="shared" si="108"/>
        <v>-347819.71750000009</v>
      </c>
      <c r="AY78" s="41">
        <f t="shared" si="108"/>
        <v>-389819.71750000009</v>
      </c>
      <c r="AZ78" s="41">
        <f t="shared" si="108"/>
        <v>-497819.71750000009</v>
      </c>
      <c r="BA78" s="41">
        <f t="shared" si="108"/>
        <v>-407819.71750000009</v>
      </c>
      <c r="BB78" s="41">
        <f t="shared" si="108"/>
        <v>-179819.71750000009</v>
      </c>
      <c r="BC78" s="41">
        <f t="shared" si="108"/>
        <v>-292250.21297500009</v>
      </c>
      <c r="BD78" s="41">
        <f t="shared" si="108"/>
        <v>-562250.21297500015</v>
      </c>
      <c r="BE78" s="41">
        <f t="shared" si="108"/>
        <v>-574250.21297500003</v>
      </c>
      <c r="BF78" s="41">
        <f t="shared" si="108"/>
        <v>-472250.21297500009</v>
      </c>
      <c r="BG78" s="41">
        <f t="shared" si="108"/>
        <v>-588650.21297500003</v>
      </c>
      <c r="BH78" s="41">
        <f t="shared" si="108"/>
        <v>-514250.21297500009</v>
      </c>
      <c r="BI78" s="41">
        <f t="shared" si="108"/>
        <v>-325850.21297500009</v>
      </c>
      <c r="BJ78" s="41">
        <f t="shared" si="108"/>
        <v>-292250.21297500009</v>
      </c>
      <c r="BK78" s="41">
        <f t="shared" si="108"/>
        <v>-394250.21297500009</v>
      </c>
      <c r="BL78" s="41">
        <f t="shared" si="108"/>
        <v>-592250.21297500003</v>
      </c>
      <c r="BM78" s="41">
        <f t="shared" si="108"/>
        <v>-442250.21297500009</v>
      </c>
      <c r="BN78" s="41">
        <f t="shared" si="108"/>
        <v>-184250.21297500009</v>
      </c>
      <c r="BO78" s="41">
        <f t="shared" ref="BO78:BZ78" si="109">BO146</f>
        <v>-304850.21297500009</v>
      </c>
      <c r="BP78" s="41">
        <f t="shared" si="109"/>
        <v>-544850.21297500003</v>
      </c>
      <c r="BQ78" s="41">
        <f t="shared" si="109"/>
        <v>-574850.21297500003</v>
      </c>
      <c r="BR78" s="41">
        <f t="shared" si="109"/>
        <v>-514850.21297500009</v>
      </c>
      <c r="BS78" s="41">
        <f t="shared" si="109"/>
        <v>-544850.21297500003</v>
      </c>
      <c r="BT78" s="41">
        <f t="shared" si="109"/>
        <v>-484850.21297500009</v>
      </c>
      <c r="BU78" s="41">
        <f t="shared" si="109"/>
        <v>-394850.21297500009</v>
      </c>
      <c r="BV78" s="41">
        <f t="shared" si="109"/>
        <v>-334850.21297500009</v>
      </c>
      <c r="BW78" s="41">
        <f t="shared" si="109"/>
        <v>-394850.21297500009</v>
      </c>
      <c r="BX78" s="41">
        <f t="shared" si="109"/>
        <v>-604850.21297500003</v>
      </c>
      <c r="BY78" s="41">
        <f t="shared" si="109"/>
        <v>-454850.21297500009</v>
      </c>
      <c r="BZ78" s="41">
        <f t="shared" si="109"/>
        <v>-184850.21297500009</v>
      </c>
      <c r="CC78" s="43" t="s">
        <v>54</v>
      </c>
      <c r="CD78" s="305">
        <f>F78</f>
        <v>-72330.253119999936</v>
      </c>
      <c r="CE78" s="48">
        <f>R78</f>
        <v>-46185.807999999961</v>
      </c>
      <c r="CF78" s="48">
        <f>AD78</f>
        <v>-80981.607999999949</v>
      </c>
      <c r="CG78" s="48">
        <f>AP78</f>
        <v>-175420.19799999997</v>
      </c>
      <c r="CH78" s="48">
        <f>BB78</f>
        <v>-179819.71750000009</v>
      </c>
      <c r="CI78" s="48">
        <f>BN78</f>
        <v>-184250.21297500009</v>
      </c>
      <c r="CJ78" s="305">
        <f>BZ78</f>
        <v>-184850.21297500009</v>
      </c>
    </row>
    <row r="79" spans="1:88" ht="15.75" customHeight="1" x14ac:dyDescent="0.2">
      <c r="A79" s="27" t="s">
        <v>64</v>
      </c>
      <c r="B79" s="112"/>
      <c r="C79" s="41">
        <f>'Balance Sheet'!G18</f>
        <v>0</v>
      </c>
      <c r="D79" s="41">
        <f t="shared" ref="D79:F79" si="110">C79</f>
        <v>0</v>
      </c>
      <c r="E79" s="41">
        <f t="shared" si="110"/>
        <v>0</v>
      </c>
      <c r="F79" s="41">
        <f t="shared" si="110"/>
        <v>0</v>
      </c>
      <c r="G79" s="41">
        <f>'Revenue Model auto'!B344</f>
        <v>0</v>
      </c>
      <c r="H79" s="41">
        <f>'Revenue Model auto'!C344</f>
        <v>0</v>
      </c>
      <c r="I79" s="41">
        <f>'Revenue Model auto'!D344</f>
        <v>0</v>
      </c>
      <c r="J79" s="41">
        <f>'Revenue Model auto'!E344</f>
        <v>0</v>
      </c>
      <c r="K79" s="41">
        <f>'Revenue Model auto'!F344</f>
        <v>0</v>
      </c>
      <c r="L79" s="41">
        <f>'Revenue Model auto'!G344</f>
        <v>0</v>
      </c>
      <c r="M79" s="41">
        <f>'Revenue Model auto'!H344</f>
        <v>0</v>
      </c>
      <c r="N79" s="41">
        <f>'Revenue Model auto'!I344</f>
        <v>0</v>
      </c>
      <c r="O79" s="41">
        <f>'Revenue Model auto'!J344</f>
        <v>0</v>
      </c>
      <c r="P79" s="41">
        <f>'Revenue Model auto'!K344</f>
        <v>0</v>
      </c>
      <c r="Q79" s="41">
        <f>'Revenue Model auto'!L344</f>
        <v>0</v>
      </c>
      <c r="R79" s="41">
        <f>'Revenue Model auto'!M344</f>
        <v>0</v>
      </c>
      <c r="S79" s="41">
        <f>'Revenue Model auto'!N344</f>
        <v>0</v>
      </c>
      <c r="T79" s="41">
        <f>'Revenue Model auto'!O344</f>
        <v>0</v>
      </c>
      <c r="U79" s="41">
        <f>'Revenue Model auto'!P344</f>
        <v>0</v>
      </c>
      <c r="V79" s="41">
        <f>'Revenue Model auto'!Q344</f>
        <v>0</v>
      </c>
      <c r="W79" s="41">
        <f>'Revenue Model auto'!R344</f>
        <v>0</v>
      </c>
      <c r="X79" s="41">
        <f>'Revenue Model auto'!S344</f>
        <v>0</v>
      </c>
      <c r="Y79" s="41">
        <f>'Revenue Model auto'!T344</f>
        <v>0</v>
      </c>
      <c r="Z79" s="41">
        <f>'Revenue Model auto'!U344</f>
        <v>0</v>
      </c>
      <c r="AA79" s="41">
        <f>'Revenue Model auto'!V344</f>
        <v>0</v>
      </c>
      <c r="AB79" s="41">
        <f>'Revenue Model auto'!W344</f>
        <v>0</v>
      </c>
      <c r="AC79" s="41">
        <f>'Revenue Model auto'!X344</f>
        <v>0</v>
      </c>
      <c r="AD79" s="41">
        <f>'Revenue Model auto'!Y344</f>
        <v>0</v>
      </c>
      <c r="AE79" s="41">
        <f>'Revenue Model auto'!Z344</f>
        <v>0</v>
      </c>
      <c r="AF79" s="41">
        <f>'Revenue Model auto'!AA344</f>
        <v>0</v>
      </c>
      <c r="AG79" s="41">
        <f>'Revenue Model auto'!AB344</f>
        <v>0</v>
      </c>
      <c r="AH79" s="41">
        <f>'Revenue Model auto'!AC344</f>
        <v>0</v>
      </c>
      <c r="AI79" s="41">
        <f>'Revenue Model auto'!AD344</f>
        <v>0</v>
      </c>
      <c r="AJ79" s="41">
        <f>'Revenue Model auto'!AE344</f>
        <v>0</v>
      </c>
      <c r="AK79" s="41">
        <f>'Revenue Model auto'!AF344</f>
        <v>0</v>
      </c>
      <c r="AL79" s="41">
        <f>'Revenue Model auto'!AG344</f>
        <v>0</v>
      </c>
      <c r="AM79" s="41">
        <f>'Revenue Model auto'!AH344</f>
        <v>0</v>
      </c>
      <c r="AN79" s="41">
        <f>'Revenue Model auto'!AI344</f>
        <v>0</v>
      </c>
      <c r="AO79" s="41">
        <f>'Revenue Model auto'!AJ344</f>
        <v>0</v>
      </c>
      <c r="AP79" s="41">
        <f>'Revenue Model auto'!AK344</f>
        <v>0</v>
      </c>
      <c r="AQ79" s="41">
        <f>'Revenue Model auto'!AL344</f>
        <v>0</v>
      </c>
      <c r="AR79" s="41">
        <f>'Revenue Model auto'!AM344</f>
        <v>0</v>
      </c>
      <c r="AS79" s="41">
        <f>'Revenue Model auto'!AN344</f>
        <v>0</v>
      </c>
      <c r="AT79" s="41">
        <f>'Revenue Model auto'!AO344</f>
        <v>0</v>
      </c>
      <c r="AU79" s="41">
        <f>'Revenue Model auto'!AP344</f>
        <v>0</v>
      </c>
      <c r="AV79" s="41">
        <f>'Revenue Model auto'!AQ344</f>
        <v>0</v>
      </c>
      <c r="AW79" s="41">
        <f>'Revenue Model auto'!AR344</f>
        <v>0</v>
      </c>
      <c r="AX79" s="41">
        <f>'Revenue Model auto'!AS344</f>
        <v>0</v>
      </c>
      <c r="AY79" s="41">
        <f>'Revenue Model auto'!AT344</f>
        <v>0</v>
      </c>
      <c r="AZ79" s="41">
        <f>'Revenue Model auto'!AU344</f>
        <v>0</v>
      </c>
      <c r="BA79" s="41">
        <f>'Revenue Model auto'!AV344</f>
        <v>0</v>
      </c>
      <c r="BB79" s="41">
        <f>'Revenue Model auto'!AW344</f>
        <v>0</v>
      </c>
      <c r="BC79" s="41">
        <f>'Revenue Model auto'!AX344</f>
        <v>0</v>
      </c>
      <c r="BD79" s="41">
        <f>'Revenue Model auto'!AY344</f>
        <v>0</v>
      </c>
      <c r="BE79" s="41">
        <f>'Revenue Model auto'!AZ344</f>
        <v>0</v>
      </c>
      <c r="BF79" s="41">
        <f>'Revenue Model auto'!BA344</f>
        <v>0</v>
      </c>
      <c r="BG79" s="41">
        <f>'Revenue Model auto'!BB344</f>
        <v>0</v>
      </c>
      <c r="BH79" s="41">
        <f>'Revenue Model auto'!BC344</f>
        <v>0</v>
      </c>
      <c r="BI79" s="41">
        <f>'Revenue Model auto'!BD344</f>
        <v>0</v>
      </c>
      <c r="BJ79" s="41">
        <f>'Revenue Model auto'!BE344</f>
        <v>0</v>
      </c>
      <c r="BK79" s="41">
        <f>'Revenue Model auto'!BF344</f>
        <v>0</v>
      </c>
      <c r="BL79" s="41">
        <f>'Revenue Model auto'!BG344</f>
        <v>0</v>
      </c>
      <c r="BM79" s="41">
        <f>'Revenue Model auto'!BH344</f>
        <v>0</v>
      </c>
      <c r="BN79" s="41">
        <f>'Revenue Model auto'!BI344</f>
        <v>0</v>
      </c>
      <c r="BO79" s="41">
        <f>'Revenue Model auto'!BJ344</f>
        <v>0</v>
      </c>
      <c r="BP79" s="41">
        <f>'Revenue Model auto'!BK344</f>
        <v>0</v>
      </c>
      <c r="BQ79" s="41">
        <f>'Revenue Model auto'!BL344</f>
        <v>0</v>
      </c>
      <c r="BR79" s="41">
        <f>'Revenue Model auto'!BM344</f>
        <v>0</v>
      </c>
      <c r="BS79" s="41">
        <f>'Revenue Model auto'!BN344</f>
        <v>0</v>
      </c>
      <c r="BT79" s="41">
        <f>'Revenue Model auto'!BO344</f>
        <v>0</v>
      </c>
      <c r="BU79" s="41">
        <f>'Revenue Model auto'!BP344</f>
        <v>0</v>
      </c>
      <c r="BV79" s="41">
        <f>'Revenue Model auto'!BQ344</f>
        <v>0</v>
      </c>
      <c r="BW79" s="41">
        <f>'Revenue Model auto'!BR344</f>
        <v>0</v>
      </c>
      <c r="BX79" s="41">
        <f>'Revenue Model auto'!BS344</f>
        <v>0</v>
      </c>
      <c r="BY79" s="41">
        <f>'Revenue Model auto'!BT344</f>
        <v>0</v>
      </c>
      <c r="BZ79" s="41">
        <f>'Revenue Model auto'!BU344</f>
        <v>0</v>
      </c>
      <c r="CC79" s="43" t="s">
        <v>64</v>
      </c>
      <c r="CD79" s="305">
        <f>F79</f>
        <v>0</v>
      </c>
      <c r="CE79" s="48">
        <f>R79</f>
        <v>0</v>
      </c>
      <c r="CF79" s="48">
        <f>AD79</f>
        <v>0</v>
      </c>
      <c r="CG79" s="48">
        <f>AP79</f>
        <v>0</v>
      </c>
      <c r="CH79" s="48">
        <f>BB79</f>
        <v>0</v>
      </c>
      <c r="CI79" s="48">
        <f>BN79</f>
        <v>0</v>
      </c>
      <c r="CJ79" s="305"/>
    </row>
    <row r="80" spans="1:88" ht="15.75" customHeight="1" x14ac:dyDescent="0.2">
      <c r="A80" s="27" t="s">
        <v>22</v>
      </c>
      <c r="B80" s="112"/>
      <c r="C80" s="41">
        <f>'Balance Sheet'!G19</f>
        <v>0</v>
      </c>
      <c r="D80" s="41">
        <f>-(247108+17621+40400+28262)-D74</f>
        <v>-372248.63199999998</v>
      </c>
      <c r="E80" s="41">
        <f t="shared" ref="E80" si="111">-(247108+17621+40400+28262)-E74</f>
        <v>-377231.88159999996</v>
      </c>
      <c r="F80" s="41">
        <f>-(247108+17621+40400+28262)-F74</f>
        <v>-381703.74887999997</v>
      </c>
      <c r="G80" s="41">
        <f>-(247108+17621+40400+28262)-G74+300000</f>
        <v>-42164.867280000006</v>
      </c>
      <c r="H80" s="41">
        <f>-(247108+17621+40400+28262)-H74+200000</f>
        <v>-146466.86728000001</v>
      </c>
      <c r="I80" s="41">
        <f>-(247108+17621+40400+28262)-I74+100000</f>
        <v>-251230.86728000001</v>
      </c>
      <c r="J80" s="41">
        <f>-(247108+17621+40400+28262)-J74-103000+100000-103000</f>
        <v>-447907</v>
      </c>
      <c r="K80" s="41">
        <f t="shared" ref="K80:L80" si="112">-(247108+17621+40400+28262)-K74-103000+100000-103000</f>
        <v>-451871</v>
      </c>
      <c r="L80" s="41">
        <f t="shared" si="112"/>
        <v>-454933</v>
      </c>
      <c r="M80" s="41">
        <f>-(247108+17621+40400+28262)-M74-103000+100000-103000+(206000/12)</f>
        <v>-426640.33333333331</v>
      </c>
      <c r="N80" s="41">
        <f>-(247108+17621+40400+28262)-N74-103000+100000-103000+((206000/12)*2)</f>
        <v>-410389.06666666671</v>
      </c>
      <c r="O80" s="41">
        <f t="shared" ref="O80:BX80" si="113">-(247108+17621+40400+28262)-O74</f>
        <v>-342509.4</v>
      </c>
      <c r="P80" s="41">
        <f t="shared" si="113"/>
        <v>-341260</v>
      </c>
      <c r="Q80" s="41">
        <f t="shared" si="113"/>
        <v>-341922</v>
      </c>
      <c r="R80" s="41">
        <f t="shared" si="113"/>
        <v>-342064</v>
      </c>
      <c r="S80" s="41">
        <f t="shared" si="113"/>
        <v>-343437.48424000002</v>
      </c>
      <c r="T80" s="41">
        <f t="shared" si="113"/>
        <v>-347630.42514666665</v>
      </c>
      <c r="U80" s="41">
        <f t="shared" si="113"/>
        <v>-355806.84272000002</v>
      </c>
      <c r="V80" s="41">
        <f t="shared" si="113"/>
        <v>-351812.83757333335</v>
      </c>
      <c r="W80" s="41">
        <f t="shared" si="113"/>
        <v>-369856.18757333333</v>
      </c>
      <c r="X80" s="41">
        <f t="shared" si="113"/>
        <v>-384205.3475733333</v>
      </c>
      <c r="Y80" s="41">
        <f t="shared" si="113"/>
        <v>-356190.67666666664</v>
      </c>
      <c r="Z80" s="41">
        <f t="shared" si="113"/>
        <v>-361489.52666666667</v>
      </c>
      <c r="AA80" s="41">
        <f t="shared" si="113"/>
        <v>-378356.29333333333</v>
      </c>
      <c r="AB80" s="41">
        <f t="shared" si="113"/>
        <v>-361693.7</v>
      </c>
      <c r="AC80" s="41">
        <f t="shared" si="113"/>
        <v>-368083.3833333333</v>
      </c>
      <c r="AD80" s="41">
        <f t="shared" si="113"/>
        <v>-371321.4</v>
      </c>
      <c r="AE80" s="41">
        <f t="shared" si="113"/>
        <v>-347767.12166666664</v>
      </c>
      <c r="AF80" s="41">
        <f t="shared" si="113"/>
        <v>-353594.39333333331</v>
      </c>
      <c r="AG80" s="41">
        <f t="shared" si="113"/>
        <v>-367997.91500000004</v>
      </c>
      <c r="AH80" s="41">
        <f t="shared" si="113"/>
        <v>-353448.04333333333</v>
      </c>
      <c r="AI80" s="41">
        <f t="shared" si="113"/>
        <v>-355747.815</v>
      </c>
      <c r="AJ80" s="41">
        <f t="shared" si="113"/>
        <v>-363675.50333333336</v>
      </c>
      <c r="AK80" s="41">
        <f t="shared" si="113"/>
        <v>-349474.29333333333</v>
      </c>
      <c r="AL80" s="41">
        <f t="shared" si="113"/>
        <v>-352289.065</v>
      </c>
      <c r="AM80" s="41">
        <f t="shared" si="113"/>
        <v>-365814.25333333336</v>
      </c>
      <c r="AN80" s="41">
        <f t="shared" si="113"/>
        <v>-354123.87666666665</v>
      </c>
      <c r="AO80" s="41">
        <f t="shared" si="113"/>
        <v>-360001.98166666669</v>
      </c>
      <c r="AP80" s="41">
        <f t="shared" si="113"/>
        <v>-369163.42</v>
      </c>
      <c r="AQ80" s="41">
        <f t="shared" si="113"/>
        <v>-353576.34441666666</v>
      </c>
      <c r="AR80" s="41">
        <f t="shared" si="113"/>
        <v>-363578.16716666665</v>
      </c>
      <c r="AS80" s="41">
        <f t="shared" si="113"/>
        <v>-379768.73991666664</v>
      </c>
      <c r="AT80" s="41">
        <f t="shared" si="113"/>
        <v>-364250.06216666667</v>
      </c>
      <c r="AU80" s="41">
        <f t="shared" si="113"/>
        <v>-381490.63491666666</v>
      </c>
      <c r="AV80" s="41">
        <f t="shared" si="113"/>
        <v>-396575.79099999997</v>
      </c>
      <c r="AW80" s="41">
        <f t="shared" si="113"/>
        <v>-366927.97883333336</v>
      </c>
      <c r="AX80" s="41">
        <f t="shared" si="113"/>
        <v>-384646.46824999998</v>
      </c>
      <c r="AY80" s="41">
        <f t="shared" si="113"/>
        <v>-403204.9576666666</v>
      </c>
      <c r="AZ80" s="41">
        <f t="shared" si="113"/>
        <v>-368462.56216666667</v>
      </c>
      <c r="BA80" s="41">
        <f t="shared" si="113"/>
        <v>-384525.63491666666</v>
      </c>
      <c r="BB80" s="41">
        <f t="shared" si="113"/>
        <v>-399383.29099999997</v>
      </c>
      <c r="BC80" s="41">
        <f t="shared" si="113"/>
        <v>-364485.46580416668</v>
      </c>
      <c r="BD80" s="41">
        <f t="shared" si="113"/>
        <v>-380272.275525</v>
      </c>
      <c r="BE80" s="41">
        <f t="shared" si="113"/>
        <v>-396509.08524583332</v>
      </c>
      <c r="BF80" s="41">
        <f t="shared" si="113"/>
        <v>-364914.61944166664</v>
      </c>
      <c r="BG80" s="41">
        <f t="shared" si="113"/>
        <v>-378096.01249583333</v>
      </c>
      <c r="BH80" s="41">
        <f t="shared" si="113"/>
        <v>-391727.40554999997</v>
      </c>
      <c r="BI80" s="41">
        <f t="shared" si="113"/>
        <v>-358998.36944166664</v>
      </c>
      <c r="BJ80" s="41">
        <f t="shared" si="113"/>
        <v>-370524.34582916665</v>
      </c>
      <c r="BK80" s="41">
        <f t="shared" si="113"/>
        <v>-382650.32221666665</v>
      </c>
      <c r="BL80" s="41">
        <f t="shared" si="113"/>
        <v>-357592.95277500001</v>
      </c>
      <c r="BM80" s="41">
        <f t="shared" si="113"/>
        <v>-369218.92916249996</v>
      </c>
      <c r="BN80" s="41">
        <f t="shared" si="113"/>
        <v>-381294.90555000002</v>
      </c>
      <c r="BO80" s="41">
        <f t="shared" si="113"/>
        <v>-394320.88193749997</v>
      </c>
      <c r="BP80" s="41">
        <f t="shared" si="113"/>
        <v>-406896.85832500004</v>
      </c>
      <c r="BQ80" s="41">
        <f t="shared" si="113"/>
        <v>-418615.33471249999</v>
      </c>
      <c r="BR80" s="41">
        <f t="shared" si="113"/>
        <v>-430333.81110000005</v>
      </c>
      <c r="BS80" s="41">
        <f t="shared" si="113"/>
        <v>-445515.20415416668</v>
      </c>
      <c r="BT80" s="41">
        <f t="shared" si="113"/>
        <v>-458627.84720833338</v>
      </c>
      <c r="BU80" s="41">
        <f t="shared" si="113"/>
        <v>-472190.49026250001</v>
      </c>
      <c r="BV80" s="41">
        <f t="shared" si="113"/>
        <v>-488527.29998333339</v>
      </c>
      <c r="BW80" s="41">
        <f t="shared" si="113"/>
        <v>-502947.44303750002</v>
      </c>
      <c r="BX80" s="41">
        <f t="shared" si="113"/>
        <v>-518165.5027583334</v>
      </c>
      <c r="BY80" s="41">
        <f t="shared" ref="BY80:BZ80" si="114">-(247108+17621+40400+28262)-BY74</f>
        <v>-533552.31247916678</v>
      </c>
      <c r="BZ80" s="41">
        <f t="shared" si="114"/>
        <v>-552233.28886666673</v>
      </c>
      <c r="CC80" s="43" t="s">
        <v>22</v>
      </c>
      <c r="CD80" s="322">
        <f>F80</f>
        <v>-381703.74887999997</v>
      </c>
      <c r="CE80" s="48">
        <f>R80</f>
        <v>-342064</v>
      </c>
      <c r="CF80" s="48">
        <f>AD80</f>
        <v>-371321.4</v>
      </c>
      <c r="CG80" s="48">
        <f>AP80</f>
        <v>-369163.42</v>
      </c>
      <c r="CH80" s="48">
        <f>BB80</f>
        <v>-399383.29099999997</v>
      </c>
      <c r="CI80" s="48">
        <f>BN80</f>
        <v>-381294.90555000002</v>
      </c>
      <c r="CJ80" s="305">
        <f>BZ80</f>
        <v>-552233.28886666673</v>
      </c>
    </row>
    <row r="81" spans="1:88" ht="15.75" customHeight="1" x14ac:dyDescent="0.2">
      <c r="A81" s="27" t="s">
        <v>56</v>
      </c>
      <c r="B81" s="113"/>
      <c r="C81" s="95">
        <f t="shared" ref="C81:BN81" si="115">SUM(C78:C80)</f>
        <v>-310568.28000000003</v>
      </c>
      <c r="D81" s="95">
        <f t="shared" si="115"/>
        <v>-417223.43999999994</v>
      </c>
      <c r="E81" s="95">
        <f t="shared" si="115"/>
        <v>-455623.81759999989</v>
      </c>
      <c r="F81" s="95">
        <f t="shared" si="115"/>
        <v>-454034.00199999992</v>
      </c>
      <c r="G81" s="95">
        <f t="shared" si="115"/>
        <v>-81090.675279999952</v>
      </c>
      <c r="H81" s="95">
        <f t="shared" si="115"/>
        <v>-190696.67527999997</v>
      </c>
      <c r="I81" s="95">
        <f t="shared" si="115"/>
        <v>-307856.67527999997</v>
      </c>
      <c r="J81" s="95">
        <f t="shared" si="115"/>
        <v>-541576.80799999996</v>
      </c>
      <c r="K81" s="95">
        <f t="shared" si="115"/>
        <v>-495476.80799999996</v>
      </c>
      <c r="L81" s="95">
        <f t="shared" si="115"/>
        <v>-572650.80799999996</v>
      </c>
      <c r="M81" s="95">
        <f t="shared" si="115"/>
        <v>-494246.14133333327</v>
      </c>
      <c r="N81" s="95">
        <f t="shared" si="115"/>
        <v>-444394.87466666667</v>
      </c>
      <c r="O81" s="95">
        <f t="shared" si="115"/>
        <v>-400575.20799999998</v>
      </c>
      <c r="P81" s="95">
        <f t="shared" si="115"/>
        <v>-399445.80799999996</v>
      </c>
      <c r="Q81" s="95">
        <f t="shared" si="115"/>
        <v>-376107.80799999996</v>
      </c>
      <c r="R81" s="95">
        <f t="shared" si="115"/>
        <v>-388249.80799999996</v>
      </c>
      <c r="S81" s="95">
        <f t="shared" si="115"/>
        <v>-503739.09223999997</v>
      </c>
      <c r="T81" s="95">
        <f t="shared" si="115"/>
        <v>-501932.0331466666</v>
      </c>
      <c r="U81" s="95">
        <f t="shared" si="115"/>
        <v>-475368.45071999996</v>
      </c>
      <c r="V81" s="95">
        <f t="shared" si="115"/>
        <v>-727214.4455733333</v>
      </c>
      <c r="W81" s="95">
        <f t="shared" si="115"/>
        <v>-758937.79557333328</v>
      </c>
      <c r="X81" s="95">
        <f t="shared" si="115"/>
        <v>-539946.95557333319</v>
      </c>
      <c r="Y81" s="95">
        <f t="shared" si="115"/>
        <v>-486252.28466666659</v>
      </c>
      <c r="Z81" s="95">
        <f t="shared" si="115"/>
        <v>-457951.13466666662</v>
      </c>
      <c r="AA81" s="95">
        <f t="shared" si="115"/>
        <v>-546817.90133333323</v>
      </c>
      <c r="AB81" s="95">
        <f t="shared" si="115"/>
        <v>-514675.30799999996</v>
      </c>
      <c r="AC81" s="95">
        <f t="shared" si="115"/>
        <v>-467064.99133333325</v>
      </c>
      <c r="AD81" s="95">
        <f t="shared" si="115"/>
        <v>-452303.00799999997</v>
      </c>
      <c r="AE81" s="95">
        <f t="shared" si="115"/>
        <v>-537407.31966666668</v>
      </c>
      <c r="AF81" s="95">
        <f t="shared" si="115"/>
        <v>-666714.59133333329</v>
      </c>
      <c r="AG81" s="95">
        <f t="shared" si="115"/>
        <v>-765178.11300000001</v>
      </c>
      <c r="AH81" s="95">
        <f t="shared" si="115"/>
        <v>-726628.24133333331</v>
      </c>
      <c r="AI81" s="95">
        <f t="shared" si="115"/>
        <v>-845328.01300000004</v>
      </c>
      <c r="AJ81" s="95">
        <f t="shared" si="115"/>
        <v>-772975.70133333327</v>
      </c>
      <c r="AK81" s="95">
        <f t="shared" si="115"/>
        <v>-630494.49133333331</v>
      </c>
      <c r="AL81" s="95">
        <f t="shared" si="115"/>
        <v>-605709.26300000004</v>
      </c>
      <c r="AM81" s="95">
        <f t="shared" si="115"/>
        <v>-721234.45133333327</v>
      </c>
      <c r="AN81" s="95">
        <f t="shared" si="115"/>
        <v>-817544.07466666657</v>
      </c>
      <c r="AO81" s="95">
        <f t="shared" si="115"/>
        <v>-763422.17966666666</v>
      </c>
      <c r="AP81" s="95">
        <f t="shared" si="115"/>
        <v>-544583.61800000002</v>
      </c>
      <c r="AQ81" s="95">
        <f t="shared" si="115"/>
        <v>-563276.06191666657</v>
      </c>
      <c r="AR81" s="95">
        <f t="shared" si="115"/>
        <v>-861277.88466666662</v>
      </c>
      <c r="AS81" s="95">
        <f t="shared" si="115"/>
        <v>-931528.45741666667</v>
      </c>
      <c r="AT81" s="95">
        <f t="shared" si="115"/>
        <v>-772009.77966666676</v>
      </c>
      <c r="AU81" s="95">
        <f t="shared" si="115"/>
        <v>-875650.35241666669</v>
      </c>
      <c r="AV81" s="95">
        <f t="shared" si="115"/>
        <v>-786335.5085</v>
      </c>
      <c r="AW81" s="95">
        <f t="shared" si="115"/>
        <v>-670347.69633333338</v>
      </c>
      <c r="AX81" s="95">
        <f t="shared" si="115"/>
        <v>-732466.18575000006</v>
      </c>
      <c r="AY81" s="95">
        <f t="shared" si="115"/>
        <v>-793024.67516666674</v>
      </c>
      <c r="AZ81" s="95">
        <f t="shared" si="115"/>
        <v>-866282.27966666676</v>
      </c>
      <c r="BA81" s="95">
        <f t="shared" si="115"/>
        <v>-792345.35241666669</v>
      </c>
      <c r="BB81" s="95">
        <f t="shared" si="115"/>
        <v>-579203.0085</v>
      </c>
      <c r="BC81" s="95">
        <f t="shared" si="115"/>
        <v>-656735.67877916677</v>
      </c>
      <c r="BD81" s="95">
        <f t="shared" si="115"/>
        <v>-942522.48850000021</v>
      </c>
      <c r="BE81" s="95">
        <f t="shared" si="115"/>
        <v>-970759.2982208333</v>
      </c>
      <c r="BF81" s="95">
        <f t="shared" si="115"/>
        <v>-837164.83241666667</v>
      </c>
      <c r="BG81" s="95">
        <f t="shared" si="115"/>
        <v>-966746.22547083336</v>
      </c>
      <c r="BH81" s="95">
        <f t="shared" si="115"/>
        <v>-905977.61852500006</v>
      </c>
      <c r="BI81" s="95">
        <f t="shared" si="115"/>
        <v>-684848.58241666667</v>
      </c>
      <c r="BJ81" s="95">
        <f t="shared" si="115"/>
        <v>-662774.55880416674</v>
      </c>
      <c r="BK81" s="95">
        <f t="shared" si="115"/>
        <v>-776900.5351916668</v>
      </c>
      <c r="BL81" s="95">
        <f t="shared" si="115"/>
        <v>-949843.16575000004</v>
      </c>
      <c r="BM81" s="95">
        <f t="shared" si="115"/>
        <v>-811469.14213749999</v>
      </c>
      <c r="BN81" s="95">
        <f t="shared" si="115"/>
        <v>-565545.11852500006</v>
      </c>
      <c r="BO81" s="95">
        <f t="shared" ref="BO81:BZ81" si="116">SUM(BO78:BO80)</f>
        <v>-699171.09491250012</v>
      </c>
      <c r="BP81" s="95">
        <f t="shared" si="116"/>
        <v>-951747.07130000007</v>
      </c>
      <c r="BQ81" s="95">
        <f t="shared" si="116"/>
        <v>-993465.54768750002</v>
      </c>
      <c r="BR81" s="95">
        <f t="shared" si="116"/>
        <v>-945184.02407500008</v>
      </c>
      <c r="BS81" s="95">
        <f t="shared" si="116"/>
        <v>-990365.41712916666</v>
      </c>
      <c r="BT81" s="95">
        <f t="shared" si="116"/>
        <v>-943478.06018333347</v>
      </c>
      <c r="BU81" s="95">
        <f t="shared" si="116"/>
        <v>-867040.70323750004</v>
      </c>
      <c r="BV81" s="95">
        <f t="shared" si="116"/>
        <v>-823377.51295833348</v>
      </c>
      <c r="BW81" s="95">
        <f t="shared" si="116"/>
        <v>-897797.65601250017</v>
      </c>
      <c r="BX81" s="95">
        <f t="shared" si="116"/>
        <v>-1123015.7157333335</v>
      </c>
      <c r="BY81" s="95">
        <f t="shared" si="116"/>
        <v>-988402.52545416681</v>
      </c>
      <c r="BZ81" s="95">
        <f t="shared" si="116"/>
        <v>-737083.50184166688</v>
      </c>
      <c r="CC81" s="43" t="s">
        <v>56</v>
      </c>
      <c r="CD81" s="49">
        <f>Q81</f>
        <v>-376107.80799999996</v>
      </c>
      <c r="CE81" s="49">
        <f>R81</f>
        <v>-388249.80799999996</v>
      </c>
      <c r="CF81" s="49">
        <f>AD81</f>
        <v>-452303.00799999997</v>
      </c>
      <c r="CG81" s="49">
        <f>AP81</f>
        <v>-544583.61800000002</v>
      </c>
      <c r="CH81" s="49">
        <f>BB81</f>
        <v>-579203.0085</v>
      </c>
      <c r="CI81" s="49">
        <f>BN81</f>
        <v>-565545.11852500006</v>
      </c>
      <c r="CJ81" s="49">
        <f>BO81</f>
        <v>-699171.09491250012</v>
      </c>
    </row>
    <row r="82" spans="1:88" ht="15.75" customHeight="1" x14ac:dyDescent="0.2">
      <c r="B82" s="112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  <c r="AA82" s="41"/>
      <c r="AB82" s="41"/>
      <c r="AC82" s="41"/>
      <c r="AD82" s="41"/>
      <c r="AE82" s="41"/>
      <c r="AF82" s="41"/>
      <c r="AG82" s="41"/>
      <c r="AH82" s="41"/>
      <c r="AI82" s="41"/>
      <c r="AJ82" s="41"/>
      <c r="AK82" s="41"/>
      <c r="AL82" s="41"/>
      <c r="AM82" s="41"/>
      <c r="AN82" s="41"/>
      <c r="AO82" s="41"/>
      <c r="AP82" s="41"/>
      <c r="AQ82" s="41"/>
      <c r="AR82" s="41"/>
      <c r="AS82" s="41"/>
      <c r="AT82" s="41"/>
      <c r="AU82" s="41"/>
      <c r="AV82" s="41"/>
      <c r="AW82" s="41"/>
      <c r="AX82" s="41"/>
      <c r="AY82" s="41"/>
      <c r="AZ82" s="41"/>
      <c r="BA82" s="41"/>
      <c r="BB82" s="41"/>
      <c r="BC82" s="41"/>
      <c r="BD82" s="41"/>
      <c r="BE82" s="41"/>
      <c r="BF82" s="41"/>
      <c r="BG82" s="41"/>
      <c r="BH82" s="41"/>
      <c r="BI82" s="41"/>
      <c r="BJ82" s="41"/>
      <c r="BK82" s="41"/>
      <c r="BL82" s="41"/>
      <c r="BM82" s="41"/>
      <c r="BN82" s="41"/>
      <c r="BO82" s="41"/>
      <c r="BP82" s="41"/>
      <c r="BQ82" s="41"/>
      <c r="BR82" s="41"/>
      <c r="BS82" s="41"/>
      <c r="BT82" s="41"/>
      <c r="BU82" s="41"/>
      <c r="BV82" s="41"/>
      <c r="BW82" s="41"/>
      <c r="BX82" s="41"/>
      <c r="BY82" s="41"/>
      <c r="BZ82" s="41"/>
      <c r="CC82" s="43"/>
      <c r="CD82" s="296"/>
      <c r="CE82" s="48"/>
      <c r="CF82" s="48"/>
      <c r="CG82" s="48"/>
      <c r="CH82" s="48"/>
      <c r="CI82" s="48"/>
      <c r="CJ82" s="305"/>
    </row>
    <row r="83" spans="1:88" ht="15.75" customHeight="1" x14ac:dyDescent="0.2">
      <c r="A83" s="27" t="s">
        <v>23</v>
      </c>
      <c r="B83" s="112"/>
      <c r="C83" s="41">
        <f>'Balance Sheet'!G22</f>
        <v>-384120</v>
      </c>
      <c r="D83" s="41">
        <v>-229680</v>
      </c>
      <c r="E83" s="41">
        <f>D83</f>
        <v>-229680</v>
      </c>
      <c r="F83" s="41">
        <f t="shared" ref="F83:Z83" si="117">E83+12000</f>
        <v>-217680</v>
      </c>
      <c r="G83" s="41">
        <f t="shared" si="117"/>
        <v>-205680</v>
      </c>
      <c r="H83" s="41">
        <f t="shared" si="117"/>
        <v>-193680</v>
      </c>
      <c r="I83" s="41">
        <f t="shared" ref="I83:N83" si="118">H83</f>
        <v>-193680</v>
      </c>
      <c r="J83" s="41">
        <f t="shared" si="118"/>
        <v>-193680</v>
      </c>
      <c r="K83" s="41">
        <f t="shared" si="118"/>
        <v>-193680</v>
      </c>
      <c r="L83" s="41">
        <f t="shared" si="118"/>
        <v>-193680</v>
      </c>
      <c r="M83" s="41">
        <f t="shared" si="118"/>
        <v>-193680</v>
      </c>
      <c r="N83" s="41">
        <f t="shared" si="118"/>
        <v>-193680</v>
      </c>
      <c r="O83" s="41">
        <f t="shared" ref="O83" si="119">N83</f>
        <v>-193680</v>
      </c>
      <c r="P83" s="41">
        <f t="shared" ref="P83" si="120">O83</f>
        <v>-193680</v>
      </c>
      <c r="Q83" s="41">
        <f t="shared" ref="Q83" si="121">P83</f>
        <v>-193680</v>
      </c>
      <c r="R83" s="41">
        <f t="shared" ref="R83" si="122">Q83</f>
        <v>-193680</v>
      </c>
      <c r="S83" s="41">
        <f t="shared" ref="S83" si="123">R83</f>
        <v>-193680</v>
      </c>
      <c r="T83" s="41">
        <f t="shared" ref="T83" si="124">S83</f>
        <v>-193680</v>
      </c>
      <c r="U83" s="41">
        <f t="shared" ref="U83" si="125">T83</f>
        <v>-193680</v>
      </c>
      <c r="V83" s="41">
        <f t="shared" si="117"/>
        <v>-181680</v>
      </c>
      <c r="W83" s="41">
        <f t="shared" si="117"/>
        <v>-169680</v>
      </c>
      <c r="X83" s="41">
        <f t="shared" si="117"/>
        <v>-157680</v>
      </c>
      <c r="Y83" s="41">
        <f t="shared" si="117"/>
        <v>-145680</v>
      </c>
      <c r="Z83" s="41">
        <f t="shared" si="117"/>
        <v>-133680</v>
      </c>
      <c r="AA83" s="41">
        <f t="shared" ref="AA83" si="126">Z83+12000</f>
        <v>-121680</v>
      </c>
      <c r="AB83" s="41">
        <f t="shared" ref="AB83" si="127">AA83+12000</f>
        <v>-109680</v>
      </c>
      <c r="AC83" s="41">
        <f t="shared" ref="AC83" si="128">AB83+12000</f>
        <v>-97680</v>
      </c>
      <c r="AD83" s="41">
        <f t="shared" ref="AD83:AE83" si="129">AC83+12000</f>
        <v>-85680</v>
      </c>
      <c r="AE83" s="41">
        <f t="shared" si="129"/>
        <v>-73680</v>
      </c>
      <c r="AF83" s="41">
        <f t="shared" ref="AF83" si="130">AE83+12000</f>
        <v>-61680</v>
      </c>
      <c r="AG83" s="41">
        <f t="shared" ref="AG83" si="131">AF83+12000</f>
        <v>-49680</v>
      </c>
      <c r="AH83" s="41">
        <f t="shared" ref="AH83" si="132">AG83+12000</f>
        <v>-37680</v>
      </c>
      <c r="AI83" s="41">
        <f t="shared" ref="AI83" si="133">AH83+12000</f>
        <v>-25680</v>
      </c>
      <c r="AJ83" s="41">
        <f t="shared" ref="AJ83" si="134">AI83+12000</f>
        <v>-13680</v>
      </c>
      <c r="AK83" s="41">
        <f t="shared" ref="AK83" si="135">AJ83+12000</f>
        <v>-1680</v>
      </c>
      <c r="AL83" s="73"/>
      <c r="AM83" s="73"/>
      <c r="AN83" s="73"/>
      <c r="AO83" s="73"/>
      <c r="AP83" s="73"/>
      <c r="AQ83" s="73"/>
      <c r="AR83" s="73"/>
      <c r="AS83" s="73"/>
      <c r="AT83" s="73"/>
      <c r="AU83" s="73"/>
      <c r="AV83" s="73"/>
      <c r="AW83" s="73"/>
      <c r="AX83" s="73"/>
      <c r="AY83" s="73"/>
      <c r="AZ83" s="73"/>
      <c r="BA83" s="73"/>
      <c r="BB83" s="73"/>
      <c r="BC83" s="73"/>
      <c r="BD83" s="73"/>
      <c r="BE83" s="73"/>
      <c r="BF83" s="73"/>
      <c r="BG83" s="73"/>
      <c r="BH83" s="73"/>
      <c r="BI83" s="73"/>
      <c r="BJ83" s="73"/>
      <c r="BK83" s="73"/>
      <c r="BL83" s="73"/>
      <c r="BM83" s="73"/>
      <c r="BN83" s="73"/>
      <c r="BO83" s="73"/>
      <c r="BP83" s="73"/>
      <c r="BQ83" s="73"/>
      <c r="BR83" s="73"/>
      <c r="BS83" s="73"/>
      <c r="BT83" s="73"/>
      <c r="BU83" s="73"/>
      <c r="BV83" s="73"/>
      <c r="BW83" s="73"/>
      <c r="BX83" s="73"/>
      <c r="BY83" s="73"/>
      <c r="BZ83" s="73"/>
      <c r="CC83" s="43" t="s">
        <v>23</v>
      </c>
      <c r="CD83" s="305">
        <f>F83</f>
        <v>-217680</v>
      </c>
      <c r="CE83" s="48">
        <f>R83</f>
        <v>-193680</v>
      </c>
      <c r="CF83" s="48">
        <f>AD83</f>
        <v>-85680</v>
      </c>
      <c r="CG83" s="48">
        <f>AP83</f>
        <v>0</v>
      </c>
      <c r="CH83" s="48">
        <f>BB83</f>
        <v>0</v>
      </c>
      <c r="CI83" s="48">
        <f>BN83</f>
        <v>0</v>
      </c>
      <c r="CJ83" s="305"/>
    </row>
    <row r="84" spans="1:88" ht="15.75" customHeight="1" x14ac:dyDescent="0.2">
      <c r="B84" s="112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  <c r="AA84" s="41"/>
      <c r="AB84" s="41"/>
      <c r="AC84" s="41"/>
      <c r="AD84" s="41"/>
      <c r="AE84" s="41"/>
      <c r="AF84" s="41"/>
      <c r="AG84" s="41"/>
      <c r="AH84" s="41"/>
      <c r="AI84" s="41"/>
      <c r="AJ84" s="41"/>
      <c r="AK84" s="41"/>
      <c r="AL84" s="41"/>
      <c r="AM84" s="41"/>
      <c r="AN84" s="41"/>
      <c r="AO84" s="41"/>
      <c r="AP84" s="41"/>
      <c r="AQ84" s="41"/>
      <c r="AR84" s="41"/>
      <c r="AS84" s="41"/>
      <c r="AT84" s="41"/>
      <c r="AU84" s="41"/>
      <c r="AV84" s="41"/>
      <c r="AW84" s="41"/>
      <c r="AX84" s="41"/>
      <c r="AY84" s="41"/>
      <c r="AZ84" s="41"/>
      <c r="BA84" s="41"/>
      <c r="BB84" s="41"/>
      <c r="BC84" s="41"/>
      <c r="BD84" s="41"/>
      <c r="BE84" s="41"/>
      <c r="BF84" s="41"/>
      <c r="BG84" s="41"/>
      <c r="BH84" s="41"/>
      <c r="BI84" s="41"/>
      <c r="BJ84" s="41"/>
      <c r="BK84" s="41"/>
      <c r="BL84" s="41"/>
      <c r="BM84" s="41"/>
      <c r="BN84" s="41"/>
      <c r="BO84" s="41"/>
      <c r="BP84" s="41"/>
      <c r="BQ84" s="41"/>
      <c r="BR84" s="41"/>
      <c r="BS84" s="41"/>
      <c r="BT84" s="41"/>
      <c r="BU84" s="41"/>
      <c r="BV84" s="41"/>
      <c r="BW84" s="41"/>
      <c r="BX84" s="41"/>
      <c r="BY84" s="41"/>
      <c r="BZ84" s="41"/>
      <c r="CC84" s="43"/>
      <c r="CD84" s="296"/>
      <c r="CE84" s="48"/>
      <c r="CF84" s="48"/>
      <c r="CG84" s="48"/>
      <c r="CH84" s="48"/>
      <c r="CI84" s="48"/>
      <c r="CJ84" s="305"/>
    </row>
    <row r="85" spans="1:88" ht="15.75" customHeight="1" thickBot="1" x14ac:dyDescent="0.25">
      <c r="A85" s="27" t="s">
        <v>57</v>
      </c>
      <c r="B85" s="113"/>
      <c r="C85" s="95">
        <f t="shared" ref="C85:BN85" si="136">C69+C76+C81+C83</f>
        <v>2134520.5199999996</v>
      </c>
      <c r="D85" s="95">
        <f t="shared" si="136"/>
        <v>1575830.8573333318</v>
      </c>
      <c r="E85" s="95">
        <f t="shared" si="136"/>
        <v>1218551.7890666651</v>
      </c>
      <c r="F85" s="95">
        <f t="shared" si="136"/>
        <v>782759.36922666524</v>
      </c>
      <c r="G85" s="95">
        <f t="shared" si="136"/>
        <v>408636.91362999845</v>
      </c>
      <c r="H85" s="95">
        <f t="shared" si="136"/>
        <v>35994.458033331786</v>
      </c>
      <c r="I85" s="95">
        <f t="shared" si="136"/>
        <v>105870.00243666512</v>
      </c>
      <c r="J85" s="95">
        <f t="shared" si="136"/>
        <v>-275306.74933000159</v>
      </c>
      <c r="K85" s="95">
        <f t="shared" si="136"/>
        <v>-514789.50626666832</v>
      </c>
      <c r="L85" s="95">
        <f t="shared" si="136"/>
        <v>-765578.04694333486</v>
      </c>
      <c r="M85" s="95">
        <f t="shared" si="136"/>
        <v>-888334.58762000164</v>
      </c>
      <c r="N85" s="95">
        <f t="shared" si="136"/>
        <v>-992341.12829666818</v>
      </c>
      <c r="O85" s="95">
        <f t="shared" si="136"/>
        <v>-1173678.6689733348</v>
      </c>
      <c r="P85" s="95">
        <f t="shared" si="136"/>
        <v>-1294975.4587337514</v>
      </c>
      <c r="Q85" s="95">
        <f t="shared" si="136"/>
        <v>-1434542.2484941678</v>
      </c>
      <c r="R85" s="95">
        <f t="shared" si="136"/>
        <v>-1553909.0382545847</v>
      </c>
      <c r="S85" s="95">
        <f t="shared" si="136"/>
        <v>-1860535.240015001</v>
      </c>
      <c r="T85" s="95">
        <f t="shared" si="136"/>
        <v>-2117860.9417754179</v>
      </c>
      <c r="U85" s="95">
        <f t="shared" si="136"/>
        <v>-2444362.1435358343</v>
      </c>
      <c r="V85" s="95">
        <f t="shared" si="136"/>
        <v>-2309823.6086138343</v>
      </c>
      <c r="W85" s="95">
        <f t="shared" si="136"/>
        <v>-2603330.7403585007</v>
      </c>
      <c r="X85" s="95">
        <f t="shared" si="136"/>
        <v>-2936929.1804365013</v>
      </c>
      <c r="Y85" s="95">
        <f t="shared" si="136"/>
        <v>-3196234.6205145018</v>
      </c>
      <c r="Z85" s="95">
        <f t="shared" si="136"/>
        <v>-3338866.7272591684</v>
      </c>
      <c r="AA85" s="95">
        <f t="shared" si="136"/>
        <v>-3554988.834003835</v>
      </c>
      <c r="AB85" s="95">
        <f t="shared" si="136"/>
        <v>-3743870.5240818346</v>
      </c>
      <c r="AC85" s="95">
        <f t="shared" si="136"/>
        <v>-3888717.2141598356</v>
      </c>
      <c r="AD85" s="95">
        <f t="shared" si="136"/>
        <v>-3910890.5709045017</v>
      </c>
      <c r="AE85" s="95">
        <f t="shared" si="136"/>
        <v>-4051136.6326491693</v>
      </c>
      <c r="AF85" s="95">
        <f t="shared" si="136"/>
        <v>-4127447.694393836</v>
      </c>
      <c r="AG85" s="95">
        <f t="shared" si="136"/>
        <v>-4100983.5426351693</v>
      </c>
      <c r="AH85" s="95">
        <f t="shared" si="136"/>
        <v>-3774433.0173053606</v>
      </c>
      <c r="AI85" s="95">
        <f t="shared" si="136"/>
        <v>-3629332.665098357</v>
      </c>
      <c r="AJ85" s="95">
        <f t="shared" si="136"/>
        <v>-3581092.0555189648</v>
      </c>
      <c r="AK85" s="95">
        <f t="shared" si="136"/>
        <v>-3517483.0472257109</v>
      </c>
      <c r="AL85" s="95">
        <f t="shared" si="136"/>
        <v>-3364061.5389324566</v>
      </c>
      <c r="AM85" s="95">
        <f t="shared" si="136"/>
        <v>-3256890.0306392028</v>
      </c>
      <c r="AN85" s="95">
        <f t="shared" si="136"/>
        <v>-2944697.6890126159</v>
      </c>
      <c r="AO85" s="95">
        <f t="shared" si="136"/>
        <v>-2332692.8473860286</v>
      </c>
      <c r="AP85" s="95">
        <f t="shared" si="136"/>
        <v>-1934354.6724261083</v>
      </c>
      <c r="AQ85" s="95">
        <f t="shared" si="136"/>
        <v>-1476335.2507128539</v>
      </c>
      <c r="AR85" s="95">
        <f t="shared" si="136"/>
        <v>-753107.49566626688</v>
      </c>
      <c r="AS85" s="95">
        <f t="shared" si="136"/>
        <v>-109751.38228634628</v>
      </c>
      <c r="AT85" s="95">
        <f t="shared" si="136"/>
        <v>943120.99802046607</v>
      </c>
      <c r="AU85" s="95">
        <f t="shared" si="136"/>
        <v>1876618.3783272789</v>
      </c>
      <c r="AV85" s="95">
        <f t="shared" si="136"/>
        <v>2809594.9253007579</v>
      </c>
      <c r="AW85" s="95">
        <f t="shared" si="136"/>
        <v>3846887.3306075712</v>
      </c>
      <c r="AX85" s="95">
        <f t="shared" si="136"/>
        <v>5147179.735914384</v>
      </c>
      <c r="AY85" s="95">
        <f t="shared" si="136"/>
        <v>6366076.3078878624</v>
      </c>
      <c r="AZ85" s="95">
        <f t="shared" si="136"/>
        <v>7948597.8798613427</v>
      </c>
      <c r="BA85" s="95">
        <f t="shared" si="136"/>
        <v>9742015.2851681542</v>
      </c>
      <c r="BB85" s="95">
        <f t="shared" si="136"/>
        <v>11825224.357141633</v>
      </c>
      <c r="BC85" s="95">
        <f t="shared" si="136"/>
        <v>14143406.764027612</v>
      </c>
      <c r="BD85" s="95">
        <f t="shared" si="136"/>
        <v>16469485.004246922</v>
      </c>
      <c r="BE85" s="95">
        <f t="shared" si="136"/>
        <v>18939750.744466241</v>
      </c>
      <c r="BF85" s="95">
        <f t="shared" si="136"/>
        <v>21682700.231625453</v>
      </c>
      <c r="BG85" s="95">
        <f t="shared" si="136"/>
        <v>24613858.052118003</v>
      </c>
      <c r="BH85" s="95">
        <f t="shared" si="136"/>
        <v>27651578.37261055</v>
      </c>
      <c r="BI85" s="95">
        <f t="shared" si="136"/>
        <v>30935840.359769762</v>
      </c>
      <c r="BJ85" s="95">
        <f t="shared" si="136"/>
        <v>34578123.180262312</v>
      </c>
      <c r="BK85" s="95">
        <f t="shared" si="136"/>
        <v>38397760.16742152</v>
      </c>
      <c r="BL85" s="95">
        <f t="shared" si="136"/>
        <v>42637938.821247414</v>
      </c>
      <c r="BM85" s="95">
        <f t="shared" si="136"/>
        <v>47212346.641739964</v>
      </c>
      <c r="BN85" s="95">
        <f t="shared" si="136"/>
        <v>52085983.628899172</v>
      </c>
      <c r="BO85" s="95">
        <f t="shared" ref="BO85:BZ85" si="137">BO69+BO76+BO81+BO83</f>
        <v>57023183.116058394</v>
      </c>
      <c r="BP85" s="95">
        <f t="shared" si="137"/>
        <v>62199257.603217602</v>
      </c>
      <c r="BQ85" s="95">
        <f t="shared" si="137"/>
        <v>67787998.757043481</v>
      </c>
      <c r="BR85" s="95">
        <f t="shared" si="137"/>
        <v>73525364.910869375</v>
      </c>
      <c r="BS85" s="95">
        <f t="shared" si="137"/>
        <v>79310939.398028582</v>
      </c>
      <c r="BT85" s="95">
        <f t="shared" si="137"/>
        <v>85399930.551854476</v>
      </c>
      <c r="BU85" s="95">
        <f t="shared" si="137"/>
        <v>91975921.705680341</v>
      </c>
      <c r="BV85" s="95">
        <f t="shared" si="137"/>
        <v>98399142.026172891</v>
      </c>
      <c r="BW85" s="95">
        <f t="shared" si="137"/>
        <v>105151779.0133321</v>
      </c>
      <c r="BX85" s="95">
        <f t="shared" si="137"/>
        <v>112314582.66715799</v>
      </c>
      <c r="BY85" s="95">
        <f t="shared" si="137"/>
        <v>119128136.32098389</v>
      </c>
      <c r="BZ85" s="95">
        <f t="shared" si="137"/>
        <v>125973627.47480977</v>
      </c>
      <c r="CC85" s="43" t="s">
        <v>57</v>
      </c>
      <c r="CD85" s="61">
        <f>Q85</f>
        <v>-1434542.2484941678</v>
      </c>
      <c r="CE85" s="61">
        <f>R85</f>
        <v>-1553909.0382545847</v>
      </c>
      <c r="CF85" s="61">
        <f>AD85</f>
        <v>-3910890.5709045017</v>
      </c>
      <c r="CG85" s="61">
        <f>AP85</f>
        <v>-1934354.6724261083</v>
      </c>
      <c r="CH85" s="61">
        <f>BB85</f>
        <v>11825224.357141633</v>
      </c>
      <c r="CI85" s="61">
        <f>BN85</f>
        <v>52085983.628899172</v>
      </c>
      <c r="CJ85" s="61">
        <f>BO85</f>
        <v>57023183.116058394</v>
      </c>
    </row>
    <row r="86" spans="1:88" ht="15.75" customHeight="1" thickTop="1" x14ac:dyDescent="0.2">
      <c r="B86" s="112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  <c r="AA86" s="41"/>
      <c r="AB86" s="41"/>
      <c r="AC86" s="41"/>
      <c r="AD86" s="41"/>
      <c r="AE86" s="41"/>
      <c r="AF86" s="41"/>
      <c r="AG86" s="41"/>
      <c r="AH86" s="41"/>
      <c r="AI86" s="41"/>
      <c r="AJ86" s="41"/>
      <c r="AK86" s="41"/>
      <c r="AL86" s="41"/>
      <c r="AM86" s="41"/>
      <c r="AN86" s="41"/>
      <c r="AO86" s="41"/>
      <c r="AP86" s="41"/>
      <c r="AQ86" s="41"/>
      <c r="AR86" s="41"/>
      <c r="AS86" s="41"/>
      <c r="AT86" s="41"/>
      <c r="AU86" s="41"/>
      <c r="AV86" s="41"/>
      <c r="AW86" s="41"/>
      <c r="AX86" s="41"/>
      <c r="AY86" s="41"/>
      <c r="AZ86" s="41"/>
      <c r="BA86" s="41"/>
      <c r="BB86" s="41"/>
      <c r="BC86" s="41"/>
      <c r="BD86" s="41"/>
      <c r="BE86" s="41"/>
      <c r="BF86" s="41"/>
      <c r="BG86" s="41"/>
      <c r="BH86" s="41"/>
      <c r="BI86" s="41"/>
      <c r="BJ86" s="41"/>
      <c r="BK86" s="41"/>
      <c r="BL86" s="41"/>
      <c r="BM86" s="41"/>
      <c r="BN86" s="41"/>
      <c r="BO86" s="41"/>
      <c r="BP86" s="41"/>
      <c r="BQ86" s="41"/>
      <c r="BR86" s="41"/>
      <c r="BS86" s="41"/>
      <c r="BT86" s="41"/>
      <c r="BU86" s="41"/>
      <c r="BV86" s="41"/>
      <c r="BW86" s="41"/>
      <c r="BX86" s="41"/>
      <c r="BY86" s="41"/>
      <c r="BZ86" s="41"/>
      <c r="CC86" s="43"/>
      <c r="CD86" s="296"/>
      <c r="CE86" s="48"/>
      <c r="CF86" s="48"/>
      <c r="CG86" s="48"/>
      <c r="CH86" s="48"/>
      <c r="CI86" s="48"/>
      <c r="CJ86" s="305"/>
    </row>
    <row r="87" spans="1:88" ht="15.75" customHeight="1" x14ac:dyDescent="0.2">
      <c r="A87" s="42" t="s">
        <v>58</v>
      </c>
      <c r="B87" s="115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41"/>
      <c r="AB87" s="41"/>
      <c r="AC87" s="41"/>
      <c r="AD87" s="41"/>
      <c r="AE87" s="41"/>
      <c r="AF87" s="41"/>
      <c r="AG87" s="41"/>
      <c r="AH87" s="41"/>
      <c r="AI87" s="41"/>
      <c r="AJ87" s="41"/>
      <c r="AK87" s="41"/>
      <c r="AL87" s="41"/>
      <c r="AM87" s="41"/>
      <c r="AN87" s="41"/>
      <c r="AO87" s="41"/>
      <c r="AP87" s="41"/>
      <c r="AQ87" s="41"/>
      <c r="AR87" s="41"/>
      <c r="AS87" s="41"/>
      <c r="AT87" s="41"/>
      <c r="AU87" s="41"/>
      <c r="AV87" s="41"/>
      <c r="AW87" s="41"/>
      <c r="AX87" s="41"/>
      <c r="AY87" s="41"/>
      <c r="AZ87" s="41"/>
      <c r="BA87" s="41"/>
      <c r="BB87" s="41"/>
      <c r="BC87" s="41"/>
      <c r="BD87" s="41"/>
      <c r="BE87" s="41"/>
      <c r="BF87" s="41"/>
      <c r="BG87" s="41"/>
      <c r="BH87" s="41"/>
      <c r="BI87" s="41"/>
      <c r="BJ87" s="41"/>
      <c r="BK87" s="41"/>
      <c r="BL87" s="41"/>
      <c r="BM87" s="41"/>
      <c r="BN87" s="41"/>
      <c r="BO87" s="41"/>
      <c r="BP87" s="41"/>
      <c r="BQ87" s="41"/>
      <c r="BR87" s="41"/>
      <c r="BS87" s="41"/>
      <c r="BT87" s="41"/>
      <c r="BU87" s="41"/>
      <c r="BV87" s="41"/>
      <c r="BW87" s="41"/>
      <c r="BX87" s="41"/>
      <c r="BY87" s="41"/>
      <c r="BZ87" s="41"/>
      <c r="CC87" s="46" t="s">
        <v>58</v>
      </c>
      <c r="CD87" s="313"/>
      <c r="CE87" s="48"/>
      <c r="CF87" s="48"/>
      <c r="CG87" s="48"/>
      <c r="CH87" s="48"/>
      <c r="CI87" s="48"/>
      <c r="CJ87" s="305"/>
    </row>
    <row r="88" spans="1:88" ht="15.75" customHeight="1" x14ac:dyDescent="0.2">
      <c r="A88" s="31" t="s">
        <v>25</v>
      </c>
      <c r="B88" s="112"/>
      <c r="C88" s="41">
        <f>'Balance Sheet'!G27</f>
        <v>221.76000000000002</v>
      </c>
      <c r="D88" s="41">
        <v>246</v>
      </c>
      <c r="E88" s="41">
        <f t="shared" ref="E88:BN88" si="138">D88</f>
        <v>246</v>
      </c>
      <c r="F88" s="41">
        <f t="shared" si="138"/>
        <v>246</v>
      </c>
      <c r="G88" s="41">
        <f t="shared" si="138"/>
        <v>246</v>
      </c>
      <c r="H88" s="41">
        <f t="shared" si="138"/>
        <v>246</v>
      </c>
      <c r="I88" s="41">
        <f t="shared" si="138"/>
        <v>246</v>
      </c>
      <c r="J88" s="41">
        <f t="shared" si="138"/>
        <v>246</v>
      </c>
      <c r="K88" s="41">
        <f t="shared" si="138"/>
        <v>246</v>
      </c>
      <c r="L88" s="41">
        <f t="shared" si="138"/>
        <v>246</v>
      </c>
      <c r="M88" s="41">
        <f t="shared" si="138"/>
        <v>246</v>
      </c>
      <c r="N88" s="41">
        <f t="shared" si="138"/>
        <v>246</v>
      </c>
      <c r="O88" s="41">
        <f t="shared" si="138"/>
        <v>246</v>
      </c>
      <c r="P88" s="41">
        <f t="shared" si="138"/>
        <v>246</v>
      </c>
      <c r="Q88" s="41">
        <f t="shared" si="138"/>
        <v>246</v>
      </c>
      <c r="R88" s="41">
        <f t="shared" si="138"/>
        <v>246</v>
      </c>
      <c r="S88" s="41">
        <f t="shared" si="138"/>
        <v>246</v>
      </c>
      <c r="T88" s="41">
        <f t="shared" si="138"/>
        <v>246</v>
      </c>
      <c r="U88" s="41">
        <f t="shared" si="138"/>
        <v>246</v>
      </c>
      <c r="V88" s="41">
        <f t="shared" si="138"/>
        <v>246</v>
      </c>
      <c r="W88" s="41">
        <f t="shared" si="138"/>
        <v>246</v>
      </c>
      <c r="X88" s="41">
        <f t="shared" si="138"/>
        <v>246</v>
      </c>
      <c r="Y88" s="41">
        <f t="shared" si="138"/>
        <v>246</v>
      </c>
      <c r="Z88" s="41">
        <f t="shared" si="138"/>
        <v>246</v>
      </c>
      <c r="AA88" s="41">
        <f t="shared" si="138"/>
        <v>246</v>
      </c>
      <c r="AB88" s="41">
        <f t="shared" si="138"/>
        <v>246</v>
      </c>
      <c r="AC88" s="41">
        <f t="shared" si="138"/>
        <v>246</v>
      </c>
      <c r="AD88" s="41">
        <f t="shared" si="138"/>
        <v>246</v>
      </c>
      <c r="AE88" s="41">
        <f t="shared" si="138"/>
        <v>246</v>
      </c>
      <c r="AF88" s="41">
        <f t="shared" si="138"/>
        <v>246</v>
      </c>
      <c r="AG88" s="41">
        <f t="shared" si="138"/>
        <v>246</v>
      </c>
      <c r="AH88" s="41">
        <f t="shared" si="138"/>
        <v>246</v>
      </c>
      <c r="AI88" s="41">
        <f t="shared" si="138"/>
        <v>246</v>
      </c>
      <c r="AJ88" s="41">
        <f t="shared" si="138"/>
        <v>246</v>
      </c>
      <c r="AK88" s="41">
        <f t="shared" si="138"/>
        <v>246</v>
      </c>
      <c r="AL88" s="41">
        <f t="shared" si="138"/>
        <v>246</v>
      </c>
      <c r="AM88" s="41">
        <f t="shared" si="138"/>
        <v>246</v>
      </c>
      <c r="AN88" s="41">
        <f t="shared" si="138"/>
        <v>246</v>
      </c>
      <c r="AO88" s="41">
        <f t="shared" si="138"/>
        <v>246</v>
      </c>
      <c r="AP88" s="41">
        <f t="shared" si="138"/>
        <v>246</v>
      </c>
      <c r="AQ88" s="41">
        <f t="shared" si="138"/>
        <v>246</v>
      </c>
      <c r="AR88" s="41">
        <f t="shared" si="138"/>
        <v>246</v>
      </c>
      <c r="AS88" s="41">
        <f t="shared" si="138"/>
        <v>246</v>
      </c>
      <c r="AT88" s="41">
        <f t="shared" si="138"/>
        <v>246</v>
      </c>
      <c r="AU88" s="41">
        <f t="shared" si="138"/>
        <v>246</v>
      </c>
      <c r="AV88" s="41">
        <f t="shared" si="138"/>
        <v>246</v>
      </c>
      <c r="AW88" s="41">
        <f t="shared" si="138"/>
        <v>246</v>
      </c>
      <c r="AX88" s="41">
        <f t="shared" si="138"/>
        <v>246</v>
      </c>
      <c r="AY88" s="41">
        <f t="shared" si="138"/>
        <v>246</v>
      </c>
      <c r="AZ88" s="41">
        <f t="shared" si="138"/>
        <v>246</v>
      </c>
      <c r="BA88" s="41">
        <f t="shared" si="138"/>
        <v>246</v>
      </c>
      <c r="BB88" s="41">
        <f t="shared" si="138"/>
        <v>246</v>
      </c>
      <c r="BC88" s="41">
        <f t="shared" si="138"/>
        <v>246</v>
      </c>
      <c r="BD88" s="41">
        <f t="shared" si="138"/>
        <v>246</v>
      </c>
      <c r="BE88" s="41">
        <f t="shared" si="138"/>
        <v>246</v>
      </c>
      <c r="BF88" s="41">
        <f t="shared" si="138"/>
        <v>246</v>
      </c>
      <c r="BG88" s="41">
        <f t="shared" si="138"/>
        <v>246</v>
      </c>
      <c r="BH88" s="41">
        <f t="shared" si="138"/>
        <v>246</v>
      </c>
      <c r="BI88" s="41">
        <f t="shared" si="138"/>
        <v>246</v>
      </c>
      <c r="BJ88" s="41">
        <f t="shared" si="138"/>
        <v>246</v>
      </c>
      <c r="BK88" s="41">
        <f t="shared" si="138"/>
        <v>246</v>
      </c>
      <c r="BL88" s="41">
        <f t="shared" si="138"/>
        <v>246</v>
      </c>
      <c r="BM88" s="41">
        <f t="shared" si="138"/>
        <v>246</v>
      </c>
      <c r="BN88" s="41">
        <f t="shared" si="138"/>
        <v>246</v>
      </c>
      <c r="BO88" s="41">
        <f t="shared" ref="BO88:BO91" si="139">BN88</f>
        <v>246</v>
      </c>
      <c r="BP88" s="41">
        <f t="shared" ref="BP88:BP91" si="140">BO88</f>
        <v>246</v>
      </c>
      <c r="BQ88" s="41">
        <f t="shared" ref="BQ88:BQ91" si="141">BP88</f>
        <v>246</v>
      </c>
      <c r="BR88" s="41">
        <f t="shared" ref="BR88:BR91" si="142">BQ88</f>
        <v>246</v>
      </c>
      <c r="BS88" s="41">
        <f t="shared" ref="BS88:BS91" si="143">BR88</f>
        <v>246</v>
      </c>
      <c r="BT88" s="41">
        <f t="shared" ref="BT88:BT91" si="144">BS88</f>
        <v>246</v>
      </c>
      <c r="BU88" s="41">
        <f t="shared" ref="BU88:BU91" si="145">BT88</f>
        <v>246</v>
      </c>
      <c r="BV88" s="41">
        <f t="shared" ref="BV88:BV91" si="146">BU88</f>
        <v>246</v>
      </c>
      <c r="BW88" s="41">
        <f t="shared" ref="BW88:BW91" si="147">BV88</f>
        <v>246</v>
      </c>
      <c r="BX88" s="41">
        <f t="shared" ref="BX88:BX91" si="148">BW88</f>
        <v>246</v>
      </c>
      <c r="BY88" s="41">
        <f t="shared" ref="BY88:BY91" si="149">BX88</f>
        <v>246</v>
      </c>
      <c r="BZ88" s="41">
        <f t="shared" ref="BZ88:BZ91" si="150">BY88</f>
        <v>246</v>
      </c>
      <c r="CC88" s="43" t="s">
        <v>25</v>
      </c>
      <c r="CD88" s="305">
        <f>F88</f>
        <v>246</v>
      </c>
      <c r="CE88" s="48">
        <f t="shared" ref="CD88:CE93" si="151">R88</f>
        <v>246</v>
      </c>
      <c r="CF88" s="48">
        <f t="shared" ref="CF88:CF93" si="152">AD88</f>
        <v>246</v>
      </c>
      <c r="CG88" s="48">
        <f t="shared" ref="CG88:CG93" si="153">AP88</f>
        <v>246</v>
      </c>
      <c r="CH88" s="48">
        <f t="shared" ref="CH88:CH93" si="154">BB88</f>
        <v>246</v>
      </c>
      <c r="CI88" s="48">
        <f t="shared" ref="CI88:CI93" si="155">BN88</f>
        <v>246</v>
      </c>
      <c r="CJ88" s="305">
        <f>BZ88</f>
        <v>246</v>
      </c>
    </row>
    <row r="89" spans="1:88" ht="15.75" customHeight="1" x14ac:dyDescent="0.2">
      <c r="A89" s="31" t="s">
        <v>26</v>
      </c>
      <c r="B89" s="112"/>
      <c r="C89" s="41">
        <f>'Balance Sheet'!G28</f>
        <v>9674087.2800000012</v>
      </c>
      <c r="D89" s="41">
        <v>12316680</v>
      </c>
      <c r="E89" s="41">
        <f t="shared" ref="E89:BN89" si="156">D89</f>
        <v>12316680</v>
      </c>
      <c r="F89" s="41">
        <f t="shared" si="156"/>
        <v>12316680</v>
      </c>
      <c r="G89" s="41">
        <f t="shared" si="156"/>
        <v>12316680</v>
      </c>
      <c r="H89" s="41">
        <f t="shared" si="156"/>
        <v>12316680</v>
      </c>
      <c r="I89" s="41">
        <f t="shared" si="156"/>
        <v>12316680</v>
      </c>
      <c r="J89" s="41">
        <f t="shared" si="156"/>
        <v>12316680</v>
      </c>
      <c r="K89" s="41">
        <f t="shared" si="156"/>
        <v>12316680</v>
      </c>
      <c r="L89" s="41">
        <f t="shared" si="156"/>
        <v>12316680</v>
      </c>
      <c r="M89" s="41">
        <f t="shared" si="156"/>
        <v>12316680</v>
      </c>
      <c r="N89" s="41">
        <f t="shared" si="156"/>
        <v>12316680</v>
      </c>
      <c r="O89" s="41">
        <f t="shared" si="156"/>
        <v>12316680</v>
      </c>
      <c r="P89" s="41">
        <f t="shared" si="156"/>
        <v>12316680</v>
      </c>
      <c r="Q89" s="41">
        <f t="shared" si="156"/>
        <v>12316680</v>
      </c>
      <c r="R89" s="41">
        <f t="shared" si="156"/>
        <v>12316680</v>
      </c>
      <c r="S89" s="41">
        <f t="shared" si="156"/>
        <v>12316680</v>
      </c>
      <c r="T89" s="41">
        <f t="shared" si="156"/>
        <v>12316680</v>
      </c>
      <c r="U89" s="41">
        <f t="shared" si="156"/>
        <v>12316680</v>
      </c>
      <c r="V89" s="41">
        <f t="shared" si="156"/>
        <v>12316680</v>
      </c>
      <c r="W89" s="41">
        <f t="shared" si="156"/>
        <v>12316680</v>
      </c>
      <c r="X89" s="41">
        <f t="shared" si="156"/>
        <v>12316680</v>
      </c>
      <c r="Y89" s="41">
        <f t="shared" si="156"/>
        <v>12316680</v>
      </c>
      <c r="Z89" s="41">
        <f t="shared" si="156"/>
        <v>12316680</v>
      </c>
      <c r="AA89" s="41">
        <f t="shared" si="156"/>
        <v>12316680</v>
      </c>
      <c r="AB89" s="41">
        <f t="shared" si="156"/>
        <v>12316680</v>
      </c>
      <c r="AC89" s="41">
        <f t="shared" si="156"/>
        <v>12316680</v>
      </c>
      <c r="AD89" s="41">
        <f t="shared" si="156"/>
        <v>12316680</v>
      </c>
      <c r="AE89" s="41">
        <f t="shared" si="156"/>
        <v>12316680</v>
      </c>
      <c r="AF89" s="41">
        <f t="shared" si="156"/>
        <v>12316680</v>
      </c>
      <c r="AG89" s="41">
        <f t="shared" si="156"/>
        <v>12316680</v>
      </c>
      <c r="AH89" s="41">
        <f t="shared" si="156"/>
        <v>12316680</v>
      </c>
      <c r="AI89" s="41">
        <f t="shared" si="156"/>
        <v>12316680</v>
      </c>
      <c r="AJ89" s="41">
        <f t="shared" si="156"/>
        <v>12316680</v>
      </c>
      <c r="AK89" s="41">
        <f t="shared" si="156"/>
        <v>12316680</v>
      </c>
      <c r="AL89" s="41">
        <f t="shared" si="156"/>
        <v>12316680</v>
      </c>
      <c r="AM89" s="41">
        <f t="shared" si="156"/>
        <v>12316680</v>
      </c>
      <c r="AN89" s="41">
        <f t="shared" si="156"/>
        <v>12316680</v>
      </c>
      <c r="AO89" s="41">
        <f t="shared" si="156"/>
        <v>12316680</v>
      </c>
      <c r="AP89" s="41">
        <f t="shared" si="156"/>
        <v>12316680</v>
      </c>
      <c r="AQ89" s="41">
        <f t="shared" si="156"/>
        <v>12316680</v>
      </c>
      <c r="AR89" s="41">
        <f t="shared" si="156"/>
        <v>12316680</v>
      </c>
      <c r="AS89" s="41">
        <f t="shared" si="156"/>
        <v>12316680</v>
      </c>
      <c r="AT89" s="41">
        <f t="shared" si="156"/>
        <v>12316680</v>
      </c>
      <c r="AU89" s="41">
        <f t="shared" si="156"/>
        <v>12316680</v>
      </c>
      <c r="AV89" s="41">
        <f t="shared" si="156"/>
        <v>12316680</v>
      </c>
      <c r="AW89" s="41">
        <f t="shared" si="156"/>
        <v>12316680</v>
      </c>
      <c r="AX89" s="41">
        <f t="shared" si="156"/>
        <v>12316680</v>
      </c>
      <c r="AY89" s="41">
        <f t="shared" si="156"/>
        <v>12316680</v>
      </c>
      <c r="AZ89" s="41">
        <f t="shared" si="156"/>
        <v>12316680</v>
      </c>
      <c r="BA89" s="41">
        <f t="shared" si="156"/>
        <v>12316680</v>
      </c>
      <c r="BB89" s="41">
        <f t="shared" si="156"/>
        <v>12316680</v>
      </c>
      <c r="BC89" s="41">
        <f t="shared" si="156"/>
        <v>12316680</v>
      </c>
      <c r="BD89" s="41">
        <f t="shared" si="156"/>
        <v>12316680</v>
      </c>
      <c r="BE89" s="41">
        <f t="shared" si="156"/>
        <v>12316680</v>
      </c>
      <c r="BF89" s="41">
        <f t="shared" si="156"/>
        <v>12316680</v>
      </c>
      <c r="BG89" s="41">
        <f t="shared" si="156"/>
        <v>12316680</v>
      </c>
      <c r="BH89" s="41">
        <f t="shared" si="156"/>
        <v>12316680</v>
      </c>
      <c r="BI89" s="41">
        <f t="shared" si="156"/>
        <v>12316680</v>
      </c>
      <c r="BJ89" s="41">
        <f t="shared" si="156"/>
        <v>12316680</v>
      </c>
      <c r="BK89" s="41">
        <f t="shared" si="156"/>
        <v>12316680</v>
      </c>
      <c r="BL89" s="41">
        <f t="shared" si="156"/>
        <v>12316680</v>
      </c>
      <c r="BM89" s="41">
        <f t="shared" si="156"/>
        <v>12316680</v>
      </c>
      <c r="BN89" s="41">
        <f t="shared" si="156"/>
        <v>12316680</v>
      </c>
      <c r="BO89" s="41">
        <f t="shared" si="139"/>
        <v>12316680</v>
      </c>
      <c r="BP89" s="41">
        <f t="shared" si="140"/>
        <v>12316680</v>
      </c>
      <c r="BQ89" s="41">
        <f t="shared" si="141"/>
        <v>12316680</v>
      </c>
      <c r="BR89" s="41">
        <f t="shared" si="142"/>
        <v>12316680</v>
      </c>
      <c r="BS89" s="41">
        <f t="shared" si="143"/>
        <v>12316680</v>
      </c>
      <c r="BT89" s="41">
        <f t="shared" si="144"/>
        <v>12316680</v>
      </c>
      <c r="BU89" s="41">
        <f t="shared" si="145"/>
        <v>12316680</v>
      </c>
      <c r="BV89" s="41">
        <f t="shared" si="146"/>
        <v>12316680</v>
      </c>
      <c r="BW89" s="41">
        <f t="shared" si="147"/>
        <v>12316680</v>
      </c>
      <c r="BX89" s="41">
        <f t="shared" si="148"/>
        <v>12316680</v>
      </c>
      <c r="BY89" s="41">
        <f t="shared" si="149"/>
        <v>12316680</v>
      </c>
      <c r="BZ89" s="41">
        <f t="shared" si="150"/>
        <v>12316680</v>
      </c>
      <c r="CC89" s="43" t="s">
        <v>26</v>
      </c>
      <c r="CD89" s="305">
        <f t="shared" ref="CD89:CD92" si="157">F89</f>
        <v>12316680</v>
      </c>
      <c r="CE89" s="48">
        <f t="shared" si="151"/>
        <v>12316680</v>
      </c>
      <c r="CF89" s="48">
        <f t="shared" si="152"/>
        <v>12316680</v>
      </c>
      <c r="CG89" s="48">
        <f t="shared" si="153"/>
        <v>12316680</v>
      </c>
      <c r="CH89" s="48">
        <f t="shared" si="154"/>
        <v>12316680</v>
      </c>
      <c r="CI89" s="48">
        <f t="shared" si="155"/>
        <v>12316680</v>
      </c>
      <c r="CJ89" s="305">
        <f>BZ89</f>
        <v>12316680</v>
      </c>
    </row>
    <row r="90" spans="1:88" ht="15.75" hidden="1" customHeight="1" x14ac:dyDescent="0.2">
      <c r="A90" s="31" t="s">
        <v>59</v>
      </c>
      <c r="B90" s="112"/>
      <c r="C90" s="41">
        <f>'Balance Sheet'!G29</f>
        <v>0</v>
      </c>
      <c r="D90" s="41">
        <f t="shared" ref="D90:BN90" si="158">C90</f>
        <v>0</v>
      </c>
      <c r="E90" s="41">
        <f t="shared" si="158"/>
        <v>0</v>
      </c>
      <c r="F90" s="41">
        <f t="shared" si="158"/>
        <v>0</v>
      </c>
      <c r="G90" s="41">
        <f t="shared" si="158"/>
        <v>0</v>
      </c>
      <c r="H90" s="41">
        <f t="shared" si="158"/>
        <v>0</v>
      </c>
      <c r="I90" s="41">
        <f t="shared" si="158"/>
        <v>0</v>
      </c>
      <c r="J90" s="41">
        <f t="shared" si="158"/>
        <v>0</v>
      </c>
      <c r="K90" s="41">
        <f t="shared" si="158"/>
        <v>0</v>
      </c>
      <c r="L90" s="41">
        <f t="shared" si="158"/>
        <v>0</v>
      </c>
      <c r="M90" s="41">
        <f t="shared" si="158"/>
        <v>0</v>
      </c>
      <c r="N90" s="41">
        <f t="shared" si="158"/>
        <v>0</v>
      </c>
      <c r="O90" s="41">
        <f t="shared" si="158"/>
        <v>0</v>
      </c>
      <c r="P90" s="41">
        <f t="shared" si="158"/>
        <v>0</v>
      </c>
      <c r="Q90" s="41">
        <f t="shared" si="158"/>
        <v>0</v>
      </c>
      <c r="R90" s="41">
        <f t="shared" si="158"/>
        <v>0</v>
      </c>
      <c r="S90" s="41">
        <f t="shared" si="158"/>
        <v>0</v>
      </c>
      <c r="T90" s="41">
        <f t="shared" si="158"/>
        <v>0</v>
      </c>
      <c r="U90" s="41">
        <f t="shared" si="158"/>
        <v>0</v>
      </c>
      <c r="V90" s="41">
        <f t="shared" si="158"/>
        <v>0</v>
      </c>
      <c r="W90" s="41">
        <f t="shared" si="158"/>
        <v>0</v>
      </c>
      <c r="X90" s="41">
        <f t="shared" si="158"/>
        <v>0</v>
      </c>
      <c r="Y90" s="41">
        <f t="shared" si="158"/>
        <v>0</v>
      </c>
      <c r="Z90" s="41">
        <f t="shared" si="158"/>
        <v>0</v>
      </c>
      <c r="AA90" s="41">
        <f t="shared" si="158"/>
        <v>0</v>
      </c>
      <c r="AB90" s="41">
        <f t="shared" si="158"/>
        <v>0</v>
      </c>
      <c r="AC90" s="41">
        <f t="shared" si="158"/>
        <v>0</v>
      </c>
      <c r="AD90" s="41">
        <f t="shared" si="158"/>
        <v>0</v>
      </c>
      <c r="AE90" s="41">
        <f t="shared" si="158"/>
        <v>0</v>
      </c>
      <c r="AF90" s="41">
        <f t="shared" si="158"/>
        <v>0</v>
      </c>
      <c r="AG90" s="41">
        <f t="shared" si="158"/>
        <v>0</v>
      </c>
      <c r="AH90" s="41">
        <f t="shared" si="158"/>
        <v>0</v>
      </c>
      <c r="AI90" s="41">
        <f t="shared" si="158"/>
        <v>0</v>
      </c>
      <c r="AJ90" s="41">
        <f t="shared" si="158"/>
        <v>0</v>
      </c>
      <c r="AK90" s="41">
        <f t="shared" si="158"/>
        <v>0</v>
      </c>
      <c r="AL90" s="41">
        <f t="shared" si="158"/>
        <v>0</v>
      </c>
      <c r="AM90" s="41">
        <f t="shared" si="158"/>
        <v>0</v>
      </c>
      <c r="AN90" s="41">
        <f t="shared" si="158"/>
        <v>0</v>
      </c>
      <c r="AO90" s="41">
        <f t="shared" si="158"/>
        <v>0</v>
      </c>
      <c r="AP90" s="41">
        <f t="shared" si="158"/>
        <v>0</v>
      </c>
      <c r="AQ90" s="41">
        <f t="shared" si="158"/>
        <v>0</v>
      </c>
      <c r="AR90" s="41">
        <f t="shared" si="158"/>
        <v>0</v>
      </c>
      <c r="AS90" s="41">
        <f t="shared" si="158"/>
        <v>0</v>
      </c>
      <c r="AT90" s="41">
        <f t="shared" si="158"/>
        <v>0</v>
      </c>
      <c r="AU90" s="41">
        <f t="shared" si="158"/>
        <v>0</v>
      </c>
      <c r="AV90" s="41">
        <f t="shared" si="158"/>
        <v>0</v>
      </c>
      <c r="AW90" s="41">
        <f t="shared" si="158"/>
        <v>0</v>
      </c>
      <c r="AX90" s="41">
        <f t="shared" si="158"/>
        <v>0</v>
      </c>
      <c r="AY90" s="41">
        <f t="shared" si="158"/>
        <v>0</v>
      </c>
      <c r="AZ90" s="41">
        <f t="shared" si="158"/>
        <v>0</v>
      </c>
      <c r="BA90" s="41">
        <f t="shared" si="158"/>
        <v>0</v>
      </c>
      <c r="BB90" s="41">
        <f t="shared" si="158"/>
        <v>0</v>
      </c>
      <c r="BC90" s="41">
        <f t="shared" si="158"/>
        <v>0</v>
      </c>
      <c r="BD90" s="41">
        <f t="shared" si="158"/>
        <v>0</v>
      </c>
      <c r="BE90" s="41">
        <f t="shared" si="158"/>
        <v>0</v>
      </c>
      <c r="BF90" s="41">
        <f t="shared" si="158"/>
        <v>0</v>
      </c>
      <c r="BG90" s="41">
        <f t="shared" si="158"/>
        <v>0</v>
      </c>
      <c r="BH90" s="41">
        <f t="shared" si="158"/>
        <v>0</v>
      </c>
      <c r="BI90" s="41">
        <f t="shared" si="158"/>
        <v>0</v>
      </c>
      <c r="BJ90" s="41">
        <f t="shared" si="158"/>
        <v>0</v>
      </c>
      <c r="BK90" s="41">
        <f t="shared" si="158"/>
        <v>0</v>
      </c>
      <c r="BL90" s="41">
        <f t="shared" si="158"/>
        <v>0</v>
      </c>
      <c r="BM90" s="41">
        <f t="shared" si="158"/>
        <v>0</v>
      </c>
      <c r="BN90" s="41">
        <f t="shared" si="158"/>
        <v>0</v>
      </c>
      <c r="BO90" s="41">
        <f t="shared" si="139"/>
        <v>0</v>
      </c>
      <c r="BP90" s="41">
        <f t="shared" si="140"/>
        <v>0</v>
      </c>
      <c r="BQ90" s="41">
        <f t="shared" si="141"/>
        <v>0</v>
      </c>
      <c r="BR90" s="41">
        <f t="shared" si="142"/>
        <v>0</v>
      </c>
      <c r="BS90" s="41">
        <f t="shared" si="143"/>
        <v>0</v>
      </c>
      <c r="BT90" s="41">
        <f t="shared" si="144"/>
        <v>0</v>
      </c>
      <c r="BU90" s="41">
        <f t="shared" si="145"/>
        <v>0</v>
      </c>
      <c r="BV90" s="41">
        <f t="shared" si="146"/>
        <v>0</v>
      </c>
      <c r="BW90" s="41">
        <f t="shared" si="147"/>
        <v>0</v>
      </c>
      <c r="BX90" s="41">
        <f t="shared" si="148"/>
        <v>0</v>
      </c>
      <c r="BY90" s="41">
        <f t="shared" si="149"/>
        <v>0</v>
      </c>
      <c r="BZ90" s="41">
        <f t="shared" si="150"/>
        <v>0</v>
      </c>
      <c r="CC90" s="43" t="s">
        <v>59</v>
      </c>
      <c r="CD90" s="305">
        <f t="shared" si="157"/>
        <v>0</v>
      </c>
      <c r="CE90" s="48">
        <f t="shared" si="151"/>
        <v>0</v>
      </c>
      <c r="CF90" s="48">
        <f t="shared" si="152"/>
        <v>0</v>
      </c>
      <c r="CG90" s="48">
        <f t="shared" si="153"/>
        <v>0</v>
      </c>
      <c r="CH90" s="48">
        <f t="shared" si="154"/>
        <v>0</v>
      </c>
      <c r="CI90" s="48">
        <f t="shared" si="155"/>
        <v>0</v>
      </c>
      <c r="CJ90" s="305"/>
    </row>
    <row r="91" spans="1:88" ht="15.75" customHeight="1" x14ac:dyDescent="0.2">
      <c r="A91" s="31" t="s">
        <v>60</v>
      </c>
      <c r="B91" s="112"/>
      <c r="C91" s="41">
        <f>'Balance Sheet'!G30</f>
        <v>-7539788.5200000005</v>
      </c>
      <c r="D91" s="116">
        <f t="shared" ref="D91:BN91" si="159">C91</f>
        <v>-7539788.5200000005</v>
      </c>
      <c r="E91" s="116">
        <f t="shared" si="159"/>
        <v>-7539788.5200000005</v>
      </c>
      <c r="F91" s="116">
        <f t="shared" si="159"/>
        <v>-7539788.5200000005</v>
      </c>
      <c r="G91" s="116">
        <f t="shared" si="159"/>
        <v>-7539788.5200000005</v>
      </c>
      <c r="H91" s="116">
        <f t="shared" si="159"/>
        <v>-7539788.5200000005</v>
      </c>
      <c r="I91" s="116">
        <f t="shared" si="159"/>
        <v>-7539788.5200000005</v>
      </c>
      <c r="J91" s="116">
        <f t="shared" si="159"/>
        <v>-7539788.5200000005</v>
      </c>
      <c r="K91" s="116">
        <f t="shared" si="159"/>
        <v>-7539788.5200000005</v>
      </c>
      <c r="L91" s="116">
        <f t="shared" si="159"/>
        <v>-7539788.5200000005</v>
      </c>
      <c r="M91" s="116">
        <f t="shared" si="159"/>
        <v>-7539788.5200000005</v>
      </c>
      <c r="N91" s="116">
        <f t="shared" si="159"/>
        <v>-7539788.5200000005</v>
      </c>
      <c r="O91" s="116">
        <f t="shared" si="159"/>
        <v>-7539788.5200000005</v>
      </c>
      <c r="P91" s="116">
        <f t="shared" si="159"/>
        <v>-7539788.5200000005</v>
      </c>
      <c r="Q91" s="116">
        <f t="shared" si="159"/>
        <v>-7539788.5200000005</v>
      </c>
      <c r="R91" s="116">
        <f t="shared" si="159"/>
        <v>-7539788.5200000005</v>
      </c>
      <c r="S91" s="116">
        <f t="shared" si="159"/>
        <v>-7539788.5200000005</v>
      </c>
      <c r="T91" s="116">
        <f t="shared" si="159"/>
        <v>-7539788.5200000005</v>
      </c>
      <c r="U91" s="116">
        <f t="shared" si="159"/>
        <v>-7539788.5200000005</v>
      </c>
      <c r="V91" s="116">
        <f t="shared" si="159"/>
        <v>-7539788.5200000005</v>
      </c>
      <c r="W91" s="116">
        <f t="shared" si="159"/>
        <v>-7539788.5200000005</v>
      </c>
      <c r="X91" s="116">
        <f t="shared" si="159"/>
        <v>-7539788.5200000005</v>
      </c>
      <c r="Y91" s="116">
        <f t="shared" si="159"/>
        <v>-7539788.5200000005</v>
      </c>
      <c r="Z91" s="116">
        <f t="shared" si="159"/>
        <v>-7539788.5200000005</v>
      </c>
      <c r="AA91" s="116">
        <f t="shared" si="159"/>
        <v>-7539788.5200000005</v>
      </c>
      <c r="AB91" s="116">
        <f t="shared" si="159"/>
        <v>-7539788.5200000005</v>
      </c>
      <c r="AC91" s="116">
        <f t="shared" si="159"/>
        <v>-7539788.5200000005</v>
      </c>
      <c r="AD91" s="116">
        <f t="shared" si="159"/>
        <v>-7539788.5200000005</v>
      </c>
      <c r="AE91" s="116">
        <f t="shared" si="159"/>
        <v>-7539788.5200000005</v>
      </c>
      <c r="AF91" s="116">
        <f t="shared" si="159"/>
        <v>-7539788.5200000005</v>
      </c>
      <c r="AG91" s="116">
        <f t="shared" si="159"/>
        <v>-7539788.5200000005</v>
      </c>
      <c r="AH91" s="116">
        <f t="shared" si="159"/>
        <v>-7539788.5200000005</v>
      </c>
      <c r="AI91" s="116">
        <f t="shared" si="159"/>
        <v>-7539788.5200000005</v>
      </c>
      <c r="AJ91" s="116">
        <f t="shared" si="159"/>
        <v>-7539788.5200000005</v>
      </c>
      <c r="AK91" s="116">
        <f t="shared" si="159"/>
        <v>-7539788.5200000005</v>
      </c>
      <c r="AL91" s="116">
        <f t="shared" si="159"/>
        <v>-7539788.5200000005</v>
      </c>
      <c r="AM91" s="116">
        <f t="shared" si="159"/>
        <v>-7539788.5200000005</v>
      </c>
      <c r="AN91" s="116">
        <f t="shared" si="159"/>
        <v>-7539788.5200000005</v>
      </c>
      <c r="AO91" s="116">
        <f t="shared" si="159"/>
        <v>-7539788.5200000005</v>
      </c>
      <c r="AP91" s="116">
        <f t="shared" si="159"/>
        <v>-7539788.5200000005</v>
      </c>
      <c r="AQ91" s="116">
        <f t="shared" si="159"/>
        <v>-7539788.5200000005</v>
      </c>
      <c r="AR91" s="116">
        <f t="shared" si="159"/>
        <v>-7539788.5200000005</v>
      </c>
      <c r="AS91" s="116">
        <f t="shared" si="159"/>
        <v>-7539788.5200000005</v>
      </c>
      <c r="AT91" s="116">
        <f t="shared" si="159"/>
        <v>-7539788.5200000005</v>
      </c>
      <c r="AU91" s="116">
        <f t="shared" si="159"/>
        <v>-7539788.5200000005</v>
      </c>
      <c r="AV91" s="116">
        <f t="shared" si="159"/>
        <v>-7539788.5200000005</v>
      </c>
      <c r="AW91" s="116">
        <f t="shared" si="159"/>
        <v>-7539788.5200000005</v>
      </c>
      <c r="AX91" s="116">
        <f t="shared" si="159"/>
        <v>-7539788.5200000005</v>
      </c>
      <c r="AY91" s="116">
        <f t="shared" si="159"/>
        <v>-7539788.5200000005</v>
      </c>
      <c r="AZ91" s="116">
        <f t="shared" si="159"/>
        <v>-7539788.5200000005</v>
      </c>
      <c r="BA91" s="116">
        <f t="shared" si="159"/>
        <v>-7539788.5200000005</v>
      </c>
      <c r="BB91" s="116">
        <f t="shared" si="159"/>
        <v>-7539788.5200000005</v>
      </c>
      <c r="BC91" s="116">
        <f t="shared" si="159"/>
        <v>-7539788.5200000005</v>
      </c>
      <c r="BD91" s="116">
        <f t="shared" si="159"/>
        <v>-7539788.5200000005</v>
      </c>
      <c r="BE91" s="116">
        <f t="shared" si="159"/>
        <v>-7539788.5200000005</v>
      </c>
      <c r="BF91" s="116">
        <f t="shared" si="159"/>
        <v>-7539788.5200000005</v>
      </c>
      <c r="BG91" s="116">
        <f t="shared" si="159"/>
        <v>-7539788.5200000005</v>
      </c>
      <c r="BH91" s="116">
        <f t="shared" si="159"/>
        <v>-7539788.5200000005</v>
      </c>
      <c r="BI91" s="116">
        <f t="shared" si="159"/>
        <v>-7539788.5200000005</v>
      </c>
      <c r="BJ91" s="116">
        <f t="shared" si="159"/>
        <v>-7539788.5200000005</v>
      </c>
      <c r="BK91" s="116">
        <f t="shared" si="159"/>
        <v>-7539788.5200000005</v>
      </c>
      <c r="BL91" s="116">
        <f t="shared" si="159"/>
        <v>-7539788.5200000005</v>
      </c>
      <c r="BM91" s="116">
        <f t="shared" si="159"/>
        <v>-7539788.5200000005</v>
      </c>
      <c r="BN91" s="116">
        <f t="shared" si="159"/>
        <v>-7539788.5200000005</v>
      </c>
      <c r="BO91" s="116">
        <f t="shared" si="139"/>
        <v>-7539788.5200000005</v>
      </c>
      <c r="BP91" s="116">
        <f t="shared" si="140"/>
        <v>-7539788.5200000005</v>
      </c>
      <c r="BQ91" s="116">
        <f t="shared" si="141"/>
        <v>-7539788.5200000005</v>
      </c>
      <c r="BR91" s="116">
        <f t="shared" si="142"/>
        <v>-7539788.5200000005</v>
      </c>
      <c r="BS91" s="116">
        <f t="shared" si="143"/>
        <v>-7539788.5200000005</v>
      </c>
      <c r="BT91" s="116">
        <f t="shared" si="144"/>
        <v>-7539788.5200000005</v>
      </c>
      <c r="BU91" s="116">
        <f t="shared" si="145"/>
        <v>-7539788.5200000005</v>
      </c>
      <c r="BV91" s="116">
        <f t="shared" si="146"/>
        <v>-7539788.5200000005</v>
      </c>
      <c r="BW91" s="116">
        <f t="shared" si="147"/>
        <v>-7539788.5200000005</v>
      </c>
      <c r="BX91" s="116">
        <f t="shared" si="148"/>
        <v>-7539788.5200000005</v>
      </c>
      <c r="BY91" s="116">
        <f t="shared" si="149"/>
        <v>-7539788.5200000005</v>
      </c>
      <c r="BZ91" s="116">
        <f t="shared" si="150"/>
        <v>-7539788.5200000005</v>
      </c>
      <c r="CC91" s="43" t="s">
        <v>60</v>
      </c>
      <c r="CD91" s="305">
        <f t="shared" si="157"/>
        <v>-7539788.5200000005</v>
      </c>
      <c r="CE91" s="48">
        <f t="shared" si="151"/>
        <v>-7539788.5200000005</v>
      </c>
      <c r="CF91" s="48">
        <f t="shared" si="152"/>
        <v>-7539788.5200000005</v>
      </c>
      <c r="CG91" s="48">
        <f t="shared" si="153"/>
        <v>-7539788.5200000005</v>
      </c>
      <c r="CH91" s="48">
        <f t="shared" si="154"/>
        <v>-7539788.5200000005</v>
      </c>
      <c r="CI91" s="48">
        <f t="shared" si="155"/>
        <v>-7539788.5200000005</v>
      </c>
      <c r="CJ91" s="305">
        <f>BZ91</f>
        <v>-7539788.5200000005</v>
      </c>
    </row>
    <row r="92" spans="1:88" ht="15.75" customHeight="1" x14ac:dyDescent="0.2">
      <c r="A92" s="31" t="s">
        <v>186</v>
      </c>
      <c r="B92" s="112"/>
      <c r="C92" s="41">
        <f>'Balance Sheet'!G31</f>
        <v>0</v>
      </c>
      <c r="D92" s="41">
        <f t="shared" ref="D92:BN92" si="160">C92+D56</f>
        <v>-3201306.6226666672</v>
      </c>
      <c r="E92" s="41">
        <f t="shared" si="160"/>
        <v>-3558585.6909333337</v>
      </c>
      <c r="F92" s="41">
        <f t="shared" si="160"/>
        <v>-3994378.1107733338</v>
      </c>
      <c r="G92" s="41">
        <f t="shared" si="160"/>
        <v>-4368500.5663700001</v>
      </c>
      <c r="H92" s="41">
        <f t="shared" si="160"/>
        <v>-4741143.0219666669</v>
      </c>
      <c r="I92" s="41">
        <f t="shared" si="160"/>
        <v>-4671267.4775633337</v>
      </c>
      <c r="J92" s="41">
        <f t="shared" si="160"/>
        <v>-5052444.2293300005</v>
      </c>
      <c r="K92" s="41">
        <f t="shared" si="160"/>
        <v>-5291926.986266667</v>
      </c>
      <c r="L92" s="41">
        <f t="shared" si="160"/>
        <v>-5542715.5269433334</v>
      </c>
      <c r="M92" s="41">
        <f t="shared" si="160"/>
        <v>-5665472.0676199999</v>
      </c>
      <c r="N92" s="41">
        <f t="shared" si="160"/>
        <v>-5769478.6082966663</v>
      </c>
      <c r="O92" s="41">
        <f t="shared" si="160"/>
        <v>-5950816.1489733327</v>
      </c>
      <c r="P92" s="41">
        <f t="shared" si="160"/>
        <v>-6072112.9387337491</v>
      </c>
      <c r="Q92" s="41">
        <f t="shared" si="160"/>
        <v>-6211679.7284941655</v>
      </c>
      <c r="R92" s="41">
        <f t="shared" si="160"/>
        <v>-6331046.5182545818</v>
      </c>
      <c r="S92" s="41">
        <f t="shared" si="160"/>
        <v>-6637672.7200149987</v>
      </c>
      <c r="T92" s="41">
        <f t="shared" si="160"/>
        <v>-6894998.4217754155</v>
      </c>
      <c r="U92" s="41">
        <f t="shared" si="160"/>
        <v>-7221499.6235358324</v>
      </c>
      <c r="V92" s="41">
        <f t="shared" si="160"/>
        <v>-7086961.0886138324</v>
      </c>
      <c r="W92" s="41">
        <f t="shared" si="160"/>
        <v>-7380468.2203584993</v>
      </c>
      <c r="X92" s="41">
        <f t="shared" si="160"/>
        <v>-7714066.6604364999</v>
      </c>
      <c r="Y92" s="41">
        <f t="shared" si="160"/>
        <v>-7973372.1005144995</v>
      </c>
      <c r="Z92" s="41">
        <f t="shared" si="160"/>
        <v>-8116004.2072591661</v>
      </c>
      <c r="AA92" s="41">
        <f t="shared" si="160"/>
        <v>-8332126.3140038326</v>
      </c>
      <c r="AB92" s="41">
        <f t="shared" si="160"/>
        <v>-8521008.0040818322</v>
      </c>
      <c r="AC92" s="41">
        <f t="shared" si="160"/>
        <v>-8665854.6941598319</v>
      </c>
      <c r="AD92" s="41">
        <f t="shared" si="160"/>
        <v>-8688028.0509044994</v>
      </c>
      <c r="AE92" s="41">
        <f t="shared" si="160"/>
        <v>-8828274.112649167</v>
      </c>
      <c r="AF92" s="41">
        <f t="shared" si="160"/>
        <v>-8904585.1743938345</v>
      </c>
      <c r="AG92" s="41">
        <f t="shared" si="160"/>
        <v>-8878121.0226351675</v>
      </c>
      <c r="AH92" s="41">
        <f t="shared" si="160"/>
        <v>-8551570.4973053597</v>
      </c>
      <c r="AI92" s="41">
        <f t="shared" si="160"/>
        <v>-8406470.1450983565</v>
      </c>
      <c r="AJ92" s="41">
        <f t="shared" si="160"/>
        <v>-8358229.5355189648</v>
      </c>
      <c r="AK92" s="41">
        <f t="shared" si="160"/>
        <v>-8294620.5272257105</v>
      </c>
      <c r="AL92" s="41">
        <f t="shared" si="160"/>
        <v>-8141199.0189324562</v>
      </c>
      <c r="AM92" s="41">
        <f t="shared" si="160"/>
        <v>-8034027.5106392018</v>
      </c>
      <c r="AN92" s="41">
        <f t="shared" si="160"/>
        <v>-7721835.1690126145</v>
      </c>
      <c r="AO92" s="41">
        <f t="shared" si="160"/>
        <v>-7109830.3273860272</v>
      </c>
      <c r="AP92" s="41">
        <f t="shared" si="160"/>
        <v>-6711492.1524261069</v>
      </c>
      <c r="AQ92" s="41">
        <f t="shared" si="160"/>
        <v>-6253472.7307128534</v>
      </c>
      <c r="AR92" s="41">
        <f t="shared" si="160"/>
        <v>-5530244.9756662659</v>
      </c>
      <c r="AS92" s="41">
        <f t="shared" si="160"/>
        <v>-4886888.8622863451</v>
      </c>
      <c r="AT92" s="41">
        <f t="shared" si="160"/>
        <v>-3834016.4819795322</v>
      </c>
      <c r="AU92" s="41">
        <f t="shared" si="160"/>
        <v>-2900519.1016727197</v>
      </c>
      <c r="AV92" s="41">
        <f t="shared" si="160"/>
        <v>-1967542.5546992405</v>
      </c>
      <c r="AW92" s="41">
        <f t="shared" si="160"/>
        <v>-930250.14939242788</v>
      </c>
      <c r="AX92" s="41">
        <f t="shared" si="160"/>
        <v>370042.25591438496</v>
      </c>
      <c r="AY92" s="41">
        <f t="shared" si="160"/>
        <v>1588938.8278878643</v>
      </c>
      <c r="AZ92" s="41">
        <f t="shared" si="160"/>
        <v>3171460.3998613437</v>
      </c>
      <c r="BA92" s="41">
        <f t="shared" si="160"/>
        <v>4964877.8051681556</v>
      </c>
      <c r="BB92" s="41">
        <f t="shared" si="160"/>
        <v>7048086.877141634</v>
      </c>
      <c r="BC92" s="41">
        <f t="shared" si="160"/>
        <v>9366269.2840276137</v>
      </c>
      <c r="BD92" s="41">
        <f t="shared" si="160"/>
        <v>11692347.524246925</v>
      </c>
      <c r="BE92" s="41">
        <f t="shared" si="160"/>
        <v>14162613.264466237</v>
      </c>
      <c r="BF92" s="41">
        <f t="shared" si="160"/>
        <v>16905562.751625452</v>
      </c>
      <c r="BG92" s="41">
        <f t="shared" si="160"/>
        <v>19836720.572117999</v>
      </c>
      <c r="BH92" s="41">
        <f t="shared" si="160"/>
        <v>22874440.89261055</v>
      </c>
      <c r="BI92" s="41">
        <f t="shared" si="160"/>
        <v>26158702.879769765</v>
      </c>
      <c r="BJ92" s="41">
        <f t="shared" si="160"/>
        <v>29800985.700262316</v>
      </c>
      <c r="BK92" s="41">
        <f t="shared" si="160"/>
        <v>33620622.68742153</v>
      </c>
      <c r="BL92" s="41">
        <f t="shared" si="160"/>
        <v>37860801.34124741</v>
      </c>
      <c r="BM92" s="41">
        <f t="shared" si="160"/>
        <v>42435209.16173996</v>
      </c>
      <c r="BN92" s="41">
        <f t="shared" si="160"/>
        <v>47308846.148899175</v>
      </c>
      <c r="BO92" s="41">
        <f t="shared" ref="BO92" si="161">BN92+BO56</f>
        <v>52246045.63605839</v>
      </c>
      <c r="BP92" s="41">
        <f t="shared" ref="BP92" si="162">BO92+BP56</f>
        <v>57422120.123217605</v>
      </c>
      <c r="BQ92" s="41">
        <f t="shared" ref="BQ92" si="163">BP92+BQ56</f>
        <v>63010861.277043484</v>
      </c>
      <c r="BR92" s="41">
        <f t="shared" ref="BR92" si="164">BQ92+BR56</f>
        <v>68748227.430869371</v>
      </c>
      <c r="BS92" s="41">
        <f t="shared" ref="BS92" si="165">BR92+BS56</f>
        <v>74533801.918028593</v>
      </c>
      <c r="BT92" s="41">
        <f t="shared" ref="BT92" si="166">BS92+BT56</f>
        <v>80622793.071854472</v>
      </c>
      <c r="BU92" s="41">
        <f t="shared" ref="BU92" si="167">BT92+BU56</f>
        <v>87198784.225680351</v>
      </c>
      <c r="BV92" s="41">
        <f t="shared" ref="BV92" si="168">BU92+BV56</f>
        <v>93622004.546172902</v>
      </c>
      <c r="BW92" s="41">
        <f t="shared" ref="BW92" si="169">BV92+BW56</f>
        <v>100374641.53333211</v>
      </c>
      <c r="BX92" s="41">
        <f t="shared" ref="BX92" si="170">BW92+BX56</f>
        <v>107537445.18715799</v>
      </c>
      <c r="BY92" s="41">
        <f t="shared" ref="BY92" si="171">BX92+BY56</f>
        <v>114350998.84098387</v>
      </c>
      <c r="BZ92" s="41">
        <f t="shared" ref="BZ92" si="172">BY92+BZ56</f>
        <v>121196489.99480975</v>
      </c>
      <c r="CC92" s="43" t="s">
        <v>186</v>
      </c>
      <c r="CD92" s="305">
        <f t="shared" si="157"/>
        <v>-3994378.1107733338</v>
      </c>
      <c r="CE92" s="48">
        <f t="shared" si="151"/>
        <v>-6331046.5182545818</v>
      </c>
      <c r="CF92" s="48">
        <f t="shared" si="152"/>
        <v>-8688028.0509044994</v>
      </c>
      <c r="CG92" s="48">
        <f t="shared" si="153"/>
        <v>-6711492.1524261069</v>
      </c>
      <c r="CH92" s="48">
        <f t="shared" si="154"/>
        <v>7048086.877141634</v>
      </c>
      <c r="CI92" s="48">
        <f t="shared" si="155"/>
        <v>47308846.148899175</v>
      </c>
      <c r="CJ92" s="305">
        <f>BZ92</f>
        <v>121196489.99480975</v>
      </c>
    </row>
    <row r="93" spans="1:88" ht="15.75" customHeight="1" thickBot="1" x14ac:dyDescent="0.25">
      <c r="B93" s="113"/>
      <c r="C93" s="95">
        <f t="shared" ref="C93:BN93" si="173">SUM(C88:C92)</f>
        <v>2134520.5200000005</v>
      </c>
      <c r="D93" s="95">
        <f t="shared" si="173"/>
        <v>1575830.8573333323</v>
      </c>
      <c r="E93" s="95">
        <f t="shared" si="173"/>
        <v>1218551.7890666658</v>
      </c>
      <c r="F93" s="95">
        <f t="shared" si="173"/>
        <v>782759.3692266657</v>
      </c>
      <c r="G93" s="95">
        <f t="shared" si="173"/>
        <v>408636.91362999938</v>
      </c>
      <c r="H93" s="95">
        <f t="shared" si="173"/>
        <v>35994.458033332601</v>
      </c>
      <c r="I93" s="95">
        <f t="shared" si="173"/>
        <v>105870.00243666582</v>
      </c>
      <c r="J93" s="95">
        <f t="shared" si="173"/>
        <v>-275306.74933000095</v>
      </c>
      <c r="K93" s="95">
        <f t="shared" si="173"/>
        <v>-514789.50626666751</v>
      </c>
      <c r="L93" s="95">
        <f t="shared" si="173"/>
        <v>-765578.04694333393</v>
      </c>
      <c r="M93" s="95">
        <f t="shared" si="173"/>
        <v>-888334.58762000035</v>
      </c>
      <c r="N93" s="95">
        <f t="shared" si="173"/>
        <v>-992341.12829666678</v>
      </c>
      <c r="O93" s="95">
        <f t="shared" si="173"/>
        <v>-1173678.6689733332</v>
      </c>
      <c r="P93" s="95">
        <f t="shared" si="173"/>
        <v>-1294975.4587337496</v>
      </c>
      <c r="Q93" s="95">
        <f t="shared" si="173"/>
        <v>-1434542.2484941659</v>
      </c>
      <c r="R93" s="95">
        <f t="shared" si="173"/>
        <v>-1553909.0382545823</v>
      </c>
      <c r="S93" s="95">
        <f t="shared" si="173"/>
        <v>-1860535.2400149992</v>
      </c>
      <c r="T93" s="95">
        <f t="shared" si="173"/>
        <v>-2117860.941775416</v>
      </c>
      <c r="U93" s="95">
        <f t="shared" si="173"/>
        <v>-2444362.1435358329</v>
      </c>
      <c r="V93" s="95">
        <f t="shared" si="173"/>
        <v>-2309823.6086138329</v>
      </c>
      <c r="W93" s="95">
        <f t="shared" si="173"/>
        <v>-2603330.7403584998</v>
      </c>
      <c r="X93" s="95">
        <f t="shared" si="173"/>
        <v>-2936929.1804365003</v>
      </c>
      <c r="Y93" s="95">
        <f t="shared" si="173"/>
        <v>-3196234.6205145</v>
      </c>
      <c r="Z93" s="95">
        <f t="shared" si="173"/>
        <v>-3338866.7272591665</v>
      </c>
      <c r="AA93" s="95">
        <f t="shared" si="173"/>
        <v>-3554988.8340038331</v>
      </c>
      <c r="AB93" s="95">
        <f t="shared" si="173"/>
        <v>-3743870.5240818327</v>
      </c>
      <c r="AC93" s="95">
        <f t="shared" si="173"/>
        <v>-3888717.2141598323</v>
      </c>
      <c r="AD93" s="95">
        <f t="shared" si="173"/>
        <v>-3910890.5709044999</v>
      </c>
      <c r="AE93" s="95">
        <f t="shared" si="173"/>
        <v>-4051136.6326491674</v>
      </c>
      <c r="AF93" s="95">
        <f t="shared" si="173"/>
        <v>-4127447.694393835</v>
      </c>
      <c r="AG93" s="95">
        <f t="shared" si="173"/>
        <v>-4100983.5426351679</v>
      </c>
      <c r="AH93" s="95">
        <f t="shared" si="173"/>
        <v>-3774433.0173053602</v>
      </c>
      <c r="AI93" s="95">
        <f t="shared" si="173"/>
        <v>-3629332.665098357</v>
      </c>
      <c r="AJ93" s="95">
        <f t="shared" si="173"/>
        <v>-3581092.0555189652</v>
      </c>
      <c r="AK93" s="95">
        <f t="shared" si="173"/>
        <v>-3517483.0472257109</v>
      </c>
      <c r="AL93" s="95">
        <f t="shared" si="173"/>
        <v>-3364061.5389324566</v>
      </c>
      <c r="AM93" s="95">
        <f t="shared" si="173"/>
        <v>-3256890.0306392023</v>
      </c>
      <c r="AN93" s="95">
        <f t="shared" si="173"/>
        <v>-2944697.689012615</v>
      </c>
      <c r="AO93" s="95">
        <f t="shared" si="173"/>
        <v>-2332692.8473860277</v>
      </c>
      <c r="AP93" s="95">
        <f t="shared" si="173"/>
        <v>-1934354.6724261073</v>
      </c>
      <c r="AQ93" s="95">
        <f t="shared" si="173"/>
        <v>-1476335.2507128539</v>
      </c>
      <c r="AR93" s="95">
        <f t="shared" si="173"/>
        <v>-753107.49566626642</v>
      </c>
      <c r="AS93" s="95">
        <f t="shared" si="173"/>
        <v>-109751.38228634559</v>
      </c>
      <c r="AT93" s="95">
        <f t="shared" si="173"/>
        <v>943120.99802046735</v>
      </c>
      <c r="AU93" s="95">
        <f t="shared" si="173"/>
        <v>1876618.3783272798</v>
      </c>
      <c r="AV93" s="95">
        <f t="shared" si="173"/>
        <v>2809594.9253007593</v>
      </c>
      <c r="AW93" s="95">
        <f t="shared" si="173"/>
        <v>3846887.3306075716</v>
      </c>
      <c r="AX93" s="95">
        <f t="shared" si="173"/>
        <v>5147179.7359143849</v>
      </c>
      <c r="AY93" s="95">
        <f t="shared" si="173"/>
        <v>6366076.3078878634</v>
      </c>
      <c r="AZ93" s="95">
        <f t="shared" si="173"/>
        <v>7948597.8798613437</v>
      </c>
      <c r="BA93" s="95">
        <f t="shared" si="173"/>
        <v>9742015.285168156</v>
      </c>
      <c r="BB93" s="95">
        <f t="shared" si="173"/>
        <v>11825224.357141633</v>
      </c>
      <c r="BC93" s="95">
        <f t="shared" si="173"/>
        <v>14143406.764027614</v>
      </c>
      <c r="BD93" s="95">
        <f t="shared" si="173"/>
        <v>16469485.004246924</v>
      </c>
      <c r="BE93" s="95">
        <f t="shared" si="173"/>
        <v>18939750.744466238</v>
      </c>
      <c r="BF93" s="95">
        <f t="shared" si="173"/>
        <v>21682700.231625453</v>
      </c>
      <c r="BG93" s="95">
        <f t="shared" si="173"/>
        <v>24613858.052118</v>
      </c>
      <c r="BH93" s="95">
        <f t="shared" si="173"/>
        <v>27651578.37261055</v>
      </c>
      <c r="BI93" s="95">
        <f t="shared" si="173"/>
        <v>30935840.359769765</v>
      </c>
      <c r="BJ93" s="95">
        <f t="shared" si="173"/>
        <v>34578123.180262312</v>
      </c>
      <c r="BK93" s="95">
        <f t="shared" si="173"/>
        <v>38397760.167421527</v>
      </c>
      <c r="BL93" s="95">
        <f t="shared" si="173"/>
        <v>42637938.821247406</v>
      </c>
      <c r="BM93" s="95">
        <f t="shared" si="173"/>
        <v>47212346.641739957</v>
      </c>
      <c r="BN93" s="95">
        <f t="shared" si="173"/>
        <v>52085983.628899172</v>
      </c>
      <c r="BO93" s="95">
        <f t="shared" ref="BO93:BZ93" si="174">SUM(BO88:BO92)</f>
        <v>57023183.116058387</v>
      </c>
      <c r="BP93" s="95">
        <f t="shared" si="174"/>
        <v>62199257.603217602</v>
      </c>
      <c r="BQ93" s="95">
        <f t="shared" si="174"/>
        <v>67787998.757043481</v>
      </c>
      <c r="BR93" s="95">
        <f t="shared" si="174"/>
        <v>73525364.910869375</v>
      </c>
      <c r="BS93" s="95">
        <f t="shared" si="174"/>
        <v>79310939.398028597</v>
      </c>
      <c r="BT93" s="95">
        <f t="shared" si="174"/>
        <v>85399930.551854476</v>
      </c>
      <c r="BU93" s="95">
        <f t="shared" si="174"/>
        <v>91975921.705680355</v>
      </c>
      <c r="BV93" s="95">
        <f t="shared" si="174"/>
        <v>98399142.026172906</v>
      </c>
      <c r="BW93" s="95">
        <f t="shared" si="174"/>
        <v>105151779.01333211</v>
      </c>
      <c r="BX93" s="95">
        <f t="shared" si="174"/>
        <v>112314582.66715799</v>
      </c>
      <c r="BY93" s="95">
        <f t="shared" si="174"/>
        <v>119128136.32098387</v>
      </c>
      <c r="BZ93" s="95">
        <f t="shared" si="174"/>
        <v>125973627.47480975</v>
      </c>
      <c r="CC93" s="43"/>
      <c r="CD93" s="61">
        <f t="shared" si="151"/>
        <v>-1434542.2484941659</v>
      </c>
      <c r="CE93" s="61">
        <f t="shared" si="151"/>
        <v>-1553909.0382545823</v>
      </c>
      <c r="CF93" s="61">
        <f t="shared" si="152"/>
        <v>-3910890.5709044999</v>
      </c>
      <c r="CG93" s="61">
        <f t="shared" si="153"/>
        <v>-1934354.6724261073</v>
      </c>
      <c r="CH93" s="61">
        <f t="shared" si="154"/>
        <v>11825224.357141633</v>
      </c>
      <c r="CI93" s="61">
        <f t="shared" si="155"/>
        <v>52085983.628899172</v>
      </c>
      <c r="CJ93" s="61">
        <f>BO93</f>
        <v>57023183.116058387</v>
      </c>
    </row>
    <row r="94" spans="1:88" ht="15.75" customHeight="1" thickTop="1" x14ac:dyDescent="0.2">
      <c r="B94" s="112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41"/>
      <c r="AB94" s="41"/>
      <c r="AC94" s="41"/>
      <c r="AD94" s="41"/>
      <c r="AE94" s="41"/>
      <c r="AF94" s="41"/>
      <c r="AG94" s="41"/>
      <c r="AH94" s="41"/>
      <c r="AI94" s="41"/>
      <c r="AJ94" s="41"/>
      <c r="AK94" s="41"/>
      <c r="AL94" s="41"/>
      <c r="AM94" s="41"/>
      <c r="AN94" s="41"/>
      <c r="AO94" s="41"/>
      <c r="AP94" s="41"/>
      <c r="AQ94" s="41"/>
      <c r="AR94" s="41"/>
      <c r="AS94" s="41"/>
      <c r="AT94" s="41"/>
      <c r="AU94" s="41"/>
      <c r="AV94" s="41"/>
      <c r="AW94" s="41"/>
      <c r="AX94" s="41"/>
      <c r="AY94" s="41"/>
      <c r="AZ94" s="41"/>
      <c r="BA94" s="41"/>
      <c r="BB94" s="41"/>
      <c r="BC94" s="41"/>
      <c r="BD94" s="41"/>
      <c r="BE94" s="41"/>
      <c r="BF94" s="41"/>
      <c r="BG94" s="41"/>
      <c r="BH94" s="41"/>
      <c r="BI94" s="41"/>
      <c r="BJ94" s="41"/>
      <c r="BK94" s="41"/>
      <c r="BL94" s="41"/>
      <c r="BM94" s="41"/>
      <c r="BN94" s="41"/>
      <c r="BO94" s="41"/>
      <c r="BP94" s="41"/>
      <c r="BQ94" s="41"/>
      <c r="BR94" s="41"/>
      <c r="BS94" s="41"/>
      <c r="BT94" s="41"/>
      <c r="BU94" s="41"/>
      <c r="BV94" s="41"/>
      <c r="BW94" s="41"/>
      <c r="BX94" s="41"/>
      <c r="BY94" s="41"/>
      <c r="BZ94" s="41"/>
      <c r="CC94" s="43"/>
      <c r="CD94" s="296"/>
      <c r="CE94" s="48"/>
      <c r="CF94" s="48"/>
      <c r="CG94" s="48"/>
      <c r="CH94" s="48"/>
      <c r="CI94" s="48"/>
      <c r="CJ94" s="305"/>
    </row>
    <row r="95" spans="1:88" ht="15.75" customHeight="1" x14ac:dyDescent="0.2">
      <c r="A95" s="42" t="s">
        <v>62</v>
      </c>
      <c r="B95" s="115"/>
      <c r="C95" s="73">
        <f t="shared" ref="C95:BN95" si="175">C85-C93</f>
        <v>0</v>
      </c>
      <c r="D95" s="73">
        <f t="shared" si="175"/>
        <v>0</v>
      </c>
      <c r="E95" s="73">
        <f t="shared" si="175"/>
        <v>0</v>
      </c>
      <c r="F95" s="73">
        <f t="shared" si="175"/>
        <v>0</v>
      </c>
      <c r="G95" s="73">
        <f t="shared" si="175"/>
        <v>-9.3132257461547852E-10</v>
      </c>
      <c r="H95" s="73">
        <f t="shared" si="175"/>
        <v>-8.149072527885437E-10</v>
      </c>
      <c r="I95" s="73">
        <f t="shared" si="175"/>
        <v>-6.9849193096160889E-10</v>
      </c>
      <c r="J95" s="73">
        <f t="shared" si="175"/>
        <v>-6.4028427004814148E-10</v>
      </c>
      <c r="K95" s="73">
        <f t="shared" si="175"/>
        <v>-8.149072527885437E-10</v>
      </c>
      <c r="L95" s="73">
        <f t="shared" si="175"/>
        <v>-9.3132257461547852E-10</v>
      </c>
      <c r="M95" s="73">
        <f t="shared" si="175"/>
        <v>-1.280568540096283E-9</v>
      </c>
      <c r="N95" s="73">
        <f t="shared" si="175"/>
        <v>-1.3969838619232178E-9</v>
      </c>
      <c r="O95" s="73">
        <f t="shared" si="175"/>
        <v>0</v>
      </c>
      <c r="P95" s="73">
        <f t="shared" si="175"/>
        <v>-1.862645149230957E-9</v>
      </c>
      <c r="Q95" s="73">
        <f t="shared" si="175"/>
        <v>-1.862645149230957E-9</v>
      </c>
      <c r="R95" s="73">
        <f t="shared" si="175"/>
        <v>-2.3283064365386963E-9</v>
      </c>
      <c r="S95" s="73">
        <f t="shared" si="175"/>
        <v>-1.862645149230957E-9</v>
      </c>
      <c r="T95" s="73">
        <f t="shared" si="175"/>
        <v>0</v>
      </c>
      <c r="U95" s="73">
        <f t="shared" si="175"/>
        <v>0</v>
      </c>
      <c r="V95" s="73">
        <f t="shared" si="175"/>
        <v>0</v>
      </c>
      <c r="W95" s="73">
        <f t="shared" si="175"/>
        <v>0</v>
      </c>
      <c r="X95" s="73">
        <f t="shared" si="175"/>
        <v>0</v>
      </c>
      <c r="Y95" s="73">
        <f t="shared" si="175"/>
        <v>0</v>
      </c>
      <c r="Z95" s="73">
        <f t="shared" si="175"/>
        <v>0</v>
      </c>
      <c r="AA95" s="73">
        <f t="shared" si="175"/>
        <v>0</v>
      </c>
      <c r="AB95" s="73">
        <f t="shared" si="175"/>
        <v>0</v>
      </c>
      <c r="AC95" s="73">
        <f t="shared" si="175"/>
        <v>0</v>
      </c>
      <c r="AD95" s="73">
        <f t="shared" si="175"/>
        <v>0</v>
      </c>
      <c r="AE95" s="73">
        <f t="shared" si="175"/>
        <v>0</v>
      </c>
      <c r="AF95" s="73">
        <f t="shared" si="175"/>
        <v>0</v>
      </c>
      <c r="AG95" s="73">
        <f t="shared" si="175"/>
        <v>0</v>
      </c>
      <c r="AH95" s="73">
        <f t="shared" si="175"/>
        <v>0</v>
      </c>
      <c r="AI95" s="73">
        <f t="shared" si="175"/>
        <v>0</v>
      </c>
      <c r="AJ95" s="73">
        <f t="shared" si="175"/>
        <v>0</v>
      </c>
      <c r="AK95" s="73">
        <f t="shared" si="175"/>
        <v>0</v>
      </c>
      <c r="AL95" s="73">
        <f t="shared" si="175"/>
        <v>0</v>
      </c>
      <c r="AM95" s="73">
        <f t="shared" si="175"/>
        <v>0</v>
      </c>
      <c r="AN95" s="73">
        <f t="shared" si="175"/>
        <v>0</v>
      </c>
      <c r="AO95" s="73">
        <f t="shared" si="175"/>
        <v>0</v>
      </c>
      <c r="AP95" s="73">
        <f t="shared" si="175"/>
        <v>0</v>
      </c>
      <c r="AQ95" s="73">
        <f t="shared" si="175"/>
        <v>0</v>
      </c>
      <c r="AR95" s="73">
        <f t="shared" si="175"/>
        <v>0</v>
      </c>
      <c r="AS95" s="73">
        <f t="shared" si="175"/>
        <v>-6.9849193096160889E-10</v>
      </c>
      <c r="AT95" s="73">
        <f t="shared" si="175"/>
        <v>-1.280568540096283E-9</v>
      </c>
      <c r="AU95" s="73">
        <f t="shared" si="175"/>
        <v>0</v>
      </c>
      <c r="AV95" s="73">
        <f t="shared" si="175"/>
        <v>0</v>
      </c>
      <c r="AW95" s="73">
        <f t="shared" si="175"/>
        <v>0</v>
      </c>
      <c r="AX95" s="73">
        <f t="shared" si="175"/>
        <v>0</v>
      </c>
      <c r="AY95" s="73">
        <f t="shared" si="175"/>
        <v>0</v>
      </c>
      <c r="AZ95" s="73">
        <f t="shared" si="175"/>
        <v>0</v>
      </c>
      <c r="BA95" s="73">
        <f t="shared" si="175"/>
        <v>0</v>
      </c>
      <c r="BB95" s="73">
        <f t="shared" si="175"/>
        <v>0</v>
      </c>
      <c r="BC95" s="73">
        <f t="shared" si="175"/>
        <v>0</v>
      </c>
      <c r="BD95" s="73">
        <f t="shared" si="175"/>
        <v>0</v>
      </c>
      <c r="BE95" s="73">
        <f t="shared" si="175"/>
        <v>0</v>
      </c>
      <c r="BF95" s="73">
        <f t="shared" si="175"/>
        <v>0</v>
      </c>
      <c r="BG95" s="73">
        <f t="shared" si="175"/>
        <v>0</v>
      </c>
      <c r="BH95" s="73">
        <f t="shared" si="175"/>
        <v>0</v>
      </c>
      <c r="BI95" s="73">
        <f t="shared" si="175"/>
        <v>0</v>
      </c>
      <c r="BJ95" s="73">
        <f t="shared" si="175"/>
        <v>0</v>
      </c>
      <c r="BK95" s="73">
        <f t="shared" si="175"/>
        <v>0</v>
      </c>
      <c r="BL95" s="73">
        <f t="shared" si="175"/>
        <v>0</v>
      </c>
      <c r="BM95" s="73">
        <f t="shared" si="175"/>
        <v>0</v>
      </c>
      <c r="BN95" s="73">
        <f t="shared" si="175"/>
        <v>0</v>
      </c>
      <c r="BO95" s="73">
        <f t="shared" ref="BO95:BZ95" si="176">BO85-BO93</f>
        <v>0</v>
      </c>
      <c r="BP95" s="73">
        <f t="shared" si="176"/>
        <v>0</v>
      </c>
      <c r="BQ95" s="73">
        <f t="shared" si="176"/>
        <v>0</v>
      </c>
      <c r="BR95" s="73">
        <f t="shared" si="176"/>
        <v>0</v>
      </c>
      <c r="BS95" s="73">
        <f t="shared" si="176"/>
        <v>0</v>
      </c>
      <c r="BT95" s="73">
        <f t="shared" si="176"/>
        <v>0</v>
      </c>
      <c r="BU95" s="73">
        <f t="shared" si="176"/>
        <v>0</v>
      </c>
      <c r="BV95" s="73">
        <f t="shared" si="176"/>
        <v>0</v>
      </c>
      <c r="BW95" s="73">
        <f t="shared" si="176"/>
        <v>0</v>
      </c>
      <c r="BX95" s="73">
        <f t="shared" si="176"/>
        <v>0</v>
      </c>
      <c r="BY95" s="73">
        <f t="shared" si="176"/>
        <v>0</v>
      </c>
      <c r="BZ95" s="73">
        <f t="shared" si="176"/>
        <v>0</v>
      </c>
      <c r="CC95" s="46" t="s">
        <v>62</v>
      </c>
      <c r="CD95" s="48">
        <f>Q95</f>
        <v>-1.862645149230957E-9</v>
      </c>
      <c r="CE95" s="48">
        <f>R95</f>
        <v>-2.3283064365386963E-9</v>
      </c>
      <c r="CF95" s="48">
        <f>AD95</f>
        <v>0</v>
      </c>
      <c r="CG95" s="48">
        <f>AP95</f>
        <v>0</v>
      </c>
      <c r="CH95" s="48">
        <f>BB95</f>
        <v>0</v>
      </c>
      <c r="CI95" s="48">
        <f>BN95</f>
        <v>0</v>
      </c>
      <c r="CJ95" s="48">
        <f>BO95</f>
        <v>0</v>
      </c>
    </row>
    <row r="96" spans="1:88" ht="15.75" customHeight="1" x14ac:dyDescent="0.2">
      <c r="B96" s="112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  <c r="AA96" s="41"/>
      <c r="AB96" s="41"/>
      <c r="AC96" s="41"/>
      <c r="AD96" s="41"/>
      <c r="AE96" s="41"/>
      <c r="AF96" s="41"/>
      <c r="AG96" s="41"/>
      <c r="AH96" s="41"/>
      <c r="AI96" s="41"/>
      <c r="AJ96" s="41"/>
      <c r="AK96" s="41"/>
      <c r="AL96" s="41"/>
      <c r="AM96" s="41"/>
      <c r="AN96" s="41"/>
      <c r="AO96" s="41"/>
      <c r="AP96" s="41"/>
      <c r="AQ96" s="41"/>
      <c r="AR96" s="41"/>
      <c r="AS96" s="41"/>
      <c r="AT96" s="41"/>
      <c r="AU96" s="41"/>
      <c r="AV96" s="41"/>
      <c r="AW96" s="41"/>
      <c r="AX96" s="41"/>
      <c r="AY96" s="41"/>
      <c r="AZ96" s="41"/>
      <c r="BA96" s="41"/>
      <c r="BB96" s="41"/>
      <c r="BC96" s="41"/>
      <c r="BD96" s="41"/>
      <c r="BE96" s="41"/>
      <c r="BF96" s="41"/>
      <c r="BG96" s="41"/>
      <c r="BH96" s="41"/>
      <c r="BI96" s="41"/>
      <c r="BJ96" s="41"/>
      <c r="BK96" s="41"/>
      <c r="BL96" s="41"/>
      <c r="BM96" s="41"/>
      <c r="BN96" s="41"/>
      <c r="BO96" s="41"/>
      <c r="BP96" s="41"/>
      <c r="BQ96" s="41"/>
      <c r="BR96" s="41"/>
      <c r="BS96" s="41"/>
      <c r="BT96" s="41"/>
      <c r="BU96" s="41"/>
      <c r="BV96" s="41"/>
      <c r="BW96" s="41"/>
      <c r="BX96" s="41"/>
      <c r="BY96" s="41"/>
      <c r="BZ96" s="41"/>
      <c r="CC96" s="43"/>
      <c r="CD96" s="296"/>
      <c r="CE96" s="43"/>
      <c r="CF96" s="43"/>
      <c r="CG96" s="43"/>
      <c r="CH96" s="43"/>
      <c r="CI96" s="43"/>
      <c r="CJ96" s="296"/>
    </row>
    <row r="97" spans="1:88" ht="15.75" customHeight="1" x14ac:dyDescent="0.2">
      <c r="B97" s="112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41"/>
      <c r="AB97" s="41"/>
      <c r="AC97" s="41"/>
      <c r="AD97" s="41"/>
      <c r="AE97" s="41"/>
      <c r="AF97" s="41"/>
      <c r="AG97" s="41"/>
      <c r="AH97" s="41"/>
      <c r="AI97" s="41"/>
      <c r="AJ97" s="41"/>
      <c r="AK97" s="41"/>
      <c r="AL97" s="41"/>
      <c r="AM97" s="41"/>
      <c r="AN97" s="41"/>
      <c r="AO97" s="41"/>
      <c r="AP97" s="41"/>
      <c r="AQ97" s="41"/>
      <c r="AR97" s="41"/>
      <c r="AS97" s="41"/>
      <c r="AT97" s="41"/>
      <c r="AU97" s="41"/>
      <c r="AV97" s="41"/>
      <c r="AW97" s="41"/>
      <c r="AX97" s="41"/>
      <c r="AY97" s="41"/>
      <c r="AZ97" s="41"/>
      <c r="BA97" s="41"/>
      <c r="BB97" s="41"/>
      <c r="BC97" s="41"/>
      <c r="BD97" s="41"/>
      <c r="BE97" s="41"/>
      <c r="BF97" s="41"/>
      <c r="BG97" s="41"/>
      <c r="BH97" s="41"/>
      <c r="BI97" s="41"/>
      <c r="BJ97" s="41"/>
      <c r="BK97" s="41"/>
      <c r="BL97" s="41"/>
      <c r="BM97" s="41"/>
      <c r="BN97" s="41"/>
      <c r="BO97" s="41"/>
      <c r="BP97" s="41"/>
      <c r="BQ97" s="41"/>
      <c r="BR97" s="41"/>
      <c r="BS97" s="41"/>
      <c r="BT97" s="41"/>
      <c r="BU97" s="41"/>
      <c r="BV97" s="41"/>
      <c r="BW97" s="41"/>
      <c r="BX97" s="41"/>
      <c r="BY97" s="41"/>
      <c r="BZ97" s="41"/>
      <c r="CC97" s="43"/>
      <c r="CD97" s="296"/>
      <c r="CE97" s="43"/>
      <c r="CF97" s="43"/>
      <c r="CG97" s="43"/>
      <c r="CH97" s="43"/>
      <c r="CI97" s="43"/>
      <c r="CJ97" s="296"/>
    </row>
    <row r="98" spans="1:88" ht="15.75" customHeight="1" x14ac:dyDescent="0.2">
      <c r="B98" s="117"/>
      <c r="CC98" s="43"/>
      <c r="CD98" s="296"/>
      <c r="CE98" s="43"/>
      <c r="CF98" s="43"/>
      <c r="CG98" s="43"/>
      <c r="CH98" s="43"/>
      <c r="CI98" s="43"/>
      <c r="CJ98" s="296"/>
    </row>
    <row r="99" spans="1:88" ht="15.75" customHeight="1" x14ac:dyDescent="0.2">
      <c r="B99" s="117"/>
      <c r="CC99" s="43"/>
      <c r="CD99" s="296"/>
      <c r="CE99" s="43"/>
      <c r="CF99" s="43"/>
      <c r="CG99" s="43"/>
      <c r="CH99" s="43"/>
      <c r="CI99" s="43"/>
      <c r="CJ99" s="296"/>
    </row>
    <row r="100" spans="1:88" ht="15.75" customHeight="1" x14ac:dyDescent="0.2">
      <c r="B100" s="117"/>
      <c r="CC100" s="43"/>
      <c r="CD100" s="296"/>
      <c r="CE100" s="43"/>
      <c r="CF100" s="43"/>
      <c r="CG100" s="43"/>
      <c r="CH100" s="43"/>
      <c r="CI100" s="43"/>
      <c r="CJ100" s="296"/>
    </row>
    <row r="101" spans="1:88" ht="15.75" customHeight="1" x14ac:dyDescent="0.2">
      <c r="B101" s="117"/>
      <c r="CC101" s="43"/>
      <c r="CD101" s="296"/>
      <c r="CE101" s="43"/>
      <c r="CF101" s="43"/>
      <c r="CG101" s="43"/>
      <c r="CH101" s="43"/>
      <c r="CI101" s="43"/>
      <c r="CJ101" s="296"/>
    </row>
    <row r="102" spans="1:88" ht="15.75" customHeight="1" x14ac:dyDescent="0.2">
      <c r="B102" s="98"/>
      <c r="CC102" s="43"/>
      <c r="CD102" s="296"/>
      <c r="CE102" s="43"/>
      <c r="CF102" s="43"/>
      <c r="CG102" s="43"/>
      <c r="CH102" s="43"/>
      <c r="CI102" s="43"/>
      <c r="CJ102" s="296"/>
    </row>
    <row r="103" spans="1:88" ht="15.75" customHeight="1" x14ac:dyDescent="0.2">
      <c r="A103" s="42" t="s">
        <v>187</v>
      </c>
      <c r="B103" s="98"/>
      <c r="CC103" s="43"/>
      <c r="CD103" s="296"/>
      <c r="CE103" s="43"/>
      <c r="CF103" s="43"/>
      <c r="CG103" s="43"/>
      <c r="CH103" s="43"/>
      <c r="CI103" s="43"/>
      <c r="CJ103" s="296"/>
    </row>
    <row r="104" spans="1:88" ht="15.75" customHeight="1" x14ac:dyDescent="0.2">
      <c r="A104" s="31" t="s">
        <v>188</v>
      </c>
      <c r="B104" s="98"/>
      <c r="C104" s="64"/>
      <c r="D104" s="64">
        <f>C72</f>
        <v>646856.76</v>
      </c>
      <c r="E104" s="64">
        <f t="shared" ref="E104:BN104" si="177">D107</f>
        <v>263460.76</v>
      </c>
      <c r="F104" s="64">
        <f t="shared" si="177"/>
        <v>285581.68000000005</v>
      </c>
      <c r="G104" s="64">
        <f t="shared" si="177"/>
        <v>119539.68000000005</v>
      </c>
      <c r="H104" s="64">
        <f t="shared" si="177"/>
        <v>108003.68000000005</v>
      </c>
      <c r="I104" s="64">
        <f t="shared" si="177"/>
        <v>116003.68000000005</v>
      </c>
      <c r="J104" s="64">
        <f t="shared" si="177"/>
        <v>142903.68000000005</v>
      </c>
      <c r="K104" s="64">
        <f t="shared" si="177"/>
        <v>170403.68000000005</v>
      </c>
      <c r="L104" s="64">
        <f t="shared" si="177"/>
        <v>210403.68000000005</v>
      </c>
      <c r="M104" s="64">
        <f t="shared" si="177"/>
        <v>244903.68000000005</v>
      </c>
      <c r="N104" s="64">
        <f t="shared" si="177"/>
        <v>325403.68000000005</v>
      </c>
      <c r="O104" s="64">
        <f t="shared" si="177"/>
        <v>432733.68000000005</v>
      </c>
      <c r="P104" s="64">
        <f t="shared" si="177"/>
        <v>411083.68000000005</v>
      </c>
      <c r="Q104" s="64">
        <f t="shared" si="177"/>
        <v>452753.68000000005</v>
      </c>
      <c r="R104" s="64">
        <f t="shared" si="177"/>
        <v>509003.68000000005</v>
      </c>
      <c r="S104" s="64">
        <f t="shared" si="177"/>
        <v>506003.68000000005</v>
      </c>
      <c r="T104" s="64">
        <f t="shared" si="177"/>
        <v>427534.46800000011</v>
      </c>
      <c r="U104" s="64">
        <f t="shared" si="177"/>
        <v>329475.75600000005</v>
      </c>
      <c r="V104" s="64">
        <f t="shared" si="177"/>
        <v>301983.25600000005</v>
      </c>
      <c r="W104" s="64">
        <f t="shared" si="177"/>
        <v>541296.80133333337</v>
      </c>
      <c r="X104" s="64">
        <f t="shared" si="177"/>
        <v>724616.84666666668</v>
      </c>
      <c r="Y104" s="64">
        <f t="shared" si="177"/>
        <v>649429.84666666668</v>
      </c>
      <c r="Z104" s="64">
        <f t="shared" si="177"/>
        <v>714342.34666666668</v>
      </c>
      <c r="AA104" s="64">
        <f t="shared" si="177"/>
        <v>897128.68</v>
      </c>
      <c r="AB104" s="64">
        <f t="shared" si="177"/>
        <v>1006587.0133333333</v>
      </c>
      <c r="AC104" s="64">
        <f t="shared" si="177"/>
        <v>1005274.5133333332</v>
      </c>
      <c r="AD104" s="64">
        <f t="shared" si="177"/>
        <v>1054399.5133333332</v>
      </c>
      <c r="AE104" s="64">
        <f t="shared" si="177"/>
        <v>1239295.3466666664</v>
      </c>
      <c r="AF104" s="64">
        <f t="shared" si="177"/>
        <v>1352878.6799999997</v>
      </c>
      <c r="AG104" s="64">
        <f t="shared" si="177"/>
        <v>1358691.1799999997</v>
      </c>
      <c r="AH104" s="64">
        <f t="shared" si="177"/>
        <v>1631462.0133333332</v>
      </c>
      <c r="AI104" s="64">
        <f t="shared" si="177"/>
        <v>1751462.0133333332</v>
      </c>
      <c r="AJ104" s="64">
        <f t="shared" si="177"/>
        <v>1823962.0133333332</v>
      </c>
      <c r="AK104" s="64">
        <f t="shared" si="177"/>
        <v>1948295.3466666667</v>
      </c>
      <c r="AL104" s="64">
        <f t="shared" si="177"/>
        <v>1941045.3466666667</v>
      </c>
      <c r="AM104" s="64">
        <f t="shared" si="177"/>
        <v>2057232.8466666667</v>
      </c>
      <c r="AN104" s="64">
        <f t="shared" si="177"/>
        <v>2145795.3466666667</v>
      </c>
      <c r="AO104" s="64">
        <f t="shared" si="177"/>
        <v>2329566.1800000002</v>
      </c>
      <c r="AP104" s="64">
        <f t="shared" si="177"/>
        <v>2810232.8466666667</v>
      </c>
      <c r="AQ104" s="64">
        <f t="shared" si="177"/>
        <v>2921795.3466666667</v>
      </c>
      <c r="AR104" s="64">
        <f t="shared" si="177"/>
        <v>2799837.0133333337</v>
      </c>
      <c r="AS104" s="64">
        <f t="shared" si="177"/>
        <v>3151753.6800000006</v>
      </c>
      <c r="AT104" s="64">
        <f t="shared" si="177"/>
        <v>3395899.5133333337</v>
      </c>
      <c r="AU104" s="64">
        <f t="shared" si="177"/>
        <v>3782253.68</v>
      </c>
      <c r="AV104" s="64">
        <f t="shared" si="177"/>
        <v>4079545.3466666667</v>
      </c>
      <c r="AW104" s="64">
        <f t="shared" si="177"/>
        <v>3971482.8466666667</v>
      </c>
      <c r="AX104" s="64">
        <f t="shared" si="177"/>
        <v>4104253.6799999997</v>
      </c>
      <c r="AY104" s="64">
        <f t="shared" si="177"/>
        <v>4494712.0133333337</v>
      </c>
      <c r="AZ104" s="64">
        <f t="shared" si="177"/>
        <v>4689732.8466666676</v>
      </c>
      <c r="BA104" s="64">
        <f t="shared" si="177"/>
        <v>4971128.6800000016</v>
      </c>
      <c r="BB104" s="64">
        <f t="shared" si="177"/>
        <v>5535232.8466666676</v>
      </c>
      <c r="BC104" s="64">
        <f t="shared" si="177"/>
        <v>6045920.3466666685</v>
      </c>
      <c r="BD104" s="64">
        <f t="shared" si="177"/>
        <v>6576628.6800000016</v>
      </c>
      <c r="BE104" s="64">
        <f t="shared" si="177"/>
        <v>6815024.5133333337</v>
      </c>
      <c r="BF104" s="64">
        <f t="shared" si="177"/>
        <v>6976274.5133333337</v>
      </c>
      <c r="BG104" s="64">
        <f t="shared" si="177"/>
        <v>7406316.1799999997</v>
      </c>
      <c r="BH104" s="64">
        <f t="shared" si="177"/>
        <v>7871628.6799999997</v>
      </c>
      <c r="BI104" s="64">
        <f t="shared" si="177"/>
        <v>8177232.8466666667</v>
      </c>
      <c r="BJ104" s="64">
        <f t="shared" si="177"/>
        <v>8530337.0133333337</v>
      </c>
      <c r="BK104" s="64">
        <f t="shared" si="177"/>
        <v>9129899.5133333337</v>
      </c>
      <c r="BL104" s="64">
        <f t="shared" si="177"/>
        <v>9680274.5133333337</v>
      </c>
      <c r="BM104" s="64">
        <f t="shared" si="177"/>
        <v>10274003.68</v>
      </c>
      <c r="BN104" s="64">
        <f t="shared" si="177"/>
        <v>11012107.846666666</v>
      </c>
      <c r="BO104" s="64">
        <f t="shared" ref="BO104" si="178">BN107</f>
        <v>11653066.18</v>
      </c>
      <c r="BP104" s="64">
        <f t="shared" ref="BP104" si="179">BO107</f>
        <v>12026357.846666666</v>
      </c>
      <c r="BQ104" s="64">
        <f t="shared" ref="BQ104" si="180">BP107</f>
        <v>12329295.346666668</v>
      </c>
      <c r="BR104" s="64">
        <f t="shared" ref="BR104" si="181">BQ107</f>
        <v>12980837.013333336</v>
      </c>
      <c r="BS104" s="64">
        <f t="shared" ref="BS104" si="182">BR107</f>
        <v>13542128.680000003</v>
      </c>
      <c r="BT104" s="64">
        <f t="shared" ref="BT104" si="183">BS107</f>
        <v>13738962.013333336</v>
      </c>
      <c r="BU104" s="64">
        <f t="shared" ref="BU104" si="184">BT107</f>
        <v>14090587.013333336</v>
      </c>
      <c r="BV104" s="64">
        <f t="shared" ref="BV104" si="185">BU107</f>
        <v>14881003.680000003</v>
      </c>
      <c r="BW104" s="64">
        <f t="shared" ref="BW104" si="186">BV107</f>
        <v>15215232.846666671</v>
      </c>
      <c r="BX104" s="64">
        <f t="shared" ref="BX104" si="187">BW107</f>
        <v>15391878.680000007</v>
      </c>
      <c r="BY104" s="64">
        <f t="shared" ref="BY104" si="188">BX107</f>
        <v>16131462.013333339</v>
      </c>
      <c r="BZ104" s="64">
        <f t="shared" ref="BZ104" si="189">BY107</f>
        <v>16192378.680000005</v>
      </c>
      <c r="CC104" s="43"/>
      <c r="CD104" s="296"/>
      <c r="CE104" s="43"/>
      <c r="CF104" s="43"/>
      <c r="CG104" s="43"/>
      <c r="CH104" s="43"/>
      <c r="CI104" s="43"/>
      <c r="CJ104" s="296"/>
    </row>
    <row r="105" spans="1:88" ht="15.75" customHeight="1" x14ac:dyDescent="0.2">
      <c r="A105" s="31" t="s">
        <v>189</v>
      </c>
      <c r="B105" s="98"/>
      <c r="C105" s="64"/>
      <c r="D105" s="64">
        <f>D19</f>
        <v>598158</v>
      </c>
      <c r="E105" s="64">
        <f>E19</f>
        <v>75913.920000000013</v>
      </c>
      <c r="F105" s="64">
        <f>F19</f>
        <v>32708</v>
      </c>
      <c r="G105" s="64">
        <f>'Revenue Model auto'!B355</f>
        <v>8000</v>
      </c>
      <c r="H105" s="64">
        <f>'Revenue Model auto'!C355</f>
        <v>8000</v>
      </c>
      <c r="I105" s="64">
        <f>'Revenue Model auto'!D355</f>
        <v>34900</v>
      </c>
      <c r="J105" s="64">
        <f>'Revenue Model auto'!E355</f>
        <v>35500</v>
      </c>
      <c r="K105" s="64">
        <f>'Revenue Model auto'!F355</f>
        <v>74900</v>
      </c>
      <c r="L105" s="64">
        <f>'Revenue Model auto'!G355</f>
        <v>70000</v>
      </c>
      <c r="M105" s="64">
        <f>'Revenue Model auto'!H355</f>
        <v>155400</v>
      </c>
      <c r="N105" s="64">
        <f>'Revenue Model auto'!I355</f>
        <v>177330</v>
      </c>
      <c r="O105" s="64">
        <f>'Revenue Model auto'!J355</f>
        <v>133750</v>
      </c>
      <c r="P105" s="64">
        <f>'Revenue Model auto'!K355</f>
        <v>219000</v>
      </c>
      <c r="Q105" s="64">
        <f>'Revenue Model auto'!L355</f>
        <v>190000</v>
      </c>
      <c r="R105" s="64">
        <f>'Revenue Model auto'!M355</f>
        <v>216000</v>
      </c>
      <c r="S105" s="64">
        <f>'Revenue Model auto'!N355</f>
        <v>111530.788</v>
      </c>
      <c r="T105" s="64">
        <f>'Revenue Model auto'!O355</f>
        <v>117941.288</v>
      </c>
      <c r="U105" s="64">
        <f>'Revenue Model auto'!P355</f>
        <v>84038.288</v>
      </c>
      <c r="V105" s="64">
        <f>'Revenue Model auto'!Q355</f>
        <v>357254.83333333337</v>
      </c>
      <c r="W105" s="64">
        <f>'Revenue Model auto'!R355</f>
        <v>267358.33333333337</v>
      </c>
      <c r="X105" s="64">
        <f>'Revenue Model auto'!S355</f>
        <v>282067.83333333337</v>
      </c>
      <c r="Y105" s="64">
        <f>'Revenue Model auto'!T355</f>
        <v>332270.83333333337</v>
      </c>
      <c r="Z105" s="64">
        <f>'Revenue Model auto'!U355</f>
        <v>464854.16666666669</v>
      </c>
      <c r="AA105" s="64">
        <f>'Revenue Model auto'!V355</f>
        <v>441729.16666666669</v>
      </c>
      <c r="AB105" s="64">
        <f>'Revenue Model auto'!W355</f>
        <v>463541.66666666669</v>
      </c>
      <c r="AC105" s="64">
        <f>'Revenue Model auto'!X355</f>
        <v>490854.16666666669</v>
      </c>
      <c r="AD105" s="64">
        <f>'Revenue Model auto'!Y355</f>
        <v>648437.5</v>
      </c>
      <c r="AE105" s="64">
        <f>'Revenue Model auto'!Z355</f>
        <v>604437.5</v>
      </c>
      <c r="AF105" s="64">
        <f>'Revenue Model auto'!AA355</f>
        <v>654250</v>
      </c>
      <c r="AG105" s="64">
        <f>'Revenue Model auto'!AB355</f>
        <v>877208.33333333337</v>
      </c>
      <c r="AH105" s="64">
        <f>'Revenue Model auto'!AC355</f>
        <v>774250</v>
      </c>
      <c r="AI105" s="64">
        <f>'Revenue Model auto'!AD355</f>
        <v>949708.33333333337</v>
      </c>
      <c r="AJ105" s="64">
        <f>'Revenue Model auto'!AE355</f>
        <v>898583.33333333337</v>
      </c>
      <c r="AK105" s="64">
        <f>'Revenue Model auto'!AF355</f>
        <v>942458.33333333337</v>
      </c>
      <c r="AL105" s="64">
        <f>'Revenue Model auto'!AG355</f>
        <v>1014770.8333333334</v>
      </c>
      <c r="AM105" s="64">
        <f>'Revenue Model auto'!AH355</f>
        <v>1031020.8333333334</v>
      </c>
      <c r="AN105" s="64">
        <f>'Revenue Model auto'!AI355</f>
        <v>1198541.6666666667</v>
      </c>
      <c r="AO105" s="64">
        <f>'Revenue Model auto'!AJ355</f>
        <v>1511687.5</v>
      </c>
      <c r="AP105" s="64">
        <f>'Revenue Model auto'!AK355</f>
        <v>1310104.1666666667</v>
      </c>
      <c r="AQ105" s="64">
        <f>'Revenue Model auto'!AL355</f>
        <v>1389729.1666666667</v>
      </c>
      <c r="AR105" s="64">
        <f>'Revenue Model auto'!AM355</f>
        <v>1662020.8333333335</v>
      </c>
      <c r="AS105" s="64">
        <f>'Revenue Model auto'!AN355</f>
        <v>1633875</v>
      </c>
      <c r="AT105" s="64">
        <f>'Revenue Model auto'!AO355</f>
        <v>2048375</v>
      </c>
      <c r="AU105" s="64">
        <f>'Revenue Model auto'!AP355</f>
        <v>1931166.6666666667</v>
      </c>
      <c r="AV105" s="64">
        <f>'Revenue Model auto'!AQ355</f>
        <v>1940312.5</v>
      </c>
      <c r="AW105" s="64">
        <f>'Revenue Model auto'!AR355</f>
        <v>2063937.5</v>
      </c>
      <c r="AX105" s="64">
        <f>'Revenue Model auto'!AS355</f>
        <v>2330770.8333333335</v>
      </c>
      <c r="AY105" s="64">
        <f>'Revenue Model auto'!AT355</f>
        <v>2258958.3333333335</v>
      </c>
      <c r="AZ105" s="64">
        <f>'Revenue Model auto'!AU355</f>
        <v>2612166.666666667</v>
      </c>
      <c r="BA105" s="64">
        <f>'Revenue Model auto'!AV355</f>
        <v>2823062.5000000005</v>
      </c>
      <c r="BB105" s="64">
        <f>'Revenue Model auto'!AW355</f>
        <v>3122854.1666666674</v>
      </c>
      <c r="BC105" s="64">
        <f>'Revenue Model auto'!AX355</f>
        <v>3353770.8333333335</v>
      </c>
      <c r="BD105" s="64">
        <f>'Revenue Model auto'!AY355</f>
        <v>3361250</v>
      </c>
      <c r="BE105" s="64">
        <f>'Revenue Model auto'!AZ355</f>
        <v>3515020.8333333335</v>
      </c>
      <c r="BF105" s="64">
        <f>'Revenue Model auto'!BA355</f>
        <v>3791291.666666667</v>
      </c>
      <c r="BG105" s="64">
        <f>'Revenue Model auto'!BB355</f>
        <v>3980333.333333334</v>
      </c>
      <c r="BH105" s="64">
        <f>'Revenue Model auto'!BC355</f>
        <v>4096895.833333334</v>
      </c>
      <c r="BI105" s="64">
        <f>'Revenue Model auto'!BD355</f>
        <v>4333437.5</v>
      </c>
      <c r="BJ105" s="64">
        <f>'Revenue Model auto'!BE355</f>
        <v>4696458.333333333</v>
      </c>
      <c r="BK105" s="64">
        <f>'Revenue Model auto'!BF355</f>
        <v>4883812.5</v>
      </c>
      <c r="BL105" s="64">
        <f>'Revenue Model auto'!BG355</f>
        <v>5290187.5</v>
      </c>
      <c r="BM105" s="64">
        <f>'Revenue Model auto'!BH355</f>
        <v>5621916.666666666</v>
      </c>
      <c r="BN105" s="64">
        <f>'Revenue Model auto'!BI355</f>
        <v>5931145.833333333</v>
      </c>
      <c r="BO105" s="64">
        <f>'Revenue Model auto'!BJ355</f>
        <v>5995208.333333333</v>
      </c>
      <c r="BP105" s="64">
        <f>'Revenue Model auto'!BK355</f>
        <v>6234083.333333333</v>
      </c>
      <c r="BQ105" s="64">
        <f>'Revenue Model auto'!BL355</f>
        <v>6646750</v>
      </c>
      <c r="BR105" s="64">
        <f>'Revenue Model auto'!BM355</f>
        <v>6795375</v>
      </c>
      <c r="BS105" s="64">
        <f>'Revenue Model auto'!BN355</f>
        <v>6843583.333333333</v>
      </c>
      <c r="BT105" s="64">
        <f>'Revenue Model auto'!BO355</f>
        <v>7147000</v>
      </c>
      <c r="BU105" s="64">
        <f>'Revenue Model auto'!BP355</f>
        <v>7634000</v>
      </c>
      <c r="BV105" s="64">
        <f>'Revenue Model auto'!BQ355</f>
        <v>7481229.166666667</v>
      </c>
      <c r="BW105" s="64">
        <f>'Revenue Model auto'!BR355</f>
        <v>7810645.833333334</v>
      </c>
      <c r="BX105" s="64">
        <f>'Revenue Model auto'!BS355</f>
        <v>8220812.5</v>
      </c>
      <c r="BY105" s="64">
        <f>'Revenue Model auto'!BT355</f>
        <v>7871562.5</v>
      </c>
      <c r="BZ105" s="64">
        <f>'Revenue Model auto'!BU355</f>
        <v>7903500</v>
      </c>
      <c r="CC105" s="43"/>
      <c r="CD105" s="296"/>
      <c r="CE105" s="43"/>
      <c r="CF105" s="43"/>
      <c r="CG105" s="43"/>
      <c r="CH105" s="43"/>
      <c r="CI105" s="43"/>
      <c r="CJ105" s="296"/>
    </row>
    <row r="106" spans="1:88" ht="15.75" customHeight="1" x14ac:dyDescent="0.2">
      <c r="A106" s="31" t="s">
        <v>190</v>
      </c>
      <c r="B106" s="98"/>
      <c r="C106" s="64"/>
      <c r="D106" s="64">
        <v>-981554</v>
      </c>
      <c r="E106" s="64">
        <v>-53793</v>
      </c>
      <c r="F106" s="64">
        <v>-198750</v>
      </c>
      <c r="G106" s="64">
        <v>-19536</v>
      </c>
      <c r="H106" s="64"/>
      <c r="I106" s="64">
        <f t="shared" ref="I106:BN106" si="190">-G105</f>
        <v>-8000</v>
      </c>
      <c r="J106" s="64">
        <f t="shared" si="190"/>
        <v>-8000</v>
      </c>
      <c r="K106" s="64">
        <f t="shared" si="190"/>
        <v>-34900</v>
      </c>
      <c r="L106" s="64">
        <f t="shared" si="190"/>
        <v>-35500</v>
      </c>
      <c r="M106" s="64">
        <f t="shared" si="190"/>
        <v>-74900</v>
      </c>
      <c r="N106" s="64">
        <f t="shared" si="190"/>
        <v>-70000</v>
      </c>
      <c r="O106" s="64">
        <f t="shared" si="190"/>
        <v>-155400</v>
      </c>
      <c r="P106" s="64">
        <f t="shared" si="190"/>
        <v>-177330</v>
      </c>
      <c r="Q106" s="64">
        <f t="shared" si="190"/>
        <v>-133750</v>
      </c>
      <c r="R106" s="64">
        <f t="shared" si="190"/>
        <v>-219000</v>
      </c>
      <c r="S106" s="64">
        <f t="shared" si="190"/>
        <v>-190000</v>
      </c>
      <c r="T106" s="64">
        <f t="shared" si="190"/>
        <v>-216000</v>
      </c>
      <c r="U106" s="64">
        <f t="shared" si="190"/>
        <v>-111530.788</v>
      </c>
      <c r="V106" s="64">
        <f t="shared" si="190"/>
        <v>-117941.288</v>
      </c>
      <c r="W106" s="64">
        <f t="shared" si="190"/>
        <v>-84038.288</v>
      </c>
      <c r="X106" s="64">
        <f t="shared" si="190"/>
        <v>-357254.83333333337</v>
      </c>
      <c r="Y106" s="64">
        <f t="shared" si="190"/>
        <v>-267358.33333333337</v>
      </c>
      <c r="Z106" s="64">
        <f t="shared" si="190"/>
        <v>-282067.83333333337</v>
      </c>
      <c r="AA106" s="64">
        <f t="shared" si="190"/>
        <v>-332270.83333333337</v>
      </c>
      <c r="AB106" s="64">
        <f t="shared" si="190"/>
        <v>-464854.16666666669</v>
      </c>
      <c r="AC106" s="64">
        <f t="shared" si="190"/>
        <v>-441729.16666666669</v>
      </c>
      <c r="AD106" s="64">
        <f t="shared" si="190"/>
        <v>-463541.66666666669</v>
      </c>
      <c r="AE106" s="64">
        <f t="shared" si="190"/>
        <v>-490854.16666666669</v>
      </c>
      <c r="AF106" s="64">
        <f t="shared" si="190"/>
        <v>-648437.5</v>
      </c>
      <c r="AG106" s="64">
        <f t="shared" si="190"/>
        <v>-604437.5</v>
      </c>
      <c r="AH106" s="64">
        <f t="shared" si="190"/>
        <v>-654250</v>
      </c>
      <c r="AI106" s="64">
        <f t="shared" si="190"/>
        <v>-877208.33333333337</v>
      </c>
      <c r="AJ106" s="64">
        <f t="shared" si="190"/>
        <v>-774250</v>
      </c>
      <c r="AK106" s="64">
        <f t="shared" si="190"/>
        <v>-949708.33333333337</v>
      </c>
      <c r="AL106" s="64">
        <f t="shared" si="190"/>
        <v>-898583.33333333337</v>
      </c>
      <c r="AM106" s="64">
        <f t="shared" si="190"/>
        <v>-942458.33333333337</v>
      </c>
      <c r="AN106" s="64">
        <f t="shared" si="190"/>
        <v>-1014770.8333333334</v>
      </c>
      <c r="AO106" s="64">
        <f t="shared" si="190"/>
        <v>-1031020.8333333334</v>
      </c>
      <c r="AP106" s="64">
        <f t="shared" si="190"/>
        <v>-1198541.6666666667</v>
      </c>
      <c r="AQ106" s="64">
        <f t="shared" si="190"/>
        <v>-1511687.5</v>
      </c>
      <c r="AR106" s="64">
        <f t="shared" si="190"/>
        <v>-1310104.1666666667</v>
      </c>
      <c r="AS106" s="64">
        <f t="shared" si="190"/>
        <v>-1389729.1666666667</v>
      </c>
      <c r="AT106" s="64">
        <f t="shared" si="190"/>
        <v>-1662020.8333333335</v>
      </c>
      <c r="AU106" s="64">
        <f t="shared" si="190"/>
        <v>-1633875</v>
      </c>
      <c r="AV106" s="64">
        <f t="shared" si="190"/>
        <v>-2048375</v>
      </c>
      <c r="AW106" s="64">
        <f t="shared" si="190"/>
        <v>-1931166.6666666667</v>
      </c>
      <c r="AX106" s="64">
        <f t="shared" si="190"/>
        <v>-1940312.5</v>
      </c>
      <c r="AY106" s="64">
        <f t="shared" si="190"/>
        <v>-2063937.5</v>
      </c>
      <c r="AZ106" s="64">
        <f t="shared" si="190"/>
        <v>-2330770.8333333335</v>
      </c>
      <c r="BA106" s="64">
        <f t="shared" si="190"/>
        <v>-2258958.3333333335</v>
      </c>
      <c r="BB106" s="64">
        <f t="shared" si="190"/>
        <v>-2612166.666666667</v>
      </c>
      <c r="BC106" s="64">
        <f t="shared" si="190"/>
        <v>-2823062.5000000005</v>
      </c>
      <c r="BD106" s="64">
        <f t="shared" si="190"/>
        <v>-3122854.1666666674</v>
      </c>
      <c r="BE106" s="64">
        <f t="shared" si="190"/>
        <v>-3353770.8333333335</v>
      </c>
      <c r="BF106" s="64">
        <f t="shared" si="190"/>
        <v>-3361250</v>
      </c>
      <c r="BG106" s="64">
        <f t="shared" si="190"/>
        <v>-3515020.8333333335</v>
      </c>
      <c r="BH106" s="64">
        <f t="shared" si="190"/>
        <v>-3791291.666666667</v>
      </c>
      <c r="BI106" s="64">
        <f t="shared" si="190"/>
        <v>-3980333.333333334</v>
      </c>
      <c r="BJ106" s="64">
        <f t="shared" si="190"/>
        <v>-4096895.833333334</v>
      </c>
      <c r="BK106" s="64">
        <f t="shared" si="190"/>
        <v>-4333437.5</v>
      </c>
      <c r="BL106" s="64">
        <f t="shared" si="190"/>
        <v>-4696458.333333333</v>
      </c>
      <c r="BM106" s="64">
        <f t="shared" si="190"/>
        <v>-4883812.5</v>
      </c>
      <c r="BN106" s="64">
        <f t="shared" si="190"/>
        <v>-5290187.5</v>
      </c>
      <c r="BO106" s="64">
        <f t="shared" ref="BO106" si="191">-BM105</f>
        <v>-5621916.666666666</v>
      </c>
      <c r="BP106" s="64">
        <f t="shared" ref="BP106" si="192">-BN105</f>
        <v>-5931145.833333333</v>
      </c>
      <c r="BQ106" s="64">
        <f t="shared" ref="BQ106" si="193">-BO105</f>
        <v>-5995208.333333333</v>
      </c>
      <c r="BR106" s="64">
        <f t="shared" ref="BR106" si="194">-BP105</f>
        <v>-6234083.333333333</v>
      </c>
      <c r="BS106" s="64">
        <f t="shared" ref="BS106" si="195">-BQ105</f>
        <v>-6646750</v>
      </c>
      <c r="BT106" s="64">
        <f t="shared" ref="BT106" si="196">-BR105</f>
        <v>-6795375</v>
      </c>
      <c r="BU106" s="64">
        <f t="shared" ref="BU106" si="197">-BS105</f>
        <v>-6843583.333333333</v>
      </c>
      <c r="BV106" s="64">
        <f t="shared" ref="BV106" si="198">-BT105</f>
        <v>-7147000</v>
      </c>
      <c r="BW106" s="64">
        <f t="shared" ref="BW106" si="199">-BU105</f>
        <v>-7634000</v>
      </c>
      <c r="BX106" s="64">
        <f t="shared" ref="BX106" si="200">-BV105</f>
        <v>-7481229.166666667</v>
      </c>
      <c r="BY106" s="64">
        <f t="shared" ref="BY106" si="201">-BW105</f>
        <v>-7810645.833333334</v>
      </c>
      <c r="BZ106" s="64">
        <f t="shared" ref="BZ106" si="202">-BX105</f>
        <v>-8220812.5</v>
      </c>
      <c r="CC106" s="43"/>
      <c r="CD106" s="296"/>
      <c r="CE106" s="43"/>
      <c r="CF106" s="43"/>
      <c r="CG106" s="43"/>
      <c r="CH106" s="43"/>
      <c r="CI106" s="43"/>
      <c r="CJ106" s="296"/>
    </row>
    <row r="107" spans="1:88" ht="15.75" customHeight="1" x14ac:dyDescent="0.2">
      <c r="A107" s="31" t="s">
        <v>191</v>
      </c>
      <c r="B107" s="98"/>
      <c r="C107" s="64"/>
      <c r="D107" s="118">
        <f t="shared" ref="D107:BN107" si="203">SUM(D104:D106)</f>
        <v>263460.76</v>
      </c>
      <c r="E107" s="118">
        <f t="shared" si="203"/>
        <v>285581.68000000005</v>
      </c>
      <c r="F107" s="118">
        <f t="shared" si="203"/>
        <v>119539.68000000005</v>
      </c>
      <c r="G107" s="118">
        <f t="shared" si="203"/>
        <v>108003.68000000005</v>
      </c>
      <c r="H107" s="118">
        <f t="shared" si="203"/>
        <v>116003.68000000005</v>
      </c>
      <c r="I107" s="118">
        <f t="shared" si="203"/>
        <v>142903.68000000005</v>
      </c>
      <c r="J107" s="118">
        <f t="shared" si="203"/>
        <v>170403.68000000005</v>
      </c>
      <c r="K107" s="118">
        <f t="shared" si="203"/>
        <v>210403.68000000005</v>
      </c>
      <c r="L107" s="118">
        <f t="shared" si="203"/>
        <v>244903.68000000005</v>
      </c>
      <c r="M107" s="118">
        <f t="shared" si="203"/>
        <v>325403.68000000005</v>
      </c>
      <c r="N107" s="118">
        <f t="shared" si="203"/>
        <v>432733.68000000005</v>
      </c>
      <c r="O107" s="118">
        <f t="shared" si="203"/>
        <v>411083.68000000005</v>
      </c>
      <c r="P107" s="118">
        <f t="shared" si="203"/>
        <v>452753.68000000005</v>
      </c>
      <c r="Q107" s="118">
        <f t="shared" si="203"/>
        <v>509003.68000000005</v>
      </c>
      <c r="R107" s="118">
        <f t="shared" si="203"/>
        <v>506003.68000000005</v>
      </c>
      <c r="S107" s="118">
        <f t="shared" si="203"/>
        <v>427534.46800000011</v>
      </c>
      <c r="T107" s="118">
        <f t="shared" si="203"/>
        <v>329475.75600000005</v>
      </c>
      <c r="U107" s="118">
        <f t="shared" si="203"/>
        <v>301983.25600000005</v>
      </c>
      <c r="V107" s="118">
        <f t="shared" si="203"/>
        <v>541296.80133333337</v>
      </c>
      <c r="W107" s="118">
        <f t="shared" si="203"/>
        <v>724616.84666666668</v>
      </c>
      <c r="X107" s="118">
        <f t="shared" si="203"/>
        <v>649429.84666666668</v>
      </c>
      <c r="Y107" s="118">
        <f t="shared" si="203"/>
        <v>714342.34666666668</v>
      </c>
      <c r="Z107" s="118">
        <f t="shared" si="203"/>
        <v>897128.68</v>
      </c>
      <c r="AA107" s="118">
        <f t="shared" si="203"/>
        <v>1006587.0133333333</v>
      </c>
      <c r="AB107" s="118">
        <f t="shared" si="203"/>
        <v>1005274.5133333332</v>
      </c>
      <c r="AC107" s="118">
        <f t="shared" si="203"/>
        <v>1054399.5133333332</v>
      </c>
      <c r="AD107" s="118">
        <f t="shared" si="203"/>
        <v>1239295.3466666664</v>
      </c>
      <c r="AE107" s="118">
        <f t="shared" si="203"/>
        <v>1352878.6799999997</v>
      </c>
      <c r="AF107" s="118">
        <f t="shared" si="203"/>
        <v>1358691.1799999997</v>
      </c>
      <c r="AG107" s="118">
        <f t="shared" si="203"/>
        <v>1631462.0133333332</v>
      </c>
      <c r="AH107" s="118">
        <f t="shared" si="203"/>
        <v>1751462.0133333332</v>
      </c>
      <c r="AI107" s="118">
        <f t="shared" si="203"/>
        <v>1823962.0133333332</v>
      </c>
      <c r="AJ107" s="118">
        <f t="shared" si="203"/>
        <v>1948295.3466666667</v>
      </c>
      <c r="AK107" s="118">
        <f t="shared" si="203"/>
        <v>1941045.3466666667</v>
      </c>
      <c r="AL107" s="118">
        <f t="shared" si="203"/>
        <v>2057232.8466666667</v>
      </c>
      <c r="AM107" s="118">
        <f t="shared" si="203"/>
        <v>2145795.3466666667</v>
      </c>
      <c r="AN107" s="118">
        <f t="shared" si="203"/>
        <v>2329566.1800000002</v>
      </c>
      <c r="AO107" s="118">
        <f t="shared" si="203"/>
        <v>2810232.8466666667</v>
      </c>
      <c r="AP107" s="118">
        <f t="shared" si="203"/>
        <v>2921795.3466666667</v>
      </c>
      <c r="AQ107" s="118">
        <f t="shared" si="203"/>
        <v>2799837.0133333337</v>
      </c>
      <c r="AR107" s="118">
        <f t="shared" si="203"/>
        <v>3151753.6800000006</v>
      </c>
      <c r="AS107" s="118">
        <f t="shared" si="203"/>
        <v>3395899.5133333337</v>
      </c>
      <c r="AT107" s="118">
        <f t="shared" si="203"/>
        <v>3782253.68</v>
      </c>
      <c r="AU107" s="118">
        <f t="shared" si="203"/>
        <v>4079545.3466666667</v>
      </c>
      <c r="AV107" s="118">
        <f t="shared" si="203"/>
        <v>3971482.8466666667</v>
      </c>
      <c r="AW107" s="118">
        <f t="shared" si="203"/>
        <v>4104253.6799999997</v>
      </c>
      <c r="AX107" s="118">
        <f t="shared" si="203"/>
        <v>4494712.0133333337</v>
      </c>
      <c r="AY107" s="118">
        <f t="shared" si="203"/>
        <v>4689732.8466666676</v>
      </c>
      <c r="AZ107" s="118">
        <f t="shared" si="203"/>
        <v>4971128.6800000016</v>
      </c>
      <c r="BA107" s="118">
        <f t="shared" si="203"/>
        <v>5535232.8466666676</v>
      </c>
      <c r="BB107" s="118">
        <f t="shared" si="203"/>
        <v>6045920.3466666685</v>
      </c>
      <c r="BC107" s="118">
        <f t="shared" si="203"/>
        <v>6576628.6800000016</v>
      </c>
      <c r="BD107" s="118">
        <f t="shared" si="203"/>
        <v>6815024.5133333337</v>
      </c>
      <c r="BE107" s="118">
        <f t="shared" si="203"/>
        <v>6976274.5133333337</v>
      </c>
      <c r="BF107" s="118">
        <f t="shared" si="203"/>
        <v>7406316.1799999997</v>
      </c>
      <c r="BG107" s="118">
        <f t="shared" si="203"/>
        <v>7871628.6799999997</v>
      </c>
      <c r="BH107" s="118">
        <f t="shared" si="203"/>
        <v>8177232.8466666667</v>
      </c>
      <c r="BI107" s="118">
        <f t="shared" si="203"/>
        <v>8530337.0133333337</v>
      </c>
      <c r="BJ107" s="118">
        <f t="shared" si="203"/>
        <v>9129899.5133333337</v>
      </c>
      <c r="BK107" s="118">
        <f t="shared" si="203"/>
        <v>9680274.5133333337</v>
      </c>
      <c r="BL107" s="118">
        <f t="shared" si="203"/>
        <v>10274003.68</v>
      </c>
      <c r="BM107" s="118">
        <f t="shared" si="203"/>
        <v>11012107.846666666</v>
      </c>
      <c r="BN107" s="118">
        <f t="shared" si="203"/>
        <v>11653066.18</v>
      </c>
      <c r="BO107" s="118">
        <f t="shared" ref="BO107:BZ107" si="204">SUM(BO104:BO106)</f>
        <v>12026357.846666666</v>
      </c>
      <c r="BP107" s="118">
        <f t="shared" si="204"/>
        <v>12329295.346666668</v>
      </c>
      <c r="BQ107" s="118">
        <f t="shared" si="204"/>
        <v>12980837.013333336</v>
      </c>
      <c r="BR107" s="118">
        <f t="shared" si="204"/>
        <v>13542128.680000003</v>
      </c>
      <c r="BS107" s="118">
        <f t="shared" si="204"/>
        <v>13738962.013333336</v>
      </c>
      <c r="BT107" s="118">
        <f t="shared" si="204"/>
        <v>14090587.013333336</v>
      </c>
      <c r="BU107" s="118">
        <f t="shared" si="204"/>
        <v>14881003.680000003</v>
      </c>
      <c r="BV107" s="118">
        <f t="shared" si="204"/>
        <v>15215232.846666671</v>
      </c>
      <c r="BW107" s="118">
        <f t="shared" si="204"/>
        <v>15391878.680000007</v>
      </c>
      <c r="BX107" s="118">
        <f t="shared" si="204"/>
        <v>16131462.013333339</v>
      </c>
      <c r="BY107" s="118">
        <f t="shared" si="204"/>
        <v>16192378.680000005</v>
      </c>
      <c r="BZ107" s="118">
        <f t="shared" si="204"/>
        <v>15875066.180000007</v>
      </c>
    </row>
    <row r="108" spans="1:88" ht="15.75" customHeight="1" x14ac:dyDescent="0.2">
      <c r="B108" s="98"/>
      <c r="C108" s="64"/>
      <c r="D108" s="64">
        <f>D107/1.32</f>
        <v>199591.48484848483</v>
      </c>
      <c r="E108" s="64">
        <f>E107/1.32</f>
        <v>216349.7575757576</v>
      </c>
      <c r="F108" s="64"/>
      <c r="G108" s="64"/>
      <c r="H108" s="64"/>
      <c r="I108" s="64"/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64"/>
      <c r="AA108" s="64"/>
      <c r="AB108" s="64"/>
      <c r="AC108" s="64"/>
      <c r="AD108" s="64"/>
      <c r="AE108" s="64"/>
      <c r="AF108" s="64"/>
      <c r="AG108" s="64"/>
      <c r="AH108" s="64"/>
      <c r="AI108" s="64"/>
      <c r="AJ108" s="64"/>
      <c r="AK108" s="64"/>
      <c r="AL108" s="64"/>
      <c r="AM108" s="64"/>
      <c r="AN108" s="64"/>
      <c r="AO108" s="64"/>
      <c r="AP108" s="64"/>
      <c r="AQ108" s="64"/>
      <c r="AR108" s="64"/>
      <c r="AS108" s="64"/>
      <c r="AT108" s="64"/>
      <c r="AU108" s="64"/>
      <c r="AV108" s="64"/>
      <c r="AW108" s="64"/>
      <c r="AX108" s="64"/>
      <c r="AY108" s="64"/>
      <c r="AZ108" s="64"/>
      <c r="BA108" s="64"/>
      <c r="BB108" s="64"/>
      <c r="BC108" s="64"/>
      <c r="BD108" s="64"/>
      <c r="BE108" s="64"/>
      <c r="BF108" s="64"/>
      <c r="BG108" s="64"/>
      <c r="BH108" s="64"/>
      <c r="BI108" s="64"/>
      <c r="BJ108" s="64"/>
      <c r="BK108" s="64"/>
      <c r="BL108" s="64"/>
      <c r="BM108" s="64"/>
      <c r="BN108" s="64"/>
      <c r="BO108" s="64"/>
      <c r="BP108" s="64"/>
      <c r="BQ108" s="64"/>
      <c r="BR108" s="64"/>
      <c r="BS108" s="64"/>
      <c r="BT108" s="64"/>
      <c r="BU108" s="64"/>
      <c r="BV108" s="64"/>
      <c r="BW108" s="64"/>
      <c r="BX108" s="64"/>
      <c r="BY108" s="64"/>
      <c r="BZ108" s="64"/>
    </row>
    <row r="109" spans="1:88" ht="15.75" customHeight="1" x14ac:dyDescent="0.2">
      <c r="B109" s="98"/>
      <c r="C109" s="64"/>
      <c r="D109" s="64"/>
      <c r="E109" s="64"/>
      <c r="F109" s="64"/>
      <c r="G109" s="64"/>
      <c r="H109" s="64"/>
      <c r="I109" s="64"/>
      <c r="J109" s="64"/>
      <c r="K109" s="64"/>
      <c r="L109" s="64"/>
      <c r="M109" s="64"/>
      <c r="N109" s="64"/>
      <c r="O109" s="64"/>
      <c r="P109" s="64"/>
      <c r="Q109" s="64"/>
      <c r="R109" s="64"/>
      <c r="S109" s="64"/>
      <c r="T109" s="64"/>
      <c r="U109" s="64"/>
      <c r="V109" s="64"/>
      <c r="W109" s="64"/>
      <c r="X109" s="64"/>
      <c r="Y109" s="64"/>
      <c r="Z109" s="64"/>
      <c r="AA109" s="64"/>
      <c r="AB109" s="64"/>
      <c r="AC109" s="64"/>
      <c r="AD109" s="64"/>
      <c r="AE109" s="64"/>
      <c r="AF109" s="64"/>
      <c r="AG109" s="64"/>
      <c r="AH109" s="64"/>
      <c r="AI109" s="64"/>
      <c r="AJ109" s="64"/>
      <c r="AK109" s="64"/>
      <c r="AL109" s="64"/>
      <c r="AM109" s="64"/>
      <c r="AN109" s="64"/>
      <c r="AO109" s="64"/>
      <c r="AP109" s="64"/>
      <c r="AQ109" s="64"/>
      <c r="AR109" s="64"/>
      <c r="AS109" s="64"/>
      <c r="AT109" s="64"/>
      <c r="AU109" s="64"/>
      <c r="AV109" s="64"/>
      <c r="AW109" s="64"/>
      <c r="AX109" s="64"/>
      <c r="AY109" s="64"/>
      <c r="AZ109" s="64"/>
      <c r="BA109" s="64"/>
      <c r="BB109" s="64"/>
      <c r="BC109" s="64"/>
      <c r="BD109" s="64"/>
      <c r="BE109" s="64"/>
      <c r="BF109" s="64"/>
      <c r="BG109" s="64"/>
      <c r="BH109" s="64"/>
      <c r="BI109" s="64"/>
      <c r="BJ109" s="64"/>
      <c r="BK109" s="64"/>
      <c r="BL109" s="64"/>
      <c r="BM109" s="64"/>
      <c r="BN109" s="64"/>
      <c r="BO109" s="64"/>
      <c r="BP109" s="64"/>
      <c r="BQ109" s="64"/>
      <c r="BR109" s="64"/>
      <c r="BS109" s="64"/>
      <c r="BT109" s="64"/>
      <c r="BU109" s="64"/>
      <c r="BV109" s="64"/>
      <c r="BW109" s="64"/>
      <c r="BX109" s="64"/>
      <c r="BY109" s="64"/>
      <c r="BZ109" s="64"/>
    </row>
    <row r="110" spans="1:88" ht="15.75" customHeight="1" x14ac:dyDescent="0.2">
      <c r="B110" s="98"/>
      <c r="D110" s="282"/>
    </row>
    <row r="111" spans="1:88" ht="15.75" customHeight="1" x14ac:dyDescent="0.2">
      <c r="B111" s="98"/>
    </row>
    <row r="112" spans="1:88" ht="15.75" customHeight="1" x14ac:dyDescent="0.2">
      <c r="A112" s="42" t="s">
        <v>192</v>
      </c>
      <c r="B112" s="98"/>
    </row>
    <row r="113" spans="1:78" ht="15.75" customHeight="1" x14ac:dyDescent="0.2">
      <c r="A113" s="31" t="s">
        <v>193</v>
      </c>
      <c r="B113" s="98"/>
      <c r="C113" s="41"/>
      <c r="D113" s="41">
        <f>C74</f>
        <v>0</v>
      </c>
      <c r="E113" s="41">
        <f t="shared" ref="E113:BN113" si="205">D125</f>
        <v>38857.631999999998</v>
      </c>
      <c r="F113" s="41">
        <f t="shared" si="205"/>
        <v>43840.881599999993</v>
      </c>
      <c r="G113" s="41">
        <f t="shared" si="205"/>
        <v>48312.748879999985</v>
      </c>
      <c r="H113" s="41">
        <f t="shared" si="205"/>
        <v>8773.8672799999913</v>
      </c>
      <c r="I113" s="41">
        <f t="shared" si="205"/>
        <v>13075.867279999991</v>
      </c>
      <c r="J113" s="41">
        <f t="shared" si="205"/>
        <v>17839.867279999991</v>
      </c>
      <c r="K113" s="41">
        <f t="shared" si="205"/>
        <v>8516</v>
      </c>
      <c r="L113" s="41">
        <f t="shared" si="205"/>
        <v>12480</v>
      </c>
      <c r="M113" s="41">
        <f t="shared" si="205"/>
        <v>15542</v>
      </c>
      <c r="N113" s="41">
        <f t="shared" si="205"/>
        <v>4416</v>
      </c>
      <c r="O113" s="41">
        <f t="shared" si="205"/>
        <v>5331.4</v>
      </c>
      <c r="P113" s="41">
        <f t="shared" si="205"/>
        <v>9118.4</v>
      </c>
      <c r="Q113" s="41">
        <f t="shared" si="205"/>
        <v>7869</v>
      </c>
      <c r="R113" s="41">
        <f t="shared" si="205"/>
        <v>8531</v>
      </c>
      <c r="S113" s="41">
        <f t="shared" si="205"/>
        <v>8673</v>
      </c>
      <c r="T113" s="41">
        <f t="shared" si="205"/>
        <v>10046.48424</v>
      </c>
      <c r="U113" s="41">
        <f t="shared" si="205"/>
        <v>14239.425146666668</v>
      </c>
      <c r="V113" s="41">
        <f t="shared" si="205"/>
        <v>22415.842720000001</v>
      </c>
      <c r="W113" s="41">
        <f t="shared" si="205"/>
        <v>18421.837573333331</v>
      </c>
      <c r="X113" s="41">
        <f t="shared" si="205"/>
        <v>36465.187573333329</v>
      </c>
      <c r="Y113" s="41">
        <f t="shared" si="205"/>
        <v>50814.347573333325</v>
      </c>
      <c r="Z113" s="41">
        <f t="shared" si="205"/>
        <v>22799.676666666659</v>
      </c>
      <c r="AA113" s="41">
        <f t="shared" si="205"/>
        <v>28098.526666666658</v>
      </c>
      <c r="AB113" s="41">
        <f t="shared" si="205"/>
        <v>44965.29333333332</v>
      </c>
      <c r="AC113" s="41">
        <f t="shared" si="205"/>
        <v>28302.699999999993</v>
      </c>
      <c r="AD113" s="41">
        <f t="shared" si="205"/>
        <v>34692.383333333324</v>
      </c>
      <c r="AE113" s="41">
        <f t="shared" si="205"/>
        <v>37930.399999999994</v>
      </c>
      <c r="AF113" s="41">
        <f t="shared" si="205"/>
        <v>14376.12166666667</v>
      </c>
      <c r="AG113" s="41">
        <f t="shared" si="205"/>
        <v>20203.393333333337</v>
      </c>
      <c r="AH113" s="41">
        <f t="shared" si="205"/>
        <v>34606.915000000008</v>
      </c>
      <c r="AI113" s="41">
        <f t="shared" si="205"/>
        <v>20057.043333333339</v>
      </c>
      <c r="AJ113" s="41">
        <f t="shared" si="205"/>
        <v>22356.815000000006</v>
      </c>
      <c r="AK113" s="41">
        <f t="shared" si="205"/>
        <v>30284.503333333341</v>
      </c>
      <c r="AL113" s="41">
        <f t="shared" si="205"/>
        <v>16083.293333333333</v>
      </c>
      <c r="AM113" s="41">
        <f t="shared" si="205"/>
        <v>18898.064999999999</v>
      </c>
      <c r="AN113" s="41">
        <f t="shared" si="205"/>
        <v>32423.25333333333</v>
      </c>
      <c r="AO113" s="41">
        <f t="shared" si="205"/>
        <v>20732.876666666667</v>
      </c>
      <c r="AP113" s="41">
        <f t="shared" si="205"/>
        <v>26610.981666666663</v>
      </c>
      <c r="AQ113" s="41">
        <f t="shared" si="205"/>
        <v>35772.42</v>
      </c>
      <c r="AR113" s="41">
        <f t="shared" si="205"/>
        <v>20185.34441666667</v>
      </c>
      <c r="AS113" s="41">
        <f t="shared" si="205"/>
        <v>30187.16716666667</v>
      </c>
      <c r="AT113" s="41">
        <f t="shared" si="205"/>
        <v>46377.739916666673</v>
      </c>
      <c r="AU113" s="41">
        <f t="shared" si="205"/>
        <v>30859.062166666659</v>
      </c>
      <c r="AV113" s="41">
        <f t="shared" si="205"/>
        <v>48099.634916666662</v>
      </c>
      <c r="AW113" s="41">
        <f t="shared" si="205"/>
        <v>63184.790999999997</v>
      </c>
      <c r="AX113" s="41">
        <f t="shared" si="205"/>
        <v>33536.978833333327</v>
      </c>
      <c r="AY113" s="41">
        <f t="shared" si="205"/>
        <v>51255.468249999976</v>
      </c>
      <c r="AZ113" s="41">
        <f t="shared" si="205"/>
        <v>69813.957666666625</v>
      </c>
      <c r="BA113" s="41">
        <f t="shared" si="205"/>
        <v>35071.562166666648</v>
      </c>
      <c r="BB113" s="41">
        <f t="shared" si="205"/>
        <v>51134.634916666648</v>
      </c>
      <c r="BC113" s="41">
        <f t="shared" si="205"/>
        <v>65992.290999999983</v>
      </c>
      <c r="BD113" s="41">
        <f t="shared" si="205"/>
        <v>31094.465804166663</v>
      </c>
      <c r="BE113" s="41">
        <f t="shared" si="205"/>
        <v>46881.27552499999</v>
      </c>
      <c r="BF113" s="41">
        <f t="shared" si="205"/>
        <v>63118.08524583331</v>
      </c>
      <c r="BG113" s="41">
        <f t="shared" si="205"/>
        <v>31523.619441666648</v>
      </c>
      <c r="BH113" s="41">
        <f t="shared" si="205"/>
        <v>44705.012495833318</v>
      </c>
      <c r="BI113" s="41">
        <f t="shared" si="205"/>
        <v>58336.405549999981</v>
      </c>
      <c r="BJ113" s="41">
        <f t="shared" si="205"/>
        <v>25607.369441666662</v>
      </c>
      <c r="BK113" s="41">
        <f t="shared" si="205"/>
        <v>37133.345829166661</v>
      </c>
      <c r="BL113" s="41">
        <f t="shared" si="205"/>
        <v>49259.322216666653</v>
      </c>
      <c r="BM113" s="41">
        <f t="shared" si="205"/>
        <v>24201.952774999991</v>
      </c>
      <c r="BN113" s="41">
        <f t="shared" si="205"/>
        <v>35827.92916249999</v>
      </c>
      <c r="BO113" s="41">
        <f t="shared" ref="BO113" si="206">BN125</f>
        <v>47903.905549999996</v>
      </c>
      <c r="BP113" s="41">
        <f t="shared" ref="BP113" si="207">BO125</f>
        <v>60929.881937500002</v>
      </c>
      <c r="BQ113" s="41">
        <f t="shared" ref="BQ113" si="208">BP125</f>
        <v>73505.858325000008</v>
      </c>
      <c r="BR113" s="41">
        <f t="shared" ref="BR113" si="209">BQ125</f>
        <v>85224.334712500015</v>
      </c>
      <c r="BS113" s="41">
        <f t="shared" ref="BS113" si="210">BR125</f>
        <v>96942.811100000021</v>
      </c>
      <c r="BT113" s="41">
        <f t="shared" ref="BT113" si="211">BS125</f>
        <v>112124.2041541667</v>
      </c>
      <c r="BU113" s="41">
        <f t="shared" ref="BU113" si="212">BT125</f>
        <v>125236.84720833336</v>
      </c>
      <c r="BV113" s="41">
        <f t="shared" ref="BV113" si="213">BU125</f>
        <v>138799.49026250004</v>
      </c>
      <c r="BW113" s="41">
        <f t="shared" ref="BW113" si="214">BV125</f>
        <v>155136.29998333339</v>
      </c>
      <c r="BX113" s="41">
        <f t="shared" ref="BX113" si="215">BW125</f>
        <v>169556.44303750005</v>
      </c>
      <c r="BY113" s="41">
        <f t="shared" ref="BY113" si="216">BX125</f>
        <v>184774.5027583334</v>
      </c>
      <c r="BZ113" s="41">
        <f t="shared" ref="BZ113" si="217">BY125</f>
        <v>200161.31247916672</v>
      </c>
    </row>
    <row r="114" spans="1:78" ht="15.75" customHeight="1" x14ac:dyDescent="0.2">
      <c r="A114" s="31" t="s">
        <v>194</v>
      </c>
      <c r="B114" s="98"/>
      <c r="E114" s="41"/>
      <c r="F114" s="41"/>
      <c r="G114" s="41">
        <f>-F113</f>
        <v>-43840.881599999993</v>
      </c>
      <c r="H114" s="41"/>
      <c r="I114" s="41"/>
      <c r="J114" s="41">
        <f>-I113</f>
        <v>-13075.867279999991</v>
      </c>
      <c r="K114" s="41"/>
      <c r="L114" s="41"/>
      <c r="M114" s="41">
        <f>-L113</f>
        <v>-12480</v>
      </c>
      <c r="N114" s="41"/>
      <c r="O114" s="41"/>
      <c r="P114" s="41">
        <f>-O113</f>
        <v>-5331.4</v>
      </c>
      <c r="R114" s="41"/>
      <c r="S114" s="41">
        <f>-R113</f>
        <v>-8531</v>
      </c>
      <c r="U114" s="41"/>
      <c r="V114" s="41">
        <f>-U113</f>
        <v>-14239.425146666668</v>
      </c>
      <c r="W114" s="41"/>
      <c r="X114" s="41"/>
      <c r="Y114" s="41">
        <f>-X113</f>
        <v>-36465.187573333329</v>
      </c>
      <c r="AA114" s="41"/>
      <c r="AB114" s="41">
        <f>-AA113</f>
        <v>-28098.526666666658</v>
      </c>
      <c r="AD114" s="41"/>
      <c r="AE114" s="41">
        <f>-AD113</f>
        <v>-34692.383333333324</v>
      </c>
      <c r="AG114" s="41"/>
      <c r="AH114" s="41">
        <f>-AG113</f>
        <v>-20203.393333333337</v>
      </c>
      <c r="AJ114" s="41"/>
      <c r="AK114" s="41">
        <f>-AJ113</f>
        <v>-22356.815000000006</v>
      </c>
      <c r="AM114" s="41"/>
      <c r="AN114" s="41">
        <f>-AM113</f>
        <v>-18898.064999999999</v>
      </c>
      <c r="AP114" s="41"/>
      <c r="AQ114" s="41">
        <f>-AP113</f>
        <v>-26610.981666666663</v>
      </c>
      <c r="AS114" s="41"/>
      <c r="AT114" s="41">
        <f>-AS113</f>
        <v>-30187.16716666667</v>
      </c>
      <c r="AV114" s="41"/>
      <c r="AW114" s="41">
        <f>-AV113</f>
        <v>-48099.634916666662</v>
      </c>
      <c r="AY114" s="41"/>
      <c r="AZ114" s="41">
        <f>-AY113</f>
        <v>-51255.468249999976</v>
      </c>
      <c r="BB114" s="41"/>
      <c r="BC114" s="41">
        <f>-BB113</f>
        <v>-51134.634916666648</v>
      </c>
      <c r="BE114" s="41"/>
      <c r="BF114" s="41">
        <f>-BE113</f>
        <v>-46881.27552499999</v>
      </c>
      <c r="BI114" s="41">
        <f>-BH113</f>
        <v>-44705.012495833318</v>
      </c>
      <c r="BL114" s="41">
        <f>-BK113</f>
        <v>-37133.345829166661</v>
      </c>
    </row>
    <row r="115" spans="1:78" ht="15.75" customHeight="1" x14ac:dyDescent="0.2">
      <c r="A115" s="42" t="s">
        <v>195</v>
      </c>
      <c r="B115" s="98"/>
    </row>
    <row r="116" spans="1:78" ht="15.75" customHeight="1" x14ac:dyDescent="0.2">
      <c r="A116" s="31" t="s">
        <v>29</v>
      </c>
      <c r="B116" s="98"/>
      <c r="D116" s="64">
        <f>SUM('Sales and Marketing'!D10:D15)*0.2</f>
        <v>3234.5280000000002</v>
      </c>
      <c r="E116" s="64">
        <f>SUM('Sales and Marketing'!E10:E15)*0.2</f>
        <v>0</v>
      </c>
      <c r="F116" s="64">
        <f>SUM('Sales and Marketing'!F10:F15)*0.2</f>
        <v>75.543599999999998</v>
      </c>
      <c r="G116" s="64">
        <f>SUM('Sales and Marketing'!G10:G15)*0.2</f>
        <v>462</v>
      </c>
      <c r="H116" s="64">
        <f>SUM('Sales and Marketing'!H10:H15)*0.2</f>
        <v>462</v>
      </c>
      <c r="I116" s="64">
        <f>SUM('Sales and Marketing'!I10:I15)*0.2</f>
        <v>462</v>
      </c>
      <c r="J116" s="64">
        <f>SUM('Sales and Marketing'!J10:J15)*0.2</f>
        <v>462</v>
      </c>
      <c r="K116" s="64">
        <f>SUM('Sales and Marketing'!K10:K15)*0.2</f>
        <v>462</v>
      </c>
      <c r="L116" s="64">
        <f>SUM('Sales and Marketing'!L10:L15)*0.2</f>
        <v>462</v>
      </c>
      <c r="M116" s="64">
        <f>SUM('Sales and Marketing'!M10:M15)*0.2</f>
        <v>462</v>
      </c>
      <c r="N116" s="64">
        <f>SUM('Sales and Marketing'!N10:N15)*0.2</f>
        <v>462</v>
      </c>
      <c r="O116" s="64">
        <f>SUM('Sales and Marketing'!O10:O15)*0.2</f>
        <v>462</v>
      </c>
      <c r="P116" s="64">
        <f>SUM('Sales and Marketing'!P10:P15)*0.2</f>
        <v>462</v>
      </c>
      <c r="Q116" s="64">
        <f>SUM('Sales and Marketing'!Q10:Q15)*0.2</f>
        <v>462</v>
      </c>
      <c r="R116" s="64">
        <f>SUM('Sales and Marketing'!R10:R15)*0.2</f>
        <v>462</v>
      </c>
      <c r="S116" s="64">
        <f>SUM('Sales and Marketing'!S10:S15)*0.2</f>
        <v>485.1</v>
      </c>
      <c r="T116" s="64">
        <f>SUM('Sales and Marketing'!T10:T15)*0.2</f>
        <v>485.1</v>
      </c>
      <c r="U116" s="64">
        <f>SUM('Sales and Marketing'!U10:U15)*0.2</f>
        <v>485.1</v>
      </c>
      <c r="V116" s="64">
        <f>SUM('Sales and Marketing'!V10:V15)*0.2</f>
        <v>1785.1000000000001</v>
      </c>
      <c r="W116" s="64">
        <f>SUM('Sales and Marketing'!W10:W15)*0.2</f>
        <v>1785.1000000000001</v>
      </c>
      <c r="X116" s="64">
        <f>SUM('Sales and Marketing'!X10:X15)*0.2</f>
        <v>1785.1000000000001</v>
      </c>
      <c r="Y116" s="64">
        <f>SUM('Sales and Marketing'!Y10:Y15)*0.2</f>
        <v>1785.1000000000001</v>
      </c>
      <c r="Z116" s="64">
        <f>SUM('Sales and Marketing'!Z10:Z15)*0.2</f>
        <v>1785.1000000000001</v>
      </c>
      <c r="AA116" s="64">
        <f>SUM('Sales and Marketing'!AA10:AA15)*0.2</f>
        <v>1785.1000000000001</v>
      </c>
      <c r="AB116" s="64">
        <f>SUM('Sales and Marketing'!AB10:AB15)*0.2</f>
        <v>1785.1000000000001</v>
      </c>
      <c r="AC116" s="64">
        <f>SUM('Sales and Marketing'!AC10:AC15)*0.2</f>
        <v>1785.1000000000001</v>
      </c>
      <c r="AD116" s="64">
        <f>SUM('Sales and Marketing'!AD10:AD15)*0.2</f>
        <v>1785.1000000000001</v>
      </c>
      <c r="AE116" s="64">
        <f>SUM('Sales and Marketing'!AE10:AE15)*0.2</f>
        <v>1874.355</v>
      </c>
      <c r="AF116" s="64">
        <f>SUM('Sales and Marketing'!AF10:AF15)*0.2</f>
        <v>1874.355</v>
      </c>
      <c r="AG116" s="64">
        <f>SUM('Sales and Marketing'!AG10:AG15)*0.2</f>
        <v>1874.355</v>
      </c>
      <c r="AH116" s="64">
        <f>SUM('Sales and Marketing'!AH10:AH15)*0.2</f>
        <v>1874.355</v>
      </c>
      <c r="AI116" s="64">
        <f>SUM('Sales and Marketing'!AI10:AI15)*0.2</f>
        <v>1874.355</v>
      </c>
      <c r="AJ116" s="64">
        <f>SUM('Sales and Marketing'!AJ10:AJ15)*0.2</f>
        <v>1874.355</v>
      </c>
      <c r="AK116" s="64">
        <f>SUM('Sales and Marketing'!AK10:AK15)*0.2</f>
        <v>1874.355</v>
      </c>
      <c r="AL116" s="64">
        <f>SUM('Sales and Marketing'!AL10:AL15)*0.2</f>
        <v>1874.355</v>
      </c>
      <c r="AM116" s="64">
        <f>SUM('Sales and Marketing'!AM10:AM15)*0.2</f>
        <v>1874.355</v>
      </c>
      <c r="AN116" s="64">
        <f>SUM('Sales and Marketing'!AN10:AN15)*0.2</f>
        <v>1874.355</v>
      </c>
      <c r="AO116" s="64">
        <f>SUM('Sales and Marketing'!AO10:AO15)*0.2</f>
        <v>1874.355</v>
      </c>
      <c r="AP116" s="64">
        <f>SUM('Sales and Marketing'!AP10:AP15)*0.2</f>
        <v>1874.355</v>
      </c>
      <c r="AQ116" s="64">
        <f>SUM('Sales and Marketing'!AQ10:AQ15)*0.2</f>
        <v>1968.0727500000003</v>
      </c>
      <c r="AR116" s="64">
        <f>SUM('Sales and Marketing'!AR10:AR15)*0.2</f>
        <v>1968.0727500000003</v>
      </c>
      <c r="AS116" s="64">
        <f>SUM('Sales and Marketing'!AS10:AS15)*0.2</f>
        <v>1968.0727500000003</v>
      </c>
      <c r="AT116" s="64">
        <f>SUM('Sales and Marketing'!AT10:AT15)*0.2</f>
        <v>1968.0727500000003</v>
      </c>
      <c r="AU116" s="64">
        <f>SUM('Sales and Marketing'!AU10:AU15)*0.2</f>
        <v>1968.0727500000003</v>
      </c>
      <c r="AV116" s="64">
        <f>SUM('Sales and Marketing'!AV10:AV15)*0.2</f>
        <v>1968.0727500000003</v>
      </c>
      <c r="AW116" s="64">
        <f>SUM('Sales and Marketing'!AW10:AW15)*0.2</f>
        <v>1968.0727500000003</v>
      </c>
      <c r="AX116" s="64">
        <f>SUM('Sales and Marketing'!AX10:AX15)*0.2</f>
        <v>1968.0727500000003</v>
      </c>
      <c r="AY116" s="64">
        <f>SUM('Sales and Marketing'!AY10:AY15)*0.2</f>
        <v>1968.0727500000003</v>
      </c>
      <c r="AZ116" s="64">
        <f>SUM('Sales and Marketing'!AZ10:AZ15)*0.2</f>
        <v>1968.0727500000003</v>
      </c>
      <c r="BA116" s="64">
        <f>SUM('Sales and Marketing'!BA10:BA15)*0.2</f>
        <v>1968.0727500000003</v>
      </c>
      <c r="BB116" s="64">
        <f>SUM('Sales and Marketing'!BB10:BB15)*0.2</f>
        <v>1968.0727500000003</v>
      </c>
      <c r="BC116" s="64">
        <f>SUM('Sales and Marketing'!BC10:BC15)*0.2</f>
        <v>2066.4763875000003</v>
      </c>
      <c r="BD116" s="64">
        <f>SUM('Sales and Marketing'!BD10:BD15)*0.2</f>
        <v>2066.4763875000003</v>
      </c>
      <c r="BE116" s="64">
        <f>SUM('Sales and Marketing'!BE10:BE15)*0.2</f>
        <v>2066.4763875000003</v>
      </c>
      <c r="BF116" s="64">
        <f>SUM('Sales and Marketing'!BF10:BF15)*0.2</f>
        <v>2066.4763875000003</v>
      </c>
      <c r="BG116" s="64">
        <f>SUM('Sales and Marketing'!BG10:BG15)*0.2</f>
        <v>2066.4763875000003</v>
      </c>
      <c r="BH116" s="64">
        <f>SUM('Sales and Marketing'!BH10:BH15)*0.2</f>
        <v>2066.4763875000003</v>
      </c>
      <c r="BI116" s="64">
        <f>SUM('Sales and Marketing'!BI10:BI15)*0.2</f>
        <v>2066.4763875000003</v>
      </c>
      <c r="BJ116" s="64">
        <f>SUM('Sales and Marketing'!BJ10:BJ15)*0.2</f>
        <v>2066.4763875000003</v>
      </c>
      <c r="BK116" s="64">
        <f>SUM('Sales and Marketing'!BK10:BK15)*0.2</f>
        <v>2066.4763875000003</v>
      </c>
      <c r="BL116" s="64">
        <f>SUM('Sales and Marketing'!BL10:BL15)*0.2</f>
        <v>2066.4763875000003</v>
      </c>
      <c r="BM116" s="64">
        <f>SUM('Sales and Marketing'!BM10:BM15)*0.2</f>
        <v>2066.4763875000003</v>
      </c>
      <c r="BN116" s="64">
        <f>SUM('Sales and Marketing'!BN10:BN15)*0.2</f>
        <v>2066.4763875000003</v>
      </c>
      <c r="BO116" s="64">
        <f>SUM('Sales and Marketing'!BO10:BO15)*0.2</f>
        <v>2066.4763875000003</v>
      </c>
      <c r="BP116" s="64">
        <f>SUM('Sales and Marketing'!BP10:BP15)*0.2</f>
        <v>2066.4763875000003</v>
      </c>
      <c r="BQ116" s="64">
        <f>SUM('Sales and Marketing'!BQ10:BQ15)*0.2</f>
        <v>2066.4763875000003</v>
      </c>
      <c r="BR116" s="64">
        <f>SUM('Sales and Marketing'!BR10:BR15)*0.2</f>
        <v>2066.4763875000003</v>
      </c>
      <c r="BS116" s="64">
        <f>SUM('Sales and Marketing'!BS10:BS15)*0.2</f>
        <v>2066.4763875000003</v>
      </c>
      <c r="BT116" s="64">
        <f>SUM('Sales and Marketing'!BT10:BT15)*0.2</f>
        <v>2066.4763875000003</v>
      </c>
      <c r="BU116" s="64">
        <f>SUM('Sales and Marketing'!BU10:BU15)*0.2</f>
        <v>2066.4763875000003</v>
      </c>
      <c r="BV116" s="64">
        <f>SUM('Sales and Marketing'!BV10:BV15)*0.2</f>
        <v>2066.4763875000003</v>
      </c>
      <c r="BW116" s="64">
        <f>SUM('Sales and Marketing'!BW10:BW15)*0.2</f>
        <v>2066.4763875000003</v>
      </c>
      <c r="BX116" s="64">
        <f>SUM('Sales and Marketing'!BX10:BX15)*0.2</f>
        <v>2066.4763875000003</v>
      </c>
      <c r="BY116" s="64">
        <f>SUM('Sales and Marketing'!BY10:BY15)*0.2</f>
        <v>2066.4763875000003</v>
      </c>
      <c r="BZ116" s="64">
        <f>SUM('Sales and Marketing'!BZ10:BZ15)*0.2</f>
        <v>2066.4763875000003</v>
      </c>
    </row>
    <row r="117" spans="1:78" ht="15.75" customHeight="1" x14ac:dyDescent="0.2">
      <c r="A117" s="31" t="s">
        <v>34</v>
      </c>
      <c r="B117" s="98"/>
      <c r="D117" s="64">
        <f>(SUM('G&amp;A'!D11:D14)+'G&amp;A'!D26+'G&amp;A'!D8)*0.2</f>
        <v>31661.520000000004</v>
      </c>
      <c r="E117" s="64">
        <f>(SUM('G&amp;A'!E11:E14)+'G&amp;A'!E26+'G&amp;A'!E8)*0.2</f>
        <v>4200.5039999999999</v>
      </c>
      <c r="F117" s="64">
        <f>(SUM('G&amp;A'!F11:F14)+'G&amp;A'!F26+'G&amp;A'!F8)*0.2</f>
        <v>3160.3836000000001</v>
      </c>
      <c r="G117" s="64">
        <f>(SUM('G&amp;A'!G11:G14)+'G&amp;A'!G26+'G&amp;A'!G8)*0.2</f>
        <v>4000</v>
      </c>
      <c r="H117" s="64">
        <f>(SUM('G&amp;A'!H11:H14)+'G&amp;A'!H26+'G&amp;A'!H8)*0.2</f>
        <v>4000</v>
      </c>
      <c r="I117" s="64">
        <f>(SUM('G&amp;A'!I11:I14)+'G&amp;A'!I26+'G&amp;A'!I8)*0.2</f>
        <v>4000</v>
      </c>
      <c r="J117" s="64">
        <f>(SUM('G&amp;A'!J11:J14)+'G&amp;A'!J26+'G&amp;A'!J8)*0.2</f>
        <v>4000</v>
      </c>
      <c r="K117" s="64">
        <f>(SUM('G&amp;A'!K11:K14)+'G&amp;A'!K26+'G&amp;A'!K8)*0.2</f>
        <v>4000</v>
      </c>
      <c r="L117" s="64">
        <f>(SUM('G&amp;A'!L11:L14)+'G&amp;A'!L26+'G&amp;A'!L8)*0.2</f>
        <v>4000</v>
      </c>
      <c r="M117" s="64">
        <f>(SUM('G&amp;A'!M11:M14)+'G&amp;A'!M26+'G&amp;A'!M8)*0.2</f>
        <v>4000</v>
      </c>
      <c r="N117" s="64">
        <f>(SUM('G&amp;A'!N11:N14)+'G&amp;A'!N26+'G&amp;A'!N8)*0.2</f>
        <v>4000</v>
      </c>
      <c r="O117" s="64">
        <f>(SUM('G&amp;A'!O11:O14)+'G&amp;A'!O26+'G&amp;A'!O8)*0.2</f>
        <v>6000</v>
      </c>
      <c r="P117" s="64">
        <f>(SUM('G&amp;A'!P11:P14)+'G&amp;A'!P26+'G&amp;A'!P8)*0.2</f>
        <v>8000</v>
      </c>
      <c r="Q117" s="64">
        <f>(SUM('G&amp;A'!Q11:Q14)+'G&amp;A'!Q26+'G&amp;A'!Q8)*0.2</f>
        <v>4000</v>
      </c>
      <c r="R117" s="64">
        <f>(SUM('G&amp;A'!R11:R14)+'G&amp;A'!R26+'G&amp;A'!R8)*0.2</f>
        <v>4000</v>
      </c>
      <c r="S117" s="64">
        <f>(SUM('G&amp;A'!S11:S14)+'G&amp;A'!S26+'G&amp;A'!S8)*0.2</f>
        <v>10400</v>
      </c>
      <c r="T117" s="64">
        <f>(SUM('G&amp;A'!T11:T14)+'G&amp;A'!T26+'G&amp;A'!T8)*0.2</f>
        <v>4400</v>
      </c>
      <c r="U117" s="64">
        <f>(SUM('G&amp;A'!U11:U14)+'G&amp;A'!U26+'G&amp;A'!U8)*0.2</f>
        <v>6600</v>
      </c>
      <c r="V117" s="64">
        <f>(SUM('G&amp;A'!V11:V14)+'G&amp;A'!V26+'G&amp;A'!V8)*0.2</f>
        <v>9000</v>
      </c>
      <c r="W117" s="64">
        <f>(SUM('G&amp;A'!W11:W14)+'G&amp;A'!W26+'G&amp;A'!W8)*0.2</f>
        <v>5000</v>
      </c>
      <c r="X117" s="64">
        <f>(SUM('G&amp;A'!X11:X14)+'G&amp;A'!X26+'G&amp;A'!X8)*0.2</f>
        <v>11600</v>
      </c>
      <c r="Y117" s="64">
        <f>(SUM('G&amp;A'!Y11:Y14)+'G&amp;A'!Y26+'G&amp;A'!Y8)*0.2</f>
        <v>5600</v>
      </c>
      <c r="Z117" s="64">
        <f>(SUM('G&amp;A'!Z11:Z14)+'G&amp;A'!Z26+'G&amp;A'!Z8)*0.2</f>
        <v>5600</v>
      </c>
      <c r="AA117" s="64">
        <f>(SUM('G&amp;A'!AA11:AA14)+'G&amp;A'!AA26+'G&amp;A'!AA8)*0.2</f>
        <v>5600</v>
      </c>
      <c r="AB117" s="64">
        <f>(SUM('G&amp;A'!AB11:AB14)+'G&amp;A'!AB26+'G&amp;A'!AB8)*0.2</f>
        <v>10000</v>
      </c>
      <c r="AC117" s="64">
        <f>(SUM('G&amp;A'!AC11:AC14)+'G&amp;A'!AC26+'G&amp;A'!AC8)*0.2</f>
        <v>6000</v>
      </c>
      <c r="AD117" s="64">
        <f>(SUM('G&amp;A'!AD11:AD14)+'G&amp;A'!AD26+'G&amp;A'!AD8)*0.2</f>
        <v>6000</v>
      </c>
      <c r="AE117" s="64">
        <f>(SUM('G&amp;A'!AE11:AE14)+'G&amp;A'!AE26+'G&amp;A'!AE8)*0.2</f>
        <v>10720</v>
      </c>
      <c r="AF117" s="64">
        <f>(SUM('G&amp;A'!AF11:AF14)+'G&amp;A'!AF26+'G&amp;A'!AF8)*0.2</f>
        <v>6300</v>
      </c>
      <c r="AG117" s="64">
        <f>(SUM('G&amp;A'!AG11:AG14)+'G&amp;A'!AG26+'G&amp;A'!AG8)*0.2</f>
        <v>8300</v>
      </c>
      <c r="AH117" s="64">
        <f>(SUM('G&amp;A'!AH11:AH14)+'G&amp;A'!AH26+'G&amp;A'!AH8)*0.2</f>
        <v>6300</v>
      </c>
      <c r="AI117" s="64">
        <f>(SUM('G&amp;A'!AI11:AI14)+'G&amp;A'!AI26+'G&amp;A'!AI8)*0.2</f>
        <v>6300</v>
      </c>
      <c r="AJ117" s="64">
        <f>(SUM('G&amp;A'!AJ11:AJ14)+'G&amp;A'!AJ26+'G&amp;A'!AJ8)*0.2</f>
        <v>10300</v>
      </c>
      <c r="AK117" s="64">
        <f>(SUM('G&amp;A'!AK11:AK14)+'G&amp;A'!AK26+'G&amp;A'!AK8)*0.2</f>
        <v>10300</v>
      </c>
      <c r="AL117" s="64">
        <f>(SUM('G&amp;A'!AL11:AL14)+'G&amp;A'!AL26+'G&amp;A'!AL8)*0.2</f>
        <v>6300</v>
      </c>
      <c r="AM117" s="64">
        <f>(SUM('G&amp;A'!AM11:AM14)+'G&amp;A'!AM26+'G&amp;A'!AM8)*0.2</f>
        <v>6300</v>
      </c>
      <c r="AN117" s="64">
        <f>(SUM('G&amp;A'!AN11:AN14)+'G&amp;A'!AN26+'G&amp;A'!AN8)*0.2</f>
        <v>6300</v>
      </c>
      <c r="AO117" s="64">
        <f>(SUM('G&amp;A'!AO11:AO14)+'G&amp;A'!AO26+'G&amp;A'!AO8)*0.2</f>
        <v>6300</v>
      </c>
      <c r="AP117" s="64">
        <f>(SUM('G&amp;A'!AP11:AP14)+'G&amp;A'!AP26+'G&amp;A'!AP8)*0.2</f>
        <v>6300</v>
      </c>
      <c r="AQ117" s="64">
        <f>(SUM('G&amp;A'!AQ11:AQ14)+'G&amp;A'!AQ26+'G&amp;A'!AQ8)*0.2</f>
        <v>8615</v>
      </c>
      <c r="AR117" s="64">
        <f>(SUM('G&amp;A'!AR11:AR14)+'G&amp;A'!AR26+'G&amp;A'!AR8)*0.2</f>
        <v>6615</v>
      </c>
      <c r="AS117" s="64">
        <f>(SUM('G&amp;A'!AS11:AS14)+'G&amp;A'!AS26+'G&amp;A'!AS8)*0.2</f>
        <v>8615</v>
      </c>
      <c r="AT117" s="64">
        <f>(SUM('G&amp;A'!AT11:AT14)+'G&amp;A'!AT26+'G&amp;A'!AT8)*0.2</f>
        <v>6615</v>
      </c>
      <c r="AU117" s="64">
        <f>(SUM('G&amp;A'!AU11:AU14)+'G&amp;A'!AU26+'G&amp;A'!AU8)*0.2</f>
        <v>6615</v>
      </c>
      <c r="AV117" s="64">
        <f>(SUM('G&amp;A'!AV11:AV14)+'G&amp;A'!AV26+'G&amp;A'!AV8)*0.2</f>
        <v>6615</v>
      </c>
      <c r="AW117" s="64">
        <f>(SUM('G&amp;A'!AW11:AW14)+'G&amp;A'!AW26+'G&amp;A'!AW8)*0.2</f>
        <v>8615</v>
      </c>
      <c r="AX117" s="64">
        <f>(SUM('G&amp;A'!AX11:AX14)+'G&amp;A'!AX26+'G&amp;A'!AX8)*0.2</f>
        <v>6615</v>
      </c>
      <c r="AY117" s="64">
        <f>(SUM('G&amp;A'!AY11:AY14)+'G&amp;A'!AY26+'G&amp;A'!AY8)*0.2</f>
        <v>6615</v>
      </c>
      <c r="AZ117" s="64">
        <f>(SUM('G&amp;A'!AZ11:AZ14)+'G&amp;A'!AZ26+'G&amp;A'!AZ8)*0.2</f>
        <v>6615</v>
      </c>
      <c r="BA117" s="64">
        <f>(SUM('G&amp;A'!BA11:BA14)+'G&amp;A'!BA26+'G&amp;A'!BA8)*0.2</f>
        <v>6615</v>
      </c>
      <c r="BB117" s="64">
        <f>(SUM('G&amp;A'!BB11:BB14)+'G&amp;A'!BB26+'G&amp;A'!BB8)*0.2</f>
        <v>6615</v>
      </c>
      <c r="BC117" s="64">
        <f>(SUM('G&amp;A'!BC11:BC14)+'G&amp;A'!BC26+'G&amp;A'!BC8)*0.2</f>
        <v>6945.75</v>
      </c>
      <c r="BD117" s="64">
        <f>(SUM('G&amp;A'!BD11:BD14)+'G&amp;A'!BD26+'G&amp;A'!BD8)*0.2</f>
        <v>6945.75</v>
      </c>
      <c r="BE117" s="64">
        <f>(SUM('G&amp;A'!BE11:BE14)+'G&amp;A'!BE26+'G&amp;A'!BE8)*0.2</f>
        <v>6945.75</v>
      </c>
      <c r="BF117" s="64">
        <f>(SUM('G&amp;A'!BF11:BF14)+'G&amp;A'!BF26+'G&amp;A'!BF8)*0.2</f>
        <v>6945.75</v>
      </c>
      <c r="BG117" s="64">
        <f>(SUM('G&amp;A'!BG11:BG14)+'G&amp;A'!BG26+'G&amp;A'!BG8)*0.2</f>
        <v>6945.75</v>
      </c>
      <c r="BH117" s="64">
        <f>(SUM('G&amp;A'!BH11:BH14)+'G&amp;A'!BH26+'G&amp;A'!BH8)*0.2</f>
        <v>6945.75</v>
      </c>
      <c r="BI117" s="64">
        <f>(SUM('G&amp;A'!BI11:BI14)+'G&amp;A'!BI26+'G&amp;A'!BI8)*0.2</f>
        <v>6945.75</v>
      </c>
      <c r="BJ117" s="64">
        <f>(SUM('G&amp;A'!BJ11:BJ14)+'G&amp;A'!BJ26+'G&amp;A'!BJ8)*0.2</f>
        <v>6945.75</v>
      </c>
      <c r="BK117" s="64">
        <f>(SUM('G&amp;A'!BK11:BK14)+'G&amp;A'!BK26+'G&amp;A'!BK8)*0.2</f>
        <v>6945.75</v>
      </c>
      <c r="BL117" s="64">
        <f>(SUM('G&amp;A'!BL11:BL14)+'G&amp;A'!BL26+'G&amp;A'!BL8)*0.2</f>
        <v>6945.75</v>
      </c>
      <c r="BM117" s="64">
        <f>(SUM('G&amp;A'!BM11:BM14)+'G&amp;A'!BM26+'G&amp;A'!BM8)*0.2</f>
        <v>6945.75</v>
      </c>
      <c r="BN117" s="64">
        <f>(SUM('G&amp;A'!BN11:BN14)+'G&amp;A'!BN26+'G&amp;A'!BN8)*0.2</f>
        <v>6945.75</v>
      </c>
      <c r="BO117" s="64">
        <f>(SUM('G&amp;A'!BO11:BO14)+'G&amp;A'!BO26+'G&amp;A'!BO8)*0.2</f>
        <v>6945.75</v>
      </c>
      <c r="BP117" s="64">
        <f>(SUM('G&amp;A'!BP11:BP14)+'G&amp;A'!BP26+'G&amp;A'!BP8)*0.2</f>
        <v>6945.75</v>
      </c>
      <c r="BQ117" s="64">
        <f>(SUM('G&amp;A'!BQ11:BQ14)+'G&amp;A'!BQ26+'G&amp;A'!BQ8)*0.2</f>
        <v>6945.75</v>
      </c>
      <c r="BR117" s="64">
        <f>(SUM('G&amp;A'!BR11:BR14)+'G&amp;A'!BR26+'G&amp;A'!BR8)*0.2</f>
        <v>6945.75</v>
      </c>
      <c r="BS117" s="64">
        <f>(SUM('G&amp;A'!BS11:BS14)+'G&amp;A'!BS26+'G&amp;A'!BS8)*0.2</f>
        <v>6945.75</v>
      </c>
      <c r="BT117" s="64">
        <f>(SUM('G&amp;A'!BT11:BT14)+'G&amp;A'!BT26+'G&amp;A'!BT8)*0.2</f>
        <v>6945.75</v>
      </c>
      <c r="BU117" s="64">
        <f>(SUM('G&amp;A'!BU11:BU14)+'G&amp;A'!BU26+'G&amp;A'!BU8)*0.2</f>
        <v>6945.75</v>
      </c>
      <c r="BV117" s="64">
        <f>(SUM('G&amp;A'!BV11:BV14)+'G&amp;A'!BV26+'G&amp;A'!BV8)*0.2</f>
        <v>6945.75</v>
      </c>
      <c r="BW117" s="64">
        <f>(SUM('G&amp;A'!BW11:BW14)+'G&amp;A'!BW26+'G&amp;A'!BW8)*0.2</f>
        <v>6945.75</v>
      </c>
      <c r="BX117" s="64">
        <f>(SUM('G&amp;A'!BX11:BX14)+'G&amp;A'!BX26+'G&amp;A'!BX8)*0.2</f>
        <v>6945.75</v>
      </c>
      <c r="BY117" s="64">
        <f>(SUM('G&amp;A'!BY11:BY14)+'G&amp;A'!BY26+'G&amp;A'!BY8)*0.2</f>
        <v>6945.75</v>
      </c>
      <c r="BZ117" s="64">
        <f>(SUM('G&amp;A'!BZ11:BZ14)+'G&amp;A'!BZ26+'G&amp;A'!BZ8)*0.2</f>
        <v>6945.75</v>
      </c>
    </row>
    <row r="118" spans="1:78" ht="15.75" customHeight="1" x14ac:dyDescent="0.2">
      <c r="A118" s="31" t="s">
        <v>196</v>
      </c>
      <c r="B118" s="98"/>
      <c r="D118" s="64">
        <f>SUM(Engineering!D8:D19)*0.2</f>
        <v>0</v>
      </c>
      <c r="E118" s="64">
        <f>SUM(Engineering!E8:E19)*0.2</f>
        <v>0</v>
      </c>
      <c r="F118" s="64">
        <f>SUM(Engineering!F8:F19)*0.2</f>
        <v>0</v>
      </c>
      <c r="G118" s="64">
        <f>SUM(Engineering!G8:G19)*0.2</f>
        <v>0</v>
      </c>
      <c r="H118" s="64">
        <f>SUM(Engineering!H8:H19)*0.2</f>
        <v>0</v>
      </c>
      <c r="I118" s="64">
        <f>SUM(Engineering!I8:I19)*0.2</f>
        <v>0</v>
      </c>
      <c r="J118" s="64">
        <f>SUM(Engineering!J8:J19)*0.2</f>
        <v>0</v>
      </c>
      <c r="K118" s="64">
        <f>SUM(Engineering!K8:K19)*0.2</f>
        <v>0</v>
      </c>
      <c r="L118" s="64">
        <f>SUM(Engineering!L8:L19)*0.2</f>
        <v>0</v>
      </c>
      <c r="M118" s="64">
        <f>SUM(Engineering!M8:M19)*0.2</f>
        <v>0</v>
      </c>
      <c r="N118" s="64">
        <f>SUM(Engineering!N8:N19)*0.2</f>
        <v>0</v>
      </c>
      <c r="O118" s="64">
        <f>SUM(Engineering!O8:O19)*0.2</f>
        <v>0</v>
      </c>
      <c r="P118" s="64">
        <f>SUM(Engineering!P8:P19)*0.2</f>
        <v>0</v>
      </c>
      <c r="Q118" s="64">
        <f>SUM(Engineering!Q8:Q19)*0.2</f>
        <v>0</v>
      </c>
      <c r="R118" s="64">
        <f>SUM(Engineering!R8:R19)*0.2</f>
        <v>0</v>
      </c>
      <c r="S118" s="64">
        <f>SUM(Engineering!S8:S19)*0.2</f>
        <v>0</v>
      </c>
      <c r="T118" s="64">
        <f>SUM(Engineering!T8:T19)*0.2</f>
        <v>0</v>
      </c>
      <c r="U118" s="64">
        <f>SUM(Engineering!U8:U19)*0.2</f>
        <v>0</v>
      </c>
      <c r="V118" s="64">
        <f>SUM(Engineering!V8:V19)*0.2</f>
        <v>0</v>
      </c>
      <c r="W118" s="64">
        <f>SUM(Engineering!W8:W19)*0.2</f>
        <v>10000</v>
      </c>
      <c r="X118" s="64">
        <f>SUM(Engineering!X8:X19)*0.2</f>
        <v>0</v>
      </c>
      <c r="Y118" s="64">
        <f>SUM(Engineering!Y8:Y19)*0.2</f>
        <v>0</v>
      </c>
      <c r="Z118" s="64">
        <f>SUM(Engineering!Z8:Z19)*0.2</f>
        <v>0</v>
      </c>
      <c r="AA118" s="64">
        <f>SUM(Engineering!AA8:AA19)*0.2</f>
        <v>10000</v>
      </c>
      <c r="AB118" s="64">
        <f>SUM(Engineering!AB8:AB19)*0.2</f>
        <v>0</v>
      </c>
      <c r="AC118" s="64">
        <f>SUM(Engineering!AC8:AC19)*0.2</f>
        <v>0</v>
      </c>
      <c r="AD118" s="64">
        <f>SUM(Engineering!AD8:AD19)*0.2</f>
        <v>0</v>
      </c>
      <c r="AE118" s="64">
        <f>SUM(Engineering!AE8:AE19)*0.2</f>
        <v>0</v>
      </c>
      <c r="AF118" s="64">
        <f>SUM(Engineering!AF8:AF19)*0.2</f>
        <v>0</v>
      </c>
      <c r="AG118" s="64">
        <f>SUM(Engineering!AG8:AG19)*0.2</f>
        <v>10000</v>
      </c>
      <c r="AH118" s="64">
        <f>SUM(Engineering!AH8:AH19)*0.2</f>
        <v>0</v>
      </c>
      <c r="AI118" s="64">
        <f>SUM(Engineering!AI8:AI19)*0.2</f>
        <v>0</v>
      </c>
      <c r="AJ118" s="64">
        <f>SUM(Engineering!AJ8:AJ19)*0.2</f>
        <v>0</v>
      </c>
      <c r="AK118" s="64">
        <f>SUM(Engineering!AK8:AK19)*0.2</f>
        <v>0</v>
      </c>
      <c r="AL118" s="64">
        <f>SUM(Engineering!AL8:AL19)*0.2</f>
        <v>0</v>
      </c>
      <c r="AM118" s="64">
        <f>SUM(Engineering!AM8:AM19)*0.2</f>
        <v>10000</v>
      </c>
      <c r="AN118" s="64">
        <f>SUM(Engineering!AN8:AN19)*0.2</f>
        <v>0</v>
      </c>
      <c r="AO118" s="64">
        <f>SUM(Engineering!AO8:AO19)*0.2</f>
        <v>0</v>
      </c>
      <c r="AP118" s="64">
        <f>SUM(Engineering!AP8:AP19)*0.2</f>
        <v>0</v>
      </c>
      <c r="AQ118" s="64">
        <f>SUM(Engineering!AQ8:AQ19)*0.2</f>
        <v>0</v>
      </c>
      <c r="AR118" s="64">
        <f>SUM(Engineering!AR8:AR19)*0.2</f>
        <v>0</v>
      </c>
      <c r="AS118" s="64">
        <f>SUM(Engineering!AS8:AS19)*0.2</f>
        <v>0</v>
      </c>
      <c r="AT118" s="64">
        <f>SUM(Engineering!AT8:AT19)*0.2</f>
        <v>0</v>
      </c>
      <c r="AU118" s="64">
        <f>SUM(Engineering!AU8:AU19)*0.2</f>
        <v>0</v>
      </c>
      <c r="AV118" s="64">
        <f>SUM(Engineering!AV8:AV19)*0.2</f>
        <v>0</v>
      </c>
      <c r="AW118" s="64">
        <f>SUM(Engineering!AW8:AW19)*0.2</f>
        <v>0</v>
      </c>
      <c r="AX118" s="64">
        <f>SUM(Engineering!AX8:AX19)*0.2</f>
        <v>0</v>
      </c>
      <c r="AY118" s="64">
        <f>SUM(Engineering!AY8:AY19)*0.2</f>
        <v>0</v>
      </c>
      <c r="AZ118" s="64">
        <f>SUM(Engineering!AZ8:AZ19)*0.2</f>
        <v>0</v>
      </c>
      <c r="BA118" s="64">
        <f>SUM(Engineering!BA8:BA19)*0.2</f>
        <v>0</v>
      </c>
      <c r="BB118" s="64">
        <f>SUM(Engineering!BB8:BB19)*0.2</f>
        <v>0</v>
      </c>
      <c r="BC118" s="64">
        <f>SUM(Engineering!BC8:BC19)*0.2</f>
        <v>0</v>
      </c>
      <c r="BD118" s="64">
        <f>SUM(Engineering!BD8:BD19)*0.2</f>
        <v>0</v>
      </c>
      <c r="BE118" s="64">
        <f>SUM(Engineering!BE8:BE19)*0.2</f>
        <v>0</v>
      </c>
      <c r="BF118" s="64">
        <f>SUM(Engineering!BF8:BF19)*0.2</f>
        <v>0</v>
      </c>
      <c r="BG118" s="64">
        <f>SUM(Engineering!BG8:BG19)*0.2</f>
        <v>0</v>
      </c>
      <c r="BH118" s="64">
        <f>SUM(Engineering!BH8:BH19)*0.2</f>
        <v>0</v>
      </c>
      <c r="BI118" s="64">
        <f>SUM(Engineering!BI8:BI19)*0.2</f>
        <v>0</v>
      </c>
      <c r="BJ118" s="64">
        <f>SUM(Engineering!BJ8:BJ19)*0.2</f>
        <v>0</v>
      </c>
      <c r="BK118" s="64">
        <f>SUM(Engineering!BK8:BK19)*0.2</f>
        <v>0</v>
      </c>
      <c r="BL118" s="64">
        <f>SUM(Engineering!BL8:BL19)*0.2</f>
        <v>0</v>
      </c>
      <c r="BM118" s="64">
        <f>SUM(Engineering!BM8:BM19)*0.2</f>
        <v>0</v>
      </c>
      <c r="BN118" s="64">
        <f>SUM(Engineering!BN8:BN19)*0.2</f>
        <v>0</v>
      </c>
      <c r="BO118" s="64">
        <f>SUM(Engineering!BO8:BO19)*0.2</f>
        <v>0</v>
      </c>
      <c r="BP118" s="64">
        <f>SUM(Engineering!BP8:BP19)*0.2</f>
        <v>0</v>
      </c>
      <c r="BQ118" s="64">
        <f>SUM(Engineering!BQ8:BQ19)*0.2</f>
        <v>0</v>
      </c>
      <c r="BR118" s="64">
        <f>SUM(Engineering!BR8:BR19)*0.2</f>
        <v>0</v>
      </c>
      <c r="BS118" s="64">
        <f>SUM(Engineering!BS8:BS19)*0.2</f>
        <v>0</v>
      </c>
      <c r="BT118" s="64">
        <f>SUM(Engineering!BT8:BT19)*0.2</f>
        <v>0</v>
      </c>
      <c r="BU118" s="64">
        <f>SUM(Engineering!BU8:BU19)*0.2</f>
        <v>0</v>
      </c>
      <c r="BV118" s="64">
        <f>SUM(Engineering!BV8:BV19)*0.2</f>
        <v>0</v>
      </c>
      <c r="BW118" s="64">
        <f>SUM(Engineering!BW8:BW19)*0.2</f>
        <v>0</v>
      </c>
      <c r="BX118" s="64">
        <f>SUM(Engineering!BX8:BX19)*0.2</f>
        <v>0</v>
      </c>
      <c r="BY118" s="64">
        <f>SUM(Engineering!BY8:BY19)*0.2</f>
        <v>0</v>
      </c>
      <c r="BZ118" s="64">
        <f>SUM(Engineering!BZ8:BZ19)*0.2</f>
        <v>0</v>
      </c>
    </row>
    <row r="119" spans="1:78" ht="15.75" customHeight="1" x14ac:dyDescent="0.2">
      <c r="A119" s="31" t="s">
        <v>80</v>
      </c>
      <c r="B119" s="98"/>
      <c r="D119" s="64">
        <f>SUM('Product Support'!D8)*0.2</f>
        <v>0</v>
      </c>
      <c r="E119" s="64">
        <f>SUM('Product Support'!E8)*0.2</f>
        <v>0</v>
      </c>
      <c r="F119" s="64">
        <f>SUM('Product Support'!F8)*0.2</f>
        <v>0</v>
      </c>
      <c r="G119" s="64">
        <f>SUM('Product Support'!G8)*0.2</f>
        <v>0</v>
      </c>
      <c r="H119" s="64">
        <f>SUM('Product Support'!H8)*0.2</f>
        <v>0</v>
      </c>
      <c r="I119" s="64">
        <f>SUM('Product Support'!I8)*0.2</f>
        <v>0</v>
      </c>
      <c r="J119" s="64">
        <f>SUM('Product Support'!J8)*0.2</f>
        <v>0</v>
      </c>
      <c r="K119" s="64">
        <f>SUM('Product Support'!K8)*0.2</f>
        <v>0</v>
      </c>
      <c r="L119" s="64">
        <f>SUM('Product Support'!L8)*0.2</f>
        <v>0</v>
      </c>
      <c r="M119" s="64">
        <f>SUM('Product Support'!M8)*0.2</f>
        <v>0</v>
      </c>
      <c r="N119" s="64">
        <f>SUM('Product Support'!N8)*0.2</f>
        <v>0</v>
      </c>
      <c r="O119" s="64">
        <f>SUM('Product Support'!O8)*0.2</f>
        <v>0</v>
      </c>
      <c r="P119" s="64">
        <f>SUM('Product Support'!P8)*0.2</f>
        <v>0</v>
      </c>
      <c r="Q119" s="64">
        <f>SUM('Product Support'!Q8)*0.2</f>
        <v>0</v>
      </c>
      <c r="R119" s="64">
        <f>SUM('Product Support'!R8)*0.2</f>
        <v>0</v>
      </c>
      <c r="S119" s="64">
        <f>SUM('Product Support'!S8)*0.2</f>
        <v>0</v>
      </c>
      <c r="T119" s="64">
        <f>SUM('Product Support'!T8)*0.2</f>
        <v>0</v>
      </c>
      <c r="U119" s="64">
        <f>SUM('Product Support'!U8)*0.2</f>
        <v>0</v>
      </c>
      <c r="V119" s="64">
        <f>SUM('Product Support'!V8)*0.2</f>
        <v>0</v>
      </c>
      <c r="W119" s="64">
        <f>SUM('Product Support'!W8)*0.2</f>
        <v>0</v>
      </c>
      <c r="X119" s="64">
        <f>SUM('Product Support'!X8)*0.2</f>
        <v>0</v>
      </c>
      <c r="Y119" s="64">
        <f>SUM('Product Support'!Y8)*0.2</f>
        <v>0</v>
      </c>
      <c r="Z119" s="64">
        <f>SUM('Product Support'!Z8)*0.2</f>
        <v>0</v>
      </c>
      <c r="AA119" s="64">
        <f>SUM('Product Support'!AA8)*0.2</f>
        <v>0</v>
      </c>
      <c r="AB119" s="64">
        <f>SUM('Product Support'!AB8)*0.2</f>
        <v>0</v>
      </c>
      <c r="AC119" s="64">
        <f>SUM('Product Support'!AC8)*0.2</f>
        <v>0</v>
      </c>
      <c r="AD119" s="64">
        <f>SUM('Product Support'!AD8)*0.2</f>
        <v>0</v>
      </c>
      <c r="AE119" s="64">
        <f>SUM('Product Support'!AE8)*0.2</f>
        <v>0</v>
      </c>
      <c r="AF119" s="64">
        <f>SUM('Product Support'!AF8)*0.2</f>
        <v>0</v>
      </c>
      <c r="AG119" s="64">
        <f>SUM('Product Support'!AG8)*0.2</f>
        <v>0</v>
      </c>
      <c r="AH119" s="64">
        <f>SUM('Product Support'!AH8)*0.2</f>
        <v>0</v>
      </c>
      <c r="AI119" s="64">
        <f>SUM('Product Support'!AI8)*0.2</f>
        <v>0</v>
      </c>
      <c r="AJ119" s="64">
        <f>SUM('Product Support'!AJ8)*0.2</f>
        <v>0</v>
      </c>
      <c r="AK119" s="64">
        <f>SUM('Product Support'!AK8)*0.2</f>
        <v>0</v>
      </c>
      <c r="AL119" s="64">
        <f>SUM('Product Support'!AL8)*0.2</f>
        <v>0</v>
      </c>
      <c r="AM119" s="64">
        <f>SUM('Product Support'!AM8)*0.2</f>
        <v>0</v>
      </c>
      <c r="AN119" s="64">
        <f>SUM('Product Support'!AN8)*0.2</f>
        <v>0</v>
      </c>
      <c r="AO119" s="64">
        <f>SUM('Product Support'!AO8)*0.2</f>
        <v>0</v>
      </c>
      <c r="AP119" s="64">
        <f>SUM('Product Support'!AP8)*0.2</f>
        <v>0</v>
      </c>
      <c r="AQ119" s="64">
        <f>SUM('Product Support'!AQ8)*0.2</f>
        <v>0</v>
      </c>
      <c r="AR119" s="64">
        <f>SUM('Product Support'!AR8)*0.2</f>
        <v>0</v>
      </c>
      <c r="AS119" s="64">
        <f>SUM('Product Support'!AS8)*0.2</f>
        <v>0</v>
      </c>
      <c r="AT119" s="64">
        <f>SUM('Product Support'!AT8)*0.2</f>
        <v>0</v>
      </c>
      <c r="AU119" s="64">
        <f>SUM('Product Support'!AU8)*0.2</f>
        <v>0</v>
      </c>
      <c r="AV119" s="64">
        <f>SUM('Product Support'!AV8)*0.2</f>
        <v>0</v>
      </c>
      <c r="AW119" s="64">
        <f>SUM('Product Support'!AW8)*0.2</f>
        <v>0</v>
      </c>
      <c r="AX119" s="64">
        <f>SUM('Product Support'!AX8)*0.2</f>
        <v>0</v>
      </c>
      <c r="AY119" s="64">
        <f>SUM('Product Support'!AY8)*0.2</f>
        <v>0</v>
      </c>
      <c r="AZ119" s="64">
        <f>SUM('Product Support'!AZ8)*0.2</f>
        <v>0</v>
      </c>
      <c r="BA119" s="64">
        <f>SUM('Product Support'!BA8)*0.2</f>
        <v>0</v>
      </c>
      <c r="BB119" s="64">
        <f>SUM('Product Support'!BB8)*0.2</f>
        <v>0</v>
      </c>
      <c r="BC119" s="64">
        <f>SUM('Product Support'!BC8)*0.2</f>
        <v>0</v>
      </c>
      <c r="BD119" s="64">
        <f>SUM('Product Support'!BD8)*0.2</f>
        <v>0</v>
      </c>
      <c r="BE119" s="64">
        <f>SUM('Product Support'!BE8)*0.2</f>
        <v>0</v>
      </c>
      <c r="BF119" s="64">
        <f>SUM('Product Support'!BF8)*0.2</f>
        <v>0</v>
      </c>
      <c r="BG119" s="64">
        <f>SUM('Product Support'!BG8)*0.2</f>
        <v>0</v>
      </c>
      <c r="BH119" s="64">
        <f>SUM('Product Support'!BH8)*0.2</f>
        <v>0</v>
      </c>
      <c r="BI119" s="64">
        <f>SUM('Product Support'!BI8)*0.2</f>
        <v>0</v>
      </c>
      <c r="BJ119" s="64">
        <f>SUM('Product Support'!BJ8)*0.2</f>
        <v>0</v>
      </c>
      <c r="BK119" s="64">
        <f>SUM('Product Support'!BK8)*0.2</f>
        <v>0</v>
      </c>
      <c r="BL119" s="64">
        <f>SUM('Product Support'!BL8)*0.2</f>
        <v>0</v>
      </c>
      <c r="BM119" s="64">
        <f>SUM('Product Support'!BM8)*0.2</f>
        <v>0</v>
      </c>
      <c r="BN119" s="64">
        <f>SUM('Product Support'!BN8)*0.2</f>
        <v>0</v>
      </c>
      <c r="BO119" s="64">
        <f>SUM('Product Support'!BO8)*0.2</f>
        <v>0</v>
      </c>
      <c r="BP119" s="64">
        <f>SUM('Product Support'!BP8)*0.2</f>
        <v>0</v>
      </c>
      <c r="BQ119" s="64">
        <f>SUM('Product Support'!BQ8)*0.2</f>
        <v>0</v>
      </c>
      <c r="BR119" s="64">
        <f>SUM('Product Support'!BR8)*0.2</f>
        <v>0</v>
      </c>
      <c r="BS119" s="64">
        <f>SUM('Product Support'!BS8)*0.2</f>
        <v>0</v>
      </c>
      <c r="BT119" s="64">
        <f>SUM('Product Support'!BT8)*0.2</f>
        <v>0</v>
      </c>
      <c r="BU119" s="64">
        <f>SUM('Product Support'!BU8)*0.2</f>
        <v>0</v>
      </c>
      <c r="BV119" s="64">
        <f>SUM('Product Support'!BV8)*0.2</f>
        <v>0</v>
      </c>
      <c r="BW119" s="64">
        <f>SUM('Product Support'!BW8)*0.2</f>
        <v>0</v>
      </c>
      <c r="BX119" s="64">
        <f>SUM('Product Support'!BX8)*0.2</f>
        <v>0</v>
      </c>
      <c r="BY119" s="64">
        <f>SUM('Product Support'!BY8)*0.2</f>
        <v>0</v>
      </c>
      <c r="BZ119" s="64">
        <f>SUM('Product Support'!BZ8)*0.2</f>
        <v>0</v>
      </c>
    </row>
    <row r="120" spans="1:78" ht="15.75" customHeight="1" x14ac:dyDescent="0.2">
      <c r="A120" s="31" t="s">
        <v>73</v>
      </c>
      <c r="B120" s="98"/>
      <c r="D120" s="64">
        <f>-SUM(Budgets!D22)*0.2</f>
        <v>15924.744000000001</v>
      </c>
      <c r="E120" s="64">
        <f>-SUM(Budgets!E22)*0.2</f>
        <v>2301.0240000000003</v>
      </c>
      <c r="F120" s="64">
        <f>-SUM(Budgets!F22)*0.2</f>
        <v>1890.1000800000002</v>
      </c>
      <c r="G120" s="64">
        <f>-SUM(Budgets!G22)*0.2</f>
        <v>0</v>
      </c>
      <c r="H120" s="64">
        <f>-SUM(Budgets!H22)*0.2</f>
        <v>0</v>
      </c>
      <c r="I120" s="64">
        <f>-SUM(Budgets!I22)*0.2</f>
        <v>1000</v>
      </c>
      <c r="J120" s="64">
        <f>-SUM(Budgets!J22)*0.2</f>
        <v>0</v>
      </c>
      <c r="K120" s="64">
        <f>-SUM(Budgets!K22)*0.2</f>
        <v>1000</v>
      </c>
      <c r="L120" s="64">
        <f>-SUM(Budgets!L22)*0.2</f>
        <v>0</v>
      </c>
      <c r="M120" s="64">
        <f>-SUM(Budgets!M22)*0.2</f>
        <v>0</v>
      </c>
      <c r="N120" s="64">
        <f>-SUM(Budgets!N22)*0.2</f>
        <v>0</v>
      </c>
      <c r="O120" s="64">
        <f>-SUM(Budgets!O22)*0.2</f>
        <v>0</v>
      </c>
      <c r="P120" s="64">
        <f>-SUM(Budgets!P22)*0.2</f>
        <v>0</v>
      </c>
      <c r="Q120" s="64">
        <f>-SUM(Budgets!Q22)*0.2</f>
        <v>0</v>
      </c>
      <c r="R120" s="64">
        <f>-SUM(Budgets!R22)*0.2</f>
        <v>0</v>
      </c>
      <c r="S120" s="64">
        <f>-SUM(Budgets!S22)*0.2</f>
        <v>1250</v>
      </c>
      <c r="T120" s="64">
        <f>-SUM(Budgets!T22)*0.2</f>
        <v>1666.666666666667</v>
      </c>
      <c r="U120" s="64">
        <f>-SUM(Budgets!U22)*0.2</f>
        <v>2083.3333333333335</v>
      </c>
      <c r="V120" s="64">
        <f>-SUM(Budgets!V22)*0.2</f>
        <v>6416.666666666667</v>
      </c>
      <c r="W120" s="64">
        <f>-SUM(Budgets!W22)*0.2</f>
        <v>6416.666666666667</v>
      </c>
      <c r="X120" s="64">
        <f>-SUM(Budgets!X22)*0.2</f>
        <v>6416.666666666667</v>
      </c>
      <c r="Y120" s="64">
        <f>-SUM(Budgets!Y22)*0.2</f>
        <v>6833.333333333333</v>
      </c>
      <c r="Z120" s="64">
        <f>-SUM(Budgets!Z22)*0.2</f>
        <v>6833.333333333333</v>
      </c>
      <c r="AA120" s="64">
        <f>-SUM(Budgets!AA22)*0.2</f>
        <v>7250</v>
      </c>
      <c r="AB120" s="64">
        <f>-SUM(Budgets!AB22)*0.2</f>
        <v>7666.6666666666679</v>
      </c>
      <c r="AC120" s="64">
        <f>-SUM(Budgets!AC22)*0.2</f>
        <v>7666.6666666666679</v>
      </c>
      <c r="AD120" s="64">
        <f>-SUM(Budgets!AD22)*0.2</f>
        <v>7666.6666666666679</v>
      </c>
      <c r="AE120" s="64">
        <f>-SUM(Budgets!AE22)*0.2</f>
        <v>8500</v>
      </c>
      <c r="AF120" s="64">
        <f>-SUM(Budgets!AF22)*0.2</f>
        <v>8916.6666666666679</v>
      </c>
      <c r="AG120" s="64">
        <f>-SUM(Budgets!AG22)*0.2</f>
        <v>9333.3333333333339</v>
      </c>
      <c r="AH120" s="64">
        <f>-SUM(Budgets!AH22)*0.2</f>
        <v>10166.666666666668</v>
      </c>
      <c r="AI120" s="64">
        <f>-SUM(Budgets!AI22)*0.2</f>
        <v>10583.333333333336</v>
      </c>
      <c r="AJ120" s="64">
        <f>-SUM(Budgets!AJ22)*0.2</f>
        <v>11000</v>
      </c>
      <c r="AK120" s="64">
        <f>-SUM(Budgets!AK22)*0.2</f>
        <v>11416.666666666666</v>
      </c>
      <c r="AL120" s="64">
        <f>-SUM(Budgets!AL22)*0.2</f>
        <v>11833.333333333334</v>
      </c>
      <c r="AM120" s="64">
        <f>-SUM(Budgets!AM22)*0.2</f>
        <v>12250.000000000002</v>
      </c>
      <c r="AN120" s="64">
        <f>-SUM(Budgets!AN22)*0.2</f>
        <v>15750</v>
      </c>
      <c r="AO120" s="64">
        <f>-SUM(Budgets!AO22)*0.2</f>
        <v>17833.333333333336</v>
      </c>
      <c r="AP120" s="64">
        <f>-SUM(Budgets!AP22)*0.2</f>
        <v>18250.000000000004</v>
      </c>
      <c r="AQ120" s="64">
        <f>-SUM(Budgets!AQ22)*0.2</f>
        <v>18250.000000000004</v>
      </c>
      <c r="AR120" s="64">
        <f>-SUM(Budgets!AR22)*0.2</f>
        <v>21333.333333333336</v>
      </c>
      <c r="AS120" s="64">
        <f>-SUM(Budgets!AS22)*0.2</f>
        <v>23416.666666666668</v>
      </c>
      <c r="AT120" s="64">
        <f>-SUM(Budgets!AT22)*0.2</f>
        <v>26500</v>
      </c>
      <c r="AU120" s="64">
        <f>-SUM(Budgets!AU22)*0.2</f>
        <v>26916.666666666672</v>
      </c>
      <c r="AV120" s="64">
        <f>-SUM(Budgets!AV22)*0.2</f>
        <v>26916.666666666672</v>
      </c>
      <c r="AW120" s="64">
        <f>-SUM(Budgets!AW22)*0.2</f>
        <v>27333.333333333332</v>
      </c>
      <c r="AX120" s="64">
        <f>-SUM(Budgets!AX22)*0.2</f>
        <v>30000</v>
      </c>
      <c r="AY120" s="64">
        <f>-SUM(Budgets!AY22)*0.2</f>
        <v>30000</v>
      </c>
      <c r="AZ120" s="64">
        <f>-SUM(Budgets!AZ22)*0.2</f>
        <v>30000</v>
      </c>
      <c r="BA120" s="64">
        <f>-SUM(Budgets!BA22)*0.2</f>
        <v>30000</v>
      </c>
      <c r="BB120" s="64">
        <f>-SUM(Budgets!BB22)*0.2</f>
        <v>30000</v>
      </c>
      <c r="BC120" s="64">
        <f>-SUM(Budgets!BC22)*0.2</f>
        <v>30000</v>
      </c>
      <c r="BD120" s="64">
        <f>-SUM(Budgets!BD22)*0.2</f>
        <v>30000</v>
      </c>
      <c r="BE120" s="64">
        <f>-SUM(Budgets!BE22)*0.2</f>
        <v>30000</v>
      </c>
      <c r="BF120" s="64">
        <f>-SUM(Budgets!BF22)*0.2</f>
        <v>30000</v>
      </c>
      <c r="BG120" s="64">
        <f>-SUM(Budgets!BG22)*0.2</f>
        <v>30000</v>
      </c>
      <c r="BH120" s="64">
        <f>-SUM(Budgets!BH22)*0.2</f>
        <v>30000</v>
      </c>
      <c r="BI120" s="64">
        <f>-SUM(Budgets!BI22)*0.2</f>
        <v>30000</v>
      </c>
      <c r="BJ120" s="64">
        <f>-SUM(Budgets!BJ22)*0.2</f>
        <v>30000</v>
      </c>
      <c r="BK120" s="64">
        <f>-SUM(Budgets!BK22)*0.2</f>
        <v>30000</v>
      </c>
      <c r="BL120" s="64">
        <f>-SUM(Budgets!BL22)*0.2</f>
        <v>30000</v>
      </c>
      <c r="BM120" s="64">
        <f>-SUM(Budgets!BM22)*0.2</f>
        <v>30000</v>
      </c>
      <c r="BN120" s="64">
        <f>-SUM(Budgets!BN22)*0.2</f>
        <v>30000</v>
      </c>
      <c r="BO120" s="64">
        <f>-SUM(Budgets!BO22)*0.2</f>
        <v>30000</v>
      </c>
      <c r="BP120" s="64">
        <f>-SUM(Budgets!BP22)*0.2</f>
        <v>30000</v>
      </c>
      <c r="BQ120" s="64">
        <f>-SUM(Budgets!BQ22)*0.2</f>
        <v>30000</v>
      </c>
      <c r="BR120" s="64">
        <f>-SUM(Budgets!BR22)*0.2</f>
        <v>30000</v>
      </c>
      <c r="BS120" s="64">
        <f>-SUM(Budgets!BS22)*0.2</f>
        <v>30000</v>
      </c>
      <c r="BT120" s="64">
        <f>-SUM(Budgets!BT22)*0.2</f>
        <v>30000</v>
      </c>
      <c r="BU120" s="64">
        <f>-SUM(Budgets!BU22)*0.2</f>
        <v>30000</v>
      </c>
      <c r="BV120" s="64">
        <f>-SUM(Budgets!BV22)*0.2</f>
        <v>30000</v>
      </c>
      <c r="BW120" s="64">
        <f>-SUM(Budgets!BW22)*0.2</f>
        <v>30000</v>
      </c>
      <c r="BX120" s="64">
        <f>-SUM(Budgets!BX22)*0.2</f>
        <v>30000</v>
      </c>
      <c r="BY120" s="64">
        <f>-SUM(Budgets!BY22)*0.2</f>
        <v>30000</v>
      </c>
      <c r="BZ120" s="64">
        <f>-SUM(Budgets!BZ22)*0.2</f>
        <v>30000</v>
      </c>
    </row>
    <row r="121" spans="1:78" ht="15.75" customHeight="1" x14ac:dyDescent="0.2">
      <c r="A121" s="31" t="s">
        <v>110</v>
      </c>
      <c r="B121" s="98"/>
      <c r="D121" s="64"/>
      <c r="E121" s="64"/>
      <c r="F121" s="64"/>
      <c r="G121" s="64"/>
      <c r="H121" s="64"/>
      <c r="I121" s="64"/>
      <c r="J121" s="64"/>
      <c r="K121" s="64"/>
      <c r="L121" s="64"/>
      <c r="M121" s="64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Y121" s="64"/>
      <c r="Z121" s="64"/>
      <c r="AA121" s="64"/>
      <c r="AB121" s="64"/>
      <c r="AC121" s="64"/>
      <c r="AD121" s="64"/>
      <c r="AE121" s="64"/>
      <c r="AF121" s="64"/>
      <c r="AG121" s="64"/>
      <c r="AH121" s="64"/>
      <c r="AI121" s="64"/>
      <c r="AJ121" s="64"/>
      <c r="AK121" s="64"/>
      <c r="AL121" s="64"/>
      <c r="AM121" s="64"/>
      <c r="AN121" s="64"/>
      <c r="AO121" s="64"/>
      <c r="AP121" s="64"/>
      <c r="AQ121" s="64"/>
      <c r="AR121" s="64"/>
      <c r="AS121" s="64"/>
      <c r="AT121" s="64"/>
      <c r="AU121" s="64"/>
      <c r="AV121" s="64"/>
      <c r="AW121" s="64"/>
      <c r="AX121" s="64"/>
      <c r="AY121" s="64"/>
      <c r="AZ121" s="64"/>
      <c r="BA121" s="64"/>
      <c r="BB121" s="64"/>
      <c r="BC121" s="64"/>
      <c r="BD121" s="64"/>
      <c r="BE121" s="64"/>
      <c r="BF121" s="64"/>
      <c r="BG121" s="64"/>
      <c r="BH121" s="64"/>
      <c r="BI121" s="64"/>
      <c r="BJ121" s="64"/>
      <c r="BK121" s="64"/>
      <c r="BL121" s="64"/>
      <c r="BM121" s="64"/>
      <c r="BN121" s="64"/>
      <c r="BO121" s="64"/>
      <c r="BP121" s="64"/>
      <c r="BQ121" s="64"/>
      <c r="BR121" s="64"/>
      <c r="BS121" s="64"/>
      <c r="BT121" s="64"/>
      <c r="BU121" s="64"/>
      <c r="BV121" s="64"/>
      <c r="BW121" s="64"/>
      <c r="BX121" s="64"/>
      <c r="BY121" s="64"/>
      <c r="BZ121" s="64"/>
    </row>
    <row r="122" spans="1:78" ht="15.75" customHeight="1" x14ac:dyDescent="0.2">
      <c r="A122" s="42" t="s">
        <v>67</v>
      </c>
      <c r="B122" s="98"/>
    </row>
    <row r="123" spans="1:78" ht="15.75" customHeight="1" x14ac:dyDescent="0.2">
      <c r="A123" s="31" t="s">
        <v>197</v>
      </c>
      <c r="B123" s="98"/>
      <c r="D123" s="41">
        <f>-(D6*0.1)*0.2</f>
        <v>-11963.160000000002</v>
      </c>
      <c r="E123" s="41">
        <f t="shared" ref="E123:BP123" si="218">-(E6*0.1)*0.2</f>
        <v>-1518.2784000000004</v>
      </c>
      <c r="F123" s="41">
        <f t="shared" si="218"/>
        <v>-654.16000000000008</v>
      </c>
      <c r="G123" s="41">
        <f t="shared" si="218"/>
        <v>-160</v>
      </c>
      <c r="H123" s="41">
        <f t="shared" si="218"/>
        <v>-160</v>
      </c>
      <c r="I123" s="41">
        <f t="shared" si="218"/>
        <v>-698</v>
      </c>
      <c r="J123" s="41">
        <f t="shared" si="218"/>
        <v>-710</v>
      </c>
      <c r="K123" s="41">
        <f t="shared" si="218"/>
        <v>-1498</v>
      </c>
      <c r="L123" s="41">
        <f t="shared" si="218"/>
        <v>-1400</v>
      </c>
      <c r="M123" s="41">
        <f t="shared" si="218"/>
        <v>-3108</v>
      </c>
      <c r="N123" s="41">
        <f t="shared" si="218"/>
        <v>-3546.6000000000004</v>
      </c>
      <c r="O123" s="41">
        <f t="shared" si="218"/>
        <v>-2675</v>
      </c>
      <c r="P123" s="41">
        <f t="shared" si="218"/>
        <v>-4380</v>
      </c>
      <c r="Q123" s="41">
        <f t="shared" si="218"/>
        <v>-3800</v>
      </c>
      <c r="R123" s="41">
        <f t="shared" si="218"/>
        <v>-4320</v>
      </c>
      <c r="S123" s="41">
        <f t="shared" si="218"/>
        <v>-2230.6157600000001</v>
      </c>
      <c r="T123" s="41">
        <f t="shared" si="218"/>
        <v>-2358.8257600000002</v>
      </c>
      <c r="U123" s="41">
        <f t="shared" si="218"/>
        <v>-992.01576000000011</v>
      </c>
      <c r="V123" s="41">
        <f t="shared" si="218"/>
        <v>-6956.3466666666664</v>
      </c>
      <c r="W123" s="41">
        <f t="shared" si="218"/>
        <v>-5158.416666666667</v>
      </c>
      <c r="X123" s="41">
        <f t="shared" si="218"/>
        <v>-5452.6066666666666</v>
      </c>
      <c r="Y123" s="41">
        <f t="shared" si="218"/>
        <v>-5767.916666666667</v>
      </c>
      <c r="Z123" s="41">
        <f t="shared" si="218"/>
        <v>-8919.5833333333339</v>
      </c>
      <c r="AA123" s="41">
        <f t="shared" si="218"/>
        <v>-7768.333333333333</v>
      </c>
      <c r="AB123" s="41">
        <f t="shared" si="218"/>
        <v>-8015.833333333333</v>
      </c>
      <c r="AC123" s="41">
        <f t="shared" si="218"/>
        <v>-9062.0833333333339</v>
      </c>
      <c r="AD123" s="41">
        <f t="shared" si="218"/>
        <v>-12213.75</v>
      </c>
      <c r="AE123" s="41">
        <f t="shared" si="218"/>
        <v>-9956.25</v>
      </c>
      <c r="AF123" s="41">
        <f t="shared" si="218"/>
        <v>-11263.75</v>
      </c>
      <c r="AG123" s="41">
        <f t="shared" si="218"/>
        <v>-15104.166666666666</v>
      </c>
      <c r="AH123" s="41">
        <f t="shared" si="218"/>
        <v>-12687.5</v>
      </c>
      <c r="AI123" s="41">
        <f t="shared" si="218"/>
        <v>-16457.916666666668</v>
      </c>
      <c r="AJ123" s="41">
        <f t="shared" si="218"/>
        <v>-15246.666666666666</v>
      </c>
      <c r="AK123" s="41">
        <f t="shared" si="218"/>
        <v>-15435.416666666666</v>
      </c>
      <c r="AL123" s="41">
        <f t="shared" si="218"/>
        <v>-17192.916666666668</v>
      </c>
      <c r="AM123" s="41">
        <f t="shared" si="218"/>
        <v>-16899.166666666668</v>
      </c>
      <c r="AN123" s="41">
        <f t="shared" si="218"/>
        <v>-16716.666666666668</v>
      </c>
      <c r="AO123" s="41">
        <f t="shared" si="218"/>
        <v>-20129.583333333339</v>
      </c>
      <c r="AP123" s="41">
        <f t="shared" si="218"/>
        <v>-17262.916666666668</v>
      </c>
      <c r="AQ123" s="41">
        <f t="shared" si="218"/>
        <v>-17809.166666666668</v>
      </c>
      <c r="AR123" s="41">
        <f t="shared" si="218"/>
        <v>-19914.583333333339</v>
      </c>
      <c r="AS123" s="41">
        <f t="shared" si="218"/>
        <v>-17809.166666666668</v>
      </c>
      <c r="AT123" s="41">
        <f t="shared" si="218"/>
        <v>-20414.583333333339</v>
      </c>
      <c r="AU123" s="41">
        <f t="shared" si="218"/>
        <v>-18259.166666666668</v>
      </c>
      <c r="AV123" s="41">
        <f t="shared" si="218"/>
        <v>-20414.583333333339</v>
      </c>
      <c r="AW123" s="41">
        <f t="shared" si="218"/>
        <v>-19464.583333333339</v>
      </c>
      <c r="AX123" s="41">
        <f t="shared" si="218"/>
        <v>-20864.583333333339</v>
      </c>
      <c r="AY123" s="41">
        <f t="shared" si="218"/>
        <v>-20024.583333333339</v>
      </c>
      <c r="AZ123" s="41">
        <f t="shared" si="218"/>
        <v>-22070</v>
      </c>
      <c r="BA123" s="41">
        <f t="shared" si="218"/>
        <v>-22520</v>
      </c>
      <c r="BB123" s="41">
        <f t="shared" si="218"/>
        <v>-23725.416666666672</v>
      </c>
      <c r="BC123" s="41">
        <f t="shared" si="218"/>
        <v>-22775.416666666672</v>
      </c>
      <c r="BD123" s="41">
        <f t="shared" si="218"/>
        <v>-23225.416666666672</v>
      </c>
      <c r="BE123" s="41">
        <f t="shared" si="218"/>
        <v>-22775.416666666672</v>
      </c>
      <c r="BF123" s="41">
        <f t="shared" si="218"/>
        <v>-23725.416666666672</v>
      </c>
      <c r="BG123" s="41">
        <f t="shared" si="218"/>
        <v>-25830.833333333332</v>
      </c>
      <c r="BH123" s="41">
        <f t="shared" si="218"/>
        <v>-25380.833333333332</v>
      </c>
      <c r="BI123" s="41">
        <f t="shared" si="218"/>
        <v>-27036.25</v>
      </c>
      <c r="BJ123" s="41">
        <f t="shared" si="218"/>
        <v>-27486.25</v>
      </c>
      <c r="BK123" s="41">
        <f t="shared" si="218"/>
        <v>-26886.25</v>
      </c>
      <c r="BL123" s="41">
        <f t="shared" si="218"/>
        <v>-26936.25</v>
      </c>
      <c r="BM123" s="41">
        <f t="shared" si="218"/>
        <v>-27386.25</v>
      </c>
      <c r="BN123" s="41">
        <f t="shared" si="218"/>
        <v>-26936.25</v>
      </c>
      <c r="BO123" s="41">
        <f t="shared" si="218"/>
        <v>-25986.25</v>
      </c>
      <c r="BP123" s="41">
        <f t="shared" si="218"/>
        <v>-26436.25</v>
      </c>
      <c r="BQ123" s="41">
        <f t="shared" ref="BQ123:BZ123" si="219">-(BQ6*0.1)*0.2</f>
        <v>-27293.75</v>
      </c>
      <c r="BR123" s="41">
        <f t="shared" si="219"/>
        <v>-27293.75</v>
      </c>
      <c r="BS123" s="41">
        <f t="shared" si="219"/>
        <v>-23830.833333333332</v>
      </c>
      <c r="BT123" s="41">
        <f t="shared" si="219"/>
        <v>-25899.583333333332</v>
      </c>
      <c r="BU123" s="41">
        <f t="shared" si="219"/>
        <v>-25449.583333333332</v>
      </c>
      <c r="BV123" s="41">
        <f t="shared" si="219"/>
        <v>-22675.416666666672</v>
      </c>
      <c r="BW123" s="41">
        <f t="shared" si="219"/>
        <v>-24592.083333333332</v>
      </c>
      <c r="BX123" s="41">
        <f t="shared" si="219"/>
        <v>-23794.166666666672</v>
      </c>
      <c r="BY123" s="41">
        <f t="shared" si="219"/>
        <v>-23625.416666666672</v>
      </c>
      <c r="BZ123" s="41">
        <f t="shared" si="219"/>
        <v>-20331.25</v>
      </c>
    </row>
    <row r="124" spans="1:78" ht="15.75" customHeight="1" x14ac:dyDescent="0.2">
      <c r="B124" s="98"/>
    </row>
    <row r="125" spans="1:78" ht="15.75" customHeight="1" thickBot="1" x14ac:dyDescent="0.25">
      <c r="B125" s="98"/>
      <c r="C125" s="82">
        <f t="shared" ref="C125:BN125" si="220">SUM(C113:C124)</f>
        <v>0</v>
      </c>
      <c r="D125" s="82">
        <f t="shared" si="220"/>
        <v>38857.631999999998</v>
      </c>
      <c r="E125" s="82">
        <f t="shared" si="220"/>
        <v>43840.881599999993</v>
      </c>
      <c r="F125" s="82">
        <f t="shared" si="220"/>
        <v>48312.748879999985</v>
      </c>
      <c r="G125" s="82">
        <f t="shared" si="220"/>
        <v>8773.8672799999913</v>
      </c>
      <c r="H125" s="82">
        <f t="shared" si="220"/>
        <v>13075.867279999991</v>
      </c>
      <c r="I125" s="82">
        <f t="shared" si="220"/>
        <v>17839.867279999991</v>
      </c>
      <c r="J125" s="82">
        <f t="shared" si="220"/>
        <v>8516</v>
      </c>
      <c r="K125" s="82">
        <f t="shared" si="220"/>
        <v>12480</v>
      </c>
      <c r="L125" s="82">
        <f t="shared" si="220"/>
        <v>15542</v>
      </c>
      <c r="M125" s="82">
        <f t="shared" si="220"/>
        <v>4416</v>
      </c>
      <c r="N125" s="82">
        <f t="shared" si="220"/>
        <v>5331.4</v>
      </c>
      <c r="O125" s="82">
        <f t="shared" si="220"/>
        <v>9118.4</v>
      </c>
      <c r="P125" s="82">
        <f t="shared" si="220"/>
        <v>7869</v>
      </c>
      <c r="Q125" s="82">
        <f t="shared" si="220"/>
        <v>8531</v>
      </c>
      <c r="R125" s="82">
        <f t="shared" si="220"/>
        <v>8673</v>
      </c>
      <c r="S125" s="82">
        <f t="shared" si="220"/>
        <v>10046.48424</v>
      </c>
      <c r="T125" s="82">
        <f t="shared" si="220"/>
        <v>14239.425146666668</v>
      </c>
      <c r="U125" s="82">
        <f t="shared" si="220"/>
        <v>22415.842720000001</v>
      </c>
      <c r="V125" s="82">
        <f t="shared" si="220"/>
        <v>18421.837573333331</v>
      </c>
      <c r="W125" s="82">
        <f t="shared" si="220"/>
        <v>36465.187573333329</v>
      </c>
      <c r="X125" s="82">
        <f t="shared" si="220"/>
        <v>50814.347573333325</v>
      </c>
      <c r="Y125" s="82">
        <f t="shared" si="220"/>
        <v>22799.676666666659</v>
      </c>
      <c r="Z125" s="82">
        <f t="shared" si="220"/>
        <v>28098.526666666658</v>
      </c>
      <c r="AA125" s="82">
        <f t="shared" si="220"/>
        <v>44965.29333333332</v>
      </c>
      <c r="AB125" s="82">
        <f t="shared" si="220"/>
        <v>28302.699999999993</v>
      </c>
      <c r="AC125" s="82">
        <f t="shared" si="220"/>
        <v>34692.383333333324</v>
      </c>
      <c r="AD125" s="82">
        <f t="shared" si="220"/>
        <v>37930.399999999994</v>
      </c>
      <c r="AE125" s="82">
        <f t="shared" si="220"/>
        <v>14376.12166666667</v>
      </c>
      <c r="AF125" s="82">
        <f t="shared" si="220"/>
        <v>20203.393333333337</v>
      </c>
      <c r="AG125" s="82">
        <f t="shared" si="220"/>
        <v>34606.915000000008</v>
      </c>
      <c r="AH125" s="82">
        <f t="shared" si="220"/>
        <v>20057.043333333339</v>
      </c>
      <c r="AI125" s="82">
        <f t="shared" si="220"/>
        <v>22356.815000000006</v>
      </c>
      <c r="AJ125" s="82">
        <f t="shared" si="220"/>
        <v>30284.503333333341</v>
      </c>
      <c r="AK125" s="82">
        <f t="shared" si="220"/>
        <v>16083.293333333333</v>
      </c>
      <c r="AL125" s="82">
        <f t="shared" si="220"/>
        <v>18898.064999999999</v>
      </c>
      <c r="AM125" s="82">
        <f t="shared" si="220"/>
        <v>32423.25333333333</v>
      </c>
      <c r="AN125" s="82">
        <f t="shared" si="220"/>
        <v>20732.876666666667</v>
      </c>
      <c r="AO125" s="82">
        <f t="shared" si="220"/>
        <v>26610.981666666663</v>
      </c>
      <c r="AP125" s="82">
        <f t="shared" si="220"/>
        <v>35772.42</v>
      </c>
      <c r="AQ125" s="82">
        <f t="shared" si="220"/>
        <v>20185.34441666667</v>
      </c>
      <c r="AR125" s="82">
        <f t="shared" si="220"/>
        <v>30187.16716666667</v>
      </c>
      <c r="AS125" s="82">
        <f t="shared" si="220"/>
        <v>46377.739916666673</v>
      </c>
      <c r="AT125" s="82">
        <f t="shared" si="220"/>
        <v>30859.062166666659</v>
      </c>
      <c r="AU125" s="82">
        <f t="shared" si="220"/>
        <v>48099.634916666662</v>
      </c>
      <c r="AV125" s="82">
        <f t="shared" si="220"/>
        <v>63184.790999999997</v>
      </c>
      <c r="AW125" s="82">
        <f t="shared" si="220"/>
        <v>33536.978833333327</v>
      </c>
      <c r="AX125" s="82">
        <f t="shared" si="220"/>
        <v>51255.468249999976</v>
      </c>
      <c r="AY125" s="82">
        <f t="shared" si="220"/>
        <v>69813.957666666625</v>
      </c>
      <c r="AZ125" s="82">
        <f t="shared" si="220"/>
        <v>35071.562166666648</v>
      </c>
      <c r="BA125" s="82">
        <f t="shared" si="220"/>
        <v>51134.634916666648</v>
      </c>
      <c r="BB125" s="82">
        <f t="shared" si="220"/>
        <v>65992.290999999983</v>
      </c>
      <c r="BC125" s="82">
        <f t="shared" si="220"/>
        <v>31094.465804166663</v>
      </c>
      <c r="BD125" s="82">
        <f t="shared" si="220"/>
        <v>46881.27552499999</v>
      </c>
      <c r="BE125" s="82">
        <f t="shared" si="220"/>
        <v>63118.08524583331</v>
      </c>
      <c r="BF125" s="82">
        <f t="shared" si="220"/>
        <v>31523.619441666648</v>
      </c>
      <c r="BG125" s="82">
        <f t="shared" si="220"/>
        <v>44705.012495833318</v>
      </c>
      <c r="BH125" s="82">
        <f t="shared" si="220"/>
        <v>58336.405549999981</v>
      </c>
      <c r="BI125" s="82">
        <f t="shared" si="220"/>
        <v>25607.369441666662</v>
      </c>
      <c r="BJ125" s="82">
        <f t="shared" si="220"/>
        <v>37133.345829166661</v>
      </c>
      <c r="BK125" s="82">
        <f t="shared" si="220"/>
        <v>49259.322216666653</v>
      </c>
      <c r="BL125" s="82">
        <f t="shared" si="220"/>
        <v>24201.952774999991</v>
      </c>
      <c r="BM125" s="82">
        <f t="shared" si="220"/>
        <v>35827.92916249999</v>
      </c>
      <c r="BN125" s="82">
        <f t="shared" si="220"/>
        <v>47903.905549999996</v>
      </c>
      <c r="BO125" s="82">
        <f t="shared" ref="BO125:BZ125" si="221">SUM(BO113:BO124)</f>
        <v>60929.881937500002</v>
      </c>
      <c r="BP125" s="82">
        <f t="shared" si="221"/>
        <v>73505.858325000008</v>
      </c>
      <c r="BQ125" s="82">
        <f t="shared" si="221"/>
        <v>85224.334712500015</v>
      </c>
      <c r="BR125" s="82">
        <f t="shared" si="221"/>
        <v>96942.811100000021</v>
      </c>
      <c r="BS125" s="82">
        <f t="shared" si="221"/>
        <v>112124.2041541667</v>
      </c>
      <c r="BT125" s="82">
        <f t="shared" si="221"/>
        <v>125236.84720833336</v>
      </c>
      <c r="BU125" s="82">
        <f t="shared" si="221"/>
        <v>138799.49026250004</v>
      </c>
      <c r="BV125" s="82">
        <f t="shared" si="221"/>
        <v>155136.29998333339</v>
      </c>
      <c r="BW125" s="82">
        <f t="shared" si="221"/>
        <v>169556.44303750005</v>
      </c>
      <c r="BX125" s="82">
        <f t="shared" si="221"/>
        <v>184774.5027583334</v>
      </c>
      <c r="BY125" s="82">
        <f t="shared" si="221"/>
        <v>200161.31247916672</v>
      </c>
      <c r="BZ125" s="82">
        <f t="shared" si="221"/>
        <v>218842.28886666673</v>
      </c>
    </row>
    <row r="126" spans="1:78" ht="15.75" customHeight="1" thickTop="1" x14ac:dyDescent="0.2">
      <c r="B126" s="98"/>
    </row>
    <row r="127" spans="1:78" ht="15.75" customHeight="1" x14ac:dyDescent="0.2">
      <c r="A127" s="42" t="s">
        <v>20</v>
      </c>
      <c r="B127" s="98"/>
    </row>
    <row r="128" spans="1:78" ht="15.75" customHeight="1" x14ac:dyDescent="0.2">
      <c r="A128" s="31" t="s">
        <v>193</v>
      </c>
      <c r="B128" s="98"/>
      <c r="C128" s="23"/>
      <c r="D128" s="41">
        <f>C78</f>
        <v>-310568.28000000003</v>
      </c>
      <c r="E128" s="41">
        <f t="shared" ref="E128:BN128" si="222">D146</f>
        <v>-44974.807999999961</v>
      </c>
      <c r="F128" s="41">
        <f t="shared" si="222"/>
        <v>-78391.935999999929</v>
      </c>
      <c r="G128" s="41">
        <f t="shared" si="222"/>
        <v>-72330.253119999936</v>
      </c>
      <c r="H128" s="41">
        <f t="shared" si="222"/>
        <v>-38925.807999999946</v>
      </c>
      <c r="I128" s="41">
        <f t="shared" si="222"/>
        <v>-44229.807999999946</v>
      </c>
      <c r="J128" s="41">
        <f t="shared" si="222"/>
        <v>-56625.807999999946</v>
      </c>
      <c r="K128" s="41">
        <f t="shared" si="222"/>
        <v>-93669.807999999961</v>
      </c>
      <c r="L128" s="41">
        <f t="shared" si="222"/>
        <v>-43605.807999999961</v>
      </c>
      <c r="M128" s="41">
        <f t="shared" si="222"/>
        <v>-117717.80799999996</v>
      </c>
      <c r="N128" s="41">
        <f t="shared" si="222"/>
        <v>-67605.807999999961</v>
      </c>
      <c r="O128" s="41">
        <f t="shared" si="222"/>
        <v>-34005.807999999961</v>
      </c>
      <c r="P128" s="41">
        <f t="shared" si="222"/>
        <v>-58065.807999999961</v>
      </c>
      <c r="Q128" s="41">
        <f t="shared" si="222"/>
        <v>-58185.807999999961</v>
      </c>
      <c r="R128" s="41">
        <f t="shared" si="222"/>
        <v>-34185.807999999961</v>
      </c>
      <c r="S128" s="41">
        <f t="shared" si="222"/>
        <v>-46185.807999999961</v>
      </c>
      <c r="T128" s="41">
        <f t="shared" si="222"/>
        <v>-160301.60799999995</v>
      </c>
      <c r="U128" s="41">
        <f t="shared" si="222"/>
        <v>-154301.60799999995</v>
      </c>
      <c r="V128" s="41">
        <f t="shared" si="222"/>
        <v>-119561.60799999995</v>
      </c>
      <c r="W128" s="41">
        <f t="shared" si="222"/>
        <v>-375401.60799999995</v>
      </c>
      <c r="X128" s="41">
        <f t="shared" si="222"/>
        <v>-389081.60799999995</v>
      </c>
      <c r="Y128" s="41">
        <f t="shared" si="222"/>
        <v>-155741.60799999995</v>
      </c>
      <c r="Z128" s="41">
        <f t="shared" si="222"/>
        <v>-130061.60799999995</v>
      </c>
      <c r="AA128" s="41">
        <f t="shared" si="222"/>
        <v>-96461.607999999935</v>
      </c>
      <c r="AB128" s="41">
        <f t="shared" si="222"/>
        <v>-168461.60799999995</v>
      </c>
      <c r="AC128" s="41">
        <f t="shared" si="222"/>
        <v>-152981.60799999995</v>
      </c>
      <c r="AD128" s="41">
        <f t="shared" si="222"/>
        <v>-98981.607999999949</v>
      </c>
      <c r="AE128" s="41">
        <f t="shared" si="222"/>
        <v>-80981.607999999949</v>
      </c>
      <c r="AF128" s="41">
        <f t="shared" si="222"/>
        <v>-189640.19799999997</v>
      </c>
      <c r="AG128" s="41">
        <f t="shared" si="222"/>
        <v>-313120.19799999997</v>
      </c>
      <c r="AH128" s="41">
        <f t="shared" si="222"/>
        <v>-397180.19799999997</v>
      </c>
      <c r="AI128" s="41">
        <f t="shared" si="222"/>
        <v>-373180.19799999997</v>
      </c>
      <c r="AJ128" s="41">
        <f t="shared" si="222"/>
        <v>-489580.19799999997</v>
      </c>
      <c r="AK128" s="41">
        <f t="shared" si="222"/>
        <v>-409300.19799999997</v>
      </c>
      <c r="AL128" s="41">
        <f t="shared" si="222"/>
        <v>-281020.19799999997</v>
      </c>
      <c r="AM128" s="41">
        <f t="shared" si="222"/>
        <v>-253420.19799999997</v>
      </c>
      <c r="AN128" s="41">
        <f t="shared" si="222"/>
        <v>-355420.19799999997</v>
      </c>
      <c r="AO128" s="41">
        <f t="shared" si="222"/>
        <v>-463420.19799999997</v>
      </c>
      <c r="AP128" s="41">
        <f t="shared" si="222"/>
        <v>-403420.19799999997</v>
      </c>
      <c r="AQ128" s="41">
        <f t="shared" si="222"/>
        <v>-175420.19799999997</v>
      </c>
      <c r="AR128" s="41">
        <f t="shared" si="222"/>
        <v>-209699.71749999997</v>
      </c>
      <c r="AS128" s="41">
        <f t="shared" si="222"/>
        <v>-497699.71749999997</v>
      </c>
      <c r="AT128" s="41">
        <f t="shared" si="222"/>
        <v>-551759.71750000003</v>
      </c>
      <c r="AU128" s="41">
        <f t="shared" si="222"/>
        <v>-407759.71750000009</v>
      </c>
      <c r="AV128" s="41">
        <f t="shared" si="222"/>
        <v>-494159.71750000009</v>
      </c>
      <c r="AW128" s="41">
        <f t="shared" si="222"/>
        <v>-389759.71750000009</v>
      </c>
      <c r="AX128" s="41">
        <f t="shared" si="222"/>
        <v>-303419.71750000009</v>
      </c>
      <c r="AY128" s="41">
        <f t="shared" si="222"/>
        <v>-347819.71750000009</v>
      </c>
      <c r="AZ128" s="41">
        <f t="shared" si="222"/>
        <v>-389819.71750000009</v>
      </c>
      <c r="BA128" s="41">
        <f t="shared" si="222"/>
        <v>-497819.71750000009</v>
      </c>
      <c r="BB128" s="41">
        <f t="shared" si="222"/>
        <v>-407819.71750000009</v>
      </c>
      <c r="BC128" s="41">
        <f t="shared" si="222"/>
        <v>-179819.71750000009</v>
      </c>
      <c r="BD128" s="41">
        <f t="shared" si="222"/>
        <v>-292250.21297500009</v>
      </c>
      <c r="BE128" s="41">
        <f t="shared" si="222"/>
        <v>-562250.21297500015</v>
      </c>
      <c r="BF128" s="41">
        <f t="shared" si="222"/>
        <v>-574250.21297500003</v>
      </c>
      <c r="BG128" s="41">
        <f t="shared" si="222"/>
        <v>-472250.21297500009</v>
      </c>
      <c r="BH128" s="41">
        <f t="shared" si="222"/>
        <v>-588650.21297500003</v>
      </c>
      <c r="BI128" s="41">
        <f t="shared" si="222"/>
        <v>-514250.21297500009</v>
      </c>
      <c r="BJ128" s="41">
        <f t="shared" si="222"/>
        <v>-325850.21297500009</v>
      </c>
      <c r="BK128" s="41">
        <f t="shared" si="222"/>
        <v>-292250.21297500009</v>
      </c>
      <c r="BL128" s="41">
        <f t="shared" si="222"/>
        <v>-394250.21297500009</v>
      </c>
      <c r="BM128" s="41">
        <f t="shared" si="222"/>
        <v>-592250.21297500003</v>
      </c>
      <c r="BN128" s="41">
        <f t="shared" si="222"/>
        <v>-442250.21297500009</v>
      </c>
      <c r="BO128" s="41">
        <f t="shared" ref="BO128" si="223">BN146</f>
        <v>-184250.21297500009</v>
      </c>
      <c r="BP128" s="41">
        <f t="shared" ref="BP128" si="224">BO146</f>
        <v>-304850.21297500009</v>
      </c>
      <c r="BQ128" s="41">
        <f t="shared" ref="BQ128" si="225">BP146</f>
        <v>-544850.21297500003</v>
      </c>
      <c r="BR128" s="41">
        <f t="shared" ref="BR128" si="226">BQ146</f>
        <v>-574850.21297500003</v>
      </c>
      <c r="BS128" s="41">
        <f t="shared" ref="BS128" si="227">BR146</f>
        <v>-514850.21297500009</v>
      </c>
      <c r="BT128" s="41">
        <f t="shared" ref="BT128" si="228">BS146</f>
        <v>-544850.21297500003</v>
      </c>
      <c r="BU128" s="41">
        <f t="shared" ref="BU128" si="229">BT146</f>
        <v>-484850.21297500009</v>
      </c>
      <c r="BV128" s="41">
        <f t="shared" ref="BV128" si="230">BU146</f>
        <v>-394850.21297500009</v>
      </c>
      <c r="BW128" s="41">
        <f t="shared" ref="BW128" si="231">BV146</f>
        <v>-334850.21297500009</v>
      </c>
      <c r="BX128" s="41">
        <f t="shared" ref="BX128" si="232">BW146</f>
        <v>-394850.21297500009</v>
      </c>
      <c r="BY128" s="41">
        <f t="shared" ref="BY128" si="233">BX146</f>
        <v>-604850.21297500003</v>
      </c>
      <c r="BZ128" s="41">
        <f t="shared" ref="BZ128" si="234">BY146</f>
        <v>-454850.21297500009</v>
      </c>
    </row>
    <row r="129" spans="1:78" ht="15.75" customHeight="1" x14ac:dyDescent="0.2">
      <c r="A129" s="42" t="s">
        <v>195</v>
      </c>
      <c r="B129" s="98"/>
    </row>
    <row r="130" spans="1:78" ht="15.75" customHeight="1" x14ac:dyDescent="0.2">
      <c r="A130" s="31" t="s">
        <v>198</v>
      </c>
      <c r="B130" s="98"/>
      <c r="D130" s="41"/>
      <c r="E130" s="41"/>
      <c r="F130" s="41"/>
      <c r="G130" s="41">
        <f>-'Revenue Model auto'!B318*1.2</f>
        <v>-7680</v>
      </c>
      <c r="H130" s="41">
        <f>-'Revenue Model auto'!C318*1.2</f>
        <v>-7680</v>
      </c>
      <c r="I130" s="41">
        <f>-'Revenue Model auto'!D318*1.2</f>
        <v>-7680</v>
      </c>
      <c r="J130" s="41">
        <f>-'Revenue Model auto'!E318*1.2</f>
        <v>-7680</v>
      </c>
      <c r="K130" s="41">
        <f>-'Revenue Model auto'!F318*1.2</f>
        <v>-7680</v>
      </c>
      <c r="L130" s="41">
        <f>-'Revenue Model auto'!G318*1.2</f>
        <v>-33600</v>
      </c>
      <c r="M130" s="41">
        <f>-'Revenue Model auto'!H318*1.2</f>
        <v>0</v>
      </c>
      <c r="N130" s="41">
        <f>-'Revenue Model auto'!I318*1.2</f>
        <v>0</v>
      </c>
      <c r="O130" s="41">
        <f>-'Revenue Model auto'!J318*1.2</f>
        <v>0</v>
      </c>
      <c r="P130" s="41">
        <f>-'Revenue Model auto'!K318*1.2</f>
        <v>0</v>
      </c>
      <c r="Q130" s="41">
        <f>-'Revenue Model auto'!L318*1.2</f>
        <v>0</v>
      </c>
      <c r="R130" s="41">
        <f>-'Revenue Model auto'!M318*1.2</f>
        <v>0</v>
      </c>
      <c r="S130" s="41">
        <f>-'Revenue Model auto'!N318*1.2</f>
        <v>-90000</v>
      </c>
      <c r="T130" s="41">
        <f>-'Revenue Model auto'!O318*1.2</f>
        <v>-30000</v>
      </c>
      <c r="U130" s="41">
        <f>-'Revenue Model auto'!P318*1.2</f>
        <v>-30000</v>
      </c>
      <c r="V130" s="41">
        <f>-'Revenue Model auto'!Q318*1.2</f>
        <v>-258720</v>
      </c>
      <c r="W130" s="41">
        <f>-'Revenue Model auto'!R318*1.2</f>
        <v>-7680</v>
      </c>
      <c r="X130" s="41">
        <f>-'Revenue Model auto'!S318*1.2</f>
        <v>-33600</v>
      </c>
      <c r="Y130" s="41">
        <f>-'Revenue Model auto'!T318*1.2</f>
        <v>-30000</v>
      </c>
      <c r="Z130" s="41">
        <f>-'Revenue Model auto'!U318*1.2</f>
        <v>0</v>
      </c>
      <c r="AA130" s="41">
        <f>-'Revenue Model auto'!V318*1.2</f>
        <v>-30000</v>
      </c>
      <c r="AB130" s="41">
        <f>-'Revenue Model auto'!W318*1.2</f>
        <v>-30000</v>
      </c>
      <c r="AC130" s="41">
        <f>-'Revenue Model auto'!X318*1.2</f>
        <v>0</v>
      </c>
      <c r="AD130" s="41">
        <f>-'Revenue Model auto'!Y318*1.2</f>
        <v>0</v>
      </c>
      <c r="AE130" s="41">
        <f>-'Revenue Model auto'!Z318*1.2</f>
        <v>-90000</v>
      </c>
      <c r="AF130" s="41">
        <f>-'Revenue Model auto'!AA318*1.2</f>
        <v>-150000</v>
      </c>
      <c r="AG130" s="41">
        <f>-'Revenue Model auto'!AB318*1.2</f>
        <v>-90000</v>
      </c>
      <c r="AH130" s="41">
        <f>-'Revenue Model auto'!AC318*1.2</f>
        <v>-210000</v>
      </c>
      <c r="AI130" s="41">
        <f>-'Revenue Model auto'!AD318*1.2</f>
        <v>-206400</v>
      </c>
      <c r="AJ130" s="41">
        <f>-'Revenue Model auto'!AE318*1.2</f>
        <v>-93600</v>
      </c>
      <c r="AK130" s="41">
        <f>-'Revenue Model auto'!AF318*1.2</f>
        <v>-90000</v>
      </c>
      <c r="AL130" s="41">
        <f>-'Revenue Model auto'!AG318*1.2</f>
        <v>-90000</v>
      </c>
      <c r="AM130" s="41">
        <f>-'Revenue Model auto'!AH318*1.2</f>
        <v>-120000</v>
      </c>
      <c r="AN130" s="41">
        <f>-'Revenue Model auto'!AI318*1.2</f>
        <v>-270000</v>
      </c>
      <c r="AO130" s="41">
        <f>-'Revenue Model auto'!AJ318*1.2</f>
        <v>-60000</v>
      </c>
      <c r="AP130" s="41">
        <f>-'Revenue Model auto'!AK318*1.2</f>
        <v>-30000</v>
      </c>
      <c r="AQ130" s="41">
        <f>-'Revenue Model auto'!AL318*1.2</f>
        <v>-90000</v>
      </c>
      <c r="AR130" s="41">
        <f>-'Revenue Model auto'!AM318*1.2</f>
        <v>-330000</v>
      </c>
      <c r="AS130" s="41">
        <f>-'Revenue Model auto'!AN318*1.2</f>
        <v>-120000</v>
      </c>
      <c r="AT130" s="41">
        <f>-'Revenue Model auto'!AO318*1.2</f>
        <v>-210000</v>
      </c>
      <c r="AU130" s="41">
        <f>-'Revenue Model auto'!AP318*1.2</f>
        <v>-206400</v>
      </c>
      <c r="AV130" s="41">
        <f>-'Revenue Model auto'!AQ318*1.2</f>
        <v>-93600</v>
      </c>
      <c r="AW130" s="41">
        <f>-'Revenue Model auto'!AR318*1.2</f>
        <v>-120000</v>
      </c>
      <c r="AX130" s="41">
        <f>-'Revenue Model auto'!AS318*1.2</f>
        <v>-150000</v>
      </c>
      <c r="AY130" s="41">
        <f>-'Revenue Model auto'!AT318*1.2</f>
        <v>-150000</v>
      </c>
      <c r="AZ130" s="41">
        <f>-'Revenue Model auto'!AU318*1.2</f>
        <v>-270000</v>
      </c>
      <c r="BA130" s="41">
        <f>-'Revenue Model auto'!AV318*1.2</f>
        <v>-60000</v>
      </c>
      <c r="BB130" s="41">
        <f>-'Revenue Model auto'!AW318*1.2</f>
        <v>-30000</v>
      </c>
      <c r="BC130" s="41">
        <f>-'Revenue Model auto'!AX318*1.2</f>
        <v>-180000</v>
      </c>
      <c r="BD130" s="41">
        <f>-'Revenue Model auto'!AY318*1.2</f>
        <v>-300000</v>
      </c>
      <c r="BE130" s="41">
        <f>-'Revenue Model auto'!AZ318*1.2</f>
        <v>-180000</v>
      </c>
      <c r="BF130" s="41">
        <f>-'Revenue Model auto'!BA318*1.2</f>
        <v>-210000</v>
      </c>
      <c r="BG130" s="41">
        <f>-'Revenue Model auto'!BB318*1.2</f>
        <v>-296400</v>
      </c>
      <c r="BH130" s="41">
        <f>-'Revenue Model auto'!BC318*1.2</f>
        <v>-123600</v>
      </c>
      <c r="BI130" s="41">
        <f>-'Revenue Model auto'!BD318*1.2</f>
        <v>-120000</v>
      </c>
      <c r="BJ130" s="41">
        <f>-'Revenue Model auto'!BE318*1.2</f>
        <v>-90000</v>
      </c>
      <c r="BK130" s="41">
        <f>-'Revenue Model auto'!BF318*1.2</f>
        <v>-210000</v>
      </c>
      <c r="BL130" s="41">
        <f>-'Revenue Model auto'!BG318*1.2</f>
        <v>-300000</v>
      </c>
      <c r="BM130" s="41">
        <f>-'Revenue Model auto'!BH318*1.2</f>
        <v>-60000</v>
      </c>
      <c r="BN130" s="41">
        <f>-'Revenue Model auto'!BI318*1.2</f>
        <v>-30000</v>
      </c>
      <c r="BO130" s="41">
        <f>-'Revenue Model auto'!BJ318*1.2</f>
        <v>-180000</v>
      </c>
      <c r="BP130" s="41">
        <f>-'Revenue Model auto'!BK318*1.2</f>
        <v>-270000</v>
      </c>
      <c r="BQ130" s="41">
        <f>-'Revenue Model auto'!BL318*1.2</f>
        <v>-210000</v>
      </c>
      <c r="BR130" s="41">
        <f>-'Revenue Model auto'!BM318*1.2</f>
        <v>-210000</v>
      </c>
      <c r="BS130" s="41">
        <f>-'Revenue Model auto'!BN318*1.2</f>
        <v>-240000</v>
      </c>
      <c r="BT130" s="41">
        <f>-'Revenue Model auto'!BO318*1.2</f>
        <v>-150000</v>
      </c>
      <c r="BU130" s="41">
        <f>-'Revenue Model auto'!BP318*1.2</f>
        <v>-150000</v>
      </c>
      <c r="BV130" s="41">
        <f>-'Revenue Model auto'!BQ318*1.2</f>
        <v>-90000</v>
      </c>
      <c r="BW130" s="41">
        <f>-'Revenue Model auto'!BR318*1.2</f>
        <v>-210000</v>
      </c>
      <c r="BX130" s="41">
        <f>-'Revenue Model auto'!BS318*1.2</f>
        <v>-300000</v>
      </c>
      <c r="BY130" s="41">
        <f>-'Revenue Model auto'!BT318*1.2</f>
        <v>-60000</v>
      </c>
      <c r="BZ130" s="41">
        <f>-'Revenue Model auto'!BU318*1.2</f>
        <v>-30000</v>
      </c>
    </row>
    <row r="131" spans="1:78" ht="15.75" customHeight="1" x14ac:dyDescent="0.2">
      <c r="A131" s="63" t="s">
        <v>97</v>
      </c>
      <c r="B131" s="98"/>
      <c r="D131" s="41">
        <f>-SUM('Sales and Marketing'!D9:D14)*1.2</f>
        <v>-236893.53600000002</v>
      </c>
      <c r="E131" s="41">
        <f>-SUM('Sales and Marketing'!E9:E14)*1.2</f>
        <v>-9846.1440000000002</v>
      </c>
      <c r="F131" s="41">
        <f>-SUM('Sales and Marketing'!F9:F14)*1.2</f>
        <v>-14287.917600000002</v>
      </c>
      <c r="G131" s="41">
        <f>-SUM('Sales and Marketing'!G9:G14)*1.2</f>
        <v>-2772</v>
      </c>
      <c r="H131" s="41">
        <f>-SUM('Sales and Marketing'!H9:H14)*1.2</f>
        <v>-2772</v>
      </c>
      <c r="I131" s="41">
        <f>-SUM('Sales and Marketing'!I9:I14)*1.2</f>
        <v>-2772</v>
      </c>
      <c r="J131" s="41">
        <f>-SUM('Sales and Marketing'!J9:J14)*1.2</f>
        <v>-47916</v>
      </c>
      <c r="K131" s="41">
        <f>-SUM('Sales and Marketing'!K9:K14)*1.2</f>
        <v>-2772</v>
      </c>
      <c r="L131" s="41">
        <f>-SUM('Sales and Marketing'!L9:L14)*1.2</f>
        <v>-39204</v>
      </c>
      <c r="M131" s="41">
        <f>-SUM('Sales and Marketing'!M9:M14)*1.2</f>
        <v>-8772</v>
      </c>
      <c r="N131" s="41">
        <f>-SUM('Sales and Marketing'!N9:N14)*1.2</f>
        <v>-8772</v>
      </c>
      <c r="O131" s="41">
        <f>-SUM('Sales and Marketing'!O9:O14)*1.2</f>
        <v>-8772</v>
      </c>
      <c r="P131" s="41">
        <f>-SUM('Sales and Marketing'!P9:P14)*1.2</f>
        <v>-8772</v>
      </c>
      <c r="Q131" s="41">
        <f>-SUM('Sales and Marketing'!Q9:Q14)*1.2</f>
        <v>-8772</v>
      </c>
      <c r="R131" s="41">
        <f>-SUM('Sales and Marketing'!R9:R14)*1.2</f>
        <v>-8772</v>
      </c>
      <c r="S131" s="41">
        <f>-SUM('Sales and Marketing'!S9:S14)*1.2</f>
        <v>-8910.6</v>
      </c>
      <c r="T131" s="41">
        <f>-SUM('Sales and Marketing'!T9:T14)*1.2</f>
        <v>-8910.6</v>
      </c>
      <c r="U131" s="41">
        <f>-SUM('Sales and Marketing'!U9:U14)*1.2</f>
        <v>-8910.6</v>
      </c>
      <c r="V131" s="41">
        <f>-SUM('Sales and Marketing'!V9:V14)*1.2</f>
        <v>-33510.6</v>
      </c>
      <c r="W131" s="41">
        <f>-SUM('Sales and Marketing'!W9:W14)*1.2</f>
        <v>-33510.6</v>
      </c>
      <c r="X131" s="41">
        <f>-SUM('Sales and Marketing'!X9:X14)*1.2</f>
        <v>-33510.6</v>
      </c>
      <c r="Y131" s="41">
        <f>-SUM('Sales and Marketing'!Y9:Y14)*1.2</f>
        <v>-33510.6</v>
      </c>
      <c r="Z131" s="41">
        <f>-SUM('Sales and Marketing'!Z9:Z14)*1.2</f>
        <v>-33510.6</v>
      </c>
      <c r="AA131" s="41">
        <f>-SUM('Sales and Marketing'!AA9:AA14)*1.2</f>
        <v>-33510.6</v>
      </c>
      <c r="AB131" s="41">
        <f>-SUM('Sales and Marketing'!AB9:AB14)*1.2</f>
        <v>-33510.6</v>
      </c>
      <c r="AC131" s="41">
        <f>-SUM('Sales and Marketing'!AC9:AC14)*1.2</f>
        <v>-33510.6</v>
      </c>
      <c r="AD131" s="41">
        <f>-SUM('Sales and Marketing'!AD9:AD14)*1.2</f>
        <v>-33510.6</v>
      </c>
      <c r="AE131" s="41">
        <f>-SUM('Sales and Marketing'!AE9:AE14)*1.2</f>
        <v>-35186.129999999997</v>
      </c>
      <c r="AF131" s="41">
        <f>-SUM('Sales and Marketing'!AF9:AF14)*1.2</f>
        <v>-35186.129999999997</v>
      </c>
      <c r="AG131" s="41">
        <f>-SUM('Sales and Marketing'!AG9:AG14)*1.2</f>
        <v>-35186.129999999997</v>
      </c>
      <c r="AH131" s="41">
        <f>-SUM('Sales and Marketing'!AH9:AH14)*1.2</f>
        <v>-35186.129999999997</v>
      </c>
      <c r="AI131" s="41">
        <f>-SUM('Sales and Marketing'!AI9:AI14)*1.2</f>
        <v>-35186.129999999997</v>
      </c>
      <c r="AJ131" s="41">
        <f>-SUM('Sales and Marketing'!AJ9:AJ14)*1.2</f>
        <v>-35186.129999999997</v>
      </c>
      <c r="AK131" s="41">
        <f>-SUM('Sales and Marketing'!AK9:AK14)*1.2</f>
        <v>-35186.129999999997</v>
      </c>
      <c r="AL131" s="41">
        <f>-SUM('Sales and Marketing'!AL9:AL14)*1.2</f>
        <v>-35186.129999999997</v>
      </c>
      <c r="AM131" s="41">
        <f>-SUM('Sales and Marketing'!AM9:AM14)*1.2</f>
        <v>-35186.129999999997</v>
      </c>
      <c r="AN131" s="41">
        <f>-SUM('Sales and Marketing'!AN9:AN14)*1.2</f>
        <v>-35186.129999999997</v>
      </c>
      <c r="AO131" s="41">
        <f>-SUM('Sales and Marketing'!AO9:AO14)*1.2</f>
        <v>-35186.129999999997</v>
      </c>
      <c r="AP131" s="41">
        <f>-SUM('Sales and Marketing'!AP9:AP14)*1.2</f>
        <v>-35186.129999999997</v>
      </c>
      <c r="AQ131" s="41">
        <f>-SUM('Sales and Marketing'!AQ9:AQ14)*1.2</f>
        <v>-36945.436499999996</v>
      </c>
      <c r="AR131" s="41">
        <f>-SUM('Sales and Marketing'!AR9:AR14)*1.2</f>
        <v>-36945.436499999996</v>
      </c>
      <c r="AS131" s="41">
        <f>-SUM('Sales and Marketing'!AS9:AS14)*1.2</f>
        <v>-36945.436499999996</v>
      </c>
      <c r="AT131" s="41">
        <f>-SUM('Sales and Marketing'!AT9:AT14)*1.2</f>
        <v>-36945.436499999996</v>
      </c>
      <c r="AU131" s="41">
        <f>-SUM('Sales and Marketing'!AU9:AU14)*1.2</f>
        <v>-36945.436499999996</v>
      </c>
      <c r="AV131" s="41">
        <f>-SUM('Sales and Marketing'!AV9:AV14)*1.2</f>
        <v>-36945.436499999996</v>
      </c>
      <c r="AW131" s="41">
        <f>-SUM('Sales and Marketing'!AW9:AW14)*1.2</f>
        <v>-36945.436499999996</v>
      </c>
      <c r="AX131" s="41">
        <f>-SUM('Sales and Marketing'!AX9:AX14)*1.2</f>
        <v>-36945.436499999996</v>
      </c>
      <c r="AY131" s="41">
        <f>-SUM('Sales and Marketing'!AY9:AY14)*1.2</f>
        <v>-36945.436499999996</v>
      </c>
      <c r="AZ131" s="41">
        <f>-SUM('Sales and Marketing'!AZ9:AZ14)*1.2</f>
        <v>-36945.436499999996</v>
      </c>
      <c r="BA131" s="41">
        <f>-SUM('Sales and Marketing'!BA9:BA14)*1.2</f>
        <v>-36945.436499999996</v>
      </c>
      <c r="BB131" s="41">
        <f>-SUM('Sales and Marketing'!BB9:BB14)*1.2</f>
        <v>-36945.436499999996</v>
      </c>
      <c r="BC131" s="41">
        <f>-SUM('Sales and Marketing'!BC9:BC14)*1.2</f>
        <v>-38792.708325</v>
      </c>
      <c r="BD131" s="41">
        <f>-SUM('Sales and Marketing'!BD9:BD14)*1.2</f>
        <v>-38792.708325</v>
      </c>
      <c r="BE131" s="41">
        <f>-SUM('Sales and Marketing'!BE9:BE14)*1.2</f>
        <v>-38792.708325</v>
      </c>
      <c r="BF131" s="41">
        <f>-SUM('Sales and Marketing'!BF9:BF14)*1.2</f>
        <v>-38792.708325</v>
      </c>
      <c r="BG131" s="41">
        <f>-SUM('Sales and Marketing'!BG9:BG14)*1.2</f>
        <v>-38792.708325</v>
      </c>
      <c r="BH131" s="41">
        <f>-SUM('Sales and Marketing'!BH9:BH14)*1.2</f>
        <v>-38792.708325</v>
      </c>
      <c r="BI131" s="41">
        <f>-SUM('Sales and Marketing'!BI9:BI14)*1.2</f>
        <v>-38792.708325</v>
      </c>
      <c r="BJ131" s="41">
        <f>-SUM('Sales and Marketing'!BJ9:BJ14)*1.2</f>
        <v>-38792.708325</v>
      </c>
      <c r="BK131" s="41">
        <f>-SUM('Sales and Marketing'!BK9:BK14)*1.2</f>
        <v>-38792.708325</v>
      </c>
      <c r="BL131" s="41">
        <f>-SUM('Sales and Marketing'!BL9:BL14)*1.2</f>
        <v>-38792.708325</v>
      </c>
      <c r="BM131" s="41">
        <f>-SUM('Sales and Marketing'!BM9:BM14)*1.2</f>
        <v>-38792.708325</v>
      </c>
      <c r="BN131" s="41">
        <f>-SUM('Sales and Marketing'!BN9:BN14)*1.2</f>
        <v>-38792.708325</v>
      </c>
      <c r="BO131" s="41">
        <f>-SUM('Sales and Marketing'!BO9:BO14)*1.2</f>
        <v>-38792.708325</v>
      </c>
      <c r="BP131" s="41">
        <f>-SUM('Sales and Marketing'!BP9:BP14)*1.2</f>
        <v>-38792.708325</v>
      </c>
      <c r="BQ131" s="41">
        <f>-SUM('Sales and Marketing'!BQ9:BQ14)*1.2</f>
        <v>-38792.708325</v>
      </c>
      <c r="BR131" s="41">
        <f>-SUM('Sales and Marketing'!BR9:BR14)*1.2</f>
        <v>-38792.708325</v>
      </c>
      <c r="BS131" s="41">
        <f>-SUM('Sales and Marketing'!BS9:BS14)*1.2</f>
        <v>-38792.708325</v>
      </c>
      <c r="BT131" s="41">
        <f>-SUM('Sales and Marketing'!BT9:BT14)*1.2</f>
        <v>-38792.708325</v>
      </c>
      <c r="BU131" s="41">
        <f>-SUM('Sales and Marketing'!BU9:BU14)*1.2</f>
        <v>-38792.708325</v>
      </c>
      <c r="BV131" s="41">
        <f>-SUM('Sales and Marketing'!BV9:BV14)*1.2</f>
        <v>-38792.708325</v>
      </c>
      <c r="BW131" s="41">
        <f>-SUM('Sales and Marketing'!BW9:BW14)*1.2</f>
        <v>-38792.708325</v>
      </c>
      <c r="BX131" s="41">
        <f>-SUM('Sales and Marketing'!BX9:BX14)*1.2</f>
        <v>-38792.708325</v>
      </c>
      <c r="BY131" s="41">
        <f>-SUM('Sales and Marketing'!BY9:BY14)*1.2</f>
        <v>-38792.708325</v>
      </c>
      <c r="BZ131" s="41">
        <f>-SUM('Sales and Marketing'!BZ9:BZ14)*1.2</f>
        <v>-38792.708325</v>
      </c>
    </row>
    <row r="132" spans="1:78" ht="15.75" customHeight="1" x14ac:dyDescent="0.2">
      <c r="A132" s="31" t="s">
        <v>78</v>
      </c>
      <c r="B132" s="98"/>
      <c r="D132" s="41">
        <f>-((SUM(Engineering!D7:D8))+SUM(Engineering!D10:D13))*1.2</f>
        <v>0</v>
      </c>
      <c r="E132" s="41">
        <f>-((SUM(Engineering!E7:E8))+SUM(Engineering!E10:E13))*1.2</f>
        <v>0</v>
      </c>
      <c r="F132" s="41">
        <f>-((SUM(Engineering!F7:F8))+SUM(Engineering!F10:F13))*1.2</f>
        <v>0</v>
      </c>
      <c r="G132" s="41">
        <f>-((SUM(Engineering!G7:G8))+SUM(Engineering!G10:G13))*1.2</f>
        <v>0</v>
      </c>
      <c r="H132" s="41">
        <f>-((SUM(Engineering!H7:H8))+SUM(Engineering!H10:H13))*1.2</f>
        <v>0</v>
      </c>
      <c r="I132" s="41">
        <f>-((SUM(Engineering!I7:I8))+SUM(Engineering!I10:I13))*1.2</f>
        <v>0</v>
      </c>
      <c r="J132" s="41">
        <f>-((SUM(Engineering!J7:J8))+SUM(Engineering!J10:J13))*1.2</f>
        <v>0</v>
      </c>
      <c r="K132" s="41">
        <f>-((SUM(Engineering!K7:K8))+SUM(Engineering!K10:K13))*1.2</f>
        <v>0</v>
      </c>
      <c r="L132" s="41">
        <f>-((SUM(Engineering!L7:L8))+SUM(Engineering!L10:L13))*1.2</f>
        <v>0</v>
      </c>
      <c r="M132" s="41">
        <f>-((SUM(Engineering!M7:M8))+SUM(Engineering!M10:M13))*1.2</f>
        <v>0</v>
      </c>
      <c r="N132" s="41">
        <f>-((SUM(Engineering!N7:N8))+SUM(Engineering!N10:N13))*1.2</f>
        <v>0</v>
      </c>
      <c r="O132" s="41">
        <f>-((SUM(Engineering!O7:O8))+SUM(Engineering!O10:O13))*1.2</f>
        <v>0</v>
      </c>
      <c r="P132" s="41">
        <f>-((SUM(Engineering!P7:P8))+SUM(Engineering!P10:P13))*1.2</f>
        <v>0</v>
      </c>
      <c r="Q132" s="41">
        <f>-((SUM(Engineering!Q7:Q8))+SUM(Engineering!Q10:Q13))*1.2</f>
        <v>0</v>
      </c>
      <c r="R132" s="41">
        <f>-((SUM(Engineering!R7:R8))+SUM(Engineering!R10:R13))*1.2</f>
        <v>0</v>
      </c>
      <c r="S132" s="41">
        <f>-((SUM(Engineering!S7:S8))+SUM(Engineering!S10:S13))*1.2</f>
        <v>0</v>
      </c>
      <c r="T132" s="41">
        <f>-((SUM(Engineering!T7:T8))+SUM(Engineering!T10:T13))*1.2</f>
        <v>0</v>
      </c>
      <c r="U132" s="41">
        <f>-((SUM(Engineering!U7:U8))+SUM(Engineering!U10:U13))*1.2</f>
        <v>0</v>
      </c>
      <c r="V132" s="41">
        <f>-((SUM(Engineering!V7:V8))+SUM(Engineering!V10:V13))*1.2</f>
        <v>0</v>
      </c>
      <c r="W132" s="41">
        <f>-((SUM(Engineering!W7:W8))+SUM(Engineering!W10:W13))*1.2</f>
        <v>-60000</v>
      </c>
      <c r="X132" s="41">
        <f>-((SUM(Engineering!X7:X8))+SUM(Engineering!X10:X13))*1.2</f>
        <v>0</v>
      </c>
      <c r="Y132" s="41">
        <f>-((SUM(Engineering!Y7:Y8))+SUM(Engineering!Y10:Y13))*1.2</f>
        <v>0</v>
      </c>
      <c r="Z132" s="41">
        <f>-((SUM(Engineering!Z7:Z8))+SUM(Engineering!Z10:Z13))*1.2</f>
        <v>0</v>
      </c>
      <c r="AA132" s="41">
        <f>-((SUM(Engineering!AA7:AA8))+SUM(Engineering!AA10:AA13))*1.2</f>
        <v>-60000</v>
      </c>
      <c r="AB132" s="41">
        <f>-((SUM(Engineering!AB7:AB8))+SUM(Engineering!AB10:AB13))*1.2</f>
        <v>0</v>
      </c>
      <c r="AC132" s="41">
        <f>-((SUM(Engineering!AC7:AC8))+SUM(Engineering!AC10:AC13))*1.2</f>
        <v>0</v>
      </c>
      <c r="AD132" s="41">
        <f>-((SUM(Engineering!AD7:AD8))+SUM(Engineering!AD10:AD13))*1.2</f>
        <v>0</v>
      </c>
      <c r="AE132" s="41">
        <f>-((SUM(Engineering!AE7:AE8))+SUM(Engineering!AE10:AE13))*1.2</f>
        <v>0</v>
      </c>
      <c r="AF132" s="41">
        <f>-((SUM(Engineering!AF7:AF8))+SUM(Engineering!AF10:AF13))*1.2</f>
        <v>0</v>
      </c>
      <c r="AG132" s="41">
        <f>-((SUM(Engineering!AG7:AG8))+SUM(Engineering!AG10:AG13))*1.2</f>
        <v>-60000</v>
      </c>
      <c r="AH132" s="41">
        <f>-((SUM(Engineering!AH7:AH8))+SUM(Engineering!AH10:AH13))*1.2</f>
        <v>0</v>
      </c>
      <c r="AI132" s="41">
        <f>-((SUM(Engineering!AI7:AI8))+SUM(Engineering!AI10:AI13))*1.2</f>
        <v>0</v>
      </c>
      <c r="AJ132" s="41">
        <f>-((SUM(Engineering!AJ7:AJ8))+SUM(Engineering!AJ10:AJ13))*1.2</f>
        <v>0</v>
      </c>
      <c r="AK132" s="41">
        <f>-((SUM(Engineering!AK7:AK8))+SUM(Engineering!AK10:AK13))*1.2</f>
        <v>0</v>
      </c>
      <c r="AL132" s="41">
        <f>-((SUM(Engineering!AL7:AL8))+SUM(Engineering!AL10:AL13))*1.2</f>
        <v>0</v>
      </c>
      <c r="AM132" s="41">
        <f>-((SUM(Engineering!AM7:AM8))+SUM(Engineering!AM10:AM13))*1.2</f>
        <v>-60000</v>
      </c>
      <c r="AN132" s="41">
        <f>-((SUM(Engineering!AN7:AN8))+SUM(Engineering!AN10:AN13))*1.2</f>
        <v>0</v>
      </c>
      <c r="AO132" s="41">
        <f>-((SUM(Engineering!AO7:AO8))+SUM(Engineering!AO10:AO13))*1.2</f>
        <v>0</v>
      </c>
      <c r="AP132" s="41">
        <f>-((SUM(Engineering!AP7:AP8))+SUM(Engineering!AP10:AP13))*1.2</f>
        <v>0</v>
      </c>
      <c r="AQ132" s="41">
        <f>-((SUM(Engineering!AQ7:AQ8))+SUM(Engineering!AQ10:AQ13))*1.2</f>
        <v>0</v>
      </c>
      <c r="AR132" s="41">
        <f>-((SUM(Engineering!AR7:AR8))+SUM(Engineering!AR10:AR13))*1.2</f>
        <v>0</v>
      </c>
      <c r="AS132" s="41">
        <f>-((SUM(Engineering!AS7:AS8))+SUM(Engineering!AS10:AS13))*1.2</f>
        <v>0</v>
      </c>
      <c r="AT132" s="41">
        <f>-((SUM(Engineering!AT7:AT8))+SUM(Engineering!AT10:AT13))*1.2</f>
        <v>0</v>
      </c>
      <c r="AU132" s="41">
        <f>-((SUM(Engineering!AU7:AU8))+SUM(Engineering!AU10:AU13))*1.2</f>
        <v>0</v>
      </c>
      <c r="AV132" s="41">
        <f>-((SUM(Engineering!AV7:AV8))+SUM(Engineering!AV10:AV13))*1.2</f>
        <v>0</v>
      </c>
      <c r="AW132" s="41">
        <f>-((SUM(Engineering!AW7:AW8))+SUM(Engineering!AW10:AW13))*1.2</f>
        <v>0</v>
      </c>
      <c r="AX132" s="41">
        <f>-((SUM(Engineering!AX7:AX8))+SUM(Engineering!AX10:AX13))*1.2</f>
        <v>0</v>
      </c>
      <c r="AY132" s="41">
        <f>-((SUM(Engineering!AY7:AY8))+SUM(Engineering!AY10:AY13))*1.2</f>
        <v>0</v>
      </c>
      <c r="AZ132" s="41">
        <f>-((SUM(Engineering!AZ7:AZ8))+SUM(Engineering!AZ10:AZ13))*1.2</f>
        <v>0</v>
      </c>
      <c r="BA132" s="41">
        <f>-((SUM(Engineering!BA7:BA8))+SUM(Engineering!BA10:BA13))*1.2</f>
        <v>0</v>
      </c>
      <c r="BB132" s="41">
        <f>-((SUM(Engineering!BB7:BB8))+SUM(Engineering!BB10:BB13))*1.2</f>
        <v>0</v>
      </c>
      <c r="BC132" s="41">
        <f>-((SUM(Engineering!BC7:BC8))+SUM(Engineering!BC10:BC13))*1.2</f>
        <v>0</v>
      </c>
      <c r="BD132" s="41">
        <f>-((SUM(Engineering!BD7:BD8))+SUM(Engineering!BD10:BD13))*1.2</f>
        <v>0</v>
      </c>
      <c r="BE132" s="41">
        <f>-((SUM(Engineering!BE7:BE8))+SUM(Engineering!BE10:BE13))*1.2</f>
        <v>0</v>
      </c>
      <c r="BF132" s="41">
        <f>-((SUM(Engineering!BF7:BF8))+SUM(Engineering!BF10:BF13))*1.2</f>
        <v>0</v>
      </c>
      <c r="BG132" s="41">
        <f>-((SUM(Engineering!BG7:BG8))+SUM(Engineering!BG10:BG13))*1.2</f>
        <v>0</v>
      </c>
      <c r="BH132" s="41">
        <f>-((SUM(Engineering!BH7:BH8))+SUM(Engineering!BH10:BH13))*1.2</f>
        <v>0</v>
      </c>
      <c r="BI132" s="41">
        <f>-((SUM(Engineering!BI7:BI8))+SUM(Engineering!BI10:BI13))*1.2</f>
        <v>0</v>
      </c>
      <c r="BJ132" s="41">
        <f>-((SUM(Engineering!BJ7:BJ8))+SUM(Engineering!BJ10:BJ13))*1.2</f>
        <v>0</v>
      </c>
      <c r="BK132" s="41">
        <f>-((SUM(Engineering!BK7:BK8))+SUM(Engineering!BK10:BK13))*1.2</f>
        <v>0</v>
      </c>
      <c r="BL132" s="41">
        <f>-((SUM(Engineering!BL7:BL8))+SUM(Engineering!BL10:BL13))*1.2</f>
        <v>0</v>
      </c>
      <c r="BM132" s="41">
        <f>-((SUM(Engineering!BM7:BM8))+SUM(Engineering!BM10:BM13))*1.2</f>
        <v>0</v>
      </c>
      <c r="BN132" s="41">
        <f>-((SUM(Engineering!BN7:BN8))+SUM(Engineering!BN10:BN13))*1.2</f>
        <v>0</v>
      </c>
      <c r="BO132" s="41">
        <f>-((SUM(Engineering!BO7:BO8))+SUM(Engineering!BO10:BO13))*1.2</f>
        <v>0</v>
      </c>
      <c r="BP132" s="41">
        <f>-((SUM(Engineering!BP7:BP8))+SUM(Engineering!BP10:BP13))*1.2</f>
        <v>0</v>
      </c>
      <c r="BQ132" s="41">
        <f>-((SUM(Engineering!BQ7:BQ8))+SUM(Engineering!BQ10:BQ13))*1.2</f>
        <v>0</v>
      </c>
      <c r="BR132" s="41">
        <f>-((SUM(Engineering!BR7:BR8))+SUM(Engineering!BR10:BR13))*1.2</f>
        <v>0</v>
      </c>
      <c r="BS132" s="41">
        <f>-((SUM(Engineering!BS7:BS8))+SUM(Engineering!BS10:BS13))*1.2</f>
        <v>0</v>
      </c>
      <c r="BT132" s="41">
        <f>-((SUM(Engineering!BT7:BT8))+SUM(Engineering!BT10:BT13))*1.2</f>
        <v>0</v>
      </c>
      <c r="BU132" s="41">
        <f>-((SUM(Engineering!BU7:BU8))+SUM(Engineering!BU10:BU13))*1.2</f>
        <v>0</v>
      </c>
      <c r="BV132" s="41">
        <f>-((SUM(Engineering!BV7:BV8))+SUM(Engineering!BV10:BV13))*1.2</f>
        <v>0</v>
      </c>
      <c r="BW132" s="41">
        <f>-((SUM(Engineering!BW7:BW8))+SUM(Engineering!BW10:BW13))*1.2</f>
        <v>0</v>
      </c>
      <c r="BX132" s="41">
        <f>-((SUM(Engineering!BX7:BX8))+SUM(Engineering!BX10:BX13))*1.2</f>
        <v>0</v>
      </c>
      <c r="BY132" s="41">
        <f>-((SUM(Engineering!BY7:BY8))+SUM(Engineering!BY10:BY13))*1.2</f>
        <v>0</v>
      </c>
      <c r="BZ132" s="41">
        <f>-((SUM(Engineering!BZ7:BZ8))+SUM(Engineering!BZ10:BZ13))*1.2</f>
        <v>0</v>
      </c>
    </row>
    <row r="133" spans="1:78" ht="15.75" customHeight="1" x14ac:dyDescent="0.2">
      <c r="A133" s="63" t="s">
        <v>34</v>
      </c>
      <c r="B133" s="98"/>
      <c r="D133" s="41">
        <f>((-SUM('G&amp;A'!D11:D22))-'G&amp;A'!D8-'G&amp;A'!D26)*1.2</f>
        <v>-532798.99199999997</v>
      </c>
      <c r="E133" s="41">
        <f>((-SUM('G&amp;A'!E11:E22))-'G&amp;A'!E8-'G&amp;A'!E26)*1.2</f>
        <v>-81735.983999999982</v>
      </c>
      <c r="F133" s="41">
        <f>((-SUM('G&amp;A'!F11:F22))-'G&amp;A'!F8-'G&amp;A'!F26)*1.2</f>
        <v>-71232.527519999989</v>
      </c>
      <c r="G133" s="41">
        <f>((-SUM('G&amp;A'!G11:G22))-'G&amp;A'!G8-'G&amp;A'!G26)*1.2</f>
        <v>-41664</v>
      </c>
      <c r="H133" s="41">
        <f>((-SUM('G&amp;A'!H11:H22))-'G&amp;A'!H8-'G&amp;A'!H26)*1.2</f>
        <v>-39288</v>
      </c>
      <c r="I133" s="41">
        <f>((-SUM('G&amp;A'!I11:I22))-'G&amp;A'!I8-'G&amp;A'!I26)*1.2</f>
        <v>-39684</v>
      </c>
      <c r="J133" s="41">
        <f>((-SUM('G&amp;A'!J11:J22))-'G&amp;A'!J8-'G&amp;A'!J26)*1.2</f>
        <v>-43584</v>
      </c>
      <c r="K133" s="41">
        <f>((-SUM('G&amp;A'!K11:K22))-'G&amp;A'!K8-'G&amp;A'!K26)*1.2</f>
        <v>-38664</v>
      </c>
      <c r="L133" s="41">
        <f>((-SUM('G&amp;A'!L11:L22))-'G&amp;A'!L8-'G&amp;A'!L26)*1.2</f>
        <v>-38424</v>
      </c>
      <c r="M133" s="41">
        <f>((-SUM('G&amp;A'!M11:M22))-'G&amp;A'!M8-'G&amp;A'!M26)*1.2</f>
        <v>-38424</v>
      </c>
      <c r="N133" s="41">
        <f>((-SUM('G&amp;A'!N11:N22))-'G&amp;A'!N8-'G&amp;A'!N26)*1.2</f>
        <v>-38424</v>
      </c>
      <c r="O133" s="41">
        <f>((-SUM('G&amp;A'!O11:O22))-'G&amp;A'!O8-'G&amp;A'!O26)*1.2</f>
        <v>-50484</v>
      </c>
      <c r="P133" s="41">
        <f>((-SUM('G&amp;A'!P11:P22))-'G&amp;A'!P8-'G&amp;A'!P26)*1.2</f>
        <v>-62604</v>
      </c>
      <c r="Q133" s="41">
        <f>((-SUM('G&amp;A'!Q11:Q22))-'G&amp;A'!Q8-'G&amp;A'!Q26)*1.2</f>
        <v>-38604</v>
      </c>
      <c r="R133" s="41">
        <f>((-SUM('G&amp;A'!R11:R22))-'G&amp;A'!R8-'G&amp;A'!R26)*1.2</f>
        <v>-38604</v>
      </c>
      <c r="S133" s="41">
        <f>((-SUM('G&amp;A'!S11:S22))-'G&amp;A'!S8-'G&amp;A'!S26)*1.2</f>
        <v>-74581.2</v>
      </c>
      <c r="T133" s="41">
        <f>((-SUM('G&amp;A'!T11:T22))-'G&amp;A'!T8-'G&amp;A'!T26)*1.2</f>
        <v>-38581.199999999997</v>
      </c>
      <c r="U133" s="41">
        <f>((-SUM('G&amp;A'!U11:U22))-'G&amp;A'!U8-'G&amp;A'!U26)*1.2</f>
        <v>-51841.2</v>
      </c>
      <c r="V133" s="41">
        <f>((-SUM('G&amp;A'!V11:V22))-'G&amp;A'!V8-'G&amp;A'!V26)*1.2</f>
        <v>-66361.2</v>
      </c>
      <c r="W133" s="41">
        <f>((-SUM('G&amp;A'!W11:W22))-'G&amp;A'!W8-'G&amp;A'!W26)*1.2</f>
        <v>-42361.2</v>
      </c>
      <c r="X133" s="41">
        <f>((-SUM('G&amp;A'!X11:X22))-'G&amp;A'!X8-'G&amp;A'!X26)*1.2</f>
        <v>-82141.2</v>
      </c>
      <c r="Y133" s="41">
        <f>((-SUM('G&amp;A'!Y11:Y22))-'G&amp;A'!Y8-'G&amp;A'!Y26)*1.2</f>
        <v>-46141.2</v>
      </c>
      <c r="Z133" s="41">
        <f>((-SUM('G&amp;A'!Z11:Z22))-'G&amp;A'!Z8-'G&amp;A'!Z26)*1.2</f>
        <v>-46141.2</v>
      </c>
      <c r="AA133" s="41">
        <f>((-SUM('G&amp;A'!AA11:AA22))-'G&amp;A'!AA8-'G&amp;A'!AA26)*1.2</f>
        <v>-46141.2</v>
      </c>
      <c r="AB133" s="41">
        <f>((-SUM('G&amp;A'!AB11:AB22))-'G&amp;A'!AB8-'G&amp;A'!AB26)*1.2</f>
        <v>-72661.2</v>
      </c>
      <c r="AC133" s="41">
        <f>((-SUM('G&amp;A'!AC11:AC22))-'G&amp;A'!AC8-'G&amp;A'!AC26)*1.2</f>
        <v>-48661.2</v>
      </c>
      <c r="AD133" s="41">
        <f>((-SUM('G&amp;A'!AD11:AD22))-'G&amp;A'!AD8-'G&amp;A'!AD26)*1.2</f>
        <v>-48661.2</v>
      </c>
      <c r="AE133" s="41">
        <f>((-SUM('G&amp;A'!AE11:AE22))-'G&amp;A'!AE8-'G&amp;A'!AE26)*1.2</f>
        <v>-77644.259999999995</v>
      </c>
      <c r="AF133" s="41">
        <f>((-SUM('G&amp;A'!AF11:AF22))-'G&amp;A'!AF8-'G&amp;A'!AF26)*1.2</f>
        <v>-51124.26</v>
      </c>
      <c r="AG133" s="41">
        <f>((-SUM('G&amp;A'!AG11:AG22))-'G&amp;A'!AG8-'G&amp;A'!AG26)*1.2</f>
        <v>-63184.26</v>
      </c>
      <c r="AH133" s="41">
        <f>((-SUM('G&amp;A'!AH11:AH22))-'G&amp;A'!AH8-'G&amp;A'!AH26)*1.2</f>
        <v>-51184.26</v>
      </c>
      <c r="AI133" s="41">
        <f>((-SUM('G&amp;A'!AI11:AI22))-'G&amp;A'!AI8-'G&amp;A'!AI26)*1.2</f>
        <v>-51184.26</v>
      </c>
      <c r="AJ133" s="41">
        <f>((-SUM('G&amp;A'!AJ11:AJ22))-'G&amp;A'!AJ8-'G&amp;A'!AJ26)*1.2</f>
        <v>-75304.259999999995</v>
      </c>
      <c r="AK133" s="41">
        <f>((-SUM('G&amp;A'!AK11:AK22))-'G&amp;A'!AK8-'G&amp;A'!AK26)*1.2</f>
        <v>-75424.259999999995</v>
      </c>
      <c r="AL133" s="41">
        <f>((-SUM('G&amp;A'!AL11:AL22))-'G&amp;A'!AL8-'G&amp;A'!AL26)*1.2</f>
        <v>-51424.26</v>
      </c>
      <c r="AM133" s="41">
        <f>((-SUM('G&amp;A'!AM11:AM22))-'G&amp;A'!AM8-'G&amp;A'!AM26)*1.2</f>
        <v>-51424.26</v>
      </c>
      <c r="AN133" s="41">
        <f>((-SUM('G&amp;A'!AN11:AN22))-'G&amp;A'!AN8-'G&amp;A'!AN26)*1.2</f>
        <v>-51424.26</v>
      </c>
      <c r="AO133" s="41">
        <f>((-SUM('G&amp;A'!AO11:AO22))-'G&amp;A'!AO8-'G&amp;A'!AO26)*1.2</f>
        <v>-51424.26</v>
      </c>
      <c r="AP133" s="41">
        <f>((-SUM('G&amp;A'!AP11:AP22))-'G&amp;A'!AP8-'G&amp;A'!AP26)*1.2</f>
        <v>-51424.26</v>
      </c>
      <c r="AQ133" s="41">
        <f>((-SUM('G&amp;A'!AQ11:AQ22))-'G&amp;A'!AQ8-'G&amp;A'!AQ26)*1.2</f>
        <v>-65944.472999999998</v>
      </c>
      <c r="AR133" s="41">
        <f>((-SUM('G&amp;A'!AR11:AR22))-'G&amp;A'!AR8-'G&amp;A'!AR26)*1.2</f>
        <v>-53944.472999999998</v>
      </c>
      <c r="AS133" s="41">
        <f>((-SUM('G&amp;A'!AS11:AS22))-'G&amp;A'!AS8-'G&amp;A'!AS26)*1.2</f>
        <v>-66004.472999999998</v>
      </c>
      <c r="AT133" s="41">
        <f>((-SUM('G&amp;A'!AT11:AT22))-'G&amp;A'!AT8-'G&amp;A'!AT26)*1.2</f>
        <v>-54004.472999999998</v>
      </c>
      <c r="AU133" s="41">
        <f>((-SUM('G&amp;A'!AU11:AU22))-'G&amp;A'!AU8-'G&amp;A'!AU26)*1.2</f>
        <v>-54004.472999999998</v>
      </c>
      <c r="AV133" s="41">
        <f>((-SUM('G&amp;A'!AV11:AV22))-'G&amp;A'!AV8-'G&amp;A'!AV26)*1.2</f>
        <v>-54004.472999999998</v>
      </c>
      <c r="AW133" s="41">
        <f>((-SUM('G&amp;A'!AW11:AW22))-'G&amp;A'!AW8-'G&amp;A'!AW26)*1.2</f>
        <v>-66064.472999999998</v>
      </c>
      <c r="AX133" s="41">
        <f>((-SUM('G&amp;A'!AX11:AX22))-'G&amp;A'!AX8-'G&amp;A'!AX26)*1.2</f>
        <v>-54064.472999999998</v>
      </c>
      <c r="AY133" s="41">
        <f>((-SUM('G&amp;A'!AY11:AY22))-'G&amp;A'!AY8-'G&amp;A'!AY26)*1.2</f>
        <v>-54064.472999999998</v>
      </c>
      <c r="AZ133" s="41">
        <f>((-SUM('G&amp;A'!AZ11:AZ22))-'G&amp;A'!AZ8-'G&amp;A'!AZ26)*1.2</f>
        <v>-54064.472999999998</v>
      </c>
      <c r="BA133" s="41">
        <f>((-SUM('G&amp;A'!BA11:BA22))-'G&amp;A'!BA8-'G&amp;A'!BA26)*1.2</f>
        <v>-54064.472999999998</v>
      </c>
      <c r="BB133" s="41">
        <f>((-SUM('G&amp;A'!BB11:BB22))-'G&amp;A'!BB8-'G&amp;A'!BB26)*1.2</f>
        <v>-54064.472999999998</v>
      </c>
      <c r="BC133" s="41">
        <f>((-SUM('G&amp;A'!BC11:BC22))-'G&amp;A'!BC8-'G&amp;A'!BC26)*1.2</f>
        <v>-56647.696649999998</v>
      </c>
      <c r="BD133" s="41">
        <f>((-SUM('G&amp;A'!BD11:BD22))-'G&amp;A'!BD8-'G&amp;A'!BD26)*1.2</f>
        <v>-56647.696649999998</v>
      </c>
      <c r="BE133" s="41">
        <f>((-SUM('G&amp;A'!BE11:BE22))-'G&amp;A'!BE8-'G&amp;A'!BE26)*1.2</f>
        <v>-56647.696649999998</v>
      </c>
      <c r="BF133" s="41">
        <f>((-SUM('G&amp;A'!BF11:BF22))-'G&amp;A'!BF8-'G&amp;A'!BF26)*1.2</f>
        <v>-56647.696649999998</v>
      </c>
      <c r="BG133" s="41">
        <f>((-SUM('G&amp;A'!BG11:BG22))-'G&amp;A'!BG8-'G&amp;A'!BG26)*1.2</f>
        <v>-56647.696649999998</v>
      </c>
      <c r="BH133" s="41">
        <f>((-SUM('G&amp;A'!BH11:BH22))-'G&amp;A'!BH8-'G&amp;A'!BH26)*1.2</f>
        <v>-56647.696649999998</v>
      </c>
      <c r="BI133" s="41">
        <f>((-SUM('G&amp;A'!BI11:BI22))-'G&amp;A'!BI8-'G&amp;A'!BI26)*1.2</f>
        <v>-56647.696649999998</v>
      </c>
      <c r="BJ133" s="41">
        <f>((-SUM('G&amp;A'!BJ11:BJ22))-'G&amp;A'!BJ8-'G&amp;A'!BJ26)*1.2</f>
        <v>-56647.696649999998</v>
      </c>
      <c r="BK133" s="41">
        <f>((-SUM('G&amp;A'!BK11:BK22))-'G&amp;A'!BK8-'G&amp;A'!BK26)*1.2</f>
        <v>-56647.696649999998</v>
      </c>
      <c r="BL133" s="41">
        <f>((-SUM('G&amp;A'!BL11:BL22))-'G&amp;A'!BL8-'G&amp;A'!BL26)*1.2</f>
        <v>-56647.696649999998</v>
      </c>
      <c r="BM133" s="41">
        <f>((-SUM('G&amp;A'!BM11:BM22))-'G&amp;A'!BM8-'G&amp;A'!BM26)*1.2</f>
        <v>-56647.696649999998</v>
      </c>
      <c r="BN133" s="41">
        <f>((-SUM('G&amp;A'!BN11:BN22))-'G&amp;A'!BN8-'G&amp;A'!BN26)*1.2</f>
        <v>-56647.696649999998</v>
      </c>
      <c r="BO133" s="41">
        <f>((-SUM('G&amp;A'!BO11:BO22))-'G&amp;A'!BO8-'G&amp;A'!BO26)*1.2</f>
        <v>-56647.696649999998</v>
      </c>
      <c r="BP133" s="41">
        <f>((-SUM('G&amp;A'!BP11:BP22))-'G&amp;A'!BP8-'G&amp;A'!BP26)*1.2</f>
        <v>-56647.696649999998</v>
      </c>
      <c r="BQ133" s="41">
        <f>((-SUM('G&amp;A'!BQ11:BQ22))-'G&amp;A'!BQ8-'G&amp;A'!BQ26)*1.2</f>
        <v>-56647.696649999998</v>
      </c>
      <c r="BR133" s="41">
        <f>((-SUM('G&amp;A'!BR11:BR22))-'G&amp;A'!BR8-'G&amp;A'!BR26)*1.2</f>
        <v>-56647.696649999998</v>
      </c>
      <c r="BS133" s="41">
        <f>((-SUM('G&amp;A'!BS11:BS22))-'G&amp;A'!BS8-'G&amp;A'!BS26)*1.2</f>
        <v>-56647.696649999998</v>
      </c>
      <c r="BT133" s="41">
        <f>((-SUM('G&amp;A'!BT11:BT22))-'G&amp;A'!BT8-'G&amp;A'!BT26)*1.2</f>
        <v>-56647.696649999998</v>
      </c>
      <c r="BU133" s="41">
        <f>((-SUM('G&amp;A'!BU11:BU22))-'G&amp;A'!BU8-'G&amp;A'!BU26)*1.2</f>
        <v>-56647.696649999998</v>
      </c>
      <c r="BV133" s="41">
        <f>((-SUM('G&amp;A'!BV11:BV22))-'G&amp;A'!BV8-'G&amp;A'!BV26)*1.2</f>
        <v>-56647.696649999998</v>
      </c>
      <c r="BW133" s="41">
        <f>((-SUM('G&amp;A'!BW11:BW22))-'G&amp;A'!BW8-'G&amp;A'!BW26)*1.2</f>
        <v>-56647.696649999998</v>
      </c>
      <c r="BX133" s="41">
        <f>((-SUM('G&amp;A'!BX11:BX22))-'G&amp;A'!BX8-'G&amp;A'!BX26)*1.2</f>
        <v>-56647.696649999998</v>
      </c>
      <c r="BY133" s="41">
        <f>((-SUM('G&amp;A'!BY11:BY22))-'G&amp;A'!BY8-'G&amp;A'!BY26)*1.2</f>
        <v>-56647.696649999998</v>
      </c>
      <c r="BZ133" s="41">
        <f>((-SUM('G&amp;A'!BZ11:BZ22))-'G&amp;A'!BZ8-'G&amp;A'!BZ26)*1.2</f>
        <v>-56647.696649999998</v>
      </c>
    </row>
    <row r="134" spans="1:78" ht="15.75" customHeight="1" x14ac:dyDescent="0.2">
      <c r="A134" s="63" t="s">
        <v>80</v>
      </c>
      <c r="B134" s="98"/>
      <c r="D134" s="41">
        <f>-SUM('Product Support'!D8:D9)*1.2</f>
        <v>0</v>
      </c>
      <c r="E134" s="41">
        <f>-SUM('Product Support'!E8:E9)*1.2</f>
        <v>0</v>
      </c>
      <c r="F134" s="41">
        <f>-SUM('Product Support'!F8:F9)*1.2</f>
        <v>0</v>
      </c>
      <c r="G134" s="41">
        <f>-SUM('Product Support'!G8:G9)*1.2</f>
        <v>0</v>
      </c>
      <c r="H134" s="41">
        <f>-SUM('Product Support'!H8:H9)*1.2</f>
        <v>0</v>
      </c>
      <c r="I134" s="41">
        <f>-SUM('Product Support'!I8:I9)*1.2</f>
        <v>-12000</v>
      </c>
      <c r="J134" s="41">
        <f>-SUM('Product Support'!J8:J9)*1.2</f>
        <v>0</v>
      </c>
      <c r="K134" s="41">
        <f>-SUM('Product Support'!K8:K9)*1.2</f>
        <v>0</v>
      </c>
      <c r="L134" s="41">
        <f>-SUM('Product Support'!L8:L9)*1.2</f>
        <v>-12000</v>
      </c>
      <c r="M134" s="41">
        <f>-SUM('Product Support'!M8:M9)*1.2</f>
        <v>0</v>
      </c>
      <c r="N134" s="41">
        <f>-SUM('Product Support'!N8:N9)*1.2</f>
        <v>0</v>
      </c>
      <c r="O134" s="41">
        <f>-SUM('Product Support'!O8:O9)*1.2</f>
        <v>-12000</v>
      </c>
      <c r="P134" s="41">
        <f>-SUM('Product Support'!P8:P9)*1.2</f>
        <v>0</v>
      </c>
      <c r="Q134" s="41">
        <f>-SUM('Product Support'!Q8:Q9)*1.2</f>
        <v>0</v>
      </c>
      <c r="R134" s="41">
        <f>-SUM('Product Support'!R8:R9)*1.2</f>
        <v>-12000</v>
      </c>
      <c r="S134" s="41">
        <f>-SUM('Product Support'!S8:S9)*1.2</f>
        <v>0</v>
      </c>
      <c r="T134" s="41">
        <f>-SUM('Product Support'!T8:T9)*1.2</f>
        <v>0</v>
      </c>
      <c r="U134" s="41">
        <f>-SUM('Product Support'!U8:U9)*1.2</f>
        <v>-12000</v>
      </c>
      <c r="V134" s="41">
        <f>-SUM('Product Support'!V8:V9)*1.2</f>
        <v>0</v>
      </c>
      <c r="W134" s="41">
        <f>-SUM('Product Support'!W8:W9)*1.2</f>
        <v>0</v>
      </c>
      <c r="X134" s="41">
        <f>-SUM('Product Support'!X8:X9)*1.2</f>
        <v>-12000</v>
      </c>
      <c r="Y134" s="41">
        <f>-SUM('Product Support'!Y8:Y9)*1.2</f>
        <v>0</v>
      </c>
      <c r="Z134" s="41">
        <f>-SUM('Product Support'!Z8:Z9)*1.2</f>
        <v>0</v>
      </c>
      <c r="AA134" s="41">
        <f>-SUM('Product Support'!AA8:AA9)*1.2</f>
        <v>-12000</v>
      </c>
      <c r="AB134" s="41">
        <f>-SUM('Product Support'!AB8:AB9)*1.2</f>
        <v>0</v>
      </c>
      <c r="AC134" s="41">
        <f>-SUM('Product Support'!AC8:AC9)*1.2</f>
        <v>0</v>
      </c>
      <c r="AD134" s="41">
        <f>-SUM('Product Support'!AD8:AD9)*1.2</f>
        <v>-12000</v>
      </c>
      <c r="AE134" s="41">
        <f>-SUM('Product Support'!AE8:AE9)*1.2</f>
        <v>0</v>
      </c>
      <c r="AF134" s="41">
        <f>-SUM('Product Support'!AF8:AF9)*1.2</f>
        <v>0</v>
      </c>
      <c r="AG134" s="41">
        <f>-SUM('Product Support'!AG8:AG9)*1.2</f>
        <v>-12000</v>
      </c>
      <c r="AH134" s="41">
        <f>-SUM('Product Support'!AH8:AH9)*1.2</f>
        <v>0</v>
      </c>
      <c r="AI134" s="41">
        <f>-SUM('Product Support'!AI8:AI9)*1.2</f>
        <v>0</v>
      </c>
      <c r="AJ134" s="41">
        <f>-SUM('Product Support'!AJ8:AJ9)*1.2</f>
        <v>-12000</v>
      </c>
      <c r="AK134" s="41">
        <f>-SUM('Product Support'!AK8:AK9)*1.2</f>
        <v>0</v>
      </c>
      <c r="AL134" s="41">
        <f>-SUM('Product Support'!AL8:AL9)*1.2</f>
        <v>0</v>
      </c>
      <c r="AM134" s="41">
        <f>-SUM('Product Support'!AM8:AM9)*1.2</f>
        <v>-12000</v>
      </c>
      <c r="AN134" s="41">
        <f>-SUM('Product Support'!AN8:AN9)*1.2</f>
        <v>0</v>
      </c>
      <c r="AO134" s="41">
        <f>-SUM('Product Support'!AO8:AO9)*1.2</f>
        <v>0</v>
      </c>
      <c r="AP134" s="41">
        <f>-SUM('Product Support'!AP8:AP9)*1.2</f>
        <v>-12000</v>
      </c>
      <c r="AQ134" s="41">
        <f>-SUM('Product Support'!AQ8:AQ9)*1.2</f>
        <v>0</v>
      </c>
      <c r="AR134" s="41">
        <f>-SUM('Product Support'!AR8:AR9)*1.2</f>
        <v>0</v>
      </c>
      <c r="AS134" s="41">
        <f>-SUM('Product Support'!AS8:AS9)*1.2</f>
        <v>-12000</v>
      </c>
      <c r="AT134" s="41">
        <f>-SUM('Product Support'!AT8:AT9)*1.2</f>
        <v>0</v>
      </c>
      <c r="AU134" s="41">
        <f>-SUM('Product Support'!AU8:AU9)*1.2</f>
        <v>0</v>
      </c>
      <c r="AV134" s="41">
        <f>-SUM('Product Support'!AV8:AV9)*1.2</f>
        <v>-12000</v>
      </c>
      <c r="AW134" s="41">
        <f>-SUM('Product Support'!AW8:AW9)*1.2</f>
        <v>0</v>
      </c>
      <c r="AX134" s="41">
        <f>-SUM('Product Support'!AX8:AX9)*1.2</f>
        <v>0</v>
      </c>
      <c r="AY134" s="41">
        <f>-SUM('Product Support'!AY8:AY9)*1.2</f>
        <v>-12000</v>
      </c>
      <c r="AZ134" s="41">
        <f>-SUM('Product Support'!AZ8:AZ9)*1.2</f>
        <v>0</v>
      </c>
      <c r="BA134" s="41">
        <f>-SUM('Product Support'!BA8:BA9)*1.2</f>
        <v>0</v>
      </c>
      <c r="BB134" s="41">
        <f>-SUM('Product Support'!BB8:BB9)*1.2</f>
        <v>-12000</v>
      </c>
      <c r="BC134" s="41">
        <f>-SUM('Product Support'!BC8:BC9)*1.2</f>
        <v>0</v>
      </c>
      <c r="BD134" s="41">
        <f>-SUM('Product Support'!BD8:BD9)*1.2</f>
        <v>0</v>
      </c>
      <c r="BE134" s="41">
        <f>-SUM('Product Support'!BE8:BE9)*1.2</f>
        <v>-12000</v>
      </c>
      <c r="BF134" s="41">
        <f>-SUM('Product Support'!BF8:BF9)*1.2</f>
        <v>0</v>
      </c>
      <c r="BG134" s="41">
        <f>-SUM('Product Support'!BG8:BG9)*1.2</f>
        <v>0</v>
      </c>
      <c r="BH134" s="41">
        <f>-SUM('Product Support'!BH8:BH9)*1.2</f>
        <v>-12000</v>
      </c>
      <c r="BI134" s="41">
        <f>-SUM('Product Support'!BI8:BI9)*1.2</f>
        <v>0</v>
      </c>
      <c r="BJ134" s="41">
        <f>-SUM('Product Support'!BJ8:BJ9)*1.2</f>
        <v>0</v>
      </c>
      <c r="BK134" s="41">
        <f>-SUM('Product Support'!BK8:BK9)*1.2</f>
        <v>-12000</v>
      </c>
      <c r="BL134" s="41">
        <f>-SUM('Product Support'!BL8:BL9)*1.2</f>
        <v>0</v>
      </c>
      <c r="BM134" s="41">
        <f>-SUM('Product Support'!BM8:BM9)*1.2</f>
        <v>0</v>
      </c>
      <c r="BN134" s="41">
        <f>-SUM('Product Support'!BN8:BN9)*1.2</f>
        <v>-12000</v>
      </c>
      <c r="BO134" s="41">
        <f>-SUM('Product Support'!BO8:BO9)*1.2</f>
        <v>-12600</v>
      </c>
      <c r="BP134" s="41">
        <f>-SUM('Product Support'!BP8:BP9)*1.2</f>
        <v>-12600</v>
      </c>
      <c r="BQ134" s="41">
        <f>-SUM('Product Support'!BQ8:BQ9)*1.2</f>
        <v>-12600</v>
      </c>
      <c r="BR134" s="41">
        <f>-SUM('Product Support'!BR8:BR9)*1.2</f>
        <v>-12600</v>
      </c>
      <c r="BS134" s="41">
        <f>-SUM('Product Support'!BS8:BS9)*1.2</f>
        <v>-12600</v>
      </c>
      <c r="BT134" s="41">
        <f>-SUM('Product Support'!BT8:BT9)*1.2</f>
        <v>-12600</v>
      </c>
      <c r="BU134" s="41">
        <f>-SUM('Product Support'!BU8:BU9)*1.2</f>
        <v>-12600</v>
      </c>
      <c r="BV134" s="41">
        <f>-SUM('Product Support'!BV8:BV9)*1.2</f>
        <v>-12600</v>
      </c>
      <c r="BW134" s="41">
        <f>-SUM('Product Support'!BW8:BW9)*1.2</f>
        <v>-12600</v>
      </c>
      <c r="BX134" s="41">
        <f>-SUM('Product Support'!BX8:BX9)*1.2</f>
        <v>-12600</v>
      </c>
      <c r="BY134" s="41">
        <f>-SUM('Product Support'!BY8:BY9)*1.2</f>
        <v>-12600</v>
      </c>
      <c r="BZ134" s="41">
        <f>-SUM('Product Support'!BZ8:BZ9)*1.2</f>
        <v>-12600</v>
      </c>
    </row>
    <row r="135" spans="1:78" ht="15.75" customHeight="1" thickBot="1" x14ac:dyDescent="0.25">
      <c r="B135" s="98"/>
      <c r="C135" s="119">
        <f>SUM(C131:C133)</f>
        <v>0</v>
      </c>
      <c r="D135" s="82">
        <f t="shared" ref="D135:BN135" si="235">SUM(D130:D134)</f>
        <v>-769692.52799999993</v>
      </c>
      <c r="E135" s="82">
        <f t="shared" si="235"/>
        <v>-91582.127999999982</v>
      </c>
      <c r="F135" s="82">
        <f t="shared" si="235"/>
        <v>-85520.445119999989</v>
      </c>
      <c r="G135" s="82">
        <f t="shared" si="235"/>
        <v>-52116</v>
      </c>
      <c r="H135" s="82">
        <f t="shared" si="235"/>
        <v>-49740</v>
      </c>
      <c r="I135" s="82">
        <f t="shared" si="235"/>
        <v>-62136</v>
      </c>
      <c r="J135" s="82">
        <f t="shared" si="235"/>
        <v>-99180</v>
      </c>
      <c r="K135" s="82">
        <f t="shared" si="235"/>
        <v>-49116</v>
      </c>
      <c r="L135" s="82">
        <f t="shared" si="235"/>
        <v>-123228</v>
      </c>
      <c r="M135" s="82">
        <f t="shared" si="235"/>
        <v>-47196</v>
      </c>
      <c r="N135" s="82">
        <f t="shared" si="235"/>
        <v>-47196</v>
      </c>
      <c r="O135" s="82">
        <f t="shared" si="235"/>
        <v>-71256</v>
      </c>
      <c r="P135" s="82">
        <f t="shared" si="235"/>
        <v>-71376</v>
      </c>
      <c r="Q135" s="82">
        <f t="shared" si="235"/>
        <v>-47376</v>
      </c>
      <c r="R135" s="82">
        <f t="shared" si="235"/>
        <v>-59376</v>
      </c>
      <c r="S135" s="82">
        <f t="shared" si="235"/>
        <v>-173491.8</v>
      </c>
      <c r="T135" s="82">
        <f t="shared" si="235"/>
        <v>-77491.799999999988</v>
      </c>
      <c r="U135" s="82">
        <f t="shared" si="235"/>
        <v>-102751.79999999999</v>
      </c>
      <c r="V135" s="82">
        <f t="shared" si="235"/>
        <v>-358591.8</v>
      </c>
      <c r="W135" s="82">
        <f t="shared" si="235"/>
        <v>-143551.79999999999</v>
      </c>
      <c r="X135" s="82">
        <f t="shared" si="235"/>
        <v>-161251.79999999999</v>
      </c>
      <c r="Y135" s="82">
        <f t="shared" si="235"/>
        <v>-109651.79999999999</v>
      </c>
      <c r="Z135" s="82">
        <f t="shared" si="235"/>
        <v>-79651.799999999988</v>
      </c>
      <c r="AA135" s="82">
        <f t="shared" si="235"/>
        <v>-181651.8</v>
      </c>
      <c r="AB135" s="82">
        <f t="shared" si="235"/>
        <v>-136171.79999999999</v>
      </c>
      <c r="AC135" s="82">
        <f t="shared" si="235"/>
        <v>-82171.799999999988</v>
      </c>
      <c r="AD135" s="82">
        <f t="shared" si="235"/>
        <v>-94171.799999999988</v>
      </c>
      <c r="AE135" s="82">
        <f t="shared" si="235"/>
        <v>-202830.39</v>
      </c>
      <c r="AF135" s="82">
        <f t="shared" si="235"/>
        <v>-236310.39</v>
      </c>
      <c r="AG135" s="82">
        <f t="shared" si="235"/>
        <v>-260370.39</v>
      </c>
      <c r="AH135" s="82">
        <f t="shared" si="235"/>
        <v>-296370.39</v>
      </c>
      <c r="AI135" s="82">
        <f t="shared" si="235"/>
        <v>-292770.39</v>
      </c>
      <c r="AJ135" s="82">
        <f t="shared" si="235"/>
        <v>-216090.39</v>
      </c>
      <c r="AK135" s="82">
        <f t="shared" si="235"/>
        <v>-200610.39</v>
      </c>
      <c r="AL135" s="82">
        <f t="shared" si="235"/>
        <v>-176610.39</v>
      </c>
      <c r="AM135" s="82">
        <f t="shared" si="235"/>
        <v>-278610.39</v>
      </c>
      <c r="AN135" s="82">
        <f t="shared" si="235"/>
        <v>-356610.39</v>
      </c>
      <c r="AO135" s="82">
        <f t="shared" si="235"/>
        <v>-146610.39000000001</v>
      </c>
      <c r="AP135" s="82">
        <f t="shared" si="235"/>
        <v>-128610.39</v>
      </c>
      <c r="AQ135" s="82">
        <f t="shared" si="235"/>
        <v>-192889.90950000001</v>
      </c>
      <c r="AR135" s="82">
        <f t="shared" si="235"/>
        <v>-420889.90950000001</v>
      </c>
      <c r="AS135" s="82">
        <f t="shared" si="235"/>
        <v>-234949.90950000001</v>
      </c>
      <c r="AT135" s="82">
        <f t="shared" si="235"/>
        <v>-300949.90950000001</v>
      </c>
      <c r="AU135" s="82">
        <f t="shared" si="235"/>
        <v>-297349.90950000001</v>
      </c>
      <c r="AV135" s="82">
        <f t="shared" si="235"/>
        <v>-196549.90950000001</v>
      </c>
      <c r="AW135" s="82">
        <f t="shared" si="235"/>
        <v>-223009.90950000001</v>
      </c>
      <c r="AX135" s="82">
        <f t="shared" si="235"/>
        <v>-241009.90950000001</v>
      </c>
      <c r="AY135" s="82">
        <f t="shared" si="235"/>
        <v>-253009.90950000001</v>
      </c>
      <c r="AZ135" s="82">
        <f t="shared" si="235"/>
        <v>-361009.90950000001</v>
      </c>
      <c r="BA135" s="82">
        <f t="shared" si="235"/>
        <v>-151009.90950000001</v>
      </c>
      <c r="BB135" s="82">
        <f t="shared" si="235"/>
        <v>-133009.90950000001</v>
      </c>
      <c r="BC135" s="82">
        <f t="shared" si="235"/>
        <v>-275440.40497500001</v>
      </c>
      <c r="BD135" s="82">
        <f t="shared" si="235"/>
        <v>-395440.40497500001</v>
      </c>
      <c r="BE135" s="82">
        <f t="shared" si="235"/>
        <v>-287440.40497500001</v>
      </c>
      <c r="BF135" s="82">
        <f t="shared" si="235"/>
        <v>-305440.40497500001</v>
      </c>
      <c r="BG135" s="82">
        <f t="shared" si="235"/>
        <v>-391840.40497500001</v>
      </c>
      <c r="BH135" s="82">
        <f t="shared" si="235"/>
        <v>-231040.40497500001</v>
      </c>
      <c r="BI135" s="82">
        <f t="shared" si="235"/>
        <v>-215440.40497500001</v>
      </c>
      <c r="BJ135" s="82">
        <f t="shared" si="235"/>
        <v>-185440.40497500001</v>
      </c>
      <c r="BK135" s="82">
        <f t="shared" si="235"/>
        <v>-317440.40497500001</v>
      </c>
      <c r="BL135" s="82">
        <f t="shared" si="235"/>
        <v>-395440.40497500001</v>
      </c>
      <c r="BM135" s="82">
        <f t="shared" si="235"/>
        <v>-155440.40497500001</v>
      </c>
      <c r="BN135" s="82">
        <f t="shared" si="235"/>
        <v>-137440.40497500001</v>
      </c>
      <c r="BO135" s="82">
        <f t="shared" ref="BO135:BZ135" si="236">SUM(BO130:BO134)</f>
        <v>-288040.40497500001</v>
      </c>
      <c r="BP135" s="82">
        <f t="shared" si="236"/>
        <v>-378040.40497500001</v>
      </c>
      <c r="BQ135" s="82">
        <f t="shared" si="236"/>
        <v>-318040.40497500001</v>
      </c>
      <c r="BR135" s="82">
        <f t="shared" si="236"/>
        <v>-318040.40497500001</v>
      </c>
      <c r="BS135" s="82">
        <f t="shared" si="236"/>
        <v>-348040.40497500001</v>
      </c>
      <c r="BT135" s="82">
        <f t="shared" si="236"/>
        <v>-258040.40497500001</v>
      </c>
      <c r="BU135" s="82">
        <f t="shared" si="236"/>
        <v>-258040.40497500001</v>
      </c>
      <c r="BV135" s="82">
        <f t="shared" si="236"/>
        <v>-198040.40497500001</v>
      </c>
      <c r="BW135" s="82">
        <f t="shared" si="236"/>
        <v>-318040.40497500001</v>
      </c>
      <c r="BX135" s="82">
        <f t="shared" si="236"/>
        <v>-408040.40497500001</v>
      </c>
      <c r="BY135" s="82">
        <f t="shared" si="236"/>
        <v>-168040.40497500001</v>
      </c>
      <c r="BZ135" s="82">
        <f t="shared" si="236"/>
        <v>-138040.40497500001</v>
      </c>
    </row>
    <row r="136" spans="1:78" ht="15.75" customHeight="1" thickTop="1" x14ac:dyDescent="0.2">
      <c r="A136" s="42" t="s">
        <v>199</v>
      </c>
      <c r="B136" s="98"/>
    </row>
    <row r="137" spans="1:78" ht="15.75" customHeight="1" x14ac:dyDescent="0.2">
      <c r="A137" s="31" t="s">
        <v>200</v>
      </c>
      <c r="B137" s="98"/>
      <c r="D137" s="41">
        <f t="shared" ref="D137:BN137" si="237">-B130</f>
        <v>0</v>
      </c>
      <c r="E137" s="41">
        <f t="shared" si="237"/>
        <v>0</v>
      </c>
      <c r="F137" s="41">
        <f t="shared" si="237"/>
        <v>0</v>
      </c>
      <c r="G137" s="41">
        <f t="shared" si="237"/>
        <v>0</v>
      </c>
      <c r="H137" s="41">
        <f t="shared" si="237"/>
        <v>0</v>
      </c>
      <c r="I137" s="41">
        <f t="shared" si="237"/>
        <v>7680</v>
      </c>
      <c r="J137" s="41">
        <f t="shared" si="237"/>
        <v>7680</v>
      </c>
      <c r="K137" s="41">
        <f t="shared" si="237"/>
        <v>7680</v>
      </c>
      <c r="L137" s="41">
        <f t="shared" si="237"/>
        <v>7680</v>
      </c>
      <c r="M137" s="41">
        <f t="shared" si="237"/>
        <v>7680</v>
      </c>
      <c r="N137" s="41">
        <f t="shared" si="237"/>
        <v>33600</v>
      </c>
      <c r="O137" s="41">
        <f t="shared" si="237"/>
        <v>0</v>
      </c>
      <c r="P137" s="41">
        <f t="shared" si="237"/>
        <v>0</v>
      </c>
      <c r="Q137" s="41">
        <f t="shared" si="237"/>
        <v>0</v>
      </c>
      <c r="R137" s="41">
        <f t="shared" si="237"/>
        <v>0</v>
      </c>
      <c r="S137" s="41">
        <f t="shared" si="237"/>
        <v>0</v>
      </c>
      <c r="T137" s="41">
        <f t="shared" si="237"/>
        <v>0</v>
      </c>
      <c r="U137" s="41">
        <f t="shared" si="237"/>
        <v>90000</v>
      </c>
      <c r="V137" s="41">
        <f t="shared" si="237"/>
        <v>30000</v>
      </c>
      <c r="W137" s="41">
        <f t="shared" si="237"/>
        <v>30000</v>
      </c>
      <c r="X137" s="41">
        <f t="shared" si="237"/>
        <v>258720</v>
      </c>
      <c r="Y137" s="41">
        <f t="shared" si="237"/>
        <v>7680</v>
      </c>
      <c r="Z137" s="41">
        <f t="shared" si="237"/>
        <v>33600</v>
      </c>
      <c r="AA137" s="41">
        <f t="shared" si="237"/>
        <v>30000</v>
      </c>
      <c r="AB137" s="41">
        <f t="shared" si="237"/>
        <v>0</v>
      </c>
      <c r="AC137" s="41">
        <f t="shared" si="237"/>
        <v>30000</v>
      </c>
      <c r="AD137" s="41">
        <f t="shared" si="237"/>
        <v>30000</v>
      </c>
      <c r="AE137" s="41">
        <f t="shared" si="237"/>
        <v>0</v>
      </c>
      <c r="AF137" s="41">
        <f t="shared" si="237"/>
        <v>0</v>
      </c>
      <c r="AG137" s="41">
        <f t="shared" si="237"/>
        <v>90000</v>
      </c>
      <c r="AH137" s="41">
        <f t="shared" si="237"/>
        <v>150000</v>
      </c>
      <c r="AI137" s="41">
        <f t="shared" si="237"/>
        <v>90000</v>
      </c>
      <c r="AJ137" s="41">
        <f t="shared" si="237"/>
        <v>210000</v>
      </c>
      <c r="AK137" s="41">
        <f t="shared" si="237"/>
        <v>206400</v>
      </c>
      <c r="AL137" s="41">
        <f t="shared" si="237"/>
        <v>93600</v>
      </c>
      <c r="AM137" s="41">
        <f t="shared" si="237"/>
        <v>90000</v>
      </c>
      <c r="AN137" s="41">
        <f t="shared" si="237"/>
        <v>90000</v>
      </c>
      <c r="AO137" s="41">
        <f t="shared" si="237"/>
        <v>120000</v>
      </c>
      <c r="AP137" s="41">
        <f t="shared" si="237"/>
        <v>270000</v>
      </c>
      <c r="AQ137" s="41">
        <f t="shared" si="237"/>
        <v>60000</v>
      </c>
      <c r="AR137" s="41">
        <f t="shared" si="237"/>
        <v>30000</v>
      </c>
      <c r="AS137" s="41">
        <f t="shared" si="237"/>
        <v>90000</v>
      </c>
      <c r="AT137" s="41">
        <f t="shared" si="237"/>
        <v>330000</v>
      </c>
      <c r="AU137" s="41">
        <f t="shared" si="237"/>
        <v>120000</v>
      </c>
      <c r="AV137" s="41">
        <f t="shared" si="237"/>
        <v>210000</v>
      </c>
      <c r="AW137" s="41">
        <f t="shared" si="237"/>
        <v>206400</v>
      </c>
      <c r="AX137" s="41">
        <f t="shared" si="237"/>
        <v>93600</v>
      </c>
      <c r="AY137" s="41">
        <f t="shared" si="237"/>
        <v>120000</v>
      </c>
      <c r="AZ137" s="41">
        <f t="shared" si="237"/>
        <v>150000</v>
      </c>
      <c r="BA137" s="41">
        <f t="shared" si="237"/>
        <v>150000</v>
      </c>
      <c r="BB137" s="41">
        <f t="shared" si="237"/>
        <v>270000</v>
      </c>
      <c r="BC137" s="41">
        <f t="shared" si="237"/>
        <v>60000</v>
      </c>
      <c r="BD137" s="41">
        <f t="shared" si="237"/>
        <v>30000</v>
      </c>
      <c r="BE137" s="41">
        <f t="shared" si="237"/>
        <v>180000</v>
      </c>
      <c r="BF137" s="41">
        <f t="shared" si="237"/>
        <v>300000</v>
      </c>
      <c r="BG137" s="41">
        <f t="shared" si="237"/>
        <v>180000</v>
      </c>
      <c r="BH137" s="41">
        <f t="shared" si="237"/>
        <v>210000</v>
      </c>
      <c r="BI137" s="41">
        <f t="shared" si="237"/>
        <v>296400</v>
      </c>
      <c r="BJ137" s="41">
        <f t="shared" si="237"/>
        <v>123600</v>
      </c>
      <c r="BK137" s="41">
        <f t="shared" si="237"/>
        <v>120000</v>
      </c>
      <c r="BL137" s="41">
        <f t="shared" si="237"/>
        <v>90000</v>
      </c>
      <c r="BM137" s="41">
        <f t="shared" si="237"/>
        <v>210000</v>
      </c>
      <c r="BN137" s="41">
        <f t="shared" si="237"/>
        <v>300000</v>
      </c>
      <c r="BO137" s="41">
        <f t="shared" ref="BO137" si="238">-BM130</f>
        <v>60000</v>
      </c>
      <c r="BP137" s="41">
        <f t="shared" ref="BP137" si="239">-BN130</f>
        <v>30000</v>
      </c>
      <c r="BQ137" s="41">
        <f t="shared" ref="BQ137" si="240">-BO130</f>
        <v>180000</v>
      </c>
      <c r="BR137" s="41">
        <f t="shared" ref="BR137" si="241">-BP130</f>
        <v>270000</v>
      </c>
      <c r="BS137" s="41">
        <f t="shared" ref="BS137" si="242">-BQ130</f>
        <v>210000</v>
      </c>
      <c r="BT137" s="41">
        <f t="shared" ref="BT137" si="243">-BR130</f>
        <v>210000</v>
      </c>
      <c r="BU137" s="41">
        <f t="shared" ref="BU137" si="244">-BS130</f>
        <v>240000</v>
      </c>
      <c r="BV137" s="41">
        <f t="shared" ref="BV137" si="245">-BT130</f>
        <v>150000</v>
      </c>
      <c r="BW137" s="41">
        <f t="shared" ref="BW137" si="246">-BU130</f>
        <v>150000</v>
      </c>
      <c r="BX137" s="41">
        <f t="shared" ref="BX137" si="247">-BV130</f>
        <v>90000</v>
      </c>
      <c r="BY137" s="41">
        <f t="shared" ref="BY137" si="248">-BW130</f>
        <v>210000</v>
      </c>
      <c r="BZ137" s="41">
        <f t="shared" ref="BZ137" si="249">-BX130</f>
        <v>300000</v>
      </c>
    </row>
    <row r="138" spans="1:78" ht="15.75" customHeight="1" x14ac:dyDescent="0.2">
      <c r="A138" s="63" t="s">
        <v>97</v>
      </c>
      <c r="B138" s="98"/>
      <c r="D138" s="41">
        <v>1035286</v>
      </c>
      <c r="E138" s="41">
        <v>58165</v>
      </c>
      <c r="F138" s="41">
        <f t="shared" ref="F138:BN138" si="250">-E131</f>
        <v>9846.1440000000002</v>
      </c>
      <c r="G138" s="41">
        <f t="shared" si="250"/>
        <v>14287.917600000002</v>
      </c>
      <c r="H138" s="41">
        <f t="shared" si="250"/>
        <v>2772</v>
      </c>
      <c r="I138" s="41">
        <f t="shared" si="250"/>
        <v>2772</v>
      </c>
      <c r="J138" s="41">
        <f t="shared" si="250"/>
        <v>2772</v>
      </c>
      <c r="K138" s="41">
        <f t="shared" si="250"/>
        <v>47916</v>
      </c>
      <c r="L138" s="41">
        <f t="shared" si="250"/>
        <v>2772</v>
      </c>
      <c r="M138" s="41">
        <f t="shared" si="250"/>
        <v>39204</v>
      </c>
      <c r="N138" s="41">
        <f t="shared" si="250"/>
        <v>8772</v>
      </c>
      <c r="O138" s="41">
        <f t="shared" si="250"/>
        <v>8772</v>
      </c>
      <c r="P138" s="41">
        <f t="shared" si="250"/>
        <v>8772</v>
      </c>
      <c r="Q138" s="41">
        <f t="shared" si="250"/>
        <v>8772</v>
      </c>
      <c r="R138" s="41">
        <f t="shared" si="250"/>
        <v>8772</v>
      </c>
      <c r="S138" s="41">
        <f t="shared" si="250"/>
        <v>8772</v>
      </c>
      <c r="T138" s="41">
        <f t="shared" si="250"/>
        <v>8910.6</v>
      </c>
      <c r="U138" s="41">
        <f t="shared" si="250"/>
        <v>8910.6</v>
      </c>
      <c r="V138" s="41">
        <f t="shared" si="250"/>
        <v>8910.6</v>
      </c>
      <c r="W138" s="41">
        <f t="shared" si="250"/>
        <v>33510.6</v>
      </c>
      <c r="X138" s="41">
        <f t="shared" si="250"/>
        <v>33510.6</v>
      </c>
      <c r="Y138" s="41">
        <f t="shared" si="250"/>
        <v>33510.6</v>
      </c>
      <c r="Z138" s="41">
        <f t="shared" si="250"/>
        <v>33510.6</v>
      </c>
      <c r="AA138" s="41">
        <f t="shared" si="250"/>
        <v>33510.6</v>
      </c>
      <c r="AB138" s="41">
        <f t="shared" si="250"/>
        <v>33510.6</v>
      </c>
      <c r="AC138" s="41">
        <f t="shared" si="250"/>
        <v>33510.6</v>
      </c>
      <c r="AD138" s="41">
        <f t="shared" si="250"/>
        <v>33510.6</v>
      </c>
      <c r="AE138" s="41">
        <f t="shared" si="250"/>
        <v>33510.6</v>
      </c>
      <c r="AF138" s="41">
        <f t="shared" si="250"/>
        <v>35186.129999999997</v>
      </c>
      <c r="AG138" s="41">
        <f t="shared" si="250"/>
        <v>35186.129999999997</v>
      </c>
      <c r="AH138" s="41">
        <f t="shared" si="250"/>
        <v>35186.129999999997</v>
      </c>
      <c r="AI138" s="41">
        <f t="shared" si="250"/>
        <v>35186.129999999997</v>
      </c>
      <c r="AJ138" s="41">
        <f t="shared" si="250"/>
        <v>35186.129999999997</v>
      </c>
      <c r="AK138" s="41">
        <f t="shared" si="250"/>
        <v>35186.129999999997</v>
      </c>
      <c r="AL138" s="41">
        <f t="shared" si="250"/>
        <v>35186.129999999997</v>
      </c>
      <c r="AM138" s="41">
        <f t="shared" si="250"/>
        <v>35186.129999999997</v>
      </c>
      <c r="AN138" s="41">
        <f t="shared" si="250"/>
        <v>35186.129999999997</v>
      </c>
      <c r="AO138" s="41">
        <f t="shared" si="250"/>
        <v>35186.129999999997</v>
      </c>
      <c r="AP138" s="41">
        <f t="shared" si="250"/>
        <v>35186.129999999997</v>
      </c>
      <c r="AQ138" s="41">
        <f t="shared" si="250"/>
        <v>35186.129999999997</v>
      </c>
      <c r="AR138" s="41">
        <f t="shared" si="250"/>
        <v>36945.436499999996</v>
      </c>
      <c r="AS138" s="41">
        <f t="shared" si="250"/>
        <v>36945.436499999996</v>
      </c>
      <c r="AT138" s="41">
        <f t="shared" si="250"/>
        <v>36945.436499999996</v>
      </c>
      <c r="AU138" s="41">
        <f t="shared" si="250"/>
        <v>36945.436499999996</v>
      </c>
      <c r="AV138" s="41">
        <f t="shared" si="250"/>
        <v>36945.436499999996</v>
      </c>
      <c r="AW138" s="41">
        <f t="shared" si="250"/>
        <v>36945.436499999996</v>
      </c>
      <c r="AX138" s="41">
        <f t="shared" si="250"/>
        <v>36945.436499999996</v>
      </c>
      <c r="AY138" s="41">
        <f t="shared" si="250"/>
        <v>36945.436499999996</v>
      </c>
      <c r="AZ138" s="41">
        <f t="shared" si="250"/>
        <v>36945.436499999996</v>
      </c>
      <c r="BA138" s="41">
        <f t="shared" si="250"/>
        <v>36945.436499999996</v>
      </c>
      <c r="BB138" s="41">
        <f t="shared" si="250"/>
        <v>36945.436499999996</v>
      </c>
      <c r="BC138" s="41">
        <f t="shared" si="250"/>
        <v>36945.436499999996</v>
      </c>
      <c r="BD138" s="41">
        <f t="shared" si="250"/>
        <v>38792.708325</v>
      </c>
      <c r="BE138" s="41">
        <f t="shared" si="250"/>
        <v>38792.708325</v>
      </c>
      <c r="BF138" s="41">
        <f t="shared" si="250"/>
        <v>38792.708325</v>
      </c>
      <c r="BG138" s="41">
        <f t="shared" si="250"/>
        <v>38792.708325</v>
      </c>
      <c r="BH138" s="41">
        <f t="shared" si="250"/>
        <v>38792.708325</v>
      </c>
      <c r="BI138" s="41">
        <f t="shared" si="250"/>
        <v>38792.708325</v>
      </c>
      <c r="BJ138" s="41">
        <f t="shared" si="250"/>
        <v>38792.708325</v>
      </c>
      <c r="BK138" s="41">
        <f t="shared" si="250"/>
        <v>38792.708325</v>
      </c>
      <c r="BL138" s="41">
        <f t="shared" si="250"/>
        <v>38792.708325</v>
      </c>
      <c r="BM138" s="41">
        <f t="shared" si="250"/>
        <v>38792.708325</v>
      </c>
      <c r="BN138" s="41">
        <f t="shared" si="250"/>
        <v>38792.708325</v>
      </c>
      <c r="BO138" s="41">
        <f t="shared" ref="BO138:BO141" si="251">-BN131</f>
        <v>38792.708325</v>
      </c>
      <c r="BP138" s="41">
        <f t="shared" ref="BP138:BP141" si="252">-BO131</f>
        <v>38792.708325</v>
      </c>
      <c r="BQ138" s="41">
        <f t="shared" ref="BQ138:BQ141" si="253">-BP131</f>
        <v>38792.708325</v>
      </c>
      <c r="BR138" s="41">
        <f t="shared" ref="BR138:BR141" si="254">-BQ131</f>
        <v>38792.708325</v>
      </c>
      <c r="BS138" s="41">
        <f t="shared" ref="BS138:BS141" si="255">-BR131</f>
        <v>38792.708325</v>
      </c>
      <c r="BT138" s="41">
        <f t="shared" ref="BT138:BT141" si="256">-BS131</f>
        <v>38792.708325</v>
      </c>
      <c r="BU138" s="41">
        <f t="shared" ref="BU138:BU141" si="257">-BT131</f>
        <v>38792.708325</v>
      </c>
      <c r="BV138" s="41">
        <f t="shared" ref="BV138:BV141" si="258">-BU131</f>
        <v>38792.708325</v>
      </c>
      <c r="BW138" s="41">
        <f t="shared" ref="BW138:BW141" si="259">-BV131</f>
        <v>38792.708325</v>
      </c>
      <c r="BX138" s="41">
        <f t="shared" ref="BX138:BX141" si="260">-BW131</f>
        <v>38792.708325</v>
      </c>
      <c r="BY138" s="41">
        <f t="shared" ref="BY138:BY141" si="261">-BX131</f>
        <v>38792.708325</v>
      </c>
      <c r="BZ138" s="41">
        <f t="shared" ref="BZ138:BZ141" si="262">-BY131</f>
        <v>38792.708325</v>
      </c>
    </row>
    <row r="139" spans="1:78" ht="15.75" customHeight="1" x14ac:dyDescent="0.2">
      <c r="A139" s="31" t="s">
        <v>78</v>
      </c>
      <c r="B139" s="98"/>
      <c r="D139" s="41">
        <f>D132</f>
        <v>0</v>
      </c>
      <c r="E139" s="41"/>
      <c r="F139" s="41">
        <f t="shared" ref="F139:BN139" si="263">-E132</f>
        <v>0</v>
      </c>
      <c r="G139" s="41">
        <f t="shared" si="263"/>
        <v>0</v>
      </c>
      <c r="H139" s="41">
        <f t="shared" si="263"/>
        <v>0</v>
      </c>
      <c r="I139" s="41">
        <f t="shared" si="263"/>
        <v>0</v>
      </c>
      <c r="J139" s="41">
        <f t="shared" si="263"/>
        <v>0</v>
      </c>
      <c r="K139" s="41">
        <f t="shared" si="263"/>
        <v>0</v>
      </c>
      <c r="L139" s="41">
        <f t="shared" si="263"/>
        <v>0</v>
      </c>
      <c r="M139" s="41">
        <f t="shared" si="263"/>
        <v>0</v>
      </c>
      <c r="N139" s="41">
        <f t="shared" si="263"/>
        <v>0</v>
      </c>
      <c r="O139" s="41">
        <f t="shared" si="263"/>
        <v>0</v>
      </c>
      <c r="P139" s="41">
        <f t="shared" si="263"/>
        <v>0</v>
      </c>
      <c r="Q139" s="41">
        <f t="shared" si="263"/>
        <v>0</v>
      </c>
      <c r="R139" s="41">
        <f t="shared" si="263"/>
        <v>0</v>
      </c>
      <c r="S139" s="41">
        <f t="shared" si="263"/>
        <v>0</v>
      </c>
      <c r="T139" s="41">
        <f t="shared" si="263"/>
        <v>0</v>
      </c>
      <c r="U139" s="41">
        <f t="shared" si="263"/>
        <v>0</v>
      </c>
      <c r="V139" s="41">
        <f t="shared" si="263"/>
        <v>0</v>
      </c>
      <c r="W139" s="41">
        <f t="shared" si="263"/>
        <v>0</v>
      </c>
      <c r="X139" s="41">
        <f t="shared" si="263"/>
        <v>60000</v>
      </c>
      <c r="Y139" s="41">
        <f t="shared" si="263"/>
        <v>0</v>
      </c>
      <c r="Z139" s="41">
        <f t="shared" si="263"/>
        <v>0</v>
      </c>
      <c r="AA139" s="41">
        <f t="shared" si="263"/>
        <v>0</v>
      </c>
      <c r="AB139" s="41">
        <f t="shared" si="263"/>
        <v>60000</v>
      </c>
      <c r="AC139" s="41">
        <f t="shared" si="263"/>
        <v>0</v>
      </c>
      <c r="AD139" s="41">
        <f t="shared" si="263"/>
        <v>0</v>
      </c>
      <c r="AE139" s="41">
        <f t="shared" si="263"/>
        <v>0</v>
      </c>
      <c r="AF139" s="41">
        <f t="shared" si="263"/>
        <v>0</v>
      </c>
      <c r="AG139" s="41">
        <f t="shared" si="263"/>
        <v>0</v>
      </c>
      <c r="AH139" s="41">
        <f t="shared" si="263"/>
        <v>60000</v>
      </c>
      <c r="AI139" s="41">
        <f t="shared" si="263"/>
        <v>0</v>
      </c>
      <c r="AJ139" s="41">
        <f t="shared" si="263"/>
        <v>0</v>
      </c>
      <c r="AK139" s="41">
        <f t="shared" si="263"/>
        <v>0</v>
      </c>
      <c r="AL139" s="41">
        <f t="shared" si="263"/>
        <v>0</v>
      </c>
      <c r="AM139" s="41">
        <f t="shared" si="263"/>
        <v>0</v>
      </c>
      <c r="AN139" s="41">
        <f t="shared" si="263"/>
        <v>60000</v>
      </c>
      <c r="AO139" s="41">
        <f t="shared" si="263"/>
        <v>0</v>
      </c>
      <c r="AP139" s="41">
        <f t="shared" si="263"/>
        <v>0</v>
      </c>
      <c r="AQ139" s="41">
        <f t="shared" si="263"/>
        <v>0</v>
      </c>
      <c r="AR139" s="41">
        <f t="shared" si="263"/>
        <v>0</v>
      </c>
      <c r="AS139" s="41">
        <f t="shared" si="263"/>
        <v>0</v>
      </c>
      <c r="AT139" s="41">
        <f t="shared" si="263"/>
        <v>0</v>
      </c>
      <c r="AU139" s="41">
        <f t="shared" si="263"/>
        <v>0</v>
      </c>
      <c r="AV139" s="41">
        <f t="shared" si="263"/>
        <v>0</v>
      </c>
      <c r="AW139" s="41">
        <f t="shared" si="263"/>
        <v>0</v>
      </c>
      <c r="AX139" s="41">
        <f t="shared" si="263"/>
        <v>0</v>
      </c>
      <c r="AY139" s="41">
        <f t="shared" si="263"/>
        <v>0</v>
      </c>
      <c r="AZ139" s="41">
        <f t="shared" si="263"/>
        <v>0</v>
      </c>
      <c r="BA139" s="41">
        <f t="shared" si="263"/>
        <v>0</v>
      </c>
      <c r="BB139" s="41">
        <f t="shared" si="263"/>
        <v>0</v>
      </c>
      <c r="BC139" s="41">
        <f t="shared" si="263"/>
        <v>0</v>
      </c>
      <c r="BD139" s="41">
        <f t="shared" si="263"/>
        <v>0</v>
      </c>
      <c r="BE139" s="41">
        <f t="shared" si="263"/>
        <v>0</v>
      </c>
      <c r="BF139" s="41">
        <f t="shared" si="263"/>
        <v>0</v>
      </c>
      <c r="BG139" s="41">
        <f t="shared" si="263"/>
        <v>0</v>
      </c>
      <c r="BH139" s="41">
        <f t="shared" si="263"/>
        <v>0</v>
      </c>
      <c r="BI139" s="41">
        <f t="shared" si="263"/>
        <v>0</v>
      </c>
      <c r="BJ139" s="41">
        <f t="shared" si="263"/>
        <v>0</v>
      </c>
      <c r="BK139" s="41">
        <f t="shared" si="263"/>
        <v>0</v>
      </c>
      <c r="BL139" s="41">
        <f t="shared" si="263"/>
        <v>0</v>
      </c>
      <c r="BM139" s="41">
        <f t="shared" si="263"/>
        <v>0</v>
      </c>
      <c r="BN139" s="41">
        <f t="shared" si="263"/>
        <v>0</v>
      </c>
      <c r="BO139" s="41">
        <f t="shared" si="251"/>
        <v>0</v>
      </c>
      <c r="BP139" s="41">
        <f t="shared" si="252"/>
        <v>0</v>
      </c>
      <c r="BQ139" s="41">
        <f t="shared" si="253"/>
        <v>0</v>
      </c>
      <c r="BR139" s="41">
        <f t="shared" si="254"/>
        <v>0</v>
      </c>
      <c r="BS139" s="41">
        <f t="shared" si="255"/>
        <v>0</v>
      </c>
      <c r="BT139" s="41">
        <f t="shared" si="256"/>
        <v>0</v>
      </c>
      <c r="BU139" s="41">
        <f t="shared" si="257"/>
        <v>0</v>
      </c>
      <c r="BV139" s="41">
        <f t="shared" si="258"/>
        <v>0</v>
      </c>
      <c r="BW139" s="41">
        <f t="shared" si="259"/>
        <v>0</v>
      </c>
      <c r="BX139" s="41">
        <f t="shared" si="260"/>
        <v>0</v>
      </c>
      <c r="BY139" s="41">
        <f t="shared" si="261"/>
        <v>0</v>
      </c>
      <c r="BZ139" s="41">
        <f t="shared" si="262"/>
        <v>0</v>
      </c>
    </row>
    <row r="140" spans="1:78" ht="15.75" customHeight="1" x14ac:dyDescent="0.2">
      <c r="A140" s="63" t="s">
        <v>34</v>
      </c>
      <c r="B140" s="98"/>
      <c r="D140" s="41"/>
      <c r="E140" s="41"/>
      <c r="F140" s="41">
        <f t="shared" ref="F140:BN140" si="264">-E133</f>
        <v>81735.983999999982</v>
      </c>
      <c r="G140" s="41">
        <f t="shared" si="264"/>
        <v>71232.527519999989</v>
      </c>
      <c r="H140" s="41">
        <f t="shared" si="264"/>
        <v>41664</v>
      </c>
      <c r="I140" s="41">
        <f t="shared" si="264"/>
        <v>39288</v>
      </c>
      <c r="J140" s="41">
        <f t="shared" si="264"/>
        <v>39684</v>
      </c>
      <c r="K140" s="41">
        <f t="shared" si="264"/>
        <v>43584</v>
      </c>
      <c r="L140" s="41">
        <f t="shared" si="264"/>
        <v>38664</v>
      </c>
      <c r="M140" s="41">
        <f t="shared" si="264"/>
        <v>38424</v>
      </c>
      <c r="N140" s="41">
        <f t="shared" si="264"/>
        <v>38424</v>
      </c>
      <c r="O140" s="41">
        <f t="shared" si="264"/>
        <v>38424</v>
      </c>
      <c r="P140" s="41">
        <f t="shared" si="264"/>
        <v>50484</v>
      </c>
      <c r="Q140" s="41">
        <f t="shared" si="264"/>
        <v>62604</v>
      </c>
      <c r="R140" s="41">
        <f t="shared" si="264"/>
        <v>38604</v>
      </c>
      <c r="S140" s="41">
        <f t="shared" si="264"/>
        <v>38604</v>
      </c>
      <c r="T140" s="41">
        <f t="shared" si="264"/>
        <v>74581.2</v>
      </c>
      <c r="U140" s="41">
        <f t="shared" si="264"/>
        <v>38581.199999999997</v>
      </c>
      <c r="V140" s="41">
        <f t="shared" si="264"/>
        <v>51841.2</v>
      </c>
      <c r="W140" s="41">
        <f t="shared" si="264"/>
        <v>66361.2</v>
      </c>
      <c r="X140" s="41">
        <f t="shared" si="264"/>
        <v>42361.2</v>
      </c>
      <c r="Y140" s="41">
        <f t="shared" si="264"/>
        <v>82141.2</v>
      </c>
      <c r="Z140" s="41">
        <f t="shared" si="264"/>
        <v>46141.2</v>
      </c>
      <c r="AA140" s="41">
        <f t="shared" si="264"/>
        <v>46141.2</v>
      </c>
      <c r="AB140" s="41">
        <f t="shared" si="264"/>
        <v>46141.2</v>
      </c>
      <c r="AC140" s="41">
        <f t="shared" si="264"/>
        <v>72661.2</v>
      </c>
      <c r="AD140" s="41">
        <f t="shared" si="264"/>
        <v>48661.2</v>
      </c>
      <c r="AE140" s="41">
        <f t="shared" si="264"/>
        <v>48661.2</v>
      </c>
      <c r="AF140" s="41">
        <f t="shared" si="264"/>
        <v>77644.259999999995</v>
      </c>
      <c r="AG140" s="41">
        <f t="shared" si="264"/>
        <v>51124.26</v>
      </c>
      <c r="AH140" s="41">
        <f t="shared" si="264"/>
        <v>63184.26</v>
      </c>
      <c r="AI140" s="41">
        <f t="shared" si="264"/>
        <v>51184.26</v>
      </c>
      <c r="AJ140" s="41">
        <f t="shared" si="264"/>
        <v>51184.26</v>
      </c>
      <c r="AK140" s="41">
        <f t="shared" si="264"/>
        <v>75304.259999999995</v>
      </c>
      <c r="AL140" s="41">
        <f t="shared" si="264"/>
        <v>75424.259999999995</v>
      </c>
      <c r="AM140" s="41">
        <f t="shared" si="264"/>
        <v>51424.26</v>
      </c>
      <c r="AN140" s="41">
        <f t="shared" si="264"/>
        <v>51424.26</v>
      </c>
      <c r="AO140" s="41">
        <f t="shared" si="264"/>
        <v>51424.26</v>
      </c>
      <c r="AP140" s="41">
        <f t="shared" si="264"/>
        <v>51424.26</v>
      </c>
      <c r="AQ140" s="41">
        <f t="shared" si="264"/>
        <v>51424.26</v>
      </c>
      <c r="AR140" s="41">
        <f t="shared" si="264"/>
        <v>65944.472999999998</v>
      </c>
      <c r="AS140" s="41">
        <f t="shared" si="264"/>
        <v>53944.472999999998</v>
      </c>
      <c r="AT140" s="41">
        <f t="shared" si="264"/>
        <v>66004.472999999998</v>
      </c>
      <c r="AU140" s="41">
        <f t="shared" si="264"/>
        <v>54004.472999999998</v>
      </c>
      <c r="AV140" s="41">
        <f t="shared" si="264"/>
        <v>54004.472999999998</v>
      </c>
      <c r="AW140" s="41">
        <f t="shared" si="264"/>
        <v>54004.472999999998</v>
      </c>
      <c r="AX140" s="41">
        <f t="shared" si="264"/>
        <v>66064.472999999998</v>
      </c>
      <c r="AY140" s="41">
        <f t="shared" si="264"/>
        <v>54064.472999999998</v>
      </c>
      <c r="AZ140" s="41">
        <f t="shared" si="264"/>
        <v>54064.472999999998</v>
      </c>
      <c r="BA140" s="41">
        <f t="shared" si="264"/>
        <v>54064.472999999998</v>
      </c>
      <c r="BB140" s="41">
        <f t="shared" si="264"/>
        <v>54064.472999999998</v>
      </c>
      <c r="BC140" s="41">
        <f t="shared" si="264"/>
        <v>54064.472999999998</v>
      </c>
      <c r="BD140" s="41">
        <f t="shared" si="264"/>
        <v>56647.696649999998</v>
      </c>
      <c r="BE140" s="41">
        <f t="shared" si="264"/>
        <v>56647.696649999998</v>
      </c>
      <c r="BF140" s="41">
        <f t="shared" si="264"/>
        <v>56647.696649999998</v>
      </c>
      <c r="BG140" s="41">
        <f t="shared" si="264"/>
        <v>56647.696649999998</v>
      </c>
      <c r="BH140" s="41">
        <f t="shared" si="264"/>
        <v>56647.696649999998</v>
      </c>
      <c r="BI140" s="41">
        <f t="shared" si="264"/>
        <v>56647.696649999998</v>
      </c>
      <c r="BJ140" s="41">
        <f t="shared" si="264"/>
        <v>56647.696649999998</v>
      </c>
      <c r="BK140" s="41">
        <f t="shared" si="264"/>
        <v>56647.696649999998</v>
      </c>
      <c r="BL140" s="41">
        <f t="shared" si="264"/>
        <v>56647.696649999998</v>
      </c>
      <c r="BM140" s="41">
        <f t="shared" si="264"/>
        <v>56647.696649999998</v>
      </c>
      <c r="BN140" s="41">
        <f t="shared" si="264"/>
        <v>56647.696649999998</v>
      </c>
      <c r="BO140" s="41">
        <f t="shared" si="251"/>
        <v>56647.696649999998</v>
      </c>
      <c r="BP140" s="41">
        <f t="shared" si="252"/>
        <v>56647.696649999998</v>
      </c>
      <c r="BQ140" s="41">
        <f t="shared" si="253"/>
        <v>56647.696649999998</v>
      </c>
      <c r="BR140" s="41">
        <f t="shared" si="254"/>
        <v>56647.696649999998</v>
      </c>
      <c r="BS140" s="41">
        <f t="shared" si="255"/>
        <v>56647.696649999998</v>
      </c>
      <c r="BT140" s="41">
        <f t="shared" si="256"/>
        <v>56647.696649999998</v>
      </c>
      <c r="BU140" s="41">
        <f t="shared" si="257"/>
        <v>56647.696649999998</v>
      </c>
      <c r="BV140" s="41">
        <f t="shared" si="258"/>
        <v>56647.696649999998</v>
      </c>
      <c r="BW140" s="41">
        <f t="shared" si="259"/>
        <v>56647.696649999998</v>
      </c>
      <c r="BX140" s="41">
        <f t="shared" si="260"/>
        <v>56647.696649999998</v>
      </c>
      <c r="BY140" s="41">
        <f t="shared" si="261"/>
        <v>56647.696649999998</v>
      </c>
      <c r="BZ140" s="41">
        <f t="shared" si="262"/>
        <v>56647.696649999998</v>
      </c>
    </row>
    <row r="141" spans="1:78" ht="15.75" customHeight="1" x14ac:dyDescent="0.2">
      <c r="A141" s="63" t="s">
        <v>80</v>
      </c>
      <c r="B141" s="98"/>
      <c r="D141" s="41">
        <f t="shared" ref="D141" si="265">-D134</f>
        <v>0</v>
      </c>
      <c r="E141" s="41">
        <f t="shared" ref="E141:BN141" si="266">-D134</f>
        <v>0</v>
      </c>
      <c r="F141" s="41">
        <f t="shared" si="266"/>
        <v>0</v>
      </c>
      <c r="G141" s="41">
        <f t="shared" si="266"/>
        <v>0</v>
      </c>
      <c r="H141" s="41">
        <f t="shared" si="266"/>
        <v>0</v>
      </c>
      <c r="I141" s="41">
        <f t="shared" si="266"/>
        <v>0</v>
      </c>
      <c r="J141" s="41">
        <f t="shared" si="266"/>
        <v>12000</v>
      </c>
      <c r="K141" s="41">
        <f t="shared" si="266"/>
        <v>0</v>
      </c>
      <c r="L141" s="41">
        <f t="shared" si="266"/>
        <v>0</v>
      </c>
      <c r="M141" s="41">
        <f t="shared" si="266"/>
        <v>12000</v>
      </c>
      <c r="N141" s="41">
        <f t="shared" si="266"/>
        <v>0</v>
      </c>
      <c r="O141" s="41">
        <f t="shared" si="266"/>
        <v>0</v>
      </c>
      <c r="P141" s="41">
        <f t="shared" si="266"/>
        <v>12000</v>
      </c>
      <c r="Q141" s="41">
        <f t="shared" si="266"/>
        <v>0</v>
      </c>
      <c r="R141" s="41">
        <f t="shared" si="266"/>
        <v>0</v>
      </c>
      <c r="S141" s="41">
        <f t="shared" si="266"/>
        <v>12000</v>
      </c>
      <c r="T141" s="41">
        <f t="shared" si="266"/>
        <v>0</v>
      </c>
      <c r="U141" s="41">
        <f t="shared" si="266"/>
        <v>0</v>
      </c>
      <c r="V141" s="41">
        <f t="shared" si="266"/>
        <v>12000</v>
      </c>
      <c r="W141" s="41">
        <f t="shared" si="266"/>
        <v>0</v>
      </c>
      <c r="X141" s="41">
        <f t="shared" si="266"/>
        <v>0</v>
      </c>
      <c r="Y141" s="41">
        <f t="shared" si="266"/>
        <v>12000</v>
      </c>
      <c r="Z141" s="41">
        <f t="shared" si="266"/>
        <v>0</v>
      </c>
      <c r="AA141" s="41">
        <f t="shared" si="266"/>
        <v>0</v>
      </c>
      <c r="AB141" s="41">
        <f t="shared" si="266"/>
        <v>12000</v>
      </c>
      <c r="AC141" s="41">
        <f t="shared" si="266"/>
        <v>0</v>
      </c>
      <c r="AD141" s="41">
        <f t="shared" si="266"/>
        <v>0</v>
      </c>
      <c r="AE141" s="41">
        <f t="shared" si="266"/>
        <v>12000</v>
      </c>
      <c r="AF141" s="41">
        <f t="shared" si="266"/>
        <v>0</v>
      </c>
      <c r="AG141" s="41">
        <f t="shared" si="266"/>
        <v>0</v>
      </c>
      <c r="AH141" s="41">
        <f t="shared" si="266"/>
        <v>12000</v>
      </c>
      <c r="AI141" s="41">
        <f t="shared" si="266"/>
        <v>0</v>
      </c>
      <c r="AJ141" s="41">
        <f t="shared" si="266"/>
        <v>0</v>
      </c>
      <c r="AK141" s="41">
        <f t="shared" si="266"/>
        <v>12000</v>
      </c>
      <c r="AL141" s="41">
        <f t="shared" si="266"/>
        <v>0</v>
      </c>
      <c r="AM141" s="41">
        <f t="shared" si="266"/>
        <v>0</v>
      </c>
      <c r="AN141" s="41">
        <f t="shared" si="266"/>
        <v>12000</v>
      </c>
      <c r="AO141" s="41">
        <f t="shared" si="266"/>
        <v>0</v>
      </c>
      <c r="AP141" s="41">
        <f t="shared" si="266"/>
        <v>0</v>
      </c>
      <c r="AQ141" s="41">
        <f t="shared" si="266"/>
        <v>12000</v>
      </c>
      <c r="AR141" s="41">
        <f t="shared" si="266"/>
        <v>0</v>
      </c>
      <c r="AS141" s="41">
        <f t="shared" si="266"/>
        <v>0</v>
      </c>
      <c r="AT141" s="41">
        <f t="shared" si="266"/>
        <v>12000</v>
      </c>
      <c r="AU141" s="41">
        <f t="shared" si="266"/>
        <v>0</v>
      </c>
      <c r="AV141" s="41">
        <f t="shared" si="266"/>
        <v>0</v>
      </c>
      <c r="AW141" s="41">
        <f t="shared" si="266"/>
        <v>12000</v>
      </c>
      <c r="AX141" s="41">
        <f t="shared" si="266"/>
        <v>0</v>
      </c>
      <c r="AY141" s="41">
        <f t="shared" si="266"/>
        <v>0</v>
      </c>
      <c r="AZ141" s="41">
        <f t="shared" si="266"/>
        <v>12000</v>
      </c>
      <c r="BA141" s="41">
        <f t="shared" si="266"/>
        <v>0</v>
      </c>
      <c r="BB141" s="41">
        <f t="shared" si="266"/>
        <v>0</v>
      </c>
      <c r="BC141" s="41">
        <f t="shared" si="266"/>
        <v>12000</v>
      </c>
      <c r="BD141" s="41">
        <f t="shared" si="266"/>
        <v>0</v>
      </c>
      <c r="BE141" s="41">
        <f t="shared" si="266"/>
        <v>0</v>
      </c>
      <c r="BF141" s="41">
        <f t="shared" si="266"/>
        <v>12000</v>
      </c>
      <c r="BG141" s="41">
        <f t="shared" si="266"/>
        <v>0</v>
      </c>
      <c r="BH141" s="41">
        <f t="shared" si="266"/>
        <v>0</v>
      </c>
      <c r="BI141" s="41">
        <f t="shared" si="266"/>
        <v>12000</v>
      </c>
      <c r="BJ141" s="41">
        <f t="shared" si="266"/>
        <v>0</v>
      </c>
      <c r="BK141" s="41">
        <f t="shared" si="266"/>
        <v>0</v>
      </c>
      <c r="BL141" s="41">
        <f t="shared" si="266"/>
        <v>12000</v>
      </c>
      <c r="BM141" s="41">
        <f t="shared" si="266"/>
        <v>0</v>
      </c>
      <c r="BN141" s="41">
        <f t="shared" si="266"/>
        <v>0</v>
      </c>
      <c r="BO141" s="41">
        <f t="shared" si="251"/>
        <v>12000</v>
      </c>
      <c r="BP141" s="41">
        <f t="shared" si="252"/>
        <v>12600</v>
      </c>
      <c r="BQ141" s="41">
        <f t="shared" si="253"/>
        <v>12600</v>
      </c>
      <c r="BR141" s="41">
        <f t="shared" si="254"/>
        <v>12600</v>
      </c>
      <c r="BS141" s="41">
        <f t="shared" si="255"/>
        <v>12600</v>
      </c>
      <c r="BT141" s="41">
        <f t="shared" si="256"/>
        <v>12600</v>
      </c>
      <c r="BU141" s="41">
        <f t="shared" si="257"/>
        <v>12600</v>
      </c>
      <c r="BV141" s="41">
        <f t="shared" si="258"/>
        <v>12600</v>
      </c>
      <c r="BW141" s="41">
        <f t="shared" si="259"/>
        <v>12600</v>
      </c>
      <c r="BX141" s="41">
        <f t="shared" si="260"/>
        <v>12600</v>
      </c>
      <c r="BY141" s="41">
        <f t="shared" si="261"/>
        <v>12600</v>
      </c>
      <c r="BZ141" s="41">
        <f t="shared" si="262"/>
        <v>12600</v>
      </c>
    </row>
    <row r="142" spans="1:78" ht="15.75" customHeight="1" thickBot="1" x14ac:dyDescent="0.25">
      <c r="B142" s="98"/>
      <c r="C142" s="119">
        <f>SUM(C138:C140)</f>
        <v>0</v>
      </c>
      <c r="D142" s="82">
        <f t="shared" ref="D142:BN142" si="267">SUM(D137:D141)</f>
        <v>1035286</v>
      </c>
      <c r="E142" s="82">
        <f t="shared" si="267"/>
        <v>58165</v>
      </c>
      <c r="F142" s="82">
        <f t="shared" si="267"/>
        <v>91582.127999999982</v>
      </c>
      <c r="G142" s="82">
        <f t="shared" si="267"/>
        <v>85520.445119999989</v>
      </c>
      <c r="H142" s="82">
        <f t="shared" si="267"/>
        <v>44436</v>
      </c>
      <c r="I142" s="82">
        <f t="shared" si="267"/>
        <v>49740</v>
      </c>
      <c r="J142" s="82">
        <f t="shared" si="267"/>
        <v>62136</v>
      </c>
      <c r="K142" s="82">
        <f t="shared" si="267"/>
        <v>99180</v>
      </c>
      <c r="L142" s="82">
        <f t="shared" si="267"/>
        <v>49116</v>
      </c>
      <c r="M142" s="82">
        <f t="shared" si="267"/>
        <v>97308</v>
      </c>
      <c r="N142" s="82">
        <f t="shared" si="267"/>
        <v>80796</v>
      </c>
      <c r="O142" s="82">
        <f t="shared" si="267"/>
        <v>47196</v>
      </c>
      <c r="P142" s="82">
        <f t="shared" si="267"/>
        <v>71256</v>
      </c>
      <c r="Q142" s="82">
        <f t="shared" si="267"/>
        <v>71376</v>
      </c>
      <c r="R142" s="82">
        <f t="shared" si="267"/>
        <v>47376</v>
      </c>
      <c r="S142" s="82">
        <f t="shared" si="267"/>
        <v>59376</v>
      </c>
      <c r="T142" s="82">
        <f t="shared" si="267"/>
        <v>83491.8</v>
      </c>
      <c r="U142" s="82">
        <f t="shared" si="267"/>
        <v>137491.79999999999</v>
      </c>
      <c r="V142" s="82">
        <f t="shared" si="267"/>
        <v>102751.79999999999</v>
      </c>
      <c r="W142" s="82">
        <f t="shared" si="267"/>
        <v>129871.79999999999</v>
      </c>
      <c r="X142" s="82">
        <f t="shared" si="267"/>
        <v>394591.8</v>
      </c>
      <c r="Y142" s="82">
        <f t="shared" si="267"/>
        <v>135331.79999999999</v>
      </c>
      <c r="Z142" s="82">
        <f t="shared" si="267"/>
        <v>113251.8</v>
      </c>
      <c r="AA142" s="82">
        <f t="shared" si="267"/>
        <v>109651.79999999999</v>
      </c>
      <c r="AB142" s="82">
        <f t="shared" si="267"/>
        <v>151651.79999999999</v>
      </c>
      <c r="AC142" s="82">
        <f t="shared" si="267"/>
        <v>136171.79999999999</v>
      </c>
      <c r="AD142" s="82">
        <f t="shared" si="267"/>
        <v>112171.79999999999</v>
      </c>
      <c r="AE142" s="82">
        <f t="shared" si="267"/>
        <v>94171.799999999988</v>
      </c>
      <c r="AF142" s="82">
        <f t="shared" si="267"/>
        <v>112830.38999999998</v>
      </c>
      <c r="AG142" s="82">
        <f t="shared" si="267"/>
        <v>176310.39</v>
      </c>
      <c r="AH142" s="82">
        <f t="shared" si="267"/>
        <v>320370.39</v>
      </c>
      <c r="AI142" s="82">
        <f t="shared" si="267"/>
        <v>176370.39</v>
      </c>
      <c r="AJ142" s="82">
        <f t="shared" si="267"/>
        <v>296370.39</v>
      </c>
      <c r="AK142" s="82">
        <f t="shared" si="267"/>
        <v>328890.39</v>
      </c>
      <c r="AL142" s="82">
        <f t="shared" si="267"/>
        <v>204210.39</v>
      </c>
      <c r="AM142" s="82">
        <f t="shared" si="267"/>
        <v>176610.39</v>
      </c>
      <c r="AN142" s="82">
        <f t="shared" si="267"/>
        <v>248610.39</v>
      </c>
      <c r="AO142" s="82">
        <f t="shared" si="267"/>
        <v>206610.39</v>
      </c>
      <c r="AP142" s="82">
        <f t="shared" si="267"/>
        <v>356610.39</v>
      </c>
      <c r="AQ142" s="82">
        <f t="shared" si="267"/>
        <v>158610.39000000001</v>
      </c>
      <c r="AR142" s="82">
        <f t="shared" si="267"/>
        <v>132889.90950000001</v>
      </c>
      <c r="AS142" s="82">
        <f t="shared" si="267"/>
        <v>180889.90950000001</v>
      </c>
      <c r="AT142" s="82">
        <f t="shared" si="267"/>
        <v>444949.90950000001</v>
      </c>
      <c r="AU142" s="82">
        <f t="shared" si="267"/>
        <v>210949.90950000001</v>
      </c>
      <c r="AV142" s="82">
        <f t="shared" si="267"/>
        <v>300949.90950000001</v>
      </c>
      <c r="AW142" s="82">
        <f t="shared" si="267"/>
        <v>309349.90950000001</v>
      </c>
      <c r="AX142" s="82">
        <f t="shared" si="267"/>
        <v>196609.90950000001</v>
      </c>
      <c r="AY142" s="82">
        <f t="shared" si="267"/>
        <v>211009.90950000001</v>
      </c>
      <c r="AZ142" s="82">
        <f t="shared" si="267"/>
        <v>253009.90950000001</v>
      </c>
      <c r="BA142" s="82">
        <f t="shared" si="267"/>
        <v>241009.90950000001</v>
      </c>
      <c r="BB142" s="82">
        <f t="shared" si="267"/>
        <v>361009.90950000001</v>
      </c>
      <c r="BC142" s="82">
        <f t="shared" si="267"/>
        <v>163009.90950000001</v>
      </c>
      <c r="BD142" s="82">
        <f t="shared" si="267"/>
        <v>125440.404975</v>
      </c>
      <c r="BE142" s="82">
        <f t="shared" si="267"/>
        <v>275440.40497500001</v>
      </c>
      <c r="BF142" s="82">
        <f t="shared" si="267"/>
        <v>407440.40497500001</v>
      </c>
      <c r="BG142" s="82">
        <f t="shared" si="267"/>
        <v>275440.40497500001</v>
      </c>
      <c r="BH142" s="82">
        <f t="shared" si="267"/>
        <v>305440.40497500001</v>
      </c>
      <c r="BI142" s="82">
        <f t="shared" si="267"/>
        <v>403840.40497500001</v>
      </c>
      <c r="BJ142" s="82">
        <f t="shared" si="267"/>
        <v>219040.40497500001</v>
      </c>
      <c r="BK142" s="82">
        <f t="shared" si="267"/>
        <v>215440.40497500001</v>
      </c>
      <c r="BL142" s="82">
        <f t="shared" si="267"/>
        <v>197440.40497500001</v>
      </c>
      <c r="BM142" s="82">
        <f t="shared" si="267"/>
        <v>305440.40497500001</v>
      </c>
      <c r="BN142" s="82">
        <f t="shared" si="267"/>
        <v>395440.40497500001</v>
      </c>
      <c r="BO142" s="82">
        <f t="shared" ref="BO142:BZ142" si="268">SUM(BO137:BO141)</f>
        <v>167440.40497500001</v>
      </c>
      <c r="BP142" s="82">
        <f t="shared" si="268"/>
        <v>138040.40497500001</v>
      </c>
      <c r="BQ142" s="82">
        <f t="shared" si="268"/>
        <v>288040.40497500001</v>
      </c>
      <c r="BR142" s="82">
        <f t="shared" si="268"/>
        <v>378040.40497500001</v>
      </c>
      <c r="BS142" s="82">
        <f t="shared" si="268"/>
        <v>318040.40497500001</v>
      </c>
      <c r="BT142" s="82">
        <f t="shared" si="268"/>
        <v>318040.40497500001</v>
      </c>
      <c r="BU142" s="82">
        <f t="shared" si="268"/>
        <v>348040.40497500001</v>
      </c>
      <c r="BV142" s="82">
        <f t="shared" si="268"/>
        <v>258040.40497500001</v>
      </c>
      <c r="BW142" s="82">
        <f t="shared" si="268"/>
        <v>258040.40497500001</v>
      </c>
      <c r="BX142" s="82">
        <f t="shared" si="268"/>
        <v>198040.40497500001</v>
      </c>
      <c r="BY142" s="82">
        <f t="shared" si="268"/>
        <v>318040.40497500001</v>
      </c>
      <c r="BZ142" s="82">
        <f t="shared" si="268"/>
        <v>408040.40497500001</v>
      </c>
    </row>
    <row r="143" spans="1:78" ht="15.75" customHeight="1" thickTop="1" x14ac:dyDescent="0.2">
      <c r="B143" s="98"/>
      <c r="D143" s="41"/>
    </row>
    <row r="144" spans="1:78" ht="15.75" customHeight="1" x14ac:dyDescent="0.2">
      <c r="B144" s="98"/>
      <c r="D144" s="41"/>
    </row>
    <row r="145" spans="1:78" ht="15.75" customHeight="1" x14ac:dyDescent="0.2">
      <c r="B145" s="98"/>
      <c r="D145" s="41"/>
    </row>
    <row r="146" spans="1:78" ht="15.75" customHeight="1" thickBot="1" x14ac:dyDescent="0.25">
      <c r="A146" s="42" t="s">
        <v>201</v>
      </c>
      <c r="B146" s="98"/>
      <c r="C146" s="120"/>
      <c r="D146" s="82">
        <f t="shared" ref="D146:BN146" si="269">D128+D135+D142</f>
        <v>-44974.807999999961</v>
      </c>
      <c r="E146" s="82">
        <f t="shared" si="269"/>
        <v>-78391.935999999929</v>
      </c>
      <c r="F146" s="82">
        <f t="shared" si="269"/>
        <v>-72330.253119999936</v>
      </c>
      <c r="G146" s="82">
        <f t="shared" si="269"/>
        <v>-38925.807999999946</v>
      </c>
      <c r="H146" s="82">
        <f t="shared" si="269"/>
        <v>-44229.807999999946</v>
      </c>
      <c r="I146" s="82">
        <f t="shared" si="269"/>
        <v>-56625.807999999946</v>
      </c>
      <c r="J146" s="82">
        <f t="shared" si="269"/>
        <v>-93669.807999999961</v>
      </c>
      <c r="K146" s="82">
        <f t="shared" si="269"/>
        <v>-43605.807999999961</v>
      </c>
      <c r="L146" s="82">
        <f t="shared" si="269"/>
        <v>-117717.80799999996</v>
      </c>
      <c r="M146" s="82">
        <f t="shared" si="269"/>
        <v>-67605.807999999961</v>
      </c>
      <c r="N146" s="82">
        <f t="shared" si="269"/>
        <v>-34005.807999999961</v>
      </c>
      <c r="O146" s="82">
        <f t="shared" si="269"/>
        <v>-58065.807999999961</v>
      </c>
      <c r="P146" s="82">
        <f t="shared" si="269"/>
        <v>-58185.807999999961</v>
      </c>
      <c r="Q146" s="82">
        <f t="shared" si="269"/>
        <v>-34185.807999999961</v>
      </c>
      <c r="R146" s="82">
        <f t="shared" si="269"/>
        <v>-46185.807999999961</v>
      </c>
      <c r="S146" s="82">
        <f t="shared" si="269"/>
        <v>-160301.60799999995</v>
      </c>
      <c r="T146" s="82">
        <f t="shared" si="269"/>
        <v>-154301.60799999995</v>
      </c>
      <c r="U146" s="82">
        <f t="shared" si="269"/>
        <v>-119561.60799999995</v>
      </c>
      <c r="V146" s="82">
        <f t="shared" si="269"/>
        <v>-375401.60799999995</v>
      </c>
      <c r="W146" s="82">
        <f t="shared" si="269"/>
        <v>-389081.60799999995</v>
      </c>
      <c r="X146" s="82">
        <f t="shared" si="269"/>
        <v>-155741.60799999995</v>
      </c>
      <c r="Y146" s="82">
        <f t="shared" si="269"/>
        <v>-130061.60799999995</v>
      </c>
      <c r="Z146" s="82">
        <f t="shared" si="269"/>
        <v>-96461.607999999935</v>
      </c>
      <c r="AA146" s="82">
        <f t="shared" si="269"/>
        <v>-168461.60799999995</v>
      </c>
      <c r="AB146" s="82">
        <f t="shared" si="269"/>
        <v>-152981.60799999995</v>
      </c>
      <c r="AC146" s="82">
        <f t="shared" si="269"/>
        <v>-98981.607999999949</v>
      </c>
      <c r="AD146" s="82">
        <f t="shared" si="269"/>
        <v>-80981.607999999949</v>
      </c>
      <c r="AE146" s="82">
        <f t="shared" si="269"/>
        <v>-189640.19799999997</v>
      </c>
      <c r="AF146" s="82">
        <f t="shared" si="269"/>
        <v>-313120.19799999997</v>
      </c>
      <c r="AG146" s="82">
        <f t="shared" si="269"/>
        <v>-397180.19799999997</v>
      </c>
      <c r="AH146" s="82">
        <f t="shared" si="269"/>
        <v>-373180.19799999997</v>
      </c>
      <c r="AI146" s="82">
        <f t="shared" si="269"/>
        <v>-489580.19799999997</v>
      </c>
      <c r="AJ146" s="82">
        <f t="shared" si="269"/>
        <v>-409300.19799999997</v>
      </c>
      <c r="AK146" s="82">
        <f t="shared" si="269"/>
        <v>-281020.19799999997</v>
      </c>
      <c r="AL146" s="82">
        <f t="shared" si="269"/>
        <v>-253420.19799999997</v>
      </c>
      <c r="AM146" s="82">
        <f t="shared" si="269"/>
        <v>-355420.19799999997</v>
      </c>
      <c r="AN146" s="82">
        <f t="shared" si="269"/>
        <v>-463420.19799999997</v>
      </c>
      <c r="AO146" s="82">
        <f t="shared" si="269"/>
        <v>-403420.19799999997</v>
      </c>
      <c r="AP146" s="82">
        <f t="shared" si="269"/>
        <v>-175420.19799999997</v>
      </c>
      <c r="AQ146" s="82">
        <f t="shared" si="269"/>
        <v>-209699.71749999997</v>
      </c>
      <c r="AR146" s="82">
        <f t="shared" si="269"/>
        <v>-497699.71749999997</v>
      </c>
      <c r="AS146" s="82">
        <f t="shared" si="269"/>
        <v>-551759.71750000003</v>
      </c>
      <c r="AT146" s="82">
        <f t="shared" si="269"/>
        <v>-407759.71750000009</v>
      </c>
      <c r="AU146" s="82">
        <f t="shared" si="269"/>
        <v>-494159.71750000009</v>
      </c>
      <c r="AV146" s="82">
        <f t="shared" si="269"/>
        <v>-389759.71750000009</v>
      </c>
      <c r="AW146" s="82">
        <f t="shared" si="269"/>
        <v>-303419.71750000009</v>
      </c>
      <c r="AX146" s="82">
        <f t="shared" si="269"/>
        <v>-347819.71750000009</v>
      </c>
      <c r="AY146" s="82">
        <f t="shared" si="269"/>
        <v>-389819.71750000009</v>
      </c>
      <c r="AZ146" s="82">
        <f t="shared" si="269"/>
        <v>-497819.71750000009</v>
      </c>
      <c r="BA146" s="82">
        <f t="shared" si="269"/>
        <v>-407819.71750000009</v>
      </c>
      <c r="BB146" s="82">
        <f t="shared" si="269"/>
        <v>-179819.71750000009</v>
      </c>
      <c r="BC146" s="82">
        <f t="shared" si="269"/>
        <v>-292250.21297500009</v>
      </c>
      <c r="BD146" s="82">
        <f t="shared" si="269"/>
        <v>-562250.21297500015</v>
      </c>
      <c r="BE146" s="82">
        <f t="shared" si="269"/>
        <v>-574250.21297500003</v>
      </c>
      <c r="BF146" s="82">
        <f t="shared" si="269"/>
        <v>-472250.21297500009</v>
      </c>
      <c r="BG146" s="82">
        <f t="shared" si="269"/>
        <v>-588650.21297500003</v>
      </c>
      <c r="BH146" s="82">
        <f t="shared" si="269"/>
        <v>-514250.21297500009</v>
      </c>
      <c r="BI146" s="82">
        <f t="shared" si="269"/>
        <v>-325850.21297500009</v>
      </c>
      <c r="BJ146" s="82">
        <f t="shared" si="269"/>
        <v>-292250.21297500009</v>
      </c>
      <c r="BK146" s="82">
        <f t="shared" si="269"/>
        <v>-394250.21297500009</v>
      </c>
      <c r="BL146" s="82">
        <f t="shared" si="269"/>
        <v>-592250.21297500003</v>
      </c>
      <c r="BM146" s="82">
        <f t="shared" si="269"/>
        <v>-442250.21297500009</v>
      </c>
      <c r="BN146" s="82">
        <f t="shared" si="269"/>
        <v>-184250.21297500009</v>
      </c>
      <c r="BO146" s="82">
        <f t="shared" ref="BO146:BZ146" si="270">BO128+BO135+BO142</f>
        <v>-304850.21297500009</v>
      </c>
      <c r="BP146" s="82">
        <f t="shared" si="270"/>
        <v>-544850.21297500003</v>
      </c>
      <c r="BQ146" s="82">
        <f t="shared" si="270"/>
        <v>-574850.21297500003</v>
      </c>
      <c r="BR146" s="82">
        <f t="shared" si="270"/>
        <v>-514850.21297500009</v>
      </c>
      <c r="BS146" s="82">
        <f t="shared" si="270"/>
        <v>-544850.21297500003</v>
      </c>
      <c r="BT146" s="82">
        <f t="shared" si="270"/>
        <v>-484850.21297500009</v>
      </c>
      <c r="BU146" s="82">
        <f t="shared" si="270"/>
        <v>-394850.21297500009</v>
      </c>
      <c r="BV146" s="82">
        <f t="shared" si="270"/>
        <v>-334850.21297500009</v>
      </c>
      <c r="BW146" s="82">
        <f t="shared" si="270"/>
        <v>-394850.21297500009</v>
      </c>
      <c r="BX146" s="82">
        <f t="shared" si="270"/>
        <v>-604850.21297500003</v>
      </c>
      <c r="BY146" s="82">
        <f t="shared" si="270"/>
        <v>-454850.21297500009</v>
      </c>
      <c r="BZ146" s="82">
        <f t="shared" si="270"/>
        <v>-184850.21297500009</v>
      </c>
    </row>
    <row r="147" spans="1:78" ht="15.75" customHeight="1" thickTop="1" x14ac:dyDescent="0.2">
      <c r="B147" s="98"/>
      <c r="D147">
        <f>D146/1.32</f>
        <v>-34071.824242424213</v>
      </c>
      <c r="E147">
        <f>E146/1.32</f>
        <v>-59387.830303030249</v>
      </c>
    </row>
    <row r="148" spans="1:78" ht="15.75" customHeight="1" x14ac:dyDescent="0.2">
      <c r="B148" s="98"/>
    </row>
    <row r="149" spans="1:78" ht="15.75" customHeight="1" x14ac:dyDescent="0.2">
      <c r="B149" s="98"/>
    </row>
    <row r="150" spans="1:78" ht="15.75" customHeight="1" x14ac:dyDescent="0.2">
      <c r="B150" s="98"/>
    </row>
    <row r="151" spans="1:78" ht="15.75" customHeight="1" x14ac:dyDescent="0.2">
      <c r="B151" s="98"/>
    </row>
    <row r="152" spans="1:78" ht="15.75" customHeight="1" x14ac:dyDescent="0.2">
      <c r="B152" s="98"/>
    </row>
    <row r="153" spans="1:78" ht="15.75" customHeight="1" x14ac:dyDescent="0.2">
      <c r="B153" s="98"/>
    </row>
    <row r="154" spans="1:78" ht="15.75" customHeight="1" x14ac:dyDescent="0.2">
      <c r="B154" s="98"/>
    </row>
    <row r="155" spans="1:78" ht="15.75" customHeight="1" x14ac:dyDescent="0.2">
      <c r="B155" s="98"/>
      <c r="D155" s="91">
        <v>45931</v>
      </c>
      <c r="E155" s="91">
        <f t="shared" ref="E155" si="271">D155+31</f>
        <v>45962</v>
      </c>
      <c r="F155" s="91">
        <f t="shared" ref="F155" si="272">E155+31</f>
        <v>45993</v>
      </c>
      <c r="G155" s="91">
        <f t="shared" ref="G155" si="273">F155+31</f>
        <v>46024</v>
      </c>
      <c r="H155" s="91">
        <f t="shared" ref="H155" si="274">G155+31</f>
        <v>46055</v>
      </c>
      <c r="I155" s="91">
        <f t="shared" ref="I155" si="275">H155+31</f>
        <v>46086</v>
      </c>
      <c r="J155" s="91">
        <f t="shared" ref="J155" si="276">I155+31</f>
        <v>46117</v>
      </c>
      <c r="K155" s="91">
        <f t="shared" ref="K155" si="277">J155+31</f>
        <v>46148</v>
      </c>
      <c r="L155" s="91">
        <f t="shared" ref="L155" si="278">K155+31</f>
        <v>46179</v>
      </c>
      <c r="M155" s="91">
        <f t="shared" ref="M155" si="279">L155+31</f>
        <v>46210</v>
      </c>
      <c r="N155" s="91">
        <f t="shared" ref="N155" si="280">M155+31</f>
        <v>46241</v>
      </c>
      <c r="O155" s="91">
        <f t="shared" ref="O155" si="281">N155+31</f>
        <v>46272</v>
      </c>
      <c r="P155" s="91">
        <f t="shared" ref="P155" si="282">O155+31</f>
        <v>46303</v>
      </c>
      <c r="Q155" s="91">
        <f t="shared" ref="Q155" si="283">P155+31</f>
        <v>46334</v>
      </c>
      <c r="R155" s="91">
        <f t="shared" ref="R155" si="284">Q155+31</f>
        <v>46365</v>
      </c>
      <c r="S155" s="91">
        <f t="shared" ref="S155" si="285">R155+31</f>
        <v>46396</v>
      </c>
      <c r="T155" s="91">
        <f t="shared" ref="T155" si="286">S155+31</f>
        <v>46427</v>
      </c>
      <c r="U155" s="91">
        <f t="shared" ref="U155" si="287">T155+31</f>
        <v>46458</v>
      </c>
      <c r="V155" s="91">
        <f t="shared" ref="V155" si="288">U155+31</f>
        <v>46489</v>
      </c>
      <c r="W155" s="91">
        <f t="shared" ref="W155" si="289">V155+31</f>
        <v>46520</v>
      </c>
      <c r="X155" s="91">
        <f t="shared" ref="X155" si="290">W155+31</f>
        <v>46551</v>
      </c>
      <c r="Y155" s="91">
        <f t="shared" ref="Y155" si="291">X155+31</f>
        <v>46582</v>
      </c>
      <c r="Z155" s="91">
        <f t="shared" ref="Z155" si="292">Y155+31</f>
        <v>46613</v>
      </c>
      <c r="AA155" s="91">
        <f t="shared" ref="AA155" si="293">Z155+31</f>
        <v>46644</v>
      </c>
      <c r="AB155" s="91">
        <f t="shared" ref="AB155" si="294">AA155+31</f>
        <v>46675</v>
      </c>
      <c r="AC155" s="91">
        <f t="shared" ref="AC155" si="295">AB155+31</f>
        <v>46706</v>
      </c>
      <c r="AD155" s="91">
        <f t="shared" ref="AD155" si="296">AC155+31</f>
        <v>46737</v>
      </c>
      <c r="AE155" s="91">
        <f t="shared" ref="AE155" si="297">AD155+31</f>
        <v>46768</v>
      </c>
      <c r="AF155" s="91">
        <f t="shared" ref="AF155" si="298">AE155+31</f>
        <v>46799</v>
      </c>
      <c r="AG155" s="91">
        <f t="shared" ref="AG155" si="299">AF155+31</f>
        <v>46830</v>
      </c>
      <c r="AH155" s="91">
        <f t="shared" ref="AH155" si="300">AG155+31</f>
        <v>46861</v>
      </c>
      <c r="AI155" s="91">
        <f t="shared" ref="AI155" si="301">AH155+31</f>
        <v>46892</v>
      </c>
      <c r="AJ155" s="91">
        <f t="shared" ref="AJ155" si="302">AI155+31</f>
        <v>46923</v>
      </c>
      <c r="AK155" s="91">
        <f t="shared" ref="AK155" si="303">AJ155+31</f>
        <v>46954</v>
      </c>
      <c r="AL155" s="91">
        <f t="shared" ref="AL155" si="304">AK155+31</f>
        <v>46985</v>
      </c>
      <c r="AM155" s="91">
        <f t="shared" ref="AM155" si="305">AL155+31</f>
        <v>47016</v>
      </c>
      <c r="AN155" s="91">
        <f t="shared" ref="AN155" si="306">AM155+31</f>
        <v>47047</v>
      </c>
      <c r="AO155" s="91">
        <f t="shared" ref="AO155" si="307">AN155+31</f>
        <v>47078</v>
      </c>
      <c r="AP155" s="91">
        <f t="shared" ref="AP155" si="308">AO155+31</f>
        <v>47109</v>
      </c>
      <c r="AQ155" s="91">
        <f t="shared" ref="AQ155" si="309">AP155+31</f>
        <v>47140</v>
      </c>
      <c r="AR155" s="91">
        <f t="shared" ref="AR155" si="310">AQ155+31</f>
        <v>47171</v>
      </c>
      <c r="AS155" s="91">
        <f t="shared" ref="AS155" si="311">AR155+31</f>
        <v>47202</v>
      </c>
      <c r="AT155" s="91">
        <f t="shared" ref="AT155" si="312">AS155+31</f>
        <v>47233</v>
      </c>
      <c r="AU155" s="91">
        <f t="shared" ref="AU155" si="313">AT155+31</f>
        <v>47264</v>
      </c>
      <c r="AV155" s="91">
        <f t="shared" ref="AV155" si="314">AU155+31</f>
        <v>47295</v>
      </c>
      <c r="AW155" s="91">
        <f t="shared" ref="AW155" si="315">AV155+31</f>
        <v>47326</v>
      </c>
      <c r="AX155" s="91">
        <f t="shared" ref="AX155" si="316">AW155+31</f>
        <v>47357</v>
      </c>
      <c r="AY155" s="91">
        <f t="shared" ref="AY155" si="317">AX155+31</f>
        <v>47388</v>
      </c>
      <c r="AZ155" s="91">
        <f t="shared" ref="AZ155" si="318">AY155+31</f>
        <v>47419</v>
      </c>
      <c r="BA155" s="91">
        <f t="shared" ref="BA155" si="319">AZ155+31</f>
        <v>47450</v>
      </c>
      <c r="BB155" s="91">
        <f t="shared" ref="BB155" si="320">BA155+31</f>
        <v>47481</v>
      </c>
      <c r="BC155" s="91">
        <f t="shared" ref="BC155" si="321">BB155+31</f>
        <v>47512</v>
      </c>
      <c r="BD155" s="91">
        <f>BC155+10</f>
        <v>47522</v>
      </c>
      <c r="BE155" s="91">
        <f t="shared" ref="BE155" si="322">BD155+31</f>
        <v>47553</v>
      </c>
      <c r="BF155" s="91">
        <f t="shared" ref="BF155" si="323">BE155+31</f>
        <v>47584</v>
      </c>
      <c r="BG155" s="91">
        <f t="shared" ref="BG155" si="324">BF155+31</f>
        <v>47615</v>
      </c>
      <c r="BH155" s="91">
        <f t="shared" ref="BH155" si="325">BG155+31</f>
        <v>47646</v>
      </c>
      <c r="BI155" s="91">
        <f t="shared" ref="BI155" si="326">BH155+31</f>
        <v>47677</v>
      </c>
      <c r="BJ155" s="91">
        <f t="shared" ref="BJ155" si="327">BI155+31</f>
        <v>47708</v>
      </c>
      <c r="BK155" s="91">
        <f t="shared" ref="BK155" si="328">BJ155+31</f>
        <v>47739</v>
      </c>
      <c r="BL155" s="91">
        <f t="shared" ref="BL155" si="329">BK155+31</f>
        <v>47770</v>
      </c>
      <c r="BM155" s="91">
        <f t="shared" ref="BM155" si="330">BL155+31</f>
        <v>47801</v>
      </c>
      <c r="BN155" s="91">
        <f t="shared" ref="BN155" si="331">BM155+31</f>
        <v>47832</v>
      </c>
      <c r="BO155" s="91"/>
      <c r="BP155" s="91"/>
      <c r="BQ155" s="91"/>
      <c r="BR155" s="91"/>
      <c r="BS155" s="91"/>
      <c r="BT155" s="91"/>
      <c r="BU155" s="91"/>
      <c r="BV155" s="91"/>
      <c r="BW155" s="91"/>
      <c r="BX155" s="91"/>
      <c r="BY155" s="91"/>
      <c r="BZ155" s="91"/>
    </row>
    <row r="156" spans="1:78" ht="15.75" customHeight="1" x14ac:dyDescent="0.2">
      <c r="B156" s="98"/>
      <c r="C156" s="294" t="s">
        <v>52</v>
      </c>
      <c r="D156" s="293">
        <f>D75</f>
        <v>1379580.2253333316</v>
      </c>
      <c r="E156" s="293">
        <f t="shared" ref="E156:BN156" si="332">E75</f>
        <v>1145722.2850666649</v>
      </c>
      <c r="F156" s="293">
        <f t="shared" si="332"/>
        <v>1114771.862346665</v>
      </c>
      <c r="G156" s="293">
        <f t="shared" si="332"/>
        <v>525369.06662999839</v>
      </c>
      <c r="H156" s="293">
        <f t="shared" si="332"/>
        <v>234504.51603333169</v>
      </c>
      <c r="I156" s="293">
        <f t="shared" si="332"/>
        <v>386849.96543666499</v>
      </c>
      <c r="J156" s="293">
        <f t="shared" si="332"/>
        <v>218691.11866999831</v>
      </c>
      <c r="K156" s="293">
        <f t="shared" si="332"/>
        <v>-113381.73326666839</v>
      </c>
      <c r="L156" s="293">
        <f t="shared" si="332"/>
        <v>-348684.36894333502</v>
      </c>
      <c r="M156" s="293">
        <f t="shared" si="332"/>
        <v>-615345.6712866684</v>
      </c>
      <c r="N156" s="293">
        <f t="shared" si="332"/>
        <v>-873574.97363000165</v>
      </c>
      <c r="O156" s="293">
        <f t="shared" si="332"/>
        <v>-1076995.2759733349</v>
      </c>
      <c r="P156" s="293">
        <f t="shared" si="332"/>
        <v>-1235968.1607337515</v>
      </c>
      <c r="Q156" s="293">
        <f t="shared" si="332"/>
        <v>-1451911.0454941681</v>
      </c>
      <c r="R156" s="293">
        <f t="shared" si="332"/>
        <v>-1552403.9302545846</v>
      </c>
      <c r="S156" s="293">
        <f t="shared" si="332"/>
        <v>-1730071.2150150014</v>
      </c>
      <c r="T156" s="293">
        <f t="shared" si="332"/>
        <v>-1906464.2997754179</v>
      </c>
      <c r="U156" s="293">
        <f t="shared" si="332"/>
        <v>-2248839.0965358345</v>
      </c>
      <c r="V156" s="293">
        <f t="shared" si="332"/>
        <v>-2411916.8686138345</v>
      </c>
      <c r="W156" s="293">
        <f t="shared" si="332"/>
        <v>-2859590.1406918345</v>
      </c>
      <c r="X156" s="293">
        <f t="shared" si="332"/>
        <v>-3366634.3424365013</v>
      </c>
      <c r="Y156" s="293">
        <f t="shared" si="332"/>
        <v>-3716325.0441811681</v>
      </c>
      <c r="Z156" s="293">
        <f t="shared" si="332"/>
        <v>-4040136.2459258349</v>
      </c>
      <c r="AA156" s="293">
        <f t="shared" si="332"/>
        <v>-4291009.4476705017</v>
      </c>
      <c r="AB156" s="293">
        <f t="shared" si="332"/>
        <v>-4488851.399415168</v>
      </c>
      <c r="AC156" s="293">
        <f t="shared" si="332"/>
        <v>-4696615.8511598352</v>
      </c>
      <c r="AD156" s="293">
        <f t="shared" si="332"/>
        <v>-4881477.8029045016</v>
      </c>
      <c r="AE156" s="293">
        <f t="shared" si="332"/>
        <v>-5078815.2746491684</v>
      </c>
      <c r="AF156" s="293">
        <f t="shared" si="332"/>
        <v>-5127625.503060502</v>
      </c>
      <c r="AG156" s="293">
        <f t="shared" si="332"/>
        <v>-5328038.8513018358</v>
      </c>
      <c r="AH156" s="293">
        <f t="shared" si="332"/>
        <v>-5289154.9926386941</v>
      </c>
      <c r="AI156" s="293">
        <f t="shared" si="332"/>
        <v>-5228321.307098357</v>
      </c>
      <c r="AJ156" s="293">
        <f t="shared" si="332"/>
        <v>-5416360.6975189652</v>
      </c>
      <c r="AK156" s="293">
        <f t="shared" si="332"/>
        <v>-5499948.3558923779</v>
      </c>
      <c r="AL156" s="293">
        <f t="shared" si="332"/>
        <v>-5503661.0142657906</v>
      </c>
      <c r="AM156" s="293">
        <f t="shared" si="332"/>
        <v>-5417218.6726392033</v>
      </c>
      <c r="AN156" s="293">
        <f t="shared" si="332"/>
        <v>-5427463.8310126159</v>
      </c>
      <c r="AO156" s="293">
        <f t="shared" si="332"/>
        <v>-5364458.9893860286</v>
      </c>
      <c r="AP156" s="293">
        <f t="shared" si="332"/>
        <v>-5216933.3144261083</v>
      </c>
      <c r="AQ156" s="293">
        <f t="shared" si="332"/>
        <v>-4689759.3732128544</v>
      </c>
      <c r="AR156" s="293">
        <f t="shared" si="332"/>
        <v>-4220448.2848329339</v>
      </c>
      <c r="AS156" s="293">
        <f t="shared" si="332"/>
        <v>-3827594.6714530131</v>
      </c>
      <c r="AT156" s="293">
        <f t="shared" si="332"/>
        <v>-3349243.1244795336</v>
      </c>
      <c r="AU156" s="293">
        <f t="shared" si="332"/>
        <v>-2647637.4108393881</v>
      </c>
      <c r="AV156" s="293">
        <f t="shared" si="332"/>
        <v>-1638331.6971992424</v>
      </c>
      <c r="AW156" s="293">
        <f t="shared" si="332"/>
        <v>-767316.79189242923</v>
      </c>
      <c r="AX156" s="293">
        <f t="shared" si="332"/>
        <v>228583.94674771605</v>
      </c>
      <c r="AY156" s="293">
        <f t="shared" si="332"/>
        <v>1347709.685387861</v>
      </c>
      <c r="AZ156" s="293">
        <f t="shared" si="332"/>
        <v>2709668.7573613399</v>
      </c>
      <c r="BA156" s="293">
        <f t="shared" si="332"/>
        <v>3976815.3293348192</v>
      </c>
      <c r="BB156" s="293">
        <f t="shared" si="332"/>
        <v>5474170.2346416302</v>
      </c>
      <c r="BC156" s="293">
        <f t="shared" si="332"/>
        <v>7401074.8036692766</v>
      </c>
      <c r="BD156" s="293">
        <f t="shared" si="332"/>
        <v>9685340.5438885912</v>
      </c>
      <c r="BE156" s="293">
        <f t="shared" si="332"/>
        <v>12032522.950774569</v>
      </c>
      <c r="BF156" s="293">
        <f t="shared" si="332"/>
        <v>14243764.104600452</v>
      </c>
      <c r="BG156" s="293">
        <f t="shared" si="332"/>
        <v>16725176.091759667</v>
      </c>
      <c r="BH156" s="293">
        <f t="shared" si="332"/>
        <v>19446058.912252214</v>
      </c>
      <c r="BI156" s="293">
        <f t="shared" si="332"/>
        <v>22254983.399411429</v>
      </c>
      <c r="BJ156" s="293">
        <f t="shared" si="332"/>
        <v>25240270.386570647</v>
      </c>
      <c r="BK156" s="293">
        <f t="shared" si="332"/>
        <v>28607699.04039653</v>
      </c>
      <c r="BL156" s="293">
        <f t="shared" si="332"/>
        <v>32359148.527555745</v>
      </c>
      <c r="BM156" s="293">
        <f t="shared" si="332"/>
        <v>36159952.181381628</v>
      </c>
      <c r="BN156" s="293">
        <f t="shared" si="332"/>
        <v>40284130.835207507</v>
      </c>
      <c r="BO156" s="293"/>
      <c r="BP156" s="293"/>
      <c r="BQ156" s="293"/>
      <c r="BR156" s="293"/>
      <c r="BS156" s="293"/>
      <c r="BT156" s="293"/>
      <c r="BU156" s="293"/>
      <c r="BV156" s="293"/>
      <c r="BW156" s="293"/>
      <c r="BX156" s="293"/>
      <c r="BY156" s="293"/>
      <c r="BZ156" s="293"/>
    </row>
    <row r="157" spans="1:78" ht="15.75" customHeight="1" x14ac:dyDescent="0.2">
      <c r="B157" s="98"/>
    </row>
    <row r="158" spans="1:78" ht="15.75" customHeight="1" x14ac:dyDescent="0.2">
      <c r="B158" s="98"/>
    </row>
    <row r="159" spans="1:78" ht="15.75" customHeight="1" x14ac:dyDescent="0.2">
      <c r="B159" s="98"/>
    </row>
    <row r="160" spans="1:78" ht="15.75" customHeight="1" x14ac:dyDescent="0.2">
      <c r="B160" s="98"/>
    </row>
    <row r="161" spans="2:2" ht="15.75" customHeight="1" x14ac:dyDescent="0.2">
      <c r="B161" s="98"/>
    </row>
    <row r="162" spans="2:2" ht="15.75" customHeight="1" x14ac:dyDescent="0.2">
      <c r="B162" s="98"/>
    </row>
    <row r="163" spans="2:2" ht="15.75" customHeight="1" x14ac:dyDescent="0.2">
      <c r="B163" s="98"/>
    </row>
    <row r="164" spans="2:2" ht="15.75" customHeight="1" x14ac:dyDescent="0.2">
      <c r="B164" s="98"/>
    </row>
    <row r="165" spans="2:2" ht="15.75" customHeight="1" x14ac:dyDescent="0.2">
      <c r="B165" s="98"/>
    </row>
    <row r="166" spans="2:2" ht="15.75" customHeight="1" x14ac:dyDescent="0.2">
      <c r="B166" s="98"/>
    </row>
    <row r="167" spans="2:2" ht="15.75" customHeight="1" x14ac:dyDescent="0.2">
      <c r="B167" s="98"/>
    </row>
    <row r="168" spans="2:2" ht="15.75" customHeight="1" x14ac:dyDescent="0.2">
      <c r="B168" s="98"/>
    </row>
    <row r="169" spans="2:2" ht="15.75" customHeight="1" x14ac:dyDescent="0.2">
      <c r="B169" s="98"/>
    </row>
    <row r="170" spans="2:2" ht="15.75" customHeight="1" x14ac:dyDescent="0.2">
      <c r="B170" s="98"/>
    </row>
    <row r="171" spans="2:2" ht="15.75" customHeight="1" x14ac:dyDescent="0.2">
      <c r="B171" s="98"/>
    </row>
    <row r="172" spans="2:2" ht="15.75" customHeight="1" x14ac:dyDescent="0.2">
      <c r="B172" s="98"/>
    </row>
    <row r="173" spans="2:2" ht="15.75" customHeight="1" x14ac:dyDescent="0.2">
      <c r="B173" s="98"/>
    </row>
    <row r="174" spans="2:2" ht="15.75" customHeight="1" x14ac:dyDescent="0.2">
      <c r="B174" s="98"/>
    </row>
    <row r="175" spans="2:2" ht="15.75" customHeight="1" x14ac:dyDescent="0.2">
      <c r="B175" s="98"/>
    </row>
    <row r="176" spans="2:2" ht="15.75" customHeight="1" x14ac:dyDescent="0.2">
      <c r="B176" s="98"/>
    </row>
    <row r="177" spans="2:2" ht="15.75" customHeight="1" x14ac:dyDescent="0.2">
      <c r="B177" s="98"/>
    </row>
    <row r="178" spans="2:2" ht="15.75" customHeight="1" x14ac:dyDescent="0.2">
      <c r="B178" s="98"/>
    </row>
    <row r="179" spans="2:2" ht="15.75" customHeight="1" x14ac:dyDescent="0.2">
      <c r="B179" s="98"/>
    </row>
    <row r="180" spans="2:2" ht="15.75" customHeight="1" x14ac:dyDescent="0.2">
      <c r="B180" s="98"/>
    </row>
    <row r="181" spans="2:2" ht="15.75" customHeight="1" x14ac:dyDescent="0.2">
      <c r="B181" s="98"/>
    </row>
    <row r="182" spans="2:2" ht="15.75" customHeight="1" x14ac:dyDescent="0.2">
      <c r="B182" s="98"/>
    </row>
    <row r="183" spans="2:2" ht="15.75" customHeight="1" x14ac:dyDescent="0.2">
      <c r="B183" s="98"/>
    </row>
    <row r="184" spans="2:2" ht="15.75" customHeight="1" x14ac:dyDescent="0.2">
      <c r="B184" s="98"/>
    </row>
    <row r="185" spans="2:2" ht="15.75" customHeight="1" x14ac:dyDescent="0.2">
      <c r="B185" s="98"/>
    </row>
    <row r="186" spans="2:2" ht="15.75" customHeight="1" x14ac:dyDescent="0.2">
      <c r="B186" s="98"/>
    </row>
    <row r="187" spans="2:2" ht="15.75" customHeight="1" x14ac:dyDescent="0.2">
      <c r="B187" s="98"/>
    </row>
    <row r="188" spans="2:2" ht="15.75" customHeight="1" x14ac:dyDescent="0.2">
      <c r="B188" s="98"/>
    </row>
    <row r="189" spans="2:2" ht="15.75" customHeight="1" x14ac:dyDescent="0.2">
      <c r="B189" s="98"/>
    </row>
    <row r="190" spans="2:2" ht="15.75" customHeight="1" x14ac:dyDescent="0.2">
      <c r="B190" s="98"/>
    </row>
    <row r="191" spans="2:2" ht="15.75" customHeight="1" x14ac:dyDescent="0.2">
      <c r="B191" s="98"/>
    </row>
    <row r="192" spans="2:2" ht="15.75" customHeight="1" x14ac:dyDescent="0.2">
      <c r="B192" s="98"/>
    </row>
    <row r="193" spans="2:2" ht="15.75" customHeight="1" x14ac:dyDescent="0.2">
      <c r="B193" s="98"/>
    </row>
    <row r="194" spans="2:2" ht="15.75" customHeight="1" x14ac:dyDescent="0.2">
      <c r="B194" s="98"/>
    </row>
    <row r="195" spans="2:2" ht="15.75" customHeight="1" x14ac:dyDescent="0.2">
      <c r="B195" s="98"/>
    </row>
    <row r="196" spans="2:2" ht="15.75" customHeight="1" x14ac:dyDescent="0.2">
      <c r="B196" s="98"/>
    </row>
    <row r="197" spans="2:2" ht="15.75" customHeight="1" x14ac:dyDescent="0.2">
      <c r="B197" s="98"/>
    </row>
    <row r="198" spans="2:2" ht="15.75" customHeight="1" x14ac:dyDescent="0.2">
      <c r="B198" s="98"/>
    </row>
    <row r="199" spans="2:2" ht="15.75" customHeight="1" x14ac:dyDescent="0.2">
      <c r="B199" s="98"/>
    </row>
    <row r="200" spans="2:2" ht="15.75" customHeight="1" x14ac:dyDescent="0.2">
      <c r="B200" s="98"/>
    </row>
    <row r="201" spans="2:2" ht="15.75" customHeight="1" x14ac:dyDescent="0.2">
      <c r="B201" s="98"/>
    </row>
    <row r="202" spans="2:2" ht="15.75" customHeight="1" x14ac:dyDescent="0.2">
      <c r="B202" s="98"/>
    </row>
    <row r="203" spans="2:2" ht="15.75" customHeight="1" x14ac:dyDescent="0.2">
      <c r="B203" s="98"/>
    </row>
    <row r="204" spans="2:2" ht="15.75" customHeight="1" x14ac:dyDescent="0.2">
      <c r="B204" s="98"/>
    </row>
    <row r="205" spans="2:2" ht="15.75" customHeight="1" x14ac:dyDescent="0.2">
      <c r="B205" s="98"/>
    </row>
    <row r="206" spans="2:2" ht="15.75" customHeight="1" x14ac:dyDescent="0.2">
      <c r="B206" s="98"/>
    </row>
    <row r="207" spans="2:2" ht="15.75" customHeight="1" x14ac:dyDescent="0.2">
      <c r="B207" s="98"/>
    </row>
    <row r="208" spans="2:2" ht="15.75" customHeight="1" x14ac:dyDescent="0.2">
      <c r="B208" s="98"/>
    </row>
    <row r="209" spans="2:2" ht="15.75" customHeight="1" x14ac:dyDescent="0.2">
      <c r="B209" s="98"/>
    </row>
    <row r="210" spans="2:2" ht="15.75" customHeight="1" x14ac:dyDescent="0.2">
      <c r="B210" s="98"/>
    </row>
    <row r="211" spans="2:2" ht="15.75" customHeight="1" x14ac:dyDescent="0.2">
      <c r="B211" s="98"/>
    </row>
    <row r="212" spans="2:2" ht="15.75" customHeight="1" x14ac:dyDescent="0.2">
      <c r="B212" s="98"/>
    </row>
    <row r="213" spans="2:2" ht="15.75" customHeight="1" x14ac:dyDescent="0.2">
      <c r="B213" s="98"/>
    </row>
    <row r="214" spans="2:2" ht="15.75" customHeight="1" x14ac:dyDescent="0.2">
      <c r="B214" s="98"/>
    </row>
    <row r="215" spans="2:2" ht="15.75" customHeight="1" x14ac:dyDescent="0.2">
      <c r="B215" s="98"/>
    </row>
    <row r="216" spans="2:2" ht="15.75" customHeight="1" x14ac:dyDescent="0.2">
      <c r="B216" s="98"/>
    </row>
    <row r="217" spans="2:2" ht="15.75" customHeight="1" x14ac:dyDescent="0.2">
      <c r="B217" s="98"/>
    </row>
    <row r="218" spans="2:2" ht="15.75" customHeight="1" x14ac:dyDescent="0.2">
      <c r="B218" s="98"/>
    </row>
    <row r="219" spans="2:2" ht="15.75" customHeight="1" x14ac:dyDescent="0.2">
      <c r="B219" s="98"/>
    </row>
    <row r="220" spans="2:2" ht="15.75" customHeight="1" x14ac:dyDescent="0.2">
      <c r="B220" s="98"/>
    </row>
    <row r="221" spans="2:2" ht="15.75" customHeight="1" x14ac:dyDescent="0.2">
      <c r="B221" s="98"/>
    </row>
    <row r="222" spans="2:2" ht="15.75" customHeight="1" x14ac:dyDescent="0.2">
      <c r="B222" s="98"/>
    </row>
    <row r="223" spans="2:2" ht="15.75" customHeight="1" x14ac:dyDescent="0.2">
      <c r="B223" s="98"/>
    </row>
    <row r="224" spans="2:2" ht="15.75" customHeight="1" x14ac:dyDescent="0.2">
      <c r="B224" s="98"/>
    </row>
    <row r="225" spans="2:2" ht="15.75" customHeight="1" x14ac:dyDescent="0.2">
      <c r="B225" s="98"/>
    </row>
    <row r="226" spans="2:2" ht="15.75" customHeight="1" x14ac:dyDescent="0.2">
      <c r="B226" s="98"/>
    </row>
    <row r="227" spans="2:2" ht="15.75" customHeight="1" x14ac:dyDescent="0.2">
      <c r="B227" s="98"/>
    </row>
    <row r="228" spans="2:2" ht="15.75" customHeight="1" x14ac:dyDescent="0.2">
      <c r="B228" s="98"/>
    </row>
    <row r="229" spans="2:2" ht="15.75" customHeight="1" x14ac:dyDescent="0.2">
      <c r="B229" s="98"/>
    </row>
    <row r="230" spans="2:2" ht="15.75" customHeight="1" x14ac:dyDescent="0.2">
      <c r="B230" s="98"/>
    </row>
    <row r="231" spans="2:2" ht="15.75" customHeight="1" x14ac:dyDescent="0.2">
      <c r="B231" s="98"/>
    </row>
    <row r="232" spans="2:2" ht="15.75" customHeight="1" x14ac:dyDescent="0.2">
      <c r="B232" s="98"/>
    </row>
    <row r="233" spans="2:2" ht="15.75" customHeight="1" x14ac:dyDescent="0.2">
      <c r="B233" s="98"/>
    </row>
    <row r="234" spans="2:2" ht="15.75" customHeight="1" x14ac:dyDescent="0.2">
      <c r="B234" s="98"/>
    </row>
    <row r="235" spans="2:2" ht="15.75" customHeight="1" x14ac:dyDescent="0.2">
      <c r="B235" s="98"/>
    </row>
    <row r="236" spans="2:2" ht="15.75" customHeight="1" x14ac:dyDescent="0.2">
      <c r="B236" s="98"/>
    </row>
    <row r="237" spans="2:2" ht="15.75" customHeight="1" x14ac:dyDescent="0.2">
      <c r="B237" s="98"/>
    </row>
    <row r="238" spans="2:2" ht="15.75" customHeight="1" x14ac:dyDescent="0.2">
      <c r="B238" s="98"/>
    </row>
    <row r="239" spans="2:2" ht="15.75" customHeight="1" x14ac:dyDescent="0.2">
      <c r="B239" s="98"/>
    </row>
    <row r="240" spans="2:2" ht="15.75" customHeight="1" x14ac:dyDescent="0.2">
      <c r="B240" s="98"/>
    </row>
    <row r="241" spans="2:2" ht="15.75" customHeight="1" x14ac:dyDescent="0.2">
      <c r="B241" s="98"/>
    </row>
    <row r="242" spans="2:2" ht="15.75" customHeight="1" x14ac:dyDescent="0.2">
      <c r="B242" s="98"/>
    </row>
    <row r="243" spans="2:2" ht="15.75" customHeight="1" x14ac:dyDescent="0.2">
      <c r="B243" s="98"/>
    </row>
    <row r="244" spans="2:2" ht="15.75" customHeight="1" x14ac:dyDescent="0.2">
      <c r="B244" s="98"/>
    </row>
    <row r="245" spans="2:2" ht="15.75" customHeight="1" x14ac:dyDescent="0.2">
      <c r="B245" s="98"/>
    </row>
    <row r="246" spans="2:2" ht="15.75" customHeight="1" x14ac:dyDescent="0.2">
      <c r="B246" s="98"/>
    </row>
    <row r="247" spans="2:2" ht="15.75" customHeight="1" x14ac:dyDescent="0.2">
      <c r="B247" s="98"/>
    </row>
    <row r="248" spans="2:2" ht="15.75" customHeight="1" x14ac:dyDescent="0.2">
      <c r="B248" s="98"/>
    </row>
    <row r="249" spans="2:2" ht="15.75" customHeight="1" x14ac:dyDescent="0.2">
      <c r="B249" s="98"/>
    </row>
    <row r="250" spans="2:2" ht="15.75" customHeight="1" x14ac:dyDescent="0.2">
      <c r="B250" s="98"/>
    </row>
    <row r="251" spans="2:2" ht="15.75" customHeight="1" x14ac:dyDescent="0.2">
      <c r="B251" s="98"/>
    </row>
    <row r="252" spans="2:2" ht="15.75" customHeight="1" x14ac:dyDescent="0.2">
      <c r="B252" s="98"/>
    </row>
    <row r="253" spans="2:2" ht="15.75" customHeight="1" x14ac:dyDescent="0.2">
      <c r="B253" s="98"/>
    </row>
    <row r="254" spans="2:2" ht="15.75" customHeight="1" x14ac:dyDescent="0.2">
      <c r="B254" s="98"/>
    </row>
    <row r="255" spans="2:2" ht="15.75" customHeight="1" x14ac:dyDescent="0.2">
      <c r="B255" s="98"/>
    </row>
    <row r="256" spans="2:2" ht="15.75" customHeight="1" x14ac:dyDescent="0.2">
      <c r="B256" s="98"/>
    </row>
    <row r="257" spans="2:2" ht="15.75" customHeight="1" x14ac:dyDescent="0.2">
      <c r="B257" s="98"/>
    </row>
    <row r="258" spans="2:2" ht="15.75" customHeight="1" x14ac:dyDescent="0.2">
      <c r="B258" s="98"/>
    </row>
    <row r="259" spans="2:2" ht="15.75" customHeight="1" x14ac:dyDescent="0.2">
      <c r="B259" s="98"/>
    </row>
    <row r="260" spans="2:2" ht="15.75" customHeight="1" x14ac:dyDescent="0.2">
      <c r="B260" s="98"/>
    </row>
    <row r="261" spans="2:2" ht="15.75" customHeight="1" x14ac:dyDescent="0.2">
      <c r="B261" s="98"/>
    </row>
    <row r="262" spans="2:2" ht="15.75" customHeight="1" x14ac:dyDescent="0.2">
      <c r="B262" s="98"/>
    </row>
    <row r="263" spans="2:2" ht="15.75" customHeight="1" x14ac:dyDescent="0.2">
      <c r="B263" s="98"/>
    </row>
    <row r="264" spans="2:2" ht="15.75" customHeight="1" x14ac:dyDescent="0.2">
      <c r="B264" s="98"/>
    </row>
    <row r="265" spans="2:2" ht="15.75" customHeight="1" x14ac:dyDescent="0.2">
      <c r="B265" s="98"/>
    </row>
    <row r="266" spans="2:2" ht="15.75" customHeight="1" x14ac:dyDescent="0.2">
      <c r="B266" s="98"/>
    </row>
    <row r="267" spans="2:2" ht="15.75" customHeight="1" x14ac:dyDescent="0.2">
      <c r="B267" s="98"/>
    </row>
    <row r="268" spans="2:2" ht="15.75" customHeight="1" x14ac:dyDescent="0.2">
      <c r="B268" s="98"/>
    </row>
    <row r="269" spans="2:2" ht="15.75" customHeight="1" x14ac:dyDescent="0.2">
      <c r="B269" s="98"/>
    </row>
    <row r="270" spans="2:2" ht="15.75" customHeight="1" x14ac:dyDescent="0.2">
      <c r="B270" s="98"/>
    </row>
    <row r="271" spans="2:2" ht="15.75" customHeight="1" x14ac:dyDescent="0.2">
      <c r="B271" s="98"/>
    </row>
    <row r="272" spans="2:2" ht="15.75" customHeight="1" x14ac:dyDescent="0.2">
      <c r="B272" s="98"/>
    </row>
    <row r="273" spans="2:2" ht="15.75" customHeight="1" x14ac:dyDescent="0.2">
      <c r="B273" s="98"/>
    </row>
    <row r="274" spans="2:2" ht="15.75" customHeight="1" x14ac:dyDescent="0.2">
      <c r="B274" s="98"/>
    </row>
    <row r="275" spans="2:2" ht="15.75" customHeight="1" x14ac:dyDescent="0.2">
      <c r="B275" s="98"/>
    </row>
    <row r="276" spans="2:2" ht="15.75" customHeight="1" x14ac:dyDescent="0.2">
      <c r="B276" s="98"/>
    </row>
    <row r="277" spans="2:2" ht="15.75" customHeight="1" x14ac:dyDescent="0.2">
      <c r="B277" s="98"/>
    </row>
    <row r="278" spans="2:2" ht="15.75" customHeight="1" x14ac:dyDescent="0.2">
      <c r="B278" s="98"/>
    </row>
    <row r="279" spans="2:2" ht="15.75" customHeight="1" x14ac:dyDescent="0.2">
      <c r="B279" s="98"/>
    </row>
    <row r="280" spans="2:2" ht="15.75" customHeight="1" x14ac:dyDescent="0.2">
      <c r="B280" s="98"/>
    </row>
    <row r="281" spans="2:2" ht="15.75" customHeight="1" x14ac:dyDescent="0.2">
      <c r="B281" s="98"/>
    </row>
    <row r="282" spans="2:2" ht="15.75" customHeight="1" x14ac:dyDescent="0.2">
      <c r="B282" s="98"/>
    </row>
    <row r="283" spans="2:2" ht="15.75" customHeight="1" x14ac:dyDescent="0.2">
      <c r="B283" s="98"/>
    </row>
    <row r="284" spans="2:2" ht="15.75" customHeight="1" x14ac:dyDescent="0.2">
      <c r="B284" s="98"/>
    </row>
    <row r="285" spans="2:2" ht="15.75" customHeight="1" x14ac:dyDescent="0.2">
      <c r="B285" s="98"/>
    </row>
    <row r="286" spans="2:2" ht="15.75" customHeight="1" x14ac:dyDescent="0.2">
      <c r="B286" s="98"/>
    </row>
    <row r="287" spans="2:2" ht="15.75" customHeight="1" x14ac:dyDescent="0.2">
      <c r="B287" s="98"/>
    </row>
    <row r="288" spans="2:2" ht="15.75" customHeight="1" x14ac:dyDescent="0.2">
      <c r="B288" s="98"/>
    </row>
    <row r="289" spans="2:2" ht="15.75" customHeight="1" x14ac:dyDescent="0.2">
      <c r="B289" s="98"/>
    </row>
    <row r="290" spans="2:2" ht="15.75" customHeight="1" x14ac:dyDescent="0.2">
      <c r="B290" s="98"/>
    </row>
    <row r="291" spans="2:2" ht="15.75" customHeight="1" x14ac:dyDescent="0.2">
      <c r="B291" s="98"/>
    </row>
    <row r="292" spans="2:2" ht="15.75" customHeight="1" x14ac:dyDescent="0.2">
      <c r="B292" s="98"/>
    </row>
    <row r="293" spans="2:2" ht="15.75" customHeight="1" x14ac:dyDescent="0.2">
      <c r="B293" s="98"/>
    </row>
    <row r="294" spans="2:2" ht="15.75" customHeight="1" x14ac:dyDescent="0.2">
      <c r="B294" s="98"/>
    </row>
    <row r="295" spans="2:2" ht="15.75" customHeight="1" x14ac:dyDescent="0.2">
      <c r="B295" s="98"/>
    </row>
    <row r="296" spans="2:2" ht="15.75" customHeight="1" x14ac:dyDescent="0.2">
      <c r="B296" s="98"/>
    </row>
    <row r="297" spans="2:2" ht="15.75" customHeight="1" x14ac:dyDescent="0.2">
      <c r="B297" s="98"/>
    </row>
    <row r="298" spans="2:2" ht="15.75" customHeight="1" x14ac:dyDescent="0.2">
      <c r="B298" s="98"/>
    </row>
    <row r="299" spans="2:2" ht="15.75" customHeight="1" x14ac:dyDescent="0.2">
      <c r="B299" s="98"/>
    </row>
    <row r="300" spans="2:2" ht="15.75" customHeight="1" x14ac:dyDescent="0.2">
      <c r="B300" s="98"/>
    </row>
    <row r="301" spans="2:2" ht="15.75" customHeight="1" x14ac:dyDescent="0.2">
      <c r="B301" s="98"/>
    </row>
    <row r="302" spans="2:2" ht="15.75" customHeight="1" x14ac:dyDescent="0.2">
      <c r="B302" s="98"/>
    </row>
    <row r="303" spans="2:2" ht="15.75" customHeight="1" x14ac:dyDescent="0.2">
      <c r="B303" s="98"/>
    </row>
    <row r="304" spans="2:2" ht="15.75" customHeight="1" x14ac:dyDescent="0.2">
      <c r="B304" s="98"/>
    </row>
    <row r="305" spans="2:2" ht="15.75" customHeight="1" x14ac:dyDescent="0.2">
      <c r="B305" s="98"/>
    </row>
    <row r="306" spans="2:2" ht="15.75" customHeight="1" x14ac:dyDescent="0.2">
      <c r="B306" s="98"/>
    </row>
    <row r="307" spans="2:2" ht="15.75" customHeight="1" x14ac:dyDescent="0.2">
      <c r="B307" s="98"/>
    </row>
    <row r="308" spans="2:2" ht="15.75" customHeight="1" x14ac:dyDescent="0.2">
      <c r="B308" s="98"/>
    </row>
    <row r="309" spans="2:2" ht="15.75" customHeight="1" x14ac:dyDescent="0.2">
      <c r="B309" s="98"/>
    </row>
    <row r="310" spans="2:2" ht="15.75" customHeight="1" x14ac:dyDescent="0.2">
      <c r="B310" s="98"/>
    </row>
    <row r="311" spans="2:2" ht="15.75" customHeight="1" x14ac:dyDescent="0.2">
      <c r="B311" s="98"/>
    </row>
    <row r="312" spans="2:2" ht="15.75" customHeight="1" x14ac:dyDescent="0.2">
      <c r="B312" s="98"/>
    </row>
    <row r="313" spans="2:2" ht="15.75" customHeight="1" x14ac:dyDescent="0.2">
      <c r="B313" s="98"/>
    </row>
    <row r="314" spans="2:2" ht="15.75" customHeight="1" x14ac:dyDescent="0.2">
      <c r="B314" s="98"/>
    </row>
    <row r="315" spans="2:2" ht="15.75" customHeight="1" x14ac:dyDescent="0.2">
      <c r="B315" s="98"/>
    </row>
    <row r="316" spans="2:2" ht="15.75" customHeight="1" x14ac:dyDescent="0.2">
      <c r="B316" s="98"/>
    </row>
    <row r="317" spans="2:2" ht="15.75" customHeight="1" x14ac:dyDescent="0.2">
      <c r="B317" s="98"/>
    </row>
    <row r="318" spans="2:2" ht="15.75" customHeight="1" x14ac:dyDescent="0.2">
      <c r="B318" s="98"/>
    </row>
    <row r="319" spans="2:2" ht="15.75" customHeight="1" x14ac:dyDescent="0.2">
      <c r="B319" s="98"/>
    </row>
    <row r="320" spans="2:2" ht="15.75" customHeight="1" x14ac:dyDescent="0.2">
      <c r="B320" s="98"/>
    </row>
    <row r="321" spans="2:2" ht="15.75" customHeight="1" x14ac:dyDescent="0.2">
      <c r="B321" s="98"/>
    </row>
    <row r="322" spans="2:2" ht="15.75" customHeight="1" x14ac:dyDescent="0.2">
      <c r="B322" s="98"/>
    </row>
    <row r="323" spans="2:2" ht="15.75" customHeight="1" x14ac:dyDescent="0.2">
      <c r="B323" s="98"/>
    </row>
    <row r="324" spans="2:2" ht="15.75" customHeight="1" x14ac:dyDescent="0.2">
      <c r="B324" s="98"/>
    </row>
    <row r="325" spans="2:2" ht="15.75" customHeight="1" x14ac:dyDescent="0.2">
      <c r="B325" s="98"/>
    </row>
    <row r="326" spans="2:2" ht="15.75" customHeight="1" x14ac:dyDescent="0.2">
      <c r="B326" s="98"/>
    </row>
    <row r="327" spans="2:2" ht="15.75" customHeight="1" x14ac:dyDescent="0.2">
      <c r="B327" s="98"/>
    </row>
    <row r="328" spans="2:2" ht="15.75" customHeight="1" x14ac:dyDescent="0.2">
      <c r="B328" s="98"/>
    </row>
    <row r="329" spans="2:2" ht="15.75" customHeight="1" x14ac:dyDescent="0.2">
      <c r="B329" s="98"/>
    </row>
    <row r="330" spans="2:2" ht="15.75" customHeight="1" x14ac:dyDescent="0.2">
      <c r="B330" s="98"/>
    </row>
    <row r="331" spans="2:2" ht="15.75" customHeight="1" x14ac:dyDescent="0.2">
      <c r="B331" s="98"/>
    </row>
    <row r="332" spans="2:2" ht="15.75" customHeight="1" x14ac:dyDescent="0.2">
      <c r="B332" s="98"/>
    </row>
    <row r="333" spans="2:2" ht="15.75" customHeight="1" x14ac:dyDescent="0.2">
      <c r="B333" s="98"/>
    </row>
    <row r="334" spans="2:2" ht="15.75" customHeight="1" x14ac:dyDescent="0.2">
      <c r="B334" s="98"/>
    </row>
    <row r="335" spans="2:2" ht="15.75" customHeight="1" x14ac:dyDescent="0.2">
      <c r="B335" s="98"/>
    </row>
    <row r="336" spans="2:2" ht="15.75" customHeight="1" x14ac:dyDescent="0.2">
      <c r="B336" s="98"/>
    </row>
    <row r="337" spans="2:2" ht="15.75" customHeight="1" x14ac:dyDescent="0.2">
      <c r="B337" s="98"/>
    </row>
    <row r="338" spans="2:2" ht="15.75" customHeight="1" x14ac:dyDescent="0.2">
      <c r="B338" s="98"/>
    </row>
    <row r="339" spans="2:2" ht="15.75" customHeight="1" x14ac:dyDescent="0.2">
      <c r="B339" s="98"/>
    </row>
    <row r="340" spans="2:2" ht="15.75" customHeight="1" x14ac:dyDescent="0.2">
      <c r="B340" s="98"/>
    </row>
    <row r="341" spans="2:2" ht="15.75" customHeight="1" x14ac:dyDescent="0.2">
      <c r="B341" s="98"/>
    </row>
    <row r="342" spans="2:2" ht="15.75" customHeight="1" x14ac:dyDescent="0.2">
      <c r="B342" s="98"/>
    </row>
    <row r="343" spans="2:2" ht="15.75" customHeight="1" x14ac:dyDescent="0.2">
      <c r="B343" s="98"/>
    </row>
    <row r="344" spans="2:2" ht="15.75" customHeight="1" x14ac:dyDescent="0.2">
      <c r="B344" s="98"/>
    </row>
    <row r="345" spans="2:2" ht="15.75" customHeight="1" x14ac:dyDescent="0.2">
      <c r="B345" s="98"/>
    </row>
    <row r="346" spans="2:2" ht="15.75" customHeight="1" x14ac:dyDescent="0.2">
      <c r="B346" s="98"/>
    </row>
    <row r="347" spans="2:2" ht="15.75" customHeight="1" x14ac:dyDescent="0.2">
      <c r="B347" s="98"/>
    </row>
    <row r="348" spans="2:2" ht="15.75" customHeight="1" x14ac:dyDescent="0.2">
      <c r="B348" s="98"/>
    </row>
    <row r="349" spans="2:2" ht="15.75" customHeight="1" x14ac:dyDescent="0.2">
      <c r="B349" s="98"/>
    </row>
    <row r="350" spans="2:2" ht="15.75" customHeight="1" x14ac:dyDescent="0.2">
      <c r="B350" s="98"/>
    </row>
    <row r="351" spans="2:2" ht="15.75" customHeight="1" x14ac:dyDescent="0.2">
      <c r="B351" s="98"/>
    </row>
    <row r="352" spans="2:2" ht="15.75" customHeight="1" x14ac:dyDescent="0.2">
      <c r="B352" s="98"/>
    </row>
    <row r="353" spans="2:2" ht="15.75" customHeight="1" x14ac:dyDescent="0.2">
      <c r="B353" s="98"/>
    </row>
    <row r="354" spans="2:2" ht="15.75" customHeight="1" x14ac:dyDescent="0.2">
      <c r="B354" s="98"/>
    </row>
    <row r="355" spans="2:2" ht="15.75" customHeight="1" x14ac:dyDescent="0.2">
      <c r="B355" s="98"/>
    </row>
    <row r="356" spans="2:2" ht="15.75" customHeight="1" x14ac:dyDescent="0.2">
      <c r="B356" s="98"/>
    </row>
    <row r="357" spans="2:2" ht="15.75" customHeight="1" x14ac:dyDescent="0.2">
      <c r="B357" s="98"/>
    </row>
    <row r="358" spans="2:2" ht="15.75" customHeight="1" x14ac:dyDescent="0.2">
      <c r="B358" s="98"/>
    </row>
    <row r="359" spans="2:2" ht="15.75" customHeight="1" x14ac:dyDescent="0.2">
      <c r="B359" s="98"/>
    </row>
    <row r="360" spans="2:2" ht="15.75" customHeight="1" x14ac:dyDescent="0.2">
      <c r="B360" s="98"/>
    </row>
    <row r="361" spans="2:2" ht="15.75" customHeight="1" x14ac:dyDescent="0.2">
      <c r="B361" s="98"/>
    </row>
    <row r="362" spans="2:2" ht="15.75" customHeight="1" x14ac:dyDescent="0.2">
      <c r="B362" s="98"/>
    </row>
    <row r="363" spans="2:2" ht="15.75" customHeight="1" x14ac:dyDescent="0.2">
      <c r="B363" s="98"/>
    </row>
    <row r="364" spans="2:2" ht="15.75" customHeight="1" x14ac:dyDescent="0.2">
      <c r="B364" s="98"/>
    </row>
    <row r="365" spans="2:2" ht="15.75" customHeight="1" x14ac:dyDescent="0.2">
      <c r="B365" s="98"/>
    </row>
    <row r="366" spans="2:2" ht="15.75" customHeight="1" x14ac:dyDescent="0.2">
      <c r="B366" s="98"/>
    </row>
    <row r="367" spans="2:2" ht="15.75" customHeight="1" x14ac:dyDescent="0.2">
      <c r="B367" s="98"/>
    </row>
    <row r="368" spans="2:2" ht="15.75" customHeight="1" x14ac:dyDescent="0.2">
      <c r="B368" s="98"/>
    </row>
    <row r="369" spans="2:2" ht="15.75" customHeight="1" x14ac:dyDescent="0.2">
      <c r="B369" s="98"/>
    </row>
    <row r="370" spans="2:2" ht="15.75" customHeight="1" x14ac:dyDescent="0.2">
      <c r="B370" s="98"/>
    </row>
    <row r="371" spans="2:2" ht="15.75" customHeight="1" x14ac:dyDescent="0.2">
      <c r="B371" s="98"/>
    </row>
    <row r="372" spans="2:2" ht="15.75" customHeight="1" x14ac:dyDescent="0.2">
      <c r="B372" s="98"/>
    </row>
    <row r="373" spans="2:2" ht="15.75" customHeight="1" x14ac:dyDescent="0.2">
      <c r="B373" s="98"/>
    </row>
    <row r="374" spans="2:2" ht="15.75" customHeight="1" x14ac:dyDescent="0.2">
      <c r="B374" s="98"/>
    </row>
    <row r="375" spans="2:2" ht="15.75" customHeight="1" x14ac:dyDescent="0.2">
      <c r="B375" s="98"/>
    </row>
    <row r="376" spans="2:2" ht="15.75" customHeight="1" x14ac:dyDescent="0.2">
      <c r="B376" s="98"/>
    </row>
    <row r="377" spans="2:2" ht="15.75" customHeight="1" x14ac:dyDescent="0.2">
      <c r="B377" s="98"/>
    </row>
    <row r="378" spans="2:2" ht="15.75" customHeight="1" x14ac:dyDescent="0.2">
      <c r="B378" s="98"/>
    </row>
    <row r="379" spans="2:2" ht="15.75" customHeight="1" x14ac:dyDescent="0.2">
      <c r="B379" s="98"/>
    </row>
    <row r="380" spans="2:2" ht="15.75" customHeight="1" x14ac:dyDescent="0.2">
      <c r="B380" s="98"/>
    </row>
    <row r="381" spans="2:2" ht="15.75" customHeight="1" x14ac:dyDescent="0.2">
      <c r="B381" s="98"/>
    </row>
    <row r="382" spans="2:2" ht="15.75" customHeight="1" x14ac:dyDescent="0.2">
      <c r="B382" s="98"/>
    </row>
    <row r="383" spans="2:2" ht="15.75" customHeight="1" x14ac:dyDescent="0.2">
      <c r="B383" s="98"/>
    </row>
    <row r="384" spans="2:2" ht="15.75" customHeight="1" x14ac:dyDescent="0.2">
      <c r="B384" s="98"/>
    </row>
    <row r="385" spans="2:2" ht="15.75" customHeight="1" x14ac:dyDescent="0.2">
      <c r="B385" s="98"/>
    </row>
    <row r="386" spans="2:2" ht="15.75" customHeight="1" x14ac:dyDescent="0.2">
      <c r="B386" s="98"/>
    </row>
    <row r="387" spans="2:2" ht="15.75" customHeight="1" x14ac:dyDescent="0.2">
      <c r="B387" s="98"/>
    </row>
    <row r="388" spans="2:2" ht="15.75" customHeight="1" x14ac:dyDescent="0.2">
      <c r="B388" s="98"/>
    </row>
    <row r="389" spans="2:2" ht="15.75" customHeight="1" x14ac:dyDescent="0.2">
      <c r="B389" s="98"/>
    </row>
    <row r="390" spans="2:2" ht="15.75" customHeight="1" x14ac:dyDescent="0.2">
      <c r="B390" s="98"/>
    </row>
    <row r="391" spans="2:2" ht="15.75" customHeight="1" x14ac:dyDescent="0.2">
      <c r="B391" s="98"/>
    </row>
    <row r="392" spans="2:2" ht="15.75" customHeight="1" x14ac:dyDescent="0.2">
      <c r="B392" s="98"/>
    </row>
    <row r="393" spans="2:2" ht="15.75" customHeight="1" x14ac:dyDescent="0.2">
      <c r="B393" s="98"/>
    </row>
    <row r="394" spans="2:2" ht="15.75" customHeight="1" x14ac:dyDescent="0.2">
      <c r="B394" s="98"/>
    </row>
    <row r="395" spans="2:2" ht="15.75" customHeight="1" x14ac:dyDescent="0.2">
      <c r="B395" s="98"/>
    </row>
    <row r="396" spans="2:2" ht="15.75" customHeight="1" x14ac:dyDescent="0.2">
      <c r="B396" s="98"/>
    </row>
    <row r="397" spans="2:2" ht="15.75" customHeight="1" x14ac:dyDescent="0.2">
      <c r="B397" s="98"/>
    </row>
    <row r="398" spans="2:2" ht="15.75" customHeight="1" x14ac:dyDescent="0.2">
      <c r="B398" s="98"/>
    </row>
    <row r="399" spans="2:2" ht="15.75" customHeight="1" x14ac:dyDescent="0.2">
      <c r="B399" s="98"/>
    </row>
    <row r="400" spans="2:2" ht="15.75" customHeight="1" x14ac:dyDescent="0.2">
      <c r="B400" s="98"/>
    </row>
    <row r="401" spans="2:2" ht="15.75" customHeight="1" x14ac:dyDescent="0.2">
      <c r="B401" s="98"/>
    </row>
    <row r="402" spans="2:2" ht="15.75" customHeight="1" x14ac:dyDescent="0.2">
      <c r="B402" s="98"/>
    </row>
    <row r="403" spans="2:2" ht="15.75" customHeight="1" x14ac:dyDescent="0.2">
      <c r="B403" s="98"/>
    </row>
    <row r="404" spans="2:2" ht="15.75" customHeight="1" x14ac:dyDescent="0.2">
      <c r="B404" s="98"/>
    </row>
    <row r="405" spans="2:2" ht="15.75" customHeight="1" x14ac:dyDescent="0.2">
      <c r="B405" s="98"/>
    </row>
    <row r="406" spans="2:2" ht="15.75" customHeight="1" x14ac:dyDescent="0.2">
      <c r="B406" s="98"/>
    </row>
    <row r="407" spans="2:2" ht="15.75" customHeight="1" x14ac:dyDescent="0.2">
      <c r="B407" s="98"/>
    </row>
    <row r="408" spans="2:2" ht="15.75" customHeight="1" x14ac:dyDescent="0.2">
      <c r="B408" s="98"/>
    </row>
    <row r="409" spans="2:2" ht="15.75" customHeight="1" x14ac:dyDescent="0.2">
      <c r="B409" s="98"/>
    </row>
    <row r="410" spans="2:2" ht="15.75" customHeight="1" x14ac:dyDescent="0.2">
      <c r="B410" s="98"/>
    </row>
    <row r="411" spans="2:2" ht="15.75" customHeight="1" x14ac:dyDescent="0.2">
      <c r="B411" s="98"/>
    </row>
    <row r="412" spans="2:2" ht="15.75" customHeight="1" x14ac:dyDescent="0.2">
      <c r="B412" s="98"/>
    </row>
    <row r="413" spans="2:2" ht="15.75" customHeight="1" x14ac:dyDescent="0.2">
      <c r="B413" s="98"/>
    </row>
    <row r="414" spans="2:2" ht="15.75" customHeight="1" x14ac:dyDescent="0.2">
      <c r="B414" s="98"/>
    </row>
    <row r="415" spans="2:2" ht="15.75" customHeight="1" x14ac:dyDescent="0.2">
      <c r="B415" s="98"/>
    </row>
    <row r="416" spans="2:2" ht="15.75" customHeight="1" x14ac:dyDescent="0.2">
      <c r="B416" s="98"/>
    </row>
    <row r="417" spans="2:2" ht="15.75" customHeight="1" x14ac:dyDescent="0.2">
      <c r="B417" s="98"/>
    </row>
    <row r="418" spans="2:2" ht="15.75" customHeight="1" x14ac:dyDescent="0.2">
      <c r="B418" s="98"/>
    </row>
    <row r="419" spans="2:2" ht="15.75" customHeight="1" x14ac:dyDescent="0.2">
      <c r="B419" s="98"/>
    </row>
    <row r="420" spans="2:2" ht="15.75" customHeight="1" x14ac:dyDescent="0.2">
      <c r="B420" s="98"/>
    </row>
    <row r="421" spans="2:2" ht="15.75" customHeight="1" x14ac:dyDescent="0.2">
      <c r="B421" s="98"/>
    </row>
    <row r="422" spans="2:2" ht="15.75" customHeight="1" x14ac:dyDescent="0.2">
      <c r="B422" s="98"/>
    </row>
    <row r="423" spans="2:2" ht="15.75" customHeight="1" x14ac:dyDescent="0.2">
      <c r="B423" s="98"/>
    </row>
    <row r="424" spans="2:2" ht="15.75" customHeight="1" x14ac:dyDescent="0.2">
      <c r="B424" s="98"/>
    </row>
    <row r="425" spans="2:2" ht="15.75" customHeight="1" x14ac:dyDescent="0.2">
      <c r="B425" s="98"/>
    </row>
    <row r="426" spans="2:2" ht="15.75" customHeight="1" x14ac:dyDescent="0.2">
      <c r="B426" s="98"/>
    </row>
    <row r="427" spans="2:2" ht="15.75" customHeight="1" x14ac:dyDescent="0.2">
      <c r="B427" s="98"/>
    </row>
    <row r="428" spans="2:2" ht="15.75" customHeight="1" x14ac:dyDescent="0.2">
      <c r="B428" s="98"/>
    </row>
    <row r="429" spans="2:2" ht="15.75" customHeight="1" x14ac:dyDescent="0.2">
      <c r="B429" s="98"/>
    </row>
    <row r="430" spans="2:2" ht="15.75" customHeight="1" x14ac:dyDescent="0.2">
      <c r="B430" s="98"/>
    </row>
    <row r="431" spans="2:2" ht="15.75" customHeight="1" x14ac:dyDescent="0.2">
      <c r="B431" s="98"/>
    </row>
    <row r="432" spans="2:2" ht="15.75" customHeight="1" x14ac:dyDescent="0.2">
      <c r="B432" s="98"/>
    </row>
    <row r="433" spans="2:2" ht="15.75" customHeight="1" x14ac:dyDescent="0.2">
      <c r="B433" s="98"/>
    </row>
    <row r="434" spans="2:2" ht="15.75" customHeight="1" x14ac:dyDescent="0.2">
      <c r="B434" s="98"/>
    </row>
    <row r="435" spans="2:2" ht="15.75" customHeight="1" x14ac:dyDescent="0.2">
      <c r="B435" s="98"/>
    </row>
    <row r="436" spans="2:2" ht="15.75" customHeight="1" x14ac:dyDescent="0.2">
      <c r="B436" s="98"/>
    </row>
    <row r="437" spans="2:2" ht="15.75" customHeight="1" x14ac:dyDescent="0.2">
      <c r="B437" s="98"/>
    </row>
    <row r="438" spans="2:2" ht="15.75" customHeight="1" x14ac:dyDescent="0.2">
      <c r="B438" s="98"/>
    </row>
    <row r="439" spans="2:2" ht="15.75" customHeight="1" x14ac:dyDescent="0.2">
      <c r="B439" s="98"/>
    </row>
    <row r="440" spans="2:2" ht="15.75" customHeight="1" x14ac:dyDescent="0.2">
      <c r="B440" s="98"/>
    </row>
    <row r="441" spans="2:2" ht="15.75" customHeight="1" x14ac:dyDescent="0.2">
      <c r="B441" s="98"/>
    </row>
    <row r="442" spans="2:2" ht="15.75" customHeight="1" x14ac:dyDescent="0.2">
      <c r="B442" s="98"/>
    </row>
    <row r="443" spans="2:2" ht="15.75" customHeight="1" x14ac:dyDescent="0.2">
      <c r="B443" s="98"/>
    </row>
    <row r="444" spans="2:2" ht="15.75" customHeight="1" x14ac:dyDescent="0.2">
      <c r="B444" s="98"/>
    </row>
    <row r="445" spans="2:2" ht="15.75" customHeight="1" x14ac:dyDescent="0.2">
      <c r="B445" s="98"/>
    </row>
    <row r="446" spans="2:2" ht="15.75" customHeight="1" x14ac:dyDescent="0.2">
      <c r="B446" s="98"/>
    </row>
    <row r="447" spans="2:2" ht="15.75" customHeight="1" x14ac:dyDescent="0.2">
      <c r="B447" s="98"/>
    </row>
    <row r="448" spans="2:2" ht="15.75" customHeight="1" x14ac:dyDescent="0.2">
      <c r="B448" s="98"/>
    </row>
    <row r="449" spans="2:2" ht="15.75" customHeight="1" x14ac:dyDescent="0.2">
      <c r="B449" s="98"/>
    </row>
    <row r="450" spans="2:2" ht="15.75" customHeight="1" x14ac:dyDescent="0.2">
      <c r="B450" s="98"/>
    </row>
    <row r="451" spans="2:2" ht="15.75" customHeight="1" x14ac:dyDescent="0.2">
      <c r="B451" s="98"/>
    </row>
    <row r="452" spans="2:2" ht="15.75" customHeight="1" x14ac:dyDescent="0.2">
      <c r="B452" s="98"/>
    </row>
    <row r="453" spans="2:2" ht="15.75" customHeight="1" x14ac:dyDescent="0.2">
      <c r="B453" s="98"/>
    </row>
    <row r="454" spans="2:2" ht="15.75" customHeight="1" x14ac:dyDescent="0.2">
      <c r="B454" s="98"/>
    </row>
    <row r="455" spans="2:2" ht="15.75" customHeight="1" x14ac:dyDescent="0.2">
      <c r="B455" s="98"/>
    </row>
    <row r="456" spans="2:2" ht="15.75" customHeight="1" x14ac:dyDescent="0.2">
      <c r="B456" s="98"/>
    </row>
    <row r="457" spans="2:2" ht="15.75" customHeight="1" x14ac:dyDescent="0.2">
      <c r="B457" s="98"/>
    </row>
    <row r="458" spans="2:2" ht="15.75" customHeight="1" x14ac:dyDescent="0.2">
      <c r="B458" s="98"/>
    </row>
    <row r="459" spans="2:2" ht="15.75" customHeight="1" x14ac:dyDescent="0.2">
      <c r="B459" s="98"/>
    </row>
    <row r="460" spans="2:2" ht="15.75" customHeight="1" x14ac:dyDescent="0.2">
      <c r="B460" s="98"/>
    </row>
    <row r="461" spans="2:2" ht="15.75" customHeight="1" x14ac:dyDescent="0.2">
      <c r="B461" s="98"/>
    </row>
    <row r="462" spans="2:2" ht="15.75" customHeight="1" x14ac:dyDescent="0.2">
      <c r="B462" s="98"/>
    </row>
    <row r="463" spans="2:2" ht="15.75" customHeight="1" x14ac:dyDescent="0.2">
      <c r="B463" s="98"/>
    </row>
    <row r="464" spans="2:2" ht="15.75" customHeight="1" x14ac:dyDescent="0.2">
      <c r="B464" s="98"/>
    </row>
    <row r="465" spans="2:2" ht="15.75" customHeight="1" x14ac:dyDescent="0.2">
      <c r="B465" s="98"/>
    </row>
    <row r="466" spans="2:2" ht="15.75" customHeight="1" x14ac:dyDescent="0.2">
      <c r="B466" s="98"/>
    </row>
    <row r="467" spans="2:2" ht="15.75" customHeight="1" x14ac:dyDescent="0.2">
      <c r="B467" s="98"/>
    </row>
    <row r="468" spans="2:2" ht="15.75" customHeight="1" x14ac:dyDescent="0.2">
      <c r="B468" s="98"/>
    </row>
    <row r="469" spans="2:2" ht="15.75" customHeight="1" x14ac:dyDescent="0.2">
      <c r="B469" s="98"/>
    </row>
    <row r="470" spans="2:2" ht="15.75" customHeight="1" x14ac:dyDescent="0.2">
      <c r="B470" s="98"/>
    </row>
    <row r="471" spans="2:2" ht="15.75" customHeight="1" x14ac:dyDescent="0.2">
      <c r="B471" s="98"/>
    </row>
    <row r="472" spans="2:2" ht="15.75" customHeight="1" x14ac:dyDescent="0.2">
      <c r="B472" s="98"/>
    </row>
    <row r="473" spans="2:2" ht="15.75" customHeight="1" x14ac:dyDescent="0.2">
      <c r="B473" s="98"/>
    </row>
    <row r="474" spans="2:2" ht="15.75" customHeight="1" x14ac:dyDescent="0.2">
      <c r="B474" s="98"/>
    </row>
    <row r="475" spans="2:2" ht="15.75" customHeight="1" x14ac:dyDescent="0.2">
      <c r="B475" s="98"/>
    </row>
    <row r="476" spans="2:2" ht="15.75" customHeight="1" x14ac:dyDescent="0.2">
      <c r="B476" s="98"/>
    </row>
    <row r="477" spans="2:2" ht="15.75" customHeight="1" x14ac:dyDescent="0.2">
      <c r="B477" s="98"/>
    </row>
    <row r="478" spans="2:2" ht="15.75" customHeight="1" x14ac:dyDescent="0.2">
      <c r="B478" s="98"/>
    </row>
    <row r="479" spans="2:2" ht="15.75" customHeight="1" x14ac:dyDescent="0.2">
      <c r="B479" s="98"/>
    </row>
    <row r="480" spans="2:2" ht="15.75" customHeight="1" x14ac:dyDescent="0.2">
      <c r="B480" s="98"/>
    </row>
    <row r="481" spans="2:2" ht="15.75" customHeight="1" x14ac:dyDescent="0.2">
      <c r="B481" s="98"/>
    </row>
    <row r="482" spans="2:2" ht="15.75" customHeight="1" x14ac:dyDescent="0.2">
      <c r="B482" s="98"/>
    </row>
    <row r="483" spans="2:2" ht="15.75" customHeight="1" x14ac:dyDescent="0.2">
      <c r="B483" s="98"/>
    </row>
    <row r="484" spans="2:2" ht="15.75" customHeight="1" x14ac:dyDescent="0.2">
      <c r="B484" s="98"/>
    </row>
    <row r="485" spans="2:2" ht="15.75" customHeight="1" x14ac:dyDescent="0.2">
      <c r="B485" s="98"/>
    </row>
    <row r="486" spans="2:2" ht="15.75" customHeight="1" x14ac:dyDescent="0.2">
      <c r="B486" s="98"/>
    </row>
    <row r="487" spans="2:2" ht="15.75" customHeight="1" x14ac:dyDescent="0.2">
      <c r="B487" s="98"/>
    </row>
    <row r="488" spans="2:2" ht="15.75" customHeight="1" x14ac:dyDescent="0.2">
      <c r="B488" s="98"/>
    </row>
    <row r="489" spans="2:2" ht="15.75" customHeight="1" x14ac:dyDescent="0.2">
      <c r="B489" s="98"/>
    </row>
    <row r="490" spans="2:2" ht="15.75" customHeight="1" x14ac:dyDescent="0.2">
      <c r="B490" s="98"/>
    </row>
    <row r="491" spans="2:2" ht="15.75" customHeight="1" x14ac:dyDescent="0.2">
      <c r="B491" s="98"/>
    </row>
    <row r="492" spans="2:2" ht="15.75" customHeight="1" x14ac:dyDescent="0.2">
      <c r="B492" s="98"/>
    </row>
    <row r="493" spans="2:2" ht="15.75" customHeight="1" x14ac:dyDescent="0.2">
      <c r="B493" s="98"/>
    </row>
    <row r="494" spans="2:2" ht="15.75" customHeight="1" x14ac:dyDescent="0.2">
      <c r="B494" s="98"/>
    </row>
    <row r="495" spans="2:2" ht="15.75" customHeight="1" x14ac:dyDescent="0.2">
      <c r="B495" s="98"/>
    </row>
    <row r="496" spans="2:2" ht="15.75" customHeight="1" x14ac:dyDescent="0.2">
      <c r="B496" s="98"/>
    </row>
    <row r="497" spans="2:2" ht="15.75" customHeight="1" x14ac:dyDescent="0.2">
      <c r="B497" s="98"/>
    </row>
    <row r="498" spans="2:2" ht="15.75" customHeight="1" x14ac:dyDescent="0.2">
      <c r="B498" s="98"/>
    </row>
    <row r="499" spans="2:2" ht="15.75" customHeight="1" x14ac:dyDescent="0.2">
      <c r="B499" s="98"/>
    </row>
    <row r="500" spans="2:2" ht="15.75" customHeight="1" x14ac:dyDescent="0.2">
      <c r="B500" s="98"/>
    </row>
    <row r="501" spans="2:2" ht="15.75" customHeight="1" x14ac:dyDescent="0.2">
      <c r="B501" s="98"/>
    </row>
    <row r="502" spans="2:2" ht="15.75" customHeight="1" x14ac:dyDescent="0.2">
      <c r="B502" s="98"/>
    </row>
    <row r="503" spans="2:2" ht="15.75" customHeight="1" x14ac:dyDescent="0.2">
      <c r="B503" s="98"/>
    </row>
    <row r="504" spans="2:2" ht="15.75" customHeight="1" x14ac:dyDescent="0.2">
      <c r="B504" s="98"/>
    </row>
    <row r="505" spans="2:2" ht="15.75" customHeight="1" x14ac:dyDescent="0.2">
      <c r="B505" s="98"/>
    </row>
    <row r="506" spans="2:2" ht="15.75" customHeight="1" x14ac:dyDescent="0.2">
      <c r="B506" s="98"/>
    </row>
    <row r="507" spans="2:2" ht="15.75" customHeight="1" x14ac:dyDescent="0.2">
      <c r="B507" s="98"/>
    </row>
    <row r="508" spans="2:2" ht="15.75" customHeight="1" x14ac:dyDescent="0.2">
      <c r="B508" s="98"/>
    </row>
    <row r="509" spans="2:2" ht="15.75" customHeight="1" x14ac:dyDescent="0.2">
      <c r="B509" s="98"/>
    </row>
    <row r="510" spans="2:2" ht="15.75" customHeight="1" x14ac:dyDescent="0.2">
      <c r="B510" s="98"/>
    </row>
    <row r="511" spans="2:2" ht="15.75" customHeight="1" x14ac:dyDescent="0.2">
      <c r="B511" s="98"/>
    </row>
    <row r="512" spans="2:2" ht="15.75" customHeight="1" x14ac:dyDescent="0.2">
      <c r="B512" s="98"/>
    </row>
    <row r="513" spans="2:2" ht="15.75" customHeight="1" x14ac:dyDescent="0.2">
      <c r="B513" s="98"/>
    </row>
    <row r="514" spans="2:2" ht="15.75" customHeight="1" x14ac:dyDescent="0.2">
      <c r="B514" s="98"/>
    </row>
    <row r="515" spans="2:2" ht="15.75" customHeight="1" x14ac:dyDescent="0.2">
      <c r="B515" s="98"/>
    </row>
    <row r="516" spans="2:2" ht="15.75" customHeight="1" x14ac:dyDescent="0.2">
      <c r="B516" s="98"/>
    </row>
    <row r="517" spans="2:2" ht="15.75" customHeight="1" x14ac:dyDescent="0.2">
      <c r="B517" s="98"/>
    </row>
    <row r="518" spans="2:2" ht="15.75" customHeight="1" x14ac:dyDescent="0.2">
      <c r="B518" s="98"/>
    </row>
    <row r="519" spans="2:2" ht="15.75" customHeight="1" x14ac:dyDescent="0.2">
      <c r="B519" s="98"/>
    </row>
    <row r="520" spans="2:2" ht="15.75" customHeight="1" x14ac:dyDescent="0.2">
      <c r="B520" s="98"/>
    </row>
    <row r="521" spans="2:2" ht="15.75" customHeight="1" x14ac:dyDescent="0.2">
      <c r="B521" s="98"/>
    </row>
    <row r="522" spans="2:2" ht="15.75" customHeight="1" x14ac:dyDescent="0.2">
      <c r="B522" s="98"/>
    </row>
    <row r="523" spans="2:2" ht="15.75" customHeight="1" x14ac:dyDescent="0.2">
      <c r="B523" s="98"/>
    </row>
    <row r="524" spans="2:2" ht="15.75" customHeight="1" x14ac:dyDescent="0.2">
      <c r="B524" s="98"/>
    </row>
    <row r="525" spans="2:2" ht="15.75" customHeight="1" x14ac:dyDescent="0.2">
      <c r="B525" s="98"/>
    </row>
    <row r="526" spans="2:2" ht="15.75" customHeight="1" x14ac:dyDescent="0.2">
      <c r="B526" s="98"/>
    </row>
    <row r="527" spans="2:2" ht="15.75" customHeight="1" x14ac:dyDescent="0.2">
      <c r="B527" s="98"/>
    </row>
    <row r="528" spans="2:2" ht="15.75" customHeight="1" x14ac:dyDescent="0.2">
      <c r="B528" s="98"/>
    </row>
    <row r="529" spans="2:2" ht="15.75" customHeight="1" x14ac:dyDescent="0.2">
      <c r="B529" s="98"/>
    </row>
    <row r="530" spans="2:2" ht="15.75" customHeight="1" x14ac:dyDescent="0.2">
      <c r="B530" s="98"/>
    </row>
    <row r="531" spans="2:2" ht="15.75" customHeight="1" x14ac:dyDescent="0.2">
      <c r="B531" s="98"/>
    </row>
    <row r="532" spans="2:2" ht="15.75" customHeight="1" x14ac:dyDescent="0.2">
      <c r="B532" s="98"/>
    </row>
    <row r="533" spans="2:2" ht="15.75" customHeight="1" x14ac:dyDescent="0.2">
      <c r="B533" s="98"/>
    </row>
    <row r="534" spans="2:2" ht="15.75" customHeight="1" x14ac:dyDescent="0.2">
      <c r="B534" s="98"/>
    </row>
    <row r="535" spans="2:2" ht="15.75" customHeight="1" x14ac:dyDescent="0.2">
      <c r="B535" s="98"/>
    </row>
    <row r="536" spans="2:2" ht="15.75" customHeight="1" x14ac:dyDescent="0.2">
      <c r="B536" s="98"/>
    </row>
    <row r="537" spans="2:2" ht="15.75" customHeight="1" x14ac:dyDescent="0.2">
      <c r="B537" s="98"/>
    </row>
    <row r="538" spans="2:2" ht="15.75" customHeight="1" x14ac:dyDescent="0.2">
      <c r="B538" s="98"/>
    </row>
    <row r="539" spans="2:2" ht="15.75" customHeight="1" x14ac:dyDescent="0.2">
      <c r="B539" s="98"/>
    </row>
    <row r="540" spans="2:2" ht="15.75" customHeight="1" x14ac:dyDescent="0.2">
      <c r="B540" s="98"/>
    </row>
    <row r="541" spans="2:2" ht="15.75" customHeight="1" x14ac:dyDescent="0.2">
      <c r="B541" s="98"/>
    </row>
    <row r="542" spans="2:2" ht="15.75" customHeight="1" x14ac:dyDescent="0.2">
      <c r="B542" s="98"/>
    </row>
    <row r="543" spans="2:2" ht="15.75" customHeight="1" x14ac:dyDescent="0.2">
      <c r="B543" s="98"/>
    </row>
    <row r="544" spans="2:2" ht="15.75" customHeight="1" x14ac:dyDescent="0.2">
      <c r="B544" s="98"/>
    </row>
    <row r="545" spans="2:2" ht="15.75" customHeight="1" x14ac:dyDescent="0.2">
      <c r="B545" s="98"/>
    </row>
    <row r="546" spans="2:2" ht="15.75" customHeight="1" x14ac:dyDescent="0.2">
      <c r="B546" s="98"/>
    </row>
    <row r="547" spans="2:2" ht="15.75" customHeight="1" x14ac:dyDescent="0.2">
      <c r="B547" s="98"/>
    </row>
    <row r="548" spans="2:2" ht="15.75" customHeight="1" x14ac:dyDescent="0.2">
      <c r="B548" s="98"/>
    </row>
    <row r="549" spans="2:2" ht="15.75" customHeight="1" x14ac:dyDescent="0.2">
      <c r="B549" s="98"/>
    </row>
    <row r="550" spans="2:2" ht="15.75" customHeight="1" x14ac:dyDescent="0.2">
      <c r="B550" s="98"/>
    </row>
    <row r="551" spans="2:2" ht="15.75" customHeight="1" x14ac:dyDescent="0.2">
      <c r="B551" s="98"/>
    </row>
    <row r="552" spans="2:2" ht="15.75" customHeight="1" x14ac:dyDescent="0.2">
      <c r="B552" s="98"/>
    </row>
    <row r="553" spans="2:2" ht="15.75" customHeight="1" x14ac:dyDescent="0.2">
      <c r="B553" s="98"/>
    </row>
    <row r="554" spans="2:2" ht="15.75" customHeight="1" x14ac:dyDescent="0.2">
      <c r="B554" s="98"/>
    </row>
    <row r="555" spans="2:2" ht="15.75" customHeight="1" x14ac:dyDescent="0.2">
      <c r="B555" s="98"/>
    </row>
    <row r="556" spans="2:2" ht="15.75" customHeight="1" x14ac:dyDescent="0.2">
      <c r="B556" s="98"/>
    </row>
    <row r="557" spans="2:2" ht="15.75" customHeight="1" x14ac:dyDescent="0.2">
      <c r="B557" s="98"/>
    </row>
    <row r="558" spans="2:2" ht="15.75" customHeight="1" x14ac:dyDescent="0.2">
      <c r="B558" s="98"/>
    </row>
    <row r="559" spans="2:2" ht="15.75" customHeight="1" x14ac:dyDescent="0.2">
      <c r="B559" s="98"/>
    </row>
    <row r="560" spans="2:2" ht="15.75" customHeight="1" x14ac:dyDescent="0.2">
      <c r="B560" s="98"/>
    </row>
    <row r="561" spans="2:2" ht="15.75" customHeight="1" x14ac:dyDescent="0.2">
      <c r="B561" s="98"/>
    </row>
    <row r="562" spans="2:2" ht="15.75" customHeight="1" x14ac:dyDescent="0.2">
      <c r="B562" s="98"/>
    </row>
    <row r="563" spans="2:2" ht="15.75" customHeight="1" x14ac:dyDescent="0.2">
      <c r="B563" s="98"/>
    </row>
    <row r="564" spans="2:2" ht="15.75" customHeight="1" x14ac:dyDescent="0.2">
      <c r="B564" s="98"/>
    </row>
    <row r="565" spans="2:2" ht="15.75" customHeight="1" x14ac:dyDescent="0.2">
      <c r="B565" s="98"/>
    </row>
    <row r="566" spans="2:2" ht="15.75" customHeight="1" x14ac:dyDescent="0.2">
      <c r="B566" s="98"/>
    </row>
    <row r="567" spans="2:2" ht="15.75" customHeight="1" x14ac:dyDescent="0.2">
      <c r="B567" s="98"/>
    </row>
    <row r="568" spans="2:2" ht="15.75" customHeight="1" x14ac:dyDescent="0.2">
      <c r="B568" s="98"/>
    </row>
    <row r="569" spans="2:2" ht="15.75" customHeight="1" x14ac:dyDescent="0.2">
      <c r="B569" s="98"/>
    </row>
    <row r="570" spans="2:2" ht="15.75" customHeight="1" x14ac:dyDescent="0.2">
      <c r="B570" s="98"/>
    </row>
    <row r="571" spans="2:2" ht="15.75" customHeight="1" x14ac:dyDescent="0.2">
      <c r="B571" s="98"/>
    </row>
    <row r="572" spans="2:2" ht="15.75" customHeight="1" x14ac:dyDescent="0.2">
      <c r="B572" s="98"/>
    </row>
    <row r="573" spans="2:2" ht="15.75" customHeight="1" x14ac:dyDescent="0.2">
      <c r="B573" s="98"/>
    </row>
    <row r="574" spans="2:2" ht="15.75" customHeight="1" x14ac:dyDescent="0.2">
      <c r="B574" s="98"/>
    </row>
    <row r="575" spans="2:2" ht="15.75" customHeight="1" x14ac:dyDescent="0.2">
      <c r="B575" s="98"/>
    </row>
    <row r="576" spans="2:2" ht="15.75" customHeight="1" x14ac:dyDescent="0.2">
      <c r="B576" s="98"/>
    </row>
    <row r="577" spans="2:2" ht="15.75" customHeight="1" x14ac:dyDescent="0.2">
      <c r="B577" s="98"/>
    </row>
    <row r="578" spans="2:2" ht="15.75" customHeight="1" x14ac:dyDescent="0.2">
      <c r="B578" s="98"/>
    </row>
    <row r="579" spans="2:2" ht="15.75" customHeight="1" x14ac:dyDescent="0.2">
      <c r="B579" s="98"/>
    </row>
    <row r="580" spans="2:2" ht="15.75" customHeight="1" x14ac:dyDescent="0.2">
      <c r="B580" s="98"/>
    </row>
    <row r="581" spans="2:2" ht="15.75" customHeight="1" x14ac:dyDescent="0.2">
      <c r="B581" s="98"/>
    </row>
    <row r="582" spans="2:2" ht="15.75" customHeight="1" x14ac:dyDescent="0.2">
      <c r="B582" s="98"/>
    </row>
    <row r="583" spans="2:2" ht="15.75" customHeight="1" x14ac:dyDescent="0.2">
      <c r="B583" s="98"/>
    </row>
    <row r="584" spans="2:2" ht="15.75" customHeight="1" x14ac:dyDescent="0.2">
      <c r="B584" s="98"/>
    </row>
    <row r="585" spans="2:2" ht="15.75" customHeight="1" x14ac:dyDescent="0.2">
      <c r="B585" s="98"/>
    </row>
    <row r="586" spans="2:2" ht="15.75" customHeight="1" x14ac:dyDescent="0.2">
      <c r="B586" s="98"/>
    </row>
    <row r="587" spans="2:2" ht="15.75" customHeight="1" x14ac:dyDescent="0.2">
      <c r="B587" s="98"/>
    </row>
    <row r="588" spans="2:2" ht="15.75" customHeight="1" x14ac:dyDescent="0.2">
      <c r="B588" s="98"/>
    </row>
    <row r="589" spans="2:2" ht="15.75" customHeight="1" x14ac:dyDescent="0.2">
      <c r="B589" s="98"/>
    </row>
    <row r="590" spans="2:2" ht="15.75" customHeight="1" x14ac:dyDescent="0.2">
      <c r="B590" s="98"/>
    </row>
    <row r="591" spans="2:2" ht="15.75" customHeight="1" x14ac:dyDescent="0.2">
      <c r="B591" s="98"/>
    </row>
    <row r="592" spans="2:2" ht="15.75" customHeight="1" x14ac:dyDescent="0.2">
      <c r="B592" s="98"/>
    </row>
    <row r="593" spans="2:2" ht="15.75" customHeight="1" x14ac:dyDescent="0.2">
      <c r="B593" s="98"/>
    </row>
    <row r="594" spans="2:2" ht="15.75" customHeight="1" x14ac:dyDescent="0.2">
      <c r="B594" s="98"/>
    </row>
    <row r="595" spans="2:2" ht="15.75" customHeight="1" x14ac:dyDescent="0.2">
      <c r="B595" s="98"/>
    </row>
    <row r="596" spans="2:2" ht="15.75" customHeight="1" x14ac:dyDescent="0.2">
      <c r="B596" s="98"/>
    </row>
    <row r="597" spans="2:2" ht="15.75" customHeight="1" x14ac:dyDescent="0.2">
      <c r="B597" s="98"/>
    </row>
    <row r="598" spans="2:2" ht="15.75" customHeight="1" x14ac:dyDescent="0.2">
      <c r="B598" s="98"/>
    </row>
    <row r="599" spans="2:2" ht="15.75" customHeight="1" x14ac:dyDescent="0.2">
      <c r="B599" s="98"/>
    </row>
    <row r="600" spans="2:2" ht="15.75" customHeight="1" x14ac:dyDescent="0.2">
      <c r="B600" s="98"/>
    </row>
    <row r="601" spans="2:2" ht="15.75" customHeight="1" x14ac:dyDescent="0.2">
      <c r="B601" s="98"/>
    </row>
    <row r="602" spans="2:2" ht="15.75" customHeight="1" x14ac:dyDescent="0.2">
      <c r="B602" s="98"/>
    </row>
    <row r="603" spans="2:2" ht="15.75" customHeight="1" x14ac:dyDescent="0.2">
      <c r="B603" s="98"/>
    </row>
    <row r="604" spans="2:2" ht="15.75" customHeight="1" x14ac:dyDescent="0.2">
      <c r="B604" s="98"/>
    </row>
    <row r="605" spans="2:2" ht="15.75" customHeight="1" x14ac:dyDescent="0.2">
      <c r="B605" s="98"/>
    </row>
    <row r="606" spans="2:2" ht="15.75" customHeight="1" x14ac:dyDescent="0.2">
      <c r="B606" s="98"/>
    </row>
    <row r="607" spans="2:2" ht="15.75" customHeight="1" x14ac:dyDescent="0.2">
      <c r="B607" s="98"/>
    </row>
    <row r="608" spans="2:2" ht="15.75" customHeight="1" x14ac:dyDescent="0.2">
      <c r="B608" s="98"/>
    </row>
    <row r="609" spans="2:2" ht="15.75" customHeight="1" x14ac:dyDescent="0.2">
      <c r="B609" s="98"/>
    </row>
    <row r="610" spans="2:2" ht="15.75" customHeight="1" x14ac:dyDescent="0.2">
      <c r="B610" s="98"/>
    </row>
    <row r="611" spans="2:2" ht="15.75" customHeight="1" x14ac:dyDescent="0.2">
      <c r="B611" s="98"/>
    </row>
    <row r="612" spans="2:2" ht="15.75" customHeight="1" x14ac:dyDescent="0.2">
      <c r="B612" s="98"/>
    </row>
    <row r="613" spans="2:2" ht="15.75" customHeight="1" x14ac:dyDescent="0.2">
      <c r="B613" s="98"/>
    </row>
    <row r="614" spans="2:2" ht="15.75" customHeight="1" x14ac:dyDescent="0.2">
      <c r="B614" s="98"/>
    </row>
    <row r="615" spans="2:2" ht="15.75" customHeight="1" x14ac:dyDescent="0.2">
      <c r="B615" s="98"/>
    </row>
    <row r="616" spans="2:2" ht="15.75" customHeight="1" x14ac:dyDescent="0.2">
      <c r="B616" s="98"/>
    </row>
    <row r="617" spans="2:2" ht="15.75" customHeight="1" x14ac:dyDescent="0.2">
      <c r="B617" s="98"/>
    </row>
    <row r="618" spans="2:2" ht="15.75" customHeight="1" x14ac:dyDescent="0.2">
      <c r="B618" s="98"/>
    </row>
    <row r="619" spans="2:2" ht="15.75" customHeight="1" x14ac:dyDescent="0.2">
      <c r="B619" s="98"/>
    </row>
    <row r="620" spans="2:2" ht="15.75" customHeight="1" x14ac:dyDescent="0.2">
      <c r="B620" s="98"/>
    </row>
    <row r="621" spans="2:2" ht="15.75" customHeight="1" x14ac:dyDescent="0.2">
      <c r="B621" s="98"/>
    </row>
    <row r="622" spans="2:2" ht="15.75" customHeight="1" x14ac:dyDescent="0.2">
      <c r="B622" s="98"/>
    </row>
    <row r="623" spans="2:2" ht="15.75" customHeight="1" x14ac:dyDescent="0.2">
      <c r="B623" s="98"/>
    </row>
    <row r="624" spans="2:2" ht="15.75" customHeight="1" x14ac:dyDescent="0.2">
      <c r="B624" s="98"/>
    </row>
    <row r="625" spans="2:2" ht="15.75" customHeight="1" x14ac:dyDescent="0.2">
      <c r="B625" s="98"/>
    </row>
    <row r="626" spans="2:2" ht="15.75" customHeight="1" x14ac:dyDescent="0.2">
      <c r="B626" s="98"/>
    </row>
    <row r="627" spans="2:2" ht="15.75" customHeight="1" x14ac:dyDescent="0.2">
      <c r="B627" s="98"/>
    </row>
    <row r="628" spans="2:2" ht="15.75" customHeight="1" x14ac:dyDescent="0.2">
      <c r="B628" s="98"/>
    </row>
    <row r="629" spans="2:2" ht="15.75" customHeight="1" x14ac:dyDescent="0.2">
      <c r="B629" s="98"/>
    </row>
    <row r="630" spans="2:2" ht="15.75" customHeight="1" x14ac:dyDescent="0.2">
      <c r="B630" s="98"/>
    </row>
    <row r="631" spans="2:2" ht="15.75" customHeight="1" x14ac:dyDescent="0.2">
      <c r="B631" s="98"/>
    </row>
    <row r="632" spans="2:2" ht="15.75" customHeight="1" x14ac:dyDescent="0.2">
      <c r="B632" s="98"/>
    </row>
    <row r="633" spans="2:2" ht="15.75" customHeight="1" x14ac:dyDescent="0.2">
      <c r="B633" s="98"/>
    </row>
    <row r="634" spans="2:2" ht="15.75" customHeight="1" x14ac:dyDescent="0.2">
      <c r="B634" s="98"/>
    </row>
    <row r="635" spans="2:2" ht="15.75" customHeight="1" x14ac:dyDescent="0.2">
      <c r="B635" s="98"/>
    </row>
    <row r="636" spans="2:2" ht="15.75" customHeight="1" x14ac:dyDescent="0.2">
      <c r="B636" s="98"/>
    </row>
    <row r="637" spans="2:2" ht="15.75" customHeight="1" x14ac:dyDescent="0.2">
      <c r="B637" s="98"/>
    </row>
    <row r="638" spans="2:2" ht="15.75" customHeight="1" x14ac:dyDescent="0.2">
      <c r="B638" s="98"/>
    </row>
    <row r="639" spans="2:2" ht="15.75" customHeight="1" x14ac:dyDescent="0.2">
      <c r="B639" s="98"/>
    </row>
    <row r="640" spans="2:2" ht="15.75" customHeight="1" x14ac:dyDescent="0.2">
      <c r="B640" s="98"/>
    </row>
    <row r="641" spans="2:2" ht="15.75" customHeight="1" x14ac:dyDescent="0.2">
      <c r="B641" s="98"/>
    </row>
    <row r="642" spans="2:2" ht="15.75" customHeight="1" x14ac:dyDescent="0.2">
      <c r="B642" s="98"/>
    </row>
    <row r="643" spans="2:2" ht="15.75" customHeight="1" x14ac:dyDescent="0.2">
      <c r="B643" s="98"/>
    </row>
    <row r="644" spans="2:2" ht="15.75" customHeight="1" x14ac:dyDescent="0.2">
      <c r="B644" s="98"/>
    </row>
    <row r="645" spans="2:2" ht="15.75" customHeight="1" x14ac:dyDescent="0.2">
      <c r="B645" s="98"/>
    </row>
    <row r="646" spans="2:2" ht="15.75" customHeight="1" x14ac:dyDescent="0.2">
      <c r="B646" s="98"/>
    </row>
    <row r="647" spans="2:2" ht="15.75" customHeight="1" x14ac:dyDescent="0.2">
      <c r="B647" s="98"/>
    </row>
    <row r="648" spans="2:2" ht="15.75" customHeight="1" x14ac:dyDescent="0.2">
      <c r="B648" s="98"/>
    </row>
    <row r="649" spans="2:2" ht="15.75" customHeight="1" x14ac:dyDescent="0.2">
      <c r="B649" s="98"/>
    </row>
    <row r="650" spans="2:2" ht="15.75" customHeight="1" x14ac:dyDescent="0.2">
      <c r="B650" s="98"/>
    </row>
    <row r="651" spans="2:2" ht="15.75" customHeight="1" x14ac:dyDescent="0.2">
      <c r="B651" s="98"/>
    </row>
    <row r="652" spans="2:2" ht="15.75" customHeight="1" x14ac:dyDescent="0.2">
      <c r="B652" s="98"/>
    </row>
    <row r="653" spans="2:2" ht="15.75" customHeight="1" x14ac:dyDescent="0.2">
      <c r="B653" s="98"/>
    </row>
    <row r="654" spans="2:2" ht="15.75" customHeight="1" x14ac:dyDescent="0.2">
      <c r="B654" s="98"/>
    </row>
    <row r="655" spans="2:2" ht="15.75" customHeight="1" x14ac:dyDescent="0.2">
      <c r="B655" s="98"/>
    </row>
    <row r="656" spans="2:2" ht="15.75" customHeight="1" x14ac:dyDescent="0.2">
      <c r="B656" s="98"/>
    </row>
    <row r="657" spans="2:2" ht="15.75" customHeight="1" x14ac:dyDescent="0.2">
      <c r="B657" s="98"/>
    </row>
    <row r="658" spans="2:2" ht="15.75" customHeight="1" x14ac:dyDescent="0.2">
      <c r="B658" s="98"/>
    </row>
    <row r="659" spans="2:2" ht="15.75" customHeight="1" x14ac:dyDescent="0.2">
      <c r="B659" s="98"/>
    </row>
    <row r="660" spans="2:2" ht="15.75" customHeight="1" x14ac:dyDescent="0.2">
      <c r="B660" s="98"/>
    </row>
    <row r="661" spans="2:2" ht="15.75" customHeight="1" x14ac:dyDescent="0.2">
      <c r="B661" s="98"/>
    </row>
    <row r="662" spans="2:2" ht="15.75" customHeight="1" x14ac:dyDescent="0.2">
      <c r="B662" s="98"/>
    </row>
    <row r="663" spans="2:2" ht="15.75" customHeight="1" x14ac:dyDescent="0.2">
      <c r="B663" s="98"/>
    </row>
    <row r="664" spans="2:2" ht="15.75" customHeight="1" x14ac:dyDescent="0.2">
      <c r="B664" s="98"/>
    </row>
    <row r="665" spans="2:2" ht="15.75" customHeight="1" x14ac:dyDescent="0.2">
      <c r="B665" s="98"/>
    </row>
    <row r="666" spans="2:2" ht="15.75" customHeight="1" x14ac:dyDescent="0.2">
      <c r="B666" s="98"/>
    </row>
    <row r="667" spans="2:2" ht="15.75" customHeight="1" x14ac:dyDescent="0.2">
      <c r="B667" s="98"/>
    </row>
    <row r="668" spans="2:2" ht="15.75" customHeight="1" x14ac:dyDescent="0.2">
      <c r="B668" s="98"/>
    </row>
    <row r="669" spans="2:2" ht="15.75" customHeight="1" x14ac:dyDescent="0.2">
      <c r="B669" s="98"/>
    </row>
    <row r="670" spans="2:2" ht="15.75" customHeight="1" x14ac:dyDescent="0.2">
      <c r="B670" s="98"/>
    </row>
    <row r="671" spans="2:2" ht="15.75" customHeight="1" x14ac:dyDescent="0.2">
      <c r="B671" s="98"/>
    </row>
    <row r="672" spans="2:2" ht="15.75" customHeight="1" x14ac:dyDescent="0.2">
      <c r="B672" s="98"/>
    </row>
    <row r="673" spans="2:2" ht="15.75" customHeight="1" x14ac:dyDescent="0.2">
      <c r="B673" s="98"/>
    </row>
    <row r="674" spans="2:2" ht="15.75" customHeight="1" x14ac:dyDescent="0.2">
      <c r="B674" s="98"/>
    </row>
    <row r="675" spans="2:2" ht="15.75" customHeight="1" x14ac:dyDescent="0.2">
      <c r="B675" s="98"/>
    </row>
    <row r="676" spans="2:2" ht="15.75" customHeight="1" x14ac:dyDescent="0.2">
      <c r="B676" s="98"/>
    </row>
    <row r="677" spans="2:2" ht="15.75" customHeight="1" x14ac:dyDescent="0.2">
      <c r="B677" s="98"/>
    </row>
    <row r="678" spans="2:2" ht="15.75" customHeight="1" x14ac:dyDescent="0.2">
      <c r="B678" s="98"/>
    </row>
    <row r="679" spans="2:2" ht="15.75" customHeight="1" x14ac:dyDescent="0.2">
      <c r="B679" s="98"/>
    </row>
    <row r="680" spans="2:2" ht="15.75" customHeight="1" x14ac:dyDescent="0.2">
      <c r="B680" s="98"/>
    </row>
    <row r="681" spans="2:2" ht="15.75" customHeight="1" x14ac:dyDescent="0.2">
      <c r="B681" s="98"/>
    </row>
    <row r="682" spans="2:2" ht="15.75" customHeight="1" x14ac:dyDescent="0.2">
      <c r="B682" s="98"/>
    </row>
    <row r="683" spans="2:2" ht="15.75" customHeight="1" x14ac:dyDescent="0.2">
      <c r="B683" s="98"/>
    </row>
    <row r="684" spans="2:2" ht="15.75" customHeight="1" x14ac:dyDescent="0.2">
      <c r="B684" s="98"/>
    </row>
    <row r="685" spans="2:2" ht="15.75" customHeight="1" x14ac:dyDescent="0.2">
      <c r="B685" s="98"/>
    </row>
    <row r="686" spans="2:2" ht="15.75" customHeight="1" x14ac:dyDescent="0.2">
      <c r="B686" s="98"/>
    </row>
    <row r="687" spans="2:2" ht="15.75" customHeight="1" x14ac:dyDescent="0.2">
      <c r="B687" s="98"/>
    </row>
    <row r="688" spans="2:2" ht="15.75" customHeight="1" x14ac:dyDescent="0.2">
      <c r="B688" s="98"/>
    </row>
    <row r="689" spans="2:2" ht="15.75" customHeight="1" x14ac:dyDescent="0.2">
      <c r="B689" s="98"/>
    </row>
    <row r="690" spans="2:2" ht="15.75" customHeight="1" x14ac:dyDescent="0.2">
      <c r="B690" s="98"/>
    </row>
    <row r="691" spans="2:2" ht="15.75" customHeight="1" x14ac:dyDescent="0.2">
      <c r="B691" s="98"/>
    </row>
    <row r="692" spans="2:2" ht="15.75" customHeight="1" x14ac:dyDescent="0.2">
      <c r="B692" s="98"/>
    </row>
    <row r="693" spans="2:2" ht="15.75" customHeight="1" x14ac:dyDescent="0.2">
      <c r="B693" s="98"/>
    </row>
    <row r="694" spans="2:2" ht="15.75" customHeight="1" x14ac:dyDescent="0.2">
      <c r="B694" s="98"/>
    </row>
    <row r="695" spans="2:2" ht="15.75" customHeight="1" x14ac:dyDescent="0.2">
      <c r="B695" s="98"/>
    </row>
    <row r="696" spans="2:2" ht="15.75" customHeight="1" x14ac:dyDescent="0.2">
      <c r="B696" s="98"/>
    </row>
    <row r="697" spans="2:2" ht="15.75" customHeight="1" x14ac:dyDescent="0.2">
      <c r="B697" s="98"/>
    </row>
    <row r="698" spans="2:2" ht="15.75" customHeight="1" x14ac:dyDescent="0.2">
      <c r="B698" s="98"/>
    </row>
    <row r="699" spans="2:2" ht="15.75" customHeight="1" x14ac:dyDescent="0.2">
      <c r="B699" s="98"/>
    </row>
    <row r="700" spans="2:2" ht="15.75" customHeight="1" x14ac:dyDescent="0.2">
      <c r="B700" s="98"/>
    </row>
    <row r="701" spans="2:2" ht="15.75" customHeight="1" x14ac:dyDescent="0.2">
      <c r="B701" s="98"/>
    </row>
    <row r="702" spans="2:2" ht="15.75" customHeight="1" x14ac:dyDescent="0.2">
      <c r="B702" s="98"/>
    </row>
    <row r="703" spans="2:2" ht="15.75" customHeight="1" x14ac:dyDescent="0.2">
      <c r="B703" s="98"/>
    </row>
    <row r="704" spans="2:2" ht="15.75" customHeight="1" x14ac:dyDescent="0.2">
      <c r="B704" s="98"/>
    </row>
    <row r="705" spans="2:2" ht="15.75" customHeight="1" x14ac:dyDescent="0.2">
      <c r="B705" s="98"/>
    </row>
    <row r="706" spans="2:2" ht="15.75" customHeight="1" x14ac:dyDescent="0.2">
      <c r="B706" s="98"/>
    </row>
    <row r="707" spans="2:2" ht="15.75" customHeight="1" x14ac:dyDescent="0.2">
      <c r="B707" s="98"/>
    </row>
    <row r="708" spans="2:2" ht="15.75" customHeight="1" x14ac:dyDescent="0.2">
      <c r="B708" s="98"/>
    </row>
    <row r="709" spans="2:2" ht="15.75" customHeight="1" x14ac:dyDescent="0.2">
      <c r="B709" s="98"/>
    </row>
    <row r="710" spans="2:2" ht="15.75" customHeight="1" x14ac:dyDescent="0.2">
      <c r="B710" s="98"/>
    </row>
    <row r="711" spans="2:2" ht="15.75" customHeight="1" x14ac:dyDescent="0.2">
      <c r="B711" s="98"/>
    </row>
    <row r="712" spans="2:2" ht="15.75" customHeight="1" x14ac:dyDescent="0.2">
      <c r="B712" s="98"/>
    </row>
    <row r="713" spans="2:2" ht="15.75" customHeight="1" x14ac:dyDescent="0.2">
      <c r="B713" s="98"/>
    </row>
    <row r="714" spans="2:2" ht="15.75" customHeight="1" x14ac:dyDescent="0.2">
      <c r="B714" s="98"/>
    </row>
    <row r="715" spans="2:2" ht="15.75" customHeight="1" x14ac:dyDescent="0.2">
      <c r="B715" s="98"/>
    </row>
    <row r="716" spans="2:2" ht="15.75" customHeight="1" x14ac:dyDescent="0.2">
      <c r="B716" s="98"/>
    </row>
    <row r="717" spans="2:2" ht="15.75" customHeight="1" x14ac:dyDescent="0.2">
      <c r="B717" s="98"/>
    </row>
    <row r="718" spans="2:2" ht="15.75" customHeight="1" x14ac:dyDescent="0.2">
      <c r="B718" s="98"/>
    </row>
    <row r="719" spans="2:2" ht="15.75" customHeight="1" x14ac:dyDescent="0.2">
      <c r="B719" s="98"/>
    </row>
    <row r="720" spans="2:2" ht="15.75" customHeight="1" x14ac:dyDescent="0.2">
      <c r="B720" s="98"/>
    </row>
    <row r="721" spans="2:2" ht="15.75" customHeight="1" x14ac:dyDescent="0.2">
      <c r="B721" s="98"/>
    </row>
    <row r="722" spans="2:2" ht="15.75" customHeight="1" x14ac:dyDescent="0.2">
      <c r="B722" s="98"/>
    </row>
    <row r="723" spans="2:2" ht="15.75" customHeight="1" x14ac:dyDescent="0.2">
      <c r="B723" s="98"/>
    </row>
    <row r="724" spans="2:2" ht="15.75" customHeight="1" x14ac:dyDescent="0.2">
      <c r="B724" s="98"/>
    </row>
    <row r="725" spans="2:2" ht="15.75" customHeight="1" x14ac:dyDescent="0.2">
      <c r="B725" s="98"/>
    </row>
    <row r="726" spans="2:2" ht="15.75" customHeight="1" x14ac:dyDescent="0.2">
      <c r="B726" s="98"/>
    </row>
    <row r="727" spans="2:2" ht="15.75" customHeight="1" x14ac:dyDescent="0.2">
      <c r="B727" s="98"/>
    </row>
    <row r="728" spans="2:2" ht="15.75" customHeight="1" x14ac:dyDescent="0.2">
      <c r="B728" s="98"/>
    </row>
    <row r="729" spans="2:2" ht="15.75" customHeight="1" x14ac:dyDescent="0.2">
      <c r="B729" s="98"/>
    </row>
    <row r="730" spans="2:2" ht="15.75" customHeight="1" x14ac:dyDescent="0.2">
      <c r="B730" s="98"/>
    </row>
    <row r="731" spans="2:2" ht="15.75" customHeight="1" x14ac:dyDescent="0.2">
      <c r="B731" s="98"/>
    </row>
    <row r="732" spans="2:2" ht="15.75" customHeight="1" x14ac:dyDescent="0.2">
      <c r="B732" s="98"/>
    </row>
    <row r="733" spans="2:2" ht="15.75" customHeight="1" x14ac:dyDescent="0.2">
      <c r="B733" s="98"/>
    </row>
    <row r="734" spans="2:2" ht="15.75" customHeight="1" x14ac:dyDescent="0.2">
      <c r="B734" s="98"/>
    </row>
    <row r="735" spans="2:2" ht="15.75" customHeight="1" x14ac:dyDescent="0.2">
      <c r="B735" s="98"/>
    </row>
    <row r="736" spans="2:2" ht="15.75" customHeight="1" x14ac:dyDescent="0.2">
      <c r="B736" s="98"/>
    </row>
    <row r="737" spans="2:2" ht="15.75" customHeight="1" x14ac:dyDescent="0.2">
      <c r="B737" s="98"/>
    </row>
    <row r="738" spans="2:2" ht="15.75" customHeight="1" x14ac:dyDescent="0.2">
      <c r="B738" s="98"/>
    </row>
    <row r="739" spans="2:2" ht="15.75" customHeight="1" x14ac:dyDescent="0.2">
      <c r="B739" s="98"/>
    </row>
    <row r="740" spans="2:2" ht="15.75" customHeight="1" x14ac:dyDescent="0.2">
      <c r="B740" s="98"/>
    </row>
    <row r="741" spans="2:2" ht="15.75" customHeight="1" x14ac:dyDescent="0.2">
      <c r="B741" s="98"/>
    </row>
    <row r="742" spans="2:2" ht="15.75" customHeight="1" x14ac:dyDescent="0.2">
      <c r="B742" s="98"/>
    </row>
    <row r="743" spans="2:2" ht="15.75" customHeight="1" x14ac:dyDescent="0.2">
      <c r="B743" s="98"/>
    </row>
    <row r="744" spans="2:2" ht="15.75" customHeight="1" x14ac:dyDescent="0.2">
      <c r="B744" s="98"/>
    </row>
    <row r="745" spans="2:2" ht="15.75" customHeight="1" x14ac:dyDescent="0.2">
      <c r="B745" s="98"/>
    </row>
    <row r="746" spans="2:2" ht="15.75" customHeight="1" x14ac:dyDescent="0.2">
      <c r="B746" s="98"/>
    </row>
    <row r="747" spans="2:2" ht="15.75" customHeight="1" x14ac:dyDescent="0.2">
      <c r="B747" s="98"/>
    </row>
    <row r="748" spans="2:2" ht="15.75" customHeight="1" x14ac:dyDescent="0.2">
      <c r="B748" s="98"/>
    </row>
    <row r="749" spans="2:2" ht="15.75" customHeight="1" x14ac:dyDescent="0.2">
      <c r="B749" s="98"/>
    </row>
    <row r="750" spans="2:2" ht="15.75" customHeight="1" x14ac:dyDescent="0.2">
      <c r="B750" s="98"/>
    </row>
    <row r="751" spans="2:2" ht="15.75" customHeight="1" x14ac:dyDescent="0.2">
      <c r="B751" s="98"/>
    </row>
    <row r="752" spans="2:2" ht="15.75" customHeight="1" x14ac:dyDescent="0.2">
      <c r="B752" s="98"/>
    </row>
    <row r="753" spans="2:2" ht="15.75" customHeight="1" x14ac:dyDescent="0.2">
      <c r="B753" s="98"/>
    </row>
    <row r="754" spans="2:2" ht="15.75" customHeight="1" x14ac:dyDescent="0.2">
      <c r="B754" s="98"/>
    </row>
    <row r="755" spans="2:2" ht="15.75" customHeight="1" x14ac:dyDescent="0.2">
      <c r="B755" s="98"/>
    </row>
    <row r="756" spans="2:2" ht="15.75" customHeight="1" x14ac:dyDescent="0.2">
      <c r="B756" s="98"/>
    </row>
    <row r="757" spans="2:2" ht="15.75" customHeight="1" x14ac:dyDescent="0.2">
      <c r="B757" s="98"/>
    </row>
    <row r="758" spans="2:2" ht="15.75" customHeight="1" x14ac:dyDescent="0.2">
      <c r="B758" s="98"/>
    </row>
    <row r="759" spans="2:2" ht="15.75" customHeight="1" x14ac:dyDescent="0.2">
      <c r="B759" s="98"/>
    </row>
    <row r="760" spans="2:2" ht="15.75" customHeight="1" x14ac:dyDescent="0.2">
      <c r="B760" s="98"/>
    </row>
    <row r="761" spans="2:2" ht="15.75" customHeight="1" x14ac:dyDescent="0.2">
      <c r="B761" s="98"/>
    </row>
    <row r="762" spans="2:2" ht="15.75" customHeight="1" x14ac:dyDescent="0.2">
      <c r="B762" s="98"/>
    </row>
    <row r="763" spans="2:2" ht="15.75" customHeight="1" x14ac:dyDescent="0.2">
      <c r="B763" s="98"/>
    </row>
    <row r="764" spans="2:2" ht="15.75" customHeight="1" x14ac:dyDescent="0.2">
      <c r="B764" s="98"/>
    </row>
    <row r="765" spans="2:2" ht="15.75" customHeight="1" x14ac:dyDescent="0.2">
      <c r="B765" s="98"/>
    </row>
    <row r="766" spans="2:2" ht="15.75" customHeight="1" x14ac:dyDescent="0.2">
      <c r="B766" s="98"/>
    </row>
    <row r="767" spans="2:2" ht="15.75" customHeight="1" x14ac:dyDescent="0.2">
      <c r="B767" s="98"/>
    </row>
    <row r="768" spans="2:2" ht="15.75" customHeight="1" x14ac:dyDescent="0.2">
      <c r="B768" s="98"/>
    </row>
    <row r="769" spans="2:2" ht="15.75" customHeight="1" x14ac:dyDescent="0.2">
      <c r="B769" s="98"/>
    </row>
    <row r="770" spans="2:2" ht="15.75" customHeight="1" x14ac:dyDescent="0.2">
      <c r="B770" s="98"/>
    </row>
    <row r="771" spans="2:2" ht="15.75" customHeight="1" x14ac:dyDescent="0.2">
      <c r="B771" s="98"/>
    </row>
    <row r="772" spans="2:2" ht="15.75" customHeight="1" x14ac:dyDescent="0.2">
      <c r="B772" s="98"/>
    </row>
    <row r="773" spans="2:2" ht="15.75" customHeight="1" x14ac:dyDescent="0.2">
      <c r="B773" s="98"/>
    </row>
    <row r="774" spans="2:2" ht="15.75" customHeight="1" x14ac:dyDescent="0.2">
      <c r="B774" s="98"/>
    </row>
    <row r="775" spans="2:2" ht="15.75" customHeight="1" x14ac:dyDescent="0.2">
      <c r="B775" s="98"/>
    </row>
    <row r="776" spans="2:2" ht="15.75" customHeight="1" x14ac:dyDescent="0.2">
      <c r="B776" s="98"/>
    </row>
    <row r="777" spans="2:2" ht="15.75" customHeight="1" x14ac:dyDescent="0.2">
      <c r="B777" s="98"/>
    </row>
    <row r="778" spans="2:2" ht="15.75" customHeight="1" x14ac:dyDescent="0.2">
      <c r="B778" s="98"/>
    </row>
    <row r="779" spans="2:2" ht="15.75" customHeight="1" x14ac:dyDescent="0.2">
      <c r="B779" s="98"/>
    </row>
    <row r="780" spans="2:2" ht="15.75" customHeight="1" x14ac:dyDescent="0.2">
      <c r="B780" s="98"/>
    </row>
    <row r="781" spans="2:2" ht="15.75" customHeight="1" x14ac:dyDescent="0.2">
      <c r="B781" s="98"/>
    </row>
    <row r="782" spans="2:2" ht="15.75" customHeight="1" x14ac:dyDescent="0.2">
      <c r="B782" s="98"/>
    </row>
    <row r="783" spans="2:2" ht="15.75" customHeight="1" x14ac:dyDescent="0.2">
      <c r="B783" s="98"/>
    </row>
    <row r="784" spans="2:2" ht="15.75" customHeight="1" x14ac:dyDescent="0.2">
      <c r="B784" s="98"/>
    </row>
    <row r="785" spans="2:2" ht="15.75" customHeight="1" x14ac:dyDescent="0.2">
      <c r="B785" s="98"/>
    </row>
    <row r="786" spans="2:2" ht="15.75" customHeight="1" x14ac:dyDescent="0.2">
      <c r="B786" s="98"/>
    </row>
    <row r="787" spans="2:2" ht="15.75" customHeight="1" x14ac:dyDescent="0.2">
      <c r="B787" s="98"/>
    </row>
    <row r="788" spans="2:2" ht="15.75" customHeight="1" x14ac:dyDescent="0.2">
      <c r="B788" s="98"/>
    </row>
    <row r="789" spans="2:2" ht="15.75" customHeight="1" x14ac:dyDescent="0.2">
      <c r="B789" s="98"/>
    </row>
    <row r="790" spans="2:2" ht="15.75" customHeight="1" x14ac:dyDescent="0.2">
      <c r="B790" s="98"/>
    </row>
    <row r="791" spans="2:2" ht="15.75" customHeight="1" x14ac:dyDescent="0.2">
      <c r="B791" s="98"/>
    </row>
    <row r="792" spans="2:2" ht="15.75" customHeight="1" x14ac:dyDescent="0.2">
      <c r="B792" s="98"/>
    </row>
    <row r="793" spans="2:2" ht="15.75" customHeight="1" x14ac:dyDescent="0.2">
      <c r="B793" s="98"/>
    </row>
    <row r="794" spans="2:2" ht="15.75" customHeight="1" x14ac:dyDescent="0.2">
      <c r="B794" s="98"/>
    </row>
    <row r="795" spans="2:2" ht="15.75" customHeight="1" x14ac:dyDescent="0.2">
      <c r="B795" s="98"/>
    </row>
    <row r="796" spans="2:2" ht="15.75" customHeight="1" x14ac:dyDescent="0.2">
      <c r="B796" s="98"/>
    </row>
    <row r="797" spans="2:2" ht="15.75" customHeight="1" x14ac:dyDescent="0.2">
      <c r="B797" s="98"/>
    </row>
    <row r="798" spans="2:2" ht="15.75" customHeight="1" x14ac:dyDescent="0.2">
      <c r="B798" s="98"/>
    </row>
    <row r="799" spans="2:2" ht="15.75" customHeight="1" x14ac:dyDescent="0.2">
      <c r="B799" s="98"/>
    </row>
    <row r="800" spans="2:2" ht="15.75" customHeight="1" x14ac:dyDescent="0.2">
      <c r="B800" s="98"/>
    </row>
    <row r="801" spans="2:2" ht="15.75" customHeight="1" x14ac:dyDescent="0.2">
      <c r="B801" s="98"/>
    </row>
    <row r="802" spans="2:2" ht="15.75" customHeight="1" x14ac:dyDescent="0.2">
      <c r="B802" s="98"/>
    </row>
    <row r="803" spans="2:2" ht="15.75" customHeight="1" x14ac:dyDescent="0.2">
      <c r="B803" s="98"/>
    </row>
    <row r="804" spans="2:2" ht="15.75" customHeight="1" x14ac:dyDescent="0.2">
      <c r="B804" s="98"/>
    </row>
    <row r="805" spans="2:2" ht="15.75" customHeight="1" x14ac:dyDescent="0.2">
      <c r="B805" s="98"/>
    </row>
    <row r="806" spans="2:2" ht="15.75" customHeight="1" x14ac:dyDescent="0.2">
      <c r="B806" s="98"/>
    </row>
    <row r="807" spans="2:2" ht="15.75" customHeight="1" x14ac:dyDescent="0.2">
      <c r="B807" s="98"/>
    </row>
    <row r="808" spans="2:2" ht="15.75" customHeight="1" x14ac:dyDescent="0.2">
      <c r="B808" s="98"/>
    </row>
    <row r="809" spans="2:2" ht="15.75" customHeight="1" x14ac:dyDescent="0.2">
      <c r="B809" s="98"/>
    </row>
    <row r="810" spans="2:2" ht="15.75" customHeight="1" x14ac:dyDescent="0.2">
      <c r="B810" s="98"/>
    </row>
    <row r="811" spans="2:2" ht="15.75" customHeight="1" x14ac:dyDescent="0.2">
      <c r="B811" s="98"/>
    </row>
    <row r="812" spans="2:2" ht="15.75" customHeight="1" x14ac:dyDescent="0.2">
      <c r="B812" s="98"/>
    </row>
    <row r="813" spans="2:2" ht="15.75" customHeight="1" x14ac:dyDescent="0.2">
      <c r="B813" s="98"/>
    </row>
    <row r="814" spans="2:2" ht="15.75" customHeight="1" x14ac:dyDescent="0.2">
      <c r="B814" s="98"/>
    </row>
    <row r="815" spans="2:2" ht="15.75" customHeight="1" x14ac:dyDescent="0.2">
      <c r="B815" s="98"/>
    </row>
    <row r="816" spans="2:2" ht="15.75" customHeight="1" x14ac:dyDescent="0.2">
      <c r="B816" s="98"/>
    </row>
    <row r="817" spans="2:2" ht="15.75" customHeight="1" x14ac:dyDescent="0.2">
      <c r="B817" s="98"/>
    </row>
    <row r="818" spans="2:2" ht="15.75" customHeight="1" x14ac:dyDescent="0.2">
      <c r="B818" s="98"/>
    </row>
    <row r="819" spans="2:2" ht="15.75" customHeight="1" x14ac:dyDescent="0.2">
      <c r="B819" s="98"/>
    </row>
    <row r="820" spans="2:2" ht="15.75" customHeight="1" x14ac:dyDescent="0.2">
      <c r="B820" s="98"/>
    </row>
    <row r="821" spans="2:2" ht="15.75" customHeight="1" x14ac:dyDescent="0.2">
      <c r="B821" s="98"/>
    </row>
    <row r="822" spans="2:2" ht="15.75" customHeight="1" x14ac:dyDescent="0.2">
      <c r="B822" s="98"/>
    </row>
    <row r="823" spans="2:2" ht="15.75" customHeight="1" x14ac:dyDescent="0.2">
      <c r="B823" s="98"/>
    </row>
    <row r="824" spans="2:2" ht="15.75" customHeight="1" x14ac:dyDescent="0.2">
      <c r="B824" s="98"/>
    </row>
    <row r="825" spans="2:2" ht="15.75" customHeight="1" x14ac:dyDescent="0.2">
      <c r="B825" s="98"/>
    </row>
    <row r="826" spans="2:2" ht="15.75" customHeight="1" x14ac:dyDescent="0.2">
      <c r="B826" s="98"/>
    </row>
    <row r="827" spans="2:2" ht="15.75" customHeight="1" x14ac:dyDescent="0.2">
      <c r="B827" s="98"/>
    </row>
    <row r="828" spans="2:2" ht="15.75" customHeight="1" x14ac:dyDescent="0.2">
      <c r="B828" s="98"/>
    </row>
    <row r="829" spans="2:2" ht="15.75" customHeight="1" x14ac:dyDescent="0.2">
      <c r="B829" s="98"/>
    </row>
    <row r="830" spans="2:2" ht="15.75" customHeight="1" x14ac:dyDescent="0.2">
      <c r="B830" s="98"/>
    </row>
    <row r="831" spans="2:2" ht="15.75" customHeight="1" x14ac:dyDescent="0.2">
      <c r="B831" s="98"/>
    </row>
    <row r="832" spans="2:2" ht="15.75" customHeight="1" x14ac:dyDescent="0.2">
      <c r="B832" s="98"/>
    </row>
    <row r="833" spans="2:2" ht="15.75" customHeight="1" x14ac:dyDescent="0.2">
      <c r="B833" s="98"/>
    </row>
    <row r="834" spans="2:2" ht="15.75" customHeight="1" x14ac:dyDescent="0.2">
      <c r="B834" s="98"/>
    </row>
    <row r="835" spans="2:2" ht="15.75" customHeight="1" x14ac:dyDescent="0.2">
      <c r="B835" s="98"/>
    </row>
    <row r="836" spans="2:2" ht="15.75" customHeight="1" x14ac:dyDescent="0.2">
      <c r="B836" s="98"/>
    </row>
    <row r="837" spans="2:2" ht="15.75" customHeight="1" x14ac:dyDescent="0.2">
      <c r="B837" s="98"/>
    </row>
    <row r="838" spans="2:2" ht="15.75" customHeight="1" x14ac:dyDescent="0.2">
      <c r="B838" s="98"/>
    </row>
    <row r="839" spans="2:2" ht="15.75" customHeight="1" x14ac:dyDescent="0.2">
      <c r="B839" s="98"/>
    </row>
    <row r="840" spans="2:2" ht="15.75" customHeight="1" x14ac:dyDescent="0.2">
      <c r="B840" s="98"/>
    </row>
    <row r="841" spans="2:2" ht="15.75" customHeight="1" x14ac:dyDescent="0.2">
      <c r="B841" s="98"/>
    </row>
    <row r="842" spans="2:2" ht="15.75" customHeight="1" x14ac:dyDescent="0.2">
      <c r="B842" s="98"/>
    </row>
    <row r="843" spans="2:2" ht="15.75" customHeight="1" x14ac:dyDescent="0.2">
      <c r="B843" s="98"/>
    </row>
    <row r="844" spans="2:2" ht="15.75" customHeight="1" x14ac:dyDescent="0.2">
      <c r="B844" s="98"/>
    </row>
    <row r="845" spans="2:2" ht="15.75" customHeight="1" x14ac:dyDescent="0.2">
      <c r="B845" s="98"/>
    </row>
    <row r="846" spans="2:2" ht="15.75" customHeight="1" x14ac:dyDescent="0.2">
      <c r="B846" s="98"/>
    </row>
    <row r="847" spans="2:2" ht="15.75" customHeight="1" x14ac:dyDescent="0.2">
      <c r="B847" s="98"/>
    </row>
    <row r="848" spans="2:2" ht="15.75" customHeight="1" x14ac:dyDescent="0.2">
      <c r="B848" s="98"/>
    </row>
    <row r="849" spans="2:2" ht="15.75" customHeight="1" x14ac:dyDescent="0.2">
      <c r="B849" s="98"/>
    </row>
    <row r="850" spans="2:2" ht="15.75" customHeight="1" x14ac:dyDescent="0.2">
      <c r="B850" s="98"/>
    </row>
    <row r="851" spans="2:2" ht="15.75" customHeight="1" x14ac:dyDescent="0.2">
      <c r="B851" s="98"/>
    </row>
    <row r="852" spans="2:2" ht="15.75" customHeight="1" x14ac:dyDescent="0.2">
      <c r="B852" s="98"/>
    </row>
    <row r="853" spans="2:2" ht="15.75" customHeight="1" x14ac:dyDescent="0.2">
      <c r="B853" s="98"/>
    </row>
    <row r="854" spans="2:2" ht="15.75" customHeight="1" x14ac:dyDescent="0.2">
      <c r="B854" s="98"/>
    </row>
    <row r="855" spans="2:2" ht="15.75" customHeight="1" x14ac:dyDescent="0.2">
      <c r="B855" s="98"/>
    </row>
    <row r="856" spans="2:2" ht="15.75" customHeight="1" x14ac:dyDescent="0.2">
      <c r="B856" s="98"/>
    </row>
    <row r="857" spans="2:2" ht="15.75" customHeight="1" x14ac:dyDescent="0.2">
      <c r="B857" s="98"/>
    </row>
    <row r="858" spans="2:2" ht="15.75" customHeight="1" x14ac:dyDescent="0.2">
      <c r="B858" s="98"/>
    </row>
    <row r="859" spans="2:2" ht="15.75" customHeight="1" x14ac:dyDescent="0.2">
      <c r="B859" s="98"/>
    </row>
    <row r="860" spans="2:2" ht="15.75" customHeight="1" x14ac:dyDescent="0.2">
      <c r="B860" s="98"/>
    </row>
    <row r="861" spans="2:2" ht="15.75" customHeight="1" x14ac:dyDescent="0.2">
      <c r="B861" s="98"/>
    </row>
    <row r="862" spans="2:2" ht="15.75" customHeight="1" x14ac:dyDescent="0.2">
      <c r="B862" s="98"/>
    </row>
    <row r="863" spans="2:2" ht="15.75" customHeight="1" x14ac:dyDescent="0.2">
      <c r="B863" s="98"/>
    </row>
    <row r="864" spans="2:2" ht="15.75" customHeight="1" x14ac:dyDescent="0.2">
      <c r="B864" s="98"/>
    </row>
    <row r="865" spans="2:2" ht="15.75" customHeight="1" x14ac:dyDescent="0.2">
      <c r="B865" s="98"/>
    </row>
    <row r="866" spans="2:2" ht="15.75" customHeight="1" x14ac:dyDescent="0.2">
      <c r="B866" s="98"/>
    </row>
    <row r="867" spans="2:2" ht="15.75" customHeight="1" x14ac:dyDescent="0.2">
      <c r="B867" s="98"/>
    </row>
    <row r="868" spans="2:2" ht="15.75" customHeight="1" x14ac:dyDescent="0.2">
      <c r="B868" s="98"/>
    </row>
    <row r="869" spans="2:2" ht="15.75" customHeight="1" x14ac:dyDescent="0.2">
      <c r="B869" s="98"/>
    </row>
    <row r="870" spans="2:2" ht="15.75" customHeight="1" x14ac:dyDescent="0.2">
      <c r="B870" s="98"/>
    </row>
    <row r="871" spans="2:2" ht="15.75" customHeight="1" x14ac:dyDescent="0.2">
      <c r="B871" s="98"/>
    </row>
    <row r="872" spans="2:2" ht="15.75" customHeight="1" x14ac:dyDescent="0.2">
      <c r="B872" s="98"/>
    </row>
    <row r="873" spans="2:2" ht="15.75" customHeight="1" x14ac:dyDescent="0.2">
      <c r="B873" s="98"/>
    </row>
    <row r="874" spans="2:2" ht="15.75" customHeight="1" x14ac:dyDescent="0.2">
      <c r="B874" s="98"/>
    </row>
    <row r="875" spans="2:2" ht="15.75" customHeight="1" x14ac:dyDescent="0.2">
      <c r="B875" s="98"/>
    </row>
    <row r="876" spans="2:2" ht="15.75" customHeight="1" x14ac:dyDescent="0.2">
      <c r="B876" s="98"/>
    </row>
    <row r="877" spans="2:2" ht="15.75" customHeight="1" x14ac:dyDescent="0.2">
      <c r="B877" s="98"/>
    </row>
    <row r="878" spans="2:2" ht="15.75" customHeight="1" x14ac:dyDescent="0.2">
      <c r="B878" s="98"/>
    </row>
    <row r="879" spans="2:2" ht="15.75" customHeight="1" x14ac:dyDescent="0.2">
      <c r="B879" s="98"/>
    </row>
    <row r="880" spans="2:2" ht="15.75" customHeight="1" x14ac:dyDescent="0.2">
      <c r="B880" s="98"/>
    </row>
    <row r="881" spans="2:2" ht="15.75" customHeight="1" x14ac:dyDescent="0.2">
      <c r="B881" s="98"/>
    </row>
    <row r="882" spans="2:2" ht="15.75" customHeight="1" x14ac:dyDescent="0.2">
      <c r="B882" s="98"/>
    </row>
    <row r="883" spans="2:2" ht="15.75" customHeight="1" x14ac:dyDescent="0.2">
      <c r="B883" s="98"/>
    </row>
    <row r="884" spans="2:2" ht="15.75" customHeight="1" x14ac:dyDescent="0.2">
      <c r="B884" s="98"/>
    </row>
    <row r="885" spans="2:2" ht="15.75" customHeight="1" x14ac:dyDescent="0.2">
      <c r="B885" s="98"/>
    </row>
    <row r="886" spans="2:2" ht="15.75" customHeight="1" x14ac:dyDescent="0.2">
      <c r="B886" s="98"/>
    </row>
    <row r="887" spans="2:2" ht="15.75" customHeight="1" x14ac:dyDescent="0.2">
      <c r="B887" s="98"/>
    </row>
    <row r="888" spans="2:2" ht="15.75" customHeight="1" x14ac:dyDescent="0.2">
      <c r="B888" s="98"/>
    </row>
    <row r="889" spans="2:2" ht="15.75" customHeight="1" x14ac:dyDescent="0.2">
      <c r="B889" s="98"/>
    </row>
    <row r="890" spans="2:2" ht="15.75" customHeight="1" x14ac:dyDescent="0.2">
      <c r="B890" s="98"/>
    </row>
    <row r="891" spans="2:2" ht="15.75" customHeight="1" x14ac:dyDescent="0.2">
      <c r="B891" s="98"/>
    </row>
    <row r="892" spans="2:2" ht="15.75" customHeight="1" x14ac:dyDescent="0.2">
      <c r="B892" s="98"/>
    </row>
    <row r="893" spans="2:2" ht="15.75" customHeight="1" x14ac:dyDescent="0.2">
      <c r="B893" s="98"/>
    </row>
    <row r="894" spans="2:2" ht="15.75" customHeight="1" x14ac:dyDescent="0.2">
      <c r="B894" s="98"/>
    </row>
    <row r="895" spans="2:2" ht="15.75" customHeight="1" x14ac:dyDescent="0.2">
      <c r="B895" s="98"/>
    </row>
    <row r="896" spans="2:2" ht="15.75" customHeight="1" x14ac:dyDescent="0.2">
      <c r="B896" s="98"/>
    </row>
    <row r="897" spans="2:2" ht="15.75" customHeight="1" x14ac:dyDescent="0.2">
      <c r="B897" s="98"/>
    </row>
    <row r="898" spans="2:2" ht="15.75" customHeight="1" x14ac:dyDescent="0.2">
      <c r="B898" s="98"/>
    </row>
    <row r="899" spans="2:2" ht="15.75" customHeight="1" x14ac:dyDescent="0.2">
      <c r="B899" s="98"/>
    </row>
    <row r="900" spans="2:2" ht="15.75" customHeight="1" x14ac:dyDescent="0.2">
      <c r="B900" s="98"/>
    </row>
    <row r="901" spans="2:2" ht="15.75" customHeight="1" x14ac:dyDescent="0.2">
      <c r="B901" s="98"/>
    </row>
    <row r="902" spans="2:2" ht="15.75" customHeight="1" x14ac:dyDescent="0.2">
      <c r="B902" s="98"/>
    </row>
    <row r="903" spans="2:2" ht="15.75" customHeight="1" x14ac:dyDescent="0.2">
      <c r="B903" s="98"/>
    </row>
    <row r="904" spans="2:2" ht="15.75" customHeight="1" x14ac:dyDescent="0.2">
      <c r="B904" s="98"/>
    </row>
    <row r="905" spans="2:2" ht="15.75" customHeight="1" x14ac:dyDescent="0.2">
      <c r="B905" s="98"/>
    </row>
    <row r="906" spans="2:2" ht="15.75" customHeight="1" x14ac:dyDescent="0.2">
      <c r="B906" s="98"/>
    </row>
    <row r="907" spans="2:2" ht="15.75" customHeight="1" x14ac:dyDescent="0.2">
      <c r="B907" s="98"/>
    </row>
    <row r="908" spans="2:2" ht="15.75" customHeight="1" x14ac:dyDescent="0.2">
      <c r="B908" s="98"/>
    </row>
    <row r="909" spans="2:2" ht="15.75" customHeight="1" x14ac:dyDescent="0.2">
      <c r="B909" s="98"/>
    </row>
    <row r="910" spans="2:2" ht="15.75" customHeight="1" x14ac:dyDescent="0.2">
      <c r="B910" s="98"/>
    </row>
    <row r="911" spans="2:2" ht="15.75" customHeight="1" x14ac:dyDescent="0.2">
      <c r="B911" s="98"/>
    </row>
    <row r="912" spans="2:2" ht="15.75" customHeight="1" x14ac:dyDescent="0.2">
      <c r="B912" s="98"/>
    </row>
    <row r="913" spans="2:2" ht="15.75" customHeight="1" x14ac:dyDescent="0.2">
      <c r="B913" s="98"/>
    </row>
    <row r="914" spans="2:2" ht="15.75" customHeight="1" x14ac:dyDescent="0.2">
      <c r="B914" s="98"/>
    </row>
    <row r="915" spans="2:2" ht="15.75" customHeight="1" x14ac:dyDescent="0.2">
      <c r="B915" s="98"/>
    </row>
    <row r="916" spans="2:2" ht="15.75" customHeight="1" x14ac:dyDescent="0.2">
      <c r="B916" s="98"/>
    </row>
    <row r="917" spans="2:2" ht="15.75" customHeight="1" x14ac:dyDescent="0.2">
      <c r="B917" s="98"/>
    </row>
    <row r="918" spans="2:2" ht="15.75" customHeight="1" x14ac:dyDescent="0.2">
      <c r="B918" s="98"/>
    </row>
    <row r="919" spans="2:2" ht="15.75" customHeight="1" x14ac:dyDescent="0.2">
      <c r="B919" s="98"/>
    </row>
    <row r="920" spans="2:2" ht="15.75" customHeight="1" x14ac:dyDescent="0.2">
      <c r="B920" s="98"/>
    </row>
    <row r="921" spans="2:2" ht="15.75" customHeight="1" x14ac:dyDescent="0.2">
      <c r="B921" s="98"/>
    </row>
    <row r="922" spans="2:2" ht="15.75" customHeight="1" x14ac:dyDescent="0.2">
      <c r="B922" s="98"/>
    </row>
    <row r="923" spans="2:2" ht="15.75" customHeight="1" x14ac:dyDescent="0.2">
      <c r="B923" s="98"/>
    </row>
    <row r="924" spans="2:2" ht="15.75" customHeight="1" x14ac:dyDescent="0.2">
      <c r="B924" s="98"/>
    </row>
    <row r="925" spans="2:2" ht="15.75" customHeight="1" x14ac:dyDescent="0.2">
      <c r="B925" s="98"/>
    </row>
    <row r="926" spans="2:2" ht="15.75" customHeight="1" x14ac:dyDescent="0.2">
      <c r="B926" s="98"/>
    </row>
    <row r="927" spans="2:2" ht="15.75" customHeight="1" x14ac:dyDescent="0.2">
      <c r="B927" s="98"/>
    </row>
    <row r="928" spans="2:2" ht="15.75" customHeight="1" x14ac:dyDescent="0.2">
      <c r="B928" s="98"/>
    </row>
    <row r="929" spans="2:2" ht="15.75" customHeight="1" x14ac:dyDescent="0.2">
      <c r="B929" s="98"/>
    </row>
    <row r="930" spans="2:2" ht="15.75" customHeight="1" x14ac:dyDescent="0.2">
      <c r="B930" s="98"/>
    </row>
    <row r="931" spans="2:2" ht="15.75" customHeight="1" x14ac:dyDescent="0.2">
      <c r="B931" s="98"/>
    </row>
    <row r="932" spans="2:2" ht="15.75" customHeight="1" x14ac:dyDescent="0.2">
      <c r="B932" s="98"/>
    </row>
    <row r="933" spans="2:2" ht="15.75" customHeight="1" x14ac:dyDescent="0.2">
      <c r="B933" s="98"/>
    </row>
    <row r="934" spans="2:2" ht="15.75" customHeight="1" x14ac:dyDescent="0.2">
      <c r="B934" s="98"/>
    </row>
    <row r="935" spans="2:2" ht="15.75" customHeight="1" x14ac:dyDescent="0.2">
      <c r="B935" s="98"/>
    </row>
    <row r="936" spans="2:2" ht="15.75" customHeight="1" x14ac:dyDescent="0.2">
      <c r="B936" s="98"/>
    </row>
    <row r="937" spans="2:2" ht="15.75" customHeight="1" x14ac:dyDescent="0.2">
      <c r="B937" s="98"/>
    </row>
    <row r="938" spans="2:2" ht="15.75" customHeight="1" x14ac:dyDescent="0.2">
      <c r="B938" s="98"/>
    </row>
    <row r="939" spans="2:2" ht="15.75" customHeight="1" x14ac:dyDescent="0.2">
      <c r="B939" s="98"/>
    </row>
    <row r="940" spans="2:2" ht="15.75" customHeight="1" x14ac:dyDescent="0.2">
      <c r="B940" s="98"/>
    </row>
    <row r="941" spans="2:2" ht="15.75" customHeight="1" x14ac:dyDescent="0.2">
      <c r="B941" s="98"/>
    </row>
    <row r="942" spans="2:2" ht="15.75" customHeight="1" x14ac:dyDescent="0.2">
      <c r="B942" s="98"/>
    </row>
    <row r="943" spans="2:2" ht="15.75" customHeight="1" x14ac:dyDescent="0.2">
      <c r="B943" s="98"/>
    </row>
    <row r="944" spans="2:2" ht="15.75" customHeight="1" x14ac:dyDescent="0.2">
      <c r="B944" s="98"/>
    </row>
    <row r="945" spans="2:2" ht="15.75" customHeight="1" x14ac:dyDescent="0.2">
      <c r="B945" s="98"/>
    </row>
    <row r="946" spans="2:2" ht="15.75" customHeight="1" x14ac:dyDescent="0.2">
      <c r="B946" s="98"/>
    </row>
    <row r="947" spans="2:2" ht="15.75" customHeight="1" x14ac:dyDescent="0.2">
      <c r="B947" s="98"/>
    </row>
    <row r="948" spans="2:2" ht="15.75" customHeight="1" x14ac:dyDescent="0.2">
      <c r="B948" s="98"/>
    </row>
    <row r="949" spans="2:2" ht="15.75" customHeight="1" x14ac:dyDescent="0.2">
      <c r="B949" s="98"/>
    </row>
    <row r="950" spans="2:2" ht="15.75" customHeight="1" x14ac:dyDescent="0.2">
      <c r="B950" s="98"/>
    </row>
    <row r="951" spans="2:2" ht="15.75" customHeight="1" x14ac:dyDescent="0.2">
      <c r="B951" s="98"/>
    </row>
    <row r="952" spans="2:2" ht="15.75" customHeight="1" x14ac:dyDescent="0.2">
      <c r="B952" s="98"/>
    </row>
    <row r="953" spans="2:2" ht="15.75" customHeight="1" x14ac:dyDescent="0.2">
      <c r="B953" s="98"/>
    </row>
    <row r="954" spans="2:2" ht="15.75" customHeight="1" x14ac:dyDescent="0.2">
      <c r="B954" s="98"/>
    </row>
    <row r="955" spans="2:2" ht="15.75" customHeight="1" x14ac:dyDescent="0.2">
      <c r="B955" s="98"/>
    </row>
    <row r="956" spans="2:2" ht="15.75" customHeight="1" x14ac:dyDescent="0.2">
      <c r="B956" s="98"/>
    </row>
    <row r="957" spans="2:2" ht="15.75" customHeight="1" x14ac:dyDescent="0.2">
      <c r="B957" s="98"/>
    </row>
    <row r="958" spans="2:2" ht="15.75" customHeight="1" x14ac:dyDescent="0.2">
      <c r="B958" s="98"/>
    </row>
    <row r="959" spans="2:2" ht="15.75" customHeight="1" x14ac:dyDescent="0.2">
      <c r="B959" s="98"/>
    </row>
    <row r="960" spans="2:2" ht="15.75" customHeight="1" x14ac:dyDescent="0.2">
      <c r="B960" s="98"/>
    </row>
    <row r="961" spans="2:2" ht="15.75" customHeight="1" x14ac:dyDescent="0.2">
      <c r="B961" s="98"/>
    </row>
    <row r="962" spans="2:2" ht="15.75" customHeight="1" x14ac:dyDescent="0.2">
      <c r="B962" s="98"/>
    </row>
    <row r="963" spans="2:2" ht="15.75" customHeight="1" x14ac:dyDescent="0.2">
      <c r="B963" s="98"/>
    </row>
    <row r="964" spans="2:2" ht="15.75" customHeight="1" x14ac:dyDescent="0.2">
      <c r="B964" s="98"/>
    </row>
    <row r="965" spans="2:2" ht="15.75" customHeight="1" x14ac:dyDescent="0.2">
      <c r="B965" s="98"/>
    </row>
    <row r="966" spans="2:2" ht="15.75" customHeight="1" x14ac:dyDescent="0.2">
      <c r="B966" s="98"/>
    </row>
    <row r="967" spans="2:2" ht="15.75" customHeight="1" x14ac:dyDescent="0.2">
      <c r="B967" s="98"/>
    </row>
    <row r="968" spans="2:2" ht="15.75" customHeight="1" x14ac:dyDescent="0.2">
      <c r="B968" s="98"/>
    </row>
    <row r="969" spans="2:2" ht="15.75" customHeight="1" x14ac:dyDescent="0.2">
      <c r="B969" s="98"/>
    </row>
    <row r="970" spans="2:2" ht="15.75" customHeight="1" x14ac:dyDescent="0.2">
      <c r="B970" s="98"/>
    </row>
    <row r="971" spans="2:2" ht="15.75" customHeight="1" x14ac:dyDescent="0.2">
      <c r="B971" s="98"/>
    </row>
    <row r="972" spans="2:2" ht="15.75" customHeight="1" x14ac:dyDescent="0.2">
      <c r="B972" s="98"/>
    </row>
    <row r="973" spans="2:2" ht="15.75" customHeight="1" x14ac:dyDescent="0.2">
      <c r="B973" s="98"/>
    </row>
    <row r="974" spans="2:2" ht="15.75" customHeight="1" x14ac:dyDescent="0.2">
      <c r="B974" s="98"/>
    </row>
    <row r="975" spans="2:2" ht="15.75" customHeight="1" x14ac:dyDescent="0.2">
      <c r="B975" s="98"/>
    </row>
    <row r="976" spans="2:2" ht="15.75" customHeight="1" x14ac:dyDescent="0.2">
      <c r="B976" s="98"/>
    </row>
    <row r="977" spans="2:2" ht="15.75" customHeight="1" x14ac:dyDescent="0.2">
      <c r="B977" s="98"/>
    </row>
    <row r="978" spans="2:2" ht="15.75" customHeight="1" x14ac:dyDescent="0.2">
      <c r="B978" s="98"/>
    </row>
    <row r="979" spans="2:2" ht="15.75" customHeight="1" x14ac:dyDescent="0.2">
      <c r="B979" s="98"/>
    </row>
    <row r="980" spans="2:2" ht="15.75" customHeight="1" x14ac:dyDescent="0.2">
      <c r="B980" s="98"/>
    </row>
    <row r="981" spans="2:2" ht="15.75" customHeight="1" x14ac:dyDescent="0.2">
      <c r="B981" s="98"/>
    </row>
    <row r="982" spans="2:2" ht="15.75" customHeight="1" x14ac:dyDescent="0.2">
      <c r="B982" s="98"/>
    </row>
    <row r="983" spans="2:2" ht="15.75" customHeight="1" x14ac:dyDescent="0.2">
      <c r="B983" s="98"/>
    </row>
    <row r="984" spans="2:2" ht="15.75" customHeight="1" x14ac:dyDescent="0.2">
      <c r="B984" s="98"/>
    </row>
    <row r="985" spans="2:2" ht="15.75" customHeight="1" x14ac:dyDescent="0.2">
      <c r="B985" s="98"/>
    </row>
    <row r="986" spans="2:2" ht="15.75" customHeight="1" x14ac:dyDescent="0.2">
      <c r="B986" s="98"/>
    </row>
    <row r="987" spans="2:2" ht="15.75" customHeight="1" x14ac:dyDescent="0.2">
      <c r="B987" s="98"/>
    </row>
    <row r="988" spans="2:2" ht="15.75" customHeight="1" x14ac:dyDescent="0.2">
      <c r="B988" s="98"/>
    </row>
    <row r="989" spans="2:2" ht="15.75" customHeight="1" x14ac:dyDescent="0.2">
      <c r="B989" s="98"/>
    </row>
    <row r="990" spans="2:2" ht="15.75" customHeight="1" x14ac:dyDescent="0.2">
      <c r="B990" s="98"/>
    </row>
    <row r="991" spans="2:2" ht="15.75" customHeight="1" x14ac:dyDescent="0.2">
      <c r="B991" s="98"/>
    </row>
    <row r="992" spans="2:2" ht="15.75" customHeight="1" x14ac:dyDescent="0.2">
      <c r="B992" s="98"/>
    </row>
    <row r="993" spans="2:2" ht="15.75" customHeight="1" x14ac:dyDescent="0.2">
      <c r="B993" s="98"/>
    </row>
    <row r="994" spans="2:2" ht="15.75" customHeight="1" x14ac:dyDescent="0.2">
      <c r="B994" s="98"/>
    </row>
    <row r="995" spans="2:2" ht="15.75" customHeight="1" x14ac:dyDescent="0.2">
      <c r="B995" s="98"/>
    </row>
    <row r="996" spans="2:2" ht="15.75" customHeight="1" x14ac:dyDescent="0.2">
      <c r="B996" s="98"/>
    </row>
    <row r="997" spans="2:2" ht="15.75" customHeight="1" x14ac:dyDescent="0.2">
      <c r="B997" s="98"/>
    </row>
    <row r="998" spans="2:2" ht="15.75" customHeight="1" x14ac:dyDescent="0.2">
      <c r="B998" s="98"/>
    </row>
    <row r="999" spans="2:2" ht="15.75" customHeight="1" x14ac:dyDescent="0.2">
      <c r="B999" s="98"/>
    </row>
    <row r="1000" spans="2:2" ht="15.75" customHeight="1" x14ac:dyDescent="0.2">
      <c r="B1000" s="98"/>
    </row>
    <row r="1001" spans="2:2" ht="15.75" customHeight="1" x14ac:dyDescent="0.2">
      <c r="B1001" s="98"/>
    </row>
    <row r="1002" spans="2:2" ht="15.75" customHeight="1" x14ac:dyDescent="0.2">
      <c r="B1002" s="98"/>
    </row>
    <row r="1003" spans="2:2" ht="15.75" customHeight="1" x14ac:dyDescent="0.2">
      <c r="B1003" s="98"/>
    </row>
    <row r="1004" spans="2:2" ht="15.75" customHeight="1" x14ac:dyDescent="0.2">
      <c r="B1004" s="98"/>
    </row>
    <row r="1005" spans="2:2" ht="15.75" customHeight="1" x14ac:dyDescent="0.2">
      <c r="B1005" s="98"/>
    </row>
    <row r="1006" spans="2:2" ht="15.75" customHeight="1" x14ac:dyDescent="0.2">
      <c r="B1006" s="98"/>
    </row>
    <row r="1007" spans="2:2" ht="15.75" customHeight="1" x14ac:dyDescent="0.2">
      <c r="B1007" s="98"/>
    </row>
    <row r="1008" spans="2:2" ht="15.75" customHeight="1" x14ac:dyDescent="0.2">
      <c r="B1008" s="98"/>
    </row>
    <row r="1009" spans="2:2" ht="15.75" customHeight="1" x14ac:dyDescent="0.2">
      <c r="B1009" s="98"/>
    </row>
    <row r="1010" spans="2:2" ht="15.75" customHeight="1" x14ac:dyDescent="0.2">
      <c r="B1010" s="98"/>
    </row>
    <row r="1011" spans="2:2" ht="15.75" customHeight="1" x14ac:dyDescent="0.2">
      <c r="B1011" s="98"/>
    </row>
  </sheetData>
  <mergeCells count="1">
    <mergeCell ref="B6:B18"/>
  </mergeCells>
  <phoneticPr fontId="29" type="noConversion"/>
  <pageMargins left="0.7" right="0.7" top="0.75" bottom="0.75" header="0" footer="0"/>
  <pageSetup orientation="landscape" r:id="rId1"/>
  <ignoredErrors>
    <ignoredError sqref="CE33:CI37" formula="1"/>
  </ignoredError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D688F-244C-49FA-9264-8E6B399AD4A6}">
  <dimension ref="A4:AK19"/>
  <sheetViews>
    <sheetView zoomScale="130" zoomScaleNormal="130" workbookViewId="0">
      <selection activeCell="A11" sqref="A11"/>
    </sheetView>
  </sheetViews>
  <sheetFormatPr baseColWidth="10" defaultColWidth="8.83203125" defaultRowHeight="13" x14ac:dyDescent="0.15"/>
  <cols>
    <col min="1" max="1" width="36.5" customWidth="1"/>
    <col min="2" max="4" width="11.5" bestFit="1" customWidth="1"/>
    <col min="5" max="5" width="11.33203125" bestFit="1" customWidth="1"/>
    <col min="6" max="6" width="10.33203125" bestFit="1" customWidth="1"/>
    <col min="7" max="9" width="11.33203125" bestFit="1" customWidth="1"/>
    <col min="10" max="37" width="12.83203125" bestFit="1" customWidth="1"/>
  </cols>
  <sheetData>
    <row r="4" spans="1:37" ht="15" x14ac:dyDescent="0.2">
      <c r="B4" s="91">
        <v>46023</v>
      </c>
      <c r="C4" s="91">
        <f t="shared" ref="C4:AK4" si="0">B4+31</f>
        <v>46054</v>
      </c>
      <c r="D4" s="91">
        <f t="shared" si="0"/>
        <v>46085</v>
      </c>
      <c r="E4" s="91">
        <f t="shared" si="0"/>
        <v>46116</v>
      </c>
      <c r="F4" s="91">
        <f t="shared" si="0"/>
        <v>46147</v>
      </c>
      <c r="G4" s="91">
        <f t="shared" si="0"/>
        <v>46178</v>
      </c>
      <c r="H4" s="91">
        <f t="shared" si="0"/>
        <v>46209</v>
      </c>
      <c r="I4" s="91">
        <f t="shared" si="0"/>
        <v>46240</v>
      </c>
      <c r="J4" s="91">
        <f t="shared" si="0"/>
        <v>46271</v>
      </c>
      <c r="K4" s="91">
        <f t="shared" si="0"/>
        <v>46302</v>
      </c>
      <c r="L4" s="91">
        <f t="shared" si="0"/>
        <v>46333</v>
      </c>
      <c r="M4" s="91">
        <f t="shared" si="0"/>
        <v>46364</v>
      </c>
      <c r="N4" s="91">
        <f t="shared" si="0"/>
        <v>46395</v>
      </c>
      <c r="O4" s="91">
        <f t="shared" si="0"/>
        <v>46426</v>
      </c>
      <c r="P4" s="91">
        <f t="shared" si="0"/>
        <v>46457</v>
      </c>
      <c r="Q4" s="91">
        <f t="shared" si="0"/>
        <v>46488</v>
      </c>
      <c r="R4" s="91">
        <f t="shared" si="0"/>
        <v>46519</v>
      </c>
      <c r="S4" s="91">
        <f t="shared" si="0"/>
        <v>46550</v>
      </c>
      <c r="T4" s="91">
        <f t="shared" si="0"/>
        <v>46581</v>
      </c>
      <c r="U4" s="91">
        <f t="shared" si="0"/>
        <v>46612</v>
      </c>
      <c r="V4" s="91">
        <f t="shared" si="0"/>
        <v>46643</v>
      </c>
      <c r="W4" s="91">
        <f t="shared" si="0"/>
        <v>46674</v>
      </c>
      <c r="X4" s="91">
        <f t="shared" si="0"/>
        <v>46705</v>
      </c>
      <c r="Y4" s="91">
        <f t="shared" si="0"/>
        <v>46736</v>
      </c>
      <c r="Z4" s="91">
        <f t="shared" si="0"/>
        <v>46767</v>
      </c>
      <c r="AA4" s="91">
        <f t="shared" si="0"/>
        <v>46798</v>
      </c>
      <c r="AB4" s="91">
        <f t="shared" si="0"/>
        <v>46829</v>
      </c>
      <c r="AC4" s="91">
        <f t="shared" si="0"/>
        <v>46860</v>
      </c>
      <c r="AD4" s="91">
        <f t="shared" si="0"/>
        <v>46891</v>
      </c>
      <c r="AE4" s="91">
        <f t="shared" si="0"/>
        <v>46922</v>
      </c>
      <c r="AF4" s="91">
        <f t="shared" si="0"/>
        <v>46953</v>
      </c>
      <c r="AG4" s="91">
        <f t="shared" si="0"/>
        <v>46984</v>
      </c>
      <c r="AH4" s="91">
        <f t="shared" si="0"/>
        <v>47015</v>
      </c>
      <c r="AI4" s="91">
        <f t="shared" si="0"/>
        <v>47046</v>
      </c>
      <c r="AJ4" s="91">
        <f t="shared" si="0"/>
        <v>47077</v>
      </c>
      <c r="AK4" s="91">
        <f t="shared" si="0"/>
        <v>47108</v>
      </c>
    </row>
    <row r="5" spans="1:37" ht="15" x14ac:dyDescent="0.2">
      <c r="A5" s="283" t="s">
        <v>824</v>
      </c>
      <c r="B5" s="285">
        <v>690794</v>
      </c>
      <c r="C5" s="285">
        <v>398580</v>
      </c>
      <c r="D5" s="285">
        <v>556566</v>
      </c>
      <c r="E5" s="116">
        <v>289319</v>
      </c>
      <c r="F5" s="116">
        <v>2447</v>
      </c>
      <c r="G5" s="116">
        <v>-244209</v>
      </c>
      <c r="H5" s="116">
        <v>-431188</v>
      </c>
      <c r="I5" s="116">
        <v>-566250</v>
      </c>
      <c r="J5" s="116">
        <f>-784561</f>
        <v>-784561</v>
      </c>
      <c r="K5" s="116">
        <v>-1118792</v>
      </c>
      <c r="L5" s="116">
        <v>-1349355</v>
      </c>
      <c r="M5" s="116">
        <v>-1539084</v>
      </c>
      <c r="N5" s="116">
        <v>-1788314</v>
      </c>
      <c r="O5" s="116">
        <v>-2018878</v>
      </c>
      <c r="P5" s="116">
        <v>-2223607</v>
      </c>
      <c r="Q5" s="227"/>
      <c r="R5" s="227"/>
      <c r="S5" s="227"/>
      <c r="T5" s="227"/>
      <c r="U5" s="227"/>
      <c r="V5" s="227"/>
      <c r="W5" s="227"/>
      <c r="X5" s="227"/>
      <c r="Y5" s="227"/>
      <c r="Z5" s="227"/>
      <c r="AA5" s="227"/>
      <c r="AB5" s="227"/>
      <c r="AC5" s="227"/>
      <c r="AD5" s="227"/>
      <c r="AE5" s="227"/>
      <c r="AF5" s="227"/>
      <c r="AG5" s="227"/>
      <c r="AH5" s="227"/>
      <c r="AI5" s="227"/>
      <c r="AJ5" s="227"/>
      <c r="AK5" s="227"/>
    </row>
    <row r="6" spans="1:37" x14ac:dyDescent="0.15">
      <c r="A6" s="283" t="s">
        <v>819</v>
      </c>
      <c r="B6" s="338">
        <f>Budgets!G75</f>
        <v>525369.06662999839</v>
      </c>
      <c r="C6" s="338">
        <f>Budgets!H75</f>
        <v>234504.51603333169</v>
      </c>
      <c r="D6" s="338">
        <f>Budgets!I75</f>
        <v>386849.96543666499</v>
      </c>
      <c r="E6" s="338">
        <f>Budgets!J75</f>
        <v>218691.11866999831</v>
      </c>
      <c r="F6" s="338">
        <f>Budgets!K75</f>
        <v>-113381.73326666839</v>
      </c>
      <c r="G6" s="338">
        <f>Budgets!L75</f>
        <v>-348684.36894333502</v>
      </c>
      <c r="H6" s="338">
        <f>Budgets!M75</f>
        <v>-615345.6712866684</v>
      </c>
      <c r="I6" s="338">
        <f>Budgets!N75</f>
        <v>-873574.97363000165</v>
      </c>
      <c r="J6" s="338">
        <f>Budgets!O75</f>
        <v>-1076995.2759733349</v>
      </c>
      <c r="K6" s="338">
        <f>Budgets!P75</f>
        <v>-1235968.1607337515</v>
      </c>
      <c r="L6" s="338">
        <f>Budgets!Q75</f>
        <v>-1451911.0454941681</v>
      </c>
      <c r="M6" s="338">
        <f>Budgets!R75</f>
        <v>-1552403.9302545846</v>
      </c>
      <c r="N6" s="338">
        <f>Budgets!S75</f>
        <v>-1730071.2150150014</v>
      </c>
      <c r="O6" s="338">
        <f>Budgets!T75</f>
        <v>-1906464.2997754179</v>
      </c>
      <c r="P6" s="338">
        <f>Budgets!U75</f>
        <v>-2248839.0965358345</v>
      </c>
      <c r="Q6" s="338">
        <f>Budgets!V75</f>
        <v>-2411916.8686138345</v>
      </c>
      <c r="R6" s="338">
        <f>Budgets!W75</f>
        <v>-2859590.1406918345</v>
      </c>
      <c r="S6" s="338">
        <f>Budgets!X75</f>
        <v>-3366634.3424365013</v>
      </c>
      <c r="T6" s="338">
        <f>Budgets!Y75</f>
        <v>-3716325.0441811681</v>
      </c>
      <c r="U6" s="338">
        <f>Budgets!Z75</f>
        <v>-4040136.2459258349</v>
      </c>
      <c r="V6" s="338">
        <f>Budgets!AA75</f>
        <v>-4291009.4476705017</v>
      </c>
      <c r="W6" s="338">
        <f>Budgets!AB75</f>
        <v>-4488851.399415168</v>
      </c>
      <c r="X6" s="338">
        <f>Budgets!AC75</f>
        <v>-4696615.8511598352</v>
      </c>
      <c r="Y6" s="338">
        <f>Budgets!AD75</f>
        <v>-4881477.8029045016</v>
      </c>
      <c r="Z6" s="338">
        <f>Budgets!AE75</f>
        <v>-5078815.2746491684</v>
      </c>
      <c r="AA6" s="338">
        <f>Budgets!AF75</f>
        <v>-5127625.503060502</v>
      </c>
      <c r="AB6" s="338">
        <f>Budgets!AG75</f>
        <v>-5328038.8513018358</v>
      </c>
      <c r="AC6" s="338">
        <f>Budgets!AH75</f>
        <v>-5289154.9926386941</v>
      </c>
      <c r="AD6" s="338">
        <f>Budgets!AI75</f>
        <v>-5228321.307098357</v>
      </c>
      <c r="AE6" s="338">
        <f>Budgets!AJ75</f>
        <v>-5416360.6975189652</v>
      </c>
      <c r="AF6" s="338">
        <f>Budgets!AK75</f>
        <v>-5499948.3558923779</v>
      </c>
      <c r="AG6" s="338">
        <f>Budgets!AL75</f>
        <v>-5503661.0142657906</v>
      </c>
      <c r="AH6" s="338">
        <f>Budgets!AM75</f>
        <v>-5417218.6726392033</v>
      </c>
      <c r="AI6" s="338">
        <f>Budgets!AN75</f>
        <v>-5427463.8310126159</v>
      </c>
      <c r="AJ6" s="338">
        <f>Budgets!AO75</f>
        <v>-5364458.9893860286</v>
      </c>
      <c r="AK6" s="338">
        <f>Budgets!AP75</f>
        <v>-5216933.3144261083</v>
      </c>
    </row>
    <row r="7" spans="1:37" x14ac:dyDescent="0.15">
      <c r="A7" s="283" t="s">
        <v>820</v>
      </c>
      <c r="B7" s="293">
        <v>819911.92453333153</v>
      </c>
      <c r="C7" s="293">
        <v>314860.34026666486</v>
      </c>
      <c r="D7" s="293">
        <v>275125.11599999823</v>
      </c>
      <c r="E7" s="293">
        <v>-189363.87142000179</v>
      </c>
      <c r="F7" s="293">
        <v>-529310.23060000176</v>
      </c>
      <c r="G7" s="293">
        <v>-912611.96331793931</v>
      </c>
      <c r="H7" s="293">
        <v>-1227977.1960358769</v>
      </c>
      <c r="I7" s="293">
        <v>-1572949.6947538145</v>
      </c>
      <c r="J7" s="293">
        <v>-1993324.3634717523</v>
      </c>
      <c r="K7" s="293">
        <v>-2433294.0961896898</v>
      </c>
      <c r="L7" s="293">
        <v>-2966913.3795742942</v>
      </c>
      <c r="M7" s="293">
        <v>-3348831.4404968359</v>
      </c>
      <c r="N7" s="293">
        <v>-3667838.5379573149</v>
      </c>
      <c r="O7" s="293">
        <v>-4088222.9354177942</v>
      </c>
      <c r="P7" s="293">
        <v>-4482085.8328782739</v>
      </c>
      <c r="Q7" s="293">
        <v>-4475089.6729451101</v>
      </c>
      <c r="R7" s="293">
        <v>-4814224.0130119463</v>
      </c>
      <c r="S7" s="293">
        <v>-5043968.299693617</v>
      </c>
      <c r="T7" s="293">
        <v>-5285864.0223752875</v>
      </c>
      <c r="U7" s="293">
        <v>-5407966.5277236244</v>
      </c>
      <c r="V7" s="293">
        <v>-5579271.4170719618</v>
      </c>
      <c r="W7" s="293">
        <v>-5814436.4995351341</v>
      </c>
      <c r="X7" s="293">
        <v>-6164987.4793316387</v>
      </c>
      <c r="Y7" s="293">
        <v>-6451625.5097948108</v>
      </c>
      <c r="Z7" s="293">
        <v>-6880654.2608728176</v>
      </c>
      <c r="AA7" s="293">
        <v>-7233118.6019508243</v>
      </c>
      <c r="AB7" s="293">
        <v>-7323024.9034747388</v>
      </c>
      <c r="AC7" s="293">
        <v>-7039357.6704915166</v>
      </c>
      <c r="AD7" s="293">
        <v>-6910412.1041749604</v>
      </c>
      <c r="AE7" s="293">
        <v>-6794794.3859173004</v>
      </c>
      <c r="AF7" s="293">
        <v>-6914353.5366994618</v>
      </c>
      <c r="AG7" s="293">
        <v>-6688814.8034816226</v>
      </c>
      <c r="AH7" s="293">
        <v>-6090431.3512882683</v>
      </c>
      <c r="AI7" s="293">
        <v>-5500167.899094915</v>
      </c>
      <c r="AJ7" s="293">
        <v>-4872458.5495682284</v>
      </c>
      <c r="AK7" s="293">
        <v>-4354320.0973748742</v>
      </c>
    </row>
    <row r="8" spans="1:37" s="343" customFormat="1" x14ac:dyDescent="0.15">
      <c r="A8" s="341" t="s">
        <v>822</v>
      </c>
      <c r="B8" s="342">
        <f>Budgets!G40</f>
        <v>-379748.5505966667</v>
      </c>
      <c r="C8" s="342">
        <f>Budgets!H40</f>
        <v>-377768.5505966667</v>
      </c>
      <c r="D8" s="342">
        <f>Budgets!I40</f>
        <v>-393570.5505966667</v>
      </c>
      <c r="E8" s="342">
        <f>Budgets!J40</f>
        <v>-412802.84676666668</v>
      </c>
      <c r="F8" s="342">
        <f>Budgets!K40</f>
        <v>-305508.8519366667</v>
      </c>
      <c r="G8" s="342">
        <f>Budgets!L40</f>
        <v>-316914.63567666663</v>
      </c>
      <c r="H8" s="342">
        <f>Budgets!M40</f>
        <v>-274282.63567666663</v>
      </c>
      <c r="I8" s="342">
        <f>Budgets!N40</f>
        <v>-277462.63567666663</v>
      </c>
      <c r="J8" s="342">
        <f>Budgets!O40</f>
        <v>-311213.63567666663</v>
      </c>
      <c r="K8" s="342">
        <f>Budgets!P40</f>
        <v>-336422.88476041669</v>
      </c>
      <c r="L8" s="342">
        <f>Budgets!Q40</f>
        <v>-325692.88476041669</v>
      </c>
      <c r="M8" s="342">
        <f>Budgets!R40</f>
        <v>-331492.88476041669</v>
      </c>
      <c r="N8" s="342">
        <f>Budgets!S40</f>
        <v>-406783.08476041665</v>
      </c>
      <c r="O8" s="342">
        <f>Budgets!T40</f>
        <v>-361393.08476041665</v>
      </c>
      <c r="P8" s="342">
        <f>Budgets!U40</f>
        <v>-394165.58476041665</v>
      </c>
      <c r="Q8" s="342">
        <f>Budgets!V40</f>
        <v>-509259.06007800007</v>
      </c>
      <c r="R8" s="342">
        <f>Budgets!W40</f>
        <v>-516991.56007800007</v>
      </c>
      <c r="S8" s="342">
        <f>Budgets!X40</f>
        <v>-570959.03507800004</v>
      </c>
      <c r="T8" s="342">
        <f>Budgets!Y40</f>
        <v>-544369.03507800004</v>
      </c>
      <c r="U8" s="342">
        <f>Budgets!Z40</f>
        <v>-560279.03507800004</v>
      </c>
      <c r="V8" s="342">
        <f>Budgets!AA40</f>
        <v>-608144.03507800004</v>
      </c>
      <c r="W8" s="342">
        <f>Budgets!AB40</f>
        <v>-600216.11841133342</v>
      </c>
      <c r="X8" s="342">
        <f>Budgets!AC40</f>
        <v>-583493.61841133342</v>
      </c>
      <c r="Y8" s="342">
        <f>Budgets!AD40</f>
        <v>-618403.61841133342</v>
      </c>
      <c r="Z8" s="342">
        <f>Budgets!AE40</f>
        <v>-689850.2284113334</v>
      </c>
      <c r="AA8" s="342">
        <f>Budgets!AF40</f>
        <v>-673727.7284113334</v>
      </c>
      <c r="AB8" s="342">
        <f>Budgets!AG40</f>
        <v>-791910.84824133338</v>
      </c>
      <c r="AC8" s="342">
        <f>Budgets!AH40</f>
        <v>-714366.14133685839</v>
      </c>
      <c r="AD8" s="342">
        <f>Budgets!AI40</f>
        <v>-738774.64779299591</v>
      </c>
      <c r="AE8" s="342">
        <f>Budgets!AJ40</f>
        <v>-782009.39042060834</v>
      </c>
      <c r="AF8" s="342">
        <f>Budgets!AK40</f>
        <v>-808015.99170674582</v>
      </c>
      <c r="AG8" s="342">
        <f>Budgets!AL40</f>
        <v>-788015.99170674582</v>
      </c>
      <c r="AH8" s="342">
        <f>Budgets!AM40</f>
        <v>-848015.99170674582</v>
      </c>
      <c r="AI8" s="342">
        <f>Budgets!AN40</f>
        <v>-788015.99170674582</v>
      </c>
      <c r="AJ8" s="342">
        <f>Budgets!AO40</f>
        <v>-788015.99170674582</v>
      </c>
      <c r="AK8" s="342">
        <f>Budgets!AP40</f>
        <v>-798015.99170674582</v>
      </c>
    </row>
    <row r="9" spans="1:37" s="343" customFormat="1" x14ac:dyDescent="0.15">
      <c r="A9" s="341" t="s">
        <v>821</v>
      </c>
      <c r="B9" s="344">
        <v>-468959.40426666668</v>
      </c>
      <c r="C9" s="344">
        <v>-428177.46426666668</v>
      </c>
      <c r="D9" s="344">
        <v>-469513.65426666668</v>
      </c>
      <c r="E9" s="344">
        <v>-481643.91742000007</v>
      </c>
      <c r="F9" s="344">
        <v>-462586.65918000008</v>
      </c>
      <c r="G9" s="344">
        <v>-519801.32071793755</v>
      </c>
      <c r="H9" s="344">
        <v>-537733.82071793755</v>
      </c>
      <c r="I9" s="344">
        <v>-478733.82071793755</v>
      </c>
      <c r="J9" s="344">
        <v>-582500.82071793755</v>
      </c>
      <c r="K9" s="344">
        <v>-530233.32071793755</v>
      </c>
      <c r="L9" s="344">
        <v>-528210.82071793755</v>
      </c>
      <c r="M9" s="344">
        <v>-550957.48225587502</v>
      </c>
      <c r="N9" s="344">
        <v>-620675.0187938126</v>
      </c>
      <c r="O9" s="344">
        <v>-637285.0187938126</v>
      </c>
      <c r="P9" s="344">
        <v>-688174.5187938126</v>
      </c>
      <c r="Q9" s="344">
        <v>-684801.79473350313</v>
      </c>
      <c r="R9" s="344">
        <v>-679079.29473350313</v>
      </c>
      <c r="S9" s="344">
        <v>-756214.88934833754</v>
      </c>
      <c r="T9" s="344">
        <v>-714959.88934833754</v>
      </c>
      <c r="U9" s="344">
        <v>-718237.38934833754</v>
      </c>
      <c r="V9" s="344">
        <v>-768437.38934833754</v>
      </c>
      <c r="W9" s="344">
        <v>-848755.14646317193</v>
      </c>
      <c r="X9" s="344">
        <v>-784342.64646317193</v>
      </c>
      <c r="Y9" s="344">
        <v>-801900.14646317193</v>
      </c>
      <c r="Z9" s="344">
        <v>-971114.34107800643</v>
      </c>
      <c r="AA9" s="344">
        <v>-930431.84107800643</v>
      </c>
      <c r="AB9" s="344">
        <v>-1019320.4681905813</v>
      </c>
      <c r="AC9" s="344">
        <v>-987106.10035011044</v>
      </c>
      <c r="AD9" s="344">
        <v>-1004148.6003501104</v>
      </c>
      <c r="AE9" s="344">
        <v>-1115651.3844090058</v>
      </c>
      <c r="AF9" s="344">
        <v>-1151924.1507821607</v>
      </c>
      <c r="AG9" s="344">
        <v>-1121924.1507821607</v>
      </c>
      <c r="AH9" s="344">
        <v>-1173028.2144733127</v>
      </c>
      <c r="AI9" s="344">
        <v>-1153028.2144733127</v>
      </c>
      <c r="AJ9" s="344">
        <v>-1153028.2144733127</v>
      </c>
      <c r="AK9" s="344">
        <v>-1153028.2144733127</v>
      </c>
    </row>
    <row r="10" spans="1:37" s="294" customFormat="1" x14ac:dyDescent="0.15">
      <c r="A10" s="294" t="s">
        <v>823</v>
      </c>
      <c r="B10" s="340">
        <f>B9-B8</f>
        <v>-89210.853669999982</v>
      </c>
      <c r="C10" s="340">
        <f t="shared" ref="C10:AK10" si="1">C9-C8</f>
        <v>-50408.91366999998</v>
      </c>
      <c r="D10" s="340">
        <f t="shared" si="1"/>
        <v>-75943.103669999982</v>
      </c>
      <c r="E10" s="340">
        <f t="shared" si="1"/>
        <v>-68841.070653333387</v>
      </c>
      <c r="F10" s="340">
        <f t="shared" si="1"/>
        <v>-157077.80724333337</v>
      </c>
      <c r="G10" s="340">
        <f t="shared" si="1"/>
        <v>-202886.68504127092</v>
      </c>
      <c r="H10" s="340">
        <f t="shared" si="1"/>
        <v>-263451.18504127092</v>
      </c>
      <c r="I10" s="340">
        <f t="shared" si="1"/>
        <v>-201271.18504127092</v>
      </c>
      <c r="J10" s="340">
        <f t="shared" si="1"/>
        <v>-271287.18504127092</v>
      </c>
      <c r="K10" s="340">
        <f t="shared" si="1"/>
        <v>-193810.43595752085</v>
      </c>
      <c r="L10" s="340">
        <f t="shared" si="1"/>
        <v>-202517.93595752085</v>
      </c>
      <c r="M10" s="340">
        <f t="shared" si="1"/>
        <v>-219464.59749545832</v>
      </c>
      <c r="N10" s="340">
        <f t="shared" si="1"/>
        <v>-213891.93403339596</v>
      </c>
      <c r="O10" s="340">
        <f t="shared" si="1"/>
        <v>-275891.93403339596</v>
      </c>
      <c r="P10" s="340">
        <f t="shared" si="1"/>
        <v>-294008.93403339596</v>
      </c>
      <c r="Q10" s="340">
        <f t="shared" si="1"/>
        <v>-175542.73465550307</v>
      </c>
      <c r="R10" s="340">
        <f t="shared" si="1"/>
        <v>-162087.73465550307</v>
      </c>
      <c r="S10" s="340">
        <f t="shared" si="1"/>
        <v>-185255.8542703375</v>
      </c>
      <c r="T10" s="340">
        <f t="shared" si="1"/>
        <v>-170590.8542703375</v>
      </c>
      <c r="U10" s="340">
        <f t="shared" si="1"/>
        <v>-157958.3542703375</v>
      </c>
      <c r="V10" s="340">
        <f t="shared" si="1"/>
        <v>-160293.3542703375</v>
      </c>
      <c r="W10" s="340">
        <f t="shared" si="1"/>
        <v>-248539.02805183851</v>
      </c>
      <c r="X10" s="340">
        <f t="shared" si="1"/>
        <v>-200849.02805183851</v>
      </c>
      <c r="Y10" s="340">
        <f t="shared" si="1"/>
        <v>-183496.52805183851</v>
      </c>
      <c r="Z10" s="340">
        <f t="shared" si="1"/>
        <v>-281264.11266667303</v>
      </c>
      <c r="AA10" s="340">
        <f t="shared" si="1"/>
        <v>-256704.11266667303</v>
      </c>
      <c r="AB10" s="340">
        <f t="shared" si="1"/>
        <v>-227409.61994924792</v>
      </c>
      <c r="AC10" s="340">
        <f t="shared" si="1"/>
        <v>-272739.95901325205</v>
      </c>
      <c r="AD10" s="340">
        <f t="shared" si="1"/>
        <v>-265373.95255711454</v>
      </c>
      <c r="AE10" s="340">
        <f t="shared" si="1"/>
        <v>-333641.99398839741</v>
      </c>
      <c r="AF10" s="340">
        <f t="shared" si="1"/>
        <v>-343908.15907541488</v>
      </c>
      <c r="AG10" s="340">
        <f t="shared" si="1"/>
        <v>-333908.15907541488</v>
      </c>
      <c r="AH10" s="340">
        <f t="shared" si="1"/>
        <v>-325012.22276656691</v>
      </c>
      <c r="AI10" s="340">
        <f t="shared" si="1"/>
        <v>-365012.22276656691</v>
      </c>
      <c r="AJ10" s="340">
        <f t="shared" si="1"/>
        <v>-365012.22276656691</v>
      </c>
      <c r="AK10" s="340">
        <f t="shared" si="1"/>
        <v>-355012.22276656691</v>
      </c>
    </row>
    <row r="12" spans="1:37" x14ac:dyDescent="0.15">
      <c r="A12" s="294" t="s">
        <v>819</v>
      </c>
    </row>
    <row r="13" spans="1:37" x14ac:dyDescent="0.15">
      <c r="A13" s="283" t="s">
        <v>825</v>
      </c>
      <c r="F13" s="301">
        <f>'Sales and Marketing'!K7</f>
        <v>0</v>
      </c>
      <c r="G13" s="301">
        <f>'Sales and Marketing'!L7</f>
        <v>20580</v>
      </c>
      <c r="H13" s="301">
        <f>'Sales and Marketing'!M7</f>
        <v>13308</v>
      </c>
      <c r="I13" s="301">
        <f>'Sales and Marketing'!N7</f>
        <v>16488</v>
      </c>
      <c r="J13" s="301">
        <f>'Sales and Marketing'!O7</f>
        <v>19599</v>
      </c>
      <c r="K13" s="301">
        <f>'Sales and Marketing'!P7</f>
        <v>12930</v>
      </c>
      <c r="L13" s="301">
        <f>'Sales and Marketing'!Q7</f>
        <v>22200</v>
      </c>
      <c r="M13" s="301">
        <f>'Sales and Marketing'!R7</f>
        <v>18000</v>
      </c>
      <c r="N13" s="301">
        <f>'Sales and Marketing'!S7</f>
        <v>28800</v>
      </c>
      <c r="O13" s="301">
        <f>'Sales and Marketing'!T7</f>
        <v>13410</v>
      </c>
      <c r="P13" s="301">
        <f>'Sales and Marketing'!U7</f>
        <v>14542.5</v>
      </c>
      <c r="Q13" s="301">
        <f>'Sales and Marketing'!V7</f>
        <v>51152.5</v>
      </c>
      <c r="R13" s="301">
        <f>'Sales and Marketing'!W7</f>
        <v>28885</v>
      </c>
      <c r="S13" s="301">
        <f>'Sales and Marketing'!X7</f>
        <v>43862.5</v>
      </c>
      <c r="T13" s="301">
        <f>'Sales and Marketing'!Y7</f>
        <v>57272.5</v>
      </c>
      <c r="U13" s="301">
        <f>'Sales and Marketing'!Z7</f>
        <v>73182.5</v>
      </c>
      <c r="V13" s="301">
        <f>'Sales and Marketing'!AA7</f>
        <v>61047.5</v>
      </c>
      <c r="W13" s="301">
        <f>'Sales and Marketing'!AB7</f>
        <v>67025</v>
      </c>
      <c r="X13" s="301">
        <f>'Sales and Marketing'!AC7</f>
        <v>70302.5</v>
      </c>
      <c r="Y13" s="301">
        <f>'Sales and Marketing'!AD7</f>
        <v>95212.5</v>
      </c>
      <c r="Z13" s="301">
        <f>'Sales and Marketing'!AE7</f>
        <v>89932.5</v>
      </c>
      <c r="AA13" s="301">
        <f>'Sales and Marketing'!AF7</f>
        <v>95910</v>
      </c>
      <c r="AB13" s="301">
        <f>'Sales and Marketing'!AG7</f>
        <v>134665</v>
      </c>
      <c r="AC13" s="301">
        <f>'Sales and Marketing'!AH7</f>
        <v>116310</v>
      </c>
      <c r="AD13" s="301">
        <f>'Sales and Marketing'!AI7</f>
        <v>140718.50645613752</v>
      </c>
      <c r="AE13" s="301">
        <f>'Sales and Marketing'!AJ7</f>
        <v>131230</v>
      </c>
      <c r="AF13" s="301">
        <f>'Sales and Marketing'!AK7</f>
        <v>140718.50645613752</v>
      </c>
      <c r="AG13" s="301">
        <f>'Sales and Marketing'!AL7</f>
        <v>140718.50645613752</v>
      </c>
      <c r="AH13" s="301">
        <f>'Sales and Marketing'!AM7</f>
        <v>140718.50645613752</v>
      </c>
      <c r="AI13" s="301">
        <f>'Sales and Marketing'!AN7</f>
        <v>140718.50645613752</v>
      </c>
      <c r="AJ13" s="301">
        <f>'Sales and Marketing'!AO7</f>
        <v>140718.50645613752</v>
      </c>
      <c r="AK13" s="301">
        <f>'Sales and Marketing'!AP7</f>
        <v>140718.50645613752</v>
      </c>
    </row>
    <row r="14" spans="1:37" x14ac:dyDescent="0.15">
      <c r="A14" s="283" t="s">
        <v>826</v>
      </c>
      <c r="F14" s="301">
        <f>-Budgets!K22</f>
        <v>5000</v>
      </c>
      <c r="G14" s="301">
        <f>-Budgets!L22</f>
        <v>0</v>
      </c>
      <c r="H14" s="301">
        <f>-Budgets!M22</f>
        <v>0</v>
      </c>
      <c r="I14" s="301">
        <f>-Budgets!N22</f>
        <v>0</v>
      </c>
      <c r="J14" s="301">
        <f>-Budgets!O22</f>
        <v>0</v>
      </c>
      <c r="K14" s="301">
        <f>-Budgets!P22</f>
        <v>0</v>
      </c>
      <c r="L14" s="301">
        <f>-Budgets!Q22</f>
        <v>0</v>
      </c>
      <c r="M14" s="301">
        <f>-Budgets!R22</f>
        <v>0</v>
      </c>
      <c r="N14" s="301">
        <f>-Budgets!S22</f>
        <v>6250</v>
      </c>
      <c r="O14" s="301">
        <f>-Budgets!T22</f>
        <v>8333.3333333333339</v>
      </c>
      <c r="P14" s="301">
        <f>-Budgets!U22</f>
        <v>10416.666666666668</v>
      </c>
      <c r="Q14" s="301">
        <f>-Budgets!V22</f>
        <v>32083.333333333332</v>
      </c>
      <c r="R14" s="301">
        <f>-Budgets!W22</f>
        <v>32083.333333333332</v>
      </c>
      <c r="S14" s="301">
        <f>-Budgets!X22</f>
        <v>32083.333333333332</v>
      </c>
      <c r="T14" s="301">
        <f>-Budgets!Y22</f>
        <v>34166.666666666664</v>
      </c>
      <c r="U14" s="301">
        <f>-Budgets!Z22</f>
        <v>34166.666666666664</v>
      </c>
      <c r="V14" s="301">
        <f>-Budgets!AA22</f>
        <v>36250</v>
      </c>
      <c r="W14" s="301">
        <f>-Budgets!AB22</f>
        <v>38333.333333333336</v>
      </c>
      <c r="X14" s="301">
        <f>-Budgets!AC22</f>
        <v>38333.333333333336</v>
      </c>
      <c r="Y14" s="301">
        <f>-Budgets!AD22</f>
        <v>38333.333333333336</v>
      </c>
      <c r="Z14" s="301">
        <f>-Budgets!AE22</f>
        <v>42500</v>
      </c>
      <c r="AA14" s="301">
        <f>-Budgets!AF22</f>
        <v>44583.333333333336</v>
      </c>
      <c r="AB14" s="301">
        <f>-Budgets!AG22</f>
        <v>46666.666666666664</v>
      </c>
      <c r="AC14" s="301">
        <f>-Budgets!AH22</f>
        <v>50833.333333333336</v>
      </c>
      <c r="AD14" s="301">
        <f>-Budgets!AI22</f>
        <v>52916.666666666672</v>
      </c>
      <c r="AE14" s="301">
        <f>-Budgets!AJ22</f>
        <v>55000</v>
      </c>
      <c r="AF14" s="301">
        <f>-Budgets!AK22</f>
        <v>57083.333333333328</v>
      </c>
      <c r="AG14" s="301">
        <f>-Budgets!AL22</f>
        <v>59166.666666666664</v>
      </c>
      <c r="AH14" s="301">
        <f>-Budgets!AM22</f>
        <v>61250.000000000007</v>
      </c>
      <c r="AI14" s="301">
        <f>-Budgets!AN22</f>
        <v>78750</v>
      </c>
      <c r="AJ14" s="301">
        <f>-Budgets!AO22</f>
        <v>89166.666666666672</v>
      </c>
      <c r="AK14" s="301">
        <f>-Budgets!AP22</f>
        <v>91250.000000000015</v>
      </c>
    </row>
    <row r="15" spans="1:37" x14ac:dyDescent="0.15">
      <c r="A15" s="283" t="s">
        <v>830</v>
      </c>
      <c r="F15" s="301">
        <f>'Capital Purchases'!I65</f>
        <v>0</v>
      </c>
      <c r="G15" s="301">
        <f>'Capital Purchases'!J65</f>
        <v>0</v>
      </c>
      <c r="H15" s="301">
        <f>'Capital Purchases'!K65</f>
        <v>0</v>
      </c>
      <c r="I15" s="301">
        <f>'Capital Purchases'!L65</f>
        <v>0</v>
      </c>
      <c r="J15" s="301">
        <f>'Capital Purchases'!M65</f>
        <v>0</v>
      </c>
      <c r="K15" s="301">
        <f>'Capital Purchases'!N65</f>
        <v>0</v>
      </c>
      <c r="L15" s="301">
        <f>'Capital Purchases'!O65</f>
        <v>0</v>
      </c>
      <c r="M15" s="301">
        <f>'Capital Purchases'!P65</f>
        <v>0</v>
      </c>
      <c r="N15" s="301">
        <f>'Capital Purchases'!Q65</f>
        <v>0</v>
      </c>
      <c r="O15" s="301">
        <f>'Capital Purchases'!R65</f>
        <v>0</v>
      </c>
      <c r="P15" s="301">
        <f>'Capital Purchases'!S65</f>
        <v>0</v>
      </c>
      <c r="Q15" s="301">
        <f>'Capital Purchases'!T65</f>
        <v>130000</v>
      </c>
      <c r="R15" s="301">
        <f>'Capital Purchases'!U65</f>
        <v>10000</v>
      </c>
      <c r="S15" s="301">
        <f>'Capital Purchases'!V65</f>
        <v>20000</v>
      </c>
      <c r="T15" s="301">
        <f>'Capital Purchases'!W65</f>
        <v>10000</v>
      </c>
      <c r="U15" s="301">
        <f>'Capital Purchases'!X65</f>
        <v>0</v>
      </c>
      <c r="V15" s="301">
        <f>'Capital Purchases'!Y65</f>
        <v>10000</v>
      </c>
      <c r="W15" s="301">
        <f>'Capital Purchases'!Z65</f>
        <v>10000</v>
      </c>
      <c r="X15" s="301">
        <f>'Capital Purchases'!AA65</f>
        <v>0</v>
      </c>
      <c r="Y15" s="301">
        <f>'Capital Purchases'!AB65</f>
        <v>0</v>
      </c>
      <c r="Z15" s="301">
        <f>'Capital Purchases'!AC65</f>
        <v>20000</v>
      </c>
      <c r="AA15" s="301">
        <f>'Capital Purchases'!AD65</f>
        <v>10000</v>
      </c>
      <c r="AB15" s="301">
        <f>'Capital Purchases'!AE65</f>
        <v>10000</v>
      </c>
      <c r="AC15" s="301">
        <f>'Capital Purchases'!AF65</f>
        <v>20000</v>
      </c>
      <c r="AD15" s="301">
        <f>'Capital Purchases'!AG65</f>
        <v>10000</v>
      </c>
      <c r="AE15" s="301">
        <f>'Capital Purchases'!AH65</f>
        <v>10000</v>
      </c>
      <c r="AF15" s="301">
        <f>'Capital Purchases'!AI65</f>
        <v>10000</v>
      </c>
      <c r="AG15" s="301">
        <f>'Capital Purchases'!AJ65</f>
        <v>10000</v>
      </c>
      <c r="AH15" s="301">
        <f>'Capital Purchases'!AK65</f>
        <v>10000</v>
      </c>
      <c r="AI15" s="301">
        <f>'Capital Purchases'!AL65</f>
        <v>120000</v>
      </c>
      <c r="AJ15" s="301">
        <f>'Capital Purchases'!AM65</f>
        <v>70000</v>
      </c>
      <c r="AK15" s="301">
        <f>'Capital Purchases'!AN65</f>
        <v>0</v>
      </c>
    </row>
    <row r="16" spans="1:37" x14ac:dyDescent="0.15">
      <c r="A16" s="283" t="s">
        <v>828</v>
      </c>
      <c r="F16" s="339">
        <f>SUM(F13:F15)</f>
        <v>5000</v>
      </c>
      <c r="G16" s="339">
        <f>F16+SUM(G13:G15)</f>
        <v>25580</v>
      </c>
      <c r="H16" s="339">
        <f t="shared" ref="H16:AK16" si="2">G16+SUM(H13:H15)</f>
        <v>38888</v>
      </c>
      <c r="I16" s="339">
        <f t="shared" si="2"/>
        <v>55376</v>
      </c>
      <c r="J16" s="339">
        <f t="shared" si="2"/>
        <v>74975</v>
      </c>
      <c r="K16" s="339">
        <f t="shared" si="2"/>
        <v>87905</v>
      </c>
      <c r="L16" s="339">
        <f t="shared" si="2"/>
        <v>110105</v>
      </c>
      <c r="M16" s="339">
        <f t="shared" si="2"/>
        <v>128105</v>
      </c>
      <c r="N16" s="339">
        <f t="shared" si="2"/>
        <v>163155</v>
      </c>
      <c r="O16" s="339">
        <f t="shared" si="2"/>
        <v>184898.33333333334</v>
      </c>
      <c r="P16" s="339">
        <f t="shared" si="2"/>
        <v>209857.5</v>
      </c>
      <c r="Q16" s="339">
        <f t="shared" si="2"/>
        <v>423093.33333333331</v>
      </c>
      <c r="R16" s="339">
        <f t="shared" si="2"/>
        <v>494061.66666666663</v>
      </c>
      <c r="S16" s="339">
        <f t="shared" si="2"/>
        <v>590007.5</v>
      </c>
      <c r="T16" s="339">
        <f t="shared" si="2"/>
        <v>691446.66666666663</v>
      </c>
      <c r="U16" s="339">
        <f t="shared" si="2"/>
        <v>798795.83333333326</v>
      </c>
      <c r="V16" s="339">
        <f t="shared" si="2"/>
        <v>906093.33333333326</v>
      </c>
      <c r="W16" s="339">
        <f t="shared" si="2"/>
        <v>1021451.6666666666</v>
      </c>
      <c r="X16" s="339">
        <f t="shared" si="2"/>
        <v>1130087.5</v>
      </c>
      <c r="Y16" s="339">
        <f t="shared" si="2"/>
        <v>1263633.3333333333</v>
      </c>
      <c r="Z16" s="339">
        <f t="shared" si="2"/>
        <v>1416065.8333333333</v>
      </c>
      <c r="AA16" s="339">
        <f t="shared" si="2"/>
        <v>1566559.1666666665</v>
      </c>
      <c r="AB16" s="339">
        <f t="shared" si="2"/>
        <v>1757890.8333333333</v>
      </c>
      <c r="AC16" s="339">
        <f t="shared" si="2"/>
        <v>1945034.1666666665</v>
      </c>
      <c r="AD16" s="339">
        <f t="shared" si="2"/>
        <v>2148669.3397894707</v>
      </c>
      <c r="AE16" s="339">
        <f t="shared" si="2"/>
        <v>2344899.3397894707</v>
      </c>
      <c r="AF16" s="339">
        <f t="shared" si="2"/>
        <v>2552701.1795789413</v>
      </c>
      <c r="AG16" s="339">
        <f t="shared" si="2"/>
        <v>2762586.3527017455</v>
      </c>
      <c r="AH16" s="339">
        <f t="shared" si="2"/>
        <v>2974554.8591578831</v>
      </c>
      <c r="AI16" s="339">
        <f t="shared" si="2"/>
        <v>3314023.3656140207</v>
      </c>
      <c r="AJ16" s="339">
        <f t="shared" si="2"/>
        <v>3613908.5387368249</v>
      </c>
      <c r="AK16" s="339">
        <f t="shared" si="2"/>
        <v>3845877.0451929625</v>
      </c>
    </row>
    <row r="17" spans="1:37" x14ac:dyDescent="0.15">
      <c r="A17" s="283" t="s">
        <v>827</v>
      </c>
      <c r="B17" s="293"/>
      <c r="C17" s="293"/>
      <c r="D17" s="293"/>
      <c r="E17" s="293"/>
      <c r="F17" s="338">
        <f>F6+F16</f>
        <v>-108381.73326666839</v>
      </c>
      <c r="G17" s="338">
        <f>G6+G16</f>
        <v>-323104.36894333502</v>
      </c>
      <c r="H17" s="338">
        <f t="shared" ref="H17:O17" si="3">H6+H16</f>
        <v>-576457.6712866684</v>
      </c>
      <c r="I17" s="338">
        <f t="shared" si="3"/>
        <v>-818198.97363000165</v>
      </c>
      <c r="J17" s="338">
        <f t="shared" si="3"/>
        <v>-1002020.2759733349</v>
      </c>
      <c r="K17" s="338">
        <f t="shared" si="3"/>
        <v>-1148063.1607337515</v>
      </c>
      <c r="L17" s="338">
        <f t="shared" si="3"/>
        <v>-1341806.0454941681</v>
      </c>
      <c r="M17" s="338">
        <f t="shared" si="3"/>
        <v>-1424298.9302545846</v>
      </c>
      <c r="N17" s="338">
        <f t="shared" si="3"/>
        <v>-1566916.2150150014</v>
      </c>
      <c r="O17" s="338">
        <f t="shared" si="3"/>
        <v>-1721565.9664420846</v>
      </c>
      <c r="P17" s="338">
        <f>P6+P16</f>
        <v>-2038981.5965358345</v>
      </c>
      <c r="Q17" s="301"/>
      <c r="R17" s="301"/>
      <c r="S17" s="301"/>
      <c r="T17" s="301"/>
      <c r="U17" s="301"/>
      <c r="V17" s="301"/>
      <c r="W17" s="301"/>
      <c r="X17" s="301"/>
      <c r="Y17" s="301"/>
      <c r="Z17" s="301"/>
      <c r="AA17" s="301"/>
      <c r="AB17" s="301"/>
      <c r="AC17" s="301"/>
      <c r="AD17" s="301"/>
      <c r="AE17" s="301"/>
      <c r="AF17" s="301"/>
      <c r="AG17" s="301"/>
      <c r="AH17" s="301"/>
      <c r="AI17" s="301"/>
      <c r="AJ17" s="301"/>
      <c r="AK17" s="301"/>
    </row>
    <row r="19" spans="1:37" x14ac:dyDescent="0.15">
      <c r="A19" s="283" t="s">
        <v>829</v>
      </c>
      <c r="C19" s="293"/>
      <c r="D19" s="293"/>
      <c r="E19" s="293"/>
      <c r="F19" s="293">
        <f t="shared" ref="F19:I19" si="4">F17-F5</f>
        <v>-110828.73326666839</v>
      </c>
      <c r="G19" s="293">
        <f t="shared" si="4"/>
        <v>-78895.368943335023</v>
      </c>
      <c r="H19" s="293">
        <f t="shared" si="4"/>
        <v>-145269.6712866684</v>
      </c>
      <c r="I19" s="293">
        <f t="shared" si="4"/>
        <v>-251948.97363000165</v>
      </c>
      <c r="J19" s="293">
        <f>J17-J5</f>
        <v>-217459.27597333491</v>
      </c>
      <c r="K19" s="293">
        <f t="shared" ref="K19:P19" si="5">K17-K5</f>
        <v>-29271.160733751487</v>
      </c>
      <c r="L19" s="293">
        <f t="shared" si="5"/>
        <v>7548.9545058319345</v>
      </c>
      <c r="M19" s="293">
        <f t="shared" si="5"/>
        <v>114785.06974541536</v>
      </c>
      <c r="N19" s="293">
        <f t="shared" si="5"/>
        <v>221397.78498499864</v>
      </c>
      <c r="O19" s="293">
        <f t="shared" si="5"/>
        <v>297312.03355791536</v>
      </c>
      <c r="P19" s="293">
        <f t="shared" si="5"/>
        <v>184625.40346416552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E1009"/>
  <sheetViews>
    <sheetView workbookViewId="0">
      <selection activeCell="E19" sqref="E19"/>
    </sheetView>
  </sheetViews>
  <sheetFormatPr baseColWidth="10" defaultColWidth="12.5" defaultRowHeight="15" customHeight="1" x14ac:dyDescent="0.15"/>
  <cols>
    <col min="1" max="1" width="30.1640625" customWidth="1"/>
    <col min="2" max="4" width="17.83203125" customWidth="1"/>
    <col min="5" max="5" width="49.33203125" customWidth="1"/>
    <col min="6" max="6" width="21.1640625" customWidth="1"/>
    <col min="7" max="7" width="16.83203125" customWidth="1"/>
    <col min="8" max="8" width="8.5" customWidth="1"/>
    <col min="9" max="9" width="13" customWidth="1"/>
    <col min="10" max="11" width="8.5" customWidth="1"/>
    <col min="12" max="12" width="11.5" customWidth="1"/>
    <col min="13" max="13" width="10.5" customWidth="1"/>
    <col min="14" max="18" width="11.5" customWidth="1"/>
    <col min="19" max="23" width="11.33203125" customWidth="1"/>
    <col min="24" max="48" width="11.5" customWidth="1"/>
    <col min="49" max="70" width="12.83203125" customWidth="1"/>
    <col min="71" max="71" width="12.1640625" customWidth="1"/>
  </cols>
  <sheetData>
    <row r="1" spans="1:83" ht="12.75" customHeight="1" x14ac:dyDescent="0.15"/>
    <row r="2" spans="1:83" ht="12.75" customHeight="1" x14ac:dyDescent="0.15"/>
    <row r="3" spans="1:83" ht="12.75" customHeight="1" x14ac:dyDescent="0.2">
      <c r="A3" s="121" t="s">
        <v>202</v>
      </c>
      <c r="B3" s="121" t="s">
        <v>203</v>
      </c>
      <c r="C3" s="121" t="s">
        <v>204</v>
      </c>
      <c r="D3" s="121" t="s">
        <v>205</v>
      </c>
      <c r="E3" s="121" t="s">
        <v>206</v>
      </c>
      <c r="F3" s="121" t="s">
        <v>207</v>
      </c>
      <c r="G3" s="121" t="s">
        <v>208</v>
      </c>
      <c r="H3" s="121" t="s">
        <v>209</v>
      </c>
      <c r="I3" s="122">
        <v>45931</v>
      </c>
      <c r="J3" s="122">
        <f t="shared" ref="J3:BH3" si="0">I3+31</f>
        <v>45962</v>
      </c>
      <c r="K3" s="122">
        <f t="shared" si="0"/>
        <v>45993</v>
      </c>
      <c r="L3" s="122">
        <f t="shared" si="0"/>
        <v>46024</v>
      </c>
      <c r="M3" s="122">
        <f t="shared" si="0"/>
        <v>46055</v>
      </c>
      <c r="N3" s="122">
        <f t="shared" si="0"/>
        <v>46086</v>
      </c>
      <c r="O3" s="122">
        <f t="shared" si="0"/>
        <v>46117</v>
      </c>
      <c r="P3" s="122">
        <f t="shared" si="0"/>
        <v>46148</v>
      </c>
      <c r="Q3" s="122">
        <f t="shared" si="0"/>
        <v>46179</v>
      </c>
      <c r="R3" s="122">
        <f t="shared" si="0"/>
        <v>46210</v>
      </c>
      <c r="S3" s="122">
        <f t="shared" si="0"/>
        <v>46241</v>
      </c>
      <c r="T3" s="122">
        <f t="shared" si="0"/>
        <v>46272</v>
      </c>
      <c r="U3" s="122">
        <f t="shared" si="0"/>
        <v>46303</v>
      </c>
      <c r="V3" s="122">
        <f t="shared" si="0"/>
        <v>46334</v>
      </c>
      <c r="W3" s="122">
        <f t="shared" si="0"/>
        <v>46365</v>
      </c>
      <c r="X3" s="122">
        <f t="shared" si="0"/>
        <v>46396</v>
      </c>
      <c r="Y3" s="122">
        <f t="shared" si="0"/>
        <v>46427</v>
      </c>
      <c r="Z3" s="122">
        <f t="shared" si="0"/>
        <v>46458</v>
      </c>
      <c r="AA3" s="122">
        <f t="shared" si="0"/>
        <v>46489</v>
      </c>
      <c r="AB3" s="122">
        <f t="shared" si="0"/>
        <v>46520</v>
      </c>
      <c r="AC3" s="122">
        <f t="shared" si="0"/>
        <v>46551</v>
      </c>
      <c r="AD3" s="122">
        <f t="shared" si="0"/>
        <v>46582</v>
      </c>
      <c r="AE3" s="122">
        <f t="shared" si="0"/>
        <v>46613</v>
      </c>
      <c r="AF3" s="122">
        <f t="shared" si="0"/>
        <v>46644</v>
      </c>
      <c r="AG3" s="122">
        <f t="shared" si="0"/>
        <v>46675</v>
      </c>
      <c r="AH3" s="122">
        <f t="shared" si="0"/>
        <v>46706</v>
      </c>
      <c r="AI3" s="122">
        <f t="shared" si="0"/>
        <v>46737</v>
      </c>
      <c r="AJ3" s="122">
        <f t="shared" si="0"/>
        <v>46768</v>
      </c>
      <c r="AK3" s="122">
        <f t="shared" si="0"/>
        <v>46799</v>
      </c>
      <c r="AL3" s="122">
        <f t="shared" si="0"/>
        <v>46830</v>
      </c>
      <c r="AM3" s="122">
        <f t="shared" si="0"/>
        <v>46861</v>
      </c>
      <c r="AN3" s="122">
        <f t="shared" si="0"/>
        <v>46892</v>
      </c>
      <c r="AO3" s="122">
        <f t="shared" si="0"/>
        <v>46923</v>
      </c>
      <c r="AP3" s="122">
        <f t="shared" si="0"/>
        <v>46954</v>
      </c>
      <c r="AQ3" s="122">
        <f t="shared" si="0"/>
        <v>46985</v>
      </c>
      <c r="AR3" s="122">
        <f t="shared" si="0"/>
        <v>47016</v>
      </c>
      <c r="AS3" s="122">
        <f t="shared" si="0"/>
        <v>47047</v>
      </c>
      <c r="AT3" s="122">
        <f t="shared" si="0"/>
        <v>47078</v>
      </c>
      <c r="AU3" s="122">
        <f t="shared" si="0"/>
        <v>47109</v>
      </c>
      <c r="AV3" s="122">
        <f t="shared" si="0"/>
        <v>47140</v>
      </c>
      <c r="AW3" s="122">
        <f t="shared" si="0"/>
        <v>47171</v>
      </c>
      <c r="AX3" s="122">
        <f t="shared" si="0"/>
        <v>47202</v>
      </c>
      <c r="AY3" s="122">
        <f t="shared" si="0"/>
        <v>47233</v>
      </c>
      <c r="AZ3" s="122">
        <f t="shared" si="0"/>
        <v>47264</v>
      </c>
      <c r="BA3" s="122">
        <f t="shared" si="0"/>
        <v>47295</v>
      </c>
      <c r="BB3" s="122">
        <f t="shared" si="0"/>
        <v>47326</v>
      </c>
      <c r="BC3" s="122">
        <f t="shared" si="0"/>
        <v>47357</v>
      </c>
      <c r="BD3" s="122">
        <f t="shared" si="0"/>
        <v>47388</v>
      </c>
      <c r="BE3" s="122">
        <f t="shared" si="0"/>
        <v>47419</v>
      </c>
      <c r="BF3" s="122">
        <f t="shared" si="0"/>
        <v>47450</v>
      </c>
      <c r="BG3" s="122">
        <f t="shared" si="0"/>
        <v>47481</v>
      </c>
      <c r="BH3" s="122">
        <f t="shared" si="0"/>
        <v>47512</v>
      </c>
      <c r="BI3" s="122">
        <f>BH3+10</f>
        <v>47522</v>
      </c>
      <c r="BJ3" s="122">
        <f t="shared" ref="BJ3:BS3" si="1">BI3+31</f>
        <v>47553</v>
      </c>
      <c r="BK3" s="122">
        <f t="shared" si="1"/>
        <v>47584</v>
      </c>
      <c r="BL3" s="122">
        <f t="shared" si="1"/>
        <v>47615</v>
      </c>
      <c r="BM3" s="122">
        <f t="shared" si="1"/>
        <v>47646</v>
      </c>
      <c r="BN3" s="122">
        <f t="shared" si="1"/>
        <v>47677</v>
      </c>
      <c r="BO3" s="122">
        <f t="shared" si="1"/>
        <v>47708</v>
      </c>
      <c r="BP3" s="122">
        <f t="shared" si="1"/>
        <v>47739</v>
      </c>
      <c r="BQ3" s="122">
        <f t="shared" si="1"/>
        <v>47770</v>
      </c>
      <c r="BR3" s="122">
        <f t="shared" si="1"/>
        <v>47801</v>
      </c>
      <c r="BS3" s="122">
        <f t="shared" si="1"/>
        <v>47832</v>
      </c>
      <c r="BT3" s="122">
        <f t="shared" ref="BT3" si="2">BS3+31</f>
        <v>47863</v>
      </c>
      <c r="BU3" s="122">
        <f t="shared" ref="BU3" si="3">BT3+31</f>
        <v>47894</v>
      </c>
      <c r="BV3" s="122">
        <f t="shared" ref="BV3" si="4">BU3+31</f>
        <v>47925</v>
      </c>
      <c r="BW3" s="122">
        <f t="shared" ref="BW3" si="5">BV3+31</f>
        <v>47956</v>
      </c>
      <c r="BX3" s="122">
        <f t="shared" ref="BX3" si="6">BW3+31</f>
        <v>47987</v>
      </c>
      <c r="BY3" s="122">
        <f t="shared" ref="BY3" si="7">BX3+31</f>
        <v>48018</v>
      </c>
      <c r="BZ3" s="122">
        <f t="shared" ref="BZ3" si="8">BY3+31</f>
        <v>48049</v>
      </c>
      <c r="CA3" s="122">
        <f t="shared" ref="CA3" si="9">BZ3+31</f>
        <v>48080</v>
      </c>
      <c r="CB3" s="122">
        <f t="shared" ref="CB3" si="10">CA3+31</f>
        <v>48111</v>
      </c>
      <c r="CC3" s="122">
        <f t="shared" ref="CC3" si="11">CB3+31</f>
        <v>48142</v>
      </c>
      <c r="CD3" s="122">
        <f t="shared" ref="CD3" si="12">CC3+31</f>
        <v>48173</v>
      </c>
      <c r="CE3" s="122">
        <f t="shared" ref="CE3" si="13">CD3+31</f>
        <v>48204</v>
      </c>
    </row>
    <row r="4" spans="1:83" ht="12.75" customHeight="1" x14ac:dyDescent="0.15">
      <c r="A4" s="31" t="s">
        <v>210</v>
      </c>
      <c r="B4" s="31" t="s">
        <v>211</v>
      </c>
      <c r="E4" s="123" t="s">
        <v>212</v>
      </c>
      <c r="F4" s="31" t="s">
        <v>213</v>
      </c>
      <c r="I4" s="108">
        <f>(86296-10896)*1.32</f>
        <v>99528</v>
      </c>
      <c r="J4" s="108">
        <v>10896</v>
      </c>
      <c r="K4" s="108">
        <v>8000</v>
      </c>
      <c r="L4" s="64">
        <f>'HubSpot Pivot'!B2</f>
        <v>8000</v>
      </c>
      <c r="M4" s="64">
        <f>'HubSpot Pivot'!C2</f>
        <v>8000</v>
      </c>
      <c r="N4" s="64">
        <f>'HubSpot Pivot'!D2</f>
        <v>8000</v>
      </c>
      <c r="O4" s="64">
        <f>'HubSpot Pivot'!E2</f>
        <v>8000</v>
      </c>
      <c r="P4" s="64">
        <f>'HubSpot Pivot'!F2</f>
        <v>8000</v>
      </c>
      <c r="Q4" s="64">
        <f>'HubSpot Pivot'!G2</f>
        <v>35000</v>
      </c>
      <c r="R4" s="64">
        <f>'HubSpot Pivot'!H2</f>
        <v>69000</v>
      </c>
      <c r="S4" s="64">
        <f>'HubSpot Pivot'!I2</f>
        <v>49000</v>
      </c>
      <c r="T4" s="64">
        <f>'HubSpot Pivot'!J2</f>
        <v>51000</v>
      </c>
      <c r="U4" s="64">
        <f>'HubSpot Pivot'!K2</f>
        <v>35000</v>
      </c>
      <c r="V4" s="64">
        <f>'HubSpot Pivot'!L2</f>
        <v>25000</v>
      </c>
      <c r="W4" s="64">
        <v>51000</v>
      </c>
      <c r="X4" s="64">
        <f>'HubSpot Pivot'!N2</f>
        <v>0</v>
      </c>
      <c r="Y4" s="64">
        <f>'HubSpot Pivot'!O2</f>
        <v>0</v>
      </c>
      <c r="Z4" s="64">
        <f>'HubSpot Pivot'!P2</f>
        <v>0</v>
      </c>
      <c r="AA4" s="64">
        <f>'HubSpot Pivot'!Q2</f>
        <v>0</v>
      </c>
      <c r="AB4" s="64">
        <f>'HubSpot Pivot'!R2</f>
        <v>0</v>
      </c>
      <c r="AC4" s="64">
        <f>'HubSpot Pivot'!S2</f>
        <v>0</v>
      </c>
      <c r="AD4" s="64">
        <f>'HubSpot Pivot'!T2</f>
        <v>0</v>
      </c>
      <c r="AE4" s="64">
        <f>'HubSpot Pivot'!U2</f>
        <v>0</v>
      </c>
      <c r="AF4" s="64">
        <f>'HubSpot Pivot'!V2</f>
        <v>0</v>
      </c>
      <c r="AG4" s="64">
        <f>'HubSpot Pivot'!W2</f>
        <v>0</v>
      </c>
      <c r="AH4" s="64">
        <f>'HubSpot Pivot'!X2</f>
        <v>0</v>
      </c>
      <c r="AI4" s="64">
        <f>'HubSpot Pivot'!Y2</f>
        <v>0</v>
      </c>
      <c r="AJ4" s="64">
        <f>'HubSpot Pivot'!Z2</f>
        <v>0</v>
      </c>
      <c r="AK4" s="64">
        <f>'HubSpot Pivot'!AA2</f>
        <v>0</v>
      </c>
      <c r="AL4" s="64">
        <f>'HubSpot Pivot'!AB2</f>
        <v>0</v>
      </c>
      <c r="AM4" s="64">
        <f>'HubSpot Pivot'!AC2</f>
        <v>0</v>
      </c>
      <c r="AN4" s="64">
        <f>'HubSpot Pivot'!AD2</f>
        <v>0</v>
      </c>
      <c r="AO4" s="64">
        <f>'HubSpot Pivot'!AE2</f>
        <v>0</v>
      </c>
      <c r="AP4" s="64">
        <f>'HubSpot Pivot'!AF2</f>
        <v>0</v>
      </c>
      <c r="AQ4" s="64">
        <f>'HubSpot Pivot'!AG2</f>
        <v>0</v>
      </c>
      <c r="AR4" s="64">
        <f>'HubSpot Pivot'!AH2</f>
        <v>0</v>
      </c>
      <c r="AS4" s="64">
        <f>'HubSpot Pivot'!AI2</f>
        <v>0</v>
      </c>
      <c r="AT4" s="64">
        <f>'HubSpot Pivot'!AJ2</f>
        <v>0</v>
      </c>
      <c r="AU4" s="64">
        <f>'HubSpot Pivot'!AK2</f>
        <v>0</v>
      </c>
      <c r="AV4" s="64">
        <f>'HubSpot Pivot'!AL2</f>
        <v>0</v>
      </c>
      <c r="AW4" s="64">
        <f>'HubSpot Pivot'!AM2</f>
        <v>0</v>
      </c>
      <c r="AX4" s="64">
        <f>'HubSpot Pivot'!AN2</f>
        <v>0</v>
      </c>
      <c r="AY4" s="64">
        <f>'HubSpot Pivot'!AO2</f>
        <v>0</v>
      </c>
      <c r="AZ4" s="64">
        <f>'HubSpot Pivot'!AP2</f>
        <v>0</v>
      </c>
      <c r="BA4" s="64">
        <f>'HubSpot Pivot'!AQ2</f>
        <v>0</v>
      </c>
      <c r="BB4" s="64">
        <f>'HubSpot Pivot'!AR2</f>
        <v>0</v>
      </c>
      <c r="BC4" s="64">
        <f>'HubSpot Pivot'!AS2</f>
        <v>0</v>
      </c>
      <c r="BD4" s="64">
        <f>'HubSpot Pivot'!AT2</f>
        <v>0</v>
      </c>
      <c r="BE4" s="64">
        <f>'HubSpot Pivot'!AU2</f>
        <v>0</v>
      </c>
      <c r="BF4" s="64">
        <f>'HubSpot Pivot'!AV2</f>
        <v>0</v>
      </c>
      <c r="BG4" s="64">
        <f>'HubSpot Pivot'!AW2</f>
        <v>0</v>
      </c>
      <c r="BH4" s="64">
        <f>'HubSpot Pivot'!AX2</f>
        <v>0</v>
      </c>
      <c r="BI4" s="64">
        <f>'HubSpot Pivot'!AY2</f>
        <v>0</v>
      </c>
      <c r="BJ4" s="64">
        <f>'HubSpot Pivot'!AZ2</f>
        <v>0</v>
      </c>
      <c r="BK4" s="64">
        <f>'HubSpot Pivot'!BA2</f>
        <v>0</v>
      </c>
      <c r="BL4" s="64">
        <f>'HubSpot Pivot'!BB2</f>
        <v>0</v>
      </c>
      <c r="BM4" s="64">
        <f>'HubSpot Pivot'!BC2</f>
        <v>0</v>
      </c>
      <c r="BN4" s="64">
        <f>'HubSpot Pivot'!BD2</f>
        <v>0</v>
      </c>
      <c r="BO4" s="64">
        <f>'HubSpot Pivot'!BE2</f>
        <v>0</v>
      </c>
      <c r="BP4" s="64">
        <f>'HubSpot Pivot'!BF2</f>
        <v>0</v>
      </c>
      <c r="BQ4" s="64">
        <f>'HubSpot Pivot'!BG2</f>
        <v>0</v>
      </c>
      <c r="BR4" s="64">
        <f>'HubSpot Pivot'!BH2</f>
        <v>0</v>
      </c>
      <c r="BS4" s="64">
        <f>'HubSpot Pivot'!BI2</f>
        <v>0</v>
      </c>
      <c r="BT4" s="64">
        <f>'HubSpot Pivot'!BJ2</f>
        <v>0</v>
      </c>
      <c r="BU4" s="64">
        <f>'HubSpot Pivot'!BK2</f>
        <v>0</v>
      </c>
      <c r="BV4" s="64">
        <f>'HubSpot Pivot'!BL2</f>
        <v>0</v>
      </c>
      <c r="BW4" s="64">
        <f>'HubSpot Pivot'!BM2</f>
        <v>0</v>
      </c>
      <c r="BX4" s="64">
        <f>'HubSpot Pivot'!BN2</f>
        <v>0</v>
      </c>
      <c r="BY4" s="64">
        <f>'HubSpot Pivot'!BO2</f>
        <v>0</v>
      </c>
      <c r="BZ4" s="64">
        <f>'HubSpot Pivot'!BP2</f>
        <v>0</v>
      </c>
      <c r="CA4" s="64">
        <f>'HubSpot Pivot'!BQ2</f>
        <v>0</v>
      </c>
      <c r="CB4" s="64">
        <f>'HubSpot Pivot'!BR2</f>
        <v>0</v>
      </c>
      <c r="CC4" s="64">
        <f>'HubSpot Pivot'!BS2</f>
        <v>0</v>
      </c>
      <c r="CD4" s="64">
        <f>'HubSpot Pivot'!BT2</f>
        <v>0</v>
      </c>
      <c r="CE4" s="64">
        <f>'HubSpot Pivot'!BU2</f>
        <v>0</v>
      </c>
    </row>
    <row r="5" spans="1:83" ht="12.75" customHeight="1" x14ac:dyDescent="0.15">
      <c r="A5" s="31" t="s">
        <v>210</v>
      </c>
      <c r="B5" s="31" t="s">
        <v>211</v>
      </c>
      <c r="E5" s="123" t="s">
        <v>214</v>
      </c>
      <c r="F5" s="31" t="s">
        <v>213</v>
      </c>
      <c r="I5" s="108">
        <v>0</v>
      </c>
      <c r="J5" s="108"/>
      <c r="K5" s="108"/>
      <c r="L5" s="64">
        <f>'HubSpot Pivot'!B3</f>
        <v>0</v>
      </c>
      <c r="M5" s="64">
        <f>'HubSpot Pivot'!C3</f>
        <v>0</v>
      </c>
      <c r="N5" s="64">
        <f>'HubSpot Pivot'!D3</f>
        <v>26900</v>
      </c>
      <c r="O5" s="64">
        <f>'HubSpot Pivot'!E3</f>
        <v>27500</v>
      </c>
      <c r="P5" s="64">
        <f>'HubSpot Pivot'!F3</f>
        <v>66900</v>
      </c>
      <c r="Q5" s="64">
        <f>'HubSpot Pivot'!G3</f>
        <v>35000</v>
      </c>
      <c r="R5" s="64">
        <f>'HubSpot Pivot'!H3</f>
        <v>86400</v>
      </c>
      <c r="S5" s="64">
        <f>'HubSpot Pivot'!I3</f>
        <v>128330</v>
      </c>
      <c r="T5" s="64">
        <f>'HubSpot Pivot'!J3</f>
        <v>82750</v>
      </c>
      <c r="U5" s="64">
        <f>'HubSpot Pivot'!K3</f>
        <v>134000</v>
      </c>
      <c r="V5" s="64">
        <f>'HubSpot Pivot'!L3</f>
        <v>115000</v>
      </c>
      <c r="W5" s="64">
        <f>'HubSpot Pivot'!M3</f>
        <v>115000</v>
      </c>
      <c r="X5" s="64">
        <f>'HubSpot Pivot'!N3</f>
        <v>0</v>
      </c>
      <c r="Y5" s="64">
        <f>'HubSpot Pivot'!O3</f>
        <v>0</v>
      </c>
      <c r="Z5" s="64">
        <f>'HubSpot Pivot'!P3</f>
        <v>0</v>
      </c>
      <c r="AA5" s="64">
        <f>'HubSpot Pivot'!Q3</f>
        <v>0</v>
      </c>
      <c r="AB5" s="64">
        <f>'HubSpot Pivot'!R3</f>
        <v>0</v>
      </c>
      <c r="AC5" s="64">
        <f>'HubSpot Pivot'!S3</f>
        <v>0</v>
      </c>
      <c r="AD5" s="64">
        <f>'HubSpot Pivot'!T3</f>
        <v>0</v>
      </c>
      <c r="AE5" s="64">
        <f>'HubSpot Pivot'!U3</f>
        <v>0</v>
      </c>
      <c r="AF5" s="64">
        <f>'HubSpot Pivot'!V3</f>
        <v>0</v>
      </c>
      <c r="AG5" s="64">
        <f>'HubSpot Pivot'!W3</f>
        <v>0</v>
      </c>
      <c r="AH5" s="64">
        <f>'HubSpot Pivot'!X3</f>
        <v>0</v>
      </c>
      <c r="AI5" s="64">
        <f>'HubSpot Pivot'!Y3</f>
        <v>0</v>
      </c>
      <c r="AJ5" s="64">
        <f>'HubSpot Pivot'!Z3</f>
        <v>0</v>
      </c>
      <c r="AK5" s="64">
        <f>'HubSpot Pivot'!AA3</f>
        <v>0</v>
      </c>
      <c r="AL5" s="64">
        <f>'HubSpot Pivot'!AB3</f>
        <v>0</v>
      </c>
      <c r="AM5" s="64">
        <f>'HubSpot Pivot'!AC3</f>
        <v>0</v>
      </c>
      <c r="AN5" s="64">
        <f>'HubSpot Pivot'!AD3</f>
        <v>0</v>
      </c>
      <c r="AO5" s="64">
        <f>'HubSpot Pivot'!AE3</f>
        <v>0</v>
      </c>
      <c r="AP5" s="64">
        <f>'HubSpot Pivot'!AF3</f>
        <v>0</v>
      </c>
      <c r="AQ5" s="64">
        <f>'HubSpot Pivot'!AG3</f>
        <v>0</v>
      </c>
      <c r="AR5" s="64">
        <f>'HubSpot Pivot'!AH3</f>
        <v>0</v>
      </c>
      <c r="AS5" s="64">
        <f>'HubSpot Pivot'!AI3</f>
        <v>0</v>
      </c>
      <c r="AT5" s="64">
        <f>'HubSpot Pivot'!AJ3</f>
        <v>0</v>
      </c>
      <c r="AU5" s="64">
        <f>'HubSpot Pivot'!AK3</f>
        <v>0</v>
      </c>
      <c r="AV5" s="64">
        <f>'HubSpot Pivot'!AL3</f>
        <v>0</v>
      </c>
      <c r="AW5" s="64">
        <f>'HubSpot Pivot'!AM3</f>
        <v>0</v>
      </c>
      <c r="AX5" s="64">
        <f>'HubSpot Pivot'!AN3</f>
        <v>0</v>
      </c>
      <c r="AY5" s="64">
        <f>'HubSpot Pivot'!AO3</f>
        <v>0</v>
      </c>
      <c r="AZ5" s="64">
        <f>'HubSpot Pivot'!AP3</f>
        <v>0</v>
      </c>
      <c r="BA5" s="64">
        <f>'HubSpot Pivot'!AQ3</f>
        <v>0</v>
      </c>
      <c r="BB5" s="64">
        <f>'HubSpot Pivot'!AR3</f>
        <v>0</v>
      </c>
      <c r="BC5" s="64">
        <f>'HubSpot Pivot'!AS3</f>
        <v>0</v>
      </c>
      <c r="BD5" s="64">
        <f>'HubSpot Pivot'!AT3</f>
        <v>0</v>
      </c>
      <c r="BE5" s="64">
        <f>'HubSpot Pivot'!AU3</f>
        <v>0</v>
      </c>
      <c r="BF5" s="64">
        <f>'HubSpot Pivot'!AV3</f>
        <v>0</v>
      </c>
      <c r="BG5" s="64">
        <f>'HubSpot Pivot'!AW3</f>
        <v>0</v>
      </c>
      <c r="BH5" s="64">
        <f>'HubSpot Pivot'!AX3</f>
        <v>0</v>
      </c>
      <c r="BI5" s="64">
        <f>'HubSpot Pivot'!AY3</f>
        <v>0</v>
      </c>
      <c r="BJ5" s="64">
        <f>'HubSpot Pivot'!AZ3</f>
        <v>0</v>
      </c>
      <c r="BK5" s="64">
        <f>'HubSpot Pivot'!BA3</f>
        <v>0</v>
      </c>
      <c r="BL5" s="64">
        <f>'HubSpot Pivot'!BB3</f>
        <v>0</v>
      </c>
      <c r="BM5" s="64">
        <f>'HubSpot Pivot'!BC3</f>
        <v>0</v>
      </c>
      <c r="BN5" s="64">
        <f>'HubSpot Pivot'!BD3</f>
        <v>0</v>
      </c>
      <c r="BO5" s="64">
        <f>'HubSpot Pivot'!BE3</f>
        <v>0</v>
      </c>
      <c r="BP5" s="64">
        <f>'HubSpot Pivot'!BF3</f>
        <v>0</v>
      </c>
      <c r="BQ5" s="64">
        <f>'HubSpot Pivot'!BG3</f>
        <v>0</v>
      </c>
      <c r="BR5" s="64">
        <f>'HubSpot Pivot'!BH3</f>
        <v>0</v>
      </c>
      <c r="BS5" s="64">
        <f>'HubSpot Pivot'!BI3</f>
        <v>0</v>
      </c>
      <c r="BT5" s="64">
        <f>'HubSpot Pivot'!BJ3</f>
        <v>0</v>
      </c>
      <c r="BU5" s="64">
        <f>'HubSpot Pivot'!BK3</f>
        <v>0</v>
      </c>
      <c r="BV5" s="64">
        <f>'HubSpot Pivot'!BL3</f>
        <v>0</v>
      </c>
      <c r="BW5" s="64">
        <f>'HubSpot Pivot'!BM3</f>
        <v>0</v>
      </c>
      <c r="BX5" s="64">
        <f>'HubSpot Pivot'!BN3</f>
        <v>0</v>
      </c>
      <c r="BY5" s="64">
        <f>'HubSpot Pivot'!BO3</f>
        <v>0</v>
      </c>
      <c r="BZ5" s="64">
        <f>'HubSpot Pivot'!BP3</f>
        <v>0</v>
      </c>
      <c r="CA5" s="64">
        <f>'HubSpot Pivot'!BQ3</f>
        <v>0</v>
      </c>
      <c r="CB5" s="64">
        <f>'HubSpot Pivot'!BR3</f>
        <v>0</v>
      </c>
      <c r="CC5" s="64">
        <f>'HubSpot Pivot'!BS3</f>
        <v>0</v>
      </c>
      <c r="CD5" s="64">
        <f>'HubSpot Pivot'!BT3</f>
        <v>0</v>
      </c>
      <c r="CE5" s="64">
        <f>'HubSpot Pivot'!BU3</f>
        <v>0</v>
      </c>
    </row>
    <row r="6" spans="1:83" ht="12.75" customHeight="1" x14ac:dyDescent="0.15">
      <c r="A6" s="31" t="s">
        <v>210</v>
      </c>
      <c r="B6" s="31" t="s">
        <v>211</v>
      </c>
      <c r="E6" s="123" t="s">
        <v>215</v>
      </c>
      <c r="F6" s="31" t="s">
        <v>213</v>
      </c>
      <c r="I6" s="108">
        <v>0</v>
      </c>
      <c r="J6" s="108"/>
      <c r="K6" s="108"/>
      <c r="L6" s="64">
        <f>'HubSpot Pivot'!B4</f>
        <v>0</v>
      </c>
      <c r="M6" s="64">
        <f>'HubSpot Pivot'!C4</f>
        <v>0</v>
      </c>
      <c r="N6" s="64">
        <f>'HubSpot Pivot'!D4</f>
        <v>0</v>
      </c>
      <c r="O6" s="64">
        <f>'HubSpot Pivot'!E4</f>
        <v>0</v>
      </c>
      <c r="P6" s="64">
        <f>'HubSpot Pivot'!F4</f>
        <v>0</v>
      </c>
      <c r="Q6" s="64">
        <f>'HubSpot Pivot'!G4</f>
        <v>0</v>
      </c>
      <c r="R6" s="64">
        <f>'HubSpot Pivot'!H4</f>
        <v>0</v>
      </c>
      <c r="S6" s="64">
        <f>'HubSpot Pivot'!I4</f>
        <v>0</v>
      </c>
      <c r="T6" s="64">
        <f>'HubSpot Pivot'!J4</f>
        <v>0</v>
      </c>
      <c r="U6" s="64">
        <v>50000</v>
      </c>
      <c r="V6" s="64">
        <v>50000</v>
      </c>
      <c r="W6" s="64">
        <v>50000</v>
      </c>
      <c r="X6" s="64">
        <f>'HubSpot Pivot'!N4</f>
        <v>0</v>
      </c>
      <c r="Y6" s="64">
        <f>'HubSpot Pivot'!O4</f>
        <v>0</v>
      </c>
      <c r="Z6" s="64">
        <f>'HubSpot Pivot'!P4</f>
        <v>0</v>
      </c>
      <c r="AA6" s="64">
        <f>'HubSpot Pivot'!Q4</f>
        <v>0</v>
      </c>
      <c r="AB6" s="64">
        <f>'HubSpot Pivot'!R4</f>
        <v>0</v>
      </c>
      <c r="AC6" s="64">
        <f>'HubSpot Pivot'!S4</f>
        <v>0</v>
      </c>
      <c r="AD6" s="64">
        <f>'HubSpot Pivot'!T4</f>
        <v>0</v>
      </c>
      <c r="AE6" s="64">
        <f>'HubSpot Pivot'!U4</f>
        <v>0</v>
      </c>
      <c r="AF6" s="64">
        <f>'HubSpot Pivot'!V4</f>
        <v>20000</v>
      </c>
      <c r="AG6" s="64">
        <f>'HubSpot Pivot'!W4</f>
        <v>0</v>
      </c>
      <c r="AH6" s="64">
        <f>'HubSpot Pivot'!X4</f>
        <v>0</v>
      </c>
      <c r="AI6" s="64">
        <f>'HubSpot Pivot'!Y4</f>
        <v>0</v>
      </c>
      <c r="AJ6" s="64">
        <f>'HubSpot Pivot'!Z4</f>
        <v>0</v>
      </c>
      <c r="AK6" s="64">
        <f>'HubSpot Pivot'!AA4</f>
        <v>0</v>
      </c>
      <c r="AL6" s="64">
        <f>'HubSpot Pivot'!AB4</f>
        <v>0</v>
      </c>
      <c r="AM6" s="64">
        <f>'HubSpot Pivot'!AC4</f>
        <v>0</v>
      </c>
      <c r="AN6" s="64">
        <f>'HubSpot Pivot'!AD4</f>
        <v>0</v>
      </c>
      <c r="AO6" s="64">
        <f>'HubSpot Pivot'!AE4</f>
        <v>0</v>
      </c>
      <c r="AP6" s="64">
        <f>'HubSpot Pivot'!AF4</f>
        <v>0</v>
      </c>
      <c r="AQ6" s="64">
        <f>'HubSpot Pivot'!AG4</f>
        <v>0</v>
      </c>
      <c r="AR6" s="64">
        <f>'HubSpot Pivot'!AH4</f>
        <v>20000</v>
      </c>
      <c r="AS6" s="64">
        <f>'HubSpot Pivot'!AI4</f>
        <v>0</v>
      </c>
      <c r="AT6" s="64">
        <f>'HubSpot Pivot'!AJ4</f>
        <v>0</v>
      </c>
      <c r="AU6" s="64">
        <f>'HubSpot Pivot'!AK4</f>
        <v>0</v>
      </c>
      <c r="AV6" s="64">
        <f>'HubSpot Pivot'!AL4</f>
        <v>0</v>
      </c>
      <c r="AW6" s="64">
        <f>'HubSpot Pivot'!AM4</f>
        <v>0</v>
      </c>
      <c r="AX6" s="64">
        <f>'HubSpot Pivot'!AN4</f>
        <v>0</v>
      </c>
      <c r="AY6" s="64">
        <f>'HubSpot Pivot'!AO4</f>
        <v>0</v>
      </c>
      <c r="AZ6" s="64">
        <f>'HubSpot Pivot'!AP4</f>
        <v>0</v>
      </c>
      <c r="BA6" s="64">
        <f>'HubSpot Pivot'!AQ4</f>
        <v>0</v>
      </c>
      <c r="BB6" s="64">
        <f>'HubSpot Pivot'!AR4</f>
        <v>0</v>
      </c>
      <c r="BC6" s="64">
        <f>'HubSpot Pivot'!AS4</f>
        <v>0</v>
      </c>
      <c r="BD6" s="64">
        <f>'HubSpot Pivot'!AT4</f>
        <v>20000</v>
      </c>
      <c r="BE6" s="64">
        <f>'HubSpot Pivot'!AU4</f>
        <v>0</v>
      </c>
      <c r="BF6" s="64">
        <f>'HubSpot Pivot'!AV4</f>
        <v>0</v>
      </c>
      <c r="BG6" s="64">
        <f>'HubSpot Pivot'!AW4</f>
        <v>0</v>
      </c>
      <c r="BH6" s="64">
        <f>'HubSpot Pivot'!AX4</f>
        <v>0</v>
      </c>
      <c r="BI6" s="64">
        <f>'HubSpot Pivot'!AY4</f>
        <v>0</v>
      </c>
      <c r="BJ6" s="64">
        <f>'HubSpot Pivot'!AZ4</f>
        <v>0</v>
      </c>
      <c r="BK6" s="64">
        <f>'HubSpot Pivot'!BA4</f>
        <v>0</v>
      </c>
      <c r="BL6" s="64">
        <f>'HubSpot Pivot'!BB4</f>
        <v>0</v>
      </c>
      <c r="BM6" s="64">
        <f>'HubSpot Pivot'!BC4</f>
        <v>0</v>
      </c>
      <c r="BN6" s="64">
        <f>'HubSpot Pivot'!BD4</f>
        <v>0</v>
      </c>
      <c r="BO6" s="64">
        <f>'HubSpot Pivot'!BE4</f>
        <v>0</v>
      </c>
      <c r="BP6" s="64">
        <f>'HubSpot Pivot'!BF4</f>
        <v>0</v>
      </c>
      <c r="BQ6" s="64">
        <f>'HubSpot Pivot'!BG4</f>
        <v>0</v>
      </c>
      <c r="BR6" s="64">
        <f>'HubSpot Pivot'!BH4</f>
        <v>0</v>
      </c>
      <c r="BS6" s="64">
        <f>'HubSpot Pivot'!BI4</f>
        <v>0</v>
      </c>
      <c r="BT6" s="64">
        <f>'HubSpot Pivot'!BJ4</f>
        <v>0</v>
      </c>
      <c r="BU6" s="64">
        <f>'HubSpot Pivot'!BK4</f>
        <v>0</v>
      </c>
      <c r="BV6" s="64">
        <f>'HubSpot Pivot'!BL4</f>
        <v>0</v>
      </c>
      <c r="BW6" s="64">
        <f>'HubSpot Pivot'!BM4</f>
        <v>0</v>
      </c>
      <c r="BX6" s="64">
        <f>'HubSpot Pivot'!BN4</f>
        <v>0</v>
      </c>
      <c r="BY6" s="64">
        <f>'HubSpot Pivot'!BO4</f>
        <v>0</v>
      </c>
      <c r="BZ6" s="64">
        <f>'HubSpot Pivot'!BP4</f>
        <v>0</v>
      </c>
      <c r="CA6" s="64">
        <f>'HubSpot Pivot'!BQ4</f>
        <v>0</v>
      </c>
      <c r="CB6" s="64">
        <f>'HubSpot Pivot'!BR4</f>
        <v>0</v>
      </c>
      <c r="CC6" s="64">
        <f>'HubSpot Pivot'!BS4</f>
        <v>0</v>
      </c>
      <c r="CD6" s="64">
        <f>'HubSpot Pivot'!BT4</f>
        <v>0</v>
      </c>
      <c r="CE6" s="64">
        <f>'HubSpot Pivot'!BU4</f>
        <v>0</v>
      </c>
    </row>
    <row r="7" spans="1:83" ht="12.75" customHeight="1" x14ac:dyDescent="0.15">
      <c r="A7" s="31" t="s">
        <v>210</v>
      </c>
      <c r="B7" s="31" t="s">
        <v>211</v>
      </c>
      <c r="E7" s="123" t="s">
        <v>216</v>
      </c>
      <c r="F7" s="31" t="s">
        <v>213</v>
      </c>
      <c r="I7" s="108">
        <v>0</v>
      </c>
      <c r="J7" s="108"/>
      <c r="K7" s="108"/>
      <c r="L7" s="64">
        <f>'HubSpot Pivot'!B5</f>
        <v>0</v>
      </c>
      <c r="M7" s="64">
        <f>'HubSpot Pivot'!C5</f>
        <v>0</v>
      </c>
      <c r="N7" s="64">
        <f>'HubSpot Pivot'!D5</f>
        <v>0</v>
      </c>
      <c r="O7" s="64">
        <f>'HubSpot Pivot'!E5</f>
        <v>0</v>
      </c>
      <c r="P7" s="64">
        <f>'HubSpot Pivot'!F5</f>
        <v>0</v>
      </c>
      <c r="Q7" s="64">
        <f>'HubSpot Pivot'!G5</f>
        <v>0</v>
      </c>
      <c r="R7" s="64">
        <f>'HubSpot Pivot'!H5</f>
        <v>0</v>
      </c>
      <c r="S7" s="64">
        <f>'HubSpot Pivot'!I5</f>
        <v>0</v>
      </c>
      <c r="T7" s="64">
        <f>'HubSpot Pivot'!J5</f>
        <v>0</v>
      </c>
      <c r="U7" s="64">
        <f>'HubSpot Pivot'!K5</f>
        <v>0</v>
      </c>
      <c r="V7" s="64">
        <f>'HubSpot Pivot'!L5</f>
        <v>0</v>
      </c>
      <c r="W7" s="64">
        <f>'HubSpot Pivot'!M5</f>
        <v>0</v>
      </c>
      <c r="X7" s="64">
        <f>'HubSpot Pivot'!N5</f>
        <v>0</v>
      </c>
      <c r="Y7" s="64">
        <f>'HubSpot Pivot'!O5</f>
        <v>0</v>
      </c>
      <c r="Z7" s="64">
        <f>'HubSpot Pivot'!P5</f>
        <v>0</v>
      </c>
      <c r="AA7" s="64">
        <f>'HubSpot Pivot'!Q5</f>
        <v>0</v>
      </c>
      <c r="AB7" s="64">
        <f>'HubSpot Pivot'!R5</f>
        <v>0</v>
      </c>
      <c r="AC7" s="64">
        <f>'HubSpot Pivot'!S5</f>
        <v>0</v>
      </c>
      <c r="AD7" s="64">
        <f>'HubSpot Pivot'!T5</f>
        <v>0</v>
      </c>
      <c r="AE7" s="64">
        <f>'HubSpot Pivot'!U5</f>
        <v>0</v>
      </c>
      <c r="AF7" s="64">
        <f>'HubSpot Pivot'!V5</f>
        <v>0</v>
      </c>
      <c r="AG7" s="64">
        <f>'HubSpot Pivot'!W5</f>
        <v>0</v>
      </c>
      <c r="AH7" s="64">
        <f>'HubSpot Pivot'!X5</f>
        <v>0</v>
      </c>
      <c r="AI7" s="64">
        <f>'HubSpot Pivot'!Y5</f>
        <v>0</v>
      </c>
      <c r="AJ7" s="64">
        <f>'HubSpot Pivot'!Z5</f>
        <v>0</v>
      </c>
      <c r="AK7" s="64">
        <f>'HubSpot Pivot'!AA5</f>
        <v>0</v>
      </c>
      <c r="AL7" s="64">
        <f>'HubSpot Pivot'!AB5</f>
        <v>0</v>
      </c>
      <c r="AM7" s="64">
        <f>'HubSpot Pivot'!AC5</f>
        <v>0</v>
      </c>
      <c r="AN7" s="64">
        <f>'HubSpot Pivot'!AD5</f>
        <v>0</v>
      </c>
      <c r="AO7" s="64">
        <f>'HubSpot Pivot'!AE5</f>
        <v>0</v>
      </c>
      <c r="AP7" s="64">
        <f>'HubSpot Pivot'!AF5</f>
        <v>0</v>
      </c>
      <c r="AQ7" s="64">
        <f>'HubSpot Pivot'!AG5</f>
        <v>0</v>
      </c>
      <c r="AR7" s="64">
        <f>'HubSpot Pivot'!AH5</f>
        <v>0</v>
      </c>
      <c r="AS7" s="64">
        <f>'HubSpot Pivot'!AI5</f>
        <v>0</v>
      </c>
      <c r="AT7" s="64">
        <f>'HubSpot Pivot'!AJ5</f>
        <v>0</v>
      </c>
      <c r="AU7" s="64">
        <f>'HubSpot Pivot'!AK5</f>
        <v>0</v>
      </c>
      <c r="AV7" s="64">
        <f>'HubSpot Pivot'!AL5</f>
        <v>0</v>
      </c>
      <c r="AW7" s="64">
        <f>'HubSpot Pivot'!AM5</f>
        <v>0</v>
      </c>
      <c r="AX7" s="64">
        <f>'HubSpot Pivot'!AN5</f>
        <v>0</v>
      </c>
      <c r="AY7" s="64">
        <f>'HubSpot Pivot'!AO5</f>
        <v>0</v>
      </c>
      <c r="AZ7" s="64">
        <f>'HubSpot Pivot'!AP5</f>
        <v>0</v>
      </c>
      <c r="BA7" s="64">
        <f>'HubSpot Pivot'!AQ5</f>
        <v>0</v>
      </c>
      <c r="BB7" s="64">
        <f>'HubSpot Pivot'!AR5</f>
        <v>0</v>
      </c>
      <c r="BC7" s="64">
        <f>'HubSpot Pivot'!AS5</f>
        <v>0</v>
      </c>
      <c r="BD7" s="64">
        <f>'HubSpot Pivot'!AT5</f>
        <v>0</v>
      </c>
      <c r="BE7" s="64">
        <f>'HubSpot Pivot'!AU5</f>
        <v>0</v>
      </c>
      <c r="BF7" s="64">
        <f>'HubSpot Pivot'!AV5</f>
        <v>0</v>
      </c>
      <c r="BG7" s="64">
        <f>'HubSpot Pivot'!AW5</f>
        <v>0</v>
      </c>
      <c r="BH7" s="64">
        <f>'HubSpot Pivot'!AX5</f>
        <v>0</v>
      </c>
      <c r="BI7" s="64">
        <f>'HubSpot Pivot'!AY5</f>
        <v>0</v>
      </c>
      <c r="BJ7" s="64">
        <f>'HubSpot Pivot'!AZ5</f>
        <v>0</v>
      </c>
      <c r="BK7" s="64">
        <f>'HubSpot Pivot'!BA5</f>
        <v>0</v>
      </c>
      <c r="BL7" s="64">
        <f>'HubSpot Pivot'!BB5</f>
        <v>0</v>
      </c>
      <c r="BM7" s="64">
        <f>'HubSpot Pivot'!BC5</f>
        <v>0</v>
      </c>
      <c r="BN7" s="64">
        <f>'HubSpot Pivot'!BD5</f>
        <v>0</v>
      </c>
      <c r="BO7" s="64">
        <f>'HubSpot Pivot'!BE5</f>
        <v>0</v>
      </c>
      <c r="BP7" s="64">
        <f>'HubSpot Pivot'!BF5</f>
        <v>0</v>
      </c>
      <c r="BQ7" s="64">
        <f>'HubSpot Pivot'!BG5</f>
        <v>0</v>
      </c>
      <c r="BR7" s="64">
        <f>'HubSpot Pivot'!BH5</f>
        <v>0</v>
      </c>
      <c r="BS7" s="64">
        <f>'HubSpot Pivot'!BI5</f>
        <v>0</v>
      </c>
      <c r="BT7" s="64">
        <f>'HubSpot Pivot'!BJ5</f>
        <v>0</v>
      </c>
      <c r="BU7" s="64">
        <f>'HubSpot Pivot'!BK5</f>
        <v>0</v>
      </c>
      <c r="BV7" s="64">
        <f>'HubSpot Pivot'!BL5</f>
        <v>0</v>
      </c>
      <c r="BW7" s="64">
        <f>'HubSpot Pivot'!BM5</f>
        <v>0</v>
      </c>
      <c r="BX7" s="64">
        <f>'HubSpot Pivot'!BN5</f>
        <v>0</v>
      </c>
      <c r="BY7" s="64">
        <f>'HubSpot Pivot'!BO5</f>
        <v>0</v>
      </c>
      <c r="BZ7" s="64">
        <f>'HubSpot Pivot'!BP5</f>
        <v>0</v>
      </c>
      <c r="CA7" s="64">
        <f>'HubSpot Pivot'!BQ5</f>
        <v>0</v>
      </c>
      <c r="CB7" s="64">
        <f>'HubSpot Pivot'!BR5</f>
        <v>0</v>
      </c>
      <c r="CC7" s="64">
        <f>'HubSpot Pivot'!BS5</f>
        <v>0</v>
      </c>
      <c r="CD7" s="64">
        <f>'HubSpot Pivot'!BT5</f>
        <v>0</v>
      </c>
      <c r="CE7" s="64">
        <f>'HubSpot Pivot'!BU5</f>
        <v>0</v>
      </c>
    </row>
    <row r="8" spans="1:83" ht="12.75" customHeight="1" x14ac:dyDescent="0.15">
      <c r="A8" s="31" t="s">
        <v>210</v>
      </c>
      <c r="B8" s="31" t="s">
        <v>211</v>
      </c>
      <c r="E8" s="123" t="s">
        <v>217</v>
      </c>
      <c r="F8" s="31" t="s">
        <v>213</v>
      </c>
      <c r="I8" s="108">
        <v>0</v>
      </c>
      <c r="J8" s="108"/>
      <c r="K8" s="108"/>
      <c r="L8" s="64">
        <f>'HubSpot Pivot'!B6</f>
        <v>0</v>
      </c>
      <c r="M8" s="64">
        <f>'HubSpot Pivot'!C6</f>
        <v>0</v>
      </c>
      <c r="N8" s="64">
        <f>'HubSpot Pivot'!D6</f>
        <v>0</v>
      </c>
      <c r="O8" s="64">
        <f>'HubSpot Pivot'!E6</f>
        <v>0</v>
      </c>
      <c r="P8" s="64">
        <f>'HubSpot Pivot'!F6</f>
        <v>0</v>
      </c>
      <c r="Q8" s="64">
        <f>'HubSpot Pivot'!G6</f>
        <v>0</v>
      </c>
      <c r="R8" s="64">
        <f>'HubSpot Pivot'!H6</f>
        <v>0</v>
      </c>
      <c r="S8" s="64">
        <f>'HubSpot Pivot'!I6</f>
        <v>0</v>
      </c>
      <c r="T8" s="64">
        <f>'HubSpot Pivot'!J6</f>
        <v>0</v>
      </c>
      <c r="U8" s="64">
        <f>'HubSpot Pivot'!K6</f>
        <v>0</v>
      </c>
      <c r="V8" s="64">
        <f>'HubSpot Pivot'!L6</f>
        <v>0</v>
      </c>
      <c r="W8" s="64">
        <f>'HubSpot Pivot'!M6</f>
        <v>0</v>
      </c>
      <c r="X8" s="64">
        <f>'HubSpot Pivot'!N6</f>
        <v>0</v>
      </c>
      <c r="Y8" s="64">
        <f>'HubSpot Pivot'!O6</f>
        <v>0</v>
      </c>
      <c r="Z8" s="64">
        <f>'HubSpot Pivot'!P6</f>
        <v>0</v>
      </c>
      <c r="AA8" s="64">
        <f>'HubSpot Pivot'!Q6</f>
        <v>0</v>
      </c>
      <c r="AB8" s="64">
        <f>'HubSpot Pivot'!R6</f>
        <v>0</v>
      </c>
      <c r="AC8" s="64">
        <f>'HubSpot Pivot'!S6</f>
        <v>0</v>
      </c>
      <c r="AD8" s="64">
        <f>'HubSpot Pivot'!T6</f>
        <v>0</v>
      </c>
      <c r="AE8" s="64">
        <f>'HubSpot Pivot'!U6</f>
        <v>0</v>
      </c>
      <c r="AF8" s="64">
        <f>'HubSpot Pivot'!V6</f>
        <v>0</v>
      </c>
      <c r="AG8" s="64">
        <f>'HubSpot Pivot'!W6</f>
        <v>0</v>
      </c>
      <c r="AH8" s="64">
        <f>'HubSpot Pivot'!X6</f>
        <v>0</v>
      </c>
      <c r="AI8" s="64">
        <f>'HubSpot Pivot'!Y6</f>
        <v>0</v>
      </c>
      <c r="AJ8" s="64">
        <f>'HubSpot Pivot'!Z6</f>
        <v>0</v>
      </c>
      <c r="AK8" s="64">
        <f>'HubSpot Pivot'!AA6</f>
        <v>0</v>
      </c>
      <c r="AL8" s="64">
        <f>'HubSpot Pivot'!AB6</f>
        <v>0</v>
      </c>
      <c r="AM8" s="64">
        <f>'HubSpot Pivot'!AC6</f>
        <v>0</v>
      </c>
      <c r="AN8" s="64">
        <f>'HubSpot Pivot'!AD6</f>
        <v>0</v>
      </c>
      <c r="AO8" s="64">
        <f>'HubSpot Pivot'!AE6</f>
        <v>0</v>
      </c>
      <c r="AP8" s="64">
        <f>'HubSpot Pivot'!AF6</f>
        <v>0</v>
      </c>
      <c r="AQ8" s="64">
        <f>'HubSpot Pivot'!AG6</f>
        <v>0</v>
      </c>
      <c r="AR8" s="64">
        <f>'HubSpot Pivot'!AH6</f>
        <v>0</v>
      </c>
      <c r="AS8" s="64">
        <f>'HubSpot Pivot'!AI6</f>
        <v>0</v>
      </c>
      <c r="AT8" s="64">
        <f>'HubSpot Pivot'!AJ6</f>
        <v>0</v>
      </c>
      <c r="AU8" s="64">
        <f>'HubSpot Pivot'!AK6</f>
        <v>0</v>
      </c>
      <c r="AV8" s="64">
        <f>'HubSpot Pivot'!AL6</f>
        <v>0</v>
      </c>
      <c r="AW8" s="64">
        <f>'HubSpot Pivot'!AM6</f>
        <v>0</v>
      </c>
      <c r="AX8" s="64">
        <f>'HubSpot Pivot'!AN6</f>
        <v>0</v>
      </c>
      <c r="AY8" s="64">
        <f>'HubSpot Pivot'!AO6</f>
        <v>0</v>
      </c>
      <c r="AZ8" s="64">
        <f>'HubSpot Pivot'!AP6</f>
        <v>0</v>
      </c>
      <c r="BA8" s="64">
        <f>'HubSpot Pivot'!AQ6</f>
        <v>0</v>
      </c>
      <c r="BB8" s="64">
        <f>'HubSpot Pivot'!AR6</f>
        <v>0</v>
      </c>
      <c r="BC8" s="64">
        <f>'HubSpot Pivot'!AS6</f>
        <v>0</v>
      </c>
      <c r="BD8" s="64">
        <f>'HubSpot Pivot'!AT6</f>
        <v>0</v>
      </c>
      <c r="BE8" s="64">
        <f>'HubSpot Pivot'!AU6</f>
        <v>0</v>
      </c>
      <c r="BF8" s="64">
        <f>'HubSpot Pivot'!AV6</f>
        <v>0</v>
      </c>
      <c r="BG8" s="64">
        <f>'HubSpot Pivot'!AW6</f>
        <v>0</v>
      </c>
      <c r="BH8" s="64">
        <f>'HubSpot Pivot'!AX6</f>
        <v>0</v>
      </c>
      <c r="BI8" s="64">
        <f>'HubSpot Pivot'!AY6</f>
        <v>0</v>
      </c>
      <c r="BJ8" s="64">
        <f>'HubSpot Pivot'!AZ6</f>
        <v>0</v>
      </c>
      <c r="BK8" s="64">
        <f>'HubSpot Pivot'!BA6</f>
        <v>0</v>
      </c>
      <c r="BL8" s="64">
        <f>'HubSpot Pivot'!BB6</f>
        <v>0</v>
      </c>
      <c r="BM8" s="64">
        <f>'HubSpot Pivot'!BC6</f>
        <v>0</v>
      </c>
      <c r="BN8" s="64">
        <f>'HubSpot Pivot'!BD6</f>
        <v>0</v>
      </c>
      <c r="BO8" s="64">
        <f>'HubSpot Pivot'!BE6</f>
        <v>0</v>
      </c>
      <c r="BP8" s="64">
        <f>'HubSpot Pivot'!BF6</f>
        <v>0</v>
      </c>
      <c r="BQ8" s="64">
        <f>'HubSpot Pivot'!BG6</f>
        <v>0</v>
      </c>
      <c r="BR8" s="64">
        <f>'HubSpot Pivot'!BH6</f>
        <v>0</v>
      </c>
      <c r="BS8" s="64">
        <f>'HubSpot Pivot'!BI6</f>
        <v>0</v>
      </c>
      <c r="BT8" s="64">
        <f>'HubSpot Pivot'!BJ6</f>
        <v>0</v>
      </c>
      <c r="BU8" s="64">
        <f>'HubSpot Pivot'!BK6</f>
        <v>0</v>
      </c>
      <c r="BV8" s="64">
        <f>'HubSpot Pivot'!BL6</f>
        <v>0</v>
      </c>
      <c r="BW8" s="64">
        <f>'HubSpot Pivot'!BM6</f>
        <v>0</v>
      </c>
      <c r="BX8" s="64">
        <f>'HubSpot Pivot'!BN6</f>
        <v>0</v>
      </c>
      <c r="BY8" s="64">
        <f>'HubSpot Pivot'!BO6</f>
        <v>0</v>
      </c>
      <c r="BZ8" s="64">
        <f>'HubSpot Pivot'!BP6</f>
        <v>0</v>
      </c>
      <c r="CA8" s="64">
        <f>'HubSpot Pivot'!BQ6</f>
        <v>0</v>
      </c>
      <c r="CB8" s="64">
        <f>'HubSpot Pivot'!BR6</f>
        <v>0</v>
      </c>
      <c r="CC8" s="64">
        <f>'HubSpot Pivot'!BS6</f>
        <v>0</v>
      </c>
      <c r="CD8" s="64">
        <f>'HubSpot Pivot'!BT6</f>
        <v>0</v>
      </c>
      <c r="CE8" s="64">
        <f>'HubSpot Pivot'!BU6</f>
        <v>0</v>
      </c>
    </row>
    <row r="9" spans="1:83" ht="12.75" customHeight="1" x14ac:dyDescent="0.15">
      <c r="A9" s="31" t="s">
        <v>210</v>
      </c>
      <c r="B9" s="31" t="s">
        <v>211</v>
      </c>
      <c r="E9" s="123" t="s">
        <v>218</v>
      </c>
      <c r="F9" s="31" t="s">
        <v>213</v>
      </c>
      <c r="I9" s="108">
        <f>(196062-26163-4321)*1.32</f>
        <v>218562.96000000002</v>
      </c>
      <c r="J9" s="108">
        <f>(26163-4321)*1.32</f>
        <v>28831.440000000002</v>
      </c>
      <c r="K9" s="108"/>
      <c r="L9" s="64">
        <f>'HubSpot Pivot'!B7</f>
        <v>0</v>
      </c>
      <c r="M9" s="64">
        <f>'HubSpot Pivot'!C7</f>
        <v>0</v>
      </c>
      <c r="N9" s="64">
        <f>'HubSpot Pivot'!D7</f>
        <v>0</v>
      </c>
      <c r="O9" s="64">
        <f>'HubSpot Pivot'!E7</f>
        <v>0</v>
      </c>
      <c r="P9" s="64">
        <f>'HubSpot Pivot'!F7</f>
        <v>0</v>
      </c>
      <c r="Q9" s="64">
        <f>'HubSpot Pivot'!G7</f>
        <v>0</v>
      </c>
      <c r="R9" s="64">
        <f>'HubSpot Pivot'!H7</f>
        <v>0</v>
      </c>
      <c r="S9" s="64">
        <f>'HubSpot Pivot'!I7</f>
        <v>0</v>
      </c>
      <c r="T9" s="64">
        <f>'HubSpot Pivot'!J7</f>
        <v>0</v>
      </c>
      <c r="U9" s="64">
        <f>'HubSpot Pivot'!K7</f>
        <v>0</v>
      </c>
      <c r="V9" s="64">
        <f>'HubSpot Pivot'!L7</f>
        <v>0</v>
      </c>
      <c r="W9" s="64">
        <f>'HubSpot Pivot'!M7</f>
        <v>0</v>
      </c>
      <c r="X9" s="64">
        <f>'HubSpot Pivot'!N7</f>
        <v>0</v>
      </c>
      <c r="Y9" s="64">
        <f>'HubSpot Pivot'!O7</f>
        <v>0</v>
      </c>
      <c r="Z9" s="64">
        <f>'HubSpot Pivot'!P7</f>
        <v>0</v>
      </c>
      <c r="AA9" s="64">
        <f>'HubSpot Pivot'!Q7</f>
        <v>0</v>
      </c>
      <c r="AB9" s="64">
        <f>'HubSpot Pivot'!R7</f>
        <v>0</v>
      </c>
      <c r="AC9" s="64">
        <f>'HubSpot Pivot'!S7</f>
        <v>0</v>
      </c>
      <c r="AD9" s="64">
        <f>'HubSpot Pivot'!T7</f>
        <v>0</v>
      </c>
      <c r="AE9" s="64">
        <f>'HubSpot Pivot'!U7</f>
        <v>0</v>
      </c>
      <c r="AF9" s="64">
        <f>'HubSpot Pivot'!V7</f>
        <v>8000</v>
      </c>
      <c r="AG9" s="64">
        <f>'HubSpot Pivot'!W7</f>
        <v>0</v>
      </c>
      <c r="AH9" s="64">
        <f>'HubSpot Pivot'!X7</f>
        <v>0</v>
      </c>
      <c r="AI9" s="64">
        <f>'HubSpot Pivot'!Y7</f>
        <v>0</v>
      </c>
      <c r="AJ9" s="64">
        <f>'HubSpot Pivot'!Z7</f>
        <v>0</v>
      </c>
      <c r="AK9" s="64">
        <f>'HubSpot Pivot'!AA7</f>
        <v>0</v>
      </c>
      <c r="AL9" s="64">
        <f>'HubSpot Pivot'!AB7</f>
        <v>0</v>
      </c>
      <c r="AM9" s="64">
        <f>'HubSpot Pivot'!AC7</f>
        <v>0</v>
      </c>
      <c r="AN9" s="64">
        <f>'HubSpot Pivot'!AD7</f>
        <v>0</v>
      </c>
      <c r="AO9" s="64">
        <f>'HubSpot Pivot'!AE7</f>
        <v>0</v>
      </c>
      <c r="AP9" s="64">
        <f>'HubSpot Pivot'!AF7</f>
        <v>0</v>
      </c>
      <c r="AQ9" s="64">
        <f>'HubSpot Pivot'!AG7</f>
        <v>0</v>
      </c>
      <c r="AR9" s="64">
        <f>'HubSpot Pivot'!AH7</f>
        <v>8000</v>
      </c>
      <c r="AS9" s="64">
        <f>'HubSpot Pivot'!AI7</f>
        <v>0</v>
      </c>
      <c r="AT9" s="64">
        <f>'HubSpot Pivot'!AJ7</f>
        <v>0</v>
      </c>
      <c r="AU9" s="64">
        <f>'HubSpot Pivot'!AK7</f>
        <v>0</v>
      </c>
      <c r="AV9" s="64">
        <f>'HubSpot Pivot'!AL7</f>
        <v>0</v>
      </c>
      <c r="AW9" s="64">
        <f>'HubSpot Pivot'!AM7</f>
        <v>0</v>
      </c>
      <c r="AX9" s="64">
        <f>'HubSpot Pivot'!AN7</f>
        <v>0</v>
      </c>
      <c r="AY9" s="64">
        <f>'HubSpot Pivot'!AO7</f>
        <v>0</v>
      </c>
      <c r="AZ9" s="64">
        <f>'HubSpot Pivot'!AP7</f>
        <v>0</v>
      </c>
      <c r="BA9" s="64">
        <f>'HubSpot Pivot'!AQ7</f>
        <v>0</v>
      </c>
      <c r="BB9" s="64">
        <f>'HubSpot Pivot'!AR7</f>
        <v>0</v>
      </c>
      <c r="BC9" s="64">
        <f>'HubSpot Pivot'!AS7</f>
        <v>0</v>
      </c>
      <c r="BD9" s="64">
        <f>'HubSpot Pivot'!AT7</f>
        <v>8000</v>
      </c>
      <c r="BE9" s="64">
        <f>'HubSpot Pivot'!AU7</f>
        <v>0</v>
      </c>
      <c r="BF9" s="64">
        <f>'HubSpot Pivot'!AV7</f>
        <v>0</v>
      </c>
      <c r="BG9" s="64">
        <f>'HubSpot Pivot'!AW7</f>
        <v>0</v>
      </c>
      <c r="BH9" s="64">
        <f>'HubSpot Pivot'!AX7</f>
        <v>0</v>
      </c>
      <c r="BI9" s="64">
        <f>'HubSpot Pivot'!AY7</f>
        <v>0</v>
      </c>
      <c r="BJ9" s="64">
        <f>'HubSpot Pivot'!AZ7</f>
        <v>0</v>
      </c>
      <c r="BK9" s="64">
        <f>'HubSpot Pivot'!BA7</f>
        <v>0</v>
      </c>
      <c r="BL9" s="64">
        <f>'HubSpot Pivot'!BB7</f>
        <v>0</v>
      </c>
      <c r="BM9" s="64">
        <f>'HubSpot Pivot'!BC7</f>
        <v>0</v>
      </c>
      <c r="BN9" s="64">
        <f>'HubSpot Pivot'!BD7</f>
        <v>0</v>
      </c>
      <c r="BO9" s="64">
        <f>'HubSpot Pivot'!BE7</f>
        <v>0</v>
      </c>
      <c r="BP9" s="64">
        <f>'HubSpot Pivot'!BF7</f>
        <v>0</v>
      </c>
      <c r="BQ9" s="64">
        <f>'HubSpot Pivot'!BG7</f>
        <v>0</v>
      </c>
      <c r="BR9" s="64">
        <f>'HubSpot Pivot'!BH7</f>
        <v>0</v>
      </c>
      <c r="BS9" s="64">
        <f>'HubSpot Pivot'!BI7</f>
        <v>0</v>
      </c>
      <c r="BT9" s="64">
        <f>'HubSpot Pivot'!BJ7</f>
        <v>0</v>
      </c>
      <c r="BU9" s="64">
        <f>'HubSpot Pivot'!BK7</f>
        <v>0</v>
      </c>
      <c r="BV9" s="64">
        <f>'HubSpot Pivot'!BL7</f>
        <v>0</v>
      </c>
      <c r="BW9" s="64">
        <f>'HubSpot Pivot'!BM7</f>
        <v>0</v>
      </c>
      <c r="BX9" s="64">
        <f>'HubSpot Pivot'!BN7</f>
        <v>0</v>
      </c>
      <c r="BY9" s="64">
        <f>'HubSpot Pivot'!BO7</f>
        <v>0</v>
      </c>
      <c r="BZ9" s="64">
        <f>'HubSpot Pivot'!BP7</f>
        <v>0</v>
      </c>
      <c r="CA9" s="64">
        <f>'HubSpot Pivot'!BQ7</f>
        <v>0</v>
      </c>
      <c r="CB9" s="64">
        <f>'HubSpot Pivot'!BR7</f>
        <v>0</v>
      </c>
      <c r="CC9" s="64">
        <f>'HubSpot Pivot'!BS7</f>
        <v>0</v>
      </c>
      <c r="CD9" s="64">
        <f>'HubSpot Pivot'!BT7</f>
        <v>0</v>
      </c>
      <c r="CE9" s="64">
        <f>'HubSpot Pivot'!BU7</f>
        <v>0</v>
      </c>
    </row>
    <row r="10" spans="1:83" ht="12.75" customHeight="1" x14ac:dyDescent="0.15">
      <c r="A10" s="31" t="s">
        <v>210</v>
      </c>
      <c r="B10" s="31" t="s">
        <v>211</v>
      </c>
      <c r="E10" s="123" t="s">
        <v>219</v>
      </c>
      <c r="F10" s="31" t="s">
        <v>220</v>
      </c>
      <c r="I10" s="108">
        <v>0</v>
      </c>
      <c r="J10" s="108">
        <v>0</v>
      </c>
      <c r="K10" s="108">
        <v>0</v>
      </c>
      <c r="L10" s="64">
        <f>'HubSpot Pivot'!B8</f>
        <v>0</v>
      </c>
      <c r="M10" s="64">
        <f>'HubSpot Pivot'!C8</f>
        <v>0</v>
      </c>
      <c r="N10" s="64">
        <f>'HubSpot Pivot'!D8</f>
        <v>0</v>
      </c>
      <c r="O10" s="64">
        <f>'HubSpot Pivot'!E8</f>
        <v>0</v>
      </c>
      <c r="P10" s="64">
        <f>'HubSpot Pivot'!F8</f>
        <v>0</v>
      </c>
      <c r="Q10" s="64">
        <f>'HubSpot Pivot'!G8</f>
        <v>0</v>
      </c>
      <c r="R10" s="64">
        <f>'HubSpot Pivot'!H8</f>
        <v>0</v>
      </c>
      <c r="S10" s="64">
        <f>'HubSpot Pivot'!I8</f>
        <v>0</v>
      </c>
      <c r="T10" s="64">
        <f>'HubSpot Pivot'!J8</f>
        <v>0</v>
      </c>
      <c r="U10" s="64">
        <f>'HubSpot Pivot'!K8</f>
        <v>0</v>
      </c>
      <c r="V10" s="64">
        <f>'HubSpot Pivot'!L8</f>
        <v>0</v>
      </c>
      <c r="W10" s="64">
        <f>'HubSpot Pivot'!M8</f>
        <v>0</v>
      </c>
      <c r="X10" s="64">
        <f>'HubSpot Pivot'!N8</f>
        <v>0</v>
      </c>
      <c r="Y10" s="64">
        <f>'HubSpot Pivot'!O8</f>
        <v>0</v>
      </c>
      <c r="Z10" s="64">
        <f>'HubSpot Pivot'!P8</f>
        <v>0</v>
      </c>
      <c r="AA10" s="64">
        <f>'HubSpot Pivot'!Q8</f>
        <v>0</v>
      </c>
      <c r="AB10" s="64">
        <f>'HubSpot Pivot'!R8</f>
        <v>0</v>
      </c>
      <c r="AC10" s="64">
        <f>'HubSpot Pivot'!S8</f>
        <v>0</v>
      </c>
      <c r="AD10" s="64">
        <f>'HubSpot Pivot'!T8</f>
        <v>0</v>
      </c>
      <c r="AE10" s="64">
        <f>'HubSpot Pivot'!U8</f>
        <v>0</v>
      </c>
      <c r="AF10" s="64">
        <f>'HubSpot Pivot'!V8</f>
        <v>0</v>
      </c>
      <c r="AG10" s="64">
        <f>'HubSpot Pivot'!W8</f>
        <v>0</v>
      </c>
      <c r="AH10" s="64">
        <f>'HubSpot Pivot'!X8</f>
        <v>0</v>
      </c>
      <c r="AI10" s="64">
        <f>'HubSpot Pivot'!Y8</f>
        <v>0</v>
      </c>
      <c r="AJ10" s="64">
        <f>'HubSpot Pivot'!Z8</f>
        <v>0</v>
      </c>
      <c r="AK10" s="64">
        <f>'HubSpot Pivot'!AA8</f>
        <v>0</v>
      </c>
      <c r="AL10" s="64">
        <f>'HubSpot Pivot'!AB8</f>
        <v>0</v>
      </c>
      <c r="AM10" s="64">
        <f>'HubSpot Pivot'!AC8</f>
        <v>0</v>
      </c>
      <c r="AN10" s="64">
        <f>'HubSpot Pivot'!AD8</f>
        <v>0</v>
      </c>
      <c r="AO10" s="64">
        <f>'HubSpot Pivot'!AE8</f>
        <v>0</v>
      </c>
      <c r="AP10" s="64">
        <f>'HubSpot Pivot'!AF8</f>
        <v>0</v>
      </c>
      <c r="AQ10" s="64">
        <f>'HubSpot Pivot'!AG8</f>
        <v>0</v>
      </c>
      <c r="AR10" s="64">
        <f>'HubSpot Pivot'!AH8</f>
        <v>0</v>
      </c>
      <c r="AS10" s="64">
        <f>'HubSpot Pivot'!AI8</f>
        <v>0</v>
      </c>
      <c r="AT10" s="64">
        <f>'HubSpot Pivot'!AJ8</f>
        <v>0</v>
      </c>
      <c r="AU10" s="64">
        <f>'HubSpot Pivot'!AK8</f>
        <v>0</v>
      </c>
      <c r="AV10" s="64">
        <f>'HubSpot Pivot'!AL8</f>
        <v>0</v>
      </c>
      <c r="AW10" s="64">
        <f>'HubSpot Pivot'!AM8</f>
        <v>0</v>
      </c>
      <c r="AX10" s="64">
        <f>'HubSpot Pivot'!AN8</f>
        <v>0</v>
      </c>
      <c r="AY10" s="64">
        <f>'HubSpot Pivot'!AO8</f>
        <v>0</v>
      </c>
      <c r="AZ10" s="64">
        <f>'HubSpot Pivot'!AP8</f>
        <v>0</v>
      </c>
      <c r="BA10" s="64">
        <f>'HubSpot Pivot'!AQ8</f>
        <v>0</v>
      </c>
      <c r="BB10" s="64">
        <f>'HubSpot Pivot'!AR8</f>
        <v>0</v>
      </c>
      <c r="BC10" s="64">
        <f>'HubSpot Pivot'!AS8</f>
        <v>0</v>
      </c>
      <c r="BD10" s="64">
        <f>'HubSpot Pivot'!AT8</f>
        <v>0</v>
      </c>
      <c r="BE10" s="64">
        <f>'HubSpot Pivot'!AU8</f>
        <v>0</v>
      </c>
      <c r="BF10" s="64">
        <f>'HubSpot Pivot'!AV8</f>
        <v>0</v>
      </c>
      <c r="BG10" s="64">
        <f>'HubSpot Pivot'!AW8</f>
        <v>0</v>
      </c>
      <c r="BH10" s="64">
        <f>'HubSpot Pivot'!AX8</f>
        <v>0</v>
      </c>
      <c r="BI10" s="64">
        <f>'HubSpot Pivot'!AY8</f>
        <v>0</v>
      </c>
      <c r="BJ10" s="64">
        <f>'HubSpot Pivot'!AZ8</f>
        <v>0</v>
      </c>
      <c r="BK10" s="64">
        <f>'HubSpot Pivot'!BA8</f>
        <v>0</v>
      </c>
      <c r="BL10" s="64">
        <f>'HubSpot Pivot'!BB8</f>
        <v>0</v>
      </c>
      <c r="BM10" s="64">
        <f>'HubSpot Pivot'!BC8</f>
        <v>0</v>
      </c>
      <c r="BN10" s="64">
        <f>'HubSpot Pivot'!BD8</f>
        <v>0</v>
      </c>
      <c r="BO10" s="64">
        <f>'HubSpot Pivot'!BE8</f>
        <v>0</v>
      </c>
      <c r="BP10" s="64">
        <f>'HubSpot Pivot'!BF8</f>
        <v>0</v>
      </c>
      <c r="BQ10" s="64">
        <f>'HubSpot Pivot'!BG8</f>
        <v>0</v>
      </c>
      <c r="BR10" s="64">
        <f>'HubSpot Pivot'!BH8</f>
        <v>0</v>
      </c>
      <c r="BS10" s="64">
        <f>'HubSpot Pivot'!BI8</f>
        <v>0</v>
      </c>
      <c r="BT10" s="64">
        <f>'HubSpot Pivot'!BJ8</f>
        <v>0</v>
      </c>
      <c r="BU10" s="64">
        <f>'HubSpot Pivot'!BK8</f>
        <v>0</v>
      </c>
      <c r="BV10" s="64">
        <f>'HubSpot Pivot'!BL8</f>
        <v>0</v>
      </c>
      <c r="BW10" s="64">
        <f>'HubSpot Pivot'!BM8</f>
        <v>0</v>
      </c>
      <c r="BX10" s="64">
        <f>'HubSpot Pivot'!BN8</f>
        <v>0</v>
      </c>
      <c r="BY10" s="64">
        <f>'HubSpot Pivot'!BO8</f>
        <v>0</v>
      </c>
      <c r="BZ10" s="64">
        <f>'HubSpot Pivot'!BP8</f>
        <v>0</v>
      </c>
      <c r="CA10" s="64">
        <f>'HubSpot Pivot'!BQ8</f>
        <v>0</v>
      </c>
      <c r="CB10" s="64">
        <f>'HubSpot Pivot'!BR8</f>
        <v>0</v>
      </c>
      <c r="CC10" s="64">
        <f>'HubSpot Pivot'!BS8</f>
        <v>0</v>
      </c>
      <c r="CD10" s="64">
        <f>'HubSpot Pivot'!BT8</f>
        <v>0</v>
      </c>
      <c r="CE10" s="64">
        <f>'HubSpot Pivot'!BU8</f>
        <v>0</v>
      </c>
    </row>
    <row r="11" spans="1:83" ht="12.75" customHeight="1" x14ac:dyDescent="0.15">
      <c r="A11" s="31" t="s">
        <v>210</v>
      </c>
      <c r="B11" s="31" t="s">
        <v>211</v>
      </c>
      <c r="E11" s="123" t="s">
        <v>221</v>
      </c>
      <c r="F11" s="31" t="s">
        <v>220</v>
      </c>
      <c r="I11" s="108">
        <v>0</v>
      </c>
      <c r="J11" s="108">
        <v>0</v>
      </c>
      <c r="K11" s="108">
        <v>0</v>
      </c>
      <c r="L11" s="64">
        <f>'HubSpot Pivot'!B9</f>
        <v>0</v>
      </c>
      <c r="M11" s="64">
        <f>'HubSpot Pivot'!C9</f>
        <v>0</v>
      </c>
      <c r="N11" s="64">
        <f>'HubSpot Pivot'!D9</f>
        <v>0</v>
      </c>
      <c r="O11" s="64">
        <f>'HubSpot Pivot'!E9</f>
        <v>0</v>
      </c>
      <c r="P11" s="64">
        <f>'HubSpot Pivot'!F9</f>
        <v>0</v>
      </c>
      <c r="Q11" s="64">
        <f>'HubSpot Pivot'!G9</f>
        <v>0</v>
      </c>
      <c r="R11" s="64">
        <f>'HubSpot Pivot'!H9</f>
        <v>0</v>
      </c>
      <c r="S11" s="64">
        <f>'HubSpot Pivot'!I9</f>
        <v>0</v>
      </c>
      <c r="T11" s="64">
        <f>'HubSpot Pivot'!J9</f>
        <v>0</v>
      </c>
      <c r="U11" s="64">
        <f>'HubSpot Pivot'!K9</f>
        <v>0</v>
      </c>
      <c r="V11" s="64">
        <f>'HubSpot Pivot'!L9</f>
        <v>0</v>
      </c>
      <c r="W11" s="64">
        <f>'HubSpot Pivot'!M9</f>
        <v>0</v>
      </c>
      <c r="X11" s="64">
        <f>'HubSpot Pivot'!N9</f>
        <v>0</v>
      </c>
      <c r="Y11" s="64">
        <f>'HubSpot Pivot'!O9</f>
        <v>34827</v>
      </c>
      <c r="Z11" s="64">
        <f>'HubSpot Pivot'!P9</f>
        <v>0</v>
      </c>
      <c r="AA11" s="64">
        <f>'HubSpot Pivot'!Q9</f>
        <v>19440</v>
      </c>
      <c r="AB11" s="64">
        <f>'HubSpot Pivot'!R9</f>
        <v>65890</v>
      </c>
      <c r="AC11" s="64">
        <f>'HubSpot Pivot'!S9</f>
        <v>0</v>
      </c>
      <c r="AD11" s="64">
        <f>'HubSpot Pivot'!T9</f>
        <v>0</v>
      </c>
      <c r="AE11" s="64">
        <f>'HubSpot Pivot'!U9</f>
        <v>0</v>
      </c>
      <c r="AF11" s="64">
        <f>'HubSpot Pivot'!V9</f>
        <v>0</v>
      </c>
      <c r="AG11" s="64">
        <f>'HubSpot Pivot'!W9</f>
        <v>0</v>
      </c>
      <c r="AH11" s="64">
        <f>'HubSpot Pivot'!X9</f>
        <v>0</v>
      </c>
      <c r="AI11" s="64">
        <f>'HubSpot Pivot'!Y9</f>
        <v>0</v>
      </c>
      <c r="AJ11" s="64">
        <f>'HubSpot Pivot'!Z9</f>
        <v>0</v>
      </c>
      <c r="AK11" s="64">
        <f>'HubSpot Pivot'!AA9</f>
        <v>0</v>
      </c>
      <c r="AL11" s="64">
        <f>'HubSpot Pivot'!AB9</f>
        <v>0</v>
      </c>
      <c r="AM11" s="64">
        <f>'HubSpot Pivot'!AC9</f>
        <v>0</v>
      </c>
      <c r="AN11" s="64">
        <f>'HubSpot Pivot'!AD9</f>
        <v>0</v>
      </c>
      <c r="AO11" s="64">
        <f>'HubSpot Pivot'!AE9</f>
        <v>0</v>
      </c>
      <c r="AP11" s="64">
        <f>'HubSpot Pivot'!AF9</f>
        <v>0</v>
      </c>
      <c r="AQ11" s="64">
        <f>'HubSpot Pivot'!AG9</f>
        <v>0</v>
      </c>
      <c r="AR11" s="64">
        <f>'HubSpot Pivot'!AH9</f>
        <v>0</v>
      </c>
      <c r="AS11" s="64">
        <f>'HubSpot Pivot'!AI9</f>
        <v>0</v>
      </c>
      <c r="AT11" s="64">
        <f>'HubSpot Pivot'!AJ9</f>
        <v>0</v>
      </c>
      <c r="AU11" s="64">
        <f>'HubSpot Pivot'!AK9</f>
        <v>0</v>
      </c>
      <c r="AV11" s="64">
        <f>'HubSpot Pivot'!AL9</f>
        <v>0</v>
      </c>
      <c r="AW11" s="64">
        <f>'HubSpot Pivot'!AM9</f>
        <v>0</v>
      </c>
      <c r="AX11" s="64">
        <f>'HubSpot Pivot'!AN9</f>
        <v>0</v>
      </c>
      <c r="AY11" s="64">
        <f>'HubSpot Pivot'!AO9</f>
        <v>0</v>
      </c>
      <c r="AZ11" s="64">
        <f>'HubSpot Pivot'!AP9</f>
        <v>0</v>
      </c>
      <c r="BA11" s="64">
        <f>'HubSpot Pivot'!AQ9</f>
        <v>0</v>
      </c>
      <c r="BB11" s="64">
        <f>'HubSpot Pivot'!AR9</f>
        <v>0</v>
      </c>
      <c r="BC11" s="64">
        <f>'HubSpot Pivot'!AS9</f>
        <v>0</v>
      </c>
      <c r="BD11" s="64">
        <f>'HubSpot Pivot'!AT9</f>
        <v>0</v>
      </c>
      <c r="BE11" s="64">
        <f>'HubSpot Pivot'!AU9</f>
        <v>0</v>
      </c>
      <c r="BF11" s="64">
        <f>'HubSpot Pivot'!AV9</f>
        <v>0</v>
      </c>
      <c r="BG11" s="64">
        <f>'HubSpot Pivot'!AW9</f>
        <v>0</v>
      </c>
      <c r="BH11" s="64">
        <f>'HubSpot Pivot'!AX9</f>
        <v>0</v>
      </c>
      <c r="BI11" s="64">
        <f>'HubSpot Pivot'!AY9</f>
        <v>0</v>
      </c>
      <c r="BJ11" s="64">
        <f>'HubSpot Pivot'!AZ9</f>
        <v>0</v>
      </c>
      <c r="BK11" s="64">
        <f>'HubSpot Pivot'!BA9</f>
        <v>0</v>
      </c>
      <c r="BL11" s="64">
        <f>'HubSpot Pivot'!BB9</f>
        <v>0</v>
      </c>
      <c r="BM11" s="64">
        <f>'HubSpot Pivot'!BC9</f>
        <v>0</v>
      </c>
      <c r="BN11" s="64">
        <f>'HubSpot Pivot'!BD9</f>
        <v>0</v>
      </c>
      <c r="BO11" s="64">
        <f>'HubSpot Pivot'!BE9</f>
        <v>0</v>
      </c>
      <c r="BP11" s="64">
        <f>'HubSpot Pivot'!BF9</f>
        <v>45000</v>
      </c>
      <c r="BQ11" s="64">
        <f>'HubSpot Pivot'!BG9</f>
        <v>0</v>
      </c>
      <c r="BR11" s="64">
        <f>'HubSpot Pivot'!BH9</f>
        <v>0</v>
      </c>
      <c r="BS11" s="64">
        <f>'HubSpot Pivot'!BI9</f>
        <v>0</v>
      </c>
      <c r="BT11" s="64">
        <f>'HubSpot Pivot'!BJ9</f>
        <v>0</v>
      </c>
      <c r="BU11" s="64">
        <f>'HubSpot Pivot'!BK9</f>
        <v>0</v>
      </c>
      <c r="BV11" s="64">
        <f>'HubSpot Pivot'!BL9</f>
        <v>0</v>
      </c>
      <c r="BW11" s="64">
        <f>'HubSpot Pivot'!BM9</f>
        <v>0</v>
      </c>
      <c r="BX11" s="64">
        <f>'HubSpot Pivot'!BN9</f>
        <v>0</v>
      </c>
      <c r="BY11" s="64">
        <f>'HubSpot Pivot'!BO9</f>
        <v>0</v>
      </c>
      <c r="BZ11" s="64">
        <f>'HubSpot Pivot'!BP9</f>
        <v>0</v>
      </c>
      <c r="CA11" s="64">
        <f>'HubSpot Pivot'!BQ9</f>
        <v>0</v>
      </c>
      <c r="CB11" s="64">
        <f>'HubSpot Pivot'!BR9</f>
        <v>0</v>
      </c>
      <c r="CC11" s="64">
        <f>'HubSpot Pivot'!BS9</f>
        <v>0</v>
      </c>
      <c r="CD11" s="64">
        <f>'HubSpot Pivot'!BT9</f>
        <v>0</v>
      </c>
      <c r="CE11" s="64">
        <f>'HubSpot Pivot'!BU9</f>
        <v>0</v>
      </c>
    </row>
    <row r="12" spans="1:83" ht="12.75" customHeight="1" x14ac:dyDescent="0.15">
      <c r="A12" s="31" t="s">
        <v>210</v>
      </c>
      <c r="B12" s="31" t="s">
        <v>211</v>
      </c>
      <c r="E12" s="123" t="s">
        <v>222</v>
      </c>
      <c r="F12" s="31" t="s">
        <v>220</v>
      </c>
      <c r="I12" s="108">
        <v>0</v>
      </c>
      <c r="J12" s="108">
        <v>0</v>
      </c>
      <c r="K12" s="108">
        <v>0</v>
      </c>
      <c r="L12" s="64">
        <f>'HubSpot Pivot'!B10</f>
        <v>0</v>
      </c>
      <c r="M12" s="64">
        <f>'HubSpot Pivot'!C10</f>
        <v>0</v>
      </c>
      <c r="N12" s="64">
        <f>'HubSpot Pivot'!D10</f>
        <v>0</v>
      </c>
      <c r="O12" s="64">
        <f>'HubSpot Pivot'!E10</f>
        <v>0</v>
      </c>
      <c r="P12" s="64">
        <f>'HubSpot Pivot'!F10</f>
        <v>0</v>
      </c>
      <c r="Q12" s="64">
        <f>'HubSpot Pivot'!G10</f>
        <v>0</v>
      </c>
      <c r="R12" s="64">
        <f>'HubSpot Pivot'!H10</f>
        <v>0</v>
      </c>
      <c r="S12" s="64">
        <f>'HubSpot Pivot'!I10</f>
        <v>0</v>
      </c>
      <c r="T12" s="64">
        <f>'HubSpot Pivot'!J10</f>
        <v>0</v>
      </c>
      <c r="U12" s="64">
        <f>'HubSpot Pivot'!K10</f>
        <v>0</v>
      </c>
      <c r="V12" s="64">
        <f>'HubSpot Pivot'!L10</f>
        <v>0</v>
      </c>
      <c r="W12" s="64">
        <f>'HubSpot Pivot'!M10</f>
        <v>0</v>
      </c>
      <c r="X12" s="64">
        <f>'HubSpot Pivot'!N10</f>
        <v>0</v>
      </c>
      <c r="Y12" s="64">
        <f>'HubSpot Pivot'!O10</f>
        <v>0</v>
      </c>
      <c r="Z12" s="64">
        <f>'HubSpot Pivot'!P10</f>
        <v>0</v>
      </c>
      <c r="AA12" s="64">
        <f>'HubSpot Pivot'!Q10</f>
        <v>17010</v>
      </c>
      <c r="AB12" s="64">
        <f>'HubSpot Pivot'!R10</f>
        <v>0</v>
      </c>
      <c r="AC12" s="64">
        <f>'HubSpot Pivot'!S10</f>
        <v>0</v>
      </c>
      <c r="AD12" s="64">
        <f>'HubSpot Pivot'!T10</f>
        <v>0</v>
      </c>
      <c r="AE12" s="64">
        <f>'HubSpot Pivot'!U10</f>
        <v>0</v>
      </c>
      <c r="AF12" s="64">
        <f>'HubSpot Pivot'!V10</f>
        <v>0</v>
      </c>
      <c r="AG12" s="64">
        <f>'HubSpot Pivot'!W10</f>
        <v>0</v>
      </c>
      <c r="AH12" s="64">
        <f>'HubSpot Pivot'!X10</f>
        <v>0</v>
      </c>
      <c r="AI12" s="64">
        <f>'HubSpot Pivot'!Y10</f>
        <v>0</v>
      </c>
      <c r="AJ12" s="64">
        <f>'HubSpot Pivot'!Z10</f>
        <v>0</v>
      </c>
      <c r="AK12" s="64">
        <f>'HubSpot Pivot'!AA10</f>
        <v>0</v>
      </c>
      <c r="AL12" s="64">
        <f>'HubSpot Pivot'!AB10</f>
        <v>0</v>
      </c>
      <c r="AM12" s="64">
        <f>'HubSpot Pivot'!AC10</f>
        <v>0</v>
      </c>
      <c r="AN12" s="64">
        <f>'HubSpot Pivot'!AD10</f>
        <v>0</v>
      </c>
      <c r="AO12" s="64">
        <f>'HubSpot Pivot'!AE10</f>
        <v>0</v>
      </c>
      <c r="AP12" s="64">
        <f>'HubSpot Pivot'!AF10</f>
        <v>0</v>
      </c>
      <c r="AQ12" s="64">
        <f>'HubSpot Pivot'!AG10</f>
        <v>0</v>
      </c>
      <c r="AR12" s="64">
        <f>'HubSpot Pivot'!AH10</f>
        <v>0</v>
      </c>
      <c r="AS12" s="64">
        <f>'HubSpot Pivot'!AI10</f>
        <v>0</v>
      </c>
      <c r="AT12" s="64">
        <f>'HubSpot Pivot'!AJ10</f>
        <v>0</v>
      </c>
      <c r="AU12" s="64">
        <f>'HubSpot Pivot'!AK10</f>
        <v>0</v>
      </c>
      <c r="AV12" s="64">
        <f>'HubSpot Pivot'!AL10</f>
        <v>0</v>
      </c>
      <c r="AW12" s="64">
        <f>'HubSpot Pivot'!AM10</f>
        <v>0</v>
      </c>
      <c r="AX12" s="64">
        <f>'HubSpot Pivot'!AN10</f>
        <v>0</v>
      </c>
      <c r="AY12" s="64">
        <f>'HubSpot Pivot'!AO10</f>
        <v>0</v>
      </c>
      <c r="AZ12" s="64">
        <f>'HubSpot Pivot'!AP10</f>
        <v>0</v>
      </c>
      <c r="BA12" s="64">
        <f>'HubSpot Pivot'!AQ10</f>
        <v>0</v>
      </c>
      <c r="BB12" s="64">
        <f>'HubSpot Pivot'!AR10</f>
        <v>0</v>
      </c>
      <c r="BC12" s="64">
        <f>'HubSpot Pivot'!AS10</f>
        <v>0</v>
      </c>
      <c r="BD12" s="64">
        <f>'HubSpot Pivot'!AT10</f>
        <v>0</v>
      </c>
      <c r="BE12" s="64">
        <f>'HubSpot Pivot'!AU10</f>
        <v>0</v>
      </c>
      <c r="BF12" s="64">
        <f>'HubSpot Pivot'!AV10</f>
        <v>0</v>
      </c>
      <c r="BG12" s="64">
        <f>'HubSpot Pivot'!AW10</f>
        <v>0</v>
      </c>
      <c r="BH12" s="64">
        <f>'HubSpot Pivot'!AX10</f>
        <v>0</v>
      </c>
      <c r="BI12" s="64">
        <f>'HubSpot Pivot'!AY10</f>
        <v>0</v>
      </c>
      <c r="BJ12" s="64">
        <f>'HubSpot Pivot'!AZ10</f>
        <v>0</v>
      </c>
      <c r="BK12" s="64">
        <f>'HubSpot Pivot'!BA10</f>
        <v>0</v>
      </c>
      <c r="BL12" s="64">
        <f>'HubSpot Pivot'!BB10</f>
        <v>0</v>
      </c>
      <c r="BM12" s="64">
        <f>'HubSpot Pivot'!BC10</f>
        <v>0</v>
      </c>
      <c r="BN12" s="64">
        <f>'HubSpot Pivot'!BD10</f>
        <v>0</v>
      </c>
      <c r="BO12" s="64">
        <f>'HubSpot Pivot'!BE10</f>
        <v>0</v>
      </c>
      <c r="BP12" s="64">
        <f>'HubSpot Pivot'!BF10</f>
        <v>0</v>
      </c>
      <c r="BQ12" s="64">
        <f>'HubSpot Pivot'!BG10</f>
        <v>0</v>
      </c>
      <c r="BR12" s="64">
        <f>'HubSpot Pivot'!BH10</f>
        <v>0</v>
      </c>
      <c r="BS12" s="64">
        <f>'HubSpot Pivot'!BI10</f>
        <v>0</v>
      </c>
      <c r="BT12" s="64">
        <f>'HubSpot Pivot'!BJ10</f>
        <v>0</v>
      </c>
      <c r="BU12" s="64">
        <f>'HubSpot Pivot'!BK10</f>
        <v>0</v>
      </c>
      <c r="BV12" s="64">
        <f>'HubSpot Pivot'!BL10</f>
        <v>0</v>
      </c>
      <c r="BW12" s="64">
        <f>'HubSpot Pivot'!BM10</f>
        <v>0</v>
      </c>
      <c r="BX12" s="64">
        <f>'HubSpot Pivot'!BN10</f>
        <v>0</v>
      </c>
      <c r="BY12" s="64">
        <f>'HubSpot Pivot'!BO10</f>
        <v>0</v>
      </c>
      <c r="BZ12" s="64">
        <f>'HubSpot Pivot'!BP10</f>
        <v>0</v>
      </c>
      <c r="CA12" s="64">
        <f>'HubSpot Pivot'!BQ10</f>
        <v>0</v>
      </c>
      <c r="CB12" s="64">
        <f>'HubSpot Pivot'!BR10</f>
        <v>0</v>
      </c>
      <c r="CC12" s="64">
        <f>'HubSpot Pivot'!BS10</f>
        <v>0</v>
      </c>
      <c r="CD12" s="64">
        <f>'HubSpot Pivot'!BT10</f>
        <v>0</v>
      </c>
      <c r="CE12" s="64">
        <f>'HubSpot Pivot'!BU10</f>
        <v>0</v>
      </c>
    </row>
    <row r="13" spans="1:83" ht="12.75" customHeight="1" x14ac:dyDescent="0.15">
      <c r="A13" s="31" t="s">
        <v>210</v>
      </c>
      <c r="B13" s="31" t="s">
        <v>211</v>
      </c>
      <c r="E13" s="123" t="s">
        <v>223</v>
      </c>
      <c r="F13" s="31" t="s">
        <v>224</v>
      </c>
      <c r="I13" s="108">
        <f>(239586-27414)*1.32</f>
        <v>280067.04000000004</v>
      </c>
      <c r="J13" s="108">
        <f>27414*1.32</f>
        <v>36186.480000000003</v>
      </c>
      <c r="K13" s="108"/>
      <c r="L13" s="64">
        <f>'HubSpot Pivot'!B11</f>
        <v>0</v>
      </c>
      <c r="M13" s="64">
        <f>'HubSpot Pivot'!C11</f>
        <v>0</v>
      </c>
      <c r="N13" s="64">
        <f>'HubSpot Pivot'!D11</f>
        <v>0</v>
      </c>
      <c r="O13" s="64">
        <f>'HubSpot Pivot'!E11</f>
        <v>0</v>
      </c>
      <c r="P13" s="64">
        <f>'HubSpot Pivot'!F11</f>
        <v>0</v>
      </c>
      <c r="Q13" s="64">
        <f>'HubSpot Pivot'!G11</f>
        <v>0</v>
      </c>
      <c r="R13" s="64">
        <f>'HubSpot Pivot'!H11</f>
        <v>0</v>
      </c>
      <c r="S13" s="64">
        <f>'HubSpot Pivot'!I11</f>
        <v>0</v>
      </c>
      <c r="T13" s="64">
        <f>'HubSpot Pivot'!J11</f>
        <v>0</v>
      </c>
      <c r="U13" s="64">
        <f>'HubSpot Pivot'!K11</f>
        <v>0</v>
      </c>
      <c r="V13" s="64">
        <f>'HubSpot Pivot'!L11</f>
        <v>0</v>
      </c>
      <c r="W13" s="64">
        <f>'HubSpot Pivot'!M11</f>
        <v>0</v>
      </c>
      <c r="X13" s="64">
        <f>'HubSpot Pivot'!N11</f>
        <v>0</v>
      </c>
      <c r="Y13" s="64">
        <f>'HubSpot Pivot'!O11</f>
        <v>0</v>
      </c>
      <c r="Z13" s="64">
        <f>'HubSpot Pivot'!P11</f>
        <v>0</v>
      </c>
      <c r="AA13" s="64">
        <f>'HubSpot Pivot'!Q11</f>
        <v>0</v>
      </c>
      <c r="AB13" s="64">
        <f>'HubSpot Pivot'!R11</f>
        <v>0</v>
      </c>
      <c r="AC13" s="64">
        <f>'HubSpot Pivot'!S11</f>
        <v>0</v>
      </c>
      <c r="AD13" s="64">
        <f>'HubSpot Pivot'!T11</f>
        <v>0</v>
      </c>
      <c r="AE13" s="64">
        <f>'HubSpot Pivot'!U11</f>
        <v>0</v>
      </c>
      <c r="AF13" s="64">
        <f>'HubSpot Pivot'!V11</f>
        <v>0</v>
      </c>
      <c r="AG13" s="64">
        <f>'HubSpot Pivot'!W11</f>
        <v>0</v>
      </c>
      <c r="AH13" s="64">
        <f>'HubSpot Pivot'!X11</f>
        <v>0</v>
      </c>
      <c r="AI13" s="64">
        <f>'HubSpot Pivot'!Y11</f>
        <v>0</v>
      </c>
      <c r="AJ13" s="64">
        <f>'HubSpot Pivot'!Z11</f>
        <v>0</v>
      </c>
      <c r="AK13" s="64">
        <f>'HubSpot Pivot'!AA11</f>
        <v>0</v>
      </c>
      <c r="AL13" s="64">
        <f>'HubSpot Pivot'!AB11</f>
        <v>0</v>
      </c>
      <c r="AM13" s="64">
        <f>'HubSpot Pivot'!AC11</f>
        <v>0</v>
      </c>
      <c r="AN13" s="64">
        <f>'HubSpot Pivot'!AD11</f>
        <v>0</v>
      </c>
      <c r="AO13" s="64">
        <f>'HubSpot Pivot'!AE11</f>
        <v>0</v>
      </c>
      <c r="AP13" s="64">
        <f>'HubSpot Pivot'!AF11</f>
        <v>0</v>
      </c>
      <c r="AQ13" s="64">
        <f>'HubSpot Pivot'!AG11</f>
        <v>0</v>
      </c>
      <c r="AR13" s="64">
        <f>'HubSpot Pivot'!AH11</f>
        <v>0</v>
      </c>
      <c r="AS13" s="64">
        <f>'HubSpot Pivot'!AI11</f>
        <v>0</v>
      </c>
      <c r="AT13" s="64">
        <f>'HubSpot Pivot'!AJ11</f>
        <v>0</v>
      </c>
      <c r="AU13" s="64">
        <f>'HubSpot Pivot'!AK11</f>
        <v>0</v>
      </c>
      <c r="AV13" s="64">
        <f>'HubSpot Pivot'!AL11</f>
        <v>0</v>
      </c>
      <c r="AW13" s="64">
        <f>'HubSpot Pivot'!AM11</f>
        <v>0</v>
      </c>
      <c r="AX13" s="64">
        <f>'HubSpot Pivot'!AN11</f>
        <v>0</v>
      </c>
      <c r="AY13" s="64">
        <f>'HubSpot Pivot'!AO11</f>
        <v>0</v>
      </c>
      <c r="AZ13" s="64">
        <f>'HubSpot Pivot'!AP11</f>
        <v>0</v>
      </c>
      <c r="BA13" s="64">
        <f>'HubSpot Pivot'!AQ11</f>
        <v>0</v>
      </c>
      <c r="BB13" s="64">
        <f>'HubSpot Pivot'!AR11</f>
        <v>0</v>
      </c>
      <c r="BC13" s="64">
        <f>'HubSpot Pivot'!AS11</f>
        <v>0</v>
      </c>
      <c r="BD13" s="64">
        <f>'HubSpot Pivot'!AT11</f>
        <v>0</v>
      </c>
      <c r="BE13" s="64">
        <f>'HubSpot Pivot'!AU11</f>
        <v>0</v>
      </c>
      <c r="BF13" s="64">
        <f>'HubSpot Pivot'!AV11</f>
        <v>0</v>
      </c>
      <c r="BG13" s="64">
        <f>'HubSpot Pivot'!AW11</f>
        <v>0</v>
      </c>
      <c r="BH13" s="64">
        <f>'HubSpot Pivot'!AX11</f>
        <v>0</v>
      </c>
      <c r="BI13" s="64">
        <f>'HubSpot Pivot'!AY11</f>
        <v>0</v>
      </c>
      <c r="BJ13" s="64">
        <f>'HubSpot Pivot'!AZ11</f>
        <v>0</v>
      </c>
      <c r="BK13" s="64">
        <f>'HubSpot Pivot'!BA11</f>
        <v>0</v>
      </c>
      <c r="BL13" s="64">
        <f>'HubSpot Pivot'!BB11</f>
        <v>0</v>
      </c>
      <c r="BM13" s="64">
        <f>'HubSpot Pivot'!BC11</f>
        <v>0</v>
      </c>
      <c r="BN13" s="64">
        <f>'HubSpot Pivot'!BD11</f>
        <v>0</v>
      </c>
      <c r="BO13" s="64">
        <f>'HubSpot Pivot'!BE11</f>
        <v>0</v>
      </c>
      <c r="BP13" s="64">
        <f>'HubSpot Pivot'!BF11</f>
        <v>0</v>
      </c>
      <c r="BQ13" s="64">
        <f>'HubSpot Pivot'!BG11</f>
        <v>0</v>
      </c>
      <c r="BR13" s="64">
        <f>'HubSpot Pivot'!BH11</f>
        <v>0</v>
      </c>
      <c r="BS13" s="64">
        <f>'HubSpot Pivot'!BI11</f>
        <v>0</v>
      </c>
      <c r="BT13" s="64">
        <f>'HubSpot Pivot'!BJ11</f>
        <v>0</v>
      </c>
      <c r="BU13" s="64">
        <f>'HubSpot Pivot'!BK11</f>
        <v>0</v>
      </c>
      <c r="BV13" s="64">
        <f>'HubSpot Pivot'!BL11</f>
        <v>0</v>
      </c>
      <c r="BW13" s="64">
        <f>'HubSpot Pivot'!BM11</f>
        <v>0</v>
      </c>
      <c r="BX13" s="64">
        <f>'HubSpot Pivot'!BN11</f>
        <v>0</v>
      </c>
      <c r="BY13" s="64">
        <f>'HubSpot Pivot'!BO11</f>
        <v>0</v>
      </c>
      <c r="BZ13" s="64">
        <f>'HubSpot Pivot'!BP11</f>
        <v>0</v>
      </c>
      <c r="CA13" s="64">
        <f>'HubSpot Pivot'!BQ11</f>
        <v>0</v>
      </c>
      <c r="CB13" s="64">
        <f>'HubSpot Pivot'!BR11</f>
        <v>0</v>
      </c>
      <c r="CC13" s="64">
        <f>'HubSpot Pivot'!BS11</f>
        <v>0</v>
      </c>
      <c r="CD13" s="64">
        <f>'HubSpot Pivot'!BT11</f>
        <v>0</v>
      </c>
      <c r="CE13" s="64">
        <f>'HubSpot Pivot'!BU11</f>
        <v>0</v>
      </c>
    </row>
    <row r="14" spans="1:83" ht="12.75" customHeight="1" x14ac:dyDescent="0.15">
      <c r="A14" s="31" t="s">
        <v>210</v>
      </c>
      <c r="B14" s="31" t="s">
        <v>211</v>
      </c>
      <c r="E14" s="123" t="s">
        <v>225</v>
      </c>
      <c r="F14" s="31" t="s">
        <v>220</v>
      </c>
      <c r="I14" s="108"/>
      <c r="J14" s="108"/>
      <c r="K14" s="108"/>
      <c r="L14" s="64">
        <f>'HubSpot Pivot'!B12</f>
        <v>0</v>
      </c>
      <c r="M14" s="64">
        <f>'HubSpot Pivot'!C12</f>
        <v>0</v>
      </c>
      <c r="N14" s="64">
        <f>'HubSpot Pivot'!D12</f>
        <v>0</v>
      </c>
      <c r="O14" s="64">
        <f>'HubSpot Pivot'!E12</f>
        <v>0</v>
      </c>
      <c r="P14" s="64">
        <f>'HubSpot Pivot'!F12</f>
        <v>0</v>
      </c>
      <c r="Q14" s="64">
        <f>'HubSpot Pivot'!G12</f>
        <v>0</v>
      </c>
      <c r="R14" s="64">
        <f>'HubSpot Pivot'!H12</f>
        <v>0</v>
      </c>
      <c r="S14" s="64">
        <f>'HubSpot Pivot'!I12</f>
        <v>0</v>
      </c>
      <c r="T14" s="64">
        <f>'HubSpot Pivot'!J12</f>
        <v>0</v>
      </c>
      <c r="U14" s="64">
        <f>'HubSpot Pivot'!K12</f>
        <v>0</v>
      </c>
      <c r="V14" s="64">
        <f>'HubSpot Pivot'!L12</f>
        <v>0</v>
      </c>
      <c r="W14" s="64">
        <f>'HubSpot Pivot'!M12</f>
        <v>0</v>
      </c>
      <c r="X14" s="64">
        <f>'HubSpot Pivot'!N12</f>
        <v>11718.288</v>
      </c>
      <c r="Y14" s="64">
        <f>'HubSpot Pivot'!O12</f>
        <v>9755.2880000000005</v>
      </c>
      <c r="Z14" s="64">
        <f>'HubSpot Pivot'!P12</f>
        <v>9075.7880000000005</v>
      </c>
      <c r="AA14" s="64">
        <f>'HubSpot Pivot'!Q12</f>
        <v>7274</v>
      </c>
      <c r="AB14" s="64">
        <f>'HubSpot Pivot'!R12</f>
        <v>5900</v>
      </c>
      <c r="AC14" s="64">
        <f>'HubSpot Pivot'!S12</f>
        <v>5207</v>
      </c>
      <c r="AD14" s="64">
        <f>'HubSpot Pivot'!T12</f>
        <v>5000</v>
      </c>
      <c r="AE14" s="64">
        <f>'HubSpot Pivot'!U12</f>
        <v>5000</v>
      </c>
      <c r="AF14" s="64">
        <f>'HubSpot Pivot'!V12</f>
        <v>5000</v>
      </c>
      <c r="AG14" s="64">
        <f>'HubSpot Pivot'!W12</f>
        <v>5000</v>
      </c>
      <c r="AH14" s="64">
        <f>'HubSpot Pivot'!X12</f>
        <v>5000</v>
      </c>
      <c r="AI14" s="64">
        <f>'HubSpot Pivot'!Y12</f>
        <v>5000</v>
      </c>
      <c r="AJ14" s="64">
        <f>'HubSpot Pivot'!Z12</f>
        <v>5000</v>
      </c>
      <c r="AK14" s="64">
        <f>'HubSpot Pivot'!AA12</f>
        <v>5000</v>
      </c>
      <c r="AL14" s="64">
        <f>'HubSpot Pivot'!AB12</f>
        <v>5000</v>
      </c>
      <c r="AM14" s="64">
        <f>'HubSpot Pivot'!AC12</f>
        <v>5000</v>
      </c>
      <c r="AN14" s="64">
        <f>'HubSpot Pivot'!AD12</f>
        <v>5000</v>
      </c>
      <c r="AO14" s="64">
        <f>'HubSpot Pivot'!AE12</f>
        <v>5000</v>
      </c>
      <c r="AP14" s="64">
        <f>'HubSpot Pivot'!AF12</f>
        <v>5000</v>
      </c>
      <c r="AQ14" s="64">
        <f>'HubSpot Pivot'!AG12</f>
        <v>5000</v>
      </c>
      <c r="AR14" s="64">
        <f>'HubSpot Pivot'!AH12</f>
        <v>5000</v>
      </c>
      <c r="AS14" s="64">
        <f>'HubSpot Pivot'!AI12</f>
        <v>5000</v>
      </c>
      <c r="AT14" s="64">
        <f>'HubSpot Pivot'!AJ12</f>
        <v>5000</v>
      </c>
      <c r="AU14" s="64">
        <f>'HubSpot Pivot'!AK12</f>
        <v>5000</v>
      </c>
      <c r="AV14" s="64">
        <f>'HubSpot Pivot'!AL12</f>
        <v>5000</v>
      </c>
      <c r="AW14" s="64">
        <f>'HubSpot Pivot'!AM12</f>
        <v>5000</v>
      </c>
      <c r="AX14" s="64">
        <f>'HubSpot Pivot'!AN12</f>
        <v>5000</v>
      </c>
      <c r="AY14" s="64">
        <f>'HubSpot Pivot'!AO12</f>
        <v>5000</v>
      </c>
      <c r="AZ14" s="64">
        <f>'HubSpot Pivot'!AP12</f>
        <v>5000</v>
      </c>
      <c r="BA14" s="64">
        <f>'HubSpot Pivot'!AQ12</f>
        <v>5000</v>
      </c>
      <c r="BB14" s="64">
        <f>'HubSpot Pivot'!AR12</f>
        <v>5000</v>
      </c>
      <c r="BC14" s="64">
        <f>'HubSpot Pivot'!AS12</f>
        <v>5000</v>
      </c>
      <c r="BD14" s="64">
        <f>'HubSpot Pivot'!AT12</f>
        <v>5000</v>
      </c>
      <c r="BE14" s="64">
        <f>'HubSpot Pivot'!AU12</f>
        <v>5000</v>
      </c>
      <c r="BF14" s="64">
        <f>'HubSpot Pivot'!AV12</f>
        <v>5000</v>
      </c>
      <c r="BG14" s="64">
        <f>'HubSpot Pivot'!AW12</f>
        <v>5000</v>
      </c>
      <c r="BH14" s="64">
        <f>'HubSpot Pivot'!AX12</f>
        <v>5000</v>
      </c>
      <c r="BI14" s="64">
        <f>'HubSpot Pivot'!AY12</f>
        <v>5000</v>
      </c>
      <c r="BJ14" s="64">
        <f>'HubSpot Pivot'!AZ12</f>
        <v>5000</v>
      </c>
      <c r="BK14" s="64">
        <f>'HubSpot Pivot'!BA12</f>
        <v>5000</v>
      </c>
      <c r="BL14" s="64">
        <f>'HubSpot Pivot'!BB12</f>
        <v>5000</v>
      </c>
      <c r="BM14" s="64">
        <f>'HubSpot Pivot'!BC12</f>
        <v>5000</v>
      </c>
      <c r="BN14" s="64">
        <f>'HubSpot Pivot'!BD12</f>
        <v>5000</v>
      </c>
      <c r="BO14" s="64">
        <f>'HubSpot Pivot'!BE12</f>
        <v>5000</v>
      </c>
      <c r="BP14" s="64">
        <f>'HubSpot Pivot'!BF12</f>
        <v>0</v>
      </c>
      <c r="BQ14" s="64">
        <f>'HubSpot Pivot'!BG12</f>
        <v>0</v>
      </c>
      <c r="BR14" s="64">
        <f>'HubSpot Pivot'!BH12</f>
        <v>0</v>
      </c>
      <c r="BS14" s="64">
        <f>'HubSpot Pivot'!BI12</f>
        <v>0</v>
      </c>
      <c r="BT14" s="64">
        <f>'HubSpot Pivot'!BJ12</f>
        <v>0</v>
      </c>
      <c r="BU14" s="64">
        <f>'HubSpot Pivot'!BK12</f>
        <v>0</v>
      </c>
      <c r="BV14" s="64">
        <f>'HubSpot Pivot'!BL12</f>
        <v>0</v>
      </c>
      <c r="BW14" s="64">
        <f>'HubSpot Pivot'!BM12</f>
        <v>0</v>
      </c>
      <c r="BX14" s="64">
        <f>'HubSpot Pivot'!BN12</f>
        <v>0</v>
      </c>
      <c r="BY14" s="64">
        <f>'HubSpot Pivot'!BO12</f>
        <v>0</v>
      </c>
      <c r="BZ14" s="64">
        <f>'HubSpot Pivot'!BP12</f>
        <v>0</v>
      </c>
      <c r="CA14" s="64">
        <f>'HubSpot Pivot'!BQ12</f>
        <v>0</v>
      </c>
      <c r="CB14" s="64">
        <f>'HubSpot Pivot'!BR12</f>
        <v>0</v>
      </c>
      <c r="CC14" s="64">
        <f>'HubSpot Pivot'!BS12</f>
        <v>0</v>
      </c>
      <c r="CD14" s="64">
        <f>'HubSpot Pivot'!BT12</f>
        <v>0</v>
      </c>
      <c r="CE14" s="64">
        <f>'HubSpot Pivot'!BU12</f>
        <v>0</v>
      </c>
    </row>
    <row r="15" spans="1:83" ht="12.75" customHeight="1" x14ac:dyDescent="0.15">
      <c r="A15" s="31" t="s">
        <v>210</v>
      </c>
      <c r="B15" s="31" t="s">
        <v>211</v>
      </c>
      <c r="E15" s="123" t="s">
        <v>226</v>
      </c>
      <c r="F15" s="31" t="s">
        <v>227</v>
      </c>
      <c r="I15" s="108">
        <v>0</v>
      </c>
      <c r="J15" s="108">
        <v>0</v>
      </c>
      <c r="K15" s="108">
        <v>0</v>
      </c>
      <c r="L15" s="64">
        <f>'HubSpot Pivot'!B13</f>
        <v>0</v>
      </c>
      <c r="M15" s="64">
        <f>'HubSpot Pivot'!C13</f>
        <v>0</v>
      </c>
      <c r="N15" s="64">
        <f>'HubSpot Pivot'!D13</f>
        <v>0</v>
      </c>
      <c r="O15" s="64">
        <f>'HubSpot Pivot'!E13</f>
        <v>0</v>
      </c>
      <c r="P15" s="64">
        <f>'HubSpot Pivot'!F13</f>
        <v>0</v>
      </c>
      <c r="Q15" s="64">
        <f>'HubSpot Pivot'!G13</f>
        <v>0</v>
      </c>
      <c r="R15" s="64">
        <f>'HubSpot Pivot'!H13</f>
        <v>0</v>
      </c>
      <c r="S15" s="64">
        <f>'HubSpot Pivot'!I13</f>
        <v>0</v>
      </c>
      <c r="T15" s="64">
        <f>'HubSpot Pivot'!J13</f>
        <v>0</v>
      </c>
      <c r="U15" s="64">
        <f>'HubSpot Pivot'!K13</f>
        <v>0</v>
      </c>
      <c r="V15" s="64">
        <f>'HubSpot Pivot'!L13</f>
        <v>0</v>
      </c>
      <c r="W15" s="64">
        <f>'HubSpot Pivot'!M13</f>
        <v>0</v>
      </c>
      <c r="X15" s="64">
        <f>'HubSpot Pivot'!N13</f>
        <v>0</v>
      </c>
      <c r="Y15" s="64">
        <f>'HubSpot Pivot'!O13</f>
        <v>11609</v>
      </c>
      <c r="Z15" s="64">
        <f>'HubSpot Pivot'!P13</f>
        <v>3775</v>
      </c>
      <c r="AA15" s="64">
        <f>'HubSpot Pivot'!Q13</f>
        <v>37260</v>
      </c>
      <c r="AB15" s="64">
        <f>'HubSpot Pivot'!R13</f>
        <v>4860</v>
      </c>
      <c r="AC15" s="64">
        <f>'HubSpot Pivot'!S13</f>
        <v>11340</v>
      </c>
      <c r="AD15" s="64">
        <f>'HubSpot Pivot'!T13</f>
        <v>0</v>
      </c>
      <c r="AE15" s="64">
        <f>'HubSpot Pivot'!U13</f>
        <v>0</v>
      </c>
      <c r="AF15" s="64">
        <f>'HubSpot Pivot'!V13</f>
        <v>0</v>
      </c>
      <c r="AG15" s="64">
        <f>'HubSpot Pivot'!W13</f>
        <v>0</v>
      </c>
      <c r="AH15" s="64">
        <f>'HubSpot Pivot'!X13</f>
        <v>0</v>
      </c>
      <c r="AI15" s="64">
        <f>'HubSpot Pivot'!Y13</f>
        <v>0</v>
      </c>
      <c r="AJ15" s="64">
        <f>'HubSpot Pivot'!Z13</f>
        <v>0</v>
      </c>
      <c r="AK15" s="64">
        <f>'HubSpot Pivot'!AA13</f>
        <v>0</v>
      </c>
      <c r="AL15" s="64">
        <f>'HubSpot Pivot'!AB13</f>
        <v>0</v>
      </c>
      <c r="AM15" s="64">
        <f>'HubSpot Pivot'!AC13</f>
        <v>0</v>
      </c>
      <c r="AN15" s="64">
        <f>'HubSpot Pivot'!AD13</f>
        <v>0</v>
      </c>
      <c r="AO15" s="64">
        <f>'HubSpot Pivot'!AE13</f>
        <v>0</v>
      </c>
      <c r="AP15" s="64">
        <f>'HubSpot Pivot'!AF13</f>
        <v>0</v>
      </c>
      <c r="AQ15" s="64">
        <f>'HubSpot Pivot'!AG13</f>
        <v>0</v>
      </c>
      <c r="AR15" s="64">
        <f>'HubSpot Pivot'!AH13</f>
        <v>0</v>
      </c>
      <c r="AS15" s="64">
        <f>'HubSpot Pivot'!AI13</f>
        <v>0</v>
      </c>
      <c r="AT15" s="64">
        <f>'HubSpot Pivot'!AJ13</f>
        <v>0</v>
      </c>
      <c r="AU15" s="64">
        <f>'HubSpot Pivot'!AK13</f>
        <v>0</v>
      </c>
      <c r="AV15" s="64">
        <f>'HubSpot Pivot'!AL13</f>
        <v>0</v>
      </c>
      <c r="AW15" s="64">
        <f>'HubSpot Pivot'!AM13</f>
        <v>0</v>
      </c>
      <c r="AX15" s="64">
        <f>'HubSpot Pivot'!AN13</f>
        <v>0</v>
      </c>
      <c r="AY15" s="64">
        <f>'HubSpot Pivot'!AO13</f>
        <v>0</v>
      </c>
      <c r="AZ15" s="64">
        <f>'HubSpot Pivot'!AP13</f>
        <v>0</v>
      </c>
      <c r="BA15" s="64">
        <f>'HubSpot Pivot'!AQ13</f>
        <v>0</v>
      </c>
      <c r="BB15" s="64">
        <f>'HubSpot Pivot'!AR13</f>
        <v>0</v>
      </c>
      <c r="BC15" s="64">
        <f>'HubSpot Pivot'!AS13</f>
        <v>0</v>
      </c>
      <c r="BD15" s="64">
        <f>'HubSpot Pivot'!AT13</f>
        <v>0</v>
      </c>
      <c r="BE15" s="64">
        <f>'HubSpot Pivot'!AU13</f>
        <v>0</v>
      </c>
      <c r="BF15" s="64">
        <f>'HubSpot Pivot'!AV13</f>
        <v>0</v>
      </c>
      <c r="BG15" s="64">
        <f>'HubSpot Pivot'!AW13</f>
        <v>0</v>
      </c>
      <c r="BH15" s="64">
        <f>'HubSpot Pivot'!AX13</f>
        <v>0</v>
      </c>
      <c r="BI15" s="64">
        <f>'HubSpot Pivot'!AY13</f>
        <v>0</v>
      </c>
      <c r="BJ15" s="64">
        <f>'HubSpot Pivot'!AZ13</f>
        <v>0</v>
      </c>
      <c r="BK15" s="64">
        <f>'HubSpot Pivot'!BA13</f>
        <v>0</v>
      </c>
      <c r="BL15" s="64">
        <f>'HubSpot Pivot'!BB13</f>
        <v>0</v>
      </c>
      <c r="BM15" s="64">
        <f>'HubSpot Pivot'!BC13</f>
        <v>0</v>
      </c>
      <c r="BN15" s="64">
        <f>'HubSpot Pivot'!BD13</f>
        <v>0</v>
      </c>
      <c r="BO15" s="64">
        <f>'HubSpot Pivot'!BE13</f>
        <v>0</v>
      </c>
      <c r="BP15" s="64">
        <f>'HubSpot Pivot'!BF13</f>
        <v>0</v>
      </c>
      <c r="BQ15" s="64">
        <f>'HubSpot Pivot'!BG13</f>
        <v>0</v>
      </c>
      <c r="BR15" s="64">
        <f>'HubSpot Pivot'!BH13</f>
        <v>0</v>
      </c>
      <c r="BS15" s="64">
        <f>'HubSpot Pivot'!BI13</f>
        <v>0</v>
      </c>
      <c r="BT15" s="64">
        <f>'HubSpot Pivot'!BJ13</f>
        <v>0</v>
      </c>
      <c r="BU15" s="64">
        <f>'HubSpot Pivot'!BK13</f>
        <v>0</v>
      </c>
      <c r="BV15" s="64">
        <f>'HubSpot Pivot'!BL13</f>
        <v>0</v>
      </c>
      <c r="BW15" s="64">
        <f>'HubSpot Pivot'!BM13</f>
        <v>0</v>
      </c>
      <c r="BX15" s="64">
        <f>'HubSpot Pivot'!BN13</f>
        <v>0</v>
      </c>
      <c r="BY15" s="64">
        <f>'HubSpot Pivot'!BO13</f>
        <v>0</v>
      </c>
      <c r="BZ15" s="64">
        <f>'HubSpot Pivot'!BP13</f>
        <v>0</v>
      </c>
      <c r="CA15" s="64">
        <f>'HubSpot Pivot'!BQ13</f>
        <v>0</v>
      </c>
      <c r="CB15" s="64">
        <f>'HubSpot Pivot'!BR13</f>
        <v>0</v>
      </c>
      <c r="CC15" s="64">
        <f>'HubSpot Pivot'!BS13</f>
        <v>0</v>
      </c>
      <c r="CD15" s="64">
        <f>'HubSpot Pivot'!BT13</f>
        <v>0</v>
      </c>
      <c r="CE15" s="64">
        <f>'HubSpot Pivot'!BU13</f>
        <v>0</v>
      </c>
    </row>
    <row r="16" spans="1:83" ht="12.75" customHeight="1" x14ac:dyDescent="0.2">
      <c r="B16" s="31" t="s">
        <v>171</v>
      </c>
      <c r="E16" s="63" t="s">
        <v>228</v>
      </c>
      <c r="F16" s="31"/>
      <c r="I16" s="108"/>
      <c r="J16" s="108"/>
      <c r="K16" s="108"/>
      <c r="L16" s="64">
        <f>'Revenue Model auto'!B80</f>
        <v>0</v>
      </c>
      <c r="M16" s="64">
        <f>'Revenue Model auto'!C80</f>
        <v>0</v>
      </c>
      <c r="N16" s="64">
        <f>'Revenue Model auto'!D80</f>
        <v>0</v>
      </c>
      <c r="O16" s="64">
        <f>'Revenue Model auto'!E80</f>
        <v>0</v>
      </c>
      <c r="P16" s="64">
        <f>'Revenue Model auto'!F80</f>
        <v>0</v>
      </c>
      <c r="Q16" s="64">
        <f>'Revenue Model auto'!G80</f>
        <v>0</v>
      </c>
      <c r="R16" s="64">
        <f>'Revenue Model auto'!H80</f>
        <v>0</v>
      </c>
      <c r="S16" s="64">
        <f>'Revenue Model auto'!I80</f>
        <v>0</v>
      </c>
      <c r="T16" s="64">
        <f>'Revenue Model auto'!J80</f>
        <v>0</v>
      </c>
      <c r="U16" s="64">
        <f>'Revenue Model auto'!K80</f>
        <v>0</v>
      </c>
      <c r="V16" s="64">
        <f>'Revenue Model auto'!L80</f>
        <v>0</v>
      </c>
      <c r="W16" s="64">
        <f>'Revenue Model auto'!M80</f>
        <v>0</v>
      </c>
      <c r="X16" s="64">
        <f>'Revenue Model auto'!N80</f>
        <v>25312.5</v>
      </c>
      <c r="Y16" s="64">
        <f>'Revenue Model auto'!O80</f>
        <v>33750</v>
      </c>
      <c r="Z16" s="64">
        <f>'Revenue Model auto'!P80</f>
        <v>33750</v>
      </c>
      <c r="AA16" s="64">
        <f>'Revenue Model auto'!Q80</f>
        <v>140833.33333333331</v>
      </c>
      <c r="AB16" s="64">
        <f>'Revenue Model auto'!R80</f>
        <v>149270.83333333331</v>
      </c>
      <c r="AC16" s="64">
        <f>'Revenue Model auto'!S80</f>
        <v>174583.33333333331</v>
      </c>
      <c r="AD16" s="64">
        <f>'Revenue Model auto'!T80</f>
        <v>199895.83333333331</v>
      </c>
      <c r="AE16" s="64">
        <f>'Revenue Model auto'!U80</f>
        <v>306979.16666666663</v>
      </c>
      <c r="AF16" s="64">
        <f>'Revenue Model auto'!V80</f>
        <v>315416.66666666663</v>
      </c>
      <c r="AG16" s="64">
        <f>'Revenue Model auto'!W80</f>
        <v>332291.66666666663</v>
      </c>
      <c r="AH16" s="64">
        <f>'Revenue Model auto'!X80</f>
        <v>357604.16666666663</v>
      </c>
      <c r="AI16" s="64">
        <f>'Revenue Model auto'!Y80</f>
        <v>464687.5</v>
      </c>
      <c r="AJ16" s="64">
        <f>'Revenue Model auto'!Z80</f>
        <v>447812.5</v>
      </c>
      <c r="AK16" s="64">
        <f>'Revenue Model auto'!AA80</f>
        <v>464687.5</v>
      </c>
      <c r="AL16" s="64">
        <f>'Revenue Model auto'!AB80</f>
        <v>580208.33333333326</v>
      </c>
      <c r="AM16" s="64">
        <f>'Revenue Model auto'!AC80</f>
        <v>506875</v>
      </c>
      <c r="AN16" s="64">
        <f>'Revenue Model auto'!AD80</f>
        <v>622395.83333333326</v>
      </c>
      <c r="AO16" s="64">
        <f>'Revenue Model auto'!AE80</f>
        <v>630833.33333333326</v>
      </c>
      <c r="AP16" s="64">
        <f>'Revenue Model auto'!AF80</f>
        <v>639270.83333333326</v>
      </c>
      <c r="AQ16" s="64">
        <f>'Revenue Model auto'!AG80</f>
        <v>656145.83333333326</v>
      </c>
      <c r="AR16" s="64">
        <f>'Revenue Model auto'!AH80</f>
        <v>681458.33333333326</v>
      </c>
      <c r="AS16" s="64">
        <f>'Revenue Model auto'!AI80</f>
        <v>698333.33333333326</v>
      </c>
      <c r="AT16" s="64">
        <f>'Revenue Model auto'!AJ80</f>
        <v>796979.16666666674</v>
      </c>
      <c r="AU16" s="64">
        <f>'Revenue Model auto'!AK80</f>
        <v>723645.83333333326</v>
      </c>
      <c r="AV16" s="64">
        <f>'Revenue Model auto'!AL80</f>
        <v>748958.33333333326</v>
      </c>
      <c r="AW16" s="64">
        <f>'Revenue Model auto'!AM80</f>
        <v>830729.16666666674</v>
      </c>
      <c r="AX16" s="64">
        <f>'Revenue Model auto'!AN80</f>
        <v>748958.33333333326</v>
      </c>
      <c r="AY16" s="64">
        <f>'Revenue Model auto'!AO80</f>
        <v>830729.16666666674</v>
      </c>
      <c r="AZ16" s="64">
        <f>'Revenue Model auto'!AP80</f>
        <v>748958.33333333326</v>
      </c>
      <c r="BA16" s="64">
        <f>'Revenue Model auto'!AQ80</f>
        <v>830729.16666666674</v>
      </c>
      <c r="BB16" s="64">
        <f>'Revenue Model auto'!AR80</f>
        <v>830729.16666666674</v>
      </c>
      <c r="BC16" s="64">
        <f>'Revenue Model auto'!AS80</f>
        <v>830729.16666666674</v>
      </c>
      <c r="BD16" s="64">
        <f>'Revenue Model auto'!AT80</f>
        <v>830729.16666666674</v>
      </c>
      <c r="BE16" s="64">
        <f>'Revenue Model auto'!AU80</f>
        <v>912500</v>
      </c>
      <c r="BF16" s="64">
        <f>'Revenue Model auto'!AV80</f>
        <v>912500</v>
      </c>
      <c r="BG16" s="64">
        <f>'Revenue Model auto'!AW80</f>
        <v>994270.83333333337</v>
      </c>
      <c r="BH16" s="64">
        <f>'Revenue Model auto'!AX80</f>
        <v>994270.83333333337</v>
      </c>
      <c r="BI16" s="64">
        <f>'Revenue Model auto'!AY80</f>
        <v>994270.83333333337</v>
      </c>
      <c r="BJ16" s="64">
        <f>'Revenue Model auto'!AZ80</f>
        <v>994270.83333333337</v>
      </c>
      <c r="BK16" s="64">
        <f>'Revenue Model auto'!BA80</f>
        <v>994270.83333333337</v>
      </c>
      <c r="BL16" s="64">
        <f>'Revenue Model auto'!BB80</f>
        <v>1076041.6666666665</v>
      </c>
      <c r="BM16" s="64">
        <f>'Revenue Model auto'!BC80</f>
        <v>1076041.6666666665</v>
      </c>
      <c r="BN16" s="64">
        <f>'Revenue Model auto'!BD80</f>
        <v>1157812.5</v>
      </c>
      <c r="BO16" s="64">
        <f>'Revenue Model auto'!BE80</f>
        <v>1157812.5</v>
      </c>
      <c r="BP16" s="64">
        <f>'Revenue Model auto'!BF80</f>
        <v>1157812.5</v>
      </c>
      <c r="BQ16" s="64">
        <f>'Revenue Model auto'!BG80</f>
        <v>1157812.5</v>
      </c>
      <c r="BR16" s="64">
        <f>'Revenue Model auto'!BH80</f>
        <v>1157812.5</v>
      </c>
      <c r="BS16" s="64">
        <f>'Revenue Model auto'!BI80</f>
        <v>1157812.5</v>
      </c>
      <c r="BT16" s="64">
        <f>'Revenue Model auto'!BJ80</f>
        <v>1157812.5</v>
      </c>
      <c r="BU16" s="64">
        <f>'Revenue Model auto'!BK80</f>
        <v>1157812.5</v>
      </c>
      <c r="BV16" s="64">
        <f>'Revenue Model auto'!BL80</f>
        <v>1174687.5</v>
      </c>
      <c r="BW16" s="64">
        <f>'Revenue Model auto'!BM80</f>
        <v>1174687.5</v>
      </c>
      <c r="BX16" s="64">
        <f>'Revenue Model auto'!BN80</f>
        <v>1076041.6666666665</v>
      </c>
      <c r="BY16" s="64">
        <f>'Revenue Model auto'!BO80</f>
        <v>1084479.1666666665</v>
      </c>
      <c r="BZ16" s="64">
        <f>'Revenue Model auto'!BP80</f>
        <v>1084479.1666666665</v>
      </c>
      <c r="CA16" s="64">
        <f>'Revenue Model auto'!BQ80</f>
        <v>994270.83333333337</v>
      </c>
      <c r="CB16" s="64">
        <f>'Revenue Model auto'!BR80</f>
        <v>1067604.1666666665</v>
      </c>
      <c r="CC16" s="64">
        <f>'Revenue Model auto'!BS80</f>
        <v>1002708.3333333334</v>
      </c>
      <c r="CD16" s="64">
        <f>'Revenue Model auto'!BT80</f>
        <v>994270.83333333337</v>
      </c>
      <c r="CE16" s="64">
        <f>'Revenue Model auto'!BU80</f>
        <v>904062.5</v>
      </c>
    </row>
    <row r="17" spans="2:83" ht="12.75" customHeight="1" x14ac:dyDescent="0.2">
      <c r="B17" s="31" t="s">
        <v>171</v>
      </c>
      <c r="E17" s="63" t="s">
        <v>229</v>
      </c>
      <c r="F17" s="31"/>
      <c r="I17" s="108"/>
      <c r="J17" s="108"/>
      <c r="K17" s="108"/>
      <c r="L17" s="64">
        <f>'Revenue Model auto'!B81</f>
        <v>0</v>
      </c>
      <c r="M17" s="64">
        <f>'Revenue Model auto'!C81</f>
        <v>0</v>
      </c>
      <c r="N17" s="64">
        <f>'Revenue Model auto'!D81</f>
        <v>0</v>
      </c>
      <c r="O17" s="64">
        <f>'Revenue Model auto'!E81</f>
        <v>0</v>
      </c>
      <c r="P17" s="64">
        <f>'Revenue Model auto'!F81</f>
        <v>0</v>
      </c>
      <c r="Q17" s="64">
        <f>'Revenue Model auto'!G81</f>
        <v>0</v>
      </c>
      <c r="R17" s="64">
        <f>'Revenue Model auto'!H81</f>
        <v>0</v>
      </c>
      <c r="S17" s="64">
        <f>'Revenue Model auto'!I81</f>
        <v>0</v>
      </c>
      <c r="T17" s="64">
        <f>'Revenue Model auto'!J81</f>
        <v>0</v>
      </c>
      <c r="U17" s="64">
        <f>'Revenue Model auto'!K81</f>
        <v>0</v>
      </c>
      <c r="V17" s="64">
        <f>'Revenue Model auto'!L81</f>
        <v>0</v>
      </c>
      <c r="W17" s="64">
        <f>'Revenue Model auto'!M81</f>
        <v>0</v>
      </c>
      <c r="X17" s="64">
        <f>'Revenue Model auto'!N81</f>
        <v>72500</v>
      </c>
      <c r="Y17" s="64">
        <f>'Revenue Model auto'!O81</f>
        <v>25000</v>
      </c>
      <c r="Z17" s="64">
        <f>'Revenue Model auto'!P81</f>
        <v>0</v>
      </c>
      <c r="AA17" s="64">
        <f>'Revenue Model auto'!Q81</f>
        <v>120000</v>
      </c>
      <c r="AB17" s="64">
        <f>'Revenue Model auto'!R81</f>
        <v>25000</v>
      </c>
      <c r="AC17" s="64">
        <f>'Revenue Model auto'!S81</f>
        <v>72500</v>
      </c>
      <c r="AD17" s="64">
        <f>'Revenue Model auto'!T81</f>
        <v>72500</v>
      </c>
      <c r="AE17" s="64">
        <f>'Revenue Model auto'!U81</f>
        <v>120000</v>
      </c>
      <c r="AF17" s="64">
        <f>'Revenue Model auto'!V81</f>
        <v>25000</v>
      </c>
      <c r="AG17" s="64">
        <f>'Revenue Model auto'!W81</f>
        <v>47500</v>
      </c>
      <c r="AH17" s="64">
        <f>'Revenue Model auto'!X81</f>
        <v>72500</v>
      </c>
      <c r="AI17" s="64">
        <f>'Revenue Model auto'!Y81</f>
        <v>120000</v>
      </c>
      <c r="AJ17" s="64">
        <f>'Revenue Model auto'!Z81</f>
        <v>25000</v>
      </c>
      <c r="AK17" s="64">
        <f>'Revenue Model auto'!AA81</f>
        <v>72500</v>
      </c>
      <c r="AL17" s="64">
        <f>'Revenue Model auto'!AB81</f>
        <v>145000</v>
      </c>
      <c r="AM17" s="64">
        <f>'Revenue Model auto'!AC81</f>
        <v>97500</v>
      </c>
      <c r="AN17" s="64">
        <f>'Revenue Model auto'!AD81</f>
        <v>167500</v>
      </c>
      <c r="AO17" s="64">
        <f>'Revenue Model auto'!AE81</f>
        <v>97500</v>
      </c>
      <c r="AP17" s="64">
        <f>'Revenue Model auto'!AF81</f>
        <v>97500</v>
      </c>
      <c r="AQ17" s="64">
        <f>'Revenue Model auto'!AG81</f>
        <v>167500</v>
      </c>
      <c r="AR17" s="64">
        <f>'Revenue Model auto'!AH81</f>
        <v>97500</v>
      </c>
      <c r="AS17" s="64">
        <f>'Revenue Model auto'!AI81</f>
        <v>97500</v>
      </c>
      <c r="AT17" s="64">
        <f>'Revenue Model auto'!AJ81</f>
        <v>167500</v>
      </c>
      <c r="AU17" s="64">
        <f>'Revenue Model auto'!AK81</f>
        <v>97500</v>
      </c>
      <c r="AV17" s="64">
        <f>'Revenue Model auto'!AL81</f>
        <v>97500</v>
      </c>
      <c r="AW17" s="64">
        <f>'Revenue Model auto'!AM81</f>
        <v>120000</v>
      </c>
      <c r="AX17" s="64">
        <f>'Revenue Model auto'!AN81</f>
        <v>97500</v>
      </c>
      <c r="AY17" s="64">
        <f>'Revenue Model auto'!AO81</f>
        <v>145000</v>
      </c>
      <c r="AZ17" s="64">
        <f>'Revenue Model auto'!AP81</f>
        <v>120000</v>
      </c>
      <c r="BA17" s="64">
        <f>'Revenue Model auto'!AQ81</f>
        <v>145000</v>
      </c>
      <c r="BB17" s="64">
        <f>'Revenue Model auto'!AR81</f>
        <v>97500</v>
      </c>
      <c r="BC17" s="64">
        <f>'Revenue Model auto'!AS81</f>
        <v>167500</v>
      </c>
      <c r="BD17" s="64">
        <f>'Revenue Model auto'!AT81</f>
        <v>97500</v>
      </c>
      <c r="BE17" s="64">
        <f>'Revenue Model auto'!AU81</f>
        <v>145000</v>
      </c>
      <c r="BF17" s="64">
        <f>'Revenue Model auto'!AV81</f>
        <v>167500</v>
      </c>
      <c r="BG17" s="64">
        <f>'Revenue Model auto'!AW81</f>
        <v>145000</v>
      </c>
      <c r="BH17" s="64">
        <f>'Revenue Model auto'!AX81</f>
        <v>97500</v>
      </c>
      <c r="BI17" s="64">
        <f>'Revenue Model auto'!AY81</f>
        <v>120000</v>
      </c>
      <c r="BJ17" s="64">
        <f>'Revenue Model auto'!AZ81</f>
        <v>97500</v>
      </c>
      <c r="BK17" s="64">
        <f>'Revenue Model auto'!BA81</f>
        <v>145000</v>
      </c>
      <c r="BL17" s="64">
        <f>'Revenue Model auto'!BB81</f>
        <v>167500</v>
      </c>
      <c r="BM17" s="64">
        <f>'Revenue Model auto'!BC81</f>
        <v>145000</v>
      </c>
      <c r="BN17" s="64">
        <f>'Revenue Model auto'!BD81</f>
        <v>145000</v>
      </c>
      <c r="BO17" s="64">
        <f>'Revenue Model auto'!BE81</f>
        <v>167500</v>
      </c>
      <c r="BP17" s="64">
        <f>'Revenue Model auto'!BF81</f>
        <v>97500</v>
      </c>
      <c r="BQ17" s="64">
        <f>'Revenue Model auto'!BG81</f>
        <v>145000</v>
      </c>
      <c r="BR17" s="64">
        <f>'Revenue Model auto'!BH81</f>
        <v>167500</v>
      </c>
      <c r="BS17" s="64">
        <f>'Revenue Model auto'!BI81</f>
        <v>145000</v>
      </c>
      <c r="BT17" s="64">
        <f>'Revenue Model auto'!BJ81</f>
        <v>97500</v>
      </c>
      <c r="BU17" s="64">
        <f>'Revenue Model auto'!BK81</f>
        <v>120000</v>
      </c>
      <c r="BV17" s="64">
        <f>'Revenue Model auto'!BL81</f>
        <v>145000</v>
      </c>
      <c r="BW17" s="64">
        <f>'Revenue Model auto'!BM81</f>
        <v>145000</v>
      </c>
      <c r="BX17" s="64">
        <f>'Revenue Model auto'!BN81</f>
        <v>72500</v>
      </c>
      <c r="BY17" s="64">
        <f>'Revenue Model auto'!BO81</f>
        <v>167500</v>
      </c>
      <c r="BZ17" s="64">
        <f>'Revenue Model auto'!BP81</f>
        <v>145000</v>
      </c>
      <c r="CA17" s="64">
        <f>'Revenue Model auto'!BQ81</f>
        <v>97500</v>
      </c>
      <c r="CB17" s="64">
        <f>'Revenue Model auto'!BR81</f>
        <v>120000</v>
      </c>
      <c r="CC17" s="64">
        <f>'Revenue Model auto'!BS81</f>
        <v>145000</v>
      </c>
      <c r="CD17" s="64">
        <f>'Revenue Model auto'!BT81</f>
        <v>145000</v>
      </c>
      <c r="CE17" s="64">
        <f>'Revenue Model auto'!BU81</f>
        <v>72500</v>
      </c>
    </row>
    <row r="18" spans="2:83" ht="12.75" customHeight="1" x14ac:dyDescent="0.2">
      <c r="B18" s="31" t="s">
        <v>171</v>
      </c>
      <c r="E18" s="63" t="s">
        <v>230</v>
      </c>
      <c r="F18" s="31"/>
      <c r="I18" s="108"/>
      <c r="J18" s="108"/>
      <c r="K18" s="108"/>
      <c r="L18" s="64">
        <f>'Revenue Model auto'!B82</f>
        <v>0</v>
      </c>
      <c r="M18" s="64">
        <f>'Revenue Model auto'!C82</f>
        <v>0</v>
      </c>
      <c r="N18" s="64">
        <f>'Revenue Model auto'!D82</f>
        <v>0</v>
      </c>
      <c r="O18" s="64">
        <f>'Revenue Model auto'!E82</f>
        <v>0</v>
      </c>
      <c r="P18" s="64">
        <f>'Revenue Model auto'!F82</f>
        <v>0</v>
      </c>
      <c r="Q18" s="64">
        <f>'Revenue Model auto'!G82</f>
        <v>0</v>
      </c>
      <c r="R18" s="64">
        <f>'Revenue Model auto'!H82</f>
        <v>0</v>
      </c>
      <c r="S18" s="64">
        <f>'Revenue Model auto'!I82</f>
        <v>0</v>
      </c>
      <c r="T18" s="64">
        <f>'Revenue Model auto'!J82</f>
        <v>0</v>
      </c>
      <c r="U18" s="64">
        <f>'Revenue Model auto'!K82</f>
        <v>0</v>
      </c>
      <c r="V18" s="64">
        <f>'Revenue Model auto'!L82</f>
        <v>0</v>
      </c>
      <c r="W18" s="64">
        <f>'Revenue Model auto'!M82</f>
        <v>0</v>
      </c>
      <c r="X18" s="64">
        <f>'Revenue Model auto'!N82</f>
        <v>2000</v>
      </c>
      <c r="Y18" s="64">
        <f>'Revenue Model auto'!O82</f>
        <v>3000</v>
      </c>
      <c r="Z18" s="64">
        <f>'Revenue Model auto'!P82</f>
        <v>3000</v>
      </c>
      <c r="AA18" s="64">
        <f>'Revenue Model auto'!Q82</f>
        <v>6000</v>
      </c>
      <c r="AB18" s="64">
        <f>'Revenue Model auto'!R82</f>
        <v>7000</v>
      </c>
      <c r="AC18" s="64">
        <f>'Revenue Model auto'!S82</f>
        <v>9000</v>
      </c>
      <c r="AD18" s="64">
        <f>'Revenue Model auto'!T82</f>
        <v>11000</v>
      </c>
      <c r="AE18" s="64">
        <f>'Revenue Model auto'!U82</f>
        <v>14000</v>
      </c>
      <c r="AF18" s="64">
        <f>'Revenue Model auto'!V82</f>
        <v>15000</v>
      </c>
      <c r="AG18" s="64">
        <f>'Revenue Model auto'!W82</f>
        <v>16000</v>
      </c>
      <c r="AH18" s="64">
        <f>'Revenue Model auto'!X82</f>
        <v>18000</v>
      </c>
      <c r="AI18" s="64">
        <f>'Revenue Model auto'!Y82</f>
        <v>21000</v>
      </c>
      <c r="AJ18" s="64">
        <f>'Revenue Model auto'!Z82</f>
        <v>20000</v>
      </c>
      <c r="AK18" s="64">
        <f>'Revenue Model auto'!AA82</f>
        <v>21000</v>
      </c>
      <c r="AL18" s="64">
        <f>'Revenue Model auto'!AB82</f>
        <v>25000</v>
      </c>
      <c r="AM18" s="64">
        <f>'Revenue Model auto'!AC82</f>
        <v>25000</v>
      </c>
      <c r="AN18" s="64">
        <f>'Revenue Model auto'!AD82</f>
        <v>28000</v>
      </c>
      <c r="AO18" s="64">
        <f>'Revenue Model auto'!AE82</f>
        <v>29000</v>
      </c>
      <c r="AP18" s="64">
        <f>'Revenue Model auto'!AF82</f>
        <v>30000</v>
      </c>
      <c r="AQ18" s="64">
        <f>'Revenue Model auto'!AG82</f>
        <v>31000</v>
      </c>
      <c r="AR18" s="64">
        <f>'Revenue Model auto'!AH82</f>
        <v>33000</v>
      </c>
      <c r="AS18" s="64">
        <f>'Revenue Model auto'!AI82</f>
        <v>35000</v>
      </c>
      <c r="AT18" s="64">
        <f>'Revenue Model auto'!AJ82</f>
        <v>37000</v>
      </c>
      <c r="AU18" s="64">
        <f>'Revenue Model auto'!AK82</f>
        <v>37000</v>
      </c>
      <c r="AV18" s="64">
        <f>'Revenue Model auto'!AL82</f>
        <v>39000</v>
      </c>
      <c r="AW18" s="64">
        <f>'Revenue Model auto'!AM82</f>
        <v>40000</v>
      </c>
      <c r="AX18" s="64">
        <f>'Revenue Model auto'!AN82</f>
        <v>39000</v>
      </c>
      <c r="AY18" s="64">
        <f>'Revenue Model auto'!AO82</f>
        <v>40000</v>
      </c>
      <c r="AZ18" s="64">
        <f>'Revenue Model auto'!AP82</f>
        <v>39000</v>
      </c>
      <c r="BA18" s="64">
        <f>'Revenue Model auto'!AQ82</f>
        <v>40000</v>
      </c>
      <c r="BB18" s="64">
        <f>'Revenue Model auto'!AR82</f>
        <v>40000</v>
      </c>
      <c r="BC18" s="64">
        <f>'Revenue Model auto'!AS82</f>
        <v>40000</v>
      </c>
      <c r="BD18" s="64">
        <f>'Revenue Model auto'!AT82</f>
        <v>40000</v>
      </c>
      <c r="BE18" s="64">
        <f>'Revenue Model auto'!AU82</f>
        <v>41000</v>
      </c>
      <c r="BF18" s="64">
        <f>'Revenue Model auto'!AV82</f>
        <v>41000</v>
      </c>
      <c r="BG18" s="64">
        <f>'Revenue Model auto'!AW82</f>
        <v>42000</v>
      </c>
      <c r="BH18" s="64">
        <f>'Revenue Model auto'!AX82</f>
        <v>42000</v>
      </c>
      <c r="BI18" s="64">
        <f>'Revenue Model auto'!AY82</f>
        <v>42000</v>
      </c>
      <c r="BJ18" s="64">
        <f>'Revenue Model auto'!AZ82</f>
        <v>42000</v>
      </c>
      <c r="BK18" s="64">
        <f>'Revenue Model auto'!BA82</f>
        <v>42000</v>
      </c>
      <c r="BL18" s="64">
        <f>'Revenue Model auto'!BB82</f>
        <v>43000</v>
      </c>
      <c r="BM18" s="64">
        <f>'Revenue Model auto'!BC82</f>
        <v>43000</v>
      </c>
      <c r="BN18" s="64">
        <f>'Revenue Model auto'!BD82</f>
        <v>44000</v>
      </c>
      <c r="BO18" s="64">
        <f>'Revenue Model auto'!BE82</f>
        <v>44000</v>
      </c>
      <c r="BP18" s="64">
        <f>'Revenue Model auto'!BF82</f>
        <v>44000</v>
      </c>
      <c r="BQ18" s="64">
        <f>'Revenue Model auto'!BG82</f>
        <v>44000</v>
      </c>
      <c r="BR18" s="64">
        <f>'Revenue Model auto'!BH82</f>
        <v>44000</v>
      </c>
      <c r="BS18" s="64">
        <f>'Revenue Model auto'!BI82</f>
        <v>44000</v>
      </c>
      <c r="BT18" s="64">
        <f>'Revenue Model auto'!BJ82</f>
        <v>44000</v>
      </c>
      <c r="BU18" s="64">
        <f>'Revenue Model auto'!BK82</f>
        <v>44000</v>
      </c>
      <c r="BV18" s="64">
        <f>'Revenue Model auto'!BL82</f>
        <v>45000</v>
      </c>
      <c r="BW18" s="64">
        <f>'Revenue Model auto'!BM82</f>
        <v>45000</v>
      </c>
      <c r="BX18" s="64">
        <f>'Revenue Model auto'!BN82</f>
        <v>43000</v>
      </c>
      <c r="BY18" s="64">
        <f>'Revenue Model auto'!BO82</f>
        <v>43000</v>
      </c>
      <c r="BZ18" s="64">
        <f>'Revenue Model auto'!BP82</f>
        <v>43000</v>
      </c>
      <c r="CA18" s="64">
        <f>'Revenue Model auto'!BQ82</f>
        <v>42000</v>
      </c>
      <c r="CB18" s="64">
        <f>'Revenue Model auto'!BR82</f>
        <v>42000</v>
      </c>
      <c r="CC18" s="64">
        <f>'Revenue Model auto'!BS82</f>
        <v>42000</v>
      </c>
      <c r="CD18" s="64">
        <f>'Revenue Model auto'!BT82</f>
        <v>42000</v>
      </c>
      <c r="CE18" s="64">
        <f>'Revenue Model auto'!BU82</f>
        <v>40000</v>
      </c>
    </row>
    <row r="19" spans="2:83" ht="12.75" customHeight="1" thickBot="1" x14ac:dyDescent="0.25">
      <c r="B19" s="31"/>
      <c r="E19" s="63"/>
      <c r="F19" s="31"/>
      <c r="I19" s="124">
        <f t="shared" ref="I19:AN19" si="14">SUM(I4:I18)</f>
        <v>598158</v>
      </c>
      <c r="J19" s="124">
        <f t="shared" si="14"/>
        <v>75913.920000000013</v>
      </c>
      <c r="K19" s="124">
        <f t="shared" si="14"/>
        <v>8000</v>
      </c>
      <c r="L19" s="124">
        <f t="shared" si="14"/>
        <v>8000</v>
      </c>
      <c r="M19" s="124">
        <f t="shared" si="14"/>
        <v>8000</v>
      </c>
      <c r="N19" s="124">
        <f t="shared" si="14"/>
        <v>34900</v>
      </c>
      <c r="O19" s="124">
        <f t="shared" si="14"/>
        <v>35500</v>
      </c>
      <c r="P19" s="124">
        <f t="shared" si="14"/>
        <v>74900</v>
      </c>
      <c r="Q19" s="124">
        <f t="shared" si="14"/>
        <v>70000</v>
      </c>
      <c r="R19" s="124">
        <f t="shared" si="14"/>
        <v>155400</v>
      </c>
      <c r="S19" s="124">
        <f t="shared" si="14"/>
        <v>177330</v>
      </c>
      <c r="T19" s="124">
        <f t="shared" si="14"/>
        <v>133750</v>
      </c>
      <c r="U19" s="124">
        <f t="shared" si="14"/>
        <v>219000</v>
      </c>
      <c r="V19" s="124">
        <f t="shared" si="14"/>
        <v>190000</v>
      </c>
      <c r="W19" s="124">
        <f t="shared" si="14"/>
        <v>216000</v>
      </c>
      <c r="X19" s="124">
        <f t="shared" si="14"/>
        <v>111530.788</v>
      </c>
      <c r="Y19" s="124">
        <f t="shared" si="14"/>
        <v>117941.288</v>
      </c>
      <c r="Z19" s="124">
        <f t="shared" si="14"/>
        <v>49600.788</v>
      </c>
      <c r="AA19" s="124">
        <f t="shared" si="14"/>
        <v>347817.33333333331</v>
      </c>
      <c r="AB19" s="124">
        <f t="shared" si="14"/>
        <v>257920.83333333331</v>
      </c>
      <c r="AC19" s="124">
        <f t="shared" si="14"/>
        <v>272630.33333333331</v>
      </c>
      <c r="AD19" s="124">
        <f t="shared" si="14"/>
        <v>288395.83333333331</v>
      </c>
      <c r="AE19" s="124">
        <f t="shared" si="14"/>
        <v>445979.16666666663</v>
      </c>
      <c r="AF19" s="124">
        <f t="shared" si="14"/>
        <v>388416.66666666663</v>
      </c>
      <c r="AG19" s="124">
        <f t="shared" si="14"/>
        <v>400791.66666666663</v>
      </c>
      <c r="AH19" s="124">
        <f t="shared" si="14"/>
        <v>453104.16666666663</v>
      </c>
      <c r="AI19" s="124">
        <f t="shared" si="14"/>
        <v>610687.5</v>
      </c>
      <c r="AJ19" s="124">
        <f t="shared" si="14"/>
        <v>497812.5</v>
      </c>
      <c r="AK19" s="124">
        <f t="shared" si="14"/>
        <v>563187.5</v>
      </c>
      <c r="AL19" s="124">
        <f t="shared" si="14"/>
        <v>755208.33333333326</v>
      </c>
      <c r="AM19" s="124">
        <f t="shared" si="14"/>
        <v>634375</v>
      </c>
      <c r="AN19" s="124">
        <f t="shared" si="14"/>
        <v>822895.83333333326</v>
      </c>
      <c r="AO19" s="124">
        <f t="shared" ref="AO19:BT19" si="15">SUM(AO4:AO18)</f>
        <v>762333.33333333326</v>
      </c>
      <c r="AP19" s="124">
        <f t="shared" si="15"/>
        <v>771770.83333333326</v>
      </c>
      <c r="AQ19" s="124">
        <f t="shared" si="15"/>
        <v>859645.83333333326</v>
      </c>
      <c r="AR19" s="124">
        <f t="shared" si="15"/>
        <v>844958.33333333326</v>
      </c>
      <c r="AS19" s="124">
        <f t="shared" si="15"/>
        <v>835833.33333333326</v>
      </c>
      <c r="AT19" s="124">
        <f t="shared" si="15"/>
        <v>1006479.1666666667</v>
      </c>
      <c r="AU19" s="124">
        <f t="shared" si="15"/>
        <v>863145.83333333326</v>
      </c>
      <c r="AV19" s="124">
        <f t="shared" si="15"/>
        <v>890458.33333333326</v>
      </c>
      <c r="AW19" s="124">
        <f t="shared" si="15"/>
        <v>995729.16666666674</v>
      </c>
      <c r="AX19" s="124">
        <f t="shared" si="15"/>
        <v>890458.33333333326</v>
      </c>
      <c r="AY19" s="124">
        <f t="shared" si="15"/>
        <v>1020729.1666666667</v>
      </c>
      <c r="AZ19" s="124">
        <f t="shared" si="15"/>
        <v>912958.33333333326</v>
      </c>
      <c r="BA19" s="124">
        <f t="shared" si="15"/>
        <v>1020729.1666666667</v>
      </c>
      <c r="BB19" s="124">
        <f t="shared" si="15"/>
        <v>973229.16666666674</v>
      </c>
      <c r="BC19" s="124">
        <f t="shared" si="15"/>
        <v>1043229.1666666667</v>
      </c>
      <c r="BD19" s="124">
        <f t="shared" si="15"/>
        <v>1001229.1666666667</v>
      </c>
      <c r="BE19" s="124">
        <f t="shared" si="15"/>
        <v>1103500</v>
      </c>
      <c r="BF19" s="124">
        <f t="shared" si="15"/>
        <v>1126000</v>
      </c>
      <c r="BG19" s="124">
        <f t="shared" si="15"/>
        <v>1186270.8333333335</v>
      </c>
      <c r="BH19" s="124">
        <f t="shared" si="15"/>
        <v>1138770.8333333335</v>
      </c>
      <c r="BI19" s="124">
        <f t="shared" si="15"/>
        <v>1161270.8333333335</v>
      </c>
      <c r="BJ19" s="124">
        <f t="shared" si="15"/>
        <v>1138770.8333333335</v>
      </c>
      <c r="BK19" s="124">
        <f t="shared" si="15"/>
        <v>1186270.8333333335</v>
      </c>
      <c r="BL19" s="124">
        <f t="shared" si="15"/>
        <v>1291541.6666666665</v>
      </c>
      <c r="BM19" s="124">
        <f t="shared" si="15"/>
        <v>1269041.6666666665</v>
      </c>
      <c r="BN19" s="124">
        <f t="shared" si="15"/>
        <v>1351812.5</v>
      </c>
      <c r="BO19" s="124">
        <f t="shared" si="15"/>
        <v>1374312.5</v>
      </c>
      <c r="BP19" s="124">
        <f t="shared" si="15"/>
        <v>1344312.5</v>
      </c>
      <c r="BQ19" s="124">
        <f t="shared" si="15"/>
        <v>1346812.5</v>
      </c>
      <c r="BR19" s="124">
        <f t="shared" si="15"/>
        <v>1369312.5</v>
      </c>
      <c r="BS19" s="124">
        <f t="shared" si="15"/>
        <v>1346812.5</v>
      </c>
      <c r="BT19" s="124">
        <f t="shared" si="15"/>
        <v>1299312.5</v>
      </c>
      <c r="BU19" s="124">
        <f t="shared" ref="BU19:CE19" si="16">SUM(BU4:BU18)</f>
        <v>1321812.5</v>
      </c>
      <c r="BV19" s="124">
        <f t="shared" si="16"/>
        <v>1364687.5</v>
      </c>
      <c r="BW19" s="124">
        <f t="shared" si="16"/>
        <v>1364687.5</v>
      </c>
      <c r="BX19" s="124">
        <f t="shared" si="16"/>
        <v>1191541.6666666665</v>
      </c>
      <c r="BY19" s="124">
        <f t="shared" si="16"/>
        <v>1294979.1666666665</v>
      </c>
      <c r="BZ19" s="124">
        <f t="shared" si="16"/>
        <v>1272479.1666666665</v>
      </c>
      <c r="CA19" s="124">
        <f t="shared" si="16"/>
        <v>1133770.8333333335</v>
      </c>
      <c r="CB19" s="124">
        <f t="shared" si="16"/>
        <v>1229604.1666666665</v>
      </c>
      <c r="CC19" s="124">
        <f t="shared" si="16"/>
        <v>1189708.3333333335</v>
      </c>
      <c r="CD19" s="124">
        <f t="shared" si="16"/>
        <v>1181270.8333333335</v>
      </c>
      <c r="CE19" s="124">
        <f t="shared" si="16"/>
        <v>1016562.5</v>
      </c>
    </row>
    <row r="20" spans="2:83" ht="12.75" customHeight="1" thickTop="1" x14ac:dyDescent="0.2">
      <c r="B20" s="31" t="s">
        <v>173</v>
      </c>
      <c r="E20" s="63" t="s">
        <v>231</v>
      </c>
      <c r="F20" s="31"/>
      <c r="L20" s="64">
        <f>'Revenue Model auto'!B99</f>
        <v>0</v>
      </c>
      <c r="M20" s="64">
        <f>'Revenue Model auto'!C99</f>
        <v>0</v>
      </c>
      <c r="N20" s="64">
        <f>'Revenue Model auto'!D99</f>
        <v>0</v>
      </c>
      <c r="O20" s="64">
        <f>'Revenue Model auto'!E99</f>
        <v>0</v>
      </c>
      <c r="P20" s="64">
        <f>'Revenue Model auto'!F99</f>
        <v>0</v>
      </c>
      <c r="Q20" s="64">
        <f>'Revenue Model auto'!G99</f>
        <v>0</v>
      </c>
      <c r="R20" s="64">
        <f>'Revenue Model auto'!H99</f>
        <v>0</v>
      </c>
      <c r="S20" s="64">
        <f>'Revenue Model auto'!I99</f>
        <v>0</v>
      </c>
      <c r="T20" s="64">
        <f>'Revenue Model auto'!J99</f>
        <v>0</v>
      </c>
      <c r="U20" s="64">
        <f>'Revenue Model auto'!K99</f>
        <v>0</v>
      </c>
      <c r="V20" s="64">
        <f>'Revenue Model auto'!L99</f>
        <v>0</v>
      </c>
      <c r="W20" s="64">
        <f>'Revenue Model auto'!M99</f>
        <v>0</v>
      </c>
      <c r="X20" s="64">
        <f>'Revenue Model auto'!N99</f>
        <v>0</v>
      </c>
      <c r="Y20" s="64">
        <f>'Revenue Model auto'!O99</f>
        <v>0</v>
      </c>
      <c r="Z20" s="64">
        <f>'Revenue Model auto'!P99</f>
        <v>8437.5</v>
      </c>
      <c r="AA20" s="64">
        <f>'Revenue Model auto'!Q99</f>
        <v>8437.5</v>
      </c>
      <c r="AB20" s="64">
        <f>'Revenue Model auto'!R99</f>
        <v>8437.5</v>
      </c>
      <c r="AC20" s="64">
        <f>'Revenue Model auto'!S99</f>
        <v>8437.5</v>
      </c>
      <c r="AD20" s="64">
        <f>'Revenue Model auto'!T99</f>
        <v>16875</v>
      </c>
      <c r="AE20" s="64">
        <f>'Revenue Model auto'!U99</f>
        <v>16875</v>
      </c>
      <c r="AF20" s="64">
        <f>'Revenue Model auto'!V99</f>
        <v>16875</v>
      </c>
      <c r="AG20" s="64">
        <f>'Revenue Model auto'!W99</f>
        <v>25312.5</v>
      </c>
      <c r="AH20" s="64">
        <f>'Revenue Model auto'!X99</f>
        <v>25312.5</v>
      </c>
      <c r="AI20" s="64">
        <f>'Revenue Model auto'!Y99</f>
        <v>25312.5</v>
      </c>
      <c r="AJ20" s="64">
        <f>'Revenue Model auto'!Z99</f>
        <v>25312.5</v>
      </c>
      <c r="AK20" s="64">
        <f>'Revenue Model auto'!AA99</f>
        <v>33750</v>
      </c>
      <c r="AL20" s="64">
        <f>'Revenue Model auto'!AB99</f>
        <v>42187.5</v>
      </c>
      <c r="AM20" s="64">
        <f>'Revenue Model auto'!AC99</f>
        <v>42187.5</v>
      </c>
      <c r="AN20" s="64">
        <f>'Revenue Model auto'!AD99</f>
        <v>50625</v>
      </c>
      <c r="AO20" s="64">
        <f>'Revenue Model auto'!AE99</f>
        <v>50625</v>
      </c>
      <c r="AP20" s="64">
        <f>'Revenue Model auto'!AF99</f>
        <v>42187.5</v>
      </c>
      <c r="AQ20" s="64">
        <f>'Revenue Model auto'!AG99</f>
        <v>50625</v>
      </c>
      <c r="AR20" s="64">
        <f>'Revenue Model auto'!AH99</f>
        <v>67500</v>
      </c>
      <c r="AS20" s="64">
        <f>'Revenue Model auto'!AI99</f>
        <v>149270.83333333331</v>
      </c>
      <c r="AT20" s="64">
        <f>'Revenue Model auto'!AJ99</f>
        <v>174583.33333333331</v>
      </c>
      <c r="AU20" s="64">
        <f>'Revenue Model auto'!AK99</f>
        <v>199895.83333333331</v>
      </c>
      <c r="AV20" s="64">
        <f>'Revenue Model auto'!AL99</f>
        <v>225208.33333333331</v>
      </c>
      <c r="AW20" s="64">
        <f>'Revenue Model auto'!AM99</f>
        <v>225208.33333333331</v>
      </c>
      <c r="AX20" s="64">
        <f>'Revenue Model auto'!AN99</f>
        <v>233645.83333333331</v>
      </c>
      <c r="AY20" s="64">
        <f>'Revenue Model auto'!AO99</f>
        <v>340729.16666666663</v>
      </c>
      <c r="AZ20" s="64">
        <f>'Revenue Model auto'!AP99</f>
        <v>357604.16666666663</v>
      </c>
      <c r="BA20" s="64">
        <f>'Revenue Model auto'!AQ99</f>
        <v>366041.66666666663</v>
      </c>
      <c r="BB20" s="64">
        <f>'Revenue Model auto'!AR99</f>
        <v>391354.16666666663</v>
      </c>
      <c r="BC20" s="64">
        <f>'Revenue Model auto'!AS99</f>
        <v>408229.16666666663</v>
      </c>
      <c r="BD20" s="64">
        <f>'Revenue Model auto'!AT99</f>
        <v>416666.66666666663</v>
      </c>
      <c r="BE20" s="64">
        <f>'Revenue Model auto'!AU99</f>
        <v>450416.66666666663</v>
      </c>
      <c r="BF20" s="64">
        <f>'Revenue Model auto'!AV99</f>
        <v>484166.66666666663</v>
      </c>
      <c r="BG20" s="64">
        <f>'Revenue Model auto'!AW99</f>
        <v>509479.16666666663</v>
      </c>
      <c r="BH20" s="64">
        <f>'Revenue Model auto'!AX99</f>
        <v>616562.5</v>
      </c>
      <c r="BI20" s="64">
        <f>'Revenue Model auto'!AY99</f>
        <v>650312.5</v>
      </c>
      <c r="BJ20" s="64">
        <f>'Revenue Model auto'!AZ99</f>
        <v>740520.83333333326</v>
      </c>
      <c r="BK20" s="64">
        <f>'Revenue Model auto'!BA99</f>
        <v>765833.33333333326</v>
      </c>
      <c r="BL20" s="64">
        <f>'Revenue Model auto'!BB99</f>
        <v>774270.83333333326</v>
      </c>
      <c r="BM20" s="64">
        <f>'Revenue Model auto'!BC99</f>
        <v>816458.33333333326</v>
      </c>
      <c r="BN20" s="64">
        <f>'Revenue Model auto'!BD99</f>
        <v>923541.66666666674</v>
      </c>
      <c r="BO20" s="64">
        <f>'Revenue Model auto'!BE99</f>
        <v>965729.16666666674</v>
      </c>
      <c r="BP20" s="64">
        <f>'Revenue Model auto'!BF99</f>
        <v>1089687.5</v>
      </c>
      <c r="BQ20" s="64">
        <f>'Revenue Model auto'!BG99</f>
        <v>1058541.6666666667</v>
      </c>
      <c r="BR20" s="64">
        <f>'Revenue Model auto'!BH99</f>
        <v>1165625</v>
      </c>
      <c r="BS20" s="64">
        <f>'Revenue Model auto'!BI99</f>
        <v>1281145.8333333335</v>
      </c>
      <c r="BT20" s="64">
        <f>'Revenue Model auto'!BJ99</f>
        <v>1323333.3333333335</v>
      </c>
      <c r="BU20" s="64">
        <f>'Revenue Model auto'!BK99</f>
        <v>1447291.6666666665</v>
      </c>
      <c r="BV20" s="64">
        <f>'Revenue Model auto'!BL99</f>
        <v>1497916.6666666665</v>
      </c>
      <c r="BW20" s="64">
        <f>'Revenue Model auto'!BM99</f>
        <v>1540104.1666666665</v>
      </c>
      <c r="BX20" s="64">
        <f>'Revenue Model auto'!BN99</f>
        <v>1672500</v>
      </c>
      <c r="BY20" s="64">
        <f>'Revenue Model auto'!BO99</f>
        <v>1788020.8333333335</v>
      </c>
      <c r="BZ20" s="64">
        <f>'Revenue Model auto'!BP99</f>
        <v>1830208.3333333335</v>
      </c>
      <c r="CA20" s="64">
        <f>'Revenue Model auto'!BQ99</f>
        <v>1928854.1666666665</v>
      </c>
      <c r="CB20" s="64">
        <f>'Revenue Model auto'!BR99</f>
        <v>1945729.1666666665</v>
      </c>
      <c r="CC20" s="64">
        <f>'Revenue Model auto'!BS99</f>
        <v>2035937.5</v>
      </c>
      <c r="CD20" s="64">
        <f>'Revenue Model auto'!BT99</f>
        <v>1954166.6666666665</v>
      </c>
      <c r="CE20" s="64">
        <f>'Revenue Model auto'!BU99</f>
        <v>1954166.6666666665</v>
      </c>
    </row>
    <row r="21" spans="2:83" ht="12.75" customHeight="1" x14ac:dyDescent="0.2">
      <c r="B21" s="31" t="s">
        <v>173</v>
      </c>
      <c r="E21" s="63" t="s">
        <v>232</v>
      </c>
      <c r="F21" s="31"/>
      <c r="L21" s="64">
        <f>'Revenue Model auto'!B100</f>
        <v>0</v>
      </c>
      <c r="M21" s="64">
        <f>'Revenue Model auto'!C100</f>
        <v>0</v>
      </c>
      <c r="N21" s="64">
        <f>'Revenue Model auto'!D100</f>
        <v>0</v>
      </c>
      <c r="O21" s="64">
        <f>'Revenue Model auto'!E100</f>
        <v>0</v>
      </c>
      <c r="P21" s="64">
        <f>'Revenue Model auto'!F100</f>
        <v>0</v>
      </c>
      <c r="Q21" s="64">
        <f>'Revenue Model auto'!G100</f>
        <v>0</v>
      </c>
      <c r="R21" s="64">
        <f>'Revenue Model auto'!H100</f>
        <v>0</v>
      </c>
      <c r="S21" s="64">
        <f>'Revenue Model auto'!I100</f>
        <v>0</v>
      </c>
      <c r="T21" s="64">
        <f>'Revenue Model auto'!J100</f>
        <v>0</v>
      </c>
      <c r="U21" s="64">
        <f>'Revenue Model auto'!K100</f>
        <v>0</v>
      </c>
      <c r="V21" s="64">
        <f>'Revenue Model auto'!L100</f>
        <v>0</v>
      </c>
      <c r="W21" s="64">
        <f>'Revenue Model auto'!M100</f>
        <v>0</v>
      </c>
      <c r="X21" s="64">
        <f>'Revenue Model auto'!N100</f>
        <v>0</v>
      </c>
      <c r="Y21" s="64">
        <f>'Revenue Model auto'!O100</f>
        <v>0</v>
      </c>
      <c r="Z21" s="64">
        <f>'Revenue Model auto'!P100</f>
        <v>25000</v>
      </c>
      <c r="AA21" s="64">
        <f>'Revenue Model auto'!Q100</f>
        <v>0</v>
      </c>
      <c r="AB21" s="64">
        <f>'Revenue Model auto'!R100</f>
        <v>0</v>
      </c>
      <c r="AC21" s="64">
        <f>'Revenue Model auto'!S100</f>
        <v>0</v>
      </c>
      <c r="AD21" s="64">
        <f>'Revenue Model auto'!T100</f>
        <v>25000</v>
      </c>
      <c r="AE21" s="64">
        <f>'Revenue Model auto'!U100</f>
        <v>0</v>
      </c>
      <c r="AF21" s="64">
        <f>'Revenue Model auto'!V100</f>
        <v>0</v>
      </c>
      <c r="AG21" s="64">
        <f>'Revenue Model auto'!W100</f>
        <v>25000</v>
      </c>
      <c r="AH21" s="64">
        <f>'Revenue Model auto'!X100</f>
        <v>0</v>
      </c>
      <c r="AI21" s="64">
        <f>'Revenue Model auto'!Y100</f>
        <v>0</v>
      </c>
      <c r="AJ21" s="64">
        <f>'Revenue Model auto'!Z100</f>
        <v>0</v>
      </c>
      <c r="AK21" s="64">
        <f>'Revenue Model auto'!AA100</f>
        <v>25000</v>
      </c>
      <c r="AL21" s="64">
        <f>'Revenue Model auto'!AB100</f>
        <v>47500</v>
      </c>
      <c r="AM21" s="64">
        <f>'Revenue Model auto'!AC100</f>
        <v>0</v>
      </c>
      <c r="AN21" s="64">
        <f>'Revenue Model auto'!AD100</f>
        <v>25000</v>
      </c>
      <c r="AO21" s="64">
        <f>'Revenue Model auto'!AE100</f>
        <v>0</v>
      </c>
      <c r="AP21" s="64">
        <f>'Revenue Model auto'!AF100</f>
        <v>0</v>
      </c>
      <c r="AQ21" s="64">
        <f>'Revenue Model auto'!AG100</f>
        <v>25000</v>
      </c>
      <c r="AR21" s="64">
        <f>'Revenue Model auto'!AH100</f>
        <v>47500</v>
      </c>
      <c r="AS21" s="64">
        <f>'Revenue Model auto'!AI100</f>
        <v>72500</v>
      </c>
      <c r="AT21" s="64">
        <f>'Revenue Model auto'!AJ100</f>
        <v>72500</v>
      </c>
      <c r="AU21" s="64">
        <f>'Revenue Model auto'!AK100</f>
        <v>72500</v>
      </c>
      <c r="AV21" s="64">
        <f>'Revenue Model auto'!AL100</f>
        <v>72500</v>
      </c>
      <c r="AW21" s="64">
        <f>'Revenue Model auto'!AM100</f>
        <v>25000</v>
      </c>
      <c r="AX21" s="64">
        <f>'Revenue Model auto'!AN100</f>
        <v>72500</v>
      </c>
      <c r="AY21" s="64">
        <f>'Revenue Model auto'!AO100</f>
        <v>120000</v>
      </c>
      <c r="AZ21" s="64">
        <f>'Revenue Model auto'!AP100</f>
        <v>72500</v>
      </c>
      <c r="BA21" s="64">
        <f>'Revenue Model auto'!AQ100</f>
        <v>25000</v>
      </c>
      <c r="BB21" s="64">
        <f>'Revenue Model auto'!AR100</f>
        <v>72500</v>
      </c>
      <c r="BC21" s="64">
        <f>'Revenue Model auto'!AS100</f>
        <v>72500</v>
      </c>
      <c r="BD21" s="64">
        <f>'Revenue Model auto'!AT100</f>
        <v>72500</v>
      </c>
      <c r="BE21" s="64">
        <f>'Revenue Model auto'!AU100</f>
        <v>167500</v>
      </c>
      <c r="BF21" s="64">
        <f>'Revenue Model auto'!AV100</f>
        <v>170000</v>
      </c>
      <c r="BG21" s="64">
        <f>'Revenue Model auto'!AW100</f>
        <v>145000</v>
      </c>
      <c r="BH21" s="64">
        <f>'Revenue Model auto'!AX100</f>
        <v>192500</v>
      </c>
      <c r="BI21" s="64">
        <f>'Revenue Model auto'!AY100</f>
        <v>122500</v>
      </c>
      <c r="BJ21" s="64">
        <f>'Revenue Model auto'!AZ100</f>
        <v>145000</v>
      </c>
      <c r="BK21" s="64">
        <f>'Revenue Model auto'!BA100</f>
        <v>192500</v>
      </c>
      <c r="BL21" s="64">
        <f>'Revenue Model auto'!BB100</f>
        <v>97500</v>
      </c>
      <c r="BM21" s="64">
        <f>'Revenue Model auto'!BC100</f>
        <v>145000</v>
      </c>
      <c r="BN21" s="64">
        <f>'Revenue Model auto'!BD100</f>
        <v>192500</v>
      </c>
      <c r="BO21" s="64">
        <f>'Revenue Model auto'!BE100</f>
        <v>195000</v>
      </c>
      <c r="BP21" s="64">
        <f>'Revenue Model auto'!BF100</f>
        <v>242500</v>
      </c>
      <c r="BQ21" s="64">
        <f>'Revenue Model auto'!BG100</f>
        <v>265000</v>
      </c>
      <c r="BR21" s="64">
        <f>'Revenue Model auto'!BH100</f>
        <v>290000</v>
      </c>
      <c r="BS21" s="64">
        <f>'Revenue Model auto'!BI100</f>
        <v>290000</v>
      </c>
      <c r="BT21" s="64">
        <f>'Revenue Model auto'!BJ100</f>
        <v>312500</v>
      </c>
      <c r="BU21" s="64">
        <f>'Revenue Model auto'!BK100</f>
        <v>290000</v>
      </c>
      <c r="BV21" s="64">
        <f>'Revenue Model auto'!BL100</f>
        <v>290000</v>
      </c>
      <c r="BW21" s="64">
        <f>'Revenue Model auto'!BM100</f>
        <v>312500</v>
      </c>
      <c r="BX21" s="64">
        <f>'Revenue Model auto'!BN100</f>
        <v>290000</v>
      </c>
      <c r="BY21" s="64">
        <f>'Revenue Model auto'!BO100</f>
        <v>290000</v>
      </c>
      <c r="BZ21" s="64">
        <f>'Revenue Model auto'!BP100</f>
        <v>312500</v>
      </c>
      <c r="CA21" s="64">
        <f>'Revenue Model auto'!BQ100</f>
        <v>290000</v>
      </c>
      <c r="CB21" s="64">
        <f>'Revenue Model auto'!BR100</f>
        <v>290000</v>
      </c>
      <c r="CC21" s="64">
        <f>'Revenue Model auto'!BS100</f>
        <v>337500</v>
      </c>
      <c r="CD21" s="64">
        <f>'Revenue Model auto'!BT100</f>
        <v>242500</v>
      </c>
      <c r="CE21" s="64">
        <f>'Revenue Model auto'!BU100</f>
        <v>290000</v>
      </c>
    </row>
    <row r="22" spans="2:83" ht="12.75" customHeight="1" x14ac:dyDescent="0.2">
      <c r="B22" s="31" t="s">
        <v>173</v>
      </c>
      <c r="E22" s="63" t="s">
        <v>233</v>
      </c>
      <c r="F22" s="31"/>
      <c r="L22" s="64">
        <f>'Revenue Model auto'!B101</f>
        <v>0</v>
      </c>
      <c r="M22" s="64">
        <f>'Revenue Model auto'!C101</f>
        <v>0</v>
      </c>
      <c r="N22" s="64">
        <f>'Revenue Model auto'!D101</f>
        <v>0</v>
      </c>
      <c r="O22" s="64">
        <f>'Revenue Model auto'!E101</f>
        <v>0</v>
      </c>
      <c r="P22" s="64">
        <f>'Revenue Model auto'!F101</f>
        <v>0</v>
      </c>
      <c r="Q22" s="64">
        <f>'Revenue Model auto'!G101</f>
        <v>0</v>
      </c>
      <c r="R22" s="64">
        <f>'Revenue Model auto'!H101</f>
        <v>0</v>
      </c>
      <c r="S22" s="64">
        <f>'Revenue Model auto'!I101</f>
        <v>0</v>
      </c>
      <c r="T22" s="64">
        <f>'Revenue Model auto'!J101</f>
        <v>0</v>
      </c>
      <c r="U22" s="64">
        <f>'Revenue Model auto'!K101</f>
        <v>0</v>
      </c>
      <c r="V22" s="64">
        <f>'Revenue Model auto'!L101</f>
        <v>0</v>
      </c>
      <c r="W22" s="64">
        <f>'Revenue Model auto'!M101</f>
        <v>0</v>
      </c>
      <c r="X22" s="64">
        <f>'Revenue Model auto'!N101</f>
        <v>0</v>
      </c>
      <c r="Y22" s="64">
        <f>'Revenue Model auto'!O101</f>
        <v>0</v>
      </c>
      <c r="Z22" s="64">
        <f>'Revenue Model auto'!P101</f>
        <v>1000</v>
      </c>
      <c r="AA22" s="64">
        <f>'Revenue Model auto'!Q101</f>
        <v>1000</v>
      </c>
      <c r="AB22" s="64">
        <f>'Revenue Model auto'!R101</f>
        <v>1000</v>
      </c>
      <c r="AC22" s="64">
        <f>'Revenue Model auto'!S101</f>
        <v>1000</v>
      </c>
      <c r="AD22" s="64">
        <f>'Revenue Model auto'!T101</f>
        <v>2000</v>
      </c>
      <c r="AE22" s="64">
        <f>'Revenue Model auto'!U101</f>
        <v>2000</v>
      </c>
      <c r="AF22" s="64">
        <f>'Revenue Model auto'!V101</f>
        <v>2000</v>
      </c>
      <c r="AG22" s="64">
        <f>'Revenue Model auto'!W101</f>
        <v>3000</v>
      </c>
      <c r="AH22" s="64">
        <f>'Revenue Model auto'!X101</f>
        <v>3000</v>
      </c>
      <c r="AI22" s="64">
        <f>'Revenue Model auto'!Y101</f>
        <v>3000</v>
      </c>
      <c r="AJ22" s="64">
        <f>'Revenue Model auto'!Z101</f>
        <v>3000</v>
      </c>
      <c r="AK22" s="64">
        <f>'Revenue Model auto'!AA101</f>
        <v>4000</v>
      </c>
      <c r="AL22" s="64">
        <f>'Revenue Model auto'!AB101</f>
        <v>4000</v>
      </c>
      <c r="AM22" s="64">
        <f>'Revenue Model auto'!AC101</f>
        <v>4000</v>
      </c>
      <c r="AN22" s="64">
        <f>'Revenue Model auto'!AD101</f>
        <v>5000</v>
      </c>
      <c r="AO22" s="64">
        <f>'Revenue Model auto'!AE101</f>
        <v>5000</v>
      </c>
      <c r="AP22" s="64">
        <f>'Revenue Model auto'!AF101</f>
        <v>4000</v>
      </c>
      <c r="AQ22" s="64">
        <f>'Revenue Model auto'!AG101</f>
        <v>5000</v>
      </c>
      <c r="AR22" s="64">
        <f>'Revenue Model auto'!AH101</f>
        <v>6000</v>
      </c>
      <c r="AS22" s="64">
        <f>'Revenue Model auto'!AI101</f>
        <v>7000</v>
      </c>
      <c r="AT22" s="64">
        <f>'Revenue Model auto'!AJ101</f>
        <v>9000</v>
      </c>
      <c r="AU22" s="64">
        <f>'Revenue Model auto'!AK101</f>
        <v>11000</v>
      </c>
      <c r="AV22" s="64">
        <f>'Revenue Model auto'!AL101</f>
        <v>13000</v>
      </c>
      <c r="AW22" s="64">
        <f>'Revenue Model auto'!AM101</f>
        <v>13000</v>
      </c>
      <c r="AX22" s="64">
        <f>'Revenue Model auto'!AN101</f>
        <v>14000</v>
      </c>
      <c r="AY22" s="64">
        <f>'Revenue Model auto'!AO101</f>
        <v>17000</v>
      </c>
      <c r="AZ22" s="64">
        <f>'Revenue Model auto'!AP101</f>
        <v>18000</v>
      </c>
      <c r="BA22" s="64">
        <f>'Revenue Model auto'!AQ101</f>
        <v>19000</v>
      </c>
      <c r="BB22" s="64">
        <f>'Revenue Model auto'!AR101</f>
        <v>21000</v>
      </c>
      <c r="BC22" s="64">
        <f>'Revenue Model auto'!AS101</f>
        <v>22000</v>
      </c>
      <c r="BD22" s="64">
        <f>'Revenue Model auto'!AT101</f>
        <v>23000</v>
      </c>
      <c r="BE22" s="64">
        <f>'Revenue Model auto'!AU101</f>
        <v>25000</v>
      </c>
      <c r="BF22" s="64">
        <f>'Revenue Model auto'!AV101</f>
        <v>28000</v>
      </c>
      <c r="BG22" s="64">
        <f>'Revenue Model auto'!AW101</f>
        <v>30000</v>
      </c>
      <c r="BH22" s="64">
        <f>'Revenue Model auto'!AX101</f>
        <v>33000</v>
      </c>
      <c r="BI22" s="64">
        <f>'Revenue Model auto'!AY101</f>
        <v>36000</v>
      </c>
      <c r="BJ22" s="64">
        <f>'Revenue Model auto'!AZ101</f>
        <v>38000</v>
      </c>
      <c r="BK22" s="64">
        <f>'Revenue Model auto'!BA101</f>
        <v>40000</v>
      </c>
      <c r="BL22" s="64">
        <f>'Revenue Model auto'!BB101</f>
        <v>41000</v>
      </c>
      <c r="BM22" s="64">
        <f>'Revenue Model auto'!BC101</f>
        <v>44000</v>
      </c>
      <c r="BN22" s="64">
        <f>'Revenue Model auto'!BD101</f>
        <v>47000</v>
      </c>
      <c r="BO22" s="64">
        <f>'Revenue Model auto'!BE101</f>
        <v>51000</v>
      </c>
      <c r="BP22" s="64">
        <f>'Revenue Model auto'!BF101</f>
        <v>56000</v>
      </c>
      <c r="BQ22" s="64">
        <f>'Revenue Model auto'!BG101</f>
        <v>59000</v>
      </c>
      <c r="BR22" s="64">
        <f>'Revenue Model auto'!BH101</f>
        <v>62000</v>
      </c>
      <c r="BS22" s="64">
        <f>'Revenue Model auto'!BI101</f>
        <v>66000</v>
      </c>
      <c r="BT22" s="64">
        <f>'Revenue Model auto'!BJ101</f>
        <v>69000</v>
      </c>
      <c r="BU22" s="64">
        <f>'Revenue Model auto'!BK101</f>
        <v>73000</v>
      </c>
      <c r="BV22" s="64">
        <f>'Revenue Model auto'!BL101</f>
        <v>77000</v>
      </c>
      <c r="BW22" s="64">
        <f>'Revenue Model auto'!BM101</f>
        <v>80000</v>
      </c>
      <c r="BX22" s="64">
        <f>'Revenue Model auto'!BN101</f>
        <v>85000</v>
      </c>
      <c r="BY22" s="64">
        <f>'Revenue Model auto'!BO101</f>
        <v>89000</v>
      </c>
      <c r="BZ22" s="64">
        <f>'Revenue Model auto'!BP101</f>
        <v>92000</v>
      </c>
      <c r="CA22" s="64">
        <f>'Revenue Model auto'!BQ101</f>
        <v>94000</v>
      </c>
      <c r="CB22" s="64">
        <f>'Revenue Model auto'!BR101</f>
        <v>95000</v>
      </c>
      <c r="CC22" s="64">
        <f>'Revenue Model auto'!BS101</f>
        <v>97000</v>
      </c>
      <c r="CD22" s="64">
        <f>'Revenue Model auto'!BT101</f>
        <v>96000</v>
      </c>
      <c r="CE22" s="64">
        <f>'Revenue Model auto'!BU101</f>
        <v>96000</v>
      </c>
    </row>
    <row r="23" spans="2:83" ht="12.75" customHeight="1" thickBot="1" x14ac:dyDescent="0.25">
      <c r="B23" s="31"/>
      <c r="E23" s="63"/>
      <c r="F23" s="31"/>
      <c r="L23" s="124">
        <f t="shared" ref="L23:BS23" si="17">SUM(L20:L22)</f>
        <v>0</v>
      </c>
      <c r="M23" s="124">
        <f t="shared" si="17"/>
        <v>0</v>
      </c>
      <c r="N23" s="124">
        <f t="shared" si="17"/>
        <v>0</v>
      </c>
      <c r="O23" s="124">
        <f t="shared" si="17"/>
        <v>0</v>
      </c>
      <c r="P23" s="124">
        <f t="shared" si="17"/>
        <v>0</v>
      </c>
      <c r="Q23" s="124">
        <f t="shared" si="17"/>
        <v>0</v>
      </c>
      <c r="R23" s="124">
        <f t="shared" si="17"/>
        <v>0</v>
      </c>
      <c r="S23" s="124">
        <f t="shared" si="17"/>
        <v>0</v>
      </c>
      <c r="T23" s="124">
        <f t="shared" si="17"/>
        <v>0</v>
      </c>
      <c r="U23" s="124">
        <f t="shared" si="17"/>
        <v>0</v>
      </c>
      <c r="V23" s="124">
        <f t="shared" si="17"/>
        <v>0</v>
      </c>
      <c r="W23" s="124">
        <f t="shared" si="17"/>
        <v>0</v>
      </c>
      <c r="X23" s="124">
        <f t="shared" si="17"/>
        <v>0</v>
      </c>
      <c r="Y23" s="124">
        <f t="shared" si="17"/>
        <v>0</v>
      </c>
      <c r="Z23" s="124">
        <f t="shared" si="17"/>
        <v>34437.5</v>
      </c>
      <c r="AA23" s="124">
        <f t="shared" si="17"/>
        <v>9437.5</v>
      </c>
      <c r="AB23" s="124">
        <f t="shared" si="17"/>
        <v>9437.5</v>
      </c>
      <c r="AC23" s="124">
        <f t="shared" si="17"/>
        <v>9437.5</v>
      </c>
      <c r="AD23" s="124">
        <f t="shared" si="17"/>
        <v>43875</v>
      </c>
      <c r="AE23" s="124">
        <f t="shared" si="17"/>
        <v>18875</v>
      </c>
      <c r="AF23" s="124">
        <f t="shared" si="17"/>
        <v>18875</v>
      </c>
      <c r="AG23" s="124">
        <f t="shared" si="17"/>
        <v>53312.5</v>
      </c>
      <c r="AH23" s="124">
        <f t="shared" si="17"/>
        <v>28312.5</v>
      </c>
      <c r="AI23" s="124">
        <f t="shared" si="17"/>
        <v>28312.5</v>
      </c>
      <c r="AJ23" s="124">
        <f t="shared" si="17"/>
        <v>28312.5</v>
      </c>
      <c r="AK23" s="124">
        <f t="shared" si="17"/>
        <v>62750</v>
      </c>
      <c r="AL23" s="124">
        <f t="shared" si="17"/>
        <v>93687.5</v>
      </c>
      <c r="AM23" s="124">
        <f t="shared" si="17"/>
        <v>46187.5</v>
      </c>
      <c r="AN23" s="124">
        <f t="shared" si="17"/>
        <v>80625</v>
      </c>
      <c r="AO23" s="124">
        <f t="shared" si="17"/>
        <v>55625</v>
      </c>
      <c r="AP23" s="124">
        <f t="shared" si="17"/>
        <v>46187.5</v>
      </c>
      <c r="AQ23" s="124">
        <f t="shared" si="17"/>
        <v>80625</v>
      </c>
      <c r="AR23" s="124">
        <f t="shared" si="17"/>
        <v>121000</v>
      </c>
      <c r="AS23" s="124">
        <f t="shared" si="17"/>
        <v>228770.83333333331</v>
      </c>
      <c r="AT23" s="124">
        <f t="shared" si="17"/>
        <v>256083.33333333331</v>
      </c>
      <c r="AU23" s="124">
        <f t="shared" si="17"/>
        <v>283395.83333333331</v>
      </c>
      <c r="AV23" s="124">
        <f t="shared" si="17"/>
        <v>310708.33333333331</v>
      </c>
      <c r="AW23" s="124">
        <f t="shared" si="17"/>
        <v>263208.33333333331</v>
      </c>
      <c r="AX23" s="124">
        <f t="shared" si="17"/>
        <v>320145.83333333331</v>
      </c>
      <c r="AY23" s="124">
        <f t="shared" si="17"/>
        <v>477729.16666666663</v>
      </c>
      <c r="AZ23" s="124">
        <f t="shared" si="17"/>
        <v>448104.16666666663</v>
      </c>
      <c r="BA23" s="124">
        <f t="shared" si="17"/>
        <v>410041.66666666663</v>
      </c>
      <c r="BB23" s="124">
        <f t="shared" si="17"/>
        <v>484854.16666666663</v>
      </c>
      <c r="BC23" s="124">
        <f t="shared" si="17"/>
        <v>502729.16666666663</v>
      </c>
      <c r="BD23" s="124">
        <f t="shared" si="17"/>
        <v>512166.66666666663</v>
      </c>
      <c r="BE23" s="124">
        <f t="shared" si="17"/>
        <v>642916.66666666663</v>
      </c>
      <c r="BF23" s="124">
        <f t="shared" si="17"/>
        <v>682166.66666666663</v>
      </c>
      <c r="BG23" s="124">
        <f t="shared" si="17"/>
        <v>684479.16666666663</v>
      </c>
      <c r="BH23" s="124">
        <f t="shared" si="17"/>
        <v>842062.5</v>
      </c>
      <c r="BI23" s="124">
        <f t="shared" si="17"/>
        <v>808812.5</v>
      </c>
      <c r="BJ23" s="124">
        <f t="shared" si="17"/>
        <v>923520.83333333326</v>
      </c>
      <c r="BK23" s="124">
        <f t="shared" si="17"/>
        <v>998333.33333333326</v>
      </c>
      <c r="BL23" s="124">
        <f t="shared" si="17"/>
        <v>912770.83333333326</v>
      </c>
      <c r="BM23" s="124">
        <f t="shared" si="17"/>
        <v>1005458.3333333333</v>
      </c>
      <c r="BN23" s="124">
        <f t="shared" si="17"/>
        <v>1163041.6666666667</v>
      </c>
      <c r="BO23" s="124">
        <f t="shared" si="17"/>
        <v>1211729.1666666667</v>
      </c>
      <c r="BP23" s="124">
        <f t="shared" si="17"/>
        <v>1388187.5</v>
      </c>
      <c r="BQ23" s="124">
        <f t="shared" si="17"/>
        <v>1382541.6666666667</v>
      </c>
      <c r="BR23" s="124">
        <f t="shared" si="17"/>
        <v>1517625</v>
      </c>
      <c r="BS23" s="124">
        <f t="shared" si="17"/>
        <v>1637145.8333333335</v>
      </c>
      <c r="BT23" s="124">
        <f t="shared" ref="BT23:CE23" si="18">SUM(BT20:BT22)</f>
        <v>1704833.3333333335</v>
      </c>
      <c r="BU23" s="124">
        <f t="shared" si="18"/>
        <v>1810291.6666666665</v>
      </c>
      <c r="BV23" s="124">
        <f t="shared" si="18"/>
        <v>1864916.6666666665</v>
      </c>
      <c r="BW23" s="124">
        <f t="shared" si="18"/>
        <v>1932604.1666666665</v>
      </c>
      <c r="BX23" s="124">
        <f t="shared" si="18"/>
        <v>2047500</v>
      </c>
      <c r="BY23" s="124">
        <f t="shared" si="18"/>
        <v>2167020.8333333335</v>
      </c>
      <c r="BZ23" s="124">
        <f t="shared" si="18"/>
        <v>2234708.3333333335</v>
      </c>
      <c r="CA23" s="124">
        <f t="shared" si="18"/>
        <v>2312854.1666666665</v>
      </c>
      <c r="CB23" s="124">
        <f t="shared" si="18"/>
        <v>2330729.1666666665</v>
      </c>
      <c r="CC23" s="124">
        <f t="shared" si="18"/>
        <v>2470437.5</v>
      </c>
      <c r="CD23" s="124">
        <f t="shared" si="18"/>
        <v>2292666.6666666665</v>
      </c>
      <c r="CE23" s="124">
        <f t="shared" si="18"/>
        <v>2340166.6666666665</v>
      </c>
    </row>
    <row r="24" spans="2:83" ht="12.75" customHeight="1" thickTop="1" x14ac:dyDescent="0.2">
      <c r="B24" s="31" t="s">
        <v>234</v>
      </c>
      <c r="E24" s="63" t="s">
        <v>235</v>
      </c>
      <c r="F24" s="31"/>
      <c r="L24" s="64">
        <f>'Revenue Model auto'!B118</f>
        <v>0</v>
      </c>
      <c r="M24" s="64">
        <f>'Revenue Model auto'!C118</f>
        <v>0</v>
      </c>
      <c r="N24" s="64">
        <f>'Revenue Model auto'!D118</f>
        <v>0</v>
      </c>
      <c r="O24" s="64">
        <f>'Revenue Model auto'!E118</f>
        <v>0</v>
      </c>
      <c r="P24" s="64">
        <f>'Revenue Model auto'!F118</f>
        <v>0</v>
      </c>
      <c r="Q24" s="64">
        <f>'Revenue Model auto'!G118</f>
        <v>0</v>
      </c>
      <c r="R24" s="64">
        <f>'Revenue Model auto'!H118</f>
        <v>0</v>
      </c>
      <c r="S24" s="64">
        <f>'Revenue Model auto'!I118</f>
        <v>0</v>
      </c>
      <c r="T24" s="64">
        <f>'Revenue Model auto'!J118</f>
        <v>0</v>
      </c>
      <c r="U24" s="64">
        <f>'Revenue Model auto'!K118</f>
        <v>0</v>
      </c>
      <c r="V24" s="64">
        <f>'Revenue Model auto'!L118</f>
        <v>0</v>
      </c>
      <c r="W24" s="64">
        <f>'Revenue Model auto'!M118</f>
        <v>0</v>
      </c>
      <c r="X24" s="64">
        <f>'Revenue Model auto'!N118</f>
        <v>0</v>
      </c>
      <c r="Y24" s="64">
        <f>'Revenue Model auto'!O118</f>
        <v>0</v>
      </c>
      <c r="Z24" s="64">
        <f>'Revenue Model auto'!P118</f>
        <v>0</v>
      </c>
      <c r="AA24" s="64">
        <f>'Revenue Model auto'!Q118</f>
        <v>0</v>
      </c>
      <c r="AB24" s="64">
        <f>'Revenue Model auto'!R118</f>
        <v>0</v>
      </c>
      <c r="AC24" s="64">
        <f>'Revenue Model auto'!S118</f>
        <v>0</v>
      </c>
      <c r="AD24" s="64">
        <f>'Revenue Model auto'!T118</f>
        <v>0</v>
      </c>
      <c r="AE24" s="64">
        <f>'Revenue Model auto'!U118</f>
        <v>0</v>
      </c>
      <c r="AF24" s="64">
        <f>'Revenue Model auto'!V118</f>
        <v>8437.5</v>
      </c>
      <c r="AG24" s="64">
        <f>'Revenue Model auto'!W118</f>
        <v>8437.5</v>
      </c>
      <c r="AH24" s="64">
        <f>'Revenue Model auto'!X118</f>
        <v>8437.5</v>
      </c>
      <c r="AI24" s="64">
        <f>'Revenue Model auto'!Y118</f>
        <v>8437.5</v>
      </c>
      <c r="AJ24" s="64">
        <f>'Revenue Model auto'!Z118</f>
        <v>16875</v>
      </c>
      <c r="AK24" s="64">
        <f>'Revenue Model auto'!AA118</f>
        <v>16875</v>
      </c>
      <c r="AL24" s="64">
        <f>'Revenue Model auto'!AB118</f>
        <v>16875</v>
      </c>
      <c r="AM24" s="64">
        <f>'Revenue Model auto'!AC118</f>
        <v>33750</v>
      </c>
      <c r="AN24" s="64">
        <f>'Revenue Model auto'!AD118</f>
        <v>33750</v>
      </c>
      <c r="AO24" s="64">
        <f>'Revenue Model auto'!AE118</f>
        <v>33750</v>
      </c>
      <c r="AP24" s="64">
        <f>'Revenue Model auto'!AF118</f>
        <v>42187.5</v>
      </c>
      <c r="AQ24" s="64">
        <f>'Revenue Model auto'!AG118</f>
        <v>42187.5</v>
      </c>
      <c r="AR24" s="64">
        <f>'Revenue Model auto'!AH118</f>
        <v>33750</v>
      </c>
      <c r="AS24" s="64">
        <f>'Revenue Model auto'!AI118</f>
        <v>42187.5</v>
      </c>
      <c r="AT24" s="64">
        <f>'Revenue Model auto'!AJ118</f>
        <v>59062.5</v>
      </c>
      <c r="AU24" s="64">
        <f>'Revenue Model auto'!AK118</f>
        <v>67500</v>
      </c>
      <c r="AV24" s="64">
        <f>'Revenue Model auto'!AL118</f>
        <v>67500</v>
      </c>
      <c r="AW24" s="64">
        <f>'Revenue Model auto'!AM118</f>
        <v>174583.33333333331</v>
      </c>
      <c r="AX24" s="64">
        <f>'Revenue Model auto'!AN118</f>
        <v>174583.33333333331</v>
      </c>
      <c r="AY24" s="64">
        <f>'Revenue Model auto'!AO118</f>
        <v>183020.83333333331</v>
      </c>
      <c r="AZ24" s="64">
        <f>'Revenue Model auto'!AP118</f>
        <v>199895.83333333331</v>
      </c>
      <c r="BA24" s="64">
        <f>'Revenue Model auto'!AQ118</f>
        <v>208333.33333333331</v>
      </c>
      <c r="BB24" s="64">
        <f>'Revenue Model auto'!AR118</f>
        <v>225208.33333333331</v>
      </c>
      <c r="BC24" s="64">
        <f>'Revenue Model auto'!AS118</f>
        <v>233645.83333333331</v>
      </c>
      <c r="BD24" s="64">
        <f>'Revenue Model auto'!AT118</f>
        <v>250520.83333333331</v>
      </c>
      <c r="BE24" s="64">
        <f>'Revenue Model auto'!AU118</f>
        <v>267395.83333333331</v>
      </c>
      <c r="BF24" s="64">
        <f>'Revenue Model auto'!AV118</f>
        <v>357604.16666666663</v>
      </c>
      <c r="BG24" s="64">
        <f>'Revenue Model auto'!AW118</f>
        <v>399791.66666666663</v>
      </c>
      <c r="BH24" s="64">
        <f>'Revenue Model auto'!AX118</f>
        <v>416666.66666666663</v>
      </c>
      <c r="BI24" s="64">
        <f>'Revenue Model auto'!AY118</f>
        <v>343333.33333333331</v>
      </c>
      <c r="BJ24" s="64">
        <f>'Revenue Model auto'!AZ118</f>
        <v>393958.33333333331</v>
      </c>
      <c r="BK24" s="64">
        <f>'Revenue Model auto'!BA118</f>
        <v>484166.66666666663</v>
      </c>
      <c r="BL24" s="64">
        <f>'Revenue Model auto'!BB118</f>
        <v>517916.66666666663</v>
      </c>
      <c r="BM24" s="64">
        <f>'Revenue Model auto'!BC118</f>
        <v>543229.16666666663</v>
      </c>
      <c r="BN24" s="64">
        <f>'Revenue Model auto'!BD118</f>
        <v>551666.66666666663</v>
      </c>
      <c r="BO24" s="64">
        <f>'Revenue Model auto'!BE118</f>
        <v>675625</v>
      </c>
      <c r="BP24" s="64">
        <f>'Revenue Model auto'!BF118</f>
        <v>692500</v>
      </c>
      <c r="BQ24" s="64">
        <f>'Revenue Model auto'!BG118</f>
        <v>743125</v>
      </c>
      <c r="BR24" s="64">
        <f>'Revenue Model auto'!BH118</f>
        <v>776875</v>
      </c>
      <c r="BS24" s="64">
        <f>'Revenue Model auto'!BI118</f>
        <v>883958.33333333326</v>
      </c>
      <c r="BT24" s="64">
        <f>'Revenue Model auto'!BJ118</f>
        <v>934583.33333333326</v>
      </c>
      <c r="BU24" s="64">
        <f>'Revenue Model auto'!BK118</f>
        <v>1041666.6666666667</v>
      </c>
      <c r="BV24" s="64">
        <f>'Revenue Model auto'!BL118</f>
        <v>1066979.1666666667</v>
      </c>
      <c r="BW24" s="64">
        <f>'Revenue Model auto'!BM118</f>
        <v>1109166.6666666667</v>
      </c>
      <c r="BX24" s="64">
        <f>'Revenue Model auto'!BN118</f>
        <v>1199375</v>
      </c>
      <c r="BY24" s="64">
        <f>'Revenue Model auto'!BO118</f>
        <v>1250000</v>
      </c>
      <c r="BZ24" s="64">
        <f>'Revenue Model auto'!BP118</f>
        <v>1365520.8333333335</v>
      </c>
      <c r="CA24" s="64">
        <f>'Revenue Model auto'!BQ118</f>
        <v>1309062.5</v>
      </c>
      <c r="CB24" s="64">
        <f>'Revenue Model auto'!BR118</f>
        <v>1424583.3333333335</v>
      </c>
      <c r="CC24" s="64">
        <f>'Revenue Model auto'!BS118</f>
        <v>1497916.6666666665</v>
      </c>
      <c r="CD24" s="64">
        <f>'Revenue Model auto'!BT118</f>
        <v>1458333.3333333335</v>
      </c>
      <c r="CE24" s="64">
        <f>'Revenue Model auto'!BU118</f>
        <v>1449895.8333333335</v>
      </c>
    </row>
    <row r="25" spans="2:83" ht="12.75" customHeight="1" x14ac:dyDescent="0.2">
      <c r="B25" s="31" t="s">
        <v>234</v>
      </c>
      <c r="E25" s="63" t="s">
        <v>236</v>
      </c>
      <c r="F25" s="31"/>
      <c r="L25" s="64">
        <f>'Revenue Model auto'!B119</f>
        <v>0</v>
      </c>
      <c r="M25" s="64">
        <f>'Revenue Model auto'!C119</f>
        <v>0</v>
      </c>
      <c r="N25" s="64">
        <f>'Revenue Model auto'!D119</f>
        <v>0</v>
      </c>
      <c r="O25" s="64">
        <f>'Revenue Model auto'!E119</f>
        <v>0</v>
      </c>
      <c r="P25" s="64">
        <f>'Revenue Model auto'!F119</f>
        <v>0</v>
      </c>
      <c r="Q25" s="64">
        <f>'Revenue Model auto'!G119</f>
        <v>0</v>
      </c>
      <c r="R25" s="64">
        <f>'Revenue Model auto'!H119</f>
        <v>0</v>
      </c>
      <c r="S25" s="64">
        <f>'Revenue Model auto'!I119</f>
        <v>0</v>
      </c>
      <c r="T25" s="64">
        <f>'Revenue Model auto'!J119</f>
        <v>0</v>
      </c>
      <c r="U25" s="64">
        <f>'Revenue Model auto'!K119</f>
        <v>0</v>
      </c>
      <c r="V25" s="64">
        <f>'Revenue Model auto'!L119</f>
        <v>0</v>
      </c>
      <c r="W25" s="64">
        <f>'Revenue Model auto'!M119</f>
        <v>0</v>
      </c>
      <c r="X25" s="64">
        <f>'Revenue Model auto'!N119</f>
        <v>0</v>
      </c>
      <c r="Y25" s="64">
        <f>'Revenue Model auto'!O119</f>
        <v>0</v>
      </c>
      <c r="Z25" s="64">
        <f>'Revenue Model auto'!P119</f>
        <v>0</v>
      </c>
      <c r="AA25" s="64">
        <f>'Revenue Model auto'!Q119</f>
        <v>0</v>
      </c>
      <c r="AB25" s="64">
        <f>'Revenue Model auto'!R119</f>
        <v>0</v>
      </c>
      <c r="AC25" s="64">
        <f>'Revenue Model auto'!S119</f>
        <v>0</v>
      </c>
      <c r="AD25" s="64">
        <f>'Revenue Model auto'!T119</f>
        <v>0</v>
      </c>
      <c r="AE25" s="64">
        <f>'Revenue Model auto'!U119</f>
        <v>0</v>
      </c>
      <c r="AF25" s="64">
        <f>'Revenue Model auto'!V119</f>
        <v>25000</v>
      </c>
      <c r="AG25" s="64">
        <f>'Revenue Model auto'!W119</f>
        <v>0</v>
      </c>
      <c r="AH25" s="64">
        <f>'Revenue Model auto'!X119</f>
        <v>0</v>
      </c>
      <c r="AI25" s="64">
        <f>'Revenue Model auto'!Y119</f>
        <v>0</v>
      </c>
      <c r="AJ25" s="64">
        <f>'Revenue Model auto'!Z119</f>
        <v>25000</v>
      </c>
      <c r="AK25" s="64">
        <f>'Revenue Model auto'!AA119</f>
        <v>0</v>
      </c>
      <c r="AL25" s="64">
        <f>'Revenue Model auto'!AB119</f>
        <v>0</v>
      </c>
      <c r="AM25" s="64">
        <f>'Revenue Model auto'!AC119</f>
        <v>47500</v>
      </c>
      <c r="AN25" s="64">
        <f>'Revenue Model auto'!AD119</f>
        <v>0</v>
      </c>
      <c r="AO25" s="64">
        <f>'Revenue Model auto'!AE119</f>
        <v>0</v>
      </c>
      <c r="AP25" s="64">
        <f>'Revenue Model auto'!AF119</f>
        <v>25000</v>
      </c>
      <c r="AQ25" s="64">
        <f>'Revenue Model auto'!AG119</f>
        <v>0</v>
      </c>
      <c r="AR25" s="64">
        <f>'Revenue Model auto'!AH119</f>
        <v>0</v>
      </c>
      <c r="AS25" s="64">
        <f>'Revenue Model auto'!AI119</f>
        <v>25000</v>
      </c>
      <c r="AT25" s="64">
        <f>'Revenue Model auto'!AJ119</f>
        <v>47500</v>
      </c>
      <c r="AU25" s="64">
        <f>'Revenue Model auto'!AK119</f>
        <v>25000</v>
      </c>
      <c r="AV25" s="64">
        <f>'Revenue Model auto'!AL119</f>
        <v>25000</v>
      </c>
      <c r="AW25" s="64">
        <f>'Revenue Model auto'!AM119</f>
        <v>120000</v>
      </c>
      <c r="AX25" s="64">
        <f>'Revenue Model auto'!AN119</f>
        <v>0</v>
      </c>
      <c r="AY25" s="64">
        <f>'Revenue Model auto'!AO119</f>
        <v>72500</v>
      </c>
      <c r="AZ25" s="64">
        <f>'Revenue Model auto'!AP119</f>
        <v>47500</v>
      </c>
      <c r="BA25" s="64">
        <f>'Revenue Model auto'!AQ119</f>
        <v>25000</v>
      </c>
      <c r="BB25" s="64">
        <f>'Revenue Model auto'!AR119</f>
        <v>72500</v>
      </c>
      <c r="BC25" s="64">
        <f>'Revenue Model auto'!AS119</f>
        <v>25000</v>
      </c>
      <c r="BD25" s="64">
        <f>'Revenue Model auto'!AT119</f>
        <v>47500</v>
      </c>
      <c r="BE25" s="64">
        <f>'Revenue Model auto'!AU119</f>
        <v>72500</v>
      </c>
      <c r="BF25" s="64">
        <f>'Revenue Model auto'!AV119</f>
        <v>120000</v>
      </c>
      <c r="BG25" s="64">
        <f>'Revenue Model auto'!AW119</f>
        <v>145000</v>
      </c>
      <c r="BH25" s="64">
        <f>'Revenue Model auto'!AX119</f>
        <v>72500</v>
      </c>
      <c r="BI25" s="64">
        <f>'Revenue Model auto'!AY119</f>
        <v>97500</v>
      </c>
      <c r="BJ25" s="64">
        <f>'Revenue Model auto'!AZ119</f>
        <v>145000</v>
      </c>
      <c r="BK25" s="64">
        <f>'Revenue Model auto'!BA119</f>
        <v>145000</v>
      </c>
      <c r="BL25" s="64">
        <f>'Revenue Model auto'!BB119</f>
        <v>145000</v>
      </c>
      <c r="BM25" s="64">
        <f>'Revenue Model auto'!BC119</f>
        <v>97500</v>
      </c>
      <c r="BN25" s="64">
        <f>'Revenue Model auto'!BD119</f>
        <v>97500</v>
      </c>
      <c r="BO25" s="64">
        <f>'Revenue Model auto'!BE119</f>
        <v>192500</v>
      </c>
      <c r="BP25" s="64">
        <f>'Revenue Model auto'!BF119</f>
        <v>97500</v>
      </c>
      <c r="BQ25" s="64">
        <f>'Revenue Model auto'!BG119</f>
        <v>217500</v>
      </c>
      <c r="BR25" s="64">
        <f>'Revenue Model auto'!BH119</f>
        <v>217500</v>
      </c>
      <c r="BS25" s="64">
        <f>'Revenue Model auto'!BI119</f>
        <v>265000</v>
      </c>
      <c r="BT25" s="64">
        <f>'Revenue Model auto'!BJ119</f>
        <v>217500</v>
      </c>
      <c r="BU25" s="64">
        <f>'Revenue Model auto'!BK119</f>
        <v>217500</v>
      </c>
      <c r="BV25" s="64">
        <f>'Revenue Model auto'!BL119</f>
        <v>217500</v>
      </c>
      <c r="BW25" s="64">
        <f>'Revenue Model auto'!BM119</f>
        <v>265000</v>
      </c>
      <c r="BX25" s="64">
        <f>'Revenue Model auto'!BN119</f>
        <v>217500</v>
      </c>
      <c r="BY25" s="64">
        <f>'Revenue Model auto'!BO119</f>
        <v>242500</v>
      </c>
      <c r="BZ25" s="64">
        <f>'Revenue Model auto'!BP119</f>
        <v>242500</v>
      </c>
      <c r="CA25" s="64">
        <f>'Revenue Model auto'!BQ119</f>
        <v>217500</v>
      </c>
      <c r="CB25" s="64">
        <f>'Revenue Model auto'!BR119</f>
        <v>242500</v>
      </c>
      <c r="CC25" s="64">
        <f>'Revenue Model auto'!BS119</f>
        <v>242500</v>
      </c>
      <c r="CD25" s="64">
        <f>'Revenue Model auto'!BT119</f>
        <v>290000</v>
      </c>
      <c r="CE25" s="64">
        <f>'Revenue Model auto'!BU119</f>
        <v>242500</v>
      </c>
    </row>
    <row r="26" spans="2:83" ht="12.75" customHeight="1" x14ac:dyDescent="0.2">
      <c r="B26" s="31" t="s">
        <v>234</v>
      </c>
      <c r="E26" s="63" t="s">
        <v>237</v>
      </c>
      <c r="F26" s="31"/>
      <c r="L26" s="64">
        <f>'Revenue Model auto'!B120</f>
        <v>0</v>
      </c>
      <c r="M26" s="64">
        <f>'Revenue Model auto'!C120</f>
        <v>0</v>
      </c>
      <c r="N26" s="64">
        <f>'Revenue Model auto'!D120</f>
        <v>0</v>
      </c>
      <c r="O26" s="64">
        <f>'Revenue Model auto'!E120</f>
        <v>0</v>
      </c>
      <c r="P26" s="64">
        <f>'Revenue Model auto'!F120</f>
        <v>0</v>
      </c>
      <c r="Q26" s="64">
        <f>'Revenue Model auto'!G120</f>
        <v>0</v>
      </c>
      <c r="R26" s="64">
        <f>'Revenue Model auto'!H120</f>
        <v>0</v>
      </c>
      <c r="S26" s="64">
        <f>'Revenue Model auto'!I120</f>
        <v>0</v>
      </c>
      <c r="T26" s="64">
        <f>'Revenue Model auto'!J120</f>
        <v>0</v>
      </c>
      <c r="U26" s="64">
        <f>'Revenue Model auto'!K120</f>
        <v>0</v>
      </c>
      <c r="V26" s="64">
        <f>'Revenue Model auto'!L120</f>
        <v>0</v>
      </c>
      <c r="W26" s="64">
        <f>'Revenue Model auto'!M120</f>
        <v>0</v>
      </c>
      <c r="X26" s="64">
        <f>'Revenue Model auto'!N120</f>
        <v>0</v>
      </c>
      <c r="Y26" s="64">
        <f>'Revenue Model auto'!O120</f>
        <v>0</v>
      </c>
      <c r="Z26" s="64">
        <f>'Revenue Model auto'!P120</f>
        <v>0</v>
      </c>
      <c r="AA26" s="64">
        <f>'Revenue Model auto'!Q120</f>
        <v>0</v>
      </c>
      <c r="AB26" s="64">
        <f>'Revenue Model auto'!R120</f>
        <v>0</v>
      </c>
      <c r="AC26" s="64">
        <f>'Revenue Model auto'!S120</f>
        <v>0</v>
      </c>
      <c r="AD26" s="64">
        <f>'Revenue Model auto'!T120</f>
        <v>0</v>
      </c>
      <c r="AE26" s="64">
        <f>'Revenue Model auto'!U120</f>
        <v>0</v>
      </c>
      <c r="AF26" s="64">
        <f>'Revenue Model auto'!V120</f>
        <v>1000</v>
      </c>
      <c r="AG26" s="64">
        <f>'Revenue Model auto'!W120</f>
        <v>1000</v>
      </c>
      <c r="AH26" s="64">
        <f>'Revenue Model auto'!X120</f>
        <v>1000</v>
      </c>
      <c r="AI26" s="64">
        <f>'Revenue Model auto'!Y120</f>
        <v>1000</v>
      </c>
      <c r="AJ26" s="64">
        <f>'Revenue Model auto'!Z120</f>
        <v>2000</v>
      </c>
      <c r="AK26" s="64">
        <f>'Revenue Model auto'!AA120</f>
        <v>2000</v>
      </c>
      <c r="AL26" s="64">
        <f>'Revenue Model auto'!AB120</f>
        <v>2000</v>
      </c>
      <c r="AM26" s="64">
        <f>'Revenue Model auto'!AC120</f>
        <v>3000</v>
      </c>
      <c r="AN26" s="64">
        <f>'Revenue Model auto'!AD120</f>
        <v>3000</v>
      </c>
      <c r="AO26" s="64">
        <f>'Revenue Model auto'!AE120</f>
        <v>3000</v>
      </c>
      <c r="AP26" s="64">
        <f>'Revenue Model auto'!AF120</f>
        <v>4000</v>
      </c>
      <c r="AQ26" s="64">
        <f>'Revenue Model auto'!AG120</f>
        <v>4000</v>
      </c>
      <c r="AR26" s="64">
        <f>'Revenue Model auto'!AH120</f>
        <v>3000</v>
      </c>
      <c r="AS26" s="64">
        <f>'Revenue Model auto'!AI120</f>
        <v>4000</v>
      </c>
      <c r="AT26" s="64">
        <f>'Revenue Model auto'!AJ120</f>
        <v>5000</v>
      </c>
      <c r="AU26" s="64">
        <f>'Revenue Model auto'!AK120</f>
        <v>6000</v>
      </c>
      <c r="AV26" s="64">
        <f>'Revenue Model auto'!AL120</f>
        <v>6000</v>
      </c>
      <c r="AW26" s="64">
        <f>'Revenue Model auto'!AM120</f>
        <v>9000</v>
      </c>
      <c r="AX26" s="64">
        <f>'Revenue Model auto'!AN120</f>
        <v>9000</v>
      </c>
      <c r="AY26" s="64">
        <f>'Revenue Model auto'!AO120</f>
        <v>10000</v>
      </c>
      <c r="AZ26" s="64">
        <f>'Revenue Model auto'!AP120</f>
        <v>11000</v>
      </c>
      <c r="BA26" s="64">
        <f>'Revenue Model auto'!AQ120</f>
        <v>12000</v>
      </c>
      <c r="BB26" s="64">
        <f>'Revenue Model auto'!AR120</f>
        <v>13000</v>
      </c>
      <c r="BC26" s="64">
        <f>'Revenue Model auto'!AS120</f>
        <v>14000</v>
      </c>
      <c r="BD26" s="64">
        <f>'Revenue Model auto'!AT120</f>
        <v>15000</v>
      </c>
      <c r="BE26" s="64">
        <f>'Revenue Model auto'!AU120</f>
        <v>16000</v>
      </c>
      <c r="BF26" s="64">
        <f>'Revenue Model auto'!AV120</f>
        <v>18000</v>
      </c>
      <c r="BG26" s="64">
        <f>'Revenue Model auto'!AW120</f>
        <v>21000</v>
      </c>
      <c r="BH26" s="64">
        <f>'Revenue Model auto'!AX120</f>
        <v>22000</v>
      </c>
      <c r="BI26" s="64">
        <f>'Revenue Model auto'!AY120</f>
        <v>22000</v>
      </c>
      <c r="BJ26" s="64">
        <f>'Revenue Model auto'!AZ120</f>
        <v>26000</v>
      </c>
      <c r="BK26" s="64">
        <f>'Revenue Model auto'!BA120</f>
        <v>28000</v>
      </c>
      <c r="BL26" s="64">
        <f>'Revenue Model auto'!BB120</f>
        <v>31000</v>
      </c>
      <c r="BM26" s="64">
        <f>'Revenue Model auto'!BC120</f>
        <v>33000</v>
      </c>
      <c r="BN26" s="64">
        <f>'Revenue Model auto'!BD120</f>
        <v>34000</v>
      </c>
      <c r="BO26" s="64">
        <f>'Revenue Model auto'!BE120</f>
        <v>38000</v>
      </c>
      <c r="BP26" s="64">
        <f>'Revenue Model auto'!BF120</f>
        <v>40000</v>
      </c>
      <c r="BQ26" s="64">
        <f>'Revenue Model auto'!BG120</f>
        <v>44000</v>
      </c>
      <c r="BR26" s="64">
        <f>'Revenue Model auto'!BH120</f>
        <v>47000</v>
      </c>
      <c r="BS26" s="64">
        <f>'Revenue Model auto'!BI120</f>
        <v>50000</v>
      </c>
      <c r="BT26" s="64">
        <f>'Revenue Model auto'!BJ120</f>
        <v>54000</v>
      </c>
      <c r="BU26" s="64">
        <f>'Revenue Model auto'!BK120</f>
        <v>57000</v>
      </c>
      <c r="BV26" s="64">
        <f>'Revenue Model auto'!BL120</f>
        <v>59000</v>
      </c>
      <c r="BW26" s="64">
        <f>'Revenue Model auto'!BM120</f>
        <v>62000</v>
      </c>
      <c r="BX26" s="64">
        <f>'Revenue Model auto'!BN120</f>
        <v>64000</v>
      </c>
      <c r="BY26" s="64">
        <f>'Revenue Model auto'!BO120</f>
        <v>68000</v>
      </c>
      <c r="BZ26" s="64">
        <f>'Revenue Model auto'!BP120</f>
        <v>72000</v>
      </c>
      <c r="CA26" s="64">
        <f>'Revenue Model auto'!BQ120</f>
        <v>73000</v>
      </c>
      <c r="CB26" s="64">
        <f>'Revenue Model auto'!BR120</f>
        <v>77000</v>
      </c>
      <c r="CC26" s="64">
        <f>'Revenue Model auto'!BS120</f>
        <v>78000</v>
      </c>
      <c r="CD26" s="64">
        <f>'Revenue Model auto'!BT120</f>
        <v>80000</v>
      </c>
      <c r="CE26" s="64">
        <f>'Revenue Model auto'!BU120</f>
        <v>80000</v>
      </c>
    </row>
    <row r="27" spans="2:83" ht="12.75" customHeight="1" thickBot="1" x14ac:dyDescent="0.25">
      <c r="B27" s="31"/>
      <c r="E27" s="63"/>
      <c r="F27" s="31"/>
      <c r="L27" s="124">
        <f t="shared" ref="L27:BS27" si="19">SUM(L24:L26)</f>
        <v>0</v>
      </c>
      <c r="M27" s="124">
        <f t="shared" si="19"/>
        <v>0</v>
      </c>
      <c r="N27" s="124">
        <f t="shared" si="19"/>
        <v>0</v>
      </c>
      <c r="O27" s="124">
        <f t="shared" si="19"/>
        <v>0</v>
      </c>
      <c r="P27" s="124">
        <f t="shared" si="19"/>
        <v>0</v>
      </c>
      <c r="Q27" s="124">
        <f t="shared" si="19"/>
        <v>0</v>
      </c>
      <c r="R27" s="124">
        <f t="shared" si="19"/>
        <v>0</v>
      </c>
      <c r="S27" s="124">
        <f t="shared" si="19"/>
        <v>0</v>
      </c>
      <c r="T27" s="124">
        <f t="shared" si="19"/>
        <v>0</v>
      </c>
      <c r="U27" s="124">
        <f t="shared" si="19"/>
        <v>0</v>
      </c>
      <c r="V27" s="124">
        <f t="shared" si="19"/>
        <v>0</v>
      </c>
      <c r="W27" s="124">
        <f t="shared" si="19"/>
        <v>0</v>
      </c>
      <c r="X27" s="124">
        <f t="shared" si="19"/>
        <v>0</v>
      </c>
      <c r="Y27" s="124">
        <f t="shared" si="19"/>
        <v>0</v>
      </c>
      <c r="Z27" s="124">
        <f t="shared" si="19"/>
        <v>0</v>
      </c>
      <c r="AA27" s="124">
        <f t="shared" si="19"/>
        <v>0</v>
      </c>
      <c r="AB27" s="124">
        <f t="shared" si="19"/>
        <v>0</v>
      </c>
      <c r="AC27" s="124">
        <f t="shared" si="19"/>
        <v>0</v>
      </c>
      <c r="AD27" s="124">
        <f t="shared" si="19"/>
        <v>0</v>
      </c>
      <c r="AE27" s="124">
        <f t="shared" si="19"/>
        <v>0</v>
      </c>
      <c r="AF27" s="124">
        <f t="shared" si="19"/>
        <v>34437.5</v>
      </c>
      <c r="AG27" s="124">
        <f t="shared" si="19"/>
        <v>9437.5</v>
      </c>
      <c r="AH27" s="124">
        <f t="shared" si="19"/>
        <v>9437.5</v>
      </c>
      <c r="AI27" s="124">
        <f t="shared" si="19"/>
        <v>9437.5</v>
      </c>
      <c r="AJ27" s="124">
        <f t="shared" si="19"/>
        <v>43875</v>
      </c>
      <c r="AK27" s="124">
        <f t="shared" si="19"/>
        <v>18875</v>
      </c>
      <c r="AL27" s="124">
        <f t="shared" si="19"/>
        <v>18875</v>
      </c>
      <c r="AM27" s="124">
        <f t="shared" si="19"/>
        <v>84250</v>
      </c>
      <c r="AN27" s="124">
        <f t="shared" si="19"/>
        <v>36750</v>
      </c>
      <c r="AO27" s="124">
        <f t="shared" si="19"/>
        <v>36750</v>
      </c>
      <c r="AP27" s="124">
        <f t="shared" si="19"/>
        <v>71187.5</v>
      </c>
      <c r="AQ27" s="124">
        <f t="shared" si="19"/>
        <v>46187.5</v>
      </c>
      <c r="AR27" s="124">
        <f t="shared" si="19"/>
        <v>36750</v>
      </c>
      <c r="AS27" s="124">
        <f t="shared" si="19"/>
        <v>71187.5</v>
      </c>
      <c r="AT27" s="124">
        <f t="shared" si="19"/>
        <v>111562.5</v>
      </c>
      <c r="AU27" s="124">
        <f t="shared" si="19"/>
        <v>98500</v>
      </c>
      <c r="AV27" s="124">
        <f t="shared" si="19"/>
        <v>98500</v>
      </c>
      <c r="AW27" s="124">
        <f t="shared" si="19"/>
        <v>303583.33333333331</v>
      </c>
      <c r="AX27" s="124">
        <f t="shared" si="19"/>
        <v>183583.33333333331</v>
      </c>
      <c r="AY27" s="124">
        <f t="shared" si="19"/>
        <v>265520.83333333331</v>
      </c>
      <c r="AZ27" s="124">
        <f t="shared" si="19"/>
        <v>258395.83333333331</v>
      </c>
      <c r="BA27" s="124">
        <f t="shared" si="19"/>
        <v>245333.33333333331</v>
      </c>
      <c r="BB27" s="124">
        <f t="shared" si="19"/>
        <v>310708.33333333331</v>
      </c>
      <c r="BC27" s="124">
        <f t="shared" si="19"/>
        <v>272645.83333333331</v>
      </c>
      <c r="BD27" s="124">
        <f t="shared" si="19"/>
        <v>313020.83333333331</v>
      </c>
      <c r="BE27" s="124">
        <f t="shared" si="19"/>
        <v>355895.83333333331</v>
      </c>
      <c r="BF27" s="124">
        <f t="shared" si="19"/>
        <v>495604.16666666663</v>
      </c>
      <c r="BG27" s="124">
        <f t="shared" si="19"/>
        <v>565791.66666666663</v>
      </c>
      <c r="BH27" s="124">
        <f t="shared" si="19"/>
        <v>511166.66666666663</v>
      </c>
      <c r="BI27" s="124">
        <f t="shared" si="19"/>
        <v>462833.33333333331</v>
      </c>
      <c r="BJ27" s="124">
        <f t="shared" si="19"/>
        <v>564958.33333333326</v>
      </c>
      <c r="BK27" s="124">
        <f t="shared" si="19"/>
        <v>657166.66666666663</v>
      </c>
      <c r="BL27" s="124">
        <f t="shared" si="19"/>
        <v>693916.66666666663</v>
      </c>
      <c r="BM27" s="124">
        <f t="shared" si="19"/>
        <v>673729.16666666663</v>
      </c>
      <c r="BN27" s="124">
        <f t="shared" si="19"/>
        <v>683166.66666666663</v>
      </c>
      <c r="BO27" s="124">
        <f t="shared" si="19"/>
        <v>906125</v>
      </c>
      <c r="BP27" s="124">
        <f t="shared" si="19"/>
        <v>830000</v>
      </c>
      <c r="BQ27" s="124">
        <f t="shared" si="19"/>
        <v>1004625</v>
      </c>
      <c r="BR27" s="124">
        <f t="shared" si="19"/>
        <v>1041375</v>
      </c>
      <c r="BS27" s="124">
        <f t="shared" si="19"/>
        <v>1198958.3333333333</v>
      </c>
      <c r="BT27" s="124">
        <f t="shared" ref="BT27:CE27" si="20">SUM(BT24:BT26)</f>
        <v>1206083.3333333333</v>
      </c>
      <c r="BU27" s="124">
        <f t="shared" si="20"/>
        <v>1316166.6666666667</v>
      </c>
      <c r="BV27" s="124">
        <f t="shared" si="20"/>
        <v>1343479.1666666667</v>
      </c>
      <c r="BW27" s="124">
        <f t="shared" si="20"/>
        <v>1436166.6666666667</v>
      </c>
      <c r="BX27" s="124">
        <f t="shared" si="20"/>
        <v>1480875</v>
      </c>
      <c r="BY27" s="124">
        <f t="shared" si="20"/>
        <v>1560500</v>
      </c>
      <c r="BZ27" s="124">
        <f t="shared" si="20"/>
        <v>1680020.8333333335</v>
      </c>
      <c r="CA27" s="124">
        <f t="shared" si="20"/>
        <v>1599562.5</v>
      </c>
      <c r="CB27" s="124">
        <f t="shared" si="20"/>
        <v>1744083.3333333335</v>
      </c>
      <c r="CC27" s="124">
        <f t="shared" si="20"/>
        <v>1818416.6666666665</v>
      </c>
      <c r="CD27" s="124">
        <f t="shared" si="20"/>
        <v>1828333.3333333335</v>
      </c>
      <c r="CE27" s="124">
        <f t="shared" si="20"/>
        <v>1772395.8333333335</v>
      </c>
    </row>
    <row r="28" spans="2:83" ht="12.75" customHeight="1" thickTop="1" x14ac:dyDescent="0.2">
      <c r="B28" s="31" t="s">
        <v>238</v>
      </c>
      <c r="E28" s="63" t="s">
        <v>239</v>
      </c>
      <c r="F28" s="31"/>
      <c r="L28" s="23">
        <f>'Revenue Model auto'!B136</f>
        <v>0</v>
      </c>
      <c r="M28" s="23">
        <f>'Revenue Model auto'!C136</f>
        <v>0</v>
      </c>
      <c r="N28" s="23">
        <f>'Revenue Model auto'!D136</f>
        <v>0</v>
      </c>
      <c r="O28" s="23">
        <f>'Revenue Model auto'!E136</f>
        <v>0</v>
      </c>
      <c r="P28" s="23">
        <f>'Revenue Model auto'!F136</f>
        <v>0</v>
      </c>
      <c r="Q28" s="23">
        <f>'Revenue Model auto'!G136</f>
        <v>0</v>
      </c>
      <c r="R28" s="23">
        <f>'Revenue Model auto'!H136</f>
        <v>0</v>
      </c>
      <c r="S28" s="23">
        <f>'Revenue Model auto'!I136</f>
        <v>0</v>
      </c>
      <c r="T28" s="23">
        <f>'Revenue Model auto'!J136</f>
        <v>0</v>
      </c>
      <c r="U28" s="23">
        <f>'Revenue Model auto'!K136</f>
        <v>0</v>
      </c>
      <c r="V28" s="23">
        <f>'Revenue Model auto'!L136</f>
        <v>0</v>
      </c>
      <c r="W28" s="23">
        <f>'Revenue Model auto'!M136</f>
        <v>0</v>
      </c>
      <c r="X28" s="23">
        <f>'Revenue Model auto'!N136</f>
        <v>0</v>
      </c>
      <c r="Y28" s="23">
        <f>'Revenue Model auto'!O136</f>
        <v>0</v>
      </c>
      <c r="Z28" s="23">
        <f>'Revenue Model auto'!P136</f>
        <v>0</v>
      </c>
      <c r="AA28" s="23">
        <f>'Revenue Model auto'!Q136</f>
        <v>0</v>
      </c>
      <c r="AB28" s="23">
        <f>'Revenue Model auto'!R136</f>
        <v>0</v>
      </c>
      <c r="AC28" s="64">
        <f>'Revenue Model auto'!S136</f>
        <v>0</v>
      </c>
      <c r="AD28" s="64">
        <f>'Revenue Model auto'!T136</f>
        <v>0</v>
      </c>
      <c r="AE28" s="64">
        <f>'Revenue Model auto'!U136</f>
        <v>0</v>
      </c>
      <c r="AF28" s="64">
        <f>'Revenue Model auto'!V136</f>
        <v>0</v>
      </c>
      <c r="AG28" s="64">
        <f>'Revenue Model auto'!W136</f>
        <v>0</v>
      </c>
      <c r="AH28" s="64">
        <f>'Revenue Model auto'!X136</f>
        <v>0</v>
      </c>
      <c r="AI28" s="64">
        <f>'Revenue Model auto'!Y136</f>
        <v>0</v>
      </c>
      <c r="AJ28" s="64">
        <f>'Revenue Model auto'!Z136</f>
        <v>8437.5</v>
      </c>
      <c r="AK28" s="64">
        <f>'Revenue Model auto'!AA136</f>
        <v>8437.5</v>
      </c>
      <c r="AL28" s="64">
        <f>'Revenue Model auto'!AB136</f>
        <v>8437.5</v>
      </c>
      <c r="AM28" s="64">
        <f>'Revenue Model auto'!AC136</f>
        <v>8437.5</v>
      </c>
      <c r="AN28" s="64">
        <f>'Revenue Model auto'!AD136</f>
        <v>8437.5</v>
      </c>
      <c r="AO28" s="64">
        <f>'Revenue Model auto'!AE136</f>
        <v>16875</v>
      </c>
      <c r="AP28" s="64">
        <f>'Revenue Model auto'!AF136</f>
        <v>16875</v>
      </c>
      <c r="AQ28" s="64">
        <f>'Revenue Model auto'!AG136</f>
        <v>16875</v>
      </c>
      <c r="AR28" s="64">
        <f>'Revenue Model auto'!AH136</f>
        <v>16875</v>
      </c>
      <c r="AS28" s="64">
        <f>'Revenue Model auto'!AI136</f>
        <v>25312.5</v>
      </c>
      <c r="AT28" s="64">
        <f>'Revenue Model auto'!AJ136</f>
        <v>42187.5</v>
      </c>
      <c r="AU28" s="64">
        <f>'Revenue Model auto'!AK136</f>
        <v>42187.5</v>
      </c>
      <c r="AV28" s="64">
        <f>'Revenue Model auto'!AL136</f>
        <v>42187.5</v>
      </c>
      <c r="AW28" s="64">
        <f>'Revenue Model auto'!AM136</f>
        <v>42187.5</v>
      </c>
      <c r="AX28" s="64">
        <f>'Revenue Model auto'!AN136</f>
        <v>59062.5</v>
      </c>
      <c r="AY28" s="64">
        <f>'Revenue Model auto'!AO136</f>
        <v>149270.83333333331</v>
      </c>
      <c r="AZ28" s="64">
        <f>'Revenue Model auto'!AP136</f>
        <v>166145.83333333331</v>
      </c>
      <c r="BA28" s="64">
        <f>'Revenue Model auto'!AQ136</f>
        <v>166145.83333333331</v>
      </c>
      <c r="BB28" s="64">
        <f>'Revenue Model auto'!AR136</f>
        <v>166145.83333333331</v>
      </c>
      <c r="BC28" s="64">
        <f>'Revenue Model auto'!AS136</f>
        <v>191458.33333333331</v>
      </c>
      <c r="BD28" s="64">
        <f>'Revenue Model auto'!AT136</f>
        <v>191458.33333333331</v>
      </c>
      <c r="BE28" s="64">
        <f>'Revenue Model auto'!AU136</f>
        <v>208333.33333333331</v>
      </c>
      <c r="BF28" s="64">
        <f>'Revenue Model auto'!AV136</f>
        <v>225208.33333333331</v>
      </c>
      <c r="BG28" s="64">
        <f>'Revenue Model auto'!AW136</f>
        <v>332291.66666666663</v>
      </c>
      <c r="BH28" s="64">
        <f>'Revenue Model auto'!AX136</f>
        <v>349166.66666666663</v>
      </c>
      <c r="BI28" s="64">
        <f>'Revenue Model auto'!AY136</f>
        <v>382916.66666666663</v>
      </c>
      <c r="BJ28" s="64">
        <f>'Revenue Model auto'!AZ136</f>
        <v>391354.16666666663</v>
      </c>
      <c r="BK28" s="64">
        <f>'Revenue Model auto'!BA136</f>
        <v>408229.16666666663</v>
      </c>
      <c r="BL28" s="64">
        <f>'Revenue Model auto'!BB136</f>
        <v>416666.66666666663</v>
      </c>
      <c r="BM28" s="64">
        <f>'Revenue Model auto'!BC136</f>
        <v>441979.16666666663</v>
      </c>
      <c r="BN28" s="64">
        <f>'Revenue Model auto'!BD136</f>
        <v>467291.66666666663</v>
      </c>
      <c r="BO28" s="64">
        <f>'Revenue Model auto'!BE136</f>
        <v>557500</v>
      </c>
      <c r="BP28" s="64">
        <f>'Revenue Model auto'!BF136</f>
        <v>582812.5</v>
      </c>
      <c r="BQ28" s="64">
        <f>'Revenue Model auto'!BG136</f>
        <v>689895.83333333326</v>
      </c>
      <c r="BR28" s="64">
        <f>'Revenue Model auto'!BH136</f>
        <v>796979.16666666674</v>
      </c>
      <c r="BS28" s="64">
        <f>'Revenue Model auto'!BI136</f>
        <v>822291.66666666674</v>
      </c>
      <c r="BT28" s="64">
        <f>'Revenue Model auto'!BJ136</f>
        <v>856041.66666666674</v>
      </c>
      <c r="BU28" s="64">
        <f>'Revenue Model auto'!BK136</f>
        <v>954687.5</v>
      </c>
      <c r="BV28" s="64">
        <f>'Revenue Model auto'!BL136</f>
        <v>1070208.3333333335</v>
      </c>
      <c r="BW28" s="64">
        <f>'Revenue Model auto'!BM136</f>
        <v>1095520.8333333335</v>
      </c>
      <c r="BX28" s="64">
        <f>'Revenue Model auto'!BN136</f>
        <v>1129270.8333333335</v>
      </c>
      <c r="BY28" s="64">
        <f>'Revenue Model auto'!BO136</f>
        <v>1227916.6666666665</v>
      </c>
      <c r="BZ28" s="64">
        <f>'Revenue Model auto'!BP136</f>
        <v>1343437.5</v>
      </c>
      <c r="CA28" s="64">
        <f>'Revenue Model auto'!BQ136</f>
        <v>1360312.5</v>
      </c>
      <c r="CB28" s="64">
        <f>'Revenue Model auto'!BR136</f>
        <v>1394062.5</v>
      </c>
      <c r="CC28" s="64">
        <f>'Revenue Model auto'!BS136</f>
        <v>1419375</v>
      </c>
      <c r="CD28" s="64">
        <f>'Revenue Model auto'!BT136</f>
        <v>1354479.1666666665</v>
      </c>
      <c r="CE28" s="64">
        <f>'Revenue Model auto'!BU136</f>
        <v>1379791.6666666665</v>
      </c>
    </row>
    <row r="29" spans="2:83" ht="12.75" customHeight="1" x14ac:dyDescent="0.2">
      <c r="B29" s="31" t="s">
        <v>238</v>
      </c>
      <c r="E29" s="63" t="s">
        <v>240</v>
      </c>
      <c r="F29" s="31"/>
      <c r="L29" s="23">
        <f>'Revenue Model auto'!B137</f>
        <v>0</v>
      </c>
      <c r="M29" s="23">
        <f>'Revenue Model auto'!C137</f>
        <v>0</v>
      </c>
      <c r="N29" s="23">
        <f>'Revenue Model auto'!D137</f>
        <v>0</v>
      </c>
      <c r="O29" s="23">
        <f>'Revenue Model auto'!E137</f>
        <v>0</v>
      </c>
      <c r="P29" s="23">
        <f>'Revenue Model auto'!F137</f>
        <v>0</v>
      </c>
      <c r="Q29" s="23">
        <f>'Revenue Model auto'!G137</f>
        <v>0</v>
      </c>
      <c r="R29" s="23">
        <f>'Revenue Model auto'!H137</f>
        <v>0</v>
      </c>
      <c r="S29" s="23">
        <f>'Revenue Model auto'!I137</f>
        <v>0</v>
      </c>
      <c r="T29" s="23">
        <f>'Revenue Model auto'!J137</f>
        <v>0</v>
      </c>
      <c r="U29" s="23">
        <f>'Revenue Model auto'!K137</f>
        <v>0</v>
      </c>
      <c r="V29" s="23">
        <f>'Revenue Model auto'!L137</f>
        <v>0</v>
      </c>
      <c r="W29" s="23">
        <f>'Revenue Model auto'!M137</f>
        <v>0</v>
      </c>
      <c r="X29" s="23">
        <f>'Revenue Model auto'!N137</f>
        <v>0</v>
      </c>
      <c r="Y29" s="23">
        <f>'Revenue Model auto'!O137</f>
        <v>0</v>
      </c>
      <c r="Z29" s="23">
        <f>'Revenue Model auto'!P137</f>
        <v>0</v>
      </c>
      <c r="AA29" s="23">
        <f>'Revenue Model auto'!Q137</f>
        <v>0</v>
      </c>
      <c r="AB29" s="23">
        <f>'Revenue Model auto'!R137</f>
        <v>0</v>
      </c>
      <c r="AC29" s="64">
        <f>'Revenue Model auto'!S137</f>
        <v>0</v>
      </c>
      <c r="AD29" s="64">
        <f>'Revenue Model auto'!T137</f>
        <v>0</v>
      </c>
      <c r="AE29" s="64">
        <f>'Revenue Model auto'!U137</f>
        <v>0</v>
      </c>
      <c r="AF29" s="64">
        <f>'Revenue Model auto'!V137</f>
        <v>0</v>
      </c>
      <c r="AG29" s="64">
        <f>'Revenue Model auto'!W137</f>
        <v>0</v>
      </c>
      <c r="AH29" s="64">
        <f>'Revenue Model auto'!X137</f>
        <v>0</v>
      </c>
      <c r="AI29" s="64">
        <f>'Revenue Model auto'!Y137</f>
        <v>0</v>
      </c>
      <c r="AJ29" s="64">
        <f>'Revenue Model auto'!Z137</f>
        <v>25000</v>
      </c>
      <c r="AK29" s="64">
        <f>'Revenue Model auto'!AA137</f>
        <v>0</v>
      </c>
      <c r="AL29" s="64">
        <f>'Revenue Model auto'!AB137</f>
        <v>0</v>
      </c>
      <c r="AM29" s="64">
        <f>'Revenue Model auto'!AC137</f>
        <v>0</v>
      </c>
      <c r="AN29" s="64">
        <f>'Revenue Model auto'!AD137</f>
        <v>0</v>
      </c>
      <c r="AO29" s="64">
        <f>'Revenue Model auto'!AE137</f>
        <v>25000</v>
      </c>
      <c r="AP29" s="64">
        <f>'Revenue Model auto'!AF137</f>
        <v>0</v>
      </c>
      <c r="AQ29" s="64">
        <f>'Revenue Model auto'!AG137</f>
        <v>0</v>
      </c>
      <c r="AR29" s="64">
        <f>'Revenue Model auto'!AH137</f>
        <v>0</v>
      </c>
      <c r="AS29" s="64">
        <f>'Revenue Model auto'!AI137</f>
        <v>25000</v>
      </c>
      <c r="AT29" s="64">
        <f>'Revenue Model auto'!AJ137</f>
        <v>47500</v>
      </c>
      <c r="AU29" s="64">
        <f>'Revenue Model auto'!AK137</f>
        <v>0</v>
      </c>
      <c r="AV29" s="64">
        <f>'Revenue Model auto'!AL137</f>
        <v>25000</v>
      </c>
      <c r="AW29" s="64">
        <f>'Revenue Model auto'!AM137</f>
        <v>0</v>
      </c>
      <c r="AX29" s="64">
        <f>'Revenue Model auto'!AN137</f>
        <v>47500</v>
      </c>
      <c r="AY29" s="64">
        <f>'Revenue Model auto'!AO137</f>
        <v>72500</v>
      </c>
      <c r="AZ29" s="64">
        <f>'Revenue Model auto'!AP137</f>
        <v>47500</v>
      </c>
      <c r="BA29" s="64">
        <f>'Revenue Model auto'!AQ137</f>
        <v>25000</v>
      </c>
      <c r="BB29" s="64">
        <f>'Revenue Model auto'!AR137</f>
        <v>0</v>
      </c>
      <c r="BC29" s="64">
        <f>'Revenue Model auto'!AS137</f>
        <v>72500</v>
      </c>
      <c r="BD29" s="64">
        <f>'Revenue Model auto'!AT137</f>
        <v>0</v>
      </c>
      <c r="BE29" s="64">
        <f>'Revenue Model auto'!AU137</f>
        <v>72500</v>
      </c>
      <c r="BF29" s="64">
        <f>'Revenue Model auto'!AV137</f>
        <v>97500</v>
      </c>
      <c r="BG29" s="64">
        <f>'Revenue Model auto'!AW137</f>
        <v>120000</v>
      </c>
      <c r="BH29" s="64">
        <f>'Revenue Model auto'!AX137</f>
        <v>72500</v>
      </c>
      <c r="BI29" s="64">
        <f>'Revenue Model auto'!AY137</f>
        <v>97500</v>
      </c>
      <c r="BJ29" s="64">
        <f>'Revenue Model auto'!AZ137</f>
        <v>72500</v>
      </c>
      <c r="BK29" s="64">
        <f>'Revenue Model auto'!BA137</f>
        <v>120000</v>
      </c>
      <c r="BL29" s="64">
        <f>'Revenue Model auto'!BB137</f>
        <v>72500</v>
      </c>
      <c r="BM29" s="64">
        <f>'Revenue Model auto'!BC137</f>
        <v>97500</v>
      </c>
      <c r="BN29" s="64">
        <f>'Revenue Model auto'!BD137</f>
        <v>72500</v>
      </c>
      <c r="BO29" s="64">
        <f>'Revenue Model auto'!BE137</f>
        <v>145000</v>
      </c>
      <c r="BP29" s="64">
        <f>'Revenue Model auto'!BF137</f>
        <v>72500</v>
      </c>
      <c r="BQ29" s="64">
        <f>'Revenue Model auto'!BG137</f>
        <v>192500</v>
      </c>
      <c r="BR29" s="64">
        <f>'Revenue Model auto'!BH137</f>
        <v>217500</v>
      </c>
      <c r="BS29" s="64">
        <f>'Revenue Model auto'!BI137</f>
        <v>192500</v>
      </c>
      <c r="BT29" s="64">
        <f>'Revenue Model auto'!BJ137</f>
        <v>170000</v>
      </c>
      <c r="BU29" s="64">
        <f>'Revenue Model auto'!BK137</f>
        <v>192500</v>
      </c>
      <c r="BV29" s="64">
        <f>'Revenue Model auto'!BL137</f>
        <v>217500</v>
      </c>
      <c r="BW29" s="64">
        <f>'Revenue Model auto'!BM137</f>
        <v>192500</v>
      </c>
      <c r="BX29" s="64">
        <f>'Revenue Model auto'!BN137</f>
        <v>170000</v>
      </c>
      <c r="BY29" s="64">
        <f>'Revenue Model auto'!BO137</f>
        <v>192500</v>
      </c>
      <c r="BZ29" s="64">
        <f>'Revenue Model auto'!BP137</f>
        <v>217500</v>
      </c>
      <c r="CA29" s="64">
        <f>'Revenue Model auto'!BQ137</f>
        <v>192500</v>
      </c>
      <c r="CB29" s="64">
        <f>'Revenue Model auto'!BR137</f>
        <v>170000</v>
      </c>
      <c r="CC29" s="64">
        <f>'Revenue Model auto'!BS137</f>
        <v>265000</v>
      </c>
      <c r="CD29" s="64">
        <f>'Revenue Model auto'!BT137</f>
        <v>217500</v>
      </c>
      <c r="CE29" s="64">
        <f>'Revenue Model auto'!BU137</f>
        <v>265000</v>
      </c>
    </row>
    <row r="30" spans="2:83" ht="12.75" customHeight="1" x14ac:dyDescent="0.2">
      <c r="B30" s="31" t="s">
        <v>238</v>
      </c>
      <c r="E30" s="63" t="s">
        <v>241</v>
      </c>
      <c r="F30" s="31"/>
      <c r="L30" s="23">
        <f>'Revenue Model auto'!B138</f>
        <v>0</v>
      </c>
      <c r="M30" s="23">
        <f>'Revenue Model auto'!C138</f>
        <v>0</v>
      </c>
      <c r="N30" s="23">
        <f>'Revenue Model auto'!D138</f>
        <v>0</v>
      </c>
      <c r="O30" s="23">
        <f>'Revenue Model auto'!E138</f>
        <v>0</v>
      </c>
      <c r="P30" s="23">
        <f>'Revenue Model auto'!F138</f>
        <v>0</v>
      </c>
      <c r="Q30" s="23">
        <f>'Revenue Model auto'!G138</f>
        <v>0</v>
      </c>
      <c r="R30" s="23">
        <f>'Revenue Model auto'!H138</f>
        <v>0</v>
      </c>
      <c r="S30" s="23">
        <f>'Revenue Model auto'!I138</f>
        <v>0</v>
      </c>
      <c r="T30" s="23">
        <f>'Revenue Model auto'!J138</f>
        <v>0</v>
      </c>
      <c r="U30" s="23">
        <f>'Revenue Model auto'!K138</f>
        <v>0</v>
      </c>
      <c r="V30" s="23">
        <f>'Revenue Model auto'!L138</f>
        <v>0</v>
      </c>
      <c r="W30" s="23">
        <f>'Revenue Model auto'!M138</f>
        <v>0</v>
      </c>
      <c r="X30" s="23">
        <f>'Revenue Model auto'!N138</f>
        <v>0</v>
      </c>
      <c r="Y30" s="23">
        <f>'Revenue Model auto'!O138</f>
        <v>0</v>
      </c>
      <c r="Z30" s="23">
        <f>'Revenue Model auto'!P138</f>
        <v>0</v>
      </c>
      <c r="AA30" s="23">
        <f>'Revenue Model auto'!Q138</f>
        <v>0</v>
      </c>
      <c r="AB30" s="23">
        <f>'Revenue Model auto'!R138</f>
        <v>0</v>
      </c>
      <c r="AC30" s="64">
        <f>'Revenue Model auto'!S138</f>
        <v>0</v>
      </c>
      <c r="AD30" s="64">
        <f>'Revenue Model auto'!T138</f>
        <v>0</v>
      </c>
      <c r="AE30" s="64">
        <f>'Revenue Model auto'!U138</f>
        <v>0</v>
      </c>
      <c r="AF30" s="64">
        <f>'Revenue Model auto'!V138</f>
        <v>0</v>
      </c>
      <c r="AG30" s="64">
        <f>'Revenue Model auto'!W138</f>
        <v>0</v>
      </c>
      <c r="AH30" s="64">
        <f>'Revenue Model auto'!X138</f>
        <v>0</v>
      </c>
      <c r="AI30" s="64">
        <f>'Revenue Model auto'!Y138</f>
        <v>0</v>
      </c>
      <c r="AJ30" s="64">
        <f>'Revenue Model auto'!Z138</f>
        <v>1000</v>
      </c>
      <c r="AK30" s="64">
        <f>'Revenue Model auto'!AA138</f>
        <v>1000</v>
      </c>
      <c r="AL30" s="64">
        <f>'Revenue Model auto'!AB138</f>
        <v>1000</v>
      </c>
      <c r="AM30" s="64">
        <f>'Revenue Model auto'!AC138</f>
        <v>1000</v>
      </c>
      <c r="AN30" s="64">
        <f>'Revenue Model auto'!AD138</f>
        <v>1000</v>
      </c>
      <c r="AO30" s="64">
        <f>'Revenue Model auto'!AE138</f>
        <v>2000</v>
      </c>
      <c r="AP30" s="64">
        <f>'Revenue Model auto'!AF138</f>
        <v>2000</v>
      </c>
      <c r="AQ30" s="64">
        <f>'Revenue Model auto'!AG138</f>
        <v>2000</v>
      </c>
      <c r="AR30" s="64">
        <f>'Revenue Model auto'!AH138</f>
        <v>2000</v>
      </c>
      <c r="AS30" s="64">
        <f>'Revenue Model auto'!AI138</f>
        <v>3000</v>
      </c>
      <c r="AT30" s="64">
        <f>'Revenue Model auto'!AJ138</f>
        <v>4000</v>
      </c>
      <c r="AU30" s="64">
        <f>'Revenue Model auto'!AK138</f>
        <v>4000</v>
      </c>
      <c r="AV30" s="64">
        <f>'Revenue Model auto'!AL138</f>
        <v>4000</v>
      </c>
      <c r="AW30" s="64">
        <f>'Revenue Model auto'!AM138</f>
        <v>4000</v>
      </c>
      <c r="AX30" s="64">
        <f>'Revenue Model auto'!AN138</f>
        <v>5000</v>
      </c>
      <c r="AY30" s="64">
        <f>'Revenue Model auto'!AO138</f>
        <v>7000</v>
      </c>
      <c r="AZ30" s="64">
        <f>'Revenue Model auto'!AP138</f>
        <v>8000</v>
      </c>
      <c r="BA30" s="64">
        <f>'Revenue Model auto'!AQ138</f>
        <v>8000</v>
      </c>
      <c r="BB30" s="64">
        <f>'Revenue Model auto'!AR138</f>
        <v>8000</v>
      </c>
      <c r="BC30" s="64">
        <f>'Revenue Model auto'!AS138</f>
        <v>10000</v>
      </c>
      <c r="BD30" s="64">
        <f>'Revenue Model auto'!AT138</f>
        <v>10000</v>
      </c>
      <c r="BE30" s="64">
        <f>'Revenue Model auto'!AU138</f>
        <v>11000</v>
      </c>
      <c r="BF30" s="64">
        <f>'Revenue Model auto'!AV138</f>
        <v>13000</v>
      </c>
      <c r="BG30" s="64">
        <f>'Revenue Model auto'!AW138</f>
        <v>16000</v>
      </c>
      <c r="BH30" s="64">
        <f>'Revenue Model auto'!AX138</f>
        <v>17000</v>
      </c>
      <c r="BI30" s="64">
        <f>'Revenue Model auto'!AY138</f>
        <v>20000</v>
      </c>
      <c r="BJ30" s="64">
        <f>'Revenue Model auto'!AZ138</f>
        <v>21000</v>
      </c>
      <c r="BK30" s="64">
        <f>'Revenue Model auto'!BA138</f>
        <v>22000</v>
      </c>
      <c r="BL30" s="64">
        <f>'Revenue Model auto'!BB138</f>
        <v>23000</v>
      </c>
      <c r="BM30" s="64">
        <f>'Revenue Model auto'!BC138</f>
        <v>25000</v>
      </c>
      <c r="BN30" s="64">
        <f>'Revenue Model auto'!BD138</f>
        <v>27000</v>
      </c>
      <c r="BO30" s="64">
        <f>'Revenue Model auto'!BE138</f>
        <v>29000</v>
      </c>
      <c r="BP30" s="64">
        <f>'Revenue Model auto'!BF138</f>
        <v>31000</v>
      </c>
      <c r="BQ30" s="64">
        <f>'Revenue Model auto'!BG138</f>
        <v>34000</v>
      </c>
      <c r="BR30" s="64">
        <f>'Revenue Model auto'!BH138</f>
        <v>37000</v>
      </c>
      <c r="BS30" s="64">
        <f>'Revenue Model auto'!BI138</f>
        <v>39000</v>
      </c>
      <c r="BT30" s="64">
        <f>'Revenue Model auto'!BJ138</f>
        <v>42000</v>
      </c>
      <c r="BU30" s="64">
        <f>'Revenue Model auto'!BK138</f>
        <v>44000</v>
      </c>
      <c r="BV30" s="64">
        <f>'Revenue Model auto'!BL138</f>
        <v>48000</v>
      </c>
      <c r="BW30" s="64">
        <f>'Revenue Model auto'!BM138</f>
        <v>50000</v>
      </c>
      <c r="BX30" s="64">
        <f>'Revenue Model auto'!BN138</f>
        <v>53000</v>
      </c>
      <c r="BY30" s="64">
        <f>'Revenue Model auto'!BO138</f>
        <v>55000</v>
      </c>
      <c r="BZ30" s="64">
        <f>'Revenue Model auto'!BP138</f>
        <v>59000</v>
      </c>
      <c r="CA30" s="64">
        <f>'Revenue Model auto'!BQ138</f>
        <v>60000</v>
      </c>
      <c r="CB30" s="64">
        <f>'Revenue Model auto'!BR138</f>
        <v>63000</v>
      </c>
      <c r="CC30" s="64">
        <f>'Revenue Model auto'!BS138</f>
        <v>65000</v>
      </c>
      <c r="CD30" s="64">
        <f>'Revenue Model auto'!BT138</f>
        <v>65000</v>
      </c>
      <c r="CE30" s="64">
        <f>'Revenue Model auto'!BU138</f>
        <v>67000</v>
      </c>
    </row>
    <row r="31" spans="2:83" ht="12.75" customHeight="1" thickBot="1" x14ac:dyDescent="0.2">
      <c r="L31" s="124">
        <f t="shared" ref="L31:BS31" si="21">SUM(L28:L30)</f>
        <v>0</v>
      </c>
      <c r="M31" s="124">
        <f t="shared" si="21"/>
        <v>0</v>
      </c>
      <c r="N31" s="124">
        <f t="shared" si="21"/>
        <v>0</v>
      </c>
      <c r="O31" s="124">
        <f t="shared" si="21"/>
        <v>0</v>
      </c>
      <c r="P31" s="124">
        <f t="shared" si="21"/>
        <v>0</v>
      </c>
      <c r="Q31" s="124">
        <f t="shared" si="21"/>
        <v>0</v>
      </c>
      <c r="R31" s="124">
        <f t="shared" si="21"/>
        <v>0</v>
      </c>
      <c r="S31" s="124">
        <f t="shared" si="21"/>
        <v>0</v>
      </c>
      <c r="T31" s="124">
        <f t="shared" si="21"/>
        <v>0</v>
      </c>
      <c r="U31" s="124">
        <f t="shared" si="21"/>
        <v>0</v>
      </c>
      <c r="V31" s="124">
        <f t="shared" si="21"/>
        <v>0</v>
      </c>
      <c r="W31" s="124">
        <f t="shared" si="21"/>
        <v>0</v>
      </c>
      <c r="X31" s="124">
        <f t="shared" si="21"/>
        <v>0</v>
      </c>
      <c r="Y31" s="124">
        <f t="shared" si="21"/>
        <v>0</v>
      </c>
      <c r="Z31" s="124">
        <f t="shared" si="21"/>
        <v>0</v>
      </c>
      <c r="AA31" s="124">
        <f t="shared" si="21"/>
        <v>0</v>
      </c>
      <c r="AB31" s="124">
        <f t="shared" si="21"/>
        <v>0</v>
      </c>
      <c r="AC31" s="124">
        <f t="shared" si="21"/>
        <v>0</v>
      </c>
      <c r="AD31" s="124">
        <f t="shared" si="21"/>
        <v>0</v>
      </c>
      <c r="AE31" s="124">
        <f t="shared" si="21"/>
        <v>0</v>
      </c>
      <c r="AF31" s="124">
        <f t="shared" si="21"/>
        <v>0</v>
      </c>
      <c r="AG31" s="124">
        <f t="shared" si="21"/>
        <v>0</v>
      </c>
      <c r="AH31" s="124">
        <f t="shared" si="21"/>
        <v>0</v>
      </c>
      <c r="AI31" s="124">
        <f t="shared" si="21"/>
        <v>0</v>
      </c>
      <c r="AJ31" s="124">
        <f t="shared" si="21"/>
        <v>34437.5</v>
      </c>
      <c r="AK31" s="124">
        <f t="shared" si="21"/>
        <v>9437.5</v>
      </c>
      <c r="AL31" s="124">
        <f t="shared" si="21"/>
        <v>9437.5</v>
      </c>
      <c r="AM31" s="124">
        <f t="shared" si="21"/>
        <v>9437.5</v>
      </c>
      <c r="AN31" s="124">
        <f t="shared" si="21"/>
        <v>9437.5</v>
      </c>
      <c r="AO31" s="124">
        <f t="shared" si="21"/>
        <v>43875</v>
      </c>
      <c r="AP31" s="124">
        <f t="shared" si="21"/>
        <v>18875</v>
      </c>
      <c r="AQ31" s="124">
        <f t="shared" si="21"/>
        <v>18875</v>
      </c>
      <c r="AR31" s="124">
        <f t="shared" si="21"/>
        <v>18875</v>
      </c>
      <c r="AS31" s="124">
        <f t="shared" si="21"/>
        <v>53312.5</v>
      </c>
      <c r="AT31" s="124">
        <f t="shared" si="21"/>
        <v>93687.5</v>
      </c>
      <c r="AU31" s="124">
        <f t="shared" si="21"/>
        <v>46187.5</v>
      </c>
      <c r="AV31" s="124">
        <f t="shared" si="21"/>
        <v>71187.5</v>
      </c>
      <c r="AW31" s="124">
        <f t="shared" si="21"/>
        <v>46187.5</v>
      </c>
      <c r="AX31" s="124">
        <f t="shared" si="21"/>
        <v>111562.5</v>
      </c>
      <c r="AY31" s="124">
        <f t="shared" si="21"/>
        <v>228770.83333333331</v>
      </c>
      <c r="AZ31" s="124">
        <f t="shared" si="21"/>
        <v>221645.83333333331</v>
      </c>
      <c r="BA31" s="124">
        <f t="shared" si="21"/>
        <v>199145.83333333331</v>
      </c>
      <c r="BB31" s="124">
        <f t="shared" si="21"/>
        <v>174145.83333333331</v>
      </c>
      <c r="BC31" s="124">
        <f t="shared" si="21"/>
        <v>273958.33333333331</v>
      </c>
      <c r="BD31" s="124">
        <f t="shared" si="21"/>
        <v>201458.33333333331</v>
      </c>
      <c r="BE31" s="124">
        <f t="shared" si="21"/>
        <v>291833.33333333331</v>
      </c>
      <c r="BF31" s="124">
        <f t="shared" si="21"/>
        <v>335708.33333333331</v>
      </c>
      <c r="BG31" s="124">
        <f t="shared" si="21"/>
        <v>468291.66666666663</v>
      </c>
      <c r="BH31" s="124">
        <f t="shared" si="21"/>
        <v>438666.66666666663</v>
      </c>
      <c r="BI31" s="124">
        <f t="shared" si="21"/>
        <v>500416.66666666663</v>
      </c>
      <c r="BJ31" s="124">
        <f t="shared" si="21"/>
        <v>484854.16666666663</v>
      </c>
      <c r="BK31" s="124">
        <f t="shared" si="21"/>
        <v>550229.16666666663</v>
      </c>
      <c r="BL31" s="124">
        <f t="shared" si="21"/>
        <v>512166.66666666663</v>
      </c>
      <c r="BM31" s="124">
        <f t="shared" si="21"/>
        <v>564479.16666666663</v>
      </c>
      <c r="BN31" s="124">
        <f t="shared" si="21"/>
        <v>566791.66666666663</v>
      </c>
      <c r="BO31" s="124">
        <f t="shared" si="21"/>
        <v>731500</v>
      </c>
      <c r="BP31" s="124">
        <f t="shared" si="21"/>
        <v>686312.5</v>
      </c>
      <c r="BQ31" s="124">
        <f t="shared" si="21"/>
        <v>916395.83333333326</v>
      </c>
      <c r="BR31" s="124">
        <f t="shared" si="21"/>
        <v>1051479.1666666667</v>
      </c>
      <c r="BS31" s="124">
        <f t="shared" si="21"/>
        <v>1053791.6666666667</v>
      </c>
      <c r="BT31" s="124">
        <f t="shared" ref="BT31:CE31" si="22">SUM(BT28:BT30)</f>
        <v>1068041.6666666667</v>
      </c>
      <c r="BU31" s="124">
        <f t="shared" si="22"/>
        <v>1191187.5</v>
      </c>
      <c r="BV31" s="124">
        <f t="shared" si="22"/>
        <v>1335708.3333333335</v>
      </c>
      <c r="BW31" s="124">
        <f t="shared" si="22"/>
        <v>1338020.8333333335</v>
      </c>
      <c r="BX31" s="124">
        <f t="shared" si="22"/>
        <v>1352270.8333333335</v>
      </c>
      <c r="BY31" s="124">
        <f t="shared" si="22"/>
        <v>1475416.6666666665</v>
      </c>
      <c r="BZ31" s="124">
        <f t="shared" si="22"/>
        <v>1619937.5</v>
      </c>
      <c r="CA31" s="124">
        <f t="shared" si="22"/>
        <v>1612812.5</v>
      </c>
      <c r="CB31" s="124">
        <f t="shared" si="22"/>
        <v>1627062.5</v>
      </c>
      <c r="CC31" s="124">
        <f t="shared" si="22"/>
        <v>1749375</v>
      </c>
      <c r="CD31" s="124">
        <f t="shared" si="22"/>
        <v>1636979.1666666665</v>
      </c>
      <c r="CE31" s="124">
        <f t="shared" si="22"/>
        <v>1711791.6666666665</v>
      </c>
    </row>
    <row r="32" spans="2:83" ht="12.75" customHeight="1" thickTop="1" x14ac:dyDescent="0.2">
      <c r="B32" s="31" t="s">
        <v>652</v>
      </c>
      <c r="E32" s="63" t="s">
        <v>661</v>
      </c>
      <c r="F32" s="31"/>
      <c r="L32" s="280">
        <f>'Revenue Model auto'!B154</f>
        <v>0</v>
      </c>
      <c r="M32" s="280">
        <f>'Revenue Model auto'!C154</f>
        <v>0</v>
      </c>
      <c r="N32" s="280">
        <f>'Revenue Model auto'!D154</f>
        <v>0</v>
      </c>
      <c r="O32" s="280">
        <f>'Revenue Model auto'!E154</f>
        <v>0</v>
      </c>
      <c r="P32" s="280">
        <f>'Revenue Model auto'!F154</f>
        <v>0</v>
      </c>
      <c r="Q32" s="280">
        <f>'Revenue Model auto'!G154</f>
        <v>0</v>
      </c>
      <c r="R32" s="280">
        <f>'Revenue Model auto'!H154</f>
        <v>0</v>
      </c>
      <c r="S32" s="280">
        <f>'Revenue Model auto'!I154</f>
        <v>0</v>
      </c>
      <c r="T32" s="280">
        <f>'Revenue Model auto'!J154</f>
        <v>0</v>
      </c>
      <c r="U32" s="280">
        <f>'Revenue Model auto'!K154</f>
        <v>0</v>
      </c>
      <c r="V32" s="280">
        <f>'Revenue Model auto'!L154</f>
        <v>0</v>
      </c>
      <c r="W32" s="280">
        <f>'Revenue Model auto'!M154</f>
        <v>0</v>
      </c>
      <c r="X32" s="280">
        <f>'Revenue Model auto'!N154</f>
        <v>0</v>
      </c>
      <c r="Y32" s="280">
        <f>'Revenue Model auto'!O154</f>
        <v>0</v>
      </c>
      <c r="Z32" s="280">
        <f>'Revenue Model auto'!P154</f>
        <v>0</v>
      </c>
      <c r="AA32" s="280">
        <f>'Revenue Model auto'!Q154</f>
        <v>0</v>
      </c>
      <c r="AB32" s="280">
        <f>'Revenue Model auto'!R154</f>
        <v>0</v>
      </c>
      <c r="AC32" s="280">
        <f>'Revenue Model auto'!S154</f>
        <v>0</v>
      </c>
      <c r="AD32" s="280">
        <f>'Revenue Model auto'!T154</f>
        <v>0</v>
      </c>
      <c r="AE32" s="280">
        <f>'Revenue Model auto'!U154</f>
        <v>0</v>
      </c>
      <c r="AF32" s="280">
        <f>'Revenue Model auto'!V154</f>
        <v>0</v>
      </c>
      <c r="AG32" s="280">
        <f>'Revenue Model auto'!W154</f>
        <v>0</v>
      </c>
      <c r="AH32" s="280">
        <f>'Revenue Model auto'!X154</f>
        <v>0</v>
      </c>
      <c r="AI32" s="280">
        <f>'Revenue Model auto'!Y154</f>
        <v>0</v>
      </c>
      <c r="AJ32" s="280">
        <f>'Revenue Model auto'!Z154</f>
        <v>0</v>
      </c>
      <c r="AK32" s="280">
        <f>'Revenue Model auto'!AA154</f>
        <v>0</v>
      </c>
      <c r="AL32" s="280">
        <f>'Revenue Model auto'!AB154</f>
        <v>0</v>
      </c>
      <c r="AM32" s="280">
        <f>'Revenue Model auto'!AC154</f>
        <v>0</v>
      </c>
      <c r="AN32" s="280">
        <f>'Revenue Model auto'!AD154</f>
        <v>0</v>
      </c>
      <c r="AO32" s="280">
        <f>'Revenue Model auto'!AE154</f>
        <v>0</v>
      </c>
      <c r="AP32" s="280">
        <f>'Revenue Model auto'!AF154</f>
        <v>8437.5</v>
      </c>
      <c r="AQ32" s="280">
        <f>'Revenue Model auto'!AG154</f>
        <v>8437.5</v>
      </c>
      <c r="AR32" s="280">
        <f>'Revenue Model auto'!AH154</f>
        <v>8437.5</v>
      </c>
      <c r="AS32" s="280">
        <f>'Revenue Model auto'!AI154</f>
        <v>8437.5</v>
      </c>
      <c r="AT32" s="280">
        <f>'Revenue Model auto'!AJ154</f>
        <v>16875</v>
      </c>
      <c r="AU32" s="280">
        <f>'Revenue Model auto'!AK154</f>
        <v>16875</v>
      </c>
      <c r="AV32" s="280">
        <f>'Revenue Model auto'!AL154</f>
        <v>16875</v>
      </c>
      <c r="AW32" s="280">
        <f>'Revenue Model auto'!AM154</f>
        <v>25312.5</v>
      </c>
      <c r="AX32" s="280">
        <f>'Revenue Model auto'!AN154</f>
        <v>50625</v>
      </c>
      <c r="AY32" s="280">
        <f>'Revenue Model auto'!AO154</f>
        <v>50625</v>
      </c>
      <c r="AZ32" s="280">
        <f>'Revenue Model auto'!AP154</f>
        <v>59062.5</v>
      </c>
      <c r="BA32" s="280">
        <f>'Revenue Model auto'!AQ154</f>
        <v>59062.5</v>
      </c>
      <c r="BB32" s="280">
        <f>'Revenue Model auto'!AR154</f>
        <v>67500</v>
      </c>
      <c r="BC32" s="280">
        <f>'Revenue Model auto'!AS154</f>
        <v>157708.33333333331</v>
      </c>
      <c r="BD32" s="280">
        <f>'Revenue Model auto'!AT154</f>
        <v>174583.33333333331</v>
      </c>
      <c r="BE32" s="280">
        <f>'Revenue Model auto'!AU154</f>
        <v>183020.83333333331</v>
      </c>
      <c r="BF32" s="280">
        <f>'Revenue Model auto'!AV154</f>
        <v>174583.33333333331</v>
      </c>
      <c r="BG32" s="280">
        <f>'Revenue Model auto'!AW154</f>
        <v>183020.83333333331</v>
      </c>
      <c r="BH32" s="280">
        <f>'Revenue Model auto'!AX154</f>
        <v>290104.16666666663</v>
      </c>
      <c r="BI32" s="280">
        <f>'Revenue Model auto'!AY154</f>
        <v>315416.66666666663</v>
      </c>
      <c r="BJ32" s="280">
        <f>'Revenue Model auto'!AZ154</f>
        <v>315416.66666666663</v>
      </c>
      <c r="BK32" s="280">
        <f>'Revenue Model auto'!BA154</f>
        <v>332291.66666666663</v>
      </c>
      <c r="BL32" s="280">
        <f>'Revenue Model auto'!BB154</f>
        <v>430937.5</v>
      </c>
      <c r="BM32" s="280">
        <f>'Revenue Model auto'!BC154</f>
        <v>464687.5</v>
      </c>
      <c r="BN32" s="280">
        <f>'Revenue Model auto'!BD154</f>
        <v>473125</v>
      </c>
      <c r="BO32" s="280">
        <f>'Revenue Model auto'!BE154</f>
        <v>399791.66666666663</v>
      </c>
      <c r="BP32" s="280">
        <f>'Revenue Model auto'!BF154</f>
        <v>490000</v>
      </c>
      <c r="BQ32" s="280">
        <f>'Revenue Model auto'!BG154</f>
        <v>515312.5</v>
      </c>
      <c r="BR32" s="280">
        <f>'Revenue Model auto'!BH154</f>
        <v>540625</v>
      </c>
      <c r="BS32" s="280">
        <f>'Revenue Model auto'!BI154</f>
        <v>565937.5</v>
      </c>
      <c r="BT32" s="280">
        <f>'Revenue Model auto'!BJ154</f>
        <v>565937.5</v>
      </c>
      <c r="BU32" s="280">
        <f>'Revenue Model auto'!BK154</f>
        <v>540625</v>
      </c>
      <c r="BV32" s="280">
        <f>'Revenue Model auto'!BL154</f>
        <v>613958.33333333326</v>
      </c>
      <c r="BW32" s="280">
        <f>'Revenue Model auto'!BM154</f>
        <v>622395.83333333326</v>
      </c>
      <c r="BX32" s="280">
        <f>'Revenue Model auto'!BN154</f>
        <v>622395.83333333326</v>
      </c>
      <c r="BY32" s="280">
        <f>'Revenue Model auto'!BO154</f>
        <v>597083.33333333326</v>
      </c>
      <c r="BZ32" s="280">
        <f>'Revenue Model auto'!BP154</f>
        <v>678854.16666666674</v>
      </c>
      <c r="CA32" s="280">
        <f>'Revenue Model auto'!BQ154</f>
        <v>695729.16666666674</v>
      </c>
      <c r="CB32" s="280">
        <f>'Revenue Model auto'!BR154</f>
        <v>704166.66666666674</v>
      </c>
      <c r="CC32" s="280">
        <f>'Revenue Model auto'!BS154</f>
        <v>794375</v>
      </c>
      <c r="CD32" s="280">
        <f>'Revenue Model auto'!BT154</f>
        <v>802812.5</v>
      </c>
      <c r="CE32" s="280">
        <f>'Revenue Model auto'!BU154</f>
        <v>884583.33333333337</v>
      </c>
    </row>
    <row r="33" spans="2:83" ht="12.75" customHeight="1" x14ac:dyDescent="0.2">
      <c r="B33" s="31" t="s">
        <v>652</v>
      </c>
      <c r="E33" s="63" t="s">
        <v>662</v>
      </c>
      <c r="F33" s="31"/>
      <c r="L33" s="280">
        <f>'Revenue Model auto'!B155</f>
        <v>0</v>
      </c>
      <c r="M33" s="280">
        <f>'Revenue Model auto'!C155</f>
        <v>0</v>
      </c>
      <c r="N33" s="280">
        <f>'Revenue Model auto'!D155</f>
        <v>0</v>
      </c>
      <c r="O33" s="280">
        <f>'Revenue Model auto'!E155</f>
        <v>0</v>
      </c>
      <c r="P33" s="280">
        <f>'Revenue Model auto'!F155</f>
        <v>0</v>
      </c>
      <c r="Q33" s="280">
        <f>'Revenue Model auto'!G155</f>
        <v>0</v>
      </c>
      <c r="R33" s="280">
        <f>'Revenue Model auto'!H155</f>
        <v>0</v>
      </c>
      <c r="S33" s="280">
        <f>'Revenue Model auto'!I155</f>
        <v>0</v>
      </c>
      <c r="T33" s="280">
        <f>'Revenue Model auto'!J155</f>
        <v>0</v>
      </c>
      <c r="U33" s="280">
        <f>'Revenue Model auto'!K155</f>
        <v>0</v>
      </c>
      <c r="V33" s="280">
        <f>'Revenue Model auto'!L155</f>
        <v>0</v>
      </c>
      <c r="W33" s="280">
        <f>'Revenue Model auto'!M155</f>
        <v>0</v>
      </c>
      <c r="X33" s="280">
        <f>'Revenue Model auto'!N155</f>
        <v>0</v>
      </c>
      <c r="Y33" s="280">
        <f>'Revenue Model auto'!O155</f>
        <v>0</v>
      </c>
      <c r="Z33" s="280">
        <f>'Revenue Model auto'!P155</f>
        <v>0</v>
      </c>
      <c r="AA33" s="280">
        <f>'Revenue Model auto'!Q155</f>
        <v>0</v>
      </c>
      <c r="AB33" s="280">
        <f>'Revenue Model auto'!R155</f>
        <v>0</v>
      </c>
      <c r="AC33" s="280">
        <f>'Revenue Model auto'!S155</f>
        <v>0</v>
      </c>
      <c r="AD33" s="280">
        <f>'Revenue Model auto'!T155</f>
        <v>0</v>
      </c>
      <c r="AE33" s="280">
        <f>'Revenue Model auto'!U155</f>
        <v>0</v>
      </c>
      <c r="AF33" s="280">
        <f>'Revenue Model auto'!V155</f>
        <v>0</v>
      </c>
      <c r="AG33" s="280">
        <f>'Revenue Model auto'!W155</f>
        <v>0</v>
      </c>
      <c r="AH33" s="280">
        <f>'Revenue Model auto'!X155</f>
        <v>0</v>
      </c>
      <c r="AI33" s="280">
        <f>'Revenue Model auto'!Y155</f>
        <v>0</v>
      </c>
      <c r="AJ33" s="280">
        <f>'Revenue Model auto'!Z155</f>
        <v>0</v>
      </c>
      <c r="AK33" s="280">
        <f>'Revenue Model auto'!AA155</f>
        <v>0</v>
      </c>
      <c r="AL33" s="280">
        <f>'Revenue Model auto'!AB155</f>
        <v>0</v>
      </c>
      <c r="AM33" s="280">
        <f>'Revenue Model auto'!AC155</f>
        <v>0</v>
      </c>
      <c r="AN33" s="280">
        <f>'Revenue Model auto'!AD155</f>
        <v>0</v>
      </c>
      <c r="AO33" s="280">
        <f>'Revenue Model auto'!AE155</f>
        <v>0</v>
      </c>
      <c r="AP33" s="280">
        <f>'Revenue Model auto'!AF155</f>
        <v>25000</v>
      </c>
      <c r="AQ33" s="280">
        <f>'Revenue Model auto'!AG155</f>
        <v>0</v>
      </c>
      <c r="AR33" s="280">
        <f>'Revenue Model auto'!AH155</f>
        <v>0</v>
      </c>
      <c r="AS33" s="280">
        <f>'Revenue Model auto'!AI155</f>
        <v>0</v>
      </c>
      <c r="AT33" s="280">
        <f>'Revenue Model auto'!AJ155</f>
        <v>25000</v>
      </c>
      <c r="AU33" s="280">
        <f>'Revenue Model auto'!AK155</f>
        <v>0</v>
      </c>
      <c r="AV33" s="280">
        <f>'Revenue Model auto'!AL155</f>
        <v>0</v>
      </c>
      <c r="AW33" s="280">
        <f>'Revenue Model auto'!AM155</f>
        <v>25000</v>
      </c>
      <c r="AX33" s="280">
        <f>'Revenue Model auto'!AN155</f>
        <v>72500</v>
      </c>
      <c r="AY33" s="280">
        <f>'Revenue Model auto'!AO155</f>
        <v>0</v>
      </c>
      <c r="AZ33" s="280">
        <f>'Revenue Model auto'!AP155</f>
        <v>25000</v>
      </c>
      <c r="BA33" s="280">
        <f>'Revenue Model auto'!AQ155</f>
        <v>0</v>
      </c>
      <c r="BB33" s="280">
        <f>'Revenue Model auto'!AR155</f>
        <v>47500</v>
      </c>
      <c r="BC33" s="280">
        <f>'Revenue Model auto'!AS155</f>
        <v>72500</v>
      </c>
      <c r="BD33" s="280">
        <f>'Revenue Model auto'!AT155</f>
        <v>47500</v>
      </c>
      <c r="BE33" s="280">
        <f>'Revenue Model auto'!AU155</f>
        <v>25000</v>
      </c>
      <c r="BF33" s="280">
        <f>'Revenue Model auto'!AV155</f>
        <v>0</v>
      </c>
      <c r="BG33" s="280">
        <f>'Revenue Model auto'!AW155</f>
        <v>25000</v>
      </c>
      <c r="BH33" s="280">
        <f>'Revenue Model auto'!AX155</f>
        <v>120000</v>
      </c>
      <c r="BI33" s="280">
        <f>'Revenue Model auto'!AY155</f>
        <v>97500</v>
      </c>
      <c r="BJ33" s="280">
        <f>'Revenue Model auto'!AZ155</f>
        <v>72500</v>
      </c>
      <c r="BK33" s="280">
        <f>'Revenue Model auto'!BA155</f>
        <v>50000</v>
      </c>
      <c r="BL33" s="280">
        <f>'Revenue Model auto'!BB155</f>
        <v>120000</v>
      </c>
      <c r="BM33" s="280">
        <f>'Revenue Model auto'!BC155</f>
        <v>97500</v>
      </c>
      <c r="BN33" s="280">
        <f>'Revenue Model auto'!BD155</f>
        <v>72500</v>
      </c>
      <c r="BO33" s="280">
        <f>'Revenue Model auto'!BE155</f>
        <v>50000</v>
      </c>
      <c r="BP33" s="280">
        <f>'Revenue Model auto'!BF155</f>
        <v>120000</v>
      </c>
      <c r="BQ33" s="280">
        <f>'Revenue Model auto'!BG155</f>
        <v>97500</v>
      </c>
      <c r="BR33" s="280">
        <f>'Revenue Model auto'!BH155</f>
        <v>72500</v>
      </c>
      <c r="BS33" s="280">
        <f>'Revenue Model auto'!BI155</f>
        <v>97500</v>
      </c>
      <c r="BT33" s="280">
        <f>'Revenue Model auto'!BJ155</f>
        <v>120000</v>
      </c>
      <c r="BU33" s="280">
        <f>'Revenue Model auto'!BK155</f>
        <v>25000</v>
      </c>
      <c r="BV33" s="280">
        <f>'Revenue Model auto'!BL155</f>
        <v>95000</v>
      </c>
      <c r="BW33" s="280">
        <f>'Revenue Model auto'!BM155</f>
        <v>72500</v>
      </c>
      <c r="BX33" s="280">
        <f>'Revenue Model auto'!BN155</f>
        <v>120000</v>
      </c>
      <c r="BY33" s="280">
        <f>'Revenue Model auto'!BO155</f>
        <v>25000</v>
      </c>
      <c r="BZ33" s="280">
        <f>'Revenue Model auto'!BP155</f>
        <v>120000</v>
      </c>
      <c r="CA33" s="280">
        <f>'Revenue Model auto'!BQ155</f>
        <v>97500</v>
      </c>
      <c r="CB33" s="280">
        <f>'Revenue Model auto'!BR155</f>
        <v>145000</v>
      </c>
      <c r="CC33" s="280">
        <f>'Revenue Model auto'!BS155</f>
        <v>167500</v>
      </c>
      <c r="CD33" s="280">
        <f>'Revenue Model auto'!BT155</f>
        <v>97500</v>
      </c>
      <c r="CE33" s="280">
        <f>'Revenue Model auto'!BU155</f>
        <v>145000</v>
      </c>
    </row>
    <row r="34" spans="2:83" ht="12.75" customHeight="1" x14ac:dyDescent="0.2">
      <c r="B34" s="31" t="s">
        <v>652</v>
      </c>
      <c r="E34" s="63" t="s">
        <v>683</v>
      </c>
      <c r="F34" s="31"/>
      <c r="L34" s="280">
        <f>'Revenue Model auto'!B156</f>
        <v>0</v>
      </c>
      <c r="M34" s="280">
        <f>'Revenue Model auto'!C156</f>
        <v>0</v>
      </c>
      <c r="N34" s="280">
        <f>'Revenue Model auto'!D156</f>
        <v>0</v>
      </c>
      <c r="O34" s="280">
        <f>'Revenue Model auto'!E156</f>
        <v>0</v>
      </c>
      <c r="P34" s="280">
        <f>'Revenue Model auto'!F156</f>
        <v>0</v>
      </c>
      <c r="Q34" s="280">
        <f>'Revenue Model auto'!G156</f>
        <v>0</v>
      </c>
      <c r="R34" s="280">
        <f>'Revenue Model auto'!H156</f>
        <v>0</v>
      </c>
      <c r="S34" s="280">
        <f>'Revenue Model auto'!I156</f>
        <v>0</v>
      </c>
      <c r="T34" s="280">
        <f>'Revenue Model auto'!J156</f>
        <v>0</v>
      </c>
      <c r="U34" s="280">
        <f>'Revenue Model auto'!K156</f>
        <v>0</v>
      </c>
      <c r="V34" s="280">
        <f>'Revenue Model auto'!L156</f>
        <v>0</v>
      </c>
      <c r="W34" s="280">
        <f>'Revenue Model auto'!M156</f>
        <v>0</v>
      </c>
      <c r="X34" s="280">
        <f>'Revenue Model auto'!N156</f>
        <v>0</v>
      </c>
      <c r="Y34" s="280">
        <f>'Revenue Model auto'!O156</f>
        <v>0</v>
      </c>
      <c r="Z34" s="280">
        <f>'Revenue Model auto'!P156</f>
        <v>0</v>
      </c>
      <c r="AA34" s="280">
        <f>'Revenue Model auto'!Q156</f>
        <v>0</v>
      </c>
      <c r="AB34" s="280">
        <f>'Revenue Model auto'!R156</f>
        <v>0</v>
      </c>
      <c r="AC34" s="280">
        <f>'Revenue Model auto'!S156</f>
        <v>0</v>
      </c>
      <c r="AD34" s="280">
        <f>'Revenue Model auto'!T156</f>
        <v>0</v>
      </c>
      <c r="AE34" s="280">
        <f>'Revenue Model auto'!U156</f>
        <v>0</v>
      </c>
      <c r="AF34" s="280">
        <f>'Revenue Model auto'!V156</f>
        <v>0</v>
      </c>
      <c r="AG34" s="280">
        <f>'Revenue Model auto'!W156</f>
        <v>0</v>
      </c>
      <c r="AH34" s="280">
        <f>'Revenue Model auto'!X156</f>
        <v>0</v>
      </c>
      <c r="AI34" s="280">
        <f>'Revenue Model auto'!Y156</f>
        <v>0</v>
      </c>
      <c r="AJ34" s="280">
        <f>'Revenue Model auto'!Z156</f>
        <v>0</v>
      </c>
      <c r="AK34" s="280">
        <f>'Revenue Model auto'!AA156</f>
        <v>0</v>
      </c>
      <c r="AL34" s="280">
        <f>'Revenue Model auto'!AB156</f>
        <v>0</v>
      </c>
      <c r="AM34" s="280">
        <f>'Revenue Model auto'!AC156</f>
        <v>0</v>
      </c>
      <c r="AN34" s="280">
        <f>'Revenue Model auto'!AD156</f>
        <v>0</v>
      </c>
      <c r="AO34" s="280">
        <f>'Revenue Model auto'!AE156</f>
        <v>0</v>
      </c>
      <c r="AP34" s="280">
        <f>'Revenue Model auto'!AF156</f>
        <v>1000</v>
      </c>
      <c r="AQ34" s="280">
        <f>'Revenue Model auto'!AG156</f>
        <v>1000</v>
      </c>
      <c r="AR34" s="280">
        <f>'Revenue Model auto'!AH156</f>
        <v>1000</v>
      </c>
      <c r="AS34" s="280">
        <f>'Revenue Model auto'!AI156</f>
        <v>1000</v>
      </c>
      <c r="AT34" s="280">
        <f>'Revenue Model auto'!AJ156</f>
        <v>2000</v>
      </c>
      <c r="AU34" s="280">
        <f>'Revenue Model auto'!AK156</f>
        <v>2000</v>
      </c>
      <c r="AV34" s="280">
        <f>'Revenue Model auto'!AL156</f>
        <v>2000</v>
      </c>
      <c r="AW34" s="280">
        <f>'Revenue Model auto'!AM156</f>
        <v>3000</v>
      </c>
      <c r="AX34" s="280">
        <f>'Revenue Model auto'!AN156</f>
        <v>5000</v>
      </c>
      <c r="AY34" s="280">
        <f>'Revenue Model auto'!AO156</f>
        <v>5000</v>
      </c>
      <c r="AZ34" s="280">
        <f>'Revenue Model auto'!AP156</f>
        <v>6000</v>
      </c>
      <c r="BA34" s="280">
        <f>'Revenue Model auto'!AQ156</f>
        <v>6000</v>
      </c>
      <c r="BB34" s="280">
        <f>'Revenue Model auto'!AR156</f>
        <v>6000</v>
      </c>
      <c r="BC34" s="280">
        <f>'Revenue Model auto'!AS156</f>
        <v>8000</v>
      </c>
      <c r="BD34" s="280">
        <f>'Revenue Model auto'!AT156</f>
        <v>9000</v>
      </c>
      <c r="BE34" s="280">
        <f>'Revenue Model auto'!AU156</f>
        <v>10000</v>
      </c>
      <c r="BF34" s="280">
        <f>'Revenue Model auto'!AV156</f>
        <v>9000</v>
      </c>
      <c r="BG34" s="280">
        <f>'Revenue Model auto'!AW156</f>
        <v>10000</v>
      </c>
      <c r="BH34" s="280">
        <f>'Revenue Model auto'!AX156</f>
        <v>13000</v>
      </c>
      <c r="BI34" s="280">
        <f>'Revenue Model auto'!AY156</f>
        <v>15000</v>
      </c>
      <c r="BJ34" s="280">
        <f>'Revenue Model auto'!AZ156</f>
        <v>15000</v>
      </c>
      <c r="BK34" s="280">
        <f>'Revenue Model auto'!BA156</f>
        <v>17000</v>
      </c>
      <c r="BL34" s="280">
        <f>'Revenue Model auto'!BB156</f>
        <v>19000</v>
      </c>
      <c r="BM34" s="280">
        <f>'Revenue Model auto'!BC156</f>
        <v>22000</v>
      </c>
      <c r="BN34" s="280">
        <f>'Revenue Model auto'!BD156</f>
        <v>23000</v>
      </c>
      <c r="BO34" s="280">
        <f>'Revenue Model auto'!BE156</f>
        <v>23000</v>
      </c>
      <c r="BP34" s="280">
        <f>'Revenue Model auto'!BF156</f>
        <v>25000</v>
      </c>
      <c r="BQ34" s="280">
        <f>'Revenue Model auto'!BG156</f>
        <v>27000</v>
      </c>
      <c r="BR34" s="280">
        <f>'Revenue Model auto'!BH156</f>
        <v>29000</v>
      </c>
      <c r="BS34" s="280">
        <f>'Revenue Model auto'!BI156</f>
        <v>31000</v>
      </c>
      <c r="BT34" s="280">
        <f>'Revenue Model auto'!BJ156</f>
        <v>31000</v>
      </c>
      <c r="BU34" s="280">
        <f>'Revenue Model auto'!BK156</f>
        <v>29000</v>
      </c>
      <c r="BV34" s="280">
        <f>'Revenue Model auto'!BL156</f>
        <v>29000</v>
      </c>
      <c r="BW34" s="280">
        <f>'Revenue Model auto'!BM156</f>
        <v>29000</v>
      </c>
      <c r="BX34" s="280">
        <f>'Revenue Model auto'!BN156</f>
        <v>29000</v>
      </c>
      <c r="BY34" s="280">
        <f>'Revenue Model auto'!BO156</f>
        <v>27000</v>
      </c>
      <c r="BZ34" s="280">
        <f>'Revenue Model auto'!BP156</f>
        <v>28000</v>
      </c>
      <c r="CA34" s="280">
        <f>'Revenue Model auto'!BQ156</f>
        <v>29000</v>
      </c>
      <c r="CB34" s="280">
        <f>'Revenue Model auto'!BR156</f>
        <v>30000</v>
      </c>
      <c r="CC34" s="280">
        <f>'Revenue Model auto'!BS156</f>
        <v>31000</v>
      </c>
      <c r="CD34" s="280">
        <f>'Revenue Model auto'!BT156</f>
        <v>32000</v>
      </c>
      <c r="CE34" s="280">
        <f>'Revenue Model auto'!BU156</f>
        <v>33000</v>
      </c>
    </row>
    <row r="35" spans="2:83" ht="12.75" customHeight="1" thickBot="1" x14ac:dyDescent="0.2">
      <c r="L35" s="281">
        <f t="shared" ref="L35" si="23">SUM(L32:L34)</f>
        <v>0</v>
      </c>
      <c r="M35" s="281">
        <f t="shared" ref="M35:BS35" si="24">SUM(M32:M34)</f>
        <v>0</v>
      </c>
      <c r="N35" s="281">
        <f t="shared" si="24"/>
        <v>0</v>
      </c>
      <c r="O35" s="281">
        <f t="shared" si="24"/>
        <v>0</v>
      </c>
      <c r="P35" s="281">
        <f t="shared" si="24"/>
        <v>0</v>
      </c>
      <c r="Q35" s="281">
        <f t="shared" si="24"/>
        <v>0</v>
      </c>
      <c r="R35" s="281">
        <f t="shared" si="24"/>
        <v>0</v>
      </c>
      <c r="S35" s="281">
        <f t="shared" si="24"/>
        <v>0</v>
      </c>
      <c r="T35" s="281">
        <f t="shared" si="24"/>
        <v>0</v>
      </c>
      <c r="U35" s="281">
        <f t="shared" si="24"/>
        <v>0</v>
      </c>
      <c r="V35" s="281">
        <f t="shared" si="24"/>
        <v>0</v>
      </c>
      <c r="W35" s="281">
        <f t="shared" si="24"/>
        <v>0</v>
      </c>
      <c r="X35" s="281">
        <f t="shared" si="24"/>
        <v>0</v>
      </c>
      <c r="Y35" s="281">
        <f t="shared" si="24"/>
        <v>0</v>
      </c>
      <c r="Z35" s="281">
        <f t="shared" si="24"/>
        <v>0</v>
      </c>
      <c r="AA35" s="281">
        <f t="shared" si="24"/>
        <v>0</v>
      </c>
      <c r="AB35" s="281">
        <f t="shared" si="24"/>
        <v>0</v>
      </c>
      <c r="AC35" s="281">
        <f t="shared" si="24"/>
        <v>0</v>
      </c>
      <c r="AD35" s="281">
        <f t="shared" si="24"/>
        <v>0</v>
      </c>
      <c r="AE35" s="281">
        <f t="shared" si="24"/>
        <v>0</v>
      </c>
      <c r="AF35" s="281">
        <f t="shared" si="24"/>
        <v>0</v>
      </c>
      <c r="AG35" s="281">
        <f t="shared" si="24"/>
        <v>0</v>
      </c>
      <c r="AH35" s="281">
        <f t="shared" si="24"/>
        <v>0</v>
      </c>
      <c r="AI35" s="281">
        <f t="shared" si="24"/>
        <v>0</v>
      </c>
      <c r="AJ35" s="281">
        <f t="shared" si="24"/>
        <v>0</v>
      </c>
      <c r="AK35" s="281">
        <f t="shared" si="24"/>
        <v>0</v>
      </c>
      <c r="AL35" s="281">
        <f t="shared" si="24"/>
        <v>0</v>
      </c>
      <c r="AM35" s="281">
        <f t="shared" si="24"/>
        <v>0</v>
      </c>
      <c r="AN35" s="281">
        <f t="shared" si="24"/>
        <v>0</v>
      </c>
      <c r="AO35" s="281">
        <f t="shared" si="24"/>
        <v>0</v>
      </c>
      <c r="AP35" s="281">
        <f t="shared" si="24"/>
        <v>34437.5</v>
      </c>
      <c r="AQ35" s="281">
        <f t="shared" si="24"/>
        <v>9437.5</v>
      </c>
      <c r="AR35" s="281">
        <f t="shared" si="24"/>
        <v>9437.5</v>
      </c>
      <c r="AS35" s="281">
        <f t="shared" si="24"/>
        <v>9437.5</v>
      </c>
      <c r="AT35" s="281">
        <f t="shared" si="24"/>
        <v>43875</v>
      </c>
      <c r="AU35" s="281">
        <f t="shared" si="24"/>
        <v>18875</v>
      </c>
      <c r="AV35" s="281">
        <f t="shared" si="24"/>
        <v>18875</v>
      </c>
      <c r="AW35" s="281">
        <f t="shared" si="24"/>
        <v>53312.5</v>
      </c>
      <c r="AX35" s="281">
        <f t="shared" si="24"/>
        <v>128125</v>
      </c>
      <c r="AY35" s="281">
        <f t="shared" si="24"/>
        <v>55625</v>
      </c>
      <c r="AZ35" s="281">
        <f t="shared" si="24"/>
        <v>90062.5</v>
      </c>
      <c r="BA35" s="281">
        <f t="shared" si="24"/>
        <v>65062.5</v>
      </c>
      <c r="BB35" s="281">
        <f t="shared" si="24"/>
        <v>121000</v>
      </c>
      <c r="BC35" s="281">
        <f t="shared" si="24"/>
        <v>238208.33333333331</v>
      </c>
      <c r="BD35" s="281">
        <f t="shared" si="24"/>
        <v>231083.33333333331</v>
      </c>
      <c r="BE35" s="281">
        <f t="shared" si="24"/>
        <v>218020.83333333331</v>
      </c>
      <c r="BF35" s="281">
        <f t="shared" si="24"/>
        <v>183583.33333333331</v>
      </c>
      <c r="BG35" s="281">
        <f t="shared" si="24"/>
        <v>218020.83333333331</v>
      </c>
      <c r="BH35" s="281">
        <f t="shared" si="24"/>
        <v>423104.16666666663</v>
      </c>
      <c r="BI35" s="281">
        <f t="shared" si="24"/>
        <v>427916.66666666663</v>
      </c>
      <c r="BJ35" s="281">
        <f t="shared" si="24"/>
        <v>402916.66666666663</v>
      </c>
      <c r="BK35" s="281">
        <f t="shared" si="24"/>
        <v>399291.66666666663</v>
      </c>
      <c r="BL35" s="281">
        <f t="shared" si="24"/>
        <v>569937.5</v>
      </c>
      <c r="BM35" s="281">
        <f t="shared" si="24"/>
        <v>584187.5</v>
      </c>
      <c r="BN35" s="281">
        <f t="shared" si="24"/>
        <v>568625</v>
      </c>
      <c r="BO35" s="281">
        <f t="shared" si="24"/>
        <v>472791.66666666663</v>
      </c>
      <c r="BP35" s="281">
        <f t="shared" si="24"/>
        <v>635000</v>
      </c>
      <c r="BQ35" s="281">
        <f t="shared" si="24"/>
        <v>639812.5</v>
      </c>
      <c r="BR35" s="281">
        <f t="shared" si="24"/>
        <v>642125</v>
      </c>
      <c r="BS35" s="281">
        <f t="shared" si="24"/>
        <v>694437.5</v>
      </c>
      <c r="BT35" s="281">
        <f t="shared" ref="BT35:CE35" si="25">SUM(BT32:BT34)</f>
        <v>716937.5</v>
      </c>
      <c r="BU35" s="281">
        <f t="shared" si="25"/>
        <v>594625</v>
      </c>
      <c r="BV35" s="281">
        <f t="shared" si="25"/>
        <v>737958.33333333326</v>
      </c>
      <c r="BW35" s="281">
        <f t="shared" si="25"/>
        <v>723895.83333333326</v>
      </c>
      <c r="BX35" s="281">
        <f t="shared" si="25"/>
        <v>771395.83333333326</v>
      </c>
      <c r="BY35" s="281">
        <f t="shared" si="25"/>
        <v>649083.33333333326</v>
      </c>
      <c r="BZ35" s="281">
        <f t="shared" si="25"/>
        <v>826854.16666666674</v>
      </c>
      <c r="CA35" s="281">
        <f t="shared" si="25"/>
        <v>822229.16666666674</v>
      </c>
      <c r="CB35" s="281">
        <f t="shared" si="25"/>
        <v>879166.66666666674</v>
      </c>
      <c r="CC35" s="281">
        <f t="shared" si="25"/>
        <v>992875</v>
      </c>
      <c r="CD35" s="281">
        <f t="shared" si="25"/>
        <v>932312.5</v>
      </c>
      <c r="CE35" s="281">
        <f t="shared" si="25"/>
        <v>1062583.3333333335</v>
      </c>
    </row>
    <row r="36" spans="2:83" ht="12.75" customHeight="1" thickTop="1" x14ac:dyDescent="0.2">
      <c r="B36" s="31" t="s">
        <v>653</v>
      </c>
      <c r="E36" s="63" t="s">
        <v>675</v>
      </c>
      <c r="F36" s="31"/>
      <c r="L36" s="280">
        <f>'Revenue Model auto'!B172</f>
        <v>0</v>
      </c>
      <c r="M36" s="280">
        <f>'Revenue Model auto'!C172</f>
        <v>0</v>
      </c>
      <c r="N36" s="280">
        <f>'Revenue Model auto'!D172</f>
        <v>0</v>
      </c>
      <c r="O36" s="280">
        <f>'Revenue Model auto'!E172</f>
        <v>0</v>
      </c>
      <c r="P36" s="280">
        <f>'Revenue Model auto'!F172</f>
        <v>0</v>
      </c>
      <c r="Q36" s="280">
        <f>'Revenue Model auto'!G172</f>
        <v>0</v>
      </c>
      <c r="R36" s="280">
        <f>'Revenue Model auto'!H172</f>
        <v>0</v>
      </c>
      <c r="S36" s="280">
        <f>'Revenue Model auto'!I172</f>
        <v>0</v>
      </c>
      <c r="T36" s="280">
        <f>'Revenue Model auto'!J172</f>
        <v>0</v>
      </c>
      <c r="U36" s="280">
        <f>'Revenue Model auto'!K172</f>
        <v>0</v>
      </c>
      <c r="V36" s="280">
        <f>'Revenue Model auto'!L172</f>
        <v>0</v>
      </c>
      <c r="W36" s="280">
        <f>'Revenue Model auto'!M172</f>
        <v>0</v>
      </c>
      <c r="X36" s="280">
        <f>'Revenue Model auto'!N172</f>
        <v>0</v>
      </c>
      <c r="Y36" s="280">
        <f>'Revenue Model auto'!O172</f>
        <v>0</v>
      </c>
      <c r="Z36" s="280">
        <f>'Revenue Model auto'!P172</f>
        <v>0</v>
      </c>
      <c r="AA36" s="280">
        <f>'Revenue Model auto'!Q172</f>
        <v>0</v>
      </c>
      <c r="AB36" s="280">
        <f>'Revenue Model auto'!R172</f>
        <v>0</v>
      </c>
      <c r="AC36" s="280">
        <f>'Revenue Model auto'!S172</f>
        <v>0</v>
      </c>
      <c r="AD36" s="280">
        <f>'Revenue Model auto'!T172</f>
        <v>0</v>
      </c>
      <c r="AE36" s="280">
        <f>'Revenue Model auto'!U172</f>
        <v>0</v>
      </c>
      <c r="AF36" s="280">
        <f>'Revenue Model auto'!V172</f>
        <v>0</v>
      </c>
      <c r="AG36" s="280">
        <f>'Revenue Model auto'!W172</f>
        <v>0</v>
      </c>
      <c r="AH36" s="280">
        <f>'Revenue Model auto'!X172</f>
        <v>0</v>
      </c>
      <c r="AI36" s="280">
        <f>'Revenue Model auto'!Y172</f>
        <v>0</v>
      </c>
      <c r="AJ36" s="280">
        <f>'Revenue Model auto'!Z172</f>
        <v>0</v>
      </c>
      <c r="AK36" s="280">
        <f>'Revenue Model auto'!AA172</f>
        <v>0</v>
      </c>
      <c r="AL36" s="280">
        <f>'Revenue Model auto'!AB172</f>
        <v>0</v>
      </c>
      <c r="AM36" s="280">
        <f>'Revenue Model auto'!AC172</f>
        <v>0</v>
      </c>
      <c r="AN36" s="280">
        <f>'Revenue Model auto'!AD172</f>
        <v>0</v>
      </c>
      <c r="AO36" s="280">
        <f>'Revenue Model auto'!AE172</f>
        <v>0</v>
      </c>
      <c r="AP36" s="280">
        <f>'Revenue Model auto'!AF172</f>
        <v>0</v>
      </c>
      <c r="AQ36" s="280">
        <f>'Revenue Model auto'!AG172</f>
        <v>0</v>
      </c>
      <c r="AR36" s="280">
        <f>'Revenue Model auto'!AH172</f>
        <v>0</v>
      </c>
      <c r="AS36" s="280">
        <f>'Revenue Model auto'!AI172</f>
        <v>0</v>
      </c>
      <c r="AT36" s="280">
        <f>'Revenue Model auto'!AJ172</f>
        <v>0</v>
      </c>
      <c r="AU36" s="280">
        <f>'Revenue Model auto'!AK172</f>
        <v>0</v>
      </c>
      <c r="AV36" s="280">
        <f>'Revenue Model auto'!AL172</f>
        <v>0</v>
      </c>
      <c r="AW36" s="280">
        <f>'Revenue Model auto'!AM172</f>
        <v>0</v>
      </c>
      <c r="AX36" s="280">
        <f>'Revenue Model auto'!AN172</f>
        <v>0</v>
      </c>
      <c r="AY36" s="280">
        <f>'Revenue Model auto'!AO172</f>
        <v>0</v>
      </c>
      <c r="AZ36" s="280">
        <f>'Revenue Model auto'!AP172</f>
        <v>0</v>
      </c>
      <c r="BA36" s="280">
        <f>'Revenue Model auto'!AQ172</f>
        <v>0</v>
      </c>
      <c r="BB36" s="280">
        <f>'Revenue Model auto'!AR172</f>
        <v>0</v>
      </c>
      <c r="BC36" s="280">
        <f>'Revenue Model auto'!AS172</f>
        <v>0</v>
      </c>
      <c r="BD36" s="280">
        <f>'Revenue Model auto'!AT172</f>
        <v>0</v>
      </c>
      <c r="BE36" s="280">
        <f>'Revenue Model auto'!AU172</f>
        <v>0</v>
      </c>
      <c r="BF36" s="280">
        <f>'Revenue Model auto'!AV172</f>
        <v>0</v>
      </c>
      <c r="BG36" s="280">
        <f>'Revenue Model auto'!AW172</f>
        <v>0</v>
      </c>
      <c r="BH36" s="280">
        <f>'Revenue Model auto'!AX172</f>
        <v>0</v>
      </c>
      <c r="BI36" s="280">
        <f>'Revenue Model auto'!AY172</f>
        <v>0</v>
      </c>
      <c r="BJ36" s="280">
        <f>'Revenue Model auto'!AZ172</f>
        <v>0</v>
      </c>
      <c r="BK36" s="280">
        <f>'Revenue Model auto'!BA172</f>
        <v>0</v>
      </c>
      <c r="BL36" s="280">
        <f>'Revenue Model auto'!BB172</f>
        <v>0</v>
      </c>
      <c r="BM36" s="280">
        <f>'Revenue Model auto'!BC172</f>
        <v>0</v>
      </c>
      <c r="BN36" s="280">
        <f>'Revenue Model auto'!BD172</f>
        <v>0</v>
      </c>
      <c r="BO36" s="280">
        <f>'Revenue Model auto'!BE172</f>
        <v>0</v>
      </c>
      <c r="BP36" s="280">
        <f>'Revenue Model auto'!BF172</f>
        <v>0</v>
      </c>
      <c r="BQ36" s="280">
        <f>'Revenue Model auto'!BG172</f>
        <v>0</v>
      </c>
      <c r="BR36" s="280">
        <f>'Revenue Model auto'!BH172</f>
        <v>0</v>
      </c>
      <c r="BS36" s="280">
        <f>'Revenue Model auto'!BI172</f>
        <v>0</v>
      </c>
      <c r="BT36" s="280">
        <f>'Revenue Model auto'!BJ172</f>
        <v>0</v>
      </c>
      <c r="BU36" s="280">
        <f>'Revenue Model auto'!BK172</f>
        <v>0</v>
      </c>
      <c r="BV36" s="280">
        <f>'Revenue Model auto'!BL172</f>
        <v>0</v>
      </c>
      <c r="BW36" s="280">
        <f>'Revenue Model auto'!BM172</f>
        <v>0</v>
      </c>
      <c r="BX36" s="280">
        <f>'Revenue Model auto'!BN172</f>
        <v>0</v>
      </c>
      <c r="BY36" s="280">
        <f>'Revenue Model auto'!BO172</f>
        <v>0</v>
      </c>
      <c r="BZ36" s="280">
        <f>'Revenue Model auto'!BP172</f>
        <v>0</v>
      </c>
      <c r="CA36" s="280">
        <f>'Revenue Model auto'!BQ172</f>
        <v>0</v>
      </c>
      <c r="CB36" s="280">
        <f>'Revenue Model auto'!BR172</f>
        <v>0</v>
      </c>
      <c r="CC36" s="280">
        <f>'Revenue Model auto'!BS172</f>
        <v>0</v>
      </c>
      <c r="CD36" s="280">
        <f>'Revenue Model auto'!BT172</f>
        <v>0</v>
      </c>
      <c r="CE36" s="280">
        <f>'Revenue Model auto'!BU172</f>
        <v>0</v>
      </c>
    </row>
    <row r="37" spans="2:83" ht="12.75" customHeight="1" x14ac:dyDescent="0.2">
      <c r="B37" s="31" t="s">
        <v>653</v>
      </c>
      <c r="E37" s="63" t="s">
        <v>676</v>
      </c>
      <c r="F37" s="31"/>
      <c r="L37" s="280">
        <f>'Revenue Model auto'!B173</f>
        <v>0</v>
      </c>
      <c r="M37" s="280">
        <f>'Revenue Model auto'!C173</f>
        <v>0</v>
      </c>
      <c r="N37" s="280">
        <f>'Revenue Model auto'!D173</f>
        <v>0</v>
      </c>
      <c r="O37" s="280">
        <f>'Revenue Model auto'!E173</f>
        <v>0</v>
      </c>
      <c r="P37" s="280">
        <f>'Revenue Model auto'!F173</f>
        <v>0</v>
      </c>
      <c r="Q37" s="280">
        <f>'Revenue Model auto'!G173</f>
        <v>0</v>
      </c>
      <c r="R37" s="280">
        <f>'Revenue Model auto'!H173</f>
        <v>0</v>
      </c>
      <c r="S37" s="280">
        <f>'Revenue Model auto'!I173</f>
        <v>0</v>
      </c>
      <c r="T37" s="280">
        <f>'Revenue Model auto'!J173</f>
        <v>0</v>
      </c>
      <c r="U37" s="280">
        <f>'Revenue Model auto'!K173</f>
        <v>0</v>
      </c>
      <c r="V37" s="280">
        <f>'Revenue Model auto'!L173</f>
        <v>0</v>
      </c>
      <c r="W37" s="280">
        <f>'Revenue Model auto'!M173</f>
        <v>0</v>
      </c>
      <c r="X37" s="280">
        <f>'Revenue Model auto'!N173</f>
        <v>0</v>
      </c>
      <c r="Y37" s="280">
        <f>'Revenue Model auto'!O173</f>
        <v>0</v>
      </c>
      <c r="Z37" s="280">
        <f>'Revenue Model auto'!P173</f>
        <v>0</v>
      </c>
      <c r="AA37" s="280">
        <f>'Revenue Model auto'!Q173</f>
        <v>0</v>
      </c>
      <c r="AB37" s="280">
        <f>'Revenue Model auto'!R173</f>
        <v>0</v>
      </c>
      <c r="AC37" s="280">
        <f>'Revenue Model auto'!S173</f>
        <v>0</v>
      </c>
      <c r="AD37" s="280">
        <f>'Revenue Model auto'!T173</f>
        <v>0</v>
      </c>
      <c r="AE37" s="280">
        <f>'Revenue Model auto'!U173</f>
        <v>0</v>
      </c>
      <c r="AF37" s="280">
        <f>'Revenue Model auto'!V173</f>
        <v>0</v>
      </c>
      <c r="AG37" s="280">
        <f>'Revenue Model auto'!W173</f>
        <v>0</v>
      </c>
      <c r="AH37" s="280">
        <f>'Revenue Model auto'!X173</f>
        <v>0</v>
      </c>
      <c r="AI37" s="280">
        <f>'Revenue Model auto'!Y173</f>
        <v>0</v>
      </c>
      <c r="AJ37" s="280">
        <f>'Revenue Model auto'!Z173</f>
        <v>0</v>
      </c>
      <c r="AK37" s="280">
        <f>'Revenue Model auto'!AA173</f>
        <v>0</v>
      </c>
      <c r="AL37" s="280">
        <f>'Revenue Model auto'!AB173</f>
        <v>0</v>
      </c>
      <c r="AM37" s="280">
        <f>'Revenue Model auto'!AC173</f>
        <v>0</v>
      </c>
      <c r="AN37" s="280">
        <f>'Revenue Model auto'!AD173</f>
        <v>0</v>
      </c>
      <c r="AO37" s="280">
        <f>'Revenue Model auto'!AE173</f>
        <v>0</v>
      </c>
      <c r="AP37" s="280">
        <f>'Revenue Model auto'!AF173</f>
        <v>0</v>
      </c>
      <c r="AQ37" s="280">
        <f>'Revenue Model auto'!AG173</f>
        <v>0</v>
      </c>
      <c r="AR37" s="280">
        <f>'Revenue Model auto'!AH173</f>
        <v>0</v>
      </c>
      <c r="AS37" s="280">
        <f>'Revenue Model auto'!AI173</f>
        <v>0</v>
      </c>
      <c r="AT37" s="280">
        <f>'Revenue Model auto'!AJ173</f>
        <v>0</v>
      </c>
      <c r="AU37" s="280">
        <f>'Revenue Model auto'!AK173</f>
        <v>0</v>
      </c>
      <c r="AV37" s="280">
        <f>'Revenue Model auto'!AL173</f>
        <v>0</v>
      </c>
      <c r="AW37" s="280">
        <f>'Revenue Model auto'!AM173</f>
        <v>0</v>
      </c>
      <c r="AX37" s="280">
        <f>'Revenue Model auto'!AN173</f>
        <v>0</v>
      </c>
      <c r="AY37" s="280">
        <f>'Revenue Model auto'!AO173</f>
        <v>0</v>
      </c>
      <c r="AZ37" s="280">
        <f>'Revenue Model auto'!AP173</f>
        <v>0</v>
      </c>
      <c r="BA37" s="280">
        <f>'Revenue Model auto'!AQ173</f>
        <v>0</v>
      </c>
      <c r="BB37" s="280">
        <f>'Revenue Model auto'!AR173</f>
        <v>0</v>
      </c>
      <c r="BC37" s="280">
        <f>'Revenue Model auto'!AS173</f>
        <v>0</v>
      </c>
      <c r="BD37" s="280">
        <f>'Revenue Model auto'!AT173</f>
        <v>0</v>
      </c>
      <c r="BE37" s="280">
        <f>'Revenue Model auto'!AU173</f>
        <v>0</v>
      </c>
      <c r="BF37" s="280">
        <f>'Revenue Model auto'!AV173</f>
        <v>0</v>
      </c>
      <c r="BG37" s="280">
        <f>'Revenue Model auto'!AW173</f>
        <v>0</v>
      </c>
      <c r="BH37" s="280">
        <f>'Revenue Model auto'!AX173</f>
        <v>0</v>
      </c>
      <c r="BI37" s="280">
        <f>'Revenue Model auto'!AY173</f>
        <v>0</v>
      </c>
      <c r="BJ37" s="280">
        <f>'Revenue Model auto'!AZ173</f>
        <v>0</v>
      </c>
      <c r="BK37" s="280">
        <f>'Revenue Model auto'!BA173</f>
        <v>0</v>
      </c>
      <c r="BL37" s="280">
        <f>'Revenue Model auto'!BB173</f>
        <v>0</v>
      </c>
      <c r="BM37" s="280">
        <f>'Revenue Model auto'!BC173</f>
        <v>0</v>
      </c>
      <c r="BN37" s="280">
        <f>'Revenue Model auto'!BD173</f>
        <v>0</v>
      </c>
      <c r="BO37" s="280">
        <f>'Revenue Model auto'!BE173</f>
        <v>0</v>
      </c>
      <c r="BP37" s="280">
        <f>'Revenue Model auto'!BF173</f>
        <v>0</v>
      </c>
      <c r="BQ37" s="280">
        <f>'Revenue Model auto'!BG173</f>
        <v>0</v>
      </c>
      <c r="BR37" s="280">
        <f>'Revenue Model auto'!BH173</f>
        <v>0</v>
      </c>
      <c r="BS37" s="280">
        <f>'Revenue Model auto'!BI173</f>
        <v>0</v>
      </c>
      <c r="BT37" s="280">
        <f>'Revenue Model auto'!BJ173</f>
        <v>0</v>
      </c>
      <c r="BU37" s="280">
        <f>'Revenue Model auto'!BK173</f>
        <v>0</v>
      </c>
      <c r="BV37" s="280">
        <f>'Revenue Model auto'!BL173</f>
        <v>0</v>
      </c>
      <c r="BW37" s="280">
        <f>'Revenue Model auto'!BM173</f>
        <v>0</v>
      </c>
      <c r="BX37" s="280">
        <f>'Revenue Model auto'!BN173</f>
        <v>0</v>
      </c>
      <c r="BY37" s="280">
        <f>'Revenue Model auto'!BO173</f>
        <v>0</v>
      </c>
      <c r="BZ37" s="280">
        <f>'Revenue Model auto'!BP173</f>
        <v>0</v>
      </c>
      <c r="CA37" s="280">
        <f>'Revenue Model auto'!BQ173</f>
        <v>0</v>
      </c>
      <c r="CB37" s="280">
        <f>'Revenue Model auto'!BR173</f>
        <v>0</v>
      </c>
      <c r="CC37" s="280">
        <f>'Revenue Model auto'!BS173</f>
        <v>0</v>
      </c>
      <c r="CD37" s="280">
        <f>'Revenue Model auto'!BT173</f>
        <v>0</v>
      </c>
      <c r="CE37" s="280">
        <f>'Revenue Model auto'!BU173</f>
        <v>0</v>
      </c>
    </row>
    <row r="38" spans="2:83" ht="12.75" customHeight="1" x14ac:dyDescent="0.2">
      <c r="B38" s="31" t="s">
        <v>653</v>
      </c>
      <c r="E38" s="63" t="s">
        <v>793</v>
      </c>
      <c r="F38" s="31"/>
      <c r="L38" s="280">
        <f>'Revenue Model auto'!B174</f>
        <v>0</v>
      </c>
      <c r="M38" s="280">
        <f>'Revenue Model auto'!C174</f>
        <v>0</v>
      </c>
      <c r="N38" s="280">
        <f>'Revenue Model auto'!D174</f>
        <v>0</v>
      </c>
      <c r="O38" s="280">
        <f>'Revenue Model auto'!E174</f>
        <v>0</v>
      </c>
      <c r="P38" s="280">
        <f>'Revenue Model auto'!F174</f>
        <v>0</v>
      </c>
      <c r="Q38" s="280">
        <f>'Revenue Model auto'!G174</f>
        <v>0</v>
      </c>
      <c r="R38" s="280">
        <f>'Revenue Model auto'!H174</f>
        <v>0</v>
      </c>
      <c r="S38" s="280">
        <f>'Revenue Model auto'!I174</f>
        <v>0</v>
      </c>
      <c r="T38" s="280">
        <f>'Revenue Model auto'!J174</f>
        <v>0</v>
      </c>
      <c r="U38" s="280">
        <f>'Revenue Model auto'!K174</f>
        <v>0</v>
      </c>
      <c r="V38" s="280">
        <f>'Revenue Model auto'!L174</f>
        <v>0</v>
      </c>
      <c r="W38" s="280">
        <f>'Revenue Model auto'!M174</f>
        <v>0</v>
      </c>
      <c r="X38" s="280">
        <f>'Revenue Model auto'!N174</f>
        <v>0</v>
      </c>
      <c r="Y38" s="280">
        <f>'Revenue Model auto'!O174</f>
        <v>0</v>
      </c>
      <c r="Z38" s="280">
        <f>'Revenue Model auto'!P174</f>
        <v>0</v>
      </c>
      <c r="AA38" s="280">
        <f>'Revenue Model auto'!Q174</f>
        <v>0</v>
      </c>
      <c r="AB38" s="280">
        <f>'Revenue Model auto'!R174</f>
        <v>0</v>
      </c>
      <c r="AC38" s="280">
        <f>'Revenue Model auto'!S174</f>
        <v>0</v>
      </c>
      <c r="AD38" s="280">
        <f>'Revenue Model auto'!T174</f>
        <v>0</v>
      </c>
      <c r="AE38" s="280">
        <f>'Revenue Model auto'!U174</f>
        <v>0</v>
      </c>
      <c r="AF38" s="280">
        <f>'Revenue Model auto'!V174</f>
        <v>0</v>
      </c>
      <c r="AG38" s="280">
        <f>'Revenue Model auto'!W174</f>
        <v>0</v>
      </c>
      <c r="AH38" s="280">
        <f>'Revenue Model auto'!X174</f>
        <v>0</v>
      </c>
      <c r="AI38" s="280">
        <f>'Revenue Model auto'!Y174</f>
        <v>0</v>
      </c>
      <c r="AJ38" s="280">
        <f>'Revenue Model auto'!Z174</f>
        <v>0</v>
      </c>
      <c r="AK38" s="280">
        <f>'Revenue Model auto'!AA174</f>
        <v>0</v>
      </c>
      <c r="AL38" s="280">
        <f>'Revenue Model auto'!AB174</f>
        <v>0</v>
      </c>
      <c r="AM38" s="280">
        <f>'Revenue Model auto'!AC174</f>
        <v>0</v>
      </c>
      <c r="AN38" s="280">
        <f>'Revenue Model auto'!AD174</f>
        <v>0</v>
      </c>
      <c r="AO38" s="280">
        <f>'Revenue Model auto'!AE174</f>
        <v>0</v>
      </c>
      <c r="AP38" s="280">
        <f>'Revenue Model auto'!AF174</f>
        <v>0</v>
      </c>
      <c r="AQ38" s="280">
        <f>'Revenue Model auto'!AG174</f>
        <v>0</v>
      </c>
      <c r="AR38" s="280">
        <f>'Revenue Model auto'!AH174</f>
        <v>0</v>
      </c>
      <c r="AS38" s="280">
        <f>'Revenue Model auto'!AI174</f>
        <v>0</v>
      </c>
      <c r="AT38" s="280">
        <f>'Revenue Model auto'!AJ174</f>
        <v>0</v>
      </c>
      <c r="AU38" s="280">
        <f>'Revenue Model auto'!AK174</f>
        <v>0</v>
      </c>
      <c r="AV38" s="280">
        <f>'Revenue Model auto'!AL174</f>
        <v>0</v>
      </c>
      <c r="AW38" s="280">
        <f>'Revenue Model auto'!AM174</f>
        <v>0</v>
      </c>
      <c r="AX38" s="280">
        <f>'Revenue Model auto'!AN174</f>
        <v>0</v>
      </c>
      <c r="AY38" s="280">
        <f>'Revenue Model auto'!AO174</f>
        <v>0</v>
      </c>
      <c r="AZ38" s="280">
        <f>'Revenue Model auto'!AP174</f>
        <v>0</v>
      </c>
      <c r="BA38" s="280">
        <f>'Revenue Model auto'!AQ174</f>
        <v>0</v>
      </c>
      <c r="BB38" s="280">
        <f>'Revenue Model auto'!AR174</f>
        <v>0</v>
      </c>
      <c r="BC38" s="280">
        <f>'Revenue Model auto'!AS174</f>
        <v>0</v>
      </c>
      <c r="BD38" s="280">
        <f>'Revenue Model auto'!AT174</f>
        <v>0</v>
      </c>
      <c r="BE38" s="280">
        <f>'Revenue Model auto'!AU174</f>
        <v>0</v>
      </c>
      <c r="BF38" s="280">
        <f>'Revenue Model auto'!AV174</f>
        <v>0</v>
      </c>
      <c r="BG38" s="280">
        <f>'Revenue Model auto'!AW174</f>
        <v>0</v>
      </c>
      <c r="BH38" s="280">
        <f>'Revenue Model auto'!AX174</f>
        <v>0</v>
      </c>
      <c r="BI38" s="280">
        <f>'Revenue Model auto'!AY174</f>
        <v>0</v>
      </c>
      <c r="BJ38" s="280">
        <f>'Revenue Model auto'!AZ174</f>
        <v>0</v>
      </c>
      <c r="BK38" s="280">
        <f>'Revenue Model auto'!BA174</f>
        <v>0</v>
      </c>
      <c r="BL38" s="280">
        <f>'Revenue Model auto'!BB174</f>
        <v>0</v>
      </c>
      <c r="BM38" s="280">
        <f>'Revenue Model auto'!BC174</f>
        <v>0</v>
      </c>
      <c r="BN38" s="280">
        <f>'Revenue Model auto'!BD174</f>
        <v>0</v>
      </c>
      <c r="BO38" s="280">
        <f>'Revenue Model auto'!BE174</f>
        <v>0</v>
      </c>
      <c r="BP38" s="280">
        <f>'Revenue Model auto'!BF174</f>
        <v>0</v>
      </c>
      <c r="BQ38" s="280">
        <f>'Revenue Model auto'!BG174</f>
        <v>0</v>
      </c>
      <c r="BR38" s="280">
        <f>'Revenue Model auto'!BH174</f>
        <v>0</v>
      </c>
      <c r="BS38" s="280">
        <f>'Revenue Model auto'!BI174</f>
        <v>0</v>
      </c>
      <c r="BT38" s="280">
        <f>'Revenue Model auto'!BJ174</f>
        <v>0</v>
      </c>
      <c r="BU38" s="280">
        <f>'Revenue Model auto'!BK174</f>
        <v>0</v>
      </c>
      <c r="BV38" s="280">
        <f>'Revenue Model auto'!BL174</f>
        <v>0</v>
      </c>
      <c r="BW38" s="280">
        <f>'Revenue Model auto'!BM174</f>
        <v>0</v>
      </c>
      <c r="BX38" s="280">
        <f>'Revenue Model auto'!BN174</f>
        <v>0</v>
      </c>
      <c r="BY38" s="280">
        <f>'Revenue Model auto'!BO174</f>
        <v>0</v>
      </c>
      <c r="BZ38" s="280">
        <f>'Revenue Model auto'!BP174</f>
        <v>0</v>
      </c>
      <c r="CA38" s="280">
        <f>'Revenue Model auto'!BQ174</f>
        <v>0</v>
      </c>
      <c r="CB38" s="280">
        <f>'Revenue Model auto'!BR174</f>
        <v>0</v>
      </c>
      <c r="CC38" s="280">
        <f>'Revenue Model auto'!BS174</f>
        <v>0</v>
      </c>
      <c r="CD38" s="280">
        <f>'Revenue Model auto'!BT174</f>
        <v>0</v>
      </c>
      <c r="CE38" s="280">
        <f>'Revenue Model auto'!BU174</f>
        <v>0</v>
      </c>
    </row>
    <row r="39" spans="2:83" ht="12.75" customHeight="1" thickBot="1" x14ac:dyDescent="0.2">
      <c r="L39" s="281">
        <f t="shared" ref="L39" si="26">SUM(L36:L38)</f>
        <v>0</v>
      </c>
      <c r="M39" s="281">
        <f t="shared" ref="M39:BS39" si="27">SUM(M36:M38)</f>
        <v>0</v>
      </c>
      <c r="N39" s="281">
        <f t="shared" si="27"/>
        <v>0</v>
      </c>
      <c r="O39" s="281">
        <f t="shared" si="27"/>
        <v>0</v>
      </c>
      <c r="P39" s="281">
        <f t="shared" si="27"/>
        <v>0</v>
      </c>
      <c r="Q39" s="281">
        <f t="shared" si="27"/>
        <v>0</v>
      </c>
      <c r="R39" s="281">
        <f t="shared" si="27"/>
        <v>0</v>
      </c>
      <c r="S39" s="281">
        <f t="shared" si="27"/>
        <v>0</v>
      </c>
      <c r="T39" s="281">
        <f t="shared" si="27"/>
        <v>0</v>
      </c>
      <c r="U39" s="281">
        <f t="shared" si="27"/>
        <v>0</v>
      </c>
      <c r="V39" s="281">
        <f t="shared" si="27"/>
        <v>0</v>
      </c>
      <c r="W39" s="281">
        <f t="shared" si="27"/>
        <v>0</v>
      </c>
      <c r="X39" s="281">
        <f t="shared" si="27"/>
        <v>0</v>
      </c>
      <c r="Y39" s="281">
        <f t="shared" si="27"/>
        <v>0</v>
      </c>
      <c r="Z39" s="281">
        <f t="shared" si="27"/>
        <v>0</v>
      </c>
      <c r="AA39" s="281">
        <f t="shared" si="27"/>
        <v>0</v>
      </c>
      <c r="AB39" s="281">
        <f t="shared" si="27"/>
        <v>0</v>
      </c>
      <c r="AC39" s="281">
        <f t="shared" si="27"/>
        <v>0</v>
      </c>
      <c r="AD39" s="281">
        <f t="shared" si="27"/>
        <v>0</v>
      </c>
      <c r="AE39" s="281">
        <f t="shared" si="27"/>
        <v>0</v>
      </c>
      <c r="AF39" s="281">
        <f t="shared" si="27"/>
        <v>0</v>
      </c>
      <c r="AG39" s="281">
        <f t="shared" si="27"/>
        <v>0</v>
      </c>
      <c r="AH39" s="281">
        <f t="shared" si="27"/>
        <v>0</v>
      </c>
      <c r="AI39" s="281">
        <f t="shared" si="27"/>
        <v>0</v>
      </c>
      <c r="AJ39" s="281">
        <f t="shared" si="27"/>
        <v>0</v>
      </c>
      <c r="AK39" s="281">
        <f t="shared" si="27"/>
        <v>0</v>
      </c>
      <c r="AL39" s="281">
        <f t="shared" si="27"/>
        <v>0</v>
      </c>
      <c r="AM39" s="281">
        <f t="shared" si="27"/>
        <v>0</v>
      </c>
      <c r="AN39" s="281">
        <f t="shared" si="27"/>
        <v>0</v>
      </c>
      <c r="AO39" s="281">
        <f t="shared" si="27"/>
        <v>0</v>
      </c>
      <c r="AP39" s="281">
        <f t="shared" si="27"/>
        <v>0</v>
      </c>
      <c r="AQ39" s="281">
        <f t="shared" si="27"/>
        <v>0</v>
      </c>
      <c r="AR39" s="281">
        <f t="shared" si="27"/>
        <v>0</v>
      </c>
      <c r="AS39" s="281">
        <f t="shared" si="27"/>
        <v>0</v>
      </c>
      <c r="AT39" s="281">
        <f t="shared" si="27"/>
        <v>0</v>
      </c>
      <c r="AU39" s="281">
        <f t="shared" si="27"/>
        <v>0</v>
      </c>
      <c r="AV39" s="281">
        <f t="shared" si="27"/>
        <v>0</v>
      </c>
      <c r="AW39" s="281">
        <f t="shared" si="27"/>
        <v>0</v>
      </c>
      <c r="AX39" s="281">
        <f t="shared" si="27"/>
        <v>0</v>
      </c>
      <c r="AY39" s="281">
        <f t="shared" si="27"/>
        <v>0</v>
      </c>
      <c r="AZ39" s="281">
        <f t="shared" si="27"/>
        <v>0</v>
      </c>
      <c r="BA39" s="281">
        <f t="shared" si="27"/>
        <v>0</v>
      </c>
      <c r="BB39" s="281">
        <f t="shared" si="27"/>
        <v>0</v>
      </c>
      <c r="BC39" s="281">
        <f t="shared" si="27"/>
        <v>0</v>
      </c>
      <c r="BD39" s="281">
        <f t="shared" si="27"/>
        <v>0</v>
      </c>
      <c r="BE39" s="281">
        <f t="shared" si="27"/>
        <v>0</v>
      </c>
      <c r="BF39" s="281">
        <f t="shared" si="27"/>
        <v>0</v>
      </c>
      <c r="BG39" s="281">
        <f t="shared" si="27"/>
        <v>0</v>
      </c>
      <c r="BH39" s="281">
        <f t="shared" si="27"/>
        <v>0</v>
      </c>
      <c r="BI39" s="281">
        <f t="shared" si="27"/>
        <v>0</v>
      </c>
      <c r="BJ39" s="281">
        <f t="shared" si="27"/>
        <v>0</v>
      </c>
      <c r="BK39" s="281">
        <f t="shared" si="27"/>
        <v>0</v>
      </c>
      <c r="BL39" s="281">
        <f t="shared" si="27"/>
        <v>0</v>
      </c>
      <c r="BM39" s="281">
        <f t="shared" si="27"/>
        <v>0</v>
      </c>
      <c r="BN39" s="281">
        <f t="shared" si="27"/>
        <v>0</v>
      </c>
      <c r="BO39" s="281">
        <f t="shared" si="27"/>
        <v>0</v>
      </c>
      <c r="BP39" s="281">
        <f t="shared" si="27"/>
        <v>0</v>
      </c>
      <c r="BQ39" s="281">
        <f t="shared" si="27"/>
        <v>0</v>
      </c>
      <c r="BR39" s="281">
        <f t="shared" si="27"/>
        <v>0</v>
      </c>
      <c r="BS39" s="281">
        <f t="shared" si="27"/>
        <v>0</v>
      </c>
      <c r="BT39" s="281">
        <f t="shared" ref="BT39:CE39" si="28">SUM(BT36:BT38)</f>
        <v>0</v>
      </c>
      <c r="BU39" s="281">
        <f t="shared" si="28"/>
        <v>0</v>
      </c>
      <c r="BV39" s="281">
        <f t="shared" si="28"/>
        <v>0</v>
      </c>
      <c r="BW39" s="281">
        <f t="shared" si="28"/>
        <v>0</v>
      </c>
      <c r="BX39" s="281">
        <f t="shared" si="28"/>
        <v>0</v>
      </c>
      <c r="BY39" s="281">
        <f t="shared" si="28"/>
        <v>0</v>
      </c>
      <c r="BZ39" s="281">
        <f t="shared" si="28"/>
        <v>0</v>
      </c>
      <c r="CA39" s="281">
        <f t="shared" si="28"/>
        <v>0</v>
      </c>
      <c r="CB39" s="281">
        <f t="shared" si="28"/>
        <v>0</v>
      </c>
      <c r="CC39" s="281">
        <f t="shared" si="28"/>
        <v>0</v>
      </c>
      <c r="CD39" s="281">
        <f t="shared" si="28"/>
        <v>0</v>
      </c>
      <c r="CE39" s="281">
        <f t="shared" si="28"/>
        <v>0</v>
      </c>
    </row>
    <row r="40" spans="2:83" ht="12.75" customHeight="1" thickTop="1" x14ac:dyDescent="0.2">
      <c r="B40" s="31" t="s">
        <v>653</v>
      </c>
      <c r="E40" s="63" t="s">
        <v>703</v>
      </c>
      <c r="F40" s="31"/>
      <c r="L40" s="280">
        <f>'Revenue Model auto'!B190</f>
        <v>0</v>
      </c>
      <c r="M40" s="280">
        <f>'Revenue Model auto'!C190</f>
        <v>0</v>
      </c>
      <c r="N40" s="280">
        <f>'Revenue Model auto'!D190</f>
        <v>0</v>
      </c>
      <c r="O40" s="280">
        <f>'Revenue Model auto'!E190</f>
        <v>0</v>
      </c>
      <c r="P40" s="280">
        <f>'Revenue Model auto'!F190</f>
        <v>0</v>
      </c>
      <c r="Q40" s="280">
        <f>'Revenue Model auto'!G190</f>
        <v>0</v>
      </c>
      <c r="R40" s="280">
        <f>'Revenue Model auto'!H190</f>
        <v>0</v>
      </c>
      <c r="S40" s="280">
        <f>'Revenue Model auto'!I190</f>
        <v>0</v>
      </c>
      <c r="T40" s="280">
        <f>'Revenue Model auto'!J190</f>
        <v>0</v>
      </c>
      <c r="U40" s="280">
        <f>'Revenue Model auto'!K190</f>
        <v>0</v>
      </c>
      <c r="V40" s="280">
        <f>'Revenue Model auto'!L190</f>
        <v>0</v>
      </c>
      <c r="W40" s="280">
        <f>'Revenue Model auto'!M190</f>
        <v>0</v>
      </c>
      <c r="X40" s="280">
        <f>'Revenue Model auto'!N190</f>
        <v>0</v>
      </c>
      <c r="Y40" s="280">
        <f>'Revenue Model auto'!O190</f>
        <v>0</v>
      </c>
      <c r="Z40" s="280">
        <f>'Revenue Model auto'!P190</f>
        <v>0</v>
      </c>
      <c r="AA40" s="280">
        <f>'Revenue Model auto'!Q190</f>
        <v>0</v>
      </c>
      <c r="AB40" s="280">
        <f>'Revenue Model auto'!R190</f>
        <v>0</v>
      </c>
      <c r="AC40" s="280">
        <f>'Revenue Model auto'!S190</f>
        <v>0</v>
      </c>
      <c r="AD40" s="280">
        <f>'Revenue Model auto'!T190</f>
        <v>0</v>
      </c>
      <c r="AE40" s="280">
        <f>'Revenue Model auto'!U190</f>
        <v>0</v>
      </c>
      <c r="AF40" s="280">
        <f>'Revenue Model auto'!V190</f>
        <v>0</v>
      </c>
      <c r="AG40" s="280">
        <f>'Revenue Model auto'!W190</f>
        <v>0</v>
      </c>
      <c r="AH40" s="280">
        <f>'Revenue Model auto'!X190</f>
        <v>0</v>
      </c>
      <c r="AI40" s="280">
        <f>'Revenue Model auto'!Y190</f>
        <v>0</v>
      </c>
      <c r="AJ40" s="280">
        <f>'Revenue Model auto'!Z190</f>
        <v>0</v>
      </c>
      <c r="AK40" s="280">
        <f>'Revenue Model auto'!AA190</f>
        <v>0</v>
      </c>
      <c r="AL40" s="280">
        <f>'Revenue Model auto'!AB190</f>
        <v>0</v>
      </c>
      <c r="AM40" s="280">
        <f>'Revenue Model auto'!AC190</f>
        <v>0</v>
      </c>
      <c r="AN40" s="280">
        <f>'Revenue Model auto'!AD190</f>
        <v>0</v>
      </c>
      <c r="AO40" s="280">
        <f>'Revenue Model auto'!AE190</f>
        <v>0</v>
      </c>
      <c r="AP40" s="280">
        <f>'Revenue Model auto'!AF190</f>
        <v>0</v>
      </c>
      <c r="AQ40" s="280">
        <f>'Revenue Model auto'!AG190</f>
        <v>0</v>
      </c>
      <c r="AR40" s="280">
        <f>'Revenue Model auto'!AH190</f>
        <v>0</v>
      </c>
      <c r="AS40" s="280">
        <f>'Revenue Model auto'!AI190</f>
        <v>0</v>
      </c>
      <c r="AT40" s="280">
        <f>'Revenue Model auto'!AJ190</f>
        <v>0</v>
      </c>
      <c r="AU40" s="280">
        <f>'Revenue Model auto'!AK190</f>
        <v>0</v>
      </c>
      <c r="AV40" s="280">
        <f>'Revenue Model auto'!AL190</f>
        <v>0</v>
      </c>
      <c r="AW40" s="280">
        <f>'Revenue Model auto'!AM190</f>
        <v>0</v>
      </c>
      <c r="AX40" s="280">
        <f>'Revenue Model auto'!AN190</f>
        <v>0</v>
      </c>
      <c r="AY40" s="280">
        <f>'Revenue Model auto'!AO190</f>
        <v>0</v>
      </c>
      <c r="AZ40" s="280">
        <f>'Revenue Model auto'!AP190</f>
        <v>0</v>
      </c>
      <c r="BA40" s="280">
        <f>'Revenue Model auto'!AQ190</f>
        <v>0</v>
      </c>
      <c r="BB40" s="280">
        <f>'Revenue Model auto'!AR190</f>
        <v>0</v>
      </c>
      <c r="BC40" s="280">
        <f>'Revenue Model auto'!AS190</f>
        <v>0</v>
      </c>
      <c r="BD40" s="280">
        <f>'Revenue Model auto'!AT190</f>
        <v>0</v>
      </c>
      <c r="BE40" s="280">
        <f>'Revenue Model auto'!AU190</f>
        <v>0</v>
      </c>
      <c r="BF40" s="280">
        <f>'Revenue Model auto'!AV190</f>
        <v>0</v>
      </c>
      <c r="BG40" s="280">
        <f>'Revenue Model auto'!AW190</f>
        <v>0</v>
      </c>
      <c r="BH40" s="280">
        <f>'Revenue Model auto'!AX190</f>
        <v>0</v>
      </c>
      <c r="BI40" s="280">
        <f>'Revenue Model auto'!AY190</f>
        <v>0</v>
      </c>
      <c r="BJ40" s="280">
        <f>'Revenue Model auto'!AZ190</f>
        <v>0</v>
      </c>
      <c r="BK40" s="280">
        <f>'Revenue Model auto'!BA190</f>
        <v>0</v>
      </c>
      <c r="BL40" s="280">
        <f>'Revenue Model auto'!BB190</f>
        <v>0</v>
      </c>
      <c r="BM40" s="280">
        <f>'Revenue Model auto'!BC190</f>
        <v>0</v>
      </c>
      <c r="BN40" s="280">
        <f>'Revenue Model auto'!BD190</f>
        <v>0</v>
      </c>
      <c r="BO40" s="280">
        <f>'Revenue Model auto'!BE190</f>
        <v>0</v>
      </c>
      <c r="BP40" s="280">
        <f>'Revenue Model auto'!BF190</f>
        <v>0</v>
      </c>
      <c r="BQ40" s="280">
        <f>'Revenue Model auto'!BG190</f>
        <v>0</v>
      </c>
      <c r="BR40" s="280">
        <f>'Revenue Model auto'!BH190</f>
        <v>0</v>
      </c>
      <c r="BS40" s="280">
        <f>'Revenue Model auto'!BI190</f>
        <v>0</v>
      </c>
      <c r="BT40" s="280">
        <f>'Revenue Model auto'!BJ190</f>
        <v>0</v>
      </c>
      <c r="BU40" s="280">
        <f>'Revenue Model auto'!BK190</f>
        <v>0</v>
      </c>
      <c r="BV40" s="280">
        <f>'Revenue Model auto'!BL190</f>
        <v>0</v>
      </c>
      <c r="BW40" s="280">
        <f>'Revenue Model auto'!BM190</f>
        <v>0</v>
      </c>
      <c r="BX40" s="280">
        <f>'Revenue Model auto'!BN190</f>
        <v>0</v>
      </c>
      <c r="BY40" s="280">
        <f>'Revenue Model auto'!BO190</f>
        <v>0</v>
      </c>
      <c r="BZ40" s="280">
        <f>'Revenue Model auto'!BP190</f>
        <v>0</v>
      </c>
      <c r="CA40" s="280">
        <f>'Revenue Model auto'!BQ190</f>
        <v>0</v>
      </c>
      <c r="CB40" s="280">
        <f>'Revenue Model auto'!BR190</f>
        <v>0</v>
      </c>
      <c r="CC40" s="280">
        <f>'Revenue Model auto'!BS190</f>
        <v>0</v>
      </c>
      <c r="CD40" s="280">
        <f>'Revenue Model auto'!BT190</f>
        <v>0</v>
      </c>
      <c r="CE40" s="280">
        <f>'Revenue Model auto'!BU190</f>
        <v>0</v>
      </c>
    </row>
    <row r="41" spans="2:83" ht="12.75" customHeight="1" x14ac:dyDescent="0.2">
      <c r="B41" s="31" t="s">
        <v>653</v>
      </c>
      <c r="E41" s="63" t="s">
        <v>704</v>
      </c>
      <c r="F41" s="31"/>
      <c r="L41" s="280">
        <f>'Revenue Model auto'!B191</f>
        <v>0</v>
      </c>
      <c r="M41" s="280">
        <f>'Revenue Model auto'!C191</f>
        <v>0</v>
      </c>
      <c r="N41" s="280">
        <f>'Revenue Model auto'!D191</f>
        <v>0</v>
      </c>
      <c r="O41" s="280">
        <f>'Revenue Model auto'!E191</f>
        <v>0</v>
      </c>
      <c r="P41" s="280">
        <f>'Revenue Model auto'!F191</f>
        <v>0</v>
      </c>
      <c r="Q41" s="280">
        <f>'Revenue Model auto'!G191</f>
        <v>0</v>
      </c>
      <c r="R41" s="280">
        <f>'Revenue Model auto'!H191</f>
        <v>0</v>
      </c>
      <c r="S41" s="280">
        <f>'Revenue Model auto'!I191</f>
        <v>0</v>
      </c>
      <c r="T41" s="280">
        <f>'Revenue Model auto'!J191</f>
        <v>0</v>
      </c>
      <c r="U41" s="280">
        <f>'Revenue Model auto'!K191</f>
        <v>0</v>
      </c>
      <c r="V41" s="280">
        <f>'Revenue Model auto'!L191</f>
        <v>0</v>
      </c>
      <c r="W41" s="280">
        <f>'Revenue Model auto'!M191</f>
        <v>0</v>
      </c>
      <c r="X41" s="280">
        <f>'Revenue Model auto'!N191</f>
        <v>0</v>
      </c>
      <c r="Y41" s="280">
        <f>'Revenue Model auto'!O191</f>
        <v>0</v>
      </c>
      <c r="Z41" s="280">
        <f>'Revenue Model auto'!P191</f>
        <v>0</v>
      </c>
      <c r="AA41" s="280">
        <f>'Revenue Model auto'!Q191</f>
        <v>0</v>
      </c>
      <c r="AB41" s="280">
        <f>'Revenue Model auto'!R191</f>
        <v>0</v>
      </c>
      <c r="AC41" s="280">
        <f>'Revenue Model auto'!S191</f>
        <v>0</v>
      </c>
      <c r="AD41" s="280">
        <f>'Revenue Model auto'!T191</f>
        <v>0</v>
      </c>
      <c r="AE41" s="280">
        <f>'Revenue Model auto'!U191</f>
        <v>0</v>
      </c>
      <c r="AF41" s="280">
        <f>'Revenue Model auto'!V191</f>
        <v>0</v>
      </c>
      <c r="AG41" s="280">
        <f>'Revenue Model auto'!W191</f>
        <v>0</v>
      </c>
      <c r="AH41" s="280">
        <f>'Revenue Model auto'!X191</f>
        <v>0</v>
      </c>
      <c r="AI41" s="280">
        <f>'Revenue Model auto'!Y191</f>
        <v>0</v>
      </c>
      <c r="AJ41" s="280">
        <f>'Revenue Model auto'!Z191</f>
        <v>0</v>
      </c>
      <c r="AK41" s="280">
        <f>'Revenue Model auto'!AA191</f>
        <v>0</v>
      </c>
      <c r="AL41" s="280">
        <f>'Revenue Model auto'!AB191</f>
        <v>0</v>
      </c>
      <c r="AM41" s="280">
        <f>'Revenue Model auto'!AC191</f>
        <v>0</v>
      </c>
      <c r="AN41" s="280">
        <f>'Revenue Model auto'!AD191</f>
        <v>0</v>
      </c>
      <c r="AO41" s="280">
        <f>'Revenue Model auto'!AE191</f>
        <v>0</v>
      </c>
      <c r="AP41" s="280">
        <f>'Revenue Model auto'!AF191</f>
        <v>0</v>
      </c>
      <c r="AQ41" s="280">
        <f>'Revenue Model auto'!AG191</f>
        <v>0</v>
      </c>
      <c r="AR41" s="280">
        <f>'Revenue Model auto'!AH191</f>
        <v>0</v>
      </c>
      <c r="AS41" s="280">
        <f>'Revenue Model auto'!AI191</f>
        <v>0</v>
      </c>
      <c r="AT41" s="280">
        <f>'Revenue Model auto'!AJ191</f>
        <v>0</v>
      </c>
      <c r="AU41" s="280">
        <f>'Revenue Model auto'!AK191</f>
        <v>0</v>
      </c>
      <c r="AV41" s="280">
        <f>'Revenue Model auto'!AL191</f>
        <v>0</v>
      </c>
      <c r="AW41" s="280">
        <f>'Revenue Model auto'!AM191</f>
        <v>0</v>
      </c>
      <c r="AX41" s="280">
        <f>'Revenue Model auto'!AN191</f>
        <v>0</v>
      </c>
      <c r="AY41" s="280">
        <f>'Revenue Model auto'!AO191</f>
        <v>0</v>
      </c>
      <c r="AZ41" s="280">
        <f>'Revenue Model auto'!AP191</f>
        <v>0</v>
      </c>
      <c r="BA41" s="280">
        <f>'Revenue Model auto'!AQ191</f>
        <v>0</v>
      </c>
      <c r="BB41" s="280">
        <f>'Revenue Model auto'!AR191</f>
        <v>0</v>
      </c>
      <c r="BC41" s="280">
        <f>'Revenue Model auto'!AS191</f>
        <v>0</v>
      </c>
      <c r="BD41" s="280">
        <f>'Revenue Model auto'!AT191</f>
        <v>0</v>
      </c>
      <c r="BE41" s="280">
        <f>'Revenue Model auto'!AU191</f>
        <v>0</v>
      </c>
      <c r="BF41" s="280">
        <f>'Revenue Model auto'!AV191</f>
        <v>0</v>
      </c>
      <c r="BG41" s="280">
        <f>'Revenue Model auto'!AW191</f>
        <v>0</v>
      </c>
      <c r="BH41" s="280">
        <f>'Revenue Model auto'!AX191</f>
        <v>0</v>
      </c>
      <c r="BI41" s="280">
        <f>'Revenue Model auto'!AY191</f>
        <v>0</v>
      </c>
      <c r="BJ41" s="280">
        <f>'Revenue Model auto'!AZ191</f>
        <v>0</v>
      </c>
      <c r="BK41" s="280">
        <f>'Revenue Model auto'!BA191</f>
        <v>0</v>
      </c>
      <c r="BL41" s="280">
        <f>'Revenue Model auto'!BB191</f>
        <v>0</v>
      </c>
      <c r="BM41" s="280">
        <f>'Revenue Model auto'!BC191</f>
        <v>0</v>
      </c>
      <c r="BN41" s="280">
        <f>'Revenue Model auto'!BD191</f>
        <v>0</v>
      </c>
      <c r="BO41" s="280">
        <f>'Revenue Model auto'!BE191</f>
        <v>0</v>
      </c>
      <c r="BP41" s="280">
        <f>'Revenue Model auto'!BF191</f>
        <v>0</v>
      </c>
      <c r="BQ41" s="280">
        <f>'Revenue Model auto'!BG191</f>
        <v>0</v>
      </c>
      <c r="BR41" s="280">
        <f>'Revenue Model auto'!BH191</f>
        <v>0</v>
      </c>
      <c r="BS41" s="280">
        <f>'Revenue Model auto'!BI191</f>
        <v>0</v>
      </c>
      <c r="BT41" s="280">
        <f>'Revenue Model auto'!BJ191</f>
        <v>0</v>
      </c>
      <c r="BU41" s="280">
        <f>'Revenue Model auto'!BK191</f>
        <v>0</v>
      </c>
      <c r="BV41" s="280">
        <f>'Revenue Model auto'!BL191</f>
        <v>0</v>
      </c>
      <c r="BW41" s="280">
        <f>'Revenue Model auto'!BM191</f>
        <v>0</v>
      </c>
      <c r="BX41" s="280">
        <f>'Revenue Model auto'!BN191</f>
        <v>0</v>
      </c>
      <c r="BY41" s="280">
        <f>'Revenue Model auto'!BO191</f>
        <v>0</v>
      </c>
      <c r="BZ41" s="280">
        <f>'Revenue Model auto'!BP191</f>
        <v>0</v>
      </c>
      <c r="CA41" s="280">
        <f>'Revenue Model auto'!BQ191</f>
        <v>0</v>
      </c>
      <c r="CB41" s="280">
        <f>'Revenue Model auto'!BR191</f>
        <v>0</v>
      </c>
      <c r="CC41" s="280">
        <f>'Revenue Model auto'!BS191</f>
        <v>0</v>
      </c>
      <c r="CD41" s="280">
        <f>'Revenue Model auto'!BT191</f>
        <v>0</v>
      </c>
      <c r="CE41" s="280">
        <f>'Revenue Model auto'!BU191</f>
        <v>0</v>
      </c>
    </row>
    <row r="42" spans="2:83" ht="12.75" customHeight="1" x14ac:dyDescent="0.2">
      <c r="B42" s="31" t="s">
        <v>653</v>
      </c>
      <c r="E42" s="63" t="s">
        <v>794</v>
      </c>
      <c r="F42" s="31"/>
      <c r="L42" s="280">
        <f>'Revenue Model auto'!B192</f>
        <v>0</v>
      </c>
      <c r="M42" s="280">
        <f>'Revenue Model auto'!C192</f>
        <v>0</v>
      </c>
      <c r="N42" s="280">
        <f>'Revenue Model auto'!D192</f>
        <v>0</v>
      </c>
      <c r="O42" s="280">
        <f>'Revenue Model auto'!E192</f>
        <v>0</v>
      </c>
      <c r="P42" s="280">
        <f>'Revenue Model auto'!F192</f>
        <v>0</v>
      </c>
      <c r="Q42" s="280">
        <f>'Revenue Model auto'!G192</f>
        <v>0</v>
      </c>
      <c r="R42" s="280">
        <f>'Revenue Model auto'!H192</f>
        <v>0</v>
      </c>
      <c r="S42" s="280">
        <f>'Revenue Model auto'!I192</f>
        <v>0</v>
      </c>
      <c r="T42" s="280">
        <f>'Revenue Model auto'!J192</f>
        <v>0</v>
      </c>
      <c r="U42" s="280">
        <f>'Revenue Model auto'!K192</f>
        <v>0</v>
      </c>
      <c r="V42" s="280">
        <f>'Revenue Model auto'!L192</f>
        <v>0</v>
      </c>
      <c r="W42" s="280">
        <f>'Revenue Model auto'!M192</f>
        <v>0</v>
      </c>
      <c r="X42" s="280">
        <f>'Revenue Model auto'!N192</f>
        <v>0</v>
      </c>
      <c r="Y42" s="280">
        <f>'Revenue Model auto'!O192</f>
        <v>0</v>
      </c>
      <c r="Z42" s="280">
        <f>'Revenue Model auto'!P192</f>
        <v>0</v>
      </c>
      <c r="AA42" s="280">
        <f>'Revenue Model auto'!Q192</f>
        <v>0</v>
      </c>
      <c r="AB42" s="280">
        <f>'Revenue Model auto'!R192</f>
        <v>0</v>
      </c>
      <c r="AC42" s="280">
        <f>'Revenue Model auto'!S192</f>
        <v>0</v>
      </c>
      <c r="AD42" s="280">
        <f>'Revenue Model auto'!T192</f>
        <v>0</v>
      </c>
      <c r="AE42" s="280">
        <f>'Revenue Model auto'!U192</f>
        <v>0</v>
      </c>
      <c r="AF42" s="280">
        <f>'Revenue Model auto'!V192</f>
        <v>0</v>
      </c>
      <c r="AG42" s="280">
        <f>'Revenue Model auto'!W192</f>
        <v>0</v>
      </c>
      <c r="AH42" s="280">
        <f>'Revenue Model auto'!X192</f>
        <v>0</v>
      </c>
      <c r="AI42" s="280">
        <f>'Revenue Model auto'!Y192</f>
        <v>0</v>
      </c>
      <c r="AJ42" s="280">
        <f>'Revenue Model auto'!Z192</f>
        <v>0</v>
      </c>
      <c r="AK42" s="280">
        <f>'Revenue Model auto'!AA192</f>
        <v>0</v>
      </c>
      <c r="AL42" s="280">
        <f>'Revenue Model auto'!AB192</f>
        <v>0</v>
      </c>
      <c r="AM42" s="280">
        <f>'Revenue Model auto'!AC192</f>
        <v>0</v>
      </c>
      <c r="AN42" s="280">
        <f>'Revenue Model auto'!AD192</f>
        <v>0</v>
      </c>
      <c r="AO42" s="280">
        <f>'Revenue Model auto'!AE192</f>
        <v>0</v>
      </c>
      <c r="AP42" s="280">
        <f>'Revenue Model auto'!AF192</f>
        <v>0</v>
      </c>
      <c r="AQ42" s="280">
        <f>'Revenue Model auto'!AG192</f>
        <v>0</v>
      </c>
      <c r="AR42" s="280">
        <f>'Revenue Model auto'!AH192</f>
        <v>0</v>
      </c>
      <c r="AS42" s="280">
        <f>'Revenue Model auto'!AI192</f>
        <v>0</v>
      </c>
      <c r="AT42" s="280">
        <f>'Revenue Model auto'!AJ192</f>
        <v>0</v>
      </c>
      <c r="AU42" s="280">
        <f>'Revenue Model auto'!AK192</f>
        <v>0</v>
      </c>
      <c r="AV42" s="280">
        <f>'Revenue Model auto'!AL192</f>
        <v>0</v>
      </c>
      <c r="AW42" s="280">
        <f>'Revenue Model auto'!AM192</f>
        <v>0</v>
      </c>
      <c r="AX42" s="280">
        <f>'Revenue Model auto'!AN192</f>
        <v>0</v>
      </c>
      <c r="AY42" s="280">
        <f>'Revenue Model auto'!AO192</f>
        <v>0</v>
      </c>
      <c r="AZ42" s="280">
        <f>'Revenue Model auto'!AP192</f>
        <v>0</v>
      </c>
      <c r="BA42" s="280">
        <f>'Revenue Model auto'!AQ192</f>
        <v>0</v>
      </c>
      <c r="BB42" s="280">
        <f>'Revenue Model auto'!AR192</f>
        <v>0</v>
      </c>
      <c r="BC42" s="280">
        <f>'Revenue Model auto'!AS192</f>
        <v>0</v>
      </c>
      <c r="BD42" s="280">
        <f>'Revenue Model auto'!AT192</f>
        <v>0</v>
      </c>
      <c r="BE42" s="280">
        <f>'Revenue Model auto'!AU192</f>
        <v>0</v>
      </c>
      <c r="BF42" s="280">
        <f>'Revenue Model auto'!AV192</f>
        <v>0</v>
      </c>
      <c r="BG42" s="280">
        <f>'Revenue Model auto'!AW192</f>
        <v>0</v>
      </c>
      <c r="BH42" s="280">
        <f>'Revenue Model auto'!AX192</f>
        <v>0</v>
      </c>
      <c r="BI42" s="280">
        <f>'Revenue Model auto'!AY192</f>
        <v>0</v>
      </c>
      <c r="BJ42" s="280">
        <f>'Revenue Model auto'!AZ192</f>
        <v>0</v>
      </c>
      <c r="BK42" s="280">
        <f>'Revenue Model auto'!BA192</f>
        <v>0</v>
      </c>
      <c r="BL42" s="280">
        <f>'Revenue Model auto'!BB192</f>
        <v>0</v>
      </c>
      <c r="BM42" s="280">
        <f>'Revenue Model auto'!BC192</f>
        <v>0</v>
      </c>
      <c r="BN42" s="280">
        <f>'Revenue Model auto'!BD192</f>
        <v>0</v>
      </c>
      <c r="BO42" s="280">
        <f>'Revenue Model auto'!BE192</f>
        <v>0</v>
      </c>
      <c r="BP42" s="280">
        <f>'Revenue Model auto'!BF192</f>
        <v>0</v>
      </c>
      <c r="BQ42" s="280">
        <f>'Revenue Model auto'!BG192</f>
        <v>0</v>
      </c>
      <c r="BR42" s="280">
        <f>'Revenue Model auto'!BH192</f>
        <v>0</v>
      </c>
      <c r="BS42" s="280">
        <f>'Revenue Model auto'!BI192</f>
        <v>0</v>
      </c>
      <c r="BT42" s="280">
        <f>'Revenue Model auto'!BJ192</f>
        <v>0</v>
      </c>
      <c r="BU42" s="280">
        <f>'Revenue Model auto'!BK192</f>
        <v>0</v>
      </c>
      <c r="BV42" s="280">
        <f>'Revenue Model auto'!BL192</f>
        <v>0</v>
      </c>
      <c r="BW42" s="280">
        <f>'Revenue Model auto'!BM192</f>
        <v>0</v>
      </c>
      <c r="BX42" s="280">
        <f>'Revenue Model auto'!BN192</f>
        <v>0</v>
      </c>
      <c r="BY42" s="280">
        <f>'Revenue Model auto'!BO192</f>
        <v>0</v>
      </c>
      <c r="BZ42" s="280">
        <f>'Revenue Model auto'!BP192</f>
        <v>0</v>
      </c>
      <c r="CA42" s="280">
        <f>'Revenue Model auto'!BQ192</f>
        <v>0</v>
      </c>
      <c r="CB42" s="280">
        <f>'Revenue Model auto'!BR192</f>
        <v>0</v>
      </c>
      <c r="CC42" s="280">
        <f>'Revenue Model auto'!BS192</f>
        <v>0</v>
      </c>
      <c r="CD42" s="280">
        <f>'Revenue Model auto'!BT192</f>
        <v>0</v>
      </c>
      <c r="CE42" s="280">
        <f>'Revenue Model auto'!BU192</f>
        <v>0</v>
      </c>
    </row>
    <row r="43" spans="2:83" ht="12.75" customHeight="1" thickBot="1" x14ac:dyDescent="0.2">
      <c r="L43" s="281">
        <f t="shared" ref="L43" si="29">SUM(L40:L42)</f>
        <v>0</v>
      </c>
      <c r="M43" s="281">
        <f t="shared" ref="M43:BS43" si="30">SUM(M40:M42)</f>
        <v>0</v>
      </c>
      <c r="N43" s="281">
        <f t="shared" si="30"/>
        <v>0</v>
      </c>
      <c r="O43" s="281">
        <f t="shared" si="30"/>
        <v>0</v>
      </c>
      <c r="P43" s="281">
        <f t="shared" si="30"/>
        <v>0</v>
      </c>
      <c r="Q43" s="281">
        <f t="shared" si="30"/>
        <v>0</v>
      </c>
      <c r="R43" s="281">
        <f t="shared" si="30"/>
        <v>0</v>
      </c>
      <c r="S43" s="281">
        <f t="shared" si="30"/>
        <v>0</v>
      </c>
      <c r="T43" s="281">
        <f t="shared" si="30"/>
        <v>0</v>
      </c>
      <c r="U43" s="281">
        <f t="shared" si="30"/>
        <v>0</v>
      </c>
      <c r="V43" s="281">
        <f t="shared" si="30"/>
        <v>0</v>
      </c>
      <c r="W43" s="281">
        <f t="shared" si="30"/>
        <v>0</v>
      </c>
      <c r="X43" s="281">
        <f t="shared" si="30"/>
        <v>0</v>
      </c>
      <c r="Y43" s="281">
        <f t="shared" si="30"/>
        <v>0</v>
      </c>
      <c r="Z43" s="281">
        <f t="shared" si="30"/>
        <v>0</v>
      </c>
      <c r="AA43" s="281">
        <f t="shared" si="30"/>
        <v>0</v>
      </c>
      <c r="AB43" s="281">
        <f t="shared" si="30"/>
        <v>0</v>
      </c>
      <c r="AC43" s="281">
        <f t="shared" si="30"/>
        <v>0</v>
      </c>
      <c r="AD43" s="281">
        <f t="shared" si="30"/>
        <v>0</v>
      </c>
      <c r="AE43" s="281">
        <f t="shared" si="30"/>
        <v>0</v>
      </c>
      <c r="AF43" s="281">
        <f t="shared" si="30"/>
        <v>0</v>
      </c>
      <c r="AG43" s="281">
        <f t="shared" si="30"/>
        <v>0</v>
      </c>
      <c r="AH43" s="281">
        <f t="shared" si="30"/>
        <v>0</v>
      </c>
      <c r="AI43" s="281">
        <f t="shared" si="30"/>
        <v>0</v>
      </c>
      <c r="AJ43" s="281">
        <f t="shared" si="30"/>
        <v>0</v>
      </c>
      <c r="AK43" s="281">
        <f t="shared" si="30"/>
        <v>0</v>
      </c>
      <c r="AL43" s="281">
        <f t="shared" si="30"/>
        <v>0</v>
      </c>
      <c r="AM43" s="281">
        <f t="shared" si="30"/>
        <v>0</v>
      </c>
      <c r="AN43" s="281">
        <f t="shared" si="30"/>
        <v>0</v>
      </c>
      <c r="AO43" s="281">
        <f t="shared" si="30"/>
        <v>0</v>
      </c>
      <c r="AP43" s="281">
        <f t="shared" si="30"/>
        <v>0</v>
      </c>
      <c r="AQ43" s="281">
        <f t="shared" si="30"/>
        <v>0</v>
      </c>
      <c r="AR43" s="281">
        <f t="shared" si="30"/>
        <v>0</v>
      </c>
      <c r="AS43" s="281">
        <f t="shared" si="30"/>
        <v>0</v>
      </c>
      <c r="AT43" s="281">
        <f t="shared" si="30"/>
        <v>0</v>
      </c>
      <c r="AU43" s="281">
        <f t="shared" si="30"/>
        <v>0</v>
      </c>
      <c r="AV43" s="281">
        <f t="shared" si="30"/>
        <v>0</v>
      </c>
      <c r="AW43" s="281">
        <f t="shared" si="30"/>
        <v>0</v>
      </c>
      <c r="AX43" s="281">
        <f t="shared" si="30"/>
        <v>0</v>
      </c>
      <c r="AY43" s="281">
        <f t="shared" si="30"/>
        <v>0</v>
      </c>
      <c r="AZ43" s="281">
        <f t="shared" si="30"/>
        <v>0</v>
      </c>
      <c r="BA43" s="281">
        <f t="shared" si="30"/>
        <v>0</v>
      </c>
      <c r="BB43" s="281">
        <f t="shared" si="30"/>
        <v>0</v>
      </c>
      <c r="BC43" s="281">
        <f t="shared" si="30"/>
        <v>0</v>
      </c>
      <c r="BD43" s="281">
        <f t="shared" si="30"/>
        <v>0</v>
      </c>
      <c r="BE43" s="281">
        <f t="shared" si="30"/>
        <v>0</v>
      </c>
      <c r="BF43" s="281">
        <f t="shared" si="30"/>
        <v>0</v>
      </c>
      <c r="BG43" s="281">
        <f t="shared" si="30"/>
        <v>0</v>
      </c>
      <c r="BH43" s="281">
        <f t="shared" si="30"/>
        <v>0</v>
      </c>
      <c r="BI43" s="281">
        <f t="shared" si="30"/>
        <v>0</v>
      </c>
      <c r="BJ43" s="281">
        <f t="shared" si="30"/>
        <v>0</v>
      </c>
      <c r="BK43" s="281">
        <f t="shared" si="30"/>
        <v>0</v>
      </c>
      <c r="BL43" s="281">
        <f t="shared" si="30"/>
        <v>0</v>
      </c>
      <c r="BM43" s="281">
        <f t="shared" si="30"/>
        <v>0</v>
      </c>
      <c r="BN43" s="281">
        <f t="shared" si="30"/>
        <v>0</v>
      </c>
      <c r="BO43" s="281">
        <f t="shared" si="30"/>
        <v>0</v>
      </c>
      <c r="BP43" s="281">
        <f t="shared" si="30"/>
        <v>0</v>
      </c>
      <c r="BQ43" s="281">
        <f t="shared" si="30"/>
        <v>0</v>
      </c>
      <c r="BR43" s="281">
        <f t="shared" si="30"/>
        <v>0</v>
      </c>
      <c r="BS43" s="281">
        <f t="shared" si="30"/>
        <v>0</v>
      </c>
      <c r="BT43" s="281">
        <f t="shared" ref="BT43:CE43" si="31">SUM(BT40:BT42)</f>
        <v>0</v>
      </c>
      <c r="BU43" s="281">
        <f t="shared" si="31"/>
        <v>0</v>
      </c>
      <c r="BV43" s="281">
        <f t="shared" si="31"/>
        <v>0</v>
      </c>
      <c r="BW43" s="281">
        <f t="shared" si="31"/>
        <v>0</v>
      </c>
      <c r="BX43" s="281">
        <f t="shared" si="31"/>
        <v>0</v>
      </c>
      <c r="BY43" s="281">
        <f t="shared" si="31"/>
        <v>0</v>
      </c>
      <c r="BZ43" s="281">
        <f t="shared" si="31"/>
        <v>0</v>
      </c>
      <c r="CA43" s="281">
        <f t="shared" si="31"/>
        <v>0</v>
      </c>
      <c r="CB43" s="281">
        <f t="shared" si="31"/>
        <v>0</v>
      </c>
      <c r="CC43" s="281">
        <f t="shared" si="31"/>
        <v>0</v>
      </c>
      <c r="CD43" s="281">
        <f t="shared" si="31"/>
        <v>0</v>
      </c>
      <c r="CE43" s="281">
        <f t="shared" si="31"/>
        <v>0</v>
      </c>
    </row>
    <row r="44" spans="2:83" ht="12.75" customHeight="1" thickTop="1" x14ac:dyDescent="0.2">
      <c r="B44" s="31" t="s">
        <v>653</v>
      </c>
      <c r="E44" s="63" t="s">
        <v>717</v>
      </c>
      <c r="F44" s="31"/>
      <c r="L44" s="280">
        <f>'Revenue Model auto'!B208</f>
        <v>0</v>
      </c>
      <c r="M44" s="280">
        <f>'Revenue Model auto'!C208</f>
        <v>0</v>
      </c>
      <c r="N44" s="280">
        <f>'Revenue Model auto'!D208</f>
        <v>0</v>
      </c>
      <c r="O44" s="280">
        <f>'Revenue Model auto'!E208</f>
        <v>0</v>
      </c>
      <c r="P44" s="280">
        <f>'Revenue Model auto'!F208</f>
        <v>0</v>
      </c>
      <c r="Q44" s="280">
        <f>'Revenue Model auto'!G208</f>
        <v>0</v>
      </c>
      <c r="R44" s="280">
        <f>'Revenue Model auto'!H208</f>
        <v>0</v>
      </c>
      <c r="S44" s="280">
        <f>'Revenue Model auto'!I208</f>
        <v>0</v>
      </c>
      <c r="T44" s="280">
        <f>'Revenue Model auto'!J208</f>
        <v>0</v>
      </c>
      <c r="U44" s="280">
        <f>'Revenue Model auto'!K208</f>
        <v>0</v>
      </c>
      <c r="V44" s="280">
        <f>'Revenue Model auto'!L208</f>
        <v>0</v>
      </c>
      <c r="W44" s="280">
        <f>'Revenue Model auto'!M208</f>
        <v>0</v>
      </c>
      <c r="X44" s="280">
        <f>'Revenue Model auto'!N208</f>
        <v>0</v>
      </c>
      <c r="Y44" s="280">
        <f>'Revenue Model auto'!O208</f>
        <v>0</v>
      </c>
      <c r="Z44" s="280">
        <f>'Revenue Model auto'!P208</f>
        <v>0</v>
      </c>
      <c r="AA44" s="280">
        <f>'Revenue Model auto'!Q208</f>
        <v>0</v>
      </c>
      <c r="AB44" s="280">
        <f>'Revenue Model auto'!R208</f>
        <v>0</v>
      </c>
      <c r="AC44" s="280">
        <f>'Revenue Model auto'!S208</f>
        <v>0</v>
      </c>
      <c r="AD44" s="280">
        <f>'Revenue Model auto'!T208</f>
        <v>0</v>
      </c>
      <c r="AE44" s="280">
        <f>'Revenue Model auto'!U208</f>
        <v>0</v>
      </c>
      <c r="AF44" s="280">
        <f>'Revenue Model auto'!V208</f>
        <v>0</v>
      </c>
      <c r="AG44" s="280">
        <f>'Revenue Model auto'!W208</f>
        <v>0</v>
      </c>
      <c r="AH44" s="280">
        <f>'Revenue Model auto'!X208</f>
        <v>0</v>
      </c>
      <c r="AI44" s="280">
        <f>'Revenue Model auto'!Y208</f>
        <v>0</v>
      </c>
      <c r="AJ44" s="280">
        <f>'Revenue Model auto'!Z208</f>
        <v>0</v>
      </c>
      <c r="AK44" s="280">
        <f>'Revenue Model auto'!AA208</f>
        <v>0</v>
      </c>
      <c r="AL44" s="280">
        <f>'Revenue Model auto'!AB208</f>
        <v>0</v>
      </c>
      <c r="AM44" s="280">
        <f>'Revenue Model auto'!AC208</f>
        <v>0</v>
      </c>
      <c r="AN44" s="280">
        <f>'Revenue Model auto'!AD208</f>
        <v>0</v>
      </c>
      <c r="AO44" s="280">
        <f>'Revenue Model auto'!AE208</f>
        <v>0</v>
      </c>
      <c r="AP44" s="280">
        <f>'Revenue Model auto'!AF208</f>
        <v>0</v>
      </c>
      <c r="AQ44" s="280">
        <f>'Revenue Model auto'!AG208</f>
        <v>0</v>
      </c>
      <c r="AR44" s="280">
        <f>'Revenue Model auto'!AH208</f>
        <v>0</v>
      </c>
      <c r="AS44" s="280">
        <f>'Revenue Model auto'!AI208</f>
        <v>0</v>
      </c>
      <c r="AT44" s="280">
        <f>'Revenue Model auto'!AJ208</f>
        <v>0</v>
      </c>
      <c r="AU44" s="280">
        <f>'Revenue Model auto'!AK208</f>
        <v>0</v>
      </c>
      <c r="AV44" s="280">
        <f>'Revenue Model auto'!AL208</f>
        <v>0</v>
      </c>
      <c r="AW44" s="280">
        <f>'Revenue Model auto'!AM208</f>
        <v>0</v>
      </c>
      <c r="AX44" s="280">
        <f>'Revenue Model auto'!AN208</f>
        <v>0</v>
      </c>
      <c r="AY44" s="280">
        <f>'Revenue Model auto'!AO208</f>
        <v>0</v>
      </c>
      <c r="AZ44" s="280">
        <f>'Revenue Model auto'!AP208</f>
        <v>0</v>
      </c>
      <c r="BA44" s="280">
        <f>'Revenue Model auto'!AQ208</f>
        <v>0</v>
      </c>
      <c r="BB44" s="280">
        <f>'Revenue Model auto'!AR208</f>
        <v>0</v>
      </c>
      <c r="BC44" s="280">
        <f>'Revenue Model auto'!AS208</f>
        <v>0</v>
      </c>
      <c r="BD44" s="280">
        <f>'Revenue Model auto'!AT208</f>
        <v>0</v>
      </c>
      <c r="BE44" s="280">
        <f>'Revenue Model auto'!AU208</f>
        <v>0</v>
      </c>
      <c r="BF44" s="280">
        <f>'Revenue Model auto'!AV208</f>
        <v>0</v>
      </c>
      <c r="BG44" s="280">
        <f>'Revenue Model auto'!AW208</f>
        <v>0</v>
      </c>
      <c r="BH44" s="280">
        <f>'Revenue Model auto'!AX208</f>
        <v>0</v>
      </c>
      <c r="BI44" s="280">
        <f>'Revenue Model auto'!AY208</f>
        <v>0</v>
      </c>
      <c r="BJ44" s="280">
        <f>'Revenue Model auto'!AZ208</f>
        <v>0</v>
      </c>
      <c r="BK44" s="280">
        <f>'Revenue Model auto'!BA208</f>
        <v>0</v>
      </c>
      <c r="BL44" s="280">
        <f>'Revenue Model auto'!BB208</f>
        <v>0</v>
      </c>
      <c r="BM44" s="280">
        <f>'Revenue Model auto'!BC208</f>
        <v>0</v>
      </c>
      <c r="BN44" s="280">
        <f>'Revenue Model auto'!BD208</f>
        <v>0</v>
      </c>
      <c r="BO44" s="280">
        <f>'Revenue Model auto'!BE208</f>
        <v>0</v>
      </c>
      <c r="BP44" s="280">
        <f>'Revenue Model auto'!BF208</f>
        <v>0</v>
      </c>
      <c r="BQ44" s="280">
        <f>'Revenue Model auto'!BG208</f>
        <v>0</v>
      </c>
      <c r="BR44" s="280">
        <f>'Revenue Model auto'!BH208</f>
        <v>0</v>
      </c>
      <c r="BS44" s="280">
        <f>'Revenue Model auto'!BI208</f>
        <v>0</v>
      </c>
      <c r="BT44" s="280">
        <f>'Revenue Model auto'!BJ208</f>
        <v>0</v>
      </c>
      <c r="BU44" s="280">
        <f>'Revenue Model auto'!BK208</f>
        <v>0</v>
      </c>
      <c r="BV44" s="280">
        <f>'Revenue Model auto'!BL208</f>
        <v>0</v>
      </c>
      <c r="BW44" s="280">
        <f>'Revenue Model auto'!BM208</f>
        <v>0</v>
      </c>
      <c r="BX44" s="280">
        <f>'Revenue Model auto'!BN208</f>
        <v>0</v>
      </c>
      <c r="BY44" s="280">
        <f>'Revenue Model auto'!BO208</f>
        <v>0</v>
      </c>
      <c r="BZ44" s="280">
        <f>'Revenue Model auto'!BP208</f>
        <v>0</v>
      </c>
      <c r="CA44" s="280">
        <f>'Revenue Model auto'!BQ208</f>
        <v>0</v>
      </c>
      <c r="CB44" s="280">
        <f>'Revenue Model auto'!BR208</f>
        <v>0</v>
      </c>
      <c r="CC44" s="280">
        <f>'Revenue Model auto'!BS208</f>
        <v>0</v>
      </c>
      <c r="CD44" s="280">
        <f>'Revenue Model auto'!BT208</f>
        <v>0</v>
      </c>
      <c r="CE44" s="280">
        <f>'Revenue Model auto'!BU208</f>
        <v>0</v>
      </c>
    </row>
    <row r="45" spans="2:83" ht="12.75" customHeight="1" x14ac:dyDescent="0.2">
      <c r="B45" s="31" t="s">
        <v>653</v>
      </c>
      <c r="E45" s="63" t="s">
        <v>718</v>
      </c>
      <c r="F45" s="31"/>
      <c r="L45" s="280">
        <f>'Revenue Model auto'!B209</f>
        <v>0</v>
      </c>
      <c r="M45" s="280">
        <f>'Revenue Model auto'!C209</f>
        <v>0</v>
      </c>
      <c r="N45" s="280">
        <f>'Revenue Model auto'!D209</f>
        <v>0</v>
      </c>
      <c r="O45" s="280">
        <f>'Revenue Model auto'!E209</f>
        <v>0</v>
      </c>
      <c r="P45" s="280">
        <f>'Revenue Model auto'!F209</f>
        <v>0</v>
      </c>
      <c r="Q45" s="280">
        <f>'Revenue Model auto'!G209</f>
        <v>0</v>
      </c>
      <c r="R45" s="280">
        <f>'Revenue Model auto'!H209</f>
        <v>0</v>
      </c>
      <c r="S45" s="280">
        <f>'Revenue Model auto'!I209</f>
        <v>0</v>
      </c>
      <c r="T45" s="280">
        <f>'Revenue Model auto'!J209</f>
        <v>0</v>
      </c>
      <c r="U45" s="280">
        <f>'Revenue Model auto'!K209</f>
        <v>0</v>
      </c>
      <c r="V45" s="280">
        <f>'Revenue Model auto'!L209</f>
        <v>0</v>
      </c>
      <c r="W45" s="280">
        <f>'Revenue Model auto'!M209</f>
        <v>0</v>
      </c>
      <c r="X45" s="280">
        <f>'Revenue Model auto'!N209</f>
        <v>0</v>
      </c>
      <c r="Y45" s="280">
        <f>'Revenue Model auto'!O209</f>
        <v>0</v>
      </c>
      <c r="Z45" s="280">
        <f>'Revenue Model auto'!P209</f>
        <v>0</v>
      </c>
      <c r="AA45" s="280">
        <f>'Revenue Model auto'!Q209</f>
        <v>0</v>
      </c>
      <c r="AB45" s="280">
        <f>'Revenue Model auto'!R209</f>
        <v>0</v>
      </c>
      <c r="AC45" s="280">
        <f>'Revenue Model auto'!S209</f>
        <v>0</v>
      </c>
      <c r="AD45" s="280">
        <f>'Revenue Model auto'!T209</f>
        <v>0</v>
      </c>
      <c r="AE45" s="280">
        <f>'Revenue Model auto'!U209</f>
        <v>0</v>
      </c>
      <c r="AF45" s="280">
        <f>'Revenue Model auto'!V209</f>
        <v>0</v>
      </c>
      <c r="AG45" s="280">
        <f>'Revenue Model auto'!W209</f>
        <v>0</v>
      </c>
      <c r="AH45" s="280">
        <f>'Revenue Model auto'!X209</f>
        <v>0</v>
      </c>
      <c r="AI45" s="280">
        <f>'Revenue Model auto'!Y209</f>
        <v>0</v>
      </c>
      <c r="AJ45" s="280">
        <f>'Revenue Model auto'!Z209</f>
        <v>0</v>
      </c>
      <c r="AK45" s="280">
        <f>'Revenue Model auto'!AA209</f>
        <v>0</v>
      </c>
      <c r="AL45" s="280">
        <f>'Revenue Model auto'!AB209</f>
        <v>0</v>
      </c>
      <c r="AM45" s="280">
        <f>'Revenue Model auto'!AC209</f>
        <v>0</v>
      </c>
      <c r="AN45" s="280">
        <f>'Revenue Model auto'!AD209</f>
        <v>0</v>
      </c>
      <c r="AO45" s="280">
        <f>'Revenue Model auto'!AE209</f>
        <v>0</v>
      </c>
      <c r="AP45" s="280">
        <f>'Revenue Model auto'!AF209</f>
        <v>0</v>
      </c>
      <c r="AQ45" s="280">
        <f>'Revenue Model auto'!AG209</f>
        <v>0</v>
      </c>
      <c r="AR45" s="280">
        <f>'Revenue Model auto'!AH209</f>
        <v>0</v>
      </c>
      <c r="AS45" s="280">
        <f>'Revenue Model auto'!AI209</f>
        <v>0</v>
      </c>
      <c r="AT45" s="280">
        <f>'Revenue Model auto'!AJ209</f>
        <v>0</v>
      </c>
      <c r="AU45" s="280">
        <f>'Revenue Model auto'!AK209</f>
        <v>0</v>
      </c>
      <c r="AV45" s="280">
        <f>'Revenue Model auto'!AL209</f>
        <v>0</v>
      </c>
      <c r="AW45" s="280">
        <f>'Revenue Model auto'!AM209</f>
        <v>0</v>
      </c>
      <c r="AX45" s="280">
        <f>'Revenue Model auto'!AN209</f>
        <v>0</v>
      </c>
      <c r="AY45" s="280">
        <f>'Revenue Model auto'!AO209</f>
        <v>0</v>
      </c>
      <c r="AZ45" s="280">
        <f>'Revenue Model auto'!AP209</f>
        <v>0</v>
      </c>
      <c r="BA45" s="280">
        <f>'Revenue Model auto'!AQ209</f>
        <v>0</v>
      </c>
      <c r="BB45" s="280">
        <f>'Revenue Model auto'!AR209</f>
        <v>0</v>
      </c>
      <c r="BC45" s="280">
        <f>'Revenue Model auto'!AS209</f>
        <v>0</v>
      </c>
      <c r="BD45" s="280">
        <f>'Revenue Model auto'!AT209</f>
        <v>0</v>
      </c>
      <c r="BE45" s="280">
        <f>'Revenue Model auto'!AU209</f>
        <v>0</v>
      </c>
      <c r="BF45" s="280">
        <f>'Revenue Model auto'!AV209</f>
        <v>0</v>
      </c>
      <c r="BG45" s="280">
        <f>'Revenue Model auto'!AW209</f>
        <v>0</v>
      </c>
      <c r="BH45" s="280">
        <f>'Revenue Model auto'!AX209</f>
        <v>0</v>
      </c>
      <c r="BI45" s="280">
        <f>'Revenue Model auto'!AY209</f>
        <v>0</v>
      </c>
      <c r="BJ45" s="280">
        <f>'Revenue Model auto'!AZ209</f>
        <v>0</v>
      </c>
      <c r="BK45" s="280">
        <f>'Revenue Model auto'!BA209</f>
        <v>0</v>
      </c>
      <c r="BL45" s="280">
        <f>'Revenue Model auto'!BB209</f>
        <v>0</v>
      </c>
      <c r="BM45" s="280">
        <f>'Revenue Model auto'!BC209</f>
        <v>0</v>
      </c>
      <c r="BN45" s="280">
        <f>'Revenue Model auto'!BD209</f>
        <v>0</v>
      </c>
      <c r="BO45" s="280">
        <f>'Revenue Model auto'!BE209</f>
        <v>0</v>
      </c>
      <c r="BP45" s="280">
        <f>'Revenue Model auto'!BF209</f>
        <v>0</v>
      </c>
      <c r="BQ45" s="280">
        <f>'Revenue Model auto'!BG209</f>
        <v>0</v>
      </c>
      <c r="BR45" s="280">
        <f>'Revenue Model auto'!BH209</f>
        <v>0</v>
      </c>
      <c r="BS45" s="280">
        <f>'Revenue Model auto'!BI209</f>
        <v>0</v>
      </c>
      <c r="BT45" s="280">
        <f>'Revenue Model auto'!BJ209</f>
        <v>0</v>
      </c>
      <c r="BU45" s="280">
        <f>'Revenue Model auto'!BK209</f>
        <v>0</v>
      </c>
      <c r="BV45" s="280">
        <f>'Revenue Model auto'!BL209</f>
        <v>0</v>
      </c>
      <c r="BW45" s="280">
        <f>'Revenue Model auto'!BM209</f>
        <v>0</v>
      </c>
      <c r="BX45" s="280">
        <f>'Revenue Model auto'!BN209</f>
        <v>0</v>
      </c>
      <c r="BY45" s="280">
        <f>'Revenue Model auto'!BO209</f>
        <v>0</v>
      </c>
      <c r="BZ45" s="280">
        <f>'Revenue Model auto'!BP209</f>
        <v>0</v>
      </c>
      <c r="CA45" s="280">
        <f>'Revenue Model auto'!BQ209</f>
        <v>0</v>
      </c>
      <c r="CB45" s="280">
        <f>'Revenue Model auto'!BR209</f>
        <v>0</v>
      </c>
      <c r="CC45" s="280">
        <f>'Revenue Model auto'!BS209</f>
        <v>0</v>
      </c>
      <c r="CD45" s="280">
        <f>'Revenue Model auto'!BT209</f>
        <v>0</v>
      </c>
      <c r="CE45" s="280">
        <f>'Revenue Model auto'!BU209</f>
        <v>0</v>
      </c>
    </row>
    <row r="46" spans="2:83" ht="12.75" customHeight="1" x14ac:dyDescent="0.2">
      <c r="B46" s="31" t="s">
        <v>653</v>
      </c>
      <c r="E46" s="63" t="s">
        <v>795</v>
      </c>
      <c r="F46" s="31"/>
      <c r="L46" s="280">
        <f>'Revenue Model auto'!B210</f>
        <v>0</v>
      </c>
      <c r="M46" s="280">
        <f>'Revenue Model auto'!C210</f>
        <v>0</v>
      </c>
      <c r="N46" s="280">
        <f>'Revenue Model auto'!D210</f>
        <v>0</v>
      </c>
      <c r="O46" s="280">
        <f>'Revenue Model auto'!E210</f>
        <v>0</v>
      </c>
      <c r="P46" s="280">
        <f>'Revenue Model auto'!F210</f>
        <v>0</v>
      </c>
      <c r="Q46" s="280">
        <f>'Revenue Model auto'!G210</f>
        <v>0</v>
      </c>
      <c r="R46" s="280">
        <f>'Revenue Model auto'!H210</f>
        <v>0</v>
      </c>
      <c r="S46" s="280">
        <f>'Revenue Model auto'!I210</f>
        <v>0</v>
      </c>
      <c r="T46" s="280">
        <f>'Revenue Model auto'!J210</f>
        <v>0</v>
      </c>
      <c r="U46" s="280">
        <f>'Revenue Model auto'!K210</f>
        <v>0</v>
      </c>
      <c r="V46" s="280">
        <f>'Revenue Model auto'!L210</f>
        <v>0</v>
      </c>
      <c r="W46" s="280">
        <f>'Revenue Model auto'!M210</f>
        <v>0</v>
      </c>
      <c r="X46" s="280">
        <f>'Revenue Model auto'!N210</f>
        <v>0</v>
      </c>
      <c r="Y46" s="280">
        <f>'Revenue Model auto'!O210</f>
        <v>0</v>
      </c>
      <c r="Z46" s="280">
        <f>'Revenue Model auto'!P210</f>
        <v>0</v>
      </c>
      <c r="AA46" s="280">
        <f>'Revenue Model auto'!Q210</f>
        <v>0</v>
      </c>
      <c r="AB46" s="280">
        <f>'Revenue Model auto'!R210</f>
        <v>0</v>
      </c>
      <c r="AC46" s="280">
        <f>'Revenue Model auto'!S210</f>
        <v>0</v>
      </c>
      <c r="AD46" s="280">
        <f>'Revenue Model auto'!T210</f>
        <v>0</v>
      </c>
      <c r="AE46" s="280">
        <f>'Revenue Model auto'!U210</f>
        <v>0</v>
      </c>
      <c r="AF46" s="280">
        <f>'Revenue Model auto'!V210</f>
        <v>0</v>
      </c>
      <c r="AG46" s="280">
        <f>'Revenue Model auto'!W210</f>
        <v>0</v>
      </c>
      <c r="AH46" s="280">
        <f>'Revenue Model auto'!X210</f>
        <v>0</v>
      </c>
      <c r="AI46" s="280">
        <f>'Revenue Model auto'!Y210</f>
        <v>0</v>
      </c>
      <c r="AJ46" s="280">
        <f>'Revenue Model auto'!Z210</f>
        <v>0</v>
      </c>
      <c r="AK46" s="280">
        <f>'Revenue Model auto'!AA210</f>
        <v>0</v>
      </c>
      <c r="AL46" s="280">
        <f>'Revenue Model auto'!AB210</f>
        <v>0</v>
      </c>
      <c r="AM46" s="280">
        <f>'Revenue Model auto'!AC210</f>
        <v>0</v>
      </c>
      <c r="AN46" s="280">
        <f>'Revenue Model auto'!AD210</f>
        <v>0</v>
      </c>
      <c r="AO46" s="280">
        <f>'Revenue Model auto'!AE210</f>
        <v>0</v>
      </c>
      <c r="AP46" s="280">
        <f>'Revenue Model auto'!AF210</f>
        <v>0</v>
      </c>
      <c r="AQ46" s="280">
        <f>'Revenue Model auto'!AG210</f>
        <v>0</v>
      </c>
      <c r="AR46" s="280">
        <f>'Revenue Model auto'!AH210</f>
        <v>0</v>
      </c>
      <c r="AS46" s="280">
        <f>'Revenue Model auto'!AI210</f>
        <v>0</v>
      </c>
      <c r="AT46" s="280">
        <f>'Revenue Model auto'!AJ210</f>
        <v>0</v>
      </c>
      <c r="AU46" s="280">
        <f>'Revenue Model auto'!AK210</f>
        <v>0</v>
      </c>
      <c r="AV46" s="280">
        <f>'Revenue Model auto'!AL210</f>
        <v>0</v>
      </c>
      <c r="AW46" s="280">
        <f>'Revenue Model auto'!AM210</f>
        <v>0</v>
      </c>
      <c r="AX46" s="280">
        <f>'Revenue Model auto'!AN210</f>
        <v>0</v>
      </c>
      <c r="AY46" s="280">
        <f>'Revenue Model auto'!AO210</f>
        <v>0</v>
      </c>
      <c r="AZ46" s="280">
        <f>'Revenue Model auto'!AP210</f>
        <v>0</v>
      </c>
      <c r="BA46" s="280">
        <f>'Revenue Model auto'!AQ210</f>
        <v>0</v>
      </c>
      <c r="BB46" s="280">
        <f>'Revenue Model auto'!AR210</f>
        <v>0</v>
      </c>
      <c r="BC46" s="280">
        <f>'Revenue Model auto'!AS210</f>
        <v>0</v>
      </c>
      <c r="BD46" s="280">
        <f>'Revenue Model auto'!AT210</f>
        <v>0</v>
      </c>
      <c r="BE46" s="280">
        <f>'Revenue Model auto'!AU210</f>
        <v>0</v>
      </c>
      <c r="BF46" s="280">
        <f>'Revenue Model auto'!AV210</f>
        <v>0</v>
      </c>
      <c r="BG46" s="280">
        <f>'Revenue Model auto'!AW210</f>
        <v>0</v>
      </c>
      <c r="BH46" s="280">
        <f>'Revenue Model auto'!AX210</f>
        <v>0</v>
      </c>
      <c r="BI46" s="280">
        <f>'Revenue Model auto'!AY210</f>
        <v>0</v>
      </c>
      <c r="BJ46" s="280">
        <f>'Revenue Model auto'!AZ210</f>
        <v>0</v>
      </c>
      <c r="BK46" s="280">
        <f>'Revenue Model auto'!BA210</f>
        <v>0</v>
      </c>
      <c r="BL46" s="280">
        <f>'Revenue Model auto'!BB210</f>
        <v>0</v>
      </c>
      <c r="BM46" s="280">
        <f>'Revenue Model auto'!BC210</f>
        <v>0</v>
      </c>
      <c r="BN46" s="280">
        <f>'Revenue Model auto'!BD210</f>
        <v>0</v>
      </c>
      <c r="BO46" s="280">
        <f>'Revenue Model auto'!BE210</f>
        <v>0</v>
      </c>
      <c r="BP46" s="280">
        <f>'Revenue Model auto'!BF210</f>
        <v>0</v>
      </c>
      <c r="BQ46" s="280">
        <f>'Revenue Model auto'!BG210</f>
        <v>0</v>
      </c>
      <c r="BR46" s="280">
        <f>'Revenue Model auto'!BH210</f>
        <v>0</v>
      </c>
      <c r="BS46" s="280">
        <f>'Revenue Model auto'!BI210</f>
        <v>0</v>
      </c>
      <c r="BT46" s="280">
        <f>'Revenue Model auto'!BJ210</f>
        <v>0</v>
      </c>
      <c r="BU46" s="280">
        <f>'Revenue Model auto'!BK210</f>
        <v>0</v>
      </c>
      <c r="BV46" s="280">
        <f>'Revenue Model auto'!BL210</f>
        <v>0</v>
      </c>
      <c r="BW46" s="280">
        <f>'Revenue Model auto'!BM210</f>
        <v>0</v>
      </c>
      <c r="BX46" s="280">
        <f>'Revenue Model auto'!BN210</f>
        <v>0</v>
      </c>
      <c r="BY46" s="280">
        <f>'Revenue Model auto'!BO210</f>
        <v>0</v>
      </c>
      <c r="BZ46" s="280">
        <f>'Revenue Model auto'!BP210</f>
        <v>0</v>
      </c>
      <c r="CA46" s="280">
        <f>'Revenue Model auto'!BQ210</f>
        <v>0</v>
      </c>
      <c r="CB46" s="280">
        <f>'Revenue Model auto'!BR210</f>
        <v>0</v>
      </c>
      <c r="CC46" s="280">
        <f>'Revenue Model auto'!BS210</f>
        <v>0</v>
      </c>
      <c r="CD46" s="280">
        <f>'Revenue Model auto'!BT210</f>
        <v>0</v>
      </c>
      <c r="CE46" s="280">
        <f>'Revenue Model auto'!BU210</f>
        <v>0</v>
      </c>
    </row>
    <row r="47" spans="2:83" ht="12.75" customHeight="1" thickBot="1" x14ac:dyDescent="0.2">
      <c r="L47" s="281">
        <f t="shared" ref="L47" si="32">SUM(L44:L46)</f>
        <v>0</v>
      </c>
      <c r="M47" s="281">
        <f t="shared" ref="M47:BS47" si="33">SUM(M44:M46)</f>
        <v>0</v>
      </c>
      <c r="N47" s="281">
        <f t="shared" si="33"/>
        <v>0</v>
      </c>
      <c r="O47" s="281">
        <f t="shared" si="33"/>
        <v>0</v>
      </c>
      <c r="P47" s="281">
        <f t="shared" si="33"/>
        <v>0</v>
      </c>
      <c r="Q47" s="281">
        <f t="shared" si="33"/>
        <v>0</v>
      </c>
      <c r="R47" s="281">
        <f t="shared" si="33"/>
        <v>0</v>
      </c>
      <c r="S47" s="281">
        <f t="shared" si="33"/>
        <v>0</v>
      </c>
      <c r="T47" s="281">
        <f t="shared" si="33"/>
        <v>0</v>
      </c>
      <c r="U47" s="281">
        <f t="shared" si="33"/>
        <v>0</v>
      </c>
      <c r="V47" s="281">
        <f t="shared" si="33"/>
        <v>0</v>
      </c>
      <c r="W47" s="281">
        <f t="shared" si="33"/>
        <v>0</v>
      </c>
      <c r="X47" s="281">
        <f t="shared" si="33"/>
        <v>0</v>
      </c>
      <c r="Y47" s="281">
        <f t="shared" si="33"/>
        <v>0</v>
      </c>
      <c r="Z47" s="281">
        <f t="shared" si="33"/>
        <v>0</v>
      </c>
      <c r="AA47" s="281">
        <f t="shared" si="33"/>
        <v>0</v>
      </c>
      <c r="AB47" s="281">
        <f t="shared" si="33"/>
        <v>0</v>
      </c>
      <c r="AC47" s="281">
        <f t="shared" si="33"/>
        <v>0</v>
      </c>
      <c r="AD47" s="281">
        <f t="shared" si="33"/>
        <v>0</v>
      </c>
      <c r="AE47" s="281">
        <f t="shared" si="33"/>
        <v>0</v>
      </c>
      <c r="AF47" s="281">
        <f t="shared" si="33"/>
        <v>0</v>
      </c>
      <c r="AG47" s="281">
        <f t="shared" si="33"/>
        <v>0</v>
      </c>
      <c r="AH47" s="281">
        <f t="shared" si="33"/>
        <v>0</v>
      </c>
      <c r="AI47" s="281">
        <f t="shared" si="33"/>
        <v>0</v>
      </c>
      <c r="AJ47" s="281">
        <f t="shared" si="33"/>
        <v>0</v>
      </c>
      <c r="AK47" s="281">
        <f t="shared" si="33"/>
        <v>0</v>
      </c>
      <c r="AL47" s="281">
        <f t="shared" si="33"/>
        <v>0</v>
      </c>
      <c r="AM47" s="281">
        <f t="shared" si="33"/>
        <v>0</v>
      </c>
      <c r="AN47" s="281">
        <f t="shared" si="33"/>
        <v>0</v>
      </c>
      <c r="AO47" s="281">
        <f t="shared" si="33"/>
        <v>0</v>
      </c>
      <c r="AP47" s="281">
        <f t="shared" si="33"/>
        <v>0</v>
      </c>
      <c r="AQ47" s="281">
        <f t="shared" si="33"/>
        <v>0</v>
      </c>
      <c r="AR47" s="281">
        <f t="shared" si="33"/>
        <v>0</v>
      </c>
      <c r="AS47" s="281">
        <f t="shared" si="33"/>
        <v>0</v>
      </c>
      <c r="AT47" s="281">
        <f t="shared" si="33"/>
        <v>0</v>
      </c>
      <c r="AU47" s="281">
        <f t="shared" si="33"/>
        <v>0</v>
      </c>
      <c r="AV47" s="281">
        <f t="shared" si="33"/>
        <v>0</v>
      </c>
      <c r="AW47" s="281">
        <f t="shared" si="33"/>
        <v>0</v>
      </c>
      <c r="AX47" s="281">
        <f t="shared" si="33"/>
        <v>0</v>
      </c>
      <c r="AY47" s="281">
        <f t="shared" si="33"/>
        <v>0</v>
      </c>
      <c r="AZ47" s="281">
        <f t="shared" si="33"/>
        <v>0</v>
      </c>
      <c r="BA47" s="281">
        <f t="shared" si="33"/>
        <v>0</v>
      </c>
      <c r="BB47" s="281">
        <f t="shared" si="33"/>
        <v>0</v>
      </c>
      <c r="BC47" s="281">
        <f t="shared" si="33"/>
        <v>0</v>
      </c>
      <c r="BD47" s="281">
        <f t="shared" si="33"/>
        <v>0</v>
      </c>
      <c r="BE47" s="281">
        <f t="shared" si="33"/>
        <v>0</v>
      </c>
      <c r="BF47" s="281">
        <f t="shared" si="33"/>
        <v>0</v>
      </c>
      <c r="BG47" s="281">
        <f t="shared" si="33"/>
        <v>0</v>
      </c>
      <c r="BH47" s="281">
        <f t="shared" si="33"/>
        <v>0</v>
      </c>
      <c r="BI47" s="281">
        <f t="shared" si="33"/>
        <v>0</v>
      </c>
      <c r="BJ47" s="281">
        <f t="shared" si="33"/>
        <v>0</v>
      </c>
      <c r="BK47" s="281">
        <f t="shared" si="33"/>
        <v>0</v>
      </c>
      <c r="BL47" s="281">
        <f t="shared" si="33"/>
        <v>0</v>
      </c>
      <c r="BM47" s="281">
        <f t="shared" si="33"/>
        <v>0</v>
      </c>
      <c r="BN47" s="281">
        <f t="shared" si="33"/>
        <v>0</v>
      </c>
      <c r="BO47" s="281">
        <f t="shared" si="33"/>
        <v>0</v>
      </c>
      <c r="BP47" s="281">
        <f t="shared" si="33"/>
        <v>0</v>
      </c>
      <c r="BQ47" s="281">
        <f t="shared" si="33"/>
        <v>0</v>
      </c>
      <c r="BR47" s="281">
        <f t="shared" si="33"/>
        <v>0</v>
      </c>
      <c r="BS47" s="281">
        <f t="shared" si="33"/>
        <v>0</v>
      </c>
      <c r="BT47" s="281">
        <f t="shared" ref="BT47:CE47" si="34">SUM(BT44:BT46)</f>
        <v>0</v>
      </c>
      <c r="BU47" s="281">
        <f t="shared" si="34"/>
        <v>0</v>
      </c>
      <c r="BV47" s="281">
        <f t="shared" si="34"/>
        <v>0</v>
      </c>
      <c r="BW47" s="281">
        <f t="shared" si="34"/>
        <v>0</v>
      </c>
      <c r="BX47" s="281">
        <f t="shared" si="34"/>
        <v>0</v>
      </c>
      <c r="BY47" s="281">
        <f t="shared" si="34"/>
        <v>0</v>
      </c>
      <c r="BZ47" s="281">
        <f t="shared" si="34"/>
        <v>0</v>
      </c>
      <c r="CA47" s="281">
        <f t="shared" si="34"/>
        <v>0</v>
      </c>
      <c r="CB47" s="281">
        <f t="shared" si="34"/>
        <v>0</v>
      </c>
      <c r="CC47" s="281">
        <f t="shared" si="34"/>
        <v>0</v>
      </c>
      <c r="CD47" s="281">
        <f t="shared" si="34"/>
        <v>0</v>
      </c>
      <c r="CE47" s="281">
        <f t="shared" si="34"/>
        <v>0</v>
      </c>
    </row>
    <row r="48" spans="2:83" ht="12.75" customHeight="1" thickTop="1" x14ac:dyDescent="0.2">
      <c r="B48" s="31" t="s">
        <v>653</v>
      </c>
      <c r="E48" s="63" t="s">
        <v>731</v>
      </c>
      <c r="F48" s="31"/>
      <c r="L48" s="280">
        <f>'Revenue Model auto'!B226</f>
        <v>0</v>
      </c>
      <c r="M48" s="280">
        <f>'Revenue Model auto'!C226</f>
        <v>0</v>
      </c>
      <c r="N48" s="280">
        <f>'Revenue Model auto'!D226</f>
        <v>0</v>
      </c>
      <c r="O48" s="280">
        <f>'Revenue Model auto'!E226</f>
        <v>0</v>
      </c>
      <c r="P48" s="280">
        <f>'Revenue Model auto'!F226</f>
        <v>0</v>
      </c>
      <c r="Q48" s="280">
        <f>'Revenue Model auto'!G226</f>
        <v>0</v>
      </c>
      <c r="R48" s="280">
        <f>'Revenue Model auto'!H226</f>
        <v>0</v>
      </c>
      <c r="S48" s="280">
        <f>'Revenue Model auto'!I226</f>
        <v>0</v>
      </c>
      <c r="T48" s="280">
        <f>'Revenue Model auto'!J226</f>
        <v>0</v>
      </c>
      <c r="U48" s="280">
        <f>'Revenue Model auto'!K226</f>
        <v>0</v>
      </c>
      <c r="V48" s="280">
        <f>'Revenue Model auto'!L226</f>
        <v>0</v>
      </c>
      <c r="W48" s="280">
        <f>'Revenue Model auto'!M226</f>
        <v>0</v>
      </c>
      <c r="X48" s="280">
        <f>'Revenue Model auto'!N226</f>
        <v>0</v>
      </c>
      <c r="Y48" s="280">
        <f>'Revenue Model auto'!O226</f>
        <v>0</v>
      </c>
      <c r="Z48" s="280">
        <f>'Revenue Model auto'!P226</f>
        <v>0</v>
      </c>
      <c r="AA48" s="280">
        <f>'Revenue Model auto'!Q226</f>
        <v>0</v>
      </c>
      <c r="AB48" s="280">
        <f>'Revenue Model auto'!R226</f>
        <v>0</v>
      </c>
      <c r="AC48" s="280">
        <f>'Revenue Model auto'!S226</f>
        <v>0</v>
      </c>
      <c r="AD48" s="280">
        <f>'Revenue Model auto'!T226</f>
        <v>0</v>
      </c>
      <c r="AE48" s="280">
        <f>'Revenue Model auto'!U226</f>
        <v>0</v>
      </c>
      <c r="AF48" s="280">
        <f>'Revenue Model auto'!V226</f>
        <v>0</v>
      </c>
      <c r="AG48" s="280">
        <f>'Revenue Model auto'!W226</f>
        <v>0</v>
      </c>
      <c r="AH48" s="280">
        <f>'Revenue Model auto'!X226</f>
        <v>0</v>
      </c>
      <c r="AI48" s="280">
        <f>'Revenue Model auto'!Y226</f>
        <v>0</v>
      </c>
      <c r="AJ48" s="280">
        <f>'Revenue Model auto'!Z226</f>
        <v>0</v>
      </c>
      <c r="AK48" s="280">
        <f>'Revenue Model auto'!AA226</f>
        <v>0</v>
      </c>
      <c r="AL48" s="280">
        <f>'Revenue Model auto'!AB226</f>
        <v>0</v>
      </c>
      <c r="AM48" s="280">
        <f>'Revenue Model auto'!AC226</f>
        <v>0</v>
      </c>
      <c r="AN48" s="280">
        <f>'Revenue Model auto'!AD226</f>
        <v>0</v>
      </c>
      <c r="AO48" s="280">
        <f>'Revenue Model auto'!AE226</f>
        <v>0</v>
      </c>
      <c r="AP48" s="280">
        <f>'Revenue Model auto'!AF226</f>
        <v>0</v>
      </c>
      <c r="AQ48" s="280">
        <f>'Revenue Model auto'!AG226</f>
        <v>0</v>
      </c>
      <c r="AR48" s="280">
        <f>'Revenue Model auto'!AH226</f>
        <v>0</v>
      </c>
      <c r="AS48" s="280">
        <f>'Revenue Model auto'!AI226</f>
        <v>0</v>
      </c>
      <c r="AT48" s="280">
        <f>'Revenue Model auto'!AJ226</f>
        <v>0</v>
      </c>
      <c r="AU48" s="280">
        <f>'Revenue Model auto'!AK226</f>
        <v>0</v>
      </c>
      <c r="AV48" s="280">
        <f>'Revenue Model auto'!AL226</f>
        <v>0</v>
      </c>
      <c r="AW48" s="280">
        <f>'Revenue Model auto'!AM226</f>
        <v>0</v>
      </c>
      <c r="AX48" s="280">
        <f>'Revenue Model auto'!AN226</f>
        <v>0</v>
      </c>
      <c r="AY48" s="280">
        <f>'Revenue Model auto'!AO226</f>
        <v>0</v>
      </c>
      <c r="AZ48" s="280">
        <f>'Revenue Model auto'!AP226</f>
        <v>0</v>
      </c>
      <c r="BA48" s="280">
        <f>'Revenue Model auto'!AQ226</f>
        <v>0</v>
      </c>
      <c r="BB48" s="280">
        <f>'Revenue Model auto'!AR226</f>
        <v>0</v>
      </c>
      <c r="BC48" s="280">
        <f>'Revenue Model auto'!AS226</f>
        <v>0</v>
      </c>
      <c r="BD48" s="280">
        <f>'Revenue Model auto'!AT226</f>
        <v>0</v>
      </c>
      <c r="BE48" s="280">
        <f>'Revenue Model auto'!AU226</f>
        <v>0</v>
      </c>
      <c r="BF48" s="280">
        <f>'Revenue Model auto'!AV226</f>
        <v>0</v>
      </c>
      <c r="BG48" s="280">
        <f>'Revenue Model auto'!AW226</f>
        <v>0</v>
      </c>
      <c r="BH48" s="280">
        <f>'Revenue Model auto'!AX226</f>
        <v>0</v>
      </c>
      <c r="BI48" s="280">
        <f>'Revenue Model auto'!AY226</f>
        <v>0</v>
      </c>
      <c r="BJ48" s="280">
        <f>'Revenue Model auto'!AZ226</f>
        <v>0</v>
      </c>
      <c r="BK48" s="280">
        <f>'Revenue Model auto'!BA226</f>
        <v>0</v>
      </c>
      <c r="BL48" s="280">
        <f>'Revenue Model auto'!BB226</f>
        <v>0</v>
      </c>
      <c r="BM48" s="280">
        <f>'Revenue Model auto'!BC226</f>
        <v>0</v>
      </c>
      <c r="BN48" s="280">
        <f>'Revenue Model auto'!BD226</f>
        <v>0</v>
      </c>
      <c r="BO48" s="280">
        <f>'Revenue Model auto'!BE226</f>
        <v>0</v>
      </c>
      <c r="BP48" s="280">
        <f>'Revenue Model auto'!BF226</f>
        <v>0</v>
      </c>
      <c r="BQ48" s="280">
        <f>'Revenue Model auto'!BG226</f>
        <v>0</v>
      </c>
      <c r="BR48" s="280">
        <f>'Revenue Model auto'!BH226</f>
        <v>0</v>
      </c>
      <c r="BS48" s="280">
        <f>'Revenue Model auto'!BI226</f>
        <v>0</v>
      </c>
      <c r="BT48" s="280">
        <f>'Revenue Model auto'!BJ226</f>
        <v>0</v>
      </c>
      <c r="BU48" s="280">
        <f>'Revenue Model auto'!BK226</f>
        <v>0</v>
      </c>
      <c r="BV48" s="280">
        <f>'Revenue Model auto'!BL226</f>
        <v>0</v>
      </c>
      <c r="BW48" s="280">
        <f>'Revenue Model auto'!BM226</f>
        <v>0</v>
      </c>
      <c r="BX48" s="280">
        <f>'Revenue Model auto'!BN226</f>
        <v>0</v>
      </c>
      <c r="BY48" s="280">
        <f>'Revenue Model auto'!BO226</f>
        <v>0</v>
      </c>
      <c r="BZ48" s="280">
        <f>'Revenue Model auto'!BP226</f>
        <v>0</v>
      </c>
      <c r="CA48" s="280">
        <f>'Revenue Model auto'!BQ226</f>
        <v>0</v>
      </c>
      <c r="CB48" s="280">
        <f>'Revenue Model auto'!BR226</f>
        <v>0</v>
      </c>
      <c r="CC48" s="280">
        <f>'Revenue Model auto'!BS226</f>
        <v>0</v>
      </c>
      <c r="CD48" s="280">
        <f>'Revenue Model auto'!BT226</f>
        <v>0</v>
      </c>
      <c r="CE48" s="280">
        <f>'Revenue Model auto'!BU226</f>
        <v>0</v>
      </c>
    </row>
    <row r="49" spans="2:83" ht="12.75" customHeight="1" x14ac:dyDescent="0.2">
      <c r="B49" s="31" t="s">
        <v>653</v>
      </c>
      <c r="E49" s="63" t="s">
        <v>732</v>
      </c>
      <c r="F49" s="31"/>
      <c r="L49" s="280">
        <f>'Revenue Model auto'!B227</f>
        <v>0</v>
      </c>
      <c r="M49" s="280">
        <f>'Revenue Model auto'!C227</f>
        <v>0</v>
      </c>
      <c r="N49" s="280">
        <f>'Revenue Model auto'!D227</f>
        <v>0</v>
      </c>
      <c r="O49" s="280">
        <f>'Revenue Model auto'!E227</f>
        <v>0</v>
      </c>
      <c r="P49" s="280">
        <f>'Revenue Model auto'!F227</f>
        <v>0</v>
      </c>
      <c r="Q49" s="280">
        <f>'Revenue Model auto'!G227</f>
        <v>0</v>
      </c>
      <c r="R49" s="280">
        <f>'Revenue Model auto'!H227</f>
        <v>0</v>
      </c>
      <c r="S49" s="280">
        <f>'Revenue Model auto'!I227</f>
        <v>0</v>
      </c>
      <c r="T49" s="280">
        <f>'Revenue Model auto'!J227</f>
        <v>0</v>
      </c>
      <c r="U49" s="280">
        <f>'Revenue Model auto'!K227</f>
        <v>0</v>
      </c>
      <c r="V49" s="280">
        <f>'Revenue Model auto'!L227</f>
        <v>0</v>
      </c>
      <c r="W49" s="280">
        <f>'Revenue Model auto'!M227</f>
        <v>0</v>
      </c>
      <c r="X49" s="280">
        <f>'Revenue Model auto'!N227</f>
        <v>0</v>
      </c>
      <c r="Y49" s="280">
        <f>'Revenue Model auto'!O227</f>
        <v>0</v>
      </c>
      <c r="Z49" s="280">
        <f>'Revenue Model auto'!P227</f>
        <v>0</v>
      </c>
      <c r="AA49" s="280">
        <f>'Revenue Model auto'!Q227</f>
        <v>0</v>
      </c>
      <c r="AB49" s="280">
        <f>'Revenue Model auto'!R227</f>
        <v>0</v>
      </c>
      <c r="AC49" s="280">
        <f>'Revenue Model auto'!S227</f>
        <v>0</v>
      </c>
      <c r="AD49" s="280">
        <f>'Revenue Model auto'!T227</f>
        <v>0</v>
      </c>
      <c r="AE49" s="280">
        <f>'Revenue Model auto'!U227</f>
        <v>0</v>
      </c>
      <c r="AF49" s="280">
        <f>'Revenue Model auto'!V227</f>
        <v>0</v>
      </c>
      <c r="AG49" s="280">
        <f>'Revenue Model auto'!W227</f>
        <v>0</v>
      </c>
      <c r="AH49" s="280">
        <f>'Revenue Model auto'!X227</f>
        <v>0</v>
      </c>
      <c r="AI49" s="280">
        <f>'Revenue Model auto'!Y227</f>
        <v>0</v>
      </c>
      <c r="AJ49" s="280">
        <f>'Revenue Model auto'!Z227</f>
        <v>0</v>
      </c>
      <c r="AK49" s="280">
        <f>'Revenue Model auto'!AA227</f>
        <v>0</v>
      </c>
      <c r="AL49" s="280">
        <f>'Revenue Model auto'!AB227</f>
        <v>0</v>
      </c>
      <c r="AM49" s="280">
        <f>'Revenue Model auto'!AC227</f>
        <v>0</v>
      </c>
      <c r="AN49" s="280">
        <f>'Revenue Model auto'!AD227</f>
        <v>0</v>
      </c>
      <c r="AO49" s="280">
        <f>'Revenue Model auto'!AE227</f>
        <v>0</v>
      </c>
      <c r="AP49" s="280">
        <f>'Revenue Model auto'!AF227</f>
        <v>0</v>
      </c>
      <c r="AQ49" s="280">
        <f>'Revenue Model auto'!AG227</f>
        <v>0</v>
      </c>
      <c r="AR49" s="280">
        <f>'Revenue Model auto'!AH227</f>
        <v>0</v>
      </c>
      <c r="AS49" s="280">
        <f>'Revenue Model auto'!AI227</f>
        <v>0</v>
      </c>
      <c r="AT49" s="280">
        <f>'Revenue Model auto'!AJ227</f>
        <v>0</v>
      </c>
      <c r="AU49" s="280">
        <f>'Revenue Model auto'!AK227</f>
        <v>0</v>
      </c>
      <c r="AV49" s="280">
        <f>'Revenue Model auto'!AL227</f>
        <v>0</v>
      </c>
      <c r="AW49" s="280">
        <f>'Revenue Model auto'!AM227</f>
        <v>0</v>
      </c>
      <c r="AX49" s="280">
        <f>'Revenue Model auto'!AN227</f>
        <v>0</v>
      </c>
      <c r="AY49" s="280">
        <f>'Revenue Model auto'!AO227</f>
        <v>0</v>
      </c>
      <c r="AZ49" s="280">
        <f>'Revenue Model auto'!AP227</f>
        <v>0</v>
      </c>
      <c r="BA49" s="280">
        <f>'Revenue Model auto'!AQ227</f>
        <v>0</v>
      </c>
      <c r="BB49" s="280">
        <f>'Revenue Model auto'!AR227</f>
        <v>0</v>
      </c>
      <c r="BC49" s="280">
        <f>'Revenue Model auto'!AS227</f>
        <v>0</v>
      </c>
      <c r="BD49" s="280">
        <f>'Revenue Model auto'!AT227</f>
        <v>0</v>
      </c>
      <c r="BE49" s="280">
        <f>'Revenue Model auto'!AU227</f>
        <v>0</v>
      </c>
      <c r="BF49" s="280">
        <f>'Revenue Model auto'!AV227</f>
        <v>0</v>
      </c>
      <c r="BG49" s="280">
        <f>'Revenue Model auto'!AW227</f>
        <v>0</v>
      </c>
      <c r="BH49" s="280">
        <f>'Revenue Model auto'!AX227</f>
        <v>0</v>
      </c>
      <c r="BI49" s="280">
        <f>'Revenue Model auto'!AY227</f>
        <v>0</v>
      </c>
      <c r="BJ49" s="280">
        <f>'Revenue Model auto'!AZ227</f>
        <v>0</v>
      </c>
      <c r="BK49" s="280">
        <f>'Revenue Model auto'!BA227</f>
        <v>0</v>
      </c>
      <c r="BL49" s="280">
        <f>'Revenue Model auto'!BB227</f>
        <v>0</v>
      </c>
      <c r="BM49" s="280">
        <f>'Revenue Model auto'!BC227</f>
        <v>0</v>
      </c>
      <c r="BN49" s="280">
        <f>'Revenue Model auto'!BD227</f>
        <v>0</v>
      </c>
      <c r="BO49" s="280">
        <f>'Revenue Model auto'!BE227</f>
        <v>0</v>
      </c>
      <c r="BP49" s="280">
        <f>'Revenue Model auto'!BF227</f>
        <v>0</v>
      </c>
      <c r="BQ49" s="280">
        <f>'Revenue Model auto'!BG227</f>
        <v>0</v>
      </c>
      <c r="BR49" s="280">
        <f>'Revenue Model auto'!BH227</f>
        <v>0</v>
      </c>
      <c r="BS49" s="280">
        <f>'Revenue Model auto'!BI227</f>
        <v>0</v>
      </c>
      <c r="BT49" s="280">
        <f>'Revenue Model auto'!BJ227</f>
        <v>0</v>
      </c>
      <c r="BU49" s="280">
        <f>'Revenue Model auto'!BK227</f>
        <v>0</v>
      </c>
      <c r="BV49" s="280">
        <f>'Revenue Model auto'!BL227</f>
        <v>0</v>
      </c>
      <c r="BW49" s="280">
        <f>'Revenue Model auto'!BM227</f>
        <v>0</v>
      </c>
      <c r="BX49" s="280">
        <f>'Revenue Model auto'!BN227</f>
        <v>0</v>
      </c>
      <c r="BY49" s="280">
        <f>'Revenue Model auto'!BO227</f>
        <v>0</v>
      </c>
      <c r="BZ49" s="280">
        <f>'Revenue Model auto'!BP227</f>
        <v>0</v>
      </c>
      <c r="CA49" s="280">
        <f>'Revenue Model auto'!BQ227</f>
        <v>0</v>
      </c>
      <c r="CB49" s="280">
        <f>'Revenue Model auto'!BR227</f>
        <v>0</v>
      </c>
      <c r="CC49" s="280">
        <f>'Revenue Model auto'!BS227</f>
        <v>0</v>
      </c>
      <c r="CD49" s="280">
        <f>'Revenue Model auto'!BT227</f>
        <v>0</v>
      </c>
      <c r="CE49" s="280">
        <f>'Revenue Model auto'!BU227</f>
        <v>0</v>
      </c>
    </row>
    <row r="50" spans="2:83" ht="12.75" customHeight="1" x14ac:dyDescent="0.2">
      <c r="B50" s="31" t="s">
        <v>653</v>
      </c>
      <c r="E50" s="63" t="s">
        <v>796</v>
      </c>
      <c r="F50" s="31"/>
      <c r="L50" s="280">
        <f>'Revenue Model auto'!B228</f>
        <v>0</v>
      </c>
      <c r="M50" s="280">
        <f>'Revenue Model auto'!C228</f>
        <v>0</v>
      </c>
      <c r="N50" s="280">
        <f>'Revenue Model auto'!D228</f>
        <v>0</v>
      </c>
      <c r="O50" s="280">
        <f>'Revenue Model auto'!E228</f>
        <v>0</v>
      </c>
      <c r="P50" s="280">
        <f>'Revenue Model auto'!F228</f>
        <v>0</v>
      </c>
      <c r="Q50" s="280">
        <f>'Revenue Model auto'!G228</f>
        <v>0</v>
      </c>
      <c r="R50" s="280">
        <f>'Revenue Model auto'!H228</f>
        <v>0</v>
      </c>
      <c r="S50" s="280">
        <f>'Revenue Model auto'!I228</f>
        <v>0</v>
      </c>
      <c r="T50" s="280">
        <f>'Revenue Model auto'!J228</f>
        <v>0</v>
      </c>
      <c r="U50" s="280">
        <f>'Revenue Model auto'!K228</f>
        <v>0</v>
      </c>
      <c r="V50" s="280">
        <f>'Revenue Model auto'!L228</f>
        <v>0</v>
      </c>
      <c r="W50" s="280">
        <f>'Revenue Model auto'!M228</f>
        <v>0</v>
      </c>
      <c r="X50" s="280">
        <f>'Revenue Model auto'!N228</f>
        <v>0</v>
      </c>
      <c r="Y50" s="280">
        <f>'Revenue Model auto'!O228</f>
        <v>0</v>
      </c>
      <c r="Z50" s="280">
        <f>'Revenue Model auto'!P228</f>
        <v>0</v>
      </c>
      <c r="AA50" s="280">
        <f>'Revenue Model auto'!Q228</f>
        <v>0</v>
      </c>
      <c r="AB50" s="280">
        <f>'Revenue Model auto'!R228</f>
        <v>0</v>
      </c>
      <c r="AC50" s="280">
        <f>'Revenue Model auto'!S228</f>
        <v>0</v>
      </c>
      <c r="AD50" s="280">
        <f>'Revenue Model auto'!T228</f>
        <v>0</v>
      </c>
      <c r="AE50" s="280">
        <f>'Revenue Model auto'!U228</f>
        <v>0</v>
      </c>
      <c r="AF50" s="280">
        <f>'Revenue Model auto'!V228</f>
        <v>0</v>
      </c>
      <c r="AG50" s="280">
        <f>'Revenue Model auto'!W228</f>
        <v>0</v>
      </c>
      <c r="AH50" s="280">
        <f>'Revenue Model auto'!X228</f>
        <v>0</v>
      </c>
      <c r="AI50" s="280">
        <f>'Revenue Model auto'!Y228</f>
        <v>0</v>
      </c>
      <c r="AJ50" s="280">
        <f>'Revenue Model auto'!Z228</f>
        <v>0</v>
      </c>
      <c r="AK50" s="280">
        <f>'Revenue Model auto'!AA228</f>
        <v>0</v>
      </c>
      <c r="AL50" s="280">
        <f>'Revenue Model auto'!AB228</f>
        <v>0</v>
      </c>
      <c r="AM50" s="280">
        <f>'Revenue Model auto'!AC228</f>
        <v>0</v>
      </c>
      <c r="AN50" s="280">
        <f>'Revenue Model auto'!AD228</f>
        <v>0</v>
      </c>
      <c r="AO50" s="280">
        <f>'Revenue Model auto'!AE228</f>
        <v>0</v>
      </c>
      <c r="AP50" s="280">
        <f>'Revenue Model auto'!AF228</f>
        <v>0</v>
      </c>
      <c r="AQ50" s="280">
        <f>'Revenue Model auto'!AG228</f>
        <v>0</v>
      </c>
      <c r="AR50" s="280">
        <f>'Revenue Model auto'!AH228</f>
        <v>0</v>
      </c>
      <c r="AS50" s="280">
        <f>'Revenue Model auto'!AI228</f>
        <v>0</v>
      </c>
      <c r="AT50" s="280">
        <f>'Revenue Model auto'!AJ228</f>
        <v>0</v>
      </c>
      <c r="AU50" s="280">
        <f>'Revenue Model auto'!AK228</f>
        <v>0</v>
      </c>
      <c r="AV50" s="280">
        <f>'Revenue Model auto'!AL228</f>
        <v>0</v>
      </c>
      <c r="AW50" s="280">
        <f>'Revenue Model auto'!AM228</f>
        <v>0</v>
      </c>
      <c r="AX50" s="280">
        <f>'Revenue Model auto'!AN228</f>
        <v>0</v>
      </c>
      <c r="AY50" s="280">
        <f>'Revenue Model auto'!AO228</f>
        <v>0</v>
      </c>
      <c r="AZ50" s="280">
        <f>'Revenue Model auto'!AP228</f>
        <v>0</v>
      </c>
      <c r="BA50" s="280">
        <f>'Revenue Model auto'!AQ228</f>
        <v>0</v>
      </c>
      <c r="BB50" s="280">
        <f>'Revenue Model auto'!AR228</f>
        <v>0</v>
      </c>
      <c r="BC50" s="280">
        <f>'Revenue Model auto'!AS228</f>
        <v>0</v>
      </c>
      <c r="BD50" s="280">
        <f>'Revenue Model auto'!AT228</f>
        <v>0</v>
      </c>
      <c r="BE50" s="280">
        <f>'Revenue Model auto'!AU228</f>
        <v>0</v>
      </c>
      <c r="BF50" s="280">
        <f>'Revenue Model auto'!AV228</f>
        <v>0</v>
      </c>
      <c r="BG50" s="280">
        <f>'Revenue Model auto'!AW228</f>
        <v>0</v>
      </c>
      <c r="BH50" s="280">
        <f>'Revenue Model auto'!AX228</f>
        <v>0</v>
      </c>
      <c r="BI50" s="280">
        <f>'Revenue Model auto'!AY228</f>
        <v>0</v>
      </c>
      <c r="BJ50" s="280">
        <f>'Revenue Model auto'!AZ228</f>
        <v>0</v>
      </c>
      <c r="BK50" s="280">
        <f>'Revenue Model auto'!BA228</f>
        <v>0</v>
      </c>
      <c r="BL50" s="280">
        <f>'Revenue Model auto'!BB228</f>
        <v>0</v>
      </c>
      <c r="BM50" s="280">
        <f>'Revenue Model auto'!BC228</f>
        <v>0</v>
      </c>
      <c r="BN50" s="280">
        <f>'Revenue Model auto'!BD228</f>
        <v>0</v>
      </c>
      <c r="BO50" s="280">
        <f>'Revenue Model auto'!BE228</f>
        <v>0</v>
      </c>
      <c r="BP50" s="280">
        <f>'Revenue Model auto'!BF228</f>
        <v>0</v>
      </c>
      <c r="BQ50" s="280">
        <f>'Revenue Model auto'!BG228</f>
        <v>0</v>
      </c>
      <c r="BR50" s="280">
        <f>'Revenue Model auto'!BH228</f>
        <v>0</v>
      </c>
      <c r="BS50" s="280">
        <f>'Revenue Model auto'!BI228</f>
        <v>0</v>
      </c>
      <c r="BT50" s="280">
        <f>'Revenue Model auto'!BJ228</f>
        <v>0</v>
      </c>
      <c r="BU50" s="280">
        <f>'Revenue Model auto'!BK228</f>
        <v>0</v>
      </c>
      <c r="BV50" s="280">
        <f>'Revenue Model auto'!BL228</f>
        <v>0</v>
      </c>
      <c r="BW50" s="280">
        <f>'Revenue Model auto'!BM228</f>
        <v>0</v>
      </c>
      <c r="BX50" s="280">
        <f>'Revenue Model auto'!BN228</f>
        <v>0</v>
      </c>
      <c r="BY50" s="280">
        <f>'Revenue Model auto'!BO228</f>
        <v>0</v>
      </c>
      <c r="BZ50" s="280">
        <f>'Revenue Model auto'!BP228</f>
        <v>0</v>
      </c>
      <c r="CA50" s="280">
        <f>'Revenue Model auto'!BQ228</f>
        <v>0</v>
      </c>
      <c r="CB50" s="280">
        <f>'Revenue Model auto'!BR228</f>
        <v>0</v>
      </c>
      <c r="CC50" s="280">
        <f>'Revenue Model auto'!BS228</f>
        <v>0</v>
      </c>
      <c r="CD50" s="280">
        <f>'Revenue Model auto'!BT228</f>
        <v>0</v>
      </c>
      <c r="CE50" s="280">
        <f>'Revenue Model auto'!BU228</f>
        <v>0</v>
      </c>
    </row>
    <row r="51" spans="2:83" ht="12.75" customHeight="1" thickBot="1" x14ac:dyDescent="0.2">
      <c r="L51" s="281">
        <f t="shared" ref="L51" si="35">SUM(L48:L50)</f>
        <v>0</v>
      </c>
      <c r="M51" s="281">
        <f t="shared" ref="M51:BS51" si="36">SUM(M48:M50)</f>
        <v>0</v>
      </c>
      <c r="N51" s="281">
        <f t="shared" si="36"/>
        <v>0</v>
      </c>
      <c r="O51" s="281">
        <f t="shared" si="36"/>
        <v>0</v>
      </c>
      <c r="P51" s="281">
        <f t="shared" si="36"/>
        <v>0</v>
      </c>
      <c r="Q51" s="281">
        <f t="shared" si="36"/>
        <v>0</v>
      </c>
      <c r="R51" s="281">
        <f t="shared" si="36"/>
        <v>0</v>
      </c>
      <c r="S51" s="281">
        <f t="shared" si="36"/>
        <v>0</v>
      </c>
      <c r="T51" s="281">
        <f t="shared" si="36"/>
        <v>0</v>
      </c>
      <c r="U51" s="281">
        <f t="shared" si="36"/>
        <v>0</v>
      </c>
      <c r="V51" s="281">
        <f t="shared" si="36"/>
        <v>0</v>
      </c>
      <c r="W51" s="281">
        <f t="shared" si="36"/>
        <v>0</v>
      </c>
      <c r="X51" s="281">
        <f t="shared" si="36"/>
        <v>0</v>
      </c>
      <c r="Y51" s="281">
        <f t="shared" si="36"/>
        <v>0</v>
      </c>
      <c r="Z51" s="281">
        <f t="shared" si="36"/>
        <v>0</v>
      </c>
      <c r="AA51" s="281">
        <f t="shared" si="36"/>
        <v>0</v>
      </c>
      <c r="AB51" s="281">
        <f t="shared" si="36"/>
        <v>0</v>
      </c>
      <c r="AC51" s="281">
        <f t="shared" si="36"/>
        <v>0</v>
      </c>
      <c r="AD51" s="281">
        <f t="shared" si="36"/>
        <v>0</v>
      </c>
      <c r="AE51" s="281">
        <f t="shared" si="36"/>
        <v>0</v>
      </c>
      <c r="AF51" s="281">
        <f t="shared" si="36"/>
        <v>0</v>
      </c>
      <c r="AG51" s="281">
        <f t="shared" si="36"/>
        <v>0</v>
      </c>
      <c r="AH51" s="281">
        <f t="shared" si="36"/>
        <v>0</v>
      </c>
      <c r="AI51" s="281">
        <f t="shared" si="36"/>
        <v>0</v>
      </c>
      <c r="AJ51" s="281">
        <f t="shared" si="36"/>
        <v>0</v>
      </c>
      <c r="AK51" s="281">
        <f t="shared" si="36"/>
        <v>0</v>
      </c>
      <c r="AL51" s="281">
        <f t="shared" si="36"/>
        <v>0</v>
      </c>
      <c r="AM51" s="281">
        <f t="shared" si="36"/>
        <v>0</v>
      </c>
      <c r="AN51" s="281">
        <f t="shared" si="36"/>
        <v>0</v>
      </c>
      <c r="AO51" s="281">
        <f t="shared" si="36"/>
        <v>0</v>
      </c>
      <c r="AP51" s="281">
        <f t="shared" si="36"/>
        <v>0</v>
      </c>
      <c r="AQ51" s="281">
        <f t="shared" si="36"/>
        <v>0</v>
      </c>
      <c r="AR51" s="281">
        <f t="shared" si="36"/>
        <v>0</v>
      </c>
      <c r="AS51" s="281">
        <f t="shared" si="36"/>
        <v>0</v>
      </c>
      <c r="AT51" s="281">
        <f t="shared" si="36"/>
        <v>0</v>
      </c>
      <c r="AU51" s="281">
        <f t="shared" si="36"/>
        <v>0</v>
      </c>
      <c r="AV51" s="281">
        <f t="shared" si="36"/>
        <v>0</v>
      </c>
      <c r="AW51" s="281">
        <f t="shared" si="36"/>
        <v>0</v>
      </c>
      <c r="AX51" s="281">
        <f t="shared" si="36"/>
        <v>0</v>
      </c>
      <c r="AY51" s="281">
        <f t="shared" si="36"/>
        <v>0</v>
      </c>
      <c r="AZ51" s="281">
        <f t="shared" si="36"/>
        <v>0</v>
      </c>
      <c r="BA51" s="281">
        <f t="shared" si="36"/>
        <v>0</v>
      </c>
      <c r="BB51" s="281">
        <f t="shared" si="36"/>
        <v>0</v>
      </c>
      <c r="BC51" s="281">
        <f t="shared" si="36"/>
        <v>0</v>
      </c>
      <c r="BD51" s="281">
        <f t="shared" si="36"/>
        <v>0</v>
      </c>
      <c r="BE51" s="281">
        <f t="shared" si="36"/>
        <v>0</v>
      </c>
      <c r="BF51" s="281">
        <f t="shared" si="36"/>
        <v>0</v>
      </c>
      <c r="BG51" s="281">
        <f t="shared" si="36"/>
        <v>0</v>
      </c>
      <c r="BH51" s="281">
        <f t="shared" si="36"/>
        <v>0</v>
      </c>
      <c r="BI51" s="281">
        <f t="shared" si="36"/>
        <v>0</v>
      </c>
      <c r="BJ51" s="281">
        <f t="shared" si="36"/>
        <v>0</v>
      </c>
      <c r="BK51" s="281">
        <f t="shared" si="36"/>
        <v>0</v>
      </c>
      <c r="BL51" s="281">
        <f t="shared" si="36"/>
        <v>0</v>
      </c>
      <c r="BM51" s="281">
        <f t="shared" si="36"/>
        <v>0</v>
      </c>
      <c r="BN51" s="281">
        <f t="shared" si="36"/>
        <v>0</v>
      </c>
      <c r="BO51" s="281">
        <f t="shared" si="36"/>
        <v>0</v>
      </c>
      <c r="BP51" s="281">
        <f t="shared" si="36"/>
        <v>0</v>
      </c>
      <c r="BQ51" s="281">
        <f t="shared" si="36"/>
        <v>0</v>
      </c>
      <c r="BR51" s="281">
        <f t="shared" si="36"/>
        <v>0</v>
      </c>
      <c r="BS51" s="281">
        <f t="shared" si="36"/>
        <v>0</v>
      </c>
      <c r="BT51" s="281">
        <f t="shared" ref="BT51:CE51" si="37">SUM(BT48:BT50)</f>
        <v>0</v>
      </c>
      <c r="BU51" s="281">
        <f t="shared" si="37"/>
        <v>0</v>
      </c>
      <c r="BV51" s="281">
        <f t="shared" si="37"/>
        <v>0</v>
      </c>
      <c r="BW51" s="281">
        <f t="shared" si="37"/>
        <v>0</v>
      </c>
      <c r="BX51" s="281">
        <f t="shared" si="37"/>
        <v>0</v>
      </c>
      <c r="BY51" s="281">
        <f t="shared" si="37"/>
        <v>0</v>
      </c>
      <c r="BZ51" s="281">
        <f t="shared" si="37"/>
        <v>0</v>
      </c>
      <c r="CA51" s="281">
        <f t="shared" si="37"/>
        <v>0</v>
      </c>
      <c r="CB51" s="281">
        <f t="shared" si="37"/>
        <v>0</v>
      </c>
      <c r="CC51" s="281">
        <f t="shared" si="37"/>
        <v>0</v>
      </c>
      <c r="CD51" s="281">
        <f t="shared" si="37"/>
        <v>0</v>
      </c>
      <c r="CE51" s="281">
        <f t="shared" si="37"/>
        <v>0</v>
      </c>
    </row>
    <row r="52" spans="2:83" ht="12.75" customHeight="1" thickTop="1" x14ac:dyDescent="0.2">
      <c r="B52" s="31" t="s">
        <v>653</v>
      </c>
      <c r="E52" s="63" t="s">
        <v>745</v>
      </c>
      <c r="F52" s="31"/>
      <c r="L52" s="280">
        <f>'Revenue Model auto'!B244</f>
        <v>0</v>
      </c>
      <c r="M52" s="280">
        <f>'Revenue Model auto'!C244</f>
        <v>0</v>
      </c>
      <c r="N52" s="280">
        <f>'Revenue Model auto'!D244</f>
        <v>0</v>
      </c>
      <c r="O52" s="280">
        <f>'Revenue Model auto'!E244</f>
        <v>0</v>
      </c>
      <c r="P52" s="280">
        <f>'Revenue Model auto'!F244</f>
        <v>0</v>
      </c>
      <c r="Q52" s="280">
        <f>'Revenue Model auto'!G244</f>
        <v>0</v>
      </c>
      <c r="R52" s="280">
        <f>'Revenue Model auto'!H244</f>
        <v>0</v>
      </c>
      <c r="S52" s="280">
        <f>'Revenue Model auto'!I244</f>
        <v>0</v>
      </c>
      <c r="T52" s="280">
        <f>'Revenue Model auto'!J244</f>
        <v>0</v>
      </c>
      <c r="U52" s="280">
        <f>'Revenue Model auto'!K244</f>
        <v>0</v>
      </c>
      <c r="V52" s="280">
        <f>'Revenue Model auto'!L244</f>
        <v>0</v>
      </c>
      <c r="W52" s="280">
        <f>'Revenue Model auto'!M244</f>
        <v>0</v>
      </c>
      <c r="X52" s="280">
        <f>'Revenue Model auto'!N244</f>
        <v>0</v>
      </c>
      <c r="Y52" s="280">
        <f>'Revenue Model auto'!O244</f>
        <v>0</v>
      </c>
      <c r="Z52" s="280">
        <f>'Revenue Model auto'!P244</f>
        <v>0</v>
      </c>
      <c r="AA52" s="280">
        <f>'Revenue Model auto'!Q244</f>
        <v>0</v>
      </c>
      <c r="AB52" s="280">
        <f>'Revenue Model auto'!R244</f>
        <v>0</v>
      </c>
      <c r="AC52" s="280">
        <f>'Revenue Model auto'!S244</f>
        <v>0</v>
      </c>
      <c r="AD52" s="280">
        <f>'Revenue Model auto'!T244</f>
        <v>0</v>
      </c>
      <c r="AE52" s="280">
        <f>'Revenue Model auto'!U244</f>
        <v>0</v>
      </c>
      <c r="AF52" s="280">
        <f>'Revenue Model auto'!V244</f>
        <v>0</v>
      </c>
      <c r="AG52" s="280">
        <f>'Revenue Model auto'!W244</f>
        <v>0</v>
      </c>
      <c r="AH52" s="280">
        <f>'Revenue Model auto'!X244</f>
        <v>0</v>
      </c>
      <c r="AI52" s="280">
        <f>'Revenue Model auto'!Y244</f>
        <v>0</v>
      </c>
      <c r="AJ52" s="280">
        <f>'Revenue Model auto'!Z244</f>
        <v>0</v>
      </c>
      <c r="AK52" s="280">
        <f>'Revenue Model auto'!AA244</f>
        <v>0</v>
      </c>
      <c r="AL52" s="280">
        <f>'Revenue Model auto'!AB244</f>
        <v>0</v>
      </c>
      <c r="AM52" s="280">
        <f>'Revenue Model auto'!AC244</f>
        <v>0</v>
      </c>
      <c r="AN52" s="280">
        <f>'Revenue Model auto'!AD244</f>
        <v>0</v>
      </c>
      <c r="AO52" s="280">
        <f>'Revenue Model auto'!AE244</f>
        <v>0</v>
      </c>
      <c r="AP52" s="280">
        <f>'Revenue Model auto'!AF244</f>
        <v>0</v>
      </c>
      <c r="AQ52" s="280">
        <f>'Revenue Model auto'!AG244</f>
        <v>0</v>
      </c>
      <c r="AR52" s="280">
        <f>'Revenue Model auto'!AH244</f>
        <v>0</v>
      </c>
      <c r="AS52" s="280">
        <f>'Revenue Model auto'!AI244</f>
        <v>0</v>
      </c>
      <c r="AT52" s="280">
        <f>'Revenue Model auto'!AJ244</f>
        <v>0</v>
      </c>
      <c r="AU52" s="280">
        <f>'Revenue Model auto'!AK244</f>
        <v>0</v>
      </c>
      <c r="AV52" s="280">
        <f>'Revenue Model auto'!AL244</f>
        <v>0</v>
      </c>
      <c r="AW52" s="280">
        <f>'Revenue Model auto'!AM244</f>
        <v>0</v>
      </c>
      <c r="AX52" s="280">
        <f>'Revenue Model auto'!AN244</f>
        <v>0</v>
      </c>
      <c r="AY52" s="280">
        <f>'Revenue Model auto'!AO244</f>
        <v>0</v>
      </c>
      <c r="AZ52" s="280">
        <f>'Revenue Model auto'!AP244</f>
        <v>0</v>
      </c>
      <c r="BA52" s="280">
        <f>'Revenue Model auto'!AQ244</f>
        <v>0</v>
      </c>
      <c r="BB52" s="280">
        <f>'Revenue Model auto'!AR244</f>
        <v>0</v>
      </c>
      <c r="BC52" s="280">
        <f>'Revenue Model auto'!AS244</f>
        <v>0</v>
      </c>
      <c r="BD52" s="280">
        <f>'Revenue Model auto'!AT244</f>
        <v>0</v>
      </c>
      <c r="BE52" s="280">
        <f>'Revenue Model auto'!AU244</f>
        <v>0</v>
      </c>
      <c r="BF52" s="280">
        <f>'Revenue Model auto'!AV244</f>
        <v>0</v>
      </c>
      <c r="BG52" s="280">
        <f>'Revenue Model auto'!AW244</f>
        <v>0</v>
      </c>
      <c r="BH52" s="280">
        <f>'Revenue Model auto'!AX244</f>
        <v>0</v>
      </c>
      <c r="BI52" s="280">
        <f>'Revenue Model auto'!AY244</f>
        <v>0</v>
      </c>
      <c r="BJ52" s="280">
        <f>'Revenue Model auto'!AZ244</f>
        <v>0</v>
      </c>
      <c r="BK52" s="280">
        <f>'Revenue Model auto'!BA244</f>
        <v>0</v>
      </c>
      <c r="BL52" s="280">
        <f>'Revenue Model auto'!BB244</f>
        <v>0</v>
      </c>
      <c r="BM52" s="280">
        <f>'Revenue Model auto'!BC244</f>
        <v>0</v>
      </c>
      <c r="BN52" s="280">
        <f>'Revenue Model auto'!BD244</f>
        <v>0</v>
      </c>
      <c r="BO52" s="280">
        <f>'Revenue Model auto'!BE244</f>
        <v>0</v>
      </c>
      <c r="BP52" s="280">
        <f>'Revenue Model auto'!BF244</f>
        <v>0</v>
      </c>
      <c r="BQ52" s="280">
        <f>'Revenue Model auto'!BG244</f>
        <v>0</v>
      </c>
      <c r="BR52" s="280">
        <f>'Revenue Model auto'!BH244</f>
        <v>0</v>
      </c>
      <c r="BS52" s="280">
        <f>'Revenue Model auto'!BI244</f>
        <v>0</v>
      </c>
      <c r="BT52" s="280">
        <f>'Revenue Model auto'!BJ244</f>
        <v>0</v>
      </c>
      <c r="BU52" s="280">
        <f>'Revenue Model auto'!BK244</f>
        <v>0</v>
      </c>
      <c r="BV52" s="280">
        <f>'Revenue Model auto'!BL244</f>
        <v>0</v>
      </c>
      <c r="BW52" s="280">
        <f>'Revenue Model auto'!BM244</f>
        <v>0</v>
      </c>
      <c r="BX52" s="280">
        <f>'Revenue Model auto'!BN244</f>
        <v>0</v>
      </c>
      <c r="BY52" s="280">
        <f>'Revenue Model auto'!BO244</f>
        <v>0</v>
      </c>
      <c r="BZ52" s="280">
        <f>'Revenue Model auto'!BP244</f>
        <v>0</v>
      </c>
      <c r="CA52" s="280">
        <f>'Revenue Model auto'!BQ244</f>
        <v>0</v>
      </c>
      <c r="CB52" s="280">
        <f>'Revenue Model auto'!BR244</f>
        <v>0</v>
      </c>
      <c r="CC52" s="280">
        <f>'Revenue Model auto'!BS244</f>
        <v>0</v>
      </c>
      <c r="CD52" s="280">
        <f>'Revenue Model auto'!BT244</f>
        <v>0</v>
      </c>
      <c r="CE52" s="280">
        <f>'Revenue Model auto'!BU244</f>
        <v>0</v>
      </c>
    </row>
    <row r="53" spans="2:83" ht="12.75" customHeight="1" x14ac:dyDescent="0.2">
      <c r="B53" s="31" t="s">
        <v>653</v>
      </c>
      <c r="E53" s="63" t="s">
        <v>746</v>
      </c>
      <c r="F53" s="31"/>
      <c r="L53" s="280">
        <f>'Revenue Model auto'!B245</f>
        <v>0</v>
      </c>
      <c r="M53" s="280">
        <f>'Revenue Model auto'!C245</f>
        <v>0</v>
      </c>
      <c r="N53" s="280">
        <f>'Revenue Model auto'!D245</f>
        <v>0</v>
      </c>
      <c r="O53" s="280">
        <f>'Revenue Model auto'!E245</f>
        <v>0</v>
      </c>
      <c r="P53" s="280">
        <f>'Revenue Model auto'!F245</f>
        <v>0</v>
      </c>
      <c r="Q53" s="280">
        <f>'Revenue Model auto'!G245</f>
        <v>0</v>
      </c>
      <c r="R53" s="280">
        <f>'Revenue Model auto'!H245</f>
        <v>0</v>
      </c>
      <c r="S53" s="280">
        <f>'Revenue Model auto'!I245</f>
        <v>0</v>
      </c>
      <c r="T53" s="280">
        <f>'Revenue Model auto'!J245</f>
        <v>0</v>
      </c>
      <c r="U53" s="280">
        <f>'Revenue Model auto'!K245</f>
        <v>0</v>
      </c>
      <c r="V53" s="280">
        <f>'Revenue Model auto'!L245</f>
        <v>0</v>
      </c>
      <c r="W53" s="280">
        <f>'Revenue Model auto'!M245</f>
        <v>0</v>
      </c>
      <c r="X53" s="280">
        <f>'Revenue Model auto'!N245</f>
        <v>0</v>
      </c>
      <c r="Y53" s="280">
        <f>'Revenue Model auto'!O245</f>
        <v>0</v>
      </c>
      <c r="Z53" s="280">
        <f>'Revenue Model auto'!P245</f>
        <v>0</v>
      </c>
      <c r="AA53" s="280">
        <f>'Revenue Model auto'!Q245</f>
        <v>0</v>
      </c>
      <c r="AB53" s="280">
        <f>'Revenue Model auto'!R245</f>
        <v>0</v>
      </c>
      <c r="AC53" s="280">
        <f>'Revenue Model auto'!S245</f>
        <v>0</v>
      </c>
      <c r="AD53" s="280">
        <f>'Revenue Model auto'!T245</f>
        <v>0</v>
      </c>
      <c r="AE53" s="280">
        <f>'Revenue Model auto'!U245</f>
        <v>0</v>
      </c>
      <c r="AF53" s="280">
        <f>'Revenue Model auto'!V245</f>
        <v>0</v>
      </c>
      <c r="AG53" s="280">
        <f>'Revenue Model auto'!W245</f>
        <v>0</v>
      </c>
      <c r="AH53" s="280">
        <f>'Revenue Model auto'!X245</f>
        <v>0</v>
      </c>
      <c r="AI53" s="280">
        <f>'Revenue Model auto'!Y245</f>
        <v>0</v>
      </c>
      <c r="AJ53" s="280">
        <f>'Revenue Model auto'!Z245</f>
        <v>0</v>
      </c>
      <c r="AK53" s="280">
        <f>'Revenue Model auto'!AA245</f>
        <v>0</v>
      </c>
      <c r="AL53" s="280">
        <f>'Revenue Model auto'!AB245</f>
        <v>0</v>
      </c>
      <c r="AM53" s="280">
        <f>'Revenue Model auto'!AC245</f>
        <v>0</v>
      </c>
      <c r="AN53" s="280">
        <f>'Revenue Model auto'!AD245</f>
        <v>0</v>
      </c>
      <c r="AO53" s="280">
        <f>'Revenue Model auto'!AE245</f>
        <v>0</v>
      </c>
      <c r="AP53" s="280">
        <f>'Revenue Model auto'!AF245</f>
        <v>0</v>
      </c>
      <c r="AQ53" s="280">
        <f>'Revenue Model auto'!AG245</f>
        <v>0</v>
      </c>
      <c r="AR53" s="280">
        <f>'Revenue Model auto'!AH245</f>
        <v>0</v>
      </c>
      <c r="AS53" s="280">
        <f>'Revenue Model auto'!AI245</f>
        <v>0</v>
      </c>
      <c r="AT53" s="280">
        <f>'Revenue Model auto'!AJ245</f>
        <v>0</v>
      </c>
      <c r="AU53" s="280">
        <f>'Revenue Model auto'!AK245</f>
        <v>0</v>
      </c>
      <c r="AV53" s="280">
        <f>'Revenue Model auto'!AL245</f>
        <v>0</v>
      </c>
      <c r="AW53" s="280">
        <f>'Revenue Model auto'!AM245</f>
        <v>0</v>
      </c>
      <c r="AX53" s="280">
        <f>'Revenue Model auto'!AN245</f>
        <v>0</v>
      </c>
      <c r="AY53" s="280">
        <f>'Revenue Model auto'!AO245</f>
        <v>0</v>
      </c>
      <c r="AZ53" s="280">
        <f>'Revenue Model auto'!AP245</f>
        <v>0</v>
      </c>
      <c r="BA53" s="280">
        <f>'Revenue Model auto'!AQ245</f>
        <v>0</v>
      </c>
      <c r="BB53" s="280">
        <f>'Revenue Model auto'!AR245</f>
        <v>0</v>
      </c>
      <c r="BC53" s="280">
        <f>'Revenue Model auto'!AS245</f>
        <v>0</v>
      </c>
      <c r="BD53" s="280">
        <f>'Revenue Model auto'!AT245</f>
        <v>0</v>
      </c>
      <c r="BE53" s="280">
        <f>'Revenue Model auto'!AU245</f>
        <v>0</v>
      </c>
      <c r="BF53" s="280">
        <f>'Revenue Model auto'!AV245</f>
        <v>0</v>
      </c>
      <c r="BG53" s="280">
        <f>'Revenue Model auto'!AW245</f>
        <v>0</v>
      </c>
      <c r="BH53" s="280">
        <f>'Revenue Model auto'!AX245</f>
        <v>0</v>
      </c>
      <c r="BI53" s="280">
        <f>'Revenue Model auto'!AY245</f>
        <v>0</v>
      </c>
      <c r="BJ53" s="280">
        <f>'Revenue Model auto'!AZ245</f>
        <v>0</v>
      </c>
      <c r="BK53" s="280">
        <f>'Revenue Model auto'!BA245</f>
        <v>0</v>
      </c>
      <c r="BL53" s="280">
        <f>'Revenue Model auto'!BB245</f>
        <v>0</v>
      </c>
      <c r="BM53" s="280">
        <f>'Revenue Model auto'!BC245</f>
        <v>0</v>
      </c>
      <c r="BN53" s="280">
        <f>'Revenue Model auto'!BD245</f>
        <v>0</v>
      </c>
      <c r="BO53" s="280">
        <f>'Revenue Model auto'!BE245</f>
        <v>0</v>
      </c>
      <c r="BP53" s="280">
        <f>'Revenue Model auto'!BF245</f>
        <v>0</v>
      </c>
      <c r="BQ53" s="280">
        <f>'Revenue Model auto'!BG245</f>
        <v>0</v>
      </c>
      <c r="BR53" s="280">
        <f>'Revenue Model auto'!BH245</f>
        <v>0</v>
      </c>
      <c r="BS53" s="280">
        <f>'Revenue Model auto'!BI245</f>
        <v>0</v>
      </c>
      <c r="BT53" s="280">
        <f>'Revenue Model auto'!BJ245</f>
        <v>0</v>
      </c>
      <c r="BU53" s="280">
        <f>'Revenue Model auto'!BK245</f>
        <v>0</v>
      </c>
      <c r="BV53" s="280">
        <f>'Revenue Model auto'!BL245</f>
        <v>0</v>
      </c>
      <c r="BW53" s="280">
        <f>'Revenue Model auto'!BM245</f>
        <v>0</v>
      </c>
      <c r="BX53" s="280">
        <f>'Revenue Model auto'!BN245</f>
        <v>0</v>
      </c>
      <c r="BY53" s="280">
        <f>'Revenue Model auto'!BO245</f>
        <v>0</v>
      </c>
      <c r="BZ53" s="280">
        <f>'Revenue Model auto'!BP245</f>
        <v>0</v>
      </c>
      <c r="CA53" s="280">
        <f>'Revenue Model auto'!BQ245</f>
        <v>0</v>
      </c>
      <c r="CB53" s="280">
        <f>'Revenue Model auto'!BR245</f>
        <v>0</v>
      </c>
      <c r="CC53" s="280">
        <f>'Revenue Model auto'!BS245</f>
        <v>0</v>
      </c>
      <c r="CD53" s="280">
        <f>'Revenue Model auto'!BT245</f>
        <v>0</v>
      </c>
      <c r="CE53" s="280">
        <f>'Revenue Model auto'!BU245</f>
        <v>0</v>
      </c>
    </row>
    <row r="54" spans="2:83" ht="12.75" customHeight="1" x14ac:dyDescent="0.2">
      <c r="B54" s="31" t="s">
        <v>653</v>
      </c>
      <c r="E54" s="63" t="s">
        <v>797</v>
      </c>
      <c r="F54" s="31"/>
      <c r="L54" s="280">
        <f>'Revenue Model auto'!B246</f>
        <v>0</v>
      </c>
      <c r="M54" s="280">
        <f>'Revenue Model auto'!C246</f>
        <v>0</v>
      </c>
      <c r="N54" s="280">
        <f>'Revenue Model auto'!D246</f>
        <v>0</v>
      </c>
      <c r="O54" s="280">
        <f>'Revenue Model auto'!E246</f>
        <v>0</v>
      </c>
      <c r="P54" s="280">
        <f>'Revenue Model auto'!F246</f>
        <v>0</v>
      </c>
      <c r="Q54" s="280">
        <f>'Revenue Model auto'!G246</f>
        <v>0</v>
      </c>
      <c r="R54" s="280">
        <f>'Revenue Model auto'!H246</f>
        <v>0</v>
      </c>
      <c r="S54" s="280">
        <f>'Revenue Model auto'!I246</f>
        <v>0</v>
      </c>
      <c r="T54" s="280">
        <f>'Revenue Model auto'!J246</f>
        <v>0</v>
      </c>
      <c r="U54" s="280">
        <f>'Revenue Model auto'!K246</f>
        <v>0</v>
      </c>
      <c r="V54" s="280">
        <f>'Revenue Model auto'!L246</f>
        <v>0</v>
      </c>
      <c r="W54" s="280">
        <f>'Revenue Model auto'!M246</f>
        <v>0</v>
      </c>
      <c r="X54" s="280">
        <f>'Revenue Model auto'!N246</f>
        <v>0</v>
      </c>
      <c r="Y54" s="280">
        <f>'Revenue Model auto'!O246</f>
        <v>0</v>
      </c>
      <c r="Z54" s="280">
        <f>'Revenue Model auto'!P246</f>
        <v>0</v>
      </c>
      <c r="AA54" s="280">
        <f>'Revenue Model auto'!Q246</f>
        <v>0</v>
      </c>
      <c r="AB54" s="280">
        <f>'Revenue Model auto'!R246</f>
        <v>0</v>
      </c>
      <c r="AC54" s="280">
        <f>'Revenue Model auto'!S246</f>
        <v>0</v>
      </c>
      <c r="AD54" s="280">
        <f>'Revenue Model auto'!T246</f>
        <v>0</v>
      </c>
      <c r="AE54" s="280">
        <f>'Revenue Model auto'!U246</f>
        <v>0</v>
      </c>
      <c r="AF54" s="280">
        <f>'Revenue Model auto'!V246</f>
        <v>0</v>
      </c>
      <c r="AG54" s="280">
        <f>'Revenue Model auto'!W246</f>
        <v>0</v>
      </c>
      <c r="AH54" s="280">
        <f>'Revenue Model auto'!X246</f>
        <v>0</v>
      </c>
      <c r="AI54" s="280">
        <f>'Revenue Model auto'!Y246</f>
        <v>0</v>
      </c>
      <c r="AJ54" s="280">
        <f>'Revenue Model auto'!Z246</f>
        <v>0</v>
      </c>
      <c r="AK54" s="280">
        <f>'Revenue Model auto'!AA246</f>
        <v>0</v>
      </c>
      <c r="AL54" s="280">
        <f>'Revenue Model auto'!AB246</f>
        <v>0</v>
      </c>
      <c r="AM54" s="280">
        <f>'Revenue Model auto'!AC246</f>
        <v>0</v>
      </c>
      <c r="AN54" s="280">
        <f>'Revenue Model auto'!AD246</f>
        <v>0</v>
      </c>
      <c r="AO54" s="280">
        <f>'Revenue Model auto'!AE246</f>
        <v>0</v>
      </c>
      <c r="AP54" s="280">
        <f>'Revenue Model auto'!AF246</f>
        <v>0</v>
      </c>
      <c r="AQ54" s="280">
        <f>'Revenue Model auto'!AG246</f>
        <v>0</v>
      </c>
      <c r="AR54" s="280">
        <f>'Revenue Model auto'!AH246</f>
        <v>0</v>
      </c>
      <c r="AS54" s="280">
        <f>'Revenue Model auto'!AI246</f>
        <v>0</v>
      </c>
      <c r="AT54" s="280">
        <f>'Revenue Model auto'!AJ246</f>
        <v>0</v>
      </c>
      <c r="AU54" s="280">
        <f>'Revenue Model auto'!AK246</f>
        <v>0</v>
      </c>
      <c r="AV54" s="280">
        <f>'Revenue Model auto'!AL246</f>
        <v>0</v>
      </c>
      <c r="AW54" s="280">
        <f>'Revenue Model auto'!AM246</f>
        <v>0</v>
      </c>
      <c r="AX54" s="280">
        <f>'Revenue Model auto'!AN246</f>
        <v>0</v>
      </c>
      <c r="AY54" s="280">
        <f>'Revenue Model auto'!AO246</f>
        <v>0</v>
      </c>
      <c r="AZ54" s="280">
        <f>'Revenue Model auto'!AP246</f>
        <v>0</v>
      </c>
      <c r="BA54" s="280">
        <f>'Revenue Model auto'!AQ246</f>
        <v>0</v>
      </c>
      <c r="BB54" s="280">
        <f>'Revenue Model auto'!AR246</f>
        <v>0</v>
      </c>
      <c r="BC54" s="280">
        <f>'Revenue Model auto'!AS246</f>
        <v>0</v>
      </c>
      <c r="BD54" s="280">
        <f>'Revenue Model auto'!AT246</f>
        <v>0</v>
      </c>
      <c r="BE54" s="280">
        <f>'Revenue Model auto'!AU246</f>
        <v>0</v>
      </c>
      <c r="BF54" s="280">
        <f>'Revenue Model auto'!AV246</f>
        <v>0</v>
      </c>
      <c r="BG54" s="280">
        <f>'Revenue Model auto'!AW246</f>
        <v>0</v>
      </c>
      <c r="BH54" s="280">
        <f>'Revenue Model auto'!AX246</f>
        <v>0</v>
      </c>
      <c r="BI54" s="280">
        <f>'Revenue Model auto'!AY246</f>
        <v>0</v>
      </c>
      <c r="BJ54" s="280">
        <f>'Revenue Model auto'!AZ246</f>
        <v>0</v>
      </c>
      <c r="BK54" s="280">
        <f>'Revenue Model auto'!BA246</f>
        <v>0</v>
      </c>
      <c r="BL54" s="280">
        <f>'Revenue Model auto'!BB246</f>
        <v>0</v>
      </c>
      <c r="BM54" s="280">
        <f>'Revenue Model auto'!BC246</f>
        <v>0</v>
      </c>
      <c r="BN54" s="280">
        <f>'Revenue Model auto'!BD246</f>
        <v>0</v>
      </c>
      <c r="BO54" s="280">
        <f>'Revenue Model auto'!BE246</f>
        <v>0</v>
      </c>
      <c r="BP54" s="280">
        <f>'Revenue Model auto'!BF246</f>
        <v>0</v>
      </c>
      <c r="BQ54" s="280">
        <f>'Revenue Model auto'!BG246</f>
        <v>0</v>
      </c>
      <c r="BR54" s="280">
        <f>'Revenue Model auto'!BH246</f>
        <v>0</v>
      </c>
      <c r="BS54" s="280">
        <f>'Revenue Model auto'!BI246</f>
        <v>0</v>
      </c>
      <c r="BT54" s="280">
        <f>'Revenue Model auto'!BJ246</f>
        <v>0</v>
      </c>
      <c r="BU54" s="280">
        <f>'Revenue Model auto'!BK246</f>
        <v>0</v>
      </c>
      <c r="BV54" s="280">
        <f>'Revenue Model auto'!BL246</f>
        <v>0</v>
      </c>
      <c r="BW54" s="280">
        <f>'Revenue Model auto'!BM246</f>
        <v>0</v>
      </c>
      <c r="BX54" s="280">
        <f>'Revenue Model auto'!BN246</f>
        <v>0</v>
      </c>
      <c r="BY54" s="280">
        <f>'Revenue Model auto'!BO246</f>
        <v>0</v>
      </c>
      <c r="BZ54" s="280">
        <f>'Revenue Model auto'!BP246</f>
        <v>0</v>
      </c>
      <c r="CA54" s="280">
        <f>'Revenue Model auto'!BQ246</f>
        <v>0</v>
      </c>
      <c r="CB54" s="280">
        <f>'Revenue Model auto'!BR246</f>
        <v>0</v>
      </c>
      <c r="CC54" s="280">
        <f>'Revenue Model auto'!BS246</f>
        <v>0</v>
      </c>
      <c r="CD54" s="280">
        <f>'Revenue Model auto'!BT246</f>
        <v>0</v>
      </c>
      <c r="CE54" s="280">
        <f>'Revenue Model auto'!BU246</f>
        <v>0</v>
      </c>
    </row>
    <row r="55" spans="2:83" ht="12.75" customHeight="1" thickBot="1" x14ac:dyDescent="0.2">
      <c r="L55" s="281">
        <f t="shared" ref="L55" si="38">SUM(L52:L54)</f>
        <v>0</v>
      </c>
      <c r="M55" s="281">
        <f t="shared" ref="M55:BS55" si="39">SUM(M52:M54)</f>
        <v>0</v>
      </c>
      <c r="N55" s="281">
        <f t="shared" si="39"/>
        <v>0</v>
      </c>
      <c r="O55" s="281">
        <f t="shared" si="39"/>
        <v>0</v>
      </c>
      <c r="P55" s="281">
        <f t="shared" si="39"/>
        <v>0</v>
      </c>
      <c r="Q55" s="281">
        <f t="shared" si="39"/>
        <v>0</v>
      </c>
      <c r="R55" s="281">
        <f t="shared" si="39"/>
        <v>0</v>
      </c>
      <c r="S55" s="281">
        <f t="shared" si="39"/>
        <v>0</v>
      </c>
      <c r="T55" s="281">
        <f t="shared" si="39"/>
        <v>0</v>
      </c>
      <c r="U55" s="281">
        <f t="shared" si="39"/>
        <v>0</v>
      </c>
      <c r="V55" s="281">
        <f t="shared" si="39"/>
        <v>0</v>
      </c>
      <c r="W55" s="281">
        <f t="shared" si="39"/>
        <v>0</v>
      </c>
      <c r="X55" s="281">
        <f t="shared" si="39"/>
        <v>0</v>
      </c>
      <c r="Y55" s="281">
        <f t="shared" si="39"/>
        <v>0</v>
      </c>
      <c r="Z55" s="281">
        <f t="shared" si="39"/>
        <v>0</v>
      </c>
      <c r="AA55" s="281">
        <f t="shared" si="39"/>
        <v>0</v>
      </c>
      <c r="AB55" s="281">
        <f t="shared" si="39"/>
        <v>0</v>
      </c>
      <c r="AC55" s="281">
        <f t="shared" si="39"/>
        <v>0</v>
      </c>
      <c r="AD55" s="281">
        <f t="shared" si="39"/>
        <v>0</v>
      </c>
      <c r="AE55" s="281">
        <f t="shared" si="39"/>
        <v>0</v>
      </c>
      <c r="AF55" s="281">
        <f t="shared" si="39"/>
        <v>0</v>
      </c>
      <c r="AG55" s="281">
        <f t="shared" si="39"/>
        <v>0</v>
      </c>
      <c r="AH55" s="281">
        <f t="shared" si="39"/>
        <v>0</v>
      </c>
      <c r="AI55" s="281">
        <f t="shared" si="39"/>
        <v>0</v>
      </c>
      <c r="AJ55" s="281">
        <f t="shared" si="39"/>
        <v>0</v>
      </c>
      <c r="AK55" s="281">
        <f t="shared" si="39"/>
        <v>0</v>
      </c>
      <c r="AL55" s="281">
        <f t="shared" si="39"/>
        <v>0</v>
      </c>
      <c r="AM55" s="281">
        <f t="shared" si="39"/>
        <v>0</v>
      </c>
      <c r="AN55" s="281">
        <f t="shared" si="39"/>
        <v>0</v>
      </c>
      <c r="AO55" s="281">
        <f t="shared" si="39"/>
        <v>0</v>
      </c>
      <c r="AP55" s="281">
        <f t="shared" si="39"/>
        <v>0</v>
      </c>
      <c r="AQ55" s="281">
        <f t="shared" si="39"/>
        <v>0</v>
      </c>
      <c r="AR55" s="281">
        <f t="shared" si="39"/>
        <v>0</v>
      </c>
      <c r="AS55" s="281">
        <f t="shared" si="39"/>
        <v>0</v>
      </c>
      <c r="AT55" s="281">
        <f t="shared" si="39"/>
        <v>0</v>
      </c>
      <c r="AU55" s="281">
        <f t="shared" si="39"/>
        <v>0</v>
      </c>
      <c r="AV55" s="281">
        <f t="shared" si="39"/>
        <v>0</v>
      </c>
      <c r="AW55" s="281">
        <f t="shared" si="39"/>
        <v>0</v>
      </c>
      <c r="AX55" s="281">
        <f t="shared" si="39"/>
        <v>0</v>
      </c>
      <c r="AY55" s="281">
        <f t="shared" si="39"/>
        <v>0</v>
      </c>
      <c r="AZ55" s="281">
        <f t="shared" si="39"/>
        <v>0</v>
      </c>
      <c r="BA55" s="281">
        <f t="shared" si="39"/>
        <v>0</v>
      </c>
      <c r="BB55" s="281">
        <f t="shared" si="39"/>
        <v>0</v>
      </c>
      <c r="BC55" s="281">
        <f t="shared" si="39"/>
        <v>0</v>
      </c>
      <c r="BD55" s="281">
        <f t="shared" si="39"/>
        <v>0</v>
      </c>
      <c r="BE55" s="281">
        <f t="shared" si="39"/>
        <v>0</v>
      </c>
      <c r="BF55" s="281">
        <f t="shared" si="39"/>
        <v>0</v>
      </c>
      <c r="BG55" s="281">
        <f t="shared" si="39"/>
        <v>0</v>
      </c>
      <c r="BH55" s="281">
        <f t="shared" si="39"/>
        <v>0</v>
      </c>
      <c r="BI55" s="281">
        <f t="shared" si="39"/>
        <v>0</v>
      </c>
      <c r="BJ55" s="281">
        <f t="shared" si="39"/>
        <v>0</v>
      </c>
      <c r="BK55" s="281">
        <f t="shared" si="39"/>
        <v>0</v>
      </c>
      <c r="BL55" s="281">
        <f t="shared" si="39"/>
        <v>0</v>
      </c>
      <c r="BM55" s="281">
        <f t="shared" si="39"/>
        <v>0</v>
      </c>
      <c r="BN55" s="281">
        <f t="shared" si="39"/>
        <v>0</v>
      </c>
      <c r="BO55" s="281">
        <f t="shared" si="39"/>
        <v>0</v>
      </c>
      <c r="BP55" s="281">
        <f t="shared" si="39"/>
        <v>0</v>
      </c>
      <c r="BQ55" s="281">
        <f t="shared" si="39"/>
        <v>0</v>
      </c>
      <c r="BR55" s="281">
        <f t="shared" si="39"/>
        <v>0</v>
      </c>
      <c r="BS55" s="281">
        <f t="shared" si="39"/>
        <v>0</v>
      </c>
      <c r="BT55" s="281">
        <f t="shared" ref="BT55:CE55" si="40">SUM(BT52:BT54)</f>
        <v>0</v>
      </c>
      <c r="BU55" s="281">
        <f t="shared" si="40"/>
        <v>0</v>
      </c>
      <c r="BV55" s="281">
        <f t="shared" si="40"/>
        <v>0</v>
      </c>
      <c r="BW55" s="281">
        <f t="shared" si="40"/>
        <v>0</v>
      </c>
      <c r="BX55" s="281">
        <f t="shared" si="40"/>
        <v>0</v>
      </c>
      <c r="BY55" s="281">
        <f t="shared" si="40"/>
        <v>0</v>
      </c>
      <c r="BZ55" s="281">
        <f t="shared" si="40"/>
        <v>0</v>
      </c>
      <c r="CA55" s="281">
        <f t="shared" si="40"/>
        <v>0</v>
      </c>
      <c r="CB55" s="281">
        <f t="shared" si="40"/>
        <v>0</v>
      </c>
      <c r="CC55" s="281">
        <f t="shared" si="40"/>
        <v>0</v>
      </c>
      <c r="CD55" s="281">
        <f t="shared" si="40"/>
        <v>0</v>
      </c>
      <c r="CE55" s="281">
        <f t="shared" si="40"/>
        <v>0</v>
      </c>
    </row>
    <row r="56" spans="2:83" ht="12.75" customHeight="1" thickTop="1" x14ac:dyDescent="0.2">
      <c r="B56" s="31" t="s">
        <v>653</v>
      </c>
      <c r="E56" s="63" t="s">
        <v>759</v>
      </c>
      <c r="F56" s="31"/>
      <c r="L56" s="280">
        <f>'Revenue Model auto'!B262</f>
        <v>0</v>
      </c>
      <c r="M56" s="280">
        <f>'Revenue Model auto'!C262</f>
        <v>0</v>
      </c>
      <c r="N56" s="280">
        <f>'Revenue Model auto'!D262</f>
        <v>0</v>
      </c>
      <c r="O56" s="280">
        <f>'Revenue Model auto'!E262</f>
        <v>0</v>
      </c>
      <c r="P56" s="280">
        <f>'Revenue Model auto'!F262</f>
        <v>0</v>
      </c>
      <c r="Q56" s="280">
        <f>'Revenue Model auto'!G262</f>
        <v>0</v>
      </c>
      <c r="R56" s="280">
        <f>'Revenue Model auto'!H262</f>
        <v>0</v>
      </c>
      <c r="S56" s="280">
        <f>'Revenue Model auto'!I262</f>
        <v>0</v>
      </c>
      <c r="T56" s="280">
        <f>'Revenue Model auto'!J262</f>
        <v>0</v>
      </c>
      <c r="U56" s="280">
        <f>'Revenue Model auto'!K262</f>
        <v>0</v>
      </c>
      <c r="V56" s="280">
        <f>'Revenue Model auto'!L262</f>
        <v>0</v>
      </c>
      <c r="W56" s="280">
        <f>'Revenue Model auto'!M262</f>
        <v>0</v>
      </c>
      <c r="X56" s="280">
        <f>'Revenue Model auto'!N262</f>
        <v>0</v>
      </c>
      <c r="Y56" s="280">
        <f>'Revenue Model auto'!O262</f>
        <v>0</v>
      </c>
      <c r="Z56" s="280">
        <f>'Revenue Model auto'!P262</f>
        <v>0</v>
      </c>
      <c r="AA56" s="280">
        <f>'Revenue Model auto'!Q262</f>
        <v>0</v>
      </c>
      <c r="AB56" s="280">
        <f>'Revenue Model auto'!R262</f>
        <v>0</v>
      </c>
      <c r="AC56" s="280">
        <f>'Revenue Model auto'!S262</f>
        <v>0</v>
      </c>
      <c r="AD56" s="280">
        <f>'Revenue Model auto'!T262</f>
        <v>0</v>
      </c>
      <c r="AE56" s="280">
        <f>'Revenue Model auto'!U262</f>
        <v>0</v>
      </c>
      <c r="AF56" s="280">
        <f>'Revenue Model auto'!V262</f>
        <v>0</v>
      </c>
      <c r="AG56" s="280">
        <f>'Revenue Model auto'!W262</f>
        <v>0</v>
      </c>
      <c r="AH56" s="280">
        <f>'Revenue Model auto'!X262</f>
        <v>0</v>
      </c>
      <c r="AI56" s="280">
        <f>'Revenue Model auto'!Y262</f>
        <v>0</v>
      </c>
      <c r="AJ56" s="280">
        <f>'Revenue Model auto'!Z262</f>
        <v>0</v>
      </c>
      <c r="AK56" s="280">
        <f>'Revenue Model auto'!AA262</f>
        <v>0</v>
      </c>
      <c r="AL56" s="280">
        <f>'Revenue Model auto'!AB262</f>
        <v>0</v>
      </c>
      <c r="AM56" s="280">
        <f>'Revenue Model auto'!AC262</f>
        <v>0</v>
      </c>
      <c r="AN56" s="280">
        <f>'Revenue Model auto'!AD262</f>
        <v>0</v>
      </c>
      <c r="AO56" s="280">
        <f>'Revenue Model auto'!AE262</f>
        <v>0</v>
      </c>
      <c r="AP56" s="280">
        <f>'Revenue Model auto'!AF262</f>
        <v>0</v>
      </c>
      <c r="AQ56" s="280">
        <f>'Revenue Model auto'!AG262</f>
        <v>0</v>
      </c>
      <c r="AR56" s="280">
        <f>'Revenue Model auto'!AH262</f>
        <v>0</v>
      </c>
      <c r="AS56" s="280">
        <f>'Revenue Model auto'!AI262</f>
        <v>0</v>
      </c>
      <c r="AT56" s="280">
        <f>'Revenue Model auto'!AJ262</f>
        <v>0</v>
      </c>
      <c r="AU56" s="280">
        <f>'Revenue Model auto'!AK262</f>
        <v>0</v>
      </c>
      <c r="AV56" s="280">
        <f>'Revenue Model auto'!AL262</f>
        <v>0</v>
      </c>
      <c r="AW56" s="280">
        <f>'Revenue Model auto'!AM262</f>
        <v>0</v>
      </c>
      <c r="AX56" s="280">
        <f>'Revenue Model auto'!AN262</f>
        <v>0</v>
      </c>
      <c r="AY56" s="280">
        <f>'Revenue Model auto'!AO262</f>
        <v>0</v>
      </c>
      <c r="AZ56" s="280">
        <f>'Revenue Model auto'!AP262</f>
        <v>0</v>
      </c>
      <c r="BA56" s="280">
        <f>'Revenue Model auto'!AQ262</f>
        <v>0</v>
      </c>
      <c r="BB56" s="280">
        <f>'Revenue Model auto'!AR262</f>
        <v>0</v>
      </c>
      <c r="BC56" s="280">
        <f>'Revenue Model auto'!AS262</f>
        <v>0</v>
      </c>
      <c r="BD56" s="280">
        <f>'Revenue Model auto'!AT262</f>
        <v>0</v>
      </c>
      <c r="BE56" s="280">
        <f>'Revenue Model auto'!AU262</f>
        <v>0</v>
      </c>
      <c r="BF56" s="280">
        <f>'Revenue Model auto'!AV262</f>
        <v>0</v>
      </c>
      <c r="BG56" s="280">
        <f>'Revenue Model auto'!AW262</f>
        <v>0</v>
      </c>
      <c r="BH56" s="280">
        <f>'Revenue Model auto'!AX262</f>
        <v>0</v>
      </c>
      <c r="BI56" s="280">
        <f>'Revenue Model auto'!AY262</f>
        <v>0</v>
      </c>
      <c r="BJ56" s="280">
        <f>'Revenue Model auto'!AZ262</f>
        <v>0</v>
      </c>
      <c r="BK56" s="280">
        <f>'Revenue Model auto'!BA262</f>
        <v>0</v>
      </c>
      <c r="BL56" s="280">
        <f>'Revenue Model auto'!BB262</f>
        <v>0</v>
      </c>
      <c r="BM56" s="280">
        <f>'Revenue Model auto'!BC262</f>
        <v>0</v>
      </c>
      <c r="BN56" s="280">
        <f>'Revenue Model auto'!BD262</f>
        <v>0</v>
      </c>
      <c r="BO56" s="280">
        <f>'Revenue Model auto'!BE262</f>
        <v>0</v>
      </c>
      <c r="BP56" s="280">
        <f>'Revenue Model auto'!BF262</f>
        <v>0</v>
      </c>
      <c r="BQ56" s="280">
        <f>'Revenue Model auto'!BG262</f>
        <v>0</v>
      </c>
      <c r="BR56" s="280">
        <f>'Revenue Model auto'!BH262</f>
        <v>0</v>
      </c>
      <c r="BS56" s="280">
        <f>'Revenue Model auto'!BI262</f>
        <v>0</v>
      </c>
      <c r="BT56" s="280">
        <f>'Revenue Model auto'!BJ262</f>
        <v>0</v>
      </c>
      <c r="BU56" s="280">
        <f>'Revenue Model auto'!BK262</f>
        <v>0</v>
      </c>
      <c r="BV56" s="280">
        <f>'Revenue Model auto'!BL262</f>
        <v>0</v>
      </c>
      <c r="BW56" s="280">
        <f>'Revenue Model auto'!BM262</f>
        <v>0</v>
      </c>
      <c r="BX56" s="280">
        <f>'Revenue Model auto'!BN262</f>
        <v>0</v>
      </c>
      <c r="BY56" s="280">
        <f>'Revenue Model auto'!BO262</f>
        <v>0</v>
      </c>
      <c r="BZ56" s="280">
        <f>'Revenue Model auto'!BP262</f>
        <v>0</v>
      </c>
      <c r="CA56" s="280">
        <f>'Revenue Model auto'!BQ262</f>
        <v>0</v>
      </c>
      <c r="CB56" s="280">
        <f>'Revenue Model auto'!BR262</f>
        <v>0</v>
      </c>
      <c r="CC56" s="280">
        <f>'Revenue Model auto'!BS262</f>
        <v>0</v>
      </c>
      <c r="CD56" s="280">
        <f>'Revenue Model auto'!BT262</f>
        <v>0</v>
      </c>
      <c r="CE56" s="280">
        <f>'Revenue Model auto'!BU262</f>
        <v>0</v>
      </c>
    </row>
    <row r="57" spans="2:83" ht="12.75" customHeight="1" x14ac:dyDescent="0.2">
      <c r="B57" s="31" t="s">
        <v>653</v>
      </c>
      <c r="E57" s="63" t="s">
        <v>760</v>
      </c>
      <c r="F57" s="31"/>
      <c r="L57" s="280">
        <f>'Revenue Model auto'!B263</f>
        <v>0</v>
      </c>
      <c r="M57" s="280">
        <f>'Revenue Model auto'!C263</f>
        <v>0</v>
      </c>
      <c r="N57" s="280">
        <f>'Revenue Model auto'!D263</f>
        <v>0</v>
      </c>
      <c r="O57" s="280">
        <f>'Revenue Model auto'!E263</f>
        <v>0</v>
      </c>
      <c r="P57" s="280">
        <f>'Revenue Model auto'!F263</f>
        <v>0</v>
      </c>
      <c r="Q57" s="280">
        <f>'Revenue Model auto'!G263</f>
        <v>0</v>
      </c>
      <c r="R57" s="280">
        <f>'Revenue Model auto'!H263</f>
        <v>0</v>
      </c>
      <c r="S57" s="280">
        <f>'Revenue Model auto'!I263</f>
        <v>0</v>
      </c>
      <c r="T57" s="280">
        <f>'Revenue Model auto'!J263</f>
        <v>0</v>
      </c>
      <c r="U57" s="280">
        <f>'Revenue Model auto'!K263</f>
        <v>0</v>
      </c>
      <c r="V57" s="280">
        <f>'Revenue Model auto'!L263</f>
        <v>0</v>
      </c>
      <c r="W57" s="280">
        <f>'Revenue Model auto'!M263</f>
        <v>0</v>
      </c>
      <c r="X57" s="280">
        <f>'Revenue Model auto'!N263</f>
        <v>0</v>
      </c>
      <c r="Y57" s="280">
        <f>'Revenue Model auto'!O263</f>
        <v>0</v>
      </c>
      <c r="Z57" s="280">
        <f>'Revenue Model auto'!P263</f>
        <v>0</v>
      </c>
      <c r="AA57" s="280">
        <f>'Revenue Model auto'!Q263</f>
        <v>0</v>
      </c>
      <c r="AB57" s="280">
        <f>'Revenue Model auto'!R263</f>
        <v>0</v>
      </c>
      <c r="AC57" s="280">
        <f>'Revenue Model auto'!S263</f>
        <v>0</v>
      </c>
      <c r="AD57" s="280">
        <f>'Revenue Model auto'!T263</f>
        <v>0</v>
      </c>
      <c r="AE57" s="280">
        <f>'Revenue Model auto'!U263</f>
        <v>0</v>
      </c>
      <c r="AF57" s="280">
        <f>'Revenue Model auto'!V263</f>
        <v>0</v>
      </c>
      <c r="AG57" s="280">
        <f>'Revenue Model auto'!W263</f>
        <v>0</v>
      </c>
      <c r="AH57" s="280">
        <f>'Revenue Model auto'!X263</f>
        <v>0</v>
      </c>
      <c r="AI57" s="280">
        <f>'Revenue Model auto'!Y263</f>
        <v>0</v>
      </c>
      <c r="AJ57" s="280">
        <f>'Revenue Model auto'!Z263</f>
        <v>0</v>
      </c>
      <c r="AK57" s="280">
        <f>'Revenue Model auto'!AA263</f>
        <v>0</v>
      </c>
      <c r="AL57" s="280">
        <f>'Revenue Model auto'!AB263</f>
        <v>0</v>
      </c>
      <c r="AM57" s="280">
        <f>'Revenue Model auto'!AC263</f>
        <v>0</v>
      </c>
      <c r="AN57" s="280">
        <f>'Revenue Model auto'!AD263</f>
        <v>0</v>
      </c>
      <c r="AO57" s="280">
        <f>'Revenue Model auto'!AE263</f>
        <v>0</v>
      </c>
      <c r="AP57" s="280">
        <f>'Revenue Model auto'!AF263</f>
        <v>0</v>
      </c>
      <c r="AQ57" s="280">
        <f>'Revenue Model auto'!AG263</f>
        <v>0</v>
      </c>
      <c r="AR57" s="280">
        <f>'Revenue Model auto'!AH263</f>
        <v>0</v>
      </c>
      <c r="AS57" s="280">
        <f>'Revenue Model auto'!AI263</f>
        <v>0</v>
      </c>
      <c r="AT57" s="280">
        <f>'Revenue Model auto'!AJ263</f>
        <v>0</v>
      </c>
      <c r="AU57" s="280">
        <f>'Revenue Model auto'!AK263</f>
        <v>0</v>
      </c>
      <c r="AV57" s="280">
        <f>'Revenue Model auto'!AL263</f>
        <v>0</v>
      </c>
      <c r="AW57" s="280">
        <f>'Revenue Model auto'!AM263</f>
        <v>0</v>
      </c>
      <c r="AX57" s="280">
        <f>'Revenue Model auto'!AN263</f>
        <v>0</v>
      </c>
      <c r="AY57" s="280">
        <f>'Revenue Model auto'!AO263</f>
        <v>0</v>
      </c>
      <c r="AZ57" s="280">
        <f>'Revenue Model auto'!AP263</f>
        <v>0</v>
      </c>
      <c r="BA57" s="280">
        <f>'Revenue Model auto'!AQ263</f>
        <v>0</v>
      </c>
      <c r="BB57" s="280">
        <f>'Revenue Model auto'!AR263</f>
        <v>0</v>
      </c>
      <c r="BC57" s="280">
        <f>'Revenue Model auto'!AS263</f>
        <v>0</v>
      </c>
      <c r="BD57" s="280">
        <f>'Revenue Model auto'!AT263</f>
        <v>0</v>
      </c>
      <c r="BE57" s="280">
        <f>'Revenue Model auto'!AU263</f>
        <v>0</v>
      </c>
      <c r="BF57" s="280">
        <f>'Revenue Model auto'!AV263</f>
        <v>0</v>
      </c>
      <c r="BG57" s="280">
        <f>'Revenue Model auto'!AW263</f>
        <v>0</v>
      </c>
      <c r="BH57" s="280">
        <f>'Revenue Model auto'!AX263</f>
        <v>0</v>
      </c>
      <c r="BI57" s="280">
        <f>'Revenue Model auto'!AY263</f>
        <v>0</v>
      </c>
      <c r="BJ57" s="280">
        <f>'Revenue Model auto'!AZ263</f>
        <v>0</v>
      </c>
      <c r="BK57" s="280">
        <f>'Revenue Model auto'!BA263</f>
        <v>0</v>
      </c>
      <c r="BL57" s="280">
        <f>'Revenue Model auto'!BB263</f>
        <v>0</v>
      </c>
      <c r="BM57" s="280">
        <f>'Revenue Model auto'!BC263</f>
        <v>0</v>
      </c>
      <c r="BN57" s="280">
        <f>'Revenue Model auto'!BD263</f>
        <v>0</v>
      </c>
      <c r="BO57" s="280">
        <f>'Revenue Model auto'!BE263</f>
        <v>0</v>
      </c>
      <c r="BP57" s="280">
        <f>'Revenue Model auto'!BF263</f>
        <v>0</v>
      </c>
      <c r="BQ57" s="280">
        <f>'Revenue Model auto'!BG263</f>
        <v>0</v>
      </c>
      <c r="BR57" s="280">
        <f>'Revenue Model auto'!BH263</f>
        <v>0</v>
      </c>
      <c r="BS57" s="280">
        <f>'Revenue Model auto'!BI263</f>
        <v>0</v>
      </c>
      <c r="BT57" s="280">
        <f>'Revenue Model auto'!BJ263</f>
        <v>0</v>
      </c>
      <c r="BU57" s="280">
        <f>'Revenue Model auto'!BK263</f>
        <v>0</v>
      </c>
      <c r="BV57" s="280">
        <f>'Revenue Model auto'!BL263</f>
        <v>0</v>
      </c>
      <c r="BW57" s="280">
        <f>'Revenue Model auto'!BM263</f>
        <v>0</v>
      </c>
      <c r="BX57" s="280">
        <f>'Revenue Model auto'!BN263</f>
        <v>0</v>
      </c>
      <c r="BY57" s="280">
        <f>'Revenue Model auto'!BO263</f>
        <v>0</v>
      </c>
      <c r="BZ57" s="280">
        <f>'Revenue Model auto'!BP263</f>
        <v>0</v>
      </c>
      <c r="CA57" s="280">
        <f>'Revenue Model auto'!BQ263</f>
        <v>0</v>
      </c>
      <c r="CB57" s="280">
        <f>'Revenue Model auto'!BR263</f>
        <v>0</v>
      </c>
      <c r="CC57" s="280">
        <f>'Revenue Model auto'!BS263</f>
        <v>0</v>
      </c>
      <c r="CD57" s="280">
        <f>'Revenue Model auto'!BT263</f>
        <v>0</v>
      </c>
      <c r="CE57" s="280">
        <f>'Revenue Model auto'!BU263</f>
        <v>0</v>
      </c>
    </row>
    <row r="58" spans="2:83" ht="12.75" customHeight="1" x14ac:dyDescent="0.2">
      <c r="B58" s="31" t="s">
        <v>653</v>
      </c>
      <c r="E58" s="63" t="s">
        <v>798</v>
      </c>
      <c r="F58" s="31"/>
      <c r="L58" s="280">
        <f>'Revenue Model auto'!B264</f>
        <v>0</v>
      </c>
      <c r="M58" s="280">
        <f>'Revenue Model auto'!C264</f>
        <v>0</v>
      </c>
      <c r="N58" s="280">
        <f>'Revenue Model auto'!D264</f>
        <v>0</v>
      </c>
      <c r="O58" s="280">
        <f>'Revenue Model auto'!E264</f>
        <v>0</v>
      </c>
      <c r="P58" s="280">
        <f>'Revenue Model auto'!F264</f>
        <v>0</v>
      </c>
      <c r="Q58" s="280">
        <f>'Revenue Model auto'!G264</f>
        <v>0</v>
      </c>
      <c r="R58" s="280">
        <f>'Revenue Model auto'!H264</f>
        <v>0</v>
      </c>
      <c r="S58" s="280">
        <f>'Revenue Model auto'!I264</f>
        <v>0</v>
      </c>
      <c r="T58" s="280">
        <f>'Revenue Model auto'!J264</f>
        <v>0</v>
      </c>
      <c r="U58" s="280">
        <f>'Revenue Model auto'!K264</f>
        <v>0</v>
      </c>
      <c r="V58" s="280">
        <f>'Revenue Model auto'!L264</f>
        <v>0</v>
      </c>
      <c r="W58" s="280">
        <f>'Revenue Model auto'!M264</f>
        <v>0</v>
      </c>
      <c r="X58" s="280">
        <f>'Revenue Model auto'!N264</f>
        <v>0</v>
      </c>
      <c r="Y58" s="280">
        <f>'Revenue Model auto'!O264</f>
        <v>0</v>
      </c>
      <c r="Z58" s="280">
        <f>'Revenue Model auto'!P264</f>
        <v>0</v>
      </c>
      <c r="AA58" s="280">
        <f>'Revenue Model auto'!Q264</f>
        <v>0</v>
      </c>
      <c r="AB58" s="280">
        <f>'Revenue Model auto'!R264</f>
        <v>0</v>
      </c>
      <c r="AC58" s="280">
        <f>'Revenue Model auto'!S264</f>
        <v>0</v>
      </c>
      <c r="AD58" s="280">
        <f>'Revenue Model auto'!T264</f>
        <v>0</v>
      </c>
      <c r="AE58" s="280">
        <f>'Revenue Model auto'!U264</f>
        <v>0</v>
      </c>
      <c r="AF58" s="280">
        <f>'Revenue Model auto'!V264</f>
        <v>0</v>
      </c>
      <c r="AG58" s="280">
        <f>'Revenue Model auto'!W264</f>
        <v>0</v>
      </c>
      <c r="AH58" s="280">
        <f>'Revenue Model auto'!X264</f>
        <v>0</v>
      </c>
      <c r="AI58" s="280">
        <f>'Revenue Model auto'!Y264</f>
        <v>0</v>
      </c>
      <c r="AJ58" s="280">
        <f>'Revenue Model auto'!Z264</f>
        <v>0</v>
      </c>
      <c r="AK58" s="280">
        <f>'Revenue Model auto'!AA264</f>
        <v>0</v>
      </c>
      <c r="AL58" s="280">
        <f>'Revenue Model auto'!AB264</f>
        <v>0</v>
      </c>
      <c r="AM58" s="280">
        <f>'Revenue Model auto'!AC264</f>
        <v>0</v>
      </c>
      <c r="AN58" s="280">
        <f>'Revenue Model auto'!AD264</f>
        <v>0</v>
      </c>
      <c r="AO58" s="280">
        <f>'Revenue Model auto'!AE264</f>
        <v>0</v>
      </c>
      <c r="AP58" s="280">
        <f>'Revenue Model auto'!AF264</f>
        <v>0</v>
      </c>
      <c r="AQ58" s="280">
        <f>'Revenue Model auto'!AG264</f>
        <v>0</v>
      </c>
      <c r="AR58" s="280">
        <f>'Revenue Model auto'!AH264</f>
        <v>0</v>
      </c>
      <c r="AS58" s="280">
        <f>'Revenue Model auto'!AI264</f>
        <v>0</v>
      </c>
      <c r="AT58" s="280">
        <f>'Revenue Model auto'!AJ264</f>
        <v>0</v>
      </c>
      <c r="AU58" s="280">
        <f>'Revenue Model auto'!AK264</f>
        <v>0</v>
      </c>
      <c r="AV58" s="280">
        <f>'Revenue Model auto'!AL264</f>
        <v>0</v>
      </c>
      <c r="AW58" s="280">
        <f>'Revenue Model auto'!AM264</f>
        <v>0</v>
      </c>
      <c r="AX58" s="280">
        <f>'Revenue Model auto'!AN264</f>
        <v>0</v>
      </c>
      <c r="AY58" s="280">
        <f>'Revenue Model auto'!AO264</f>
        <v>0</v>
      </c>
      <c r="AZ58" s="280">
        <f>'Revenue Model auto'!AP264</f>
        <v>0</v>
      </c>
      <c r="BA58" s="280">
        <f>'Revenue Model auto'!AQ264</f>
        <v>0</v>
      </c>
      <c r="BB58" s="280">
        <f>'Revenue Model auto'!AR264</f>
        <v>0</v>
      </c>
      <c r="BC58" s="280">
        <f>'Revenue Model auto'!AS264</f>
        <v>0</v>
      </c>
      <c r="BD58" s="280">
        <f>'Revenue Model auto'!AT264</f>
        <v>0</v>
      </c>
      <c r="BE58" s="280">
        <f>'Revenue Model auto'!AU264</f>
        <v>0</v>
      </c>
      <c r="BF58" s="280">
        <f>'Revenue Model auto'!AV264</f>
        <v>0</v>
      </c>
      <c r="BG58" s="280">
        <f>'Revenue Model auto'!AW264</f>
        <v>0</v>
      </c>
      <c r="BH58" s="280">
        <f>'Revenue Model auto'!AX264</f>
        <v>0</v>
      </c>
      <c r="BI58" s="280">
        <f>'Revenue Model auto'!AY264</f>
        <v>0</v>
      </c>
      <c r="BJ58" s="280">
        <f>'Revenue Model auto'!AZ264</f>
        <v>0</v>
      </c>
      <c r="BK58" s="280">
        <f>'Revenue Model auto'!BA264</f>
        <v>0</v>
      </c>
      <c r="BL58" s="280">
        <f>'Revenue Model auto'!BB264</f>
        <v>0</v>
      </c>
      <c r="BM58" s="280">
        <f>'Revenue Model auto'!BC264</f>
        <v>0</v>
      </c>
      <c r="BN58" s="280">
        <f>'Revenue Model auto'!BD264</f>
        <v>0</v>
      </c>
      <c r="BO58" s="280">
        <f>'Revenue Model auto'!BE264</f>
        <v>0</v>
      </c>
      <c r="BP58" s="280">
        <f>'Revenue Model auto'!BF264</f>
        <v>0</v>
      </c>
      <c r="BQ58" s="280">
        <f>'Revenue Model auto'!BG264</f>
        <v>0</v>
      </c>
      <c r="BR58" s="280">
        <f>'Revenue Model auto'!BH264</f>
        <v>0</v>
      </c>
      <c r="BS58" s="280">
        <f>'Revenue Model auto'!BI264</f>
        <v>0</v>
      </c>
      <c r="BT58" s="280">
        <f>'Revenue Model auto'!BJ264</f>
        <v>0</v>
      </c>
      <c r="BU58" s="280">
        <f>'Revenue Model auto'!BK264</f>
        <v>0</v>
      </c>
      <c r="BV58" s="280">
        <f>'Revenue Model auto'!BL264</f>
        <v>0</v>
      </c>
      <c r="BW58" s="280">
        <f>'Revenue Model auto'!BM264</f>
        <v>0</v>
      </c>
      <c r="BX58" s="280">
        <f>'Revenue Model auto'!BN264</f>
        <v>0</v>
      </c>
      <c r="BY58" s="280">
        <f>'Revenue Model auto'!BO264</f>
        <v>0</v>
      </c>
      <c r="BZ58" s="280">
        <f>'Revenue Model auto'!BP264</f>
        <v>0</v>
      </c>
      <c r="CA58" s="280">
        <f>'Revenue Model auto'!BQ264</f>
        <v>0</v>
      </c>
      <c r="CB58" s="280">
        <f>'Revenue Model auto'!BR264</f>
        <v>0</v>
      </c>
      <c r="CC58" s="280">
        <f>'Revenue Model auto'!BS264</f>
        <v>0</v>
      </c>
      <c r="CD58" s="280">
        <f>'Revenue Model auto'!BT264</f>
        <v>0</v>
      </c>
      <c r="CE58" s="280">
        <f>'Revenue Model auto'!BU264</f>
        <v>0</v>
      </c>
    </row>
    <row r="59" spans="2:83" ht="12.75" customHeight="1" thickBot="1" x14ac:dyDescent="0.2">
      <c r="L59" s="281">
        <f t="shared" ref="L59" si="41">SUM(L56:L58)</f>
        <v>0</v>
      </c>
      <c r="M59" s="281">
        <f t="shared" ref="M59:BS59" si="42">SUM(M56:M58)</f>
        <v>0</v>
      </c>
      <c r="N59" s="281">
        <f t="shared" si="42"/>
        <v>0</v>
      </c>
      <c r="O59" s="281">
        <f t="shared" si="42"/>
        <v>0</v>
      </c>
      <c r="P59" s="281">
        <f t="shared" si="42"/>
        <v>0</v>
      </c>
      <c r="Q59" s="281">
        <f t="shared" si="42"/>
        <v>0</v>
      </c>
      <c r="R59" s="281">
        <f t="shared" si="42"/>
        <v>0</v>
      </c>
      <c r="S59" s="281">
        <f t="shared" si="42"/>
        <v>0</v>
      </c>
      <c r="T59" s="281">
        <f t="shared" si="42"/>
        <v>0</v>
      </c>
      <c r="U59" s="281">
        <f t="shared" si="42"/>
        <v>0</v>
      </c>
      <c r="V59" s="281">
        <f t="shared" si="42"/>
        <v>0</v>
      </c>
      <c r="W59" s="281">
        <f t="shared" si="42"/>
        <v>0</v>
      </c>
      <c r="X59" s="281">
        <f t="shared" si="42"/>
        <v>0</v>
      </c>
      <c r="Y59" s="281">
        <f t="shared" si="42"/>
        <v>0</v>
      </c>
      <c r="Z59" s="281">
        <f t="shared" si="42"/>
        <v>0</v>
      </c>
      <c r="AA59" s="281">
        <f t="shared" si="42"/>
        <v>0</v>
      </c>
      <c r="AB59" s="281">
        <f t="shared" si="42"/>
        <v>0</v>
      </c>
      <c r="AC59" s="281">
        <f t="shared" si="42"/>
        <v>0</v>
      </c>
      <c r="AD59" s="281">
        <f t="shared" si="42"/>
        <v>0</v>
      </c>
      <c r="AE59" s="281">
        <f t="shared" si="42"/>
        <v>0</v>
      </c>
      <c r="AF59" s="281">
        <f t="shared" si="42"/>
        <v>0</v>
      </c>
      <c r="AG59" s="281">
        <f t="shared" si="42"/>
        <v>0</v>
      </c>
      <c r="AH59" s="281">
        <f t="shared" si="42"/>
        <v>0</v>
      </c>
      <c r="AI59" s="281">
        <f t="shared" si="42"/>
        <v>0</v>
      </c>
      <c r="AJ59" s="281">
        <f t="shared" si="42"/>
        <v>0</v>
      </c>
      <c r="AK59" s="281">
        <f t="shared" si="42"/>
        <v>0</v>
      </c>
      <c r="AL59" s="281">
        <f t="shared" si="42"/>
        <v>0</v>
      </c>
      <c r="AM59" s="281">
        <f t="shared" si="42"/>
        <v>0</v>
      </c>
      <c r="AN59" s="281">
        <f t="shared" si="42"/>
        <v>0</v>
      </c>
      <c r="AO59" s="281">
        <f t="shared" si="42"/>
        <v>0</v>
      </c>
      <c r="AP59" s="281">
        <f t="shared" si="42"/>
        <v>0</v>
      </c>
      <c r="AQ59" s="281">
        <f t="shared" si="42"/>
        <v>0</v>
      </c>
      <c r="AR59" s="281">
        <f t="shared" si="42"/>
        <v>0</v>
      </c>
      <c r="AS59" s="281">
        <f t="shared" si="42"/>
        <v>0</v>
      </c>
      <c r="AT59" s="281">
        <f t="shared" si="42"/>
        <v>0</v>
      </c>
      <c r="AU59" s="281">
        <f t="shared" si="42"/>
        <v>0</v>
      </c>
      <c r="AV59" s="281">
        <f t="shared" si="42"/>
        <v>0</v>
      </c>
      <c r="AW59" s="281">
        <f t="shared" si="42"/>
        <v>0</v>
      </c>
      <c r="AX59" s="281">
        <f t="shared" si="42"/>
        <v>0</v>
      </c>
      <c r="AY59" s="281">
        <f t="shared" si="42"/>
        <v>0</v>
      </c>
      <c r="AZ59" s="281">
        <f t="shared" si="42"/>
        <v>0</v>
      </c>
      <c r="BA59" s="281">
        <f t="shared" si="42"/>
        <v>0</v>
      </c>
      <c r="BB59" s="281">
        <f t="shared" si="42"/>
        <v>0</v>
      </c>
      <c r="BC59" s="281">
        <f t="shared" si="42"/>
        <v>0</v>
      </c>
      <c r="BD59" s="281">
        <f t="shared" si="42"/>
        <v>0</v>
      </c>
      <c r="BE59" s="281">
        <f t="shared" si="42"/>
        <v>0</v>
      </c>
      <c r="BF59" s="281">
        <f t="shared" si="42"/>
        <v>0</v>
      </c>
      <c r="BG59" s="281">
        <f t="shared" si="42"/>
        <v>0</v>
      </c>
      <c r="BH59" s="281">
        <f t="shared" si="42"/>
        <v>0</v>
      </c>
      <c r="BI59" s="281">
        <f t="shared" si="42"/>
        <v>0</v>
      </c>
      <c r="BJ59" s="281">
        <f t="shared" si="42"/>
        <v>0</v>
      </c>
      <c r="BK59" s="281">
        <f t="shared" si="42"/>
        <v>0</v>
      </c>
      <c r="BL59" s="281">
        <f t="shared" si="42"/>
        <v>0</v>
      </c>
      <c r="BM59" s="281">
        <f t="shared" si="42"/>
        <v>0</v>
      </c>
      <c r="BN59" s="281">
        <f t="shared" si="42"/>
        <v>0</v>
      </c>
      <c r="BO59" s="281">
        <f t="shared" si="42"/>
        <v>0</v>
      </c>
      <c r="BP59" s="281">
        <f t="shared" si="42"/>
        <v>0</v>
      </c>
      <c r="BQ59" s="281">
        <f t="shared" si="42"/>
        <v>0</v>
      </c>
      <c r="BR59" s="281">
        <f t="shared" si="42"/>
        <v>0</v>
      </c>
      <c r="BS59" s="281">
        <f t="shared" si="42"/>
        <v>0</v>
      </c>
      <c r="BT59" s="281">
        <f t="shared" ref="BT59:CE59" si="43">SUM(BT56:BT58)</f>
        <v>0</v>
      </c>
      <c r="BU59" s="281">
        <f t="shared" si="43"/>
        <v>0</v>
      </c>
      <c r="BV59" s="281">
        <f t="shared" si="43"/>
        <v>0</v>
      </c>
      <c r="BW59" s="281">
        <f t="shared" si="43"/>
        <v>0</v>
      </c>
      <c r="BX59" s="281">
        <f t="shared" si="43"/>
        <v>0</v>
      </c>
      <c r="BY59" s="281">
        <f t="shared" si="43"/>
        <v>0</v>
      </c>
      <c r="BZ59" s="281">
        <f t="shared" si="43"/>
        <v>0</v>
      </c>
      <c r="CA59" s="281">
        <f t="shared" si="43"/>
        <v>0</v>
      </c>
      <c r="CB59" s="281">
        <f t="shared" si="43"/>
        <v>0</v>
      </c>
      <c r="CC59" s="281">
        <f t="shared" si="43"/>
        <v>0</v>
      </c>
      <c r="CD59" s="281">
        <f t="shared" si="43"/>
        <v>0</v>
      </c>
      <c r="CE59" s="281">
        <f t="shared" si="43"/>
        <v>0</v>
      </c>
    </row>
    <row r="60" spans="2:83" ht="12.75" customHeight="1" thickTop="1" x14ac:dyDescent="0.2">
      <c r="B60" s="31" t="s">
        <v>653</v>
      </c>
      <c r="E60" s="63" t="s">
        <v>773</v>
      </c>
      <c r="F60" s="31"/>
      <c r="L60" s="280">
        <f>'Revenue Model auto'!B280</f>
        <v>0</v>
      </c>
      <c r="M60" s="280">
        <f>'Revenue Model auto'!C280</f>
        <v>0</v>
      </c>
      <c r="N60" s="280">
        <f>'Revenue Model auto'!D280</f>
        <v>0</v>
      </c>
      <c r="O60" s="280">
        <f>'Revenue Model auto'!E280</f>
        <v>0</v>
      </c>
      <c r="P60" s="280">
        <f>'Revenue Model auto'!F280</f>
        <v>0</v>
      </c>
      <c r="Q60" s="280">
        <f>'Revenue Model auto'!G280</f>
        <v>0</v>
      </c>
      <c r="R60" s="280">
        <f>'Revenue Model auto'!H280</f>
        <v>0</v>
      </c>
      <c r="S60" s="280">
        <f>'Revenue Model auto'!I280</f>
        <v>0</v>
      </c>
      <c r="T60" s="280">
        <f>'Revenue Model auto'!J280</f>
        <v>0</v>
      </c>
      <c r="U60" s="280">
        <f>'Revenue Model auto'!K280</f>
        <v>0</v>
      </c>
      <c r="V60" s="280">
        <f>'Revenue Model auto'!L280</f>
        <v>0</v>
      </c>
      <c r="W60" s="280">
        <f>'Revenue Model auto'!M280</f>
        <v>0</v>
      </c>
      <c r="X60" s="280">
        <f>'Revenue Model auto'!N280</f>
        <v>0</v>
      </c>
      <c r="Y60" s="280">
        <f>'Revenue Model auto'!O280</f>
        <v>0</v>
      </c>
      <c r="Z60" s="280">
        <f>'Revenue Model auto'!P280</f>
        <v>0</v>
      </c>
      <c r="AA60" s="280">
        <f>'Revenue Model auto'!Q280</f>
        <v>0</v>
      </c>
      <c r="AB60" s="280">
        <f>'Revenue Model auto'!R280</f>
        <v>0</v>
      </c>
      <c r="AC60" s="280">
        <f>'Revenue Model auto'!S280</f>
        <v>0</v>
      </c>
      <c r="AD60" s="280">
        <f>'Revenue Model auto'!T280</f>
        <v>0</v>
      </c>
      <c r="AE60" s="280">
        <f>'Revenue Model auto'!U280</f>
        <v>0</v>
      </c>
      <c r="AF60" s="280">
        <f>'Revenue Model auto'!V280</f>
        <v>0</v>
      </c>
      <c r="AG60" s="280">
        <f>'Revenue Model auto'!W280</f>
        <v>0</v>
      </c>
      <c r="AH60" s="280">
        <f>'Revenue Model auto'!X280</f>
        <v>0</v>
      </c>
      <c r="AI60" s="280">
        <f>'Revenue Model auto'!Y280</f>
        <v>0</v>
      </c>
      <c r="AJ60" s="280">
        <f>'Revenue Model auto'!Z280</f>
        <v>0</v>
      </c>
      <c r="AK60" s="280">
        <f>'Revenue Model auto'!AA280</f>
        <v>0</v>
      </c>
      <c r="AL60" s="280">
        <f>'Revenue Model auto'!AB280</f>
        <v>0</v>
      </c>
      <c r="AM60" s="280">
        <f>'Revenue Model auto'!AC280</f>
        <v>0</v>
      </c>
      <c r="AN60" s="280">
        <f>'Revenue Model auto'!AD280</f>
        <v>0</v>
      </c>
      <c r="AO60" s="280">
        <f>'Revenue Model auto'!AE280</f>
        <v>0</v>
      </c>
      <c r="AP60" s="280">
        <f>'Revenue Model auto'!AF280</f>
        <v>0</v>
      </c>
      <c r="AQ60" s="280">
        <f>'Revenue Model auto'!AG280</f>
        <v>0</v>
      </c>
      <c r="AR60" s="280">
        <f>'Revenue Model auto'!AH280</f>
        <v>0</v>
      </c>
      <c r="AS60" s="280">
        <f>'Revenue Model auto'!AI280</f>
        <v>0</v>
      </c>
      <c r="AT60" s="280">
        <f>'Revenue Model auto'!AJ280</f>
        <v>0</v>
      </c>
      <c r="AU60" s="280">
        <f>'Revenue Model auto'!AK280</f>
        <v>0</v>
      </c>
      <c r="AV60" s="280">
        <f>'Revenue Model auto'!AL280</f>
        <v>0</v>
      </c>
      <c r="AW60" s="280">
        <f>'Revenue Model auto'!AM280</f>
        <v>0</v>
      </c>
      <c r="AX60" s="280">
        <f>'Revenue Model auto'!AN280</f>
        <v>0</v>
      </c>
      <c r="AY60" s="280">
        <f>'Revenue Model auto'!AO280</f>
        <v>0</v>
      </c>
      <c r="AZ60" s="280">
        <f>'Revenue Model auto'!AP280</f>
        <v>0</v>
      </c>
      <c r="BA60" s="280">
        <f>'Revenue Model auto'!AQ280</f>
        <v>0</v>
      </c>
      <c r="BB60" s="280">
        <f>'Revenue Model auto'!AR280</f>
        <v>0</v>
      </c>
      <c r="BC60" s="280">
        <f>'Revenue Model auto'!AS280</f>
        <v>0</v>
      </c>
      <c r="BD60" s="280">
        <f>'Revenue Model auto'!AT280</f>
        <v>0</v>
      </c>
      <c r="BE60" s="280">
        <f>'Revenue Model auto'!AU280</f>
        <v>0</v>
      </c>
      <c r="BF60" s="280">
        <f>'Revenue Model auto'!AV280</f>
        <v>0</v>
      </c>
      <c r="BG60" s="280">
        <f>'Revenue Model auto'!AW280</f>
        <v>0</v>
      </c>
      <c r="BH60" s="280">
        <f>'Revenue Model auto'!AX280</f>
        <v>0</v>
      </c>
      <c r="BI60" s="280">
        <f>'Revenue Model auto'!AY280</f>
        <v>0</v>
      </c>
      <c r="BJ60" s="280">
        <f>'Revenue Model auto'!AZ280</f>
        <v>0</v>
      </c>
      <c r="BK60" s="280">
        <f>'Revenue Model auto'!BA280</f>
        <v>0</v>
      </c>
      <c r="BL60" s="280">
        <f>'Revenue Model auto'!BB280</f>
        <v>0</v>
      </c>
      <c r="BM60" s="280">
        <f>'Revenue Model auto'!BC280</f>
        <v>0</v>
      </c>
      <c r="BN60" s="280">
        <f>'Revenue Model auto'!BD280</f>
        <v>0</v>
      </c>
      <c r="BO60" s="280">
        <f>'Revenue Model auto'!BE280</f>
        <v>0</v>
      </c>
      <c r="BP60" s="280">
        <f>'Revenue Model auto'!BF280</f>
        <v>0</v>
      </c>
      <c r="BQ60" s="280">
        <f>'Revenue Model auto'!BG280</f>
        <v>0</v>
      </c>
      <c r="BR60" s="280">
        <f>'Revenue Model auto'!BH280</f>
        <v>0</v>
      </c>
      <c r="BS60" s="280">
        <f>'Revenue Model auto'!BI280</f>
        <v>0</v>
      </c>
      <c r="BT60" s="280">
        <f>'Revenue Model auto'!BJ280</f>
        <v>0</v>
      </c>
      <c r="BU60" s="280">
        <f>'Revenue Model auto'!BK280</f>
        <v>0</v>
      </c>
      <c r="BV60" s="280">
        <f>'Revenue Model auto'!BL280</f>
        <v>0</v>
      </c>
      <c r="BW60" s="280">
        <f>'Revenue Model auto'!BM280</f>
        <v>0</v>
      </c>
      <c r="BX60" s="280">
        <f>'Revenue Model auto'!BN280</f>
        <v>0</v>
      </c>
      <c r="BY60" s="280">
        <f>'Revenue Model auto'!BO280</f>
        <v>0</v>
      </c>
      <c r="BZ60" s="280">
        <f>'Revenue Model auto'!BP280</f>
        <v>0</v>
      </c>
      <c r="CA60" s="280">
        <f>'Revenue Model auto'!BQ280</f>
        <v>0</v>
      </c>
      <c r="CB60" s="280">
        <f>'Revenue Model auto'!BR280</f>
        <v>0</v>
      </c>
      <c r="CC60" s="280">
        <f>'Revenue Model auto'!BS280</f>
        <v>0</v>
      </c>
      <c r="CD60" s="280">
        <f>'Revenue Model auto'!BT280</f>
        <v>0</v>
      </c>
      <c r="CE60" s="280">
        <f>'Revenue Model auto'!BU280</f>
        <v>0</v>
      </c>
    </row>
    <row r="61" spans="2:83" ht="12.75" customHeight="1" x14ac:dyDescent="0.2">
      <c r="B61" s="31" t="s">
        <v>653</v>
      </c>
      <c r="E61" s="63" t="s">
        <v>774</v>
      </c>
      <c r="F61" s="31"/>
      <c r="L61" s="280">
        <f>'Revenue Model auto'!B281</f>
        <v>0</v>
      </c>
      <c r="M61" s="280">
        <f>'Revenue Model auto'!C281</f>
        <v>0</v>
      </c>
      <c r="N61" s="280">
        <f>'Revenue Model auto'!D281</f>
        <v>0</v>
      </c>
      <c r="O61" s="280">
        <f>'Revenue Model auto'!E281</f>
        <v>0</v>
      </c>
      <c r="P61" s="280">
        <f>'Revenue Model auto'!F281</f>
        <v>0</v>
      </c>
      <c r="Q61" s="280">
        <f>'Revenue Model auto'!G281</f>
        <v>0</v>
      </c>
      <c r="R61" s="280">
        <f>'Revenue Model auto'!H281</f>
        <v>0</v>
      </c>
      <c r="S61" s="280">
        <f>'Revenue Model auto'!I281</f>
        <v>0</v>
      </c>
      <c r="T61" s="280">
        <f>'Revenue Model auto'!J281</f>
        <v>0</v>
      </c>
      <c r="U61" s="280">
        <f>'Revenue Model auto'!K281</f>
        <v>0</v>
      </c>
      <c r="V61" s="280">
        <f>'Revenue Model auto'!L281</f>
        <v>0</v>
      </c>
      <c r="W61" s="280">
        <f>'Revenue Model auto'!M281</f>
        <v>0</v>
      </c>
      <c r="X61" s="280">
        <f>'Revenue Model auto'!N281</f>
        <v>0</v>
      </c>
      <c r="Y61" s="280">
        <f>'Revenue Model auto'!O281</f>
        <v>0</v>
      </c>
      <c r="Z61" s="280">
        <f>'Revenue Model auto'!P281</f>
        <v>0</v>
      </c>
      <c r="AA61" s="280">
        <f>'Revenue Model auto'!Q281</f>
        <v>0</v>
      </c>
      <c r="AB61" s="280">
        <f>'Revenue Model auto'!R281</f>
        <v>0</v>
      </c>
      <c r="AC61" s="280">
        <f>'Revenue Model auto'!S281</f>
        <v>0</v>
      </c>
      <c r="AD61" s="280">
        <f>'Revenue Model auto'!T281</f>
        <v>0</v>
      </c>
      <c r="AE61" s="280">
        <f>'Revenue Model auto'!U281</f>
        <v>0</v>
      </c>
      <c r="AF61" s="280">
        <f>'Revenue Model auto'!V281</f>
        <v>0</v>
      </c>
      <c r="AG61" s="280">
        <f>'Revenue Model auto'!W281</f>
        <v>0</v>
      </c>
      <c r="AH61" s="280">
        <f>'Revenue Model auto'!X281</f>
        <v>0</v>
      </c>
      <c r="AI61" s="280">
        <f>'Revenue Model auto'!Y281</f>
        <v>0</v>
      </c>
      <c r="AJ61" s="280">
        <f>'Revenue Model auto'!Z281</f>
        <v>0</v>
      </c>
      <c r="AK61" s="280">
        <f>'Revenue Model auto'!AA281</f>
        <v>0</v>
      </c>
      <c r="AL61" s="280">
        <f>'Revenue Model auto'!AB281</f>
        <v>0</v>
      </c>
      <c r="AM61" s="280">
        <f>'Revenue Model auto'!AC281</f>
        <v>0</v>
      </c>
      <c r="AN61" s="280">
        <f>'Revenue Model auto'!AD281</f>
        <v>0</v>
      </c>
      <c r="AO61" s="280">
        <f>'Revenue Model auto'!AE281</f>
        <v>0</v>
      </c>
      <c r="AP61" s="280">
        <f>'Revenue Model auto'!AF281</f>
        <v>0</v>
      </c>
      <c r="AQ61" s="280">
        <f>'Revenue Model auto'!AG281</f>
        <v>0</v>
      </c>
      <c r="AR61" s="280">
        <f>'Revenue Model auto'!AH281</f>
        <v>0</v>
      </c>
      <c r="AS61" s="280">
        <f>'Revenue Model auto'!AI281</f>
        <v>0</v>
      </c>
      <c r="AT61" s="280">
        <f>'Revenue Model auto'!AJ281</f>
        <v>0</v>
      </c>
      <c r="AU61" s="280">
        <f>'Revenue Model auto'!AK281</f>
        <v>0</v>
      </c>
      <c r="AV61" s="280">
        <f>'Revenue Model auto'!AL281</f>
        <v>0</v>
      </c>
      <c r="AW61" s="280">
        <f>'Revenue Model auto'!AM281</f>
        <v>0</v>
      </c>
      <c r="AX61" s="280">
        <f>'Revenue Model auto'!AN281</f>
        <v>0</v>
      </c>
      <c r="AY61" s="280">
        <f>'Revenue Model auto'!AO281</f>
        <v>0</v>
      </c>
      <c r="AZ61" s="280">
        <f>'Revenue Model auto'!AP281</f>
        <v>0</v>
      </c>
      <c r="BA61" s="280">
        <f>'Revenue Model auto'!AQ281</f>
        <v>0</v>
      </c>
      <c r="BB61" s="280">
        <f>'Revenue Model auto'!AR281</f>
        <v>0</v>
      </c>
      <c r="BC61" s="280">
        <f>'Revenue Model auto'!AS281</f>
        <v>0</v>
      </c>
      <c r="BD61" s="280">
        <f>'Revenue Model auto'!AT281</f>
        <v>0</v>
      </c>
      <c r="BE61" s="280">
        <f>'Revenue Model auto'!AU281</f>
        <v>0</v>
      </c>
      <c r="BF61" s="280">
        <f>'Revenue Model auto'!AV281</f>
        <v>0</v>
      </c>
      <c r="BG61" s="280">
        <f>'Revenue Model auto'!AW281</f>
        <v>0</v>
      </c>
      <c r="BH61" s="280">
        <f>'Revenue Model auto'!AX281</f>
        <v>0</v>
      </c>
      <c r="BI61" s="280">
        <f>'Revenue Model auto'!AY281</f>
        <v>0</v>
      </c>
      <c r="BJ61" s="280">
        <f>'Revenue Model auto'!AZ281</f>
        <v>0</v>
      </c>
      <c r="BK61" s="280">
        <f>'Revenue Model auto'!BA281</f>
        <v>0</v>
      </c>
      <c r="BL61" s="280">
        <f>'Revenue Model auto'!BB281</f>
        <v>0</v>
      </c>
      <c r="BM61" s="280">
        <f>'Revenue Model auto'!BC281</f>
        <v>0</v>
      </c>
      <c r="BN61" s="280">
        <f>'Revenue Model auto'!BD281</f>
        <v>0</v>
      </c>
      <c r="BO61" s="280">
        <f>'Revenue Model auto'!BE281</f>
        <v>0</v>
      </c>
      <c r="BP61" s="280">
        <f>'Revenue Model auto'!BF281</f>
        <v>0</v>
      </c>
      <c r="BQ61" s="280">
        <f>'Revenue Model auto'!BG281</f>
        <v>0</v>
      </c>
      <c r="BR61" s="280">
        <f>'Revenue Model auto'!BH281</f>
        <v>0</v>
      </c>
      <c r="BS61" s="280">
        <f>'Revenue Model auto'!BI281</f>
        <v>0</v>
      </c>
      <c r="BT61" s="280">
        <f>'Revenue Model auto'!BJ281</f>
        <v>0</v>
      </c>
      <c r="BU61" s="280">
        <f>'Revenue Model auto'!BK281</f>
        <v>0</v>
      </c>
      <c r="BV61" s="280">
        <f>'Revenue Model auto'!BL281</f>
        <v>0</v>
      </c>
      <c r="BW61" s="280">
        <f>'Revenue Model auto'!BM281</f>
        <v>0</v>
      </c>
      <c r="BX61" s="280">
        <f>'Revenue Model auto'!BN281</f>
        <v>0</v>
      </c>
      <c r="BY61" s="280">
        <f>'Revenue Model auto'!BO281</f>
        <v>0</v>
      </c>
      <c r="BZ61" s="280">
        <f>'Revenue Model auto'!BP281</f>
        <v>0</v>
      </c>
      <c r="CA61" s="280">
        <f>'Revenue Model auto'!BQ281</f>
        <v>0</v>
      </c>
      <c r="CB61" s="280">
        <f>'Revenue Model auto'!BR281</f>
        <v>0</v>
      </c>
      <c r="CC61" s="280">
        <f>'Revenue Model auto'!BS281</f>
        <v>0</v>
      </c>
      <c r="CD61" s="280">
        <f>'Revenue Model auto'!BT281</f>
        <v>0</v>
      </c>
      <c r="CE61" s="280">
        <f>'Revenue Model auto'!BU281</f>
        <v>0</v>
      </c>
    </row>
    <row r="62" spans="2:83" ht="12.75" customHeight="1" x14ac:dyDescent="0.2">
      <c r="B62" s="31" t="s">
        <v>653</v>
      </c>
      <c r="E62" s="63" t="s">
        <v>799</v>
      </c>
      <c r="F62" s="31"/>
      <c r="L62" s="280">
        <f>'Revenue Model auto'!B282</f>
        <v>0</v>
      </c>
      <c r="M62" s="280">
        <f>'Revenue Model auto'!C282</f>
        <v>0</v>
      </c>
      <c r="N62" s="280">
        <f>'Revenue Model auto'!D282</f>
        <v>0</v>
      </c>
      <c r="O62" s="280">
        <f>'Revenue Model auto'!E282</f>
        <v>0</v>
      </c>
      <c r="P62" s="280">
        <f>'Revenue Model auto'!F282</f>
        <v>0</v>
      </c>
      <c r="Q62" s="280">
        <f>'Revenue Model auto'!G282</f>
        <v>0</v>
      </c>
      <c r="R62" s="280">
        <f>'Revenue Model auto'!H282</f>
        <v>0</v>
      </c>
      <c r="S62" s="280">
        <f>'Revenue Model auto'!I282</f>
        <v>0</v>
      </c>
      <c r="T62" s="280">
        <f>'Revenue Model auto'!J282</f>
        <v>0</v>
      </c>
      <c r="U62" s="280">
        <f>'Revenue Model auto'!K282</f>
        <v>0</v>
      </c>
      <c r="V62" s="280">
        <f>'Revenue Model auto'!L282</f>
        <v>0</v>
      </c>
      <c r="W62" s="280">
        <f>'Revenue Model auto'!M282</f>
        <v>0</v>
      </c>
      <c r="X62" s="280">
        <f>'Revenue Model auto'!N282</f>
        <v>0</v>
      </c>
      <c r="Y62" s="280">
        <f>'Revenue Model auto'!O282</f>
        <v>0</v>
      </c>
      <c r="Z62" s="280">
        <f>'Revenue Model auto'!P282</f>
        <v>0</v>
      </c>
      <c r="AA62" s="280">
        <f>'Revenue Model auto'!Q282</f>
        <v>0</v>
      </c>
      <c r="AB62" s="280">
        <f>'Revenue Model auto'!R282</f>
        <v>0</v>
      </c>
      <c r="AC62" s="280">
        <f>'Revenue Model auto'!S282</f>
        <v>0</v>
      </c>
      <c r="AD62" s="280">
        <f>'Revenue Model auto'!T282</f>
        <v>0</v>
      </c>
      <c r="AE62" s="280">
        <f>'Revenue Model auto'!U282</f>
        <v>0</v>
      </c>
      <c r="AF62" s="280">
        <f>'Revenue Model auto'!V282</f>
        <v>0</v>
      </c>
      <c r="AG62" s="280">
        <f>'Revenue Model auto'!W282</f>
        <v>0</v>
      </c>
      <c r="AH62" s="280">
        <f>'Revenue Model auto'!X282</f>
        <v>0</v>
      </c>
      <c r="AI62" s="280">
        <f>'Revenue Model auto'!Y282</f>
        <v>0</v>
      </c>
      <c r="AJ62" s="280">
        <f>'Revenue Model auto'!Z282</f>
        <v>0</v>
      </c>
      <c r="AK62" s="280">
        <f>'Revenue Model auto'!AA282</f>
        <v>0</v>
      </c>
      <c r="AL62" s="280">
        <f>'Revenue Model auto'!AB282</f>
        <v>0</v>
      </c>
      <c r="AM62" s="280">
        <f>'Revenue Model auto'!AC282</f>
        <v>0</v>
      </c>
      <c r="AN62" s="280">
        <f>'Revenue Model auto'!AD282</f>
        <v>0</v>
      </c>
      <c r="AO62" s="280">
        <f>'Revenue Model auto'!AE282</f>
        <v>0</v>
      </c>
      <c r="AP62" s="280">
        <f>'Revenue Model auto'!AF282</f>
        <v>0</v>
      </c>
      <c r="AQ62" s="280">
        <f>'Revenue Model auto'!AG282</f>
        <v>0</v>
      </c>
      <c r="AR62" s="280">
        <f>'Revenue Model auto'!AH282</f>
        <v>0</v>
      </c>
      <c r="AS62" s="280">
        <f>'Revenue Model auto'!AI282</f>
        <v>0</v>
      </c>
      <c r="AT62" s="280">
        <f>'Revenue Model auto'!AJ282</f>
        <v>0</v>
      </c>
      <c r="AU62" s="280">
        <f>'Revenue Model auto'!AK282</f>
        <v>0</v>
      </c>
      <c r="AV62" s="280">
        <f>'Revenue Model auto'!AL282</f>
        <v>0</v>
      </c>
      <c r="AW62" s="280">
        <f>'Revenue Model auto'!AM282</f>
        <v>0</v>
      </c>
      <c r="AX62" s="280">
        <f>'Revenue Model auto'!AN282</f>
        <v>0</v>
      </c>
      <c r="AY62" s="280">
        <f>'Revenue Model auto'!AO282</f>
        <v>0</v>
      </c>
      <c r="AZ62" s="280">
        <f>'Revenue Model auto'!AP282</f>
        <v>0</v>
      </c>
      <c r="BA62" s="280">
        <f>'Revenue Model auto'!AQ282</f>
        <v>0</v>
      </c>
      <c r="BB62" s="280">
        <f>'Revenue Model auto'!AR282</f>
        <v>0</v>
      </c>
      <c r="BC62" s="280">
        <f>'Revenue Model auto'!AS282</f>
        <v>0</v>
      </c>
      <c r="BD62" s="280">
        <f>'Revenue Model auto'!AT282</f>
        <v>0</v>
      </c>
      <c r="BE62" s="280">
        <f>'Revenue Model auto'!AU282</f>
        <v>0</v>
      </c>
      <c r="BF62" s="280">
        <f>'Revenue Model auto'!AV282</f>
        <v>0</v>
      </c>
      <c r="BG62" s="280">
        <f>'Revenue Model auto'!AW282</f>
        <v>0</v>
      </c>
      <c r="BH62" s="280">
        <f>'Revenue Model auto'!AX282</f>
        <v>0</v>
      </c>
      <c r="BI62" s="280">
        <f>'Revenue Model auto'!AY282</f>
        <v>0</v>
      </c>
      <c r="BJ62" s="280">
        <f>'Revenue Model auto'!AZ282</f>
        <v>0</v>
      </c>
      <c r="BK62" s="280">
        <f>'Revenue Model auto'!BA282</f>
        <v>0</v>
      </c>
      <c r="BL62" s="280">
        <f>'Revenue Model auto'!BB282</f>
        <v>0</v>
      </c>
      <c r="BM62" s="280">
        <f>'Revenue Model auto'!BC282</f>
        <v>0</v>
      </c>
      <c r="BN62" s="280">
        <f>'Revenue Model auto'!BD282</f>
        <v>0</v>
      </c>
      <c r="BO62" s="280">
        <f>'Revenue Model auto'!BE282</f>
        <v>0</v>
      </c>
      <c r="BP62" s="280">
        <f>'Revenue Model auto'!BF282</f>
        <v>0</v>
      </c>
      <c r="BQ62" s="280">
        <f>'Revenue Model auto'!BG282</f>
        <v>0</v>
      </c>
      <c r="BR62" s="280">
        <f>'Revenue Model auto'!BH282</f>
        <v>0</v>
      </c>
      <c r="BS62" s="280">
        <f>'Revenue Model auto'!BI282</f>
        <v>0</v>
      </c>
      <c r="BT62" s="280">
        <f>'Revenue Model auto'!BJ282</f>
        <v>0</v>
      </c>
      <c r="BU62" s="280">
        <f>'Revenue Model auto'!BK282</f>
        <v>0</v>
      </c>
      <c r="BV62" s="280">
        <f>'Revenue Model auto'!BL282</f>
        <v>0</v>
      </c>
      <c r="BW62" s="280">
        <f>'Revenue Model auto'!BM282</f>
        <v>0</v>
      </c>
      <c r="BX62" s="280">
        <f>'Revenue Model auto'!BN282</f>
        <v>0</v>
      </c>
      <c r="BY62" s="280">
        <f>'Revenue Model auto'!BO282</f>
        <v>0</v>
      </c>
      <c r="BZ62" s="280">
        <f>'Revenue Model auto'!BP282</f>
        <v>0</v>
      </c>
      <c r="CA62" s="280">
        <f>'Revenue Model auto'!BQ282</f>
        <v>0</v>
      </c>
      <c r="CB62" s="280">
        <f>'Revenue Model auto'!BR282</f>
        <v>0</v>
      </c>
      <c r="CC62" s="280">
        <f>'Revenue Model auto'!BS282</f>
        <v>0</v>
      </c>
      <c r="CD62" s="280">
        <f>'Revenue Model auto'!BT282</f>
        <v>0</v>
      </c>
      <c r="CE62" s="280">
        <f>'Revenue Model auto'!BU282</f>
        <v>0</v>
      </c>
    </row>
    <row r="63" spans="2:83" ht="12.75" customHeight="1" thickBot="1" x14ac:dyDescent="0.2">
      <c r="L63" s="281">
        <f t="shared" ref="L63" si="44">SUM(L60:L62)</f>
        <v>0</v>
      </c>
      <c r="M63" s="281">
        <f t="shared" ref="M63:BS63" si="45">SUM(M60:M62)</f>
        <v>0</v>
      </c>
      <c r="N63" s="281">
        <f t="shared" si="45"/>
        <v>0</v>
      </c>
      <c r="O63" s="281">
        <f t="shared" si="45"/>
        <v>0</v>
      </c>
      <c r="P63" s="281">
        <f t="shared" si="45"/>
        <v>0</v>
      </c>
      <c r="Q63" s="281">
        <f t="shared" si="45"/>
        <v>0</v>
      </c>
      <c r="R63" s="281">
        <f t="shared" si="45"/>
        <v>0</v>
      </c>
      <c r="S63" s="281">
        <f t="shared" si="45"/>
        <v>0</v>
      </c>
      <c r="T63" s="281">
        <f t="shared" si="45"/>
        <v>0</v>
      </c>
      <c r="U63" s="281">
        <f t="shared" si="45"/>
        <v>0</v>
      </c>
      <c r="V63" s="281">
        <f t="shared" si="45"/>
        <v>0</v>
      </c>
      <c r="W63" s="281">
        <f t="shared" si="45"/>
        <v>0</v>
      </c>
      <c r="X63" s="281">
        <f t="shared" si="45"/>
        <v>0</v>
      </c>
      <c r="Y63" s="281">
        <f t="shared" si="45"/>
        <v>0</v>
      </c>
      <c r="Z63" s="281">
        <f t="shared" si="45"/>
        <v>0</v>
      </c>
      <c r="AA63" s="281">
        <f t="shared" si="45"/>
        <v>0</v>
      </c>
      <c r="AB63" s="281">
        <f t="shared" si="45"/>
        <v>0</v>
      </c>
      <c r="AC63" s="281">
        <f t="shared" si="45"/>
        <v>0</v>
      </c>
      <c r="AD63" s="281">
        <f t="shared" si="45"/>
        <v>0</v>
      </c>
      <c r="AE63" s="281">
        <f t="shared" si="45"/>
        <v>0</v>
      </c>
      <c r="AF63" s="281">
        <f t="shared" si="45"/>
        <v>0</v>
      </c>
      <c r="AG63" s="281">
        <f t="shared" si="45"/>
        <v>0</v>
      </c>
      <c r="AH63" s="281">
        <f t="shared" si="45"/>
        <v>0</v>
      </c>
      <c r="AI63" s="281">
        <f t="shared" si="45"/>
        <v>0</v>
      </c>
      <c r="AJ63" s="281">
        <f t="shared" si="45"/>
        <v>0</v>
      </c>
      <c r="AK63" s="281">
        <f t="shared" si="45"/>
        <v>0</v>
      </c>
      <c r="AL63" s="281">
        <f t="shared" si="45"/>
        <v>0</v>
      </c>
      <c r="AM63" s="281">
        <f t="shared" si="45"/>
        <v>0</v>
      </c>
      <c r="AN63" s="281">
        <f t="shared" si="45"/>
        <v>0</v>
      </c>
      <c r="AO63" s="281">
        <f t="shared" si="45"/>
        <v>0</v>
      </c>
      <c r="AP63" s="281">
        <f t="shared" si="45"/>
        <v>0</v>
      </c>
      <c r="AQ63" s="281">
        <f t="shared" si="45"/>
        <v>0</v>
      </c>
      <c r="AR63" s="281">
        <f t="shared" si="45"/>
        <v>0</v>
      </c>
      <c r="AS63" s="281">
        <f t="shared" si="45"/>
        <v>0</v>
      </c>
      <c r="AT63" s="281">
        <f t="shared" si="45"/>
        <v>0</v>
      </c>
      <c r="AU63" s="281">
        <f t="shared" si="45"/>
        <v>0</v>
      </c>
      <c r="AV63" s="281">
        <f t="shared" si="45"/>
        <v>0</v>
      </c>
      <c r="AW63" s="281">
        <f t="shared" si="45"/>
        <v>0</v>
      </c>
      <c r="AX63" s="281">
        <f t="shared" si="45"/>
        <v>0</v>
      </c>
      <c r="AY63" s="281">
        <f t="shared" si="45"/>
        <v>0</v>
      </c>
      <c r="AZ63" s="281">
        <f t="shared" si="45"/>
        <v>0</v>
      </c>
      <c r="BA63" s="281">
        <f t="shared" si="45"/>
        <v>0</v>
      </c>
      <c r="BB63" s="281">
        <f t="shared" si="45"/>
        <v>0</v>
      </c>
      <c r="BC63" s="281">
        <f t="shared" si="45"/>
        <v>0</v>
      </c>
      <c r="BD63" s="281">
        <f t="shared" si="45"/>
        <v>0</v>
      </c>
      <c r="BE63" s="281">
        <f t="shared" si="45"/>
        <v>0</v>
      </c>
      <c r="BF63" s="281">
        <f t="shared" si="45"/>
        <v>0</v>
      </c>
      <c r="BG63" s="281">
        <f t="shared" si="45"/>
        <v>0</v>
      </c>
      <c r="BH63" s="281">
        <f t="shared" si="45"/>
        <v>0</v>
      </c>
      <c r="BI63" s="281">
        <f t="shared" si="45"/>
        <v>0</v>
      </c>
      <c r="BJ63" s="281">
        <f t="shared" si="45"/>
        <v>0</v>
      </c>
      <c r="BK63" s="281">
        <f t="shared" si="45"/>
        <v>0</v>
      </c>
      <c r="BL63" s="281">
        <f t="shared" si="45"/>
        <v>0</v>
      </c>
      <c r="BM63" s="281">
        <f t="shared" si="45"/>
        <v>0</v>
      </c>
      <c r="BN63" s="281">
        <f t="shared" si="45"/>
        <v>0</v>
      </c>
      <c r="BO63" s="281">
        <f t="shared" si="45"/>
        <v>0</v>
      </c>
      <c r="BP63" s="281">
        <f t="shared" si="45"/>
        <v>0</v>
      </c>
      <c r="BQ63" s="281">
        <f t="shared" si="45"/>
        <v>0</v>
      </c>
      <c r="BR63" s="281">
        <f t="shared" si="45"/>
        <v>0</v>
      </c>
      <c r="BS63" s="281">
        <f t="shared" si="45"/>
        <v>0</v>
      </c>
      <c r="BT63" s="281">
        <f t="shared" ref="BT63:CE63" si="46">SUM(BT60:BT62)</f>
        <v>0</v>
      </c>
      <c r="BU63" s="281">
        <f t="shared" si="46"/>
        <v>0</v>
      </c>
      <c r="BV63" s="281">
        <f t="shared" si="46"/>
        <v>0</v>
      </c>
      <c r="BW63" s="281">
        <f t="shared" si="46"/>
        <v>0</v>
      </c>
      <c r="BX63" s="281">
        <f t="shared" si="46"/>
        <v>0</v>
      </c>
      <c r="BY63" s="281">
        <f t="shared" si="46"/>
        <v>0</v>
      </c>
      <c r="BZ63" s="281">
        <f t="shared" si="46"/>
        <v>0</v>
      </c>
      <c r="CA63" s="281">
        <f t="shared" si="46"/>
        <v>0</v>
      </c>
      <c r="CB63" s="281">
        <f t="shared" si="46"/>
        <v>0</v>
      </c>
      <c r="CC63" s="281">
        <f t="shared" si="46"/>
        <v>0</v>
      </c>
      <c r="CD63" s="281">
        <f t="shared" si="46"/>
        <v>0</v>
      </c>
      <c r="CE63" s="281">
        <f t="shared" si="46"/>
        <v>0</v>
      </c>
    </row>
    <row r="64" spans="2:83" ht="12.75" customHeight="1" thickTop="1" x14ac:dyDescent="0.15"/>
    <row r="65" ht="12.75" customHeight="1" x14ac:dyDescent="0.15"/>
    <row r="66" ht="12.75" customHeight="1" x14ac:dyDescent="0.15"/>
    <row r="67" ht="12.75" customHeight="1" x14ac:dyDescent="0.15"/>
    <row r="68" ht="12.75" customHeight="1" x14ac:dyDescent="0.15"/>
    <row r="69" ht="12.75" customHeight="1" x14ac:dyDescent="0.15"/>
    <row r="70" ht="12.75" customHeight="1" x14ac:dyDescent="0.15"/>
    <row r="71" ht="12.75" customHeight="1" x14ac:dyDescent="0.15"/>
    <row r="72" ht="12.75" customHeight="1" x14ac:dyDescent="0.15"/>
    <row r="73" ht="12.75" customHeight="1" x14ac:dyDescent="0.15"/>
    <row r="74" ht="12.75" customHeight="1" x14ac:dyDescent="0.15"/>
    <row r="75" ht="12.75" customHeight="1" x14ac:dyDescent="0.15"/>
    <row r="76" ht="12.75" customHeight="1" x14ac:dyDescent="0.15"/>
    <row r="77" ht="12.75" customHeight="1" x14ac:dyDescent="0.15"/>
    <row r="78" ht="12.75" customHeight="1" x14ac:dyDescent="0.15"/>
    <row r="79" ht="12.75" customHeight="1" x14ac:dyDescent="0.15"/>
    <row r="80" ht="12.75" customHeight="1" x14ac:dyDescent="0.15"/>
    <row r="81" ht="12.75" customHeight="1" x14ac:dyDescent="0.15"/>
    <row r="82" ht="12.75" customHeight="1" x14ac:dyDescent="0.15"/>
    <row r="83" ht="12.75" customHeight="1" x14ac:dyDescent="0.15"/>
    <row r="84" ht="12.75" customHeight="1" x14ac:dyDescent="0.15"/>
    <row r="85" ht="12.75" customHeight="1" x14ac:dyDescent="0.15"/>
    <row r="86" ht="12.75" customHeight="1" x14ac:dyDescent="0.15"/>
    <row r="87" ht="12.75" customHeight="1" x14ac:dyDescent="0.15"/>
    <row r="88" ht="12.75" customHeight="1" x14ac:dyDescent="0.15"/>
    <row r="89" ht="12.75" customHeight="1" x14ac:dyDescent="0.15"/>
    <row r="90" ht="12.75" customHeight="1" x14ac:dyDescent="0.15"/>
    <row r="91" ht="12.75" customHeight="1" x14ac:dyDescent="0.15"/>
    <row r="92" ht="12.75" customHeight="1" x14ac:dyDescent="0.15"/>
    <row r="93" ht="12.75" customHeight="1" x14ac:dyDescent="0.15"/>
    <row r="94" ht="12.75" customHeight="1" x14ac:dyDescent="0.15"/>
    <row r="95" ht="12.75" customHeight="1" x14ac:dyDescent="0.15"/>
    <row r="96" ht="12.75" customHeight="1" x14ac:dyDescent="0.15"/>
    <row r="97" ht="12.75" customHeight="1" x14ac:dyDescent="0.15"/>
    <row r="98" ht="12.75" customHeight="1" x14ac:dyDescent="0.15"/>
    <row r="99" ht="12.75" customHeight="1" x14ac:dyDescent="0.15"/>
    <row r="100" ht="12.75" customHeight="1" x14ac:dyDescent="0.15"/>
    <row r="101" ht="12.75" customHeight="1" x14ac:dyDescent="0.15"/>
    <row r="102" ht="12.75" customHeight="1" x14ac:dyDescent="0.15"/>
    <row r="103" ht="12.75" customHeight="1" x14ac:dyDescent="0.15"/>
    <row r="104" ht="12.75" customHeight="1" x14ac:dyDescent="0.15"/>
    <row r="105" ht="12.75" customHeight="1" x14ac:dyDescent="0.15"/>
    <row r="106" ht="12.75" customHeight="1" x14ac:dyDescent="0.15"/>
    <row r="107" ht="12.75" customHeight="1" x14ac:dyDescent="0.15"/>
    <row r="108" ht="12.75" customHeight="1" x14ac:dyDescent="0.15"/>
    <row r="109" ht="12.75" customHeight="1" x14ac:dyDescent="0.15"/>
    <row r="110" ht="12.75" customHeight="1" x14ac:dyDescent="0.15"/>
    <row r="111" ht="12.75" customHeight="1" x14ac:dyDescent="0.15"/>
    <row r="112" ht="12.75" customHeight="1" x14ac:dyDescent="0.15"/>
    <row r="113" ht="12.75" customHeight="1" x14ac:dyDescent="0.15"/>
    <row r="114" ht="12.75" customHeight="1" x14ac:dyDescent="0.15"/>
    <row r="115" ht="12.75" customHeight="1" x14ac:dyDescent="0.15"/>
    <row r="116" ht="12.75" customHeight="1" x14ac:dyDescent="0.15"/>
    <row r="117" ht="12.75" customHeight="1" x14ac:dyDescent="0.15"/>
    <row r="118" ht="12.75" customHeight="1" x14ac:dyDescent="0.15"/>
    <row r="119" ht="12.75" customHeight="1" x14ac:dyDescent="0.15"/>
    <row r="120" ht="12.75" customHeight="1" x14ac:dyDescent="0.15"/>
    <row r="121" ht="12.75" customHeight="1" x14ac:dyDescent="0.15"/>
    <row r="122" ht="12.75" customHeight="1" x14ac:dyDescent="0.15"/>
    <row r="123" ht="12.75" customHeight="1" x14ac:dyDescent="0.15"/>
    <row r="124" ht="12.75" customHeight="1" x14ac:dyDescent="0.15"/>
    <row r="125" ht="12.75" customHeight="1" x14ac:dyDescent="0.15"/>
    <row r="126" ht="12.75" customHeight="1" x14ac:dyDescent="0.15"/>
    <row r="127" ht="12.75" customHeight="1" x14ac:dyDescent="0.15"/>
    <row r="128" ht="12.75" customHeight="1" x14ac:dyDescent="0.15"/>
    <row r="129" ht="12.75" customHeight="1" x14ac:dyDescent="0.15"/>
    <row r="130" ht="12.75" customHeight="1" x14ac:dyDescent="0.15"/>
    <row r="131" ht="12.75" customHeight="1" x14ac:dyDescent="0.15"/>
    <row r="132" ht="12.75" customHeight="1" x14ac:dyDescent="0.15"/>
    <row r="133" ht="12.75" customHeight="1" x14ac:dyDescent="0.15"/>
    <row r="134" ht="12.75" customHeight="1" x14ac:dyDescent="0.15"/>
    <row r="135" ht="12.75" customHeight="1" x14ac:dyDescent="0.15"/>
    <row r="136" ht="12.75" customHeight="1" x14ac:dyDescent="0.15"/>
    <row r="137" ht="12.75" customHeight="1" x14ac:dyDescent="0.15"/>
    <row r="138" ht="12.75" customHeight="1" x14ac:dyDescent="0.15"/>
    <row r="139" ht="12.75" customHeight="1" x14ac:dyDescent="0.15"/>
    <row r="140" ht="12.75" customHeight="1" x14ac:dyDescent="0.15"/>
    <row r="141" ht="12.75" customHeight="1" x14ac:dyDescent="0.15"/>
    <row r="142" ht="12.75" customHeight="1" x14ac:dyDescent="0.15"/>
    <row r="143" ht="12.75" customHeight="1" x14ac:dyDescent="0.15"/>
    <row r="144" ht="12.75" customHeight="1" x14ac:dyDescent="0.15"/>
    <row r="145" ht="12.75" customHeight="1" x14ac:dyDescent="0.15"/>
    <row r="146" ht="12.75" customHeight="1" x14ac:dyDescent="0.15"/>
    <row r="147" ht="12.75" customHeight="1" x14ac:dyDescent="0.15"/>
    <row r="148" ht="12.75" customHeight="1" x14ac:dyDescent="0.15"/>
    <row r="149" ht="12.75" customHeight="1" x14ac:dyDescent="0.15"/>
    <row r="150" ht="12.75" customHeight="1" x14ac:dyDescent="0.15"/>
    <row r="151" ht="12.75" customHeight="1" x14ac:dyDescent="0.15"/>
    <row r="152" ht="12.75" customHeight="1" x14ac:dyDescent="0.15"/>
    <row r="153" ht="12.75" customHeight="1" x14ac:dyDescent="0.15"/>
    <row r="154" ht="12.75" customHeight="1" x14ac:dyDescent="0.15"/>
    <row r="155" ht="12.75" customHeight="1" x14ac:dyDescent="0.15"/>
    <row r="156" ht="12.75" customHeight="1" x14ac:dyDescent="0.15"/>
    <row r="157" ht="12.75" customHeight="1" x14ac:dyDescent="0.15"/>
    <row r="158" ht="12.75" customHeight="1" x14ac:dyDescent="0.15"/>
    <row r="159" ht="12.75" customHeight="1" x14ac:dyDescent="0.15"/>
    <row r="160" ht="12.75" customHeight="1" x14ac:dyDescent="0.15"/>
    <row r="161" ht="12.75" customHeight="1" x14ac:dyDescent="0.15"/>
    <row r="162" ht="12.75" customHeight="1" x14ac:dyDescent="0.15"/>
    <row r="163" ht="12.75" customHeight="1" x14ac:dyDescent="0.15"/>
    <row r="164" ht="12.75" customHeight="1" x14ac:dyDescent="0.15"/>
    <row r="165" ht="12.75" customHeight="1" x14ac:dyDescent="0.15"/>
    <row r="166" ht="12.75" customHeight="1" x14ac:dyDescent="0.15"/>
    <row r="167" ht="12.75" customHeight="1" x14ac:dyDescent="0.15"/>
    <row r="168" ht="12.75" customHeight="1" x14ac:dyDescent="0.15"/>
    <row r="169" ht="12.75" customHeight="1" x14ac:dyDescent="0.15"/>
    <row r="170" ht="12.75" customHeight="1" x14ac:dyDescent="0.15"/>
    <row r="171" ht="12.75" customHeight="1" x14ac:dyDescent="0.15"/>
    <row r="172" ht="12.75" customHeight="1" x14ac:dyDescent="0.15"/>
    <row r="173" ht="12.75" customHeight="1" x14ac:dyDescent="0.15"/>
    <row r="174" ht="12.75" customHeight="1" x14ac:dyDescent="0.15"/>
    <row r="175" ht="12.75" customHeight="1" x14ac:dyDescent="0.15"/>
    <row r="176" ht="12.75" customHeight="1" x14ac:dyDescent="0.15"/>
    <row r="177" ht="12.75" customHeight="1" x14ac:dyDescent="0.15"/>
    <row r="178" ht="12.75" customHeight="1" x14ac:dyDescent="0.15"/>
    <row r="179" ht="12.75" customHeight="1" x14ac:dyDescent="0.15"/>
    <row r="180" ht="12.75" customHeight="1" x14ac:dyDescent="0.15"/>
    <row r="181" ht="12.75" customHeight="1" x14ac:dyDescent="0.15"/>
    <row r="182" ht="12.75" customHeight="1" x14ac:dyDescent="0.15"/>
    <row r="183" ht="12.75" customHeight="1" x14ac:dyDescent="0.15"/>
    <row r="184" ht="12.75" customHeight="1" x14ac:dyDescent="0.15"/>
    <row r="185" ht="12.75" customHeight="1" x14ac:dyDescent="0.15"/>
    <row r="186" ht="12.75" customHeight="1" x14ac:dyDescent="0.15"/>
    <row r="187" ht="12.75" customHeight="1" x14ac:dyDescent="0.15"/>
    <row r="188" ht="12.75" customHeight="1" x14ac:dyDescent="0.15"/>
    <row r="189" ht="12.75" customHeight="1" x14ac:dyDescent="0.15"/>
    <row r="190" ht="12.75" customHeight="1" x14ac:dyDescent="0.15"/>
    <row r="191" ht="12.75" customHeight="1" x14ac:dyDescent="0.15"/>
    <row r="192" ht="12.75" customHeight="1" x14ac:dyDescent="0.15"/>
    <row r="193" ht="12.75" customHeight="1" x14ac:dyDescent="0.15"/>
    <row r="194" ht="12.75" customHeight="1" x14ac:dyDescent="0.15"/>
    <row r="195" ht="12.75" customHeight="1" x14ac:dyDescent="0.15"/>
    <row r="196" ht="12.75" customHeight="1" x14ac:dyDescent="0.15"/>
    <row r="197" ht="12.75" customHeight="1" x14ac:dyDescent="0.15"/>
    <row r="198" ht="12.75" customHeight="1" x14ac:dyDescent="0.15"/>
    <row r="199" ht="12.75" customHeight="1" x14ac:dyDescent="0.15"/>
    <row r="200" ht="12.75" customHeight="1" x14ac:dyDescent="0.15"/>
    <row r="201" ht="12.75" customHeight="1" x14ac:dyDescent="0.15"/>
    <row r="202" ht="12.75" customHeight="1" x14ac:dyDescent="0.15"/>
    <row r="203" ht="12.75" customHeight="1" x14ac:dyDescent="0.15"/>
    <row r="204" ht="12.75" customHeight="1" x14ac:dyDescent="0.15"/>
    <row r="205" ht="12.75" customHeight="1" x14ac:dyDescent="0.15"/>
    <row r="206" ht="12.75" customHeight="1" x14ac:dyDescent="0.15"/>
    <row r="207" ht="12.75" customHeight="1" x14ac:dyDescent="0.15"/>
    <row r="208" ht="12.75" customHeight="1" x14ac:dyDescent="0.15"/>
    <row r="209" ht="12.75" customHeight="1" x14ac:dyDescent="0.15"/>
    <row r="210" ht="12.75" customHeight="1" x14ac:dyDescent="0.15"/>
    <row r="211" ht="12.75" customHeight="1" x14ac:dyDescent="0.15"/>
    <row r="212" ht="12.75" customHeight="1" x14ac:dyDescent="0.15"/>
    <row r="213" ht="12.75" customHeight="1" x14ac:dyDescent="0.15"/>
    <row r="214" ht="12.75" customHeight="1" x14ac:dyDescent="0.15"/>
    <row r="215" ht="12.75" customHeight="1" x14ac:dyDescent="0.15"/>
    <row r="216" ht="12.75" customHeight="1" x14ac:dyDescent="0.15"/>
    <row r="217" ht="12.75" customHeight="1" x14ac:dyDescent="0.15"/>
    <row r="218" ht="12.75" customHeight="1" x14ac:dyDescent="0.15"/>
    <row r="219" ht="12.75" customHeight="1" x14ac:dyDescent="0.15"/>
    <row r="220" ht="12.75" customHeight="1" x14ac:dyDescent="0.15"/>
    <row r="221" ht="12.75" customHeight="1" x14ac:dyDescent="0.15"/>
    <row r="222" ht="12.75" customHeight="1" x14ac:dyDescent="0.15"/>
    <row r="223" ht="12.75" customHeight="1" x14ac:dyDescent="0.15"/>
    <row r="224" ht="12.75" customHeight="1" x14ac:dyDescent="0.15"/>
    <row r="225" ht="12.75" customHeight="1" x14ac:dyDescent="0.15"/>
    <row r="226" ht="12.75" customHeight="1" x14ac:dyDescent="0.15"/>
    <row r="227" ht="12.75" customHeight="1" x14ac:dyDescent="0.15"/>
    <row r="228" ht="12.75" customHeight="1" x14ac:dyDescent="0.15"/>
    <row r="229" ht="12.75" customHeight="1" x14ac:dyDescent="0.15"/>
    <row r="230" ht="12.75" customHeight="1" x14ac:dyDescent="0.15"/>
    <row r="231" ht="12.75" customHeight="1" x14ac:dyDescent="0.15"/>
    <row r="232" ht="12.75" customHeight="1" x14ac:dyDescent="0.15"/>
    <row r="233" ht="12.75" customHeight="1" x14ac:dyDescent="0.15"/>
    <row r="234" ht="12.75" customHeight="1" x14ac:dyDescent="0.15"/>
    <row r="235" ht="12.75" customHeight="1" x14ac:dyDescent="0.15"/>
    <row r="236" ht="12.75" customHeight="1" x14ac:dyDescent="0.15"/>
    <row r="237" ht="12.75" customHeight="1" x14ac:dyDescent="0.15"/>
    <row r="238" ht="12.75" customHeight="1" x14ac:dyDescent="0.15"/>
    <row r="239" ht="12.75" customHeight="1" x14ac:dyDescent="0.15"/>
    <row r="240" ht="12.75" customHeight="1" x14ac:dyDescent="0.15"/>
    <row r="241" ht="12.75" customHeight="1" x14ac:dyDescent="0.15"/>
    <row r="242" ht="12.75" customHeight="1" x14ac:dyDescent="0.15"/>
    <row r="243" ht="12.75" customHeight="1" x14ac:dyDescent="0.15"/>
    <row r="244" ht="12.75" customHeight="1" x14ac:dyDescent="0.15"/>
    <row r="245" ht="12.75" customHeight="1" x14ac:dyDescent="0.15"/>
    <row r="246" ht="12.75" customHeight="1" x14ac:dyDescent="0.15"/>
    <row r="247" ht="12.75" customHeight="1" x14ac:dyDescent="0.15"/>
    <row r="248" ht="12.75" customHeight="1" x14ac:dyDescent="0.15"/>
    <row r="249" ht="12.75" customHeight="1" x14ac:dyDescent="0.15"/>
    <row r="250" ht="12.75" customHeight="1" x14ac:dyDescent="0.15"/>
    <row r="251" ht="12.75" customHeight="1" x14ac:dyDescent="0.15"/>
    <row r="252" ht="12.75" customHeight="1" x14ac:dyDescent="0.15"/>
    <row r="253" ht="12.75" customHeight="1" x14ac:dyDescent="0.15"/>
    <row r="254" ht="12.75" customHeight="1" x14ac:dyDescent="0.15"/>
    <row r="255" ht="12.75" customHeight="1" x14ac:dyDescent="0.15"/>
    <row r="256" ht="12.75" customHeight="1" x14ac:dyDescent="0.15"/>
    <row r="257" ht="12.75" customHeight="1" x14ac:dyDescent="0.15"/>
    <row r="258" ht="12.75" customHeight="1" x14ac:dyDescent="0.15"/>
    <row r="259" ht="12.75" customHeight="1" x14ac:dyDescent="0.15"/>
    <row r="260" ht="12.75" customHeight="1" x14ac:dyDescent="0.15"/>
    <row r="261" ht="12.75" customHeight="1" x14ac:dyDescent="0.15"/>
    <row r="262" ht="12.75" customHeight="1" x14ac:dyDescent="0.15"/>
    <row r="263" ht="12.75" customHeight="1" x14ac:dyDescent="0.15"/>
    <row r="264" ht="12.75" customHeight="1" x14ac:dyDescent="0.15"/>
    <row r="265" ht="12.75" customHeight="1" x14ac:dyDescent="0.15"/>
    <row r="266" ht="12.75" customHeight="1" x14ac:dyDescent="0.15"/>
    <row r="267" ht="12.75" customHeight="1" x14ac:dyDescent="0.15"/>
    <row r="268" ht="12.75" customHeight="1" x14ac:dyDescent="0.15"/>
    <row r="269" ht="12.75" customHeight="1" x14ac:dyDescent="0.15"/>
    <row r="270" ht="12.75" customHeight="1" x14ac:dyDescent="0.15"/>
    <row r="271" ht="12.75" customHeight="1" x14ac:dyDescent="0.15"/>
    <row r="272" ht="12.75" customHeight="1" x14ac:dyDescent="0.15"/>
    <row r="273" ht="12.75" customHeight="1" x14ac:dyDescent="0.15"/>
    <row r="274" ht="12.75" customHeight="1" x14ac:dyDescent="0.15"/>
    <row r="275" ht="12.75" customHeight="1" x14ac:dyDescent="0.15"/>
    <row r="276" ht="12.75" customHeight="1" x14ac:dyDescent="0.15"/>
    <row r="277" ht="12.75" customHeight="1" x14ac:dyDescent="0.15"/>
    <row r="278" ht="12.75" customHeight="1" x14ac:dyDescent="0.15"/>
    <row r="279" ht="12.75" customHeight="1" x14ac:dyDescent="0.15"/>
    <row r="280" ht="12.75" customHeight="1" x14ac:dyDescent="0.15"/>
    <row r="281" ht="12.75" customHeight="1" x14ac:dyDescent="0.15"/>
    <row r="282" ht="12.75" customHeight="1" x14ac:dyDescent="0.15"/>
    <row r="283" ht="12.75" customHeight="1" x14ac:dyDescent="0.15"/>
    <row r="284" ht="12.75" customHeight="1" x14ac:dyDescent="0.15"/>
    <row r="285" ht="12.75" customHeight="1" x14ac:dyDescent="0.15"/>
    <row r="286" ht="12.75" customHeight="1" x14ac:dyDescent="0.15"/>
    <row r="287" ht="12.75" customHeight="1" x14ac:dyDescent="0.15"/>
    <row r="288" ht="12.75" customHeight="1" x14ac:dyDescent="0.15"/>
    <row r="289" ht="12.75" customHeight="1" x14ac:dyDescent="0.15"/>
    <row r="290" ht="12.75" customHeight="1" x14ac:dyDescent="0.15"/>
    <row r="291" ht="12.75" customHeight="1" x14ac:dyDescent="0.15"/>
    <row r="292" ht="12.75" customHeight="1" x14ac:dyDescent="0.15"/>
    <row r="293" ht="12.75" customHeight="1" x14ac:dyDescent="0.15"/>
    <row r="294" ht="12.75" customHeight="1" x14ac:dyDescent="0.15"/>
    <row r="295" ht="12.75" customHeight="1" x14ac:dyDescent="0.15"/>
    <row r="296" ht="12.75" customHeight="1" x14ac:dyDescent="0.15"/>
    <row r="297" ht="12.75" customHeight="1" x14ac:dyDescent="0.15"/>
    <row r="298" ht="12.75" customHeight="1" x14ac:dyDescent="0.15"/>
    <row r="299" ht="12.75" customHeight="1" x14ac:dyDescent="0.15"/>
    <row r="300" ht="12.75" customHeight="1" x14ac:dyDescent="0.15"/>
    <row r="301" ht="12.75" customHeight="1" x14ac:dyDescent="0.15"/>
    <row r="302" ht="12.75" customHeight="1" x14ac:dyDescent="0.15"/>
    <row r="303" ht="12.75" customHeight="1" x14ac:dyDescent="0.15"/>
    <row r="304" ht="12.75" customHeight="1" x14ac:dyDescent="0.15"/>
    <row r="305" ht="12.75" customHeight="1" x14ac:dyDescent="0.15"/>
    <row r="306" ht="12.75" customHeight="1" x14ac:dyDescent="0.15"/>
    <row r="307" ht="12.75" customHeight="1" x14ac:dyDescent="0.15"/>
    <row r="308" ht="12.75" customHeight="1" x14ac:dyDescent="0.15"/>
    <row r="309" ht="12.75" customHeight="1" x14ac:dyDescent="0.15"/>
    <row r="310" ht="12.75" customHeight="1" x14ac:dyDescent="0.15"/>
    <row r="311" ht="12.75" customHeight="1" x14ac:dyDescent="0.15"/>
    <row r="312" ht="12.75" customHeight="1" x14ac:dyDescent="0.15"/>
    <row r="313" ht="12.75" customHeight="1" x14ac:dyDescent="0.15"/>
    <row r="314" ht="12.75" customHeight="1" x14ac:dyDescent="0.15"/>
    <row r="315" ht="12.75" customHeight="1" x14ac:dyDescent="0.15"/>
    <row r="316" ht="12.75" customHeight="1" x14ac:dyDescent="0.15"/>
    <row r="317" ht="12.75" customHeight="1" x14ac:dyDescent="0.15"/>
    <row r="318" ht="12.75" customHeight="1" x14ac:dyDescent="0.15"/>
    <row r="319" ht="12.75" customHeight="1" x14ac:dyDescent="0.15"/>
    <row r="320" ht="12.75" customHeight="1" x14ac:dyDescent="0.15"/>
    <row r="321" ht="12.75" customHeight="1" x14ac:dyDescent="0.15"/>
    <row r="322" ht="12.75" customHeight="1" x14ac:dyDescent="0.15"/>
    <row r="323" ht="12.75" customHeight="1" x14ac:dyDescent="0.15"/>
    <row r="324" ht="12.75" customHeight="1" x14ac:dyDescent="0.15"/>
    <row r="325" ht="12.75" customHeight="1" x14ac:dyDescent="0.15"/>
    <row r="326" ht="12.75" customHeight="1" x14ac:dyDescent="0.15"/>
    <row r="327" ht="12.75" customHeight="1" x14ac:dyDescent="0.15"/>
    <row r="328" ht="12.75" customHeight="1" x14ac:dyDescent="0.15"/>
    <row r="329" ht="12.75" customHeight="1" x14ac:dyDescent="0.15"/>
    <row r="330" ht="12.75" customHeight="1" x14ac:dyDescent="0.15"/>
    <row r="331" ht="12.75" customHeight="1" x14ac:dyDescent="0.15"/>
    <row r="332" ht="12.75" customHeight="1" x14ac:dyDescent="0.15"/>
    <row r="333" ht="12.75" customHeight="1" x14ac:dyDescent="0.15"/>
    <row r="334" ht="12.75" customHeight="1" x14ac:dyDescent="0.15"/>
    <row r="335" ht="12.75" customHeight="1" x14ac:dyDescent="0.15"/>
    <row r="336" ht="12.75" customHeight="1" x14ac:dyDescent="0.15"/>
    <row r="337" ht="12.75" customHeight="1" x14ac:dyDescent="0.15"/>
    <row r="338" ht="12.75" customHeight="1" x14ac:dyDescent="0.15"/>
    <row r="339" ht="12.75" customHeight="1" x14ac:dyDescent="0.15"/>
    <row r="340" ht="12.75" customHeight="1" x14ac:dyDescent="0.15"/>
    <row r="341" ht="12.75" customHeight="1" x14ac:dyDescent="0.15"/>
    <row r="342" ht="12.75" customHeight="1" x14ac:dyDescent="0.15"/>
    <row r="343" ht="12.75" customHeight="1" x14ac:dyDescent="0.15"/>
    <row r="344" ht="12.75" customHeight="1" x14ac:dyDescent="0.15"/>
    <row r="345" ht="12.75" customHeight="1" x14ac:dyDescent="0.15"/>
    <row r="346" ht="12.75" customHeight="1" x14ac:dyDescent="0.15"/>
    <row r="347" ht="12.75" customHeight="1" x14ac:dyDescent="0.15"/>
    <row r="348" ht="12.75" customHeight="1" x14ac:dyDescent="0.15"/>
    <row r="349" ht="12.75" customHeight="1" x14ac:dyDescent="0.15"/>
    <row r="350" ht="12.75" customHeight="1" x14ac:dyDescent="0.15"/>
    <row r="351" ht="12.75" customHeight="1" x14ac:dyDescent="0.15"/>
    <row r="352" ht="12.75" customHeight="1" x14ac:dyDescent="0.15"/>
    <row r="353" ht="12.75" customHeight="1" x14ac:dyDescent="0.15"/>
    <row r="354" ht="12.75" customHeight="1" x14ac:dyDescent="0.15"/>
    <row r="355" ht="12.75" customHeight="1" x14ac:dyDescent="0.15"/>
    <row r="356" ht="12.75" customHeight="1" x14ac:dyDescent="0.15"/>
    <row r="357" ht="12.75" customHeight="1" x14ac:dyDescent="0.15"/>
    <row r="358" ht="12.75" customHeight="1" x14ac:dyDescent="0.15"/>
    <row r="359" ht="12.75" customHeight="1" x14ac:dyDescent="0.15"/>
    <row r="360" ht="12.75" customHeight="1" x14ac:dyDescent="0.15"/>
    <row r="361" ht="12.75" customHeight="1" x14ac:dyDescent="0.15"/>
    <row r="362" ht="12.75" customHeight="1" x14ac:dyDescent="0.15"/>
    <row r="363" ht="12.75" customHeight="1" x14ac:dyDescent="0.15"/>
    <row r="364" ht="12.75" customHeight="1" x14ac:dyDescent="0.15"/>
    <row r="365" ht="12.75" customHeight="1" x14ac:dyDescent="0.15"/>
    <row r="366" ht="12.75" customHeight="1" x14ac:dyDescent="0.15"/>
    <row r="367" ht="12.75" customHeight="1" x14ac:dyDescent="0.15"/>
    <row r="368" ht="12.75" customHeight="1" x14ac:dyDescent="0.15"/>
    <row r="369" ht="12.75" customHeight="1" x14ac:dyDescent="0.15"/>
    <row r="370" ht="12.75" customHeight="1" x14ac:dyDescent="0.15"/>
    <row r="371" ht="12.75" customHeight="1" x14ac:dyDescent="0.15"/>
    <row r="372" ht="12.75" customHeight="1" x14ac:dyDescent="0.15"/>
    <row r="373" ht="12.75" customHeight="1" x14ac:dyDescent="0.15"/>
    <row r="374" ht="12.75" customHeight="1" x14ac:dyDescent="0.15"/>
    <row r="375" ht="12.75" customHeight="1" x14ac:dyDescent="0.15"/>
    <row r="376" ht="12.75" customHeight="1" x14ac:dyDescent="0.15"/>
    <row r="377" ht="12.75" customHeight="1" x14ac:dyDescent="0.15"/>
    <row r="378" ht="12.75" customHeight="1" x14ac:dyDescent="0.15"/>
    <row r="379" ht="12.75" customHeight="1" x14ac:dyDescent="0.15"/>
    <row r="380" ht="12.75" customHeight="1" x14ac:dyDescent="0.15"/>
    <row r="381" ht="12.75" customHeight="1" x14ac:dyDescent="0.15"/>
    <row r="382" ht="12.75" customHeight="1" x14ac:dyDescent="0.15"/>
    <row r="383" ht="12.75" customHeight="1" x14ac:dyDescent="0.15"/>
    <row r="384" ht="12.75" customHeight="1" x14ac:dyDescent="0.15"/>
    <row r="385" ht="12.75" customHeight="1" x14ac:dyDescent="0.15"/>
    <row r="386" ht="12.75" customHeight="1" x14ac:dyDescent="0.15"/>
    <row r="387" ht="12.75" customHeight="1" x14ac:dyDescent="0.15"/>
    <row r="388" ht="12.75" customHeight="1" x14ac:dyDescent="0.15"/>
    <row r="389" ht="12.75" customHeight="1" x14ac:dyDescent="0.15"/>
    <row r="390" ht="12.75" customHeight="1" x14ac:dyDescent="0.15"/>
    <row r="391" ht="12.75" customHeight="1" x14ac:dyDescent="0.15"/>
    <row r="392" ht="12.75" customHeight="1" x14ac:dyDescent="0.15"/>
    <row r="393" ht="12.75" customHeight="1" x14ac:dyDescent="0.15"/>
    <row r="394" ht="12.75" customHeight="1" x14ac:dyDescent="0.15"/>
    <row r="395" ht="12.75" customHeight="1" x14ac:dyDescent="0.15"/>
    <row r="396" ht="12.75" customHeight="1" x14ac:dyDescent="0.15"/>
    <row r="397" ht="12.75" customHeight="1" x14ac:dyDescent="0.15"/>
    <row r="398" ht="12.75" customHeight="1" x14ac:dyDescent="0.15"/>
    <row r="399" ht="12.75" customHeight="1" x14ac:dyDescent="0.15"/>
    <row r="400" ht="12.75" customHeight="1" x14ac:dyDescent="0.15"/>
    <row r="401" ht="12.75" customHeight="1" x14ac:dyDescent="0.15"/>
    <row r="402" ht="12.75" customHeight="1" x14ac:dyDescent="0.15"/>
    <row r="403" ht="12.75" customHeight="1" x14ac:dyDescent="0.15"/>
    <row r="404" ht="12.75" customHeight="1" x14ac:dyDescent="0.15"/>
    <row r="405" ht="12.75" customHeight="1" x14ac:dyDescent="0.15"/>
    <row r="406" ht="12.75" customHeight="1" x14ac:dyDescent="0.15"/>
    <row r="407" ht="12.75" customHeight="1" x14ac:dyDescent="0.15"/>
    <row r="408" ht="12.75" customHeight="1" x14ac:dyDescent="0.15"/>
    <row r="409" ht="12.75" customHeight="1" x14ac:dyDescent="0.15"/>
    <row r="410" ht="12.75" customHeight="1" x14ac:dyDescent="0.15"/>
    <row r="411" ht="12.75" customHeight="1" x14ac:dyDescent="0.15"/>
    <row r="412" ht="12.75" customHeight="1" x14ac:dyDescent="0.15"/>
    <row r="413" ht="12.75" customHeight="1" x14ac:dyDescent="0.15"/>
    <row r="414" ht="12.75" customHeight="1" x14ac:dyDescent="0.15"/>
    <row r="415" ht="12.75" customHeight="1" x14ac:dyDescent="0.15"/>
    <row r="416" ht="12.75" customHeight="1" x14ac:dyDescent="0.15"/>
    <row r="417" ht="12.75" customHeight="1" x14ac:dyDescent="0.15"/>
    <row r="418" ht="12.75" customHeight="1" x14ac:dyDescent="0.15"/>
    <row r="419" ht="12.75" customHeight="1" x14ac:dyDescent="0.15"/>
    <row r="420" ht="12.75" customHeight="1" x14ac:dyDescent="0.15"/>
    <row r="421" ht="12.75" customHeight="1" x14ac:dyDescent="0.15"/>
    <row r="422" ht="12.75" customHeight="1" x14ac:dyDescent="0.15"/>
    <row r="423" ht="12.75" customHeight="1" x14ac:dyDescent="0.15"/>
    <row r="424" ht="12.75" customHeight="1" x14ac:dyDescent="0.15"/>
    <row r="425" ht="12.75" customHeight="1" x14ac:dyDescent="0.15"/>
    <row r="426" ht="12.75" customHeight="1" x14ac:dyDescent="0.15"/>
    <row r="427" ht="12.75" customHeight="1" x14ac:dyDescent="0.15"/>
    <row r="428" ht="12.75" customHeight="1" x14ac:dyDescent="0.15"/>
    <row r="429" ht="12.75" customHeight="1" x14ac:dyDescent="0.15"/>
    <row r="430" ht="12.75" customHeight="1" x14ac:dyDescent="0.15"/>
    <row r="431" ht="12.75" customHeight="1" x14ac:dyDescent="0.15"/>
    <row r="432" ht="12.75" customHeight="1" x14ac:dyDescent="0.15"/>
    <row r="433" ht="12.75" customHeight="1" x14ac:dyDescent="0.15"/>
    <row r="434" ht="12.75" customHeight="1" x14ac:dyDescent="0.15"/>
    <row r="435" ht="12.75" customHeight="1" x14ac:dyDescent="0.15"/>
    <row r="436" ht="12.75" customHeight="1" x14ac:dyDescent="0.15"/>
    <row r="437" ht="12.75" customHeight="1" x14ac:dyDescent="0.15"/>
    <row r="438" ht="12.75" customHeight="1" x14ac:dyDescent="0.15"/>
    <row r="439" ht="12.75" customHeight="1" x14ac:dyDescent="0.15"/>
    <row r="440" ht="12.75" customHeight="1" x14ac:dyDescent="0.15"/>
    <row r="441" ht="12.75" customHeight="1" x14ac:dyDescent="0.15"/>
    <row r="442" ht="12.75" customHeight="1" x14ac:dyDescent="0.15"/>
    <row r="443" ht="12.75" customHeight="1" x14ac:dyDescent="0.15"/>
    <row r="444" ht="12.75" customHeight="1" x14ac:dyDescent="0.15"/>
    <row r="445" ht="12.75" customHeight="1" x14ac:dyDescent="0.15"/>
    <row r="446" ht="12.75" customHeight="1" x14ac:dyDescent="0.15"/>
    <row r="447" ht="12.75" customHeight="1" x14ac:dyDescent="0.15"/>
    <row r="448" ht="12.75" customHeight="1" x14ac:dyDescent="0.15"/>
    <row r="449" ht="12.75" customHeight="1" x14ac:dyDescent="0.15"/>
    <row r="450" ht="12.75" customHeight="1" x14ac:dyDescent="0.15"/>
    <row r="451" ht="12.75" customHeight="1" x14ac:dyDescent="0.15"/>
    <row r="452" ht="12.75" customHeight="1" x14ac:dyDescent="0.15"/>
    <row r="453" ht="12.75" customHeight="1" x14ac:dyDescent="0.15"/>
    <row r="454" ht="12.75" customHeight="1" x14ac:dyDescent="0.15"/>
    <row r="455" ht="12.75" customHeight="1" x14ac:dyDescent="0.15"/>
    <row r="456" ht="12.75" customHeight="1" x14ac:dyDescent="0.15"/>
    <row r="457" ht="12.75" customHeight="1" x14ac:dyDescent="0.15"/>
    <row r="458" ht="12.75" customHeight="1" x14ac:dyDescent="0.15"/>
    <row r="459" ht="12.75" customHeight="1" x14ac:dyDescent="0.15"/>
    <row r="460" ht="12.75" customHeight="1" x14ac:dyDescent="0.15"/>
    <row r="461" ht="12.75" customHeight="1" x14ac:dyDescent="0.15"/>
    <row r="462" ht="12.75" customHeight="1" x14ac:dyDescent="0.15"/>
    <row r="463" ht="12.75" customHeight="1" x14ac:dyDescent="0.15"/>
    <row r="464" ht="12.75" customHeight="1" x14ac:dyDescent="0.15"/>
    <row r="465" ht="12.75" customHeight="1" x14ac:dyDescent="0.15"/>
    <row r="466" ht="12.75" customHeight="1" x14ac:dyDescent="0.15"/>
    <row r="467" ht="12.75" customHeight="1" x14ac:dyDescent="0.15"/>
    <row r="468" ht="12.75" customHeight="1" x14ac:dyDescent="0.15"/>
    <row r="469" ht="12.75" customHeight="1" x14ac:dyDescent="0.15"/>
    <row r="470" ht="12.75" customHeight="1" x14ac:dyDescent="0.15"/>
    <row r="471" ht="12.75" customHeight="1" x14ac:dyDescent="0.15"/>
    <row r="472" ht="12.75" customHeight="1" x14ac:dyDescent="0.15"/>
    <row r="473" ht="12.75" customHeight="1" x14ac:dyDescent="0.15"/>
    <row r="474" ht="12.75" customHeight="1" x14ac:dyDescent="0.15"/>
    <row r="475" ht="12.75" customHeight="1" x14ac:dyDescent="0.15"/>
    <row r="476" ht="12.75" customHeight="1" x14ac:dyDescent="0.15"/>
    <row r="477" ht="12.75" customHeight="1" x14ac:dyDescent="0.15"/>
    <row r="478" ht="12.75" customHeight="1" x14ac:dyDescent="0.15"/>
    <row r="479" ht="12.75" customHeight="1" x14ac:dyDescent="0.15"/>
    <row r="480" ht="12.75" customHeight="1" x14ac:dyDescent="0.15"/>
    <row r="481" ht="12.75" customHeight="1" x14ac:dyDescent="0.15"/>
    <row r="482" ht="12.75" customHeight="1" x14ac:dyDescent="0.15"/>
    <row r="483" ht="12.75" customHeight="1" x14ac:dyDescent="0.15"/>
    <row r="484" ht="12.75" customHeight="1" x14ac:dyDescent="0.15"/>
    <row r="485" ht="12.75" customHeight="1" x14ac:dyDescent="0.15"/>
    <row r="486" ht="12.75" customHeight="1" x14ac:dyDescent="0.15"/>
    <row r="487" ht="12.75" customHeight="1" x14ac:dyDescent="0.15"/>
    <row r="488" ht="12.75" customHeight="1" x14ac:dyDescent="0.15"/>
    <row r="489" ht="12.75" customHeight="1" x14ac:dyDescent="0.15"/>
    <row r="490" ht="12.75" customHeight="1" x14ac:dyDescent="0.15"/>
    <row r="491" ht="12.75" customHeight="1" x14ac:dyDescent="0.15"/>
    <row r="492" ht="12.75" customHeight="1" x14ac:dyDescent="0.15"/>
    <row r="493" ht="12.75" customHeight="1" x14ac:dyDescent="0.15"/>
    <row r="494" ht="12.75" customHeight="1" x14ac:dyDescent="0.15"/>
    <row r="495" ht="12.75" customHeight="1" x14ac:dyDescent="0.15"/>
    <row r="496" ht="12.75" customHeight="1" x14ac:dyDescent="0.15"/>
    <row r="497" ht="12.75" customHeight="1" x14ac:dyDescent="0.15"/>
    <row r="498" ht="12.75" customHeight="1" x14ac:dyDescent="0.15"/>
    <row r="499" ht="12.75" customHeight="1" x14ac:dyDescent="0.15"/>
    <row r="500" ht="12.75" customHeight="1" x14ac:dyDescent="0.15"/>
    <row r="501" ht="12.75" customHeight="1" x14ac:dyDescent="0.15"/>
    <row r="502" ht="12.75" customHeight="1" x14ac:dyDescent="0.15"/>
    <row r="503" ht="12.75" customHeight="1" x14ac:dyDescent="0.15"/>
    <row r="504" ht="12.75" customHeight="1" x14ac:dyDescent="0.15"/>
    <row r="505" ht="12.75" customHeight="1" x14ac:dyDescent="0.15"/>
    <row r="506" ht="12.75" customHeight="1" x14ac:dyDescent="0.15"/>
    <row r="507" ht="12.75" customHeight="1" x14ac:dyDescent="0.15"/>
    <row r="508" ht="12.75" customHeight="1" x14ac:dyDescent="0.15"/>
    <row r="509" ht="12.75" customHeight="1" x14ac:dyDescent="0.15"/>
    <row r="510" ht="12.75" customHeight="1" x14ac:dyDescent="0.15"/>
    <row r="511" ht="12.75" customHeight="1" x14ac:dyDescent="0.15"/>
    <row r="512" ht="12.75" customHeight="1" x14ac:dyDescent="0.15"/>
    <row r="513" ht="12.75" customHeight="1" x14ac:dyDescent="0.15"/>
    <row r="514" ht="12.75" customHeight="1" x14ac:dyDescent="0.15"/>
    <row r="515" ht="12.75" customHeight="1" x14ac:dyDescent="0.15"/>
    <row r="516" ht="12.75" customHeight="1" x14ac:dyDescent="0.15"/>
    <row r="517" ht="12.75" customHeight="1" x14ac:dyDescent="0.15"/>
    <row r="518" ht="12.75" customHeight="1" x14ac:dyDescent="0.15"/>
    <row r="519" ht="12.75" customHeight="1" x14ac:dyDescent="0.15"/>
    <row r="520" ht="12.75" customHeight="1" x14ac:dyDescent="0.15"/>
    <row r="521" ht="12.75" customHeight="1" x14ac:dyDescent="0.15"/>
    <row r="522" ht="12.75" customHeight="1" x14ac:dyDescent="0.15"/>
    <row r="523" ht="12.75" customHeight="1" x14ac:dyDescent="0.15"/>
    <row r="524" ht="12.75" customHeight="1" x14ac:dyDescent="0.15"/>
    <row r="525" ht="12.75" customHeight="1" x14ac:dyDescent="0.15"/>
    <row r="526" ht="12.75" customHeight="1" x14ac:dyDescent="0.15"/>
    <row r="527" ht="12.75" customHeight="1" x14ac:dyDescent="0.15"/>
    <row r="528" ht="12.75" customHeight="1" x14ac:dyDescent="0.15"/>
    <row r="529" ht="12.75" customHeight="1" x14ac:dyDescent="0.15"/>
    <row r="530" ht="12.75" customHeight="1" x14ac:dyDescent="0.15"/>
    <row r="531" ht="12.75" customHeight="1" x14ac:dyDescent="0.15"/>
    <row r="532" ht="12.75" customHeight="1" x14ac:dyDescent="0.15"/>
    <row r="533" ht="12.75" customHeight="1" x14ac:dyDescent="0.15"/>
    <row r="534" ht="12.75" customHeight="1" x14ac:dyDescent="0.15"/>
    <row r="535" ht="12.75" customHeight="1" x14ac:dyDescent="0.15"/>
    <row r="536" ht="12.75" customHeight="1" x14ac:dyDescent="0.15"/>
    <row r="537" ht="12.75" customHeight="1" x14ac:dyDescent="0.15"/>
    <row r="538" ht="12.75" customHeight="1" x14ac:dyDescent="0.15"/>
    <row r="539" ht="12.75" customHeight="1" x14ac:dyDescent="0.15"/>
    <row r="540" ht="12.75" customHeight="1" x14ac:dyDescent="0.15"/>
    <row r="541" ht="12.75" customHeight="1" x14ac:dyDescent="0.15"/>
    <row r="542" ht="12.75" customHeight="1" x14ac:dyDescent="0.15"/>
    <row r="543" ht="12.75" customHeight="1" x14ac:dyDescent="0.15"/>
    <row r="544" ht="12.75" customHeight="1" x14ac:dyDescent="0.15"/>
    <row r="545" ht="12.75" customHeight="1" x14ac:dyDescent="0.15"/>
    <row r="546" ht="12.75" customHeight="1" x14ac:dyDescent="0.15"/>
    <row r="547" ht="12.75" customHeight="1" x14ac:dyDescent="0.15"/>
    <row r="548" ht="12.75" customHeight="1" x14ac:dyDescent="0.15"/>
    <row r="549" ht="12.75" customHeight="1" x14ac:dyDescent="0.15"/>
    <row r="550" ht="12.75" customHeight="1" x14ac:dyDescent="0.15"/>
    <row r="551" ht="12.75" customHeight="1" x14ac:dyDescent="0.15"/>
    <row r="552" ht="12.75" customHeight="1" x14ac:dyDescent="0.15"/>
    <row r="553" ht="12.75" customHeight="1" x14ac:dyDescent="0.15"/>
    <row r="554" ht="12.75" customHeight="1" x14ac:dyDescent="0.15"/>
    <row r="555" ht="12.75" customHeight="1" x14ac:dyDescent="0.15"/>
    <row r="556" ht="12.75" customHeight="1" x14ac:dyDescent="0.15"/>
    <row r="557" ht="12.75" customHeight="1" x14ac:dyDescent="0.15"/>
    <row r="558" ht="12.75" customHeight="1" x14ac:dyDescent="0.15"/>
    <row r="559" ht="12.75" customHeight="1" x14ac:dyDescent="0.15"/>
    <row r="560" ht="12.75" customHeight="1" x14ac:dyDescent="0.15"/>
    <row r="561" ht="12.75" customHeight="1" x14ac:dyDescent="0.15"/>
    <row r="562" ht="12.75" customHeight="1" x14ac:dyDescent="0.15"/>
    <row r="563" ht="12.75" customHeight="1" x14ac:dyDescent="0.15"/>
    <row r="564" ht="12.75" customHeight="1" x14ac:dyDescent="0.15"/>
    <row r="565" ht="12.75" customHeight="1" x14ac:dyDescent="0.15"/>
    <row r="566" ht="12.75" customHeight="1" x14ac:dyDescent="0.15"/>
    <row r="567" ht="12.75" customHeight="1" x14ac:dyDescent="0.15"/>
    <row r="568" ht="12.75" customHeight="1" x14ac:dyDescent="0.15"/>
    <row r="569" ht="12.75" customHeight="1" x14ac:dyDescent="0.15"/>
    <row r="570" ht="12.75" customHeight="1" x14ac:dyDescent="0.15"/>
    <row r="571" ht="12.75" customHeight="1" x14ac:dyDescent="0.15"/>
    <row r="572" ht="12.75" customHeight="1" x14ac:dyDescent="0.15"/>
    <row r="573" ht="12.75" customHeight="1" x14ac:dyDescent="0.15"/>
    <row r="574" ht="12.75" customHeight="1" x14ac:dyDescent="0.15"/>
    <row r="575" ht="12.75" customHeight="1" x14ac:dyDescent="0.15"/>
    <row r="576" ht="12.75" customHeight="1" x14ac:dyDescent="0.15"/>
    <row r="577" ht="12.75" customHeight="1" x14ac:dyDescent="0.15"/>
    <row r="578" ht="12.75" customHeight="1" x14ac:dyDescent="0.15"/>
    <row r="579" ht="12.75" customHeight="1" x14ac:dyDescent="0.15"/>
    <row r="580" ht="12.75" customHeight="1" x14ac:dyDescent="0.15"/>
    <row r="581" ht="12.75" customHeight="1" x14ac:dyDescent="0.15"/>
    <row r="582" ht="12.75" customHeight="1" x14ac:dyDescent="0.15"/>
    <row r="583" ht="12.75" customHeight="1" x14ac:dyDescent="0.15"/>
    <row r="584" ht="12.75" customHeight="1" x14ac:dyDescent="0.15"/>
    <row r="585" ht="12.75" customHeight="1" x14ac:dyDescent="0.15"/>
    <row r="586" ht="12.75" customHeight="1" x14ac:dyDescent="0.15"/>
    <row r="587" ht="12.75" customHeight="1" x14ac:dyDescent="0.15"/>
    <row r="588" ht="12.75" customHeight="1" x14ac:dyDescent="0.15"/>
    <row r="589" ht="12.75" customHeight="1" x14ac:dyDescent="0.15"/>
    <row r="590" ht="12.75" customHeight="1" x14ac:dyDescent="0.15"/>
    <row r="591" ht="12.75" customHeight="1" x14ac:dyDescent="0.15"/>
    <row r="592" ht="12.75" customHeight="1" x14ac:dyDescent="0.15"/>
    <row r="593" ht="12.75" customHeight="1" x14ac:dyDescent="0.15"/>
    <row r="594" ht="12.75" customHeight="1" x14ac:dyDescent="0.15"/>
    <row r="595" ht="12.75" customHeight="1" x14ac:dyDescent="0.15"/>
    <row r="596" ht="12.75" customHeight="1" x14ac:dyDescent="0.15"/>
    <row r="597" ht="12.75" customHeight="1" x14ac:dyDescent="0.15"/>
    <row r="598" ht="12.75" customHeight="1" x14ac:dyDescent="0.15"/>
    <row r="599" ht="12.75" customHeight="1" x14ac:dyDescent="0.15"/>
    <row r="600" ht="12.75" customHeight="1" x14ac:dyDescent="0.15"/>
    <row r="601" ht="12.75" customHeight="1" x14ac:dyDescent="0.15"/>
    <row r="602" ht="12.75" customHeight="1" x14ac:dyDescent="0.15"/>
    <row r="603" ht="12.75" customHeight="1" x14ac:dyDescent="0.15"/>
    <row r="604" ht="12.75" customHeight="1" x14ac:dyDescent="0.15"/>
    <row r="605" ht="12.75" customHeight="1" x14ac:dyDescent="0.15"/>
    <row r="606" ht="12.75" customHeight="1" x14ac:dyDescent="0.15"/>
    <row r="607" ht="12.75" customHeight="1" x14ac:dyDescent="0.15"/>
    <row r="608" ht="12.75" customHeight="1" x14ac:dyDescent="0.15"/>
    <row r="609" ht="12.75" customHeight="1" x14ac:dyDescent="0.15"/>
    <row r="610" ht="12.75" customHeight="1" x14ac:dyDescent="0.15"/>
    <row r="611" ht="12.75" customHeight="1" x14ac:dyDescent="0.15"/>
    <row r="612" ht="12.75" customHeight="1" x14ac:dyDescent="0.15"/>
    <row r="613" ht="12.75" customHeight="1" x14ac:dyDescent="0.15"/>
    <row r="614" ht="12.75" customHeight="1" x14ac:dyDescent="0.15"/>
    <row r="615" ht="12.75" customHeight="1" x14ac:dyDescent="0.15"/>
    <row r="616" ht="12.75" customHeight="1" x14ac:dyDescent="0.15"/>
    <row r="617" ht="12.75" customHeight="1" x14ac:dyDescent="0.15"/>
    <row r="618" ht="12.75" customHeight="1" x14ac:dyDescent="0.15"/>
    <row r="619" ht="12.75" customHeight="1" x14ac:dyDescent="0.15"/>
    <row r="620" ht="12.75" customHeight="1" x14ac:dyDescent="0.15"/>
    <row r="621" ht="12.75" customHeight="1" x14ac:dyDescent="0.15"/>
    <row r="622" ht="12.75" customHeight="1" x14ac:dyDescent="0.15"/>
    <row r="623" ht="12.75" customHeight="1" x14ac:dyDescent="0.15"/>
    <row r="624" ht="12.75" customHeight="1" x14ac:dyDescent="0.15"/>
    <row r="625" ht="12.75" customHeight="1" x14ac:dyDescent="0.15"/>
    <row r="626" ht="12.75" customHeight="1" x14ac:dyDescent="0.15"/>
    <row r="627" ht="12.75" customHeight="1" x14ac:dyDescent="0.15"/>
    <row r="628" ht="12.75" customHeight="1" x14ac:dyDescent="0.15"/>
    <row r="629" ht="12.75" customHeight="1" x14ac:dyDescent="0.15"/>
    <row r="630" ht="12.75" customHeight="1" x14ac:dyDescent="0.15"/>
    <row r="631" ht="12.75" customHeight="1" x14ac:dyDescent="0.15"/>
    <row r="632" ht="12.75" customHeight="1" x14ac:dyDescent="0.15"/>
    <row r="633" ht="12.75" customHeight="1" x14ac:dyDescent="0.15"/>
    <row r="634" ht="12.75" customHeight="1" x14ac:dyDescent="0.15"/>
    <row r="635" ht="12.75" customHeight="1" x14ac:dyDescent="0.15"/>
    <row r="636" ht="12.75" customHeight="1" x14ac:dyDescent="0.15"/>
    <row r="637" ht="12.75" customHeight="1" x14ac:dyDescent="0.15"/>
    <row r="638" ht="12.75" customHeight="1" x14ac:dyDescent="0.15"/>
    <row r="639" ht="12.75" customHeight="1" x14ac:dyDescent="0.15"/>
    <row r="640" ht="12.75" customHeight="1" x14ac:dyDescent="0.15"/>
    <row r="641" ht="12.75" customHeight="1" x14ac:dyDescent="0.15"/>
    <row r="642" ht="12.75" customHeight="1" x14ac:dyDescent="0.15"/>
    <row r="643" ht="12.75" customHeight="1" x14ac:dyDescent="0.15"/>
    <row r="644" ht="12.75" customHeight="1" x14ac:dyDescent="0.15"/>
    <row r="645" ht="12.75" customHeight="1" x14ac:dyDescent="0.15"/>
    <row r="646" ht="12.75" customHeight="1" x14ac:dyDescent="0.15"/>
    <row r="647" ht="12.75" customHeight="1" x14ac:dyDescent="0.15"/>
    <row r="648" ht="12.75" customHeight="1" x14ac:dyDescent="0.15"/>
    <row r="649" ht="12.75" customHeight="1" x14ac:dyDescent="0.15"/>
    <row r="650" ht="12.75" customHeight="1" x14ac:dyDescent="0.15"/>
    <row r="651" ht="12.75" customHeight="1" x14ac:dyDescent="0.15"/>
    <row r="652" ht="12.75" customHeight="1" x14ac:dyDescent="0.15"/>
    <row r="653" ht="12.75" customHeight="1" x14ac:dyDescent="0.15"/>
    <row r="654" ht="12.75" customHeight="1" x14ac:dyDescent="0.15"/>
    <row r="655" ht="12.75" customHeight="1" x14ac:dyDescent="0.15"/>
    <row r="656" ht="12.75" customHeight="1" x14ac:dyDescent="0.15"/>
    <row r="657" ht="12.75" customHeight="1" x14ac:dyDescent="0.15"/>
    <row r="658" ht="12.75" customHeight="1" x14ac:dyDescent="0.15"/>
    <row r="659" ht="12.75" customHeight="1" x14ac:dyDescent="0.15"/>
    <row r="660" ht="12.75" customHeight="1" x14ac:dyDescent="0.15"/>
    <row r="661" ht="12.75" customHeight="1" x14ac:dyDescent="0.15"/>
    <row r="662" ht="12.75" customHeight="1" x14ac:dyDescent="0.15"/>
    <row r="663" ht="12.75" customHeight="1" x14ac:dyDescent="0.15"/>
    <row r="664" ht="12.75" customHeight="1" x14ac:dyDescent="0.15"/>
    <row r="665" ht="12.75" customHeight="1" x14ac:dyDescent="0.15"/>
    <row r="666" ht="12.75" customHeight="1" x14ac:dyDescent="0.15"/>
    <row r="667" ht="12.75" customHeight="1" x14ac:dyDescent="0.15"/>
    <row r="668" ht="12.75" customHeight="1" x14ac:dyDescent="0.15"/>
    <row r="669" ht="12.75" customHeight="1" x14ac:dyDescent="0.15"/>
    <row r="670" ht="12.75" customHeight="1" x14ac:dyDescent="0.15"/>
    <row r="671" ht="12.75" customHeight="1" x14ac:dyDescent="0.15"/>
    <row r="672" ht="12.75" customHeight="1" x14ac:dyDescent="0.15"/>
    <row r="673" ht="12.75" customHeight="1" x14ac:dyDescent="0.15"/>
    <row r="674" ht="12.75" customHeight="1" x14ac:dyDescent="0.15"/>
    <row r="675" ht="12.75" customHeight="1" x14ac:dyDescent="0.15"/>
    <row r="676" ht="12.75" customHeight="1" x14ac:dyDescent="0.15"/>
    <row r="677" ht="12.75" customHeight="1" x14ac:dyDescent="0.15"/>
    <row r="678" ht="12.75" customHeight="1" x14ac:dyDescent="0.15"/>
    <row r="679" ht="12.75" customHeight="1" x14ac:dyDescent="0.15"/>
    <row r="680" ht="12.75" customHeight="1" x14ac:dyDescent="0.15"/>
    <row r="681" ht="12.75" customHeight="1" x14ac:dyDescent="0.15"/>
    <row r="682" ht="12.75" customHeight="1" x14ac:dyDescent="0.15"/>
    <row r="683" ht="12.75" customHeight="1" x14ac:dyDescent="0.15"/>
    <row r="684" ht="12.75" customHeight="1" x14ac:dyDescent="0.15"/>
    <row r="685" ht="12.75" customHeight="1" x14ac:dyDescent="0.15"/>
    <row r="686" ht="12.75" customHeight="1" x14ac:dyDescent="0.15"/>
    <row r="687" ht="12.75" customHeight="1" x14ac:dyDescent="0.15"/>
    <row r="688" ht="12.75" customHeight="1" x14ac:dyDescent="0.15"/>
    <row r="689" ht="12.75" customHeight="1" x14ac:dyDescent="0.15"/>
    <row r="690" ht="12.75" customHeight="1" x14ac:dyDescent="0.15"/>
    <row r="691" ht="12.75" customHeight="1" x14ac:dyDescent="0.15"/>
    <row r="692" ht="12.75" customHeight="1" x14ac:dyDescent="0.15"/>
    <row r="693" ht="12.75" customHeight="1" x14ac:dyDescent="0.15"/>
    <row r="694" ht="12.75" customHeight="1" x14ac:dyDescent="0.15"/>
    <row r="695" ht="12.75" customHeight="1" x14ac:dyDescent="0.15"/>
    <row r="696" ht="12.75" customHeight="1" x14ac:dyDescent="0.15"/>
    <row r="697" ht="12.75" customHeight="1" x14ac:dyDescent="0.15"/>
    <row r="698" ht="12.75" customHeight="1" x14ac:dyDescent="0.15"/>
    <row r="699" ht="12.75" customHeight="1" x14ac:dyDescent="0.15"/>
    <row r="700" ht="12.75" customHeight="1" x14ac:dyDescent="0.15"/>
    <row r="701" ht="12.75" customHeight="1" x14ac:dyDescent="0.15"/>
    <row r="702" ht="12.75" customHeight="1" x14ac:dyDescent="0.15"/>
    <row r="703" ht="12.75" customHeight="1" x14ac:dyDescent="0.15"/>
    <row r="704" ht="12.75" customHeight="1" x14ac:dyDescent="0.15"/>
    <row r="705" ht="12.75" customHeight="1" x14ac:dyDescent="0.15"/>
    <row r="706" ht="12.75" customHeight="1" x14ac:dyDescent="0.15"/>
    <row r="707" ht="12.75" customHeight="1" x14ac:dyDescent="0.15"/>
    <row r="708" ht="12.75" customHeight="1" x14ac:dyDescent="0.15"/>
    <row r="709" ht="12.75" customHeight="1" x14ac:dyDescent="0.15"/>
    <row r="710" ht="12.75" customHeight="1" x14ac:dyDescent="0.15"/>
    <row r="711" ht="12.75" customHeight="1" x14ac:dyDescent="0.15"/>
    <row r="712" ht="12.75" customHeight="1" x14ac:dyDescent="0.15"/>
    <row r="713" ht="12.75" customHeight="1" x14ac:dyDescent="0.15"/>
    <row r="714" ht="12.75" customHeight="1" x14ac:dyDescent="0.15"/>
    <row r="715" ht="12.75" customHeight="1" x14ac:dyDescent="0.15"/>
    <row r="716" ht="12.75" customHeight="1" x14ac:dyDescent="0.15"/>
    <row r="717" ht="12.75" customHeight="1" x14ac:dyDescent="0.15"/>
    <row r="718" ht="12.75" customHeight="1" x14ac:dyDescent="0.15"/>
    <row r="719" ht="12.75" customHeight="1" x14ac:dyDescent="0.15"/>
    <row r="720" ht="12.75" customHeight="1" x14ac:dyDescent="0.15"/>
    <row r="721" ht="12.75" customHeight="1" x14ac:dyDescent="0.15"/>
    <row r="722" ht="12.75" customHeight="1" x14ac:dyDescent="0.15"/>
    <row r="723" ht="12.75" customHeight="1" x14ac:dyDescent="0.15"/>
    <row r="724" ht="12.75" customHeight="1" x14ac:dyDescent="0.15"/>
    <row r="725" ht="12.75" customHeight="1" x14ac:dyDescent="0.15"/>
    <row r="726" ht="12.75" customHeight="1" x14ac:dyDescent="0.15"/>
    <row r="727" ht="12.75" customHeight="1" x14ac:dyDescent="0.15"/>
    <row r="728" ht="12.75" customHeight="1" x14ac:dyDescent="0.15"/>
    <row r="729" ht="12.75" customHeight="1" x14ac:dyDescent="0.15"/>
    <row r="730" ht="12.75" customHeight="1" x14ac:dyDescent="0.15"/>
    <row r="731" ht="12.75" customHeight="1" x14ac:dyDescent="0.15"/>
    <row r="732" ht="12.75" customHeight="1" x14ac:dyDescent="0.15"/>
    <row r="733" ht="12.75" customHeight="1" x14ac:dyDescent="0.15"/>
    <row r="734" ht="12.75" customHeight="1" x14ac:dyDescent="0.15"/>
    <row r="735" ht="12.75" customHeight="1" x14ac:dyDescent="0.15"/>
    <row r="736" ht="12.75" customHeight="1" x14ac:dyDescent="0.15"/>
    <row r="737" ht="12.75" customHeight="1" x14ac:dyDescent="0.15"/>
    <row r="738" ht="12.75" customHeight="1" x14ac:dyDescent="0.15"/>
    <row r="739" ht="12.75" customHeight="1" x14ac:dyDescent="0.15"/>
    <row r="740" ht="12.75" customHeight="1" x14ac:dyDescent="0.15"/>
    <row r="741" ht="12.75" customHeight="1" x14ac:dyDescent="0.15"/>
    <row r="742" ht="12.75" customHeight="1" x14ac:dyDescent="0.15"/>
    <row r="743" ht="12.75" customHeight="1" x14ac:dyDescent="0.15"/>
    <row r="744" ht="12.75" customHeight="1" x14ac:dyDescent="0.15"/>
    <row r="745" ht="12.75" customHeight="1" x14ac:dyDescent="0.15"/>
    <row r="746" ht="12.75" customHeight="1" x14ac:dyDescent="0.15"/>
    <row r="747" ht="12.75" customHeight="1" x14ac:dyDescent="0.15"/>
    <row r="748" ht="12.75" customHeight="1" x14ac:dyDescent="0.15"/>
    <row r="749" ht="12.75" customHeight="1" x14ac:dyDescent="0.15"/>
    <row r="750" ht="12.75" customHeight="1" x14ac:dyDescent="0.15"/>
    <row r="751" ht="12.75" customHeight="1" x14ac:dyDescent="0.15"/>
    <row r="752" ht="12.75" customHeight="1" x14ac:dyDescent="0.15"/>
    <row r="753" ht="12.75" customHeight="1" x14ac:dyDescent="0.15"/>
    <row r="754" ht="12.75" customHeight="1" x14ac:dyDescent="0.15"/>
    <row r="755" ht="12.75" customHeight="1" x14ac:dyDescent="0.15"/>
    <row r="756" ht="12.75" customHeight="1" x14ac:dyDescent="0.15"/>
    <row r="757" ht="12.75" customHeight="1" x14ac:dyDescent="0.15"/>
    <row r="758" ht="12.75" customHeight="1" x14ac:dyDescent="0.15"/>
    <row r="759" ht="12.75" customHeight="1" x14ac:dyDescent="0.15"/>
    <row r="760" ht="12.75" customHeight="1" x14ac:dyDescent="0.15"/>
    <row r="761" ht="12.75" customHeight="1" x14ac:dyDescent="0.15"/>
    <row r="762" ht="12.75" customHeight="1" x14ac:dyDescent="0.15"/>
    <row r="763" ht="12.75" customHeight="1" x14ac:dyDescent="0.15"/>
    <row r="764" ht="12.75" customHeight="1" x14ac:dyDescent="0.15"/>
    <row r="765" ht="12.75" customHeight="1" x14ac:dyDescent="0.15"/>
    <row r="766" ht="12.75" customHeight="1" x14ac:dyDescent="0.15"/>
    <row r="767" ht="12.75" customHeight="1" x14ac:dyDescent="0.15"/>
    <row r="768" ht="12.75" customHeight="1" x14ac:dyDescent="0.15"/>
    <row r="769" ht="12.75" customHeight="1" x14ac:dyDescent="0.15"/>
    <row r="770" ht="12.75" customHeight="1" x14ac:dyDescent="0.15"/>
    <row r="771" ht="12.75" customHeight="1" x14ac:dyDescent="0.15"/>
    <row r="772" ht="12.75" customHeight="1" x14ac:dyDescent="0.15"/>
    <row r="773" ht="12.75" customHeight="1" x14ac:dyDescent="0.15"/>
    <row r="774" ht="12.75" customHeight="1" x14ac:dyDescent="0.15"/>
    <row r="775" ht="12.75" customHeight="1" x14ac:dyDescent="0.15"/>
    <row r="776" ht="12.75" customHeight="1" x14ac:dyDescent="0.15"/>
    <row r="777" ht="12.75" customHeight="1" x14ac:dyDescent="0.15"/>
    <row r="778" ht="12.75" customHeight="1" x14ac:dyDescent="0.15"/>
    <row r="779" ht="12.75" customHeight="1" x14ac:dyDescent="0.15"/>
    <row r="780" ht="12.75" customHeight="1" x14ac:dyDescent="0.15"/>
    <row r="781" ht="12.75" customHeight="1" x14ac:dyDescent="0.15"/>
    <row r="782" ht="12.75" customHeight="1" x14ac:dyDescent="0.15"/>
    <row r="783" ht="12.75" customHeight="1" x14ac:dyDescent="0.15"/>
    <row r="784" ht="12.75" customHeight="1" x14ac:dyDescent="0.15"/>
    <row r="785" ht="12.75" customHeight="1" x14ac:dyDescent="0.15"/>
    <row r="786" ht="12.75" customHeight="1" x14ac:dyDescent="0.15"/>
    <row r="787" ht="12.75" customHeight="1" x14ac:dyDescent="0.15"/>
    <row r="788" ht="12.75" customHeight="1" x14ac:dyDescent="0.15"/>
    <row r="789" ht="12.75" customHeight="1" x14ac:dyDescent="0.15"/>
    <row r="790" ht="12.75" customHeight="1" x14ac:dyDescent="0.15"/>
    <row r="791" ht="12.75" customHeight="1" x14ac:dyDescent="0.15"/>
    <row r="792" ht="12.75" customHeight="1" x14ac:dyDescent="0.15"/>
    <row r="793" ht="12.75" customHeight="1" x14ac:dyDescent="0.15"/>
    <row r="794" ht="12.75" customHeight="1" x14ac:dyDescent="0.15"/>
    <row r="795" ht="12.75" customHeight="1" x14ac:dyDescent="0.15"/>
    <row r="796" ht="12.75" customHeight="1" x14ac:dyDescent="0.15"/>
    <row r="797" ht="12.75" customHeight="1" x14ac:dyDescent="0.15"/>
    <row r="798" ht="12.75" customHeight="1" x14ac:dyDescent="0.15"/>
    <row r="799" ht="12.75" customHeight="1" x14ac:dyDescent="0.15"/>
    <row r="800" ht="12.75" customHeight="1" x14ac:dyDescent="0.15"/>
    <row r="801" ht="12.75" customHeight="1" x14ac:dyDescent="0.15"/>
    <row r="802" ht="12.75" customHeight="1" x14ac:dyDescent="0.15"/>
    <row r="803" ht="12.75" customHeight="1" x14ac:dyDescent="0.15"/>
    <row r="804" ht="12.75" customHeight="1" x14ac:dyDescent="0.15"/>
    <row r="805" ht="12.75" customHeight="1" x14ac:dyDescent="0.15"/>
    <row r="806" ht="12.75" customHeight="1" x14ac:dyDescent="0.15"/>
    <row r="807" ht="12.75" customHeight="1" x14ac:dyDescent="0.15"/>
    <row r="808" ht="12.75" customHeight="1" x14ac:dyDescent="0.15"/>
    <row r="809" ht="12.75" customHeight="1" x14ac:dyDescent="0.15"/>
    <row r="810" ht="12.75" customHeight="1" x14ac:dyDescent="0.15"/>
    <row r="811" ht="12.75" customHeight="1" x14ac:dyDescent="0.15"/>
    <row r="812" ht="12.75" customHeight="1" x14ac:dyDescent="0.15"/>
    <row r="813" ht="12.75" customHeight="1" x14ac:dyDescent="0.15"/>
    <row r="814" ht="12.75" customHeight="1" x14ac:dyDescent="0.15"/>
    <row r="815" ht="12.75" customHeight="1" x14ac:dyDescent="0.15"/>
    <row r="816" ht="12.75" customHeight="1" x14ac:dyDescent="0.15"/>
    <row r="817" ht="12.75" customHeight="1" x14ac:dyDescent="0.15"/>
    <row r="818" ht="12.75" customHeight="1" x14ac:dyDescent="0.15"/>
    <row r="819" ht="12.75" customHeight="1" x14ac:dyDescent="0.15"/>
    <row r="820" ht="12.75" customHeight="1" x14ac:dyDescent="0.15"/>
    <row r="821" ht="12.75" customHeight="1" x14ac:dyDescent="0.15"/>
    <row r="822" ht="12.75" customHeight="1" x14ac:dyDescent="0.15"/>
    <row r="823" ht="12.75" customHeight="1" x14ac:dyDescent="0.15"/>
    <row r="824" ht="12.75" customHeight="1" x14ac:dyDescent="0.15"/>
    <row r="825" ht="12.75" customHeight="1" x14ac:dyDescent="0.15"/>
    <row r="826" ht="12.75" customHeight="1" x14ac:dyDescent="0.15"/>
    <row r="827" ht="12.75" customHeight="1" x14ac:dyDescent="0.15"/>
    <row r="828" ht="12.75" customHeight="1" x14ac:dyDescent="0.15"/>
    <row r="829" ht="12.75" customHeight="1" x14ac:dyDescent="0.15"/>
    <row r="830" ht="12.75" customHeight="1" x14ac:dyDescent="0.15"/>
    <row r="831" ht="12.75" customHeight="1" x14ac:dyDescent="0.15"/>
    <row r="832" ht="12.75" customHeight="1" x14ac:dyDescent="0.15"/>
    <row r="833" ht="12.75" customHeight="1" x14ac:dyDescent="0.15"/>
    <row r="834" ht="12.75" customHeight="1" x14ac:dyDescent="0.15"/>
    <row r="835" ht="12.75" customHeight="1" x14ac:dyDescent="0.15"/>
    <row r="836" ht="12.75" customHeight="1" x14ac:dyDescent="0.15"/>
    <row r="837" ht="12.75" customHeight="1" x14ac:dyDescent="0.15"/>
    <row r="838" ht="12.75" customHeight="1" x14ac:dyDescent="0.15"/>
    <row r="839" ht="12.75" customHeight="1" x14ac:dyDescent="0.15"/>
    <row r="840" ht="12.75" customHeight="1" x14ac:dyDescent="0.15"/>
    <row r="841" ht="12.75" customHeight="1" x14ac:dyDescent="0.15"/>
    <row r="842" ht="12.75" customHeight="1" x14ac:dyDescent="0.15"/>
    <row r="843" ht="12.75" customHeight="1" x14ac:dyDescent="0.15"/>
    <row r="844" ht="12.75" customHeight="1" x14ac:dyDescent="0.15"/>
    <row r="845" ht="12.75" customHeight="1" x14ac:dyDescent="0.15"/>
    <row r="846" ht="12.75" customHeight="1" x14ac:dyDescent="0.15"/>
    <row r="847" ht="12.75" customHeight="1" x14ac:dyDescent="0.15"/>
    <row r="848" ht="12.75" customHeight="1" x14ac:dyDescent="0.15"/>
    <row r="849" ht="12.75" customHeight="1" x14ac:dyDescent="0.15"/>
    <row r="850" ht="12.75" customHeight="1" x14ac:dyDescent="0.15"/>
    <row r="851" ht="12.75" customHeight="1" x14ac:dyDescent="0.15"/>
    <row r="852" ht="12.75" customHeight="1" x14ac:dyDescent="0.15"/>
    <row r="853" ht="12.75" customHeight="1" x14ac:dyDescent="0.15"/>
    <row r="854" ht="12.75" customHeight="1" x14ac:dyDescent="0.15"/>
    <row r="855" ht="12.75" customHeight="1" x14ac:dyDescent="0.15"/>
    <row r="856" ht="12.75" customHeight="1" x14ac:dyDescent="0.15"/>
    <row r="857" ht="12.75" customHeight="1" x14ac:dyDescent="0.15"/>
    <row r="858" ht="12.75" customHeight="1" x14ac:dyDescent="0.15"/>
    <row r="859" ht="12.75" customHeight="1" x14ac:dyDescent="0.15"/>
    <row r="860" ht="12.75" customHeight="1" x14ac:dyDescent="0.15"/>
    <row r="861" ht="12.75" customHeight="1" x14ac:dyDescent="0.15"/>
    <row r="862" ht="12.75" customHeight="1" x14ac:dyDescent="0.15"/>
    <row r="863" ht="12.75" customHeight="1" x14ac:dyDescent="0.15"/>
    <row r="864" ht="12.75" customHeight="1" x14ac:dyDescent="0.15"/>
    <row r="865" ht="12.75" customHeight="1" x14ac:dyDescent="0.15"/>
    <row r="866" ht="12.75" customHeight="1" x14ac:dyDescent="0.15"/>
    <row r="867" ht="12.75" customHeight="1" x14ac:dyDescent="0.15"/>
    <row r="868" ht="12.75" customHeight="1" x14ac:dyDescent="0.15"/>
    <row r="869" ht="12.75" customHeight="1" x14ac:dyDescent="0.15"/>
    <row r="870" ht="12.75" customHeight="1" x14ac:dyDescent="0.15"/>
    <row r="871" ht="12.75" customHeight="1" x14ac:dyDescent="0.15"/>
    <row r="872" ht="12.75" customHeight="1" x14ac:dyDescent="0.15"/>
    <row r="873" ht="12.75" customHeight="1" x14ac:dyDescent="0.15"/>
    <row r="874" ht="12.75" customHeight="1" x14ac:dyDescent="0.15"/>
    <row r="875" ht="12.75" customHeight="1" x14ac:dyDescent="0.15"/>
    <row r="876" ht="12.75" customHeight="1" x14ac:dyDescent="0.15"/>
    <row r="877" ht="12.75" customHeight="1" x14ac:dyDescent="0.15"/>
    <row r="878" ht="12.75" customHeight="1" x14ac:dyDescent="0.15"/>
    <row r="879" ht="12.75" customHeight="1" x14ac:dyDescent="0.15"/>
    <row r="880" ht="12.75" customHeight="1" x14ac:dyDescent="0.15"/>
    <row r="881" ht="12.75" customHeight="1" x14ac:dyDescent="0.15"/>
    <row r="882" ht="12.75" customHeight="1" x14ac:dyDescent="0.15"/>
    <row r="883" ht="12.75" customHeight="1" x14ac:dyDescent="0.15"/>
    <row r="884" ht="12.75" customHeight="1" x14ac:dyDescent="0.15"/>
    <row r="885" ht="12.75" customHeight="1" x14ac:dyDescent="0.15"/>
    <row r="886" ht="12.75" customHeight="1" x14ac:dyDescent="0.15"/>
    <row r="887" ht="12.75" customHeight="1" x14ac:dyDescent="0.15"/>
    <row r="888" ht="12.75" customHeight="1" x14ac:dyDescent="0.15"/>
    <row r="889" ht="12.75" customHeight="1" x14ac:dyDescent="0.15"/>
    <row r="890" ht="12.75" customHeight="1" x14ac:dyDescent="0.15"/>
    <row r="891" ht="12.75" customHeight="1" x14ac:dyDescent="0.15"/>
    <row r="892" ht="12.75" customHeight="1" x14ac:dyDescent="0.15"/>
    <row r="893" ht="12.75" customHeight="1" x14ac:dyDescent="0.15"/>
    <row r="894" ht="12.75" customHeight="1" x14ac:dyDescent="0.15"/>
    <row r="895" ht="12.75" customHeight="1" x14ac:dyDescent="0.15"/>
    <row r="896" ht="12.75" customHeight="1" x14ac:dyDescent="0.15"/>
    <row r="897" ht="12.75" customHeight="1" x14ac:dyDescent="0.15"/>
    <row r="898" ht="12.75" customHeight="1" x14ac:dyDescent="0.15"/>
    <row r="899" ht="12.75" customHeight="1" x14ac:dyDescent="0.15"/>
    <row r="900" ht="12.75" customHeight="1" x14ac:dyDescent="0.15"/>
    <row r="901" ht="12.75" customHeight="1" x14ac:dyDescent="0.15"/>
    <row r="902" ht="12.75" customHeight="1" x14ac:dyDescent="0.15"/>
    <row r="903" ht="12.75" customHeight="1" x14ac:dyDescent="0.15"/>
    <row r="904" ht="12.75" customHeight="1" x14ac:dyDescent="0.15"/>
    <row r="905" ht="12.75" customHeight="1" x14ac:dyDescent="0.15"/>
    <row r="906" ht="12.75" customHeight="1" x14ac:dyDescent="0.15"/>
    <row r="907" ht="12.75" customHeight="1" x14ac:dyDescent="0.15"/>
    <row r="908" ht="12.75" customHeight="1" x14ac:dyDescent="0.15"/>
    <row r="909" ht="12.75" customHeight="1" x14ac:dyDescent="0.15"/>
    <row r="910" ht="12.75" customHeight="1" x14ac:dyDescent="0.15"/>
    <row r="911" ht="12.75" customHeight="1" x14ac:dyDescent="0.15"/>
    <row r="912" ht="12.75" customHeight="1" x14ac:dyDescent="0.15"/>
    <row r="913" ht="12.75" customHeight="1" x14ac:dyDescent="0.15"/>
    <row r="914" ht="12.75" customHeight="1" x14ac:dyDescent="0.15"/>
    <row r="915" ht="12.75" customHeight="1" x14ac:dyDescent="0.15"/>
    <row r="916" ht="12.75" customHeight="1" x14ac:dyDescent="0.15"/>
    <row r="917" ht="12.75" customHeight="1" x14ac:dyDescent="0.15"/>
    <row r="918" ht="12.75" customHeight="1" x14ac:dyDescent="0.15"/>
    <row r="919" ht="12.75" customHeight="1" x14ac:dyDescent="0.15"/>
    <row r="920" ht="12.75" customHeight="1" x14ac:dyDescent="0.15"/>
    <row r="921" ht="12.75" customHeight="1" x14ac:dyDescent="0.15"/>
    <row r="922" ht="12.75" customHeight="1" x14ac:dyDescent="0.15"/>
    <row r="923" ht="12.75" customHeight="1" x14ac:dyDescent="0.15"/>
    <row r="924" ht="12.75" customHeight="1" x14ac:dyDescent="0.15"/>
    <row r="925" ht="12.75" customHeight="1" x14ac:dyDescent="0.15"/>
    <row r="926" ht="12.75" customHeight="1" x14ac:dyDescent="0.15"/>
    <row r="927" ht="12.75" customHeight="1" x14ac:dyDescent="0.15"/>
    <row r="928" ht="12.75" customHeight="1" x14ac:dyDescent="0.15"/>
    <row r="929" ht="12.75" customHeight="1" x14ac:dyDescent="0.15"/>
    <row r="930" ht="12.75" customHeight="1" x14ac:dyDescent="0.15"/>
    <row r="931" ht="12.75" customHeight="1" x14ac:dyDescent="0.15"/>
    <row r="932" ht="12.75" customHeight="1" x14ac:dyDescent="0.15"/>
    <row r="933" ht="12.75" customHeight="1" x14ac:dyDescent="0.15"/>
    <row r="934" ht="12.75" customHeight="1" x14ac:dyDescent="0.15"/>
    <row r="935" ht="12.75" customHeight="1" x14ac:dyDescent="0.15"/>
    <row r="936" ht="12.75" customHeight="1" x14ac:dyDescent="0.15"/>
    <row r="937" ht="12.75" customHeight="1" x14ac:dyDescent="0.15"/>
    <row r="938" ht="12.75" customHeight="1" x14ac:dyDescent="0.15"/>
    <row r="939" ht="12.75" customHeight="1" x14ac:dyDescent="0.15"/>
    <row r="940" ht="12.75" customHeight="1" x14ac:dyDescent="0.15"/>
    <row r="941" ht="12.75" customHeight="1" x14ac:dyDescent="0.15"/>
    <row r="942" ht="12.75" customHeight="1" x14ac:dyDescent="0.15"/>
    <row r="943" ht="12.75" customHeight="1" x14ac:dyDescent="0.15"/>
    <row r="944" ht="12.75" customHeight="1" x14ac:dyDescent="0.15"/>
    <row r="945" ht="12.75" customHeight="1" x14ac:dyDescent="0.15"/>
    <row r="946" ht="12.75" customHeight="1" x14ac:dyDescent="0.15"/>
    <row r="947" ht="12.75" customHeight="1" x14ac:dyDescent="0.15"/>
    <row r="948" ht="12.75" customHeight="1" x14ac:dyDescent="0.15"/>
    <row r="949" ht="12.75" customHeight="1" x14ac:dyDescent="0.15"/>
    <row r="950" ht="12.75" customHeight="1" x14ac:dyDescent="0.15"/>
    <row r="951" ht="12.75" customHeight="1" x14ac:dyDescent="0.15"/>
    <row r="952" ht="12.75" customHeight="1" x14ac:dyDescent="0.15"/>
    <row r="953" ht="12.75" customHeight="1" x14ac:dyDescent="0.15"/>
    <row r="954" ht="12.75" customHeight="1" x14ac:dyDescent="0.15"/>
    <row r="955" ht="12.75" customHeight="1" x14ac:dyDescent="0.15"/>
    <row r="956" ht="12.75" customHeight="1" x14ac:dyDescent="0.15"/>
    <row r="957" ht="12.75" customHeight="1" x14ac:dyDescent="0.15"/>
    <row r="958" ht="12.75" customHeight="1" x14ac:dyDescent="0.15"/>
    <row r="959" ht="12.75" customHeight="1" x14ac:dyDescent="0.15"/>
    <row r="960" ht="12.75" customHeight="1" x14ac:dyDescent="0.15"/>
    <row r="961" ht="12.75" customHeight="1" x14ac:dyDescent="0.15"/>
    <row r="962" ht="12.75" customHeight="1" x14ac:dyDescent="0.15"/>
    <row r="963" ht="12.75" customHeight="1" x14ac:dyDescent="0.15"/>
    <row r="964" ht="12.75" customHeight="1" x14ac:dyDescent="0.15"/>
    <row r="965" ht="12.75" customHeight="1" x14ac:dyDescent="0.15"/>
    <row r="966" ht="12.75" customHeight="1" x14ac:dyDescent="0.15"/>
    <row r="967" ht="12.75" customHeight="1" x14ac:dyDescent="0.15"/>
    <row r="968" ht="12.75" customHeight="1" x14ac:dyDescent="0.15"/>
    <row r="969" ht="12.75" customHeight="1" x14ac:dyDescent="0.15"/>
    <row r="970" ht="12.75" customHeight="1" x14ac:dyDescent="0.15"/>
    <row r="971" ht="12.75" customHeight="1" x14ac:dyDescent="0.15"/>
    <row r="972" ht="12.75" customHeight="1" x14ac:dyDescent="0.15"/>
    <row r="973" ht="12.75" customHeight="1" x14ac:dyDescent="0.15"/>
    <row r="974" ht="12.75" customHeight="1" x14ac:dyDescent="0.15"/>
    <row r="975" ht="12.75" customHeight="1" x14ac:dyDescent="0.15"/>
    <row r="976" ht="12.75" customHeight="1" x14ac:dyDescent="0.15"/>
    <row r="977" ht="12.75" customHeight="1" x14ac:dyDescent="0.15"/>
    <row r="978" ht="12.75" customHeight="1" x14ac:dyDescent="0.15"/>
    <row r="979" ht="12.75" customHeight="1" x14ac:dyDescent="0.15"/>
    <row r="980" ht="12.75" customHeight="1" x14ac:dyDescent="0.15"/>
    <row r="981" ht="12.75" customHeight="1" x14ac:dyDescent="0.15"/>
    <row r="982" ht="12.75" customHeight="1" x14ac:dyDescent="0.15"/>
    <row r="983" ht="12.75" customHeight="1" x14ac:dyDescent="0.15"/>
    <row r="984" ht="12.75" customHeight="1" x14ac:dyDescent="0.15"/>
    <row r="985" ht="12.75" customHeight="1" x14ac:dyDescent="0.15"/>
    <row r="986" ht="12.75" customHeight="1" x14ac:dyDescent="0.15"/>
    <row r="987" ht="12.75" customHeight="1" x14ac:dyDescent="0.15"/>
    <row r="988" ht="12.75" customHeight="1" x14ac:dyDescent="0.15"/>
    <row r="989" ht="12.75" customHeight="1" x14ac:dyDescent="0.15"/>
    <row r="990" ht="12.75" customHeight="1" x14ac:dyDescent="0.15"/>
    <row r="991" ht="12.75" customHeight="1" x14ac:dyDescent="0.15"/>
    <row r="992" ht="12.75" customHeight="1" x14ac:dyDescent="0.15"/>
    <row r="993" ht="12.75" customHeight="1" x14ac:dyDescent="0.15"/>
    <row r="994" ht="12.75" customHeight="1" x14ac:dyDescent="0.15"/>
    <row r="995" ht="12.75" customHeight="1" x14ac:dyDescent="0.15"/>
    <row r="996" ht="12.75" customHeight="1" x14ac:dyDescent="0.15"/>
    <row r="997" ht="12.75" customHeight="1" x14ac:dyDescent="0.15"/>
    <row r="998" ht="12.75" customHeight="1" x14ac:dyDescent="0.15"/>
    <row r="999" ht="12.75" customHeight="1" x14ac:dyDescent="0.15"/>
    <row r="1000" ht="12.75" customHeight="1" x14ac:dyDescent="0.15"/>
    <row r="1001" ht="12.75" customHeight="1" x14ac:dyDescent="0.15"/>
    <row r="1002" ht="12.75" customHeight="1" x14ac:dyDescent="0.15"/>
    <row r="1003" ht="12.75" customHeight="1" x14ac:dyDescent="0.15"/>
    <row r="1004" ht="12.75" customHeight="1" x14ac:dyDescent="0.15"/>
    <row r="1005" ht="12.75" customHeight="1" x14ac:dyDescent="0.15"/>
    <row r="1006" ht="12.75" customHeight="1" x14ac:dyDescent="0.15"/>
    <row r="1007" ht="12.75" customHeight="1" x14ac:dyDescent="0.15"/>
    <row r="1008" ht="12.75" customHeight="1" x14ac:dyDescent="0.15"/>
    <row r="1009" ht="12.75" customHeight="1" x14ac:dyDescent="0.15"/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I1000"/>
  <sheetViews>
    <sheetView workbookViewId="0">
      <selection activeCell="E3" sqref="E3"/>
    </sheetView>
  </sheetViews>
  <sheetFormatPr baseColWidth="10" defaultColWidth="12.5" defaultRowHeight="15" customHeight="1" x14ac:dyDescent="0.15"/>
  <cols>
    <col min="1" max="1" width="34" customWidth="1"/>
    <col min="2" max="61" width="20.33203125" customWidth="1"/>
  </cols>
  <sheetData>
    <row r="1" spans="1:61" ht="12.75" customHeight="1" x14ac:dyDescent="0.15">
      <c r="A1" s="27" t="s">
        <v>242</v>
      </c>
      <c r="B1" s="27" t="s">
        <v>243</v>
      </c>
      <c r="C1" s="27" t="s">
        <v>244</v>
      </c>
      <c r="D1" s="27" t="s">
        <v>245</v>
      </c>
      <c r="E1" s="27" t="s">
        <v>246</v>
      </c>
      <c r="F1" s="27" t="s">
        <v>247</v>
      </c>
      <c r="G1" s="27" t="s">
        <v>248</v>
      </c>
      <c r="H1" s="27" t="s">
        <v>249</v>
      </c>
      <c r="I1" s="27" t="s">
        <v>250</v>
      </c>
      <c r="J1" s="27" t="s">
        <v>251</v>
      </c>
      <c r="K1" s="27" t="s">
        <v>252</v>
      </c>
      <c r="L1" s="27" t="s">
        <v>253</v>
      </c>
      <c r="M1" s="27" t="s">
        <v>254</v>
      </c>
      <c r="N1" s="27" t="s">
        <v>255</v>
      </c>
      <c r="O1" s="27" t="s">
        <v>256</v>
      </c>
      <c r="P1" s="27" t="s">
        <v>257</v>
      </c>
      <c r="Q1" s="27" t="s">
        <v>258</v>
      </c>
      <c r="R1" s="27" t="s">
        <v>259</v>
      </c>
      <c r="S1" s="27" t="s">
        <v>260</v>
      </c>
      <c r="T1" s="27" t="s">
        <v>261</v>
      </c>
      <c r="U1" s="27" t="s">
        <v>262</v>
      </c>
      <c r="V1" s="27" t="s">
        <v>263</v>
      </c>
      <c r="W1" s="27" t="s">
        <v>264</v>
      </c>
      <c r="X1" s="27" t="s">
        <v>265</v>
      </c>
      <c r="Y1" s="27" t="s">
        <v>266</v>
      </c>
      <c r="Z1" s="27" t="s">
        <v>267</v>
      </c>
      <c r="AA1" s="27" t="s">
        <v>268</v>
      </c>
      <c r="AB1" s="27" t="s">
        <v>269</v>
      </c>
      <c r="AC1" s="27" t="s">
        <v>270</v>
      </c>
      <c r="AD1" s="27" t="s">
        <v>271</v>
      </c>
      <c r="AE1" s="27" t="s">
        <v>272</v>
      </c>
      <c r="AF1" s="27" t="s">
        <v>273</v>
      </c>
      <c r="AG1" s="27" t="s">
        <v>274</v>
      </c>
      <c r="AH1" s="27" t="s">
        <v>275</v>
      </c>
      <c r="AI1" s="27" t="s">
        <v>276</v>
      </c>
      <c r="AJ1" s="27" t="s">
        <v>277</v>
      </c>
      <c r="AK1" s="27" t="s">
        <v>278</v>
      </c>
      <c r="AL1" s="27" t="s">
        <v>279</v>
      </c>
      <c r="AM1" s="27" t="s">
        <v>280</v>
      </c>
      <c r="AN1" s="27" t="s">
        <v>281</v>
      </c>
      <c r="AO1" s="27" t="s">
        <v>282</v>
      </c>
      <c r="AP1" s="27" t="s">
        <v>283</v>
      </c>
      <c r="AQ1" s="27" t="s">
        <v>284</v>
      </c>
      <c r="AR1" s="27" t="s">
        <v>285</v>
      </c>
      <c r="AS1" s="27" t="s">
        <v>286</v>
      </c>
      <c r="AT1" s="27" t="s">
        <v>287</v>
      </c>
      <c r="AU1" s="27" t="s">
        <v>288</v>
      </c>
      <c r="AV1" s="27" t="s">
        <v>289</v>
      </c>
      <c r="AW1" s="27" t="s">
        <v>290</v>
      </c>
      <c r="AX1" s="27" t="s">
        <v>291</v>
      </c>
      <c r="AY1" s="27" t="s">
        <v>292</v>
      </c>
      <c r="AZ1" s="27" t="s">
        <v>293</v>
      </c>
      <c r="BA1" s="27" t="s">
        <v>294</v>
      </c>
      <c r="BB1" s="27" t="s">
        <v>295</v>
      </c>
      <c r="BC1" s="27" t="s">
        <v>296</v>
      </c>
      <c r="BD1" s="27" t="s">
        <v>297</v>
      </c>
      <c r="BE1" s="27" t="s">
        <v>298</v>
      </c>
      <c r="BF1" s="27" t="s">
        <v>299</v>
      </c>
      <c r="BG1" s="27" t="s">
        <v>300</v>
      </c>
      <c r="BH1" s="27" t="s">
        <v>301</v>
      </c>
      <c r="BI1" s="27" t="s">
        <v>302</v>
      </c>
    </row>
    <row r="2" spans="1:61" ht="12.75" customHeight="1" x14ac:dyDescent="0.15">
      <c r="A2" s="27" t="s">
        <v>212</v>
      </c>
      <c r="B2" s="27">
        <v>8000</v>
      </c>
      <c r="C2" s="27">
        <v>8000</v>
      </c>
      <c r="D2" s="27">
        <v>8000</v>
      </c>
      <c r="E2" s="27">
        <v>8000</v>
      </c>
      <c r="F2" s="27">
        <v>8000</v>
      </c>
      <c r="G2" s="27">
        <v>35000</v>
      </c>
      <c r="H2" s="27">
        <v>69000</v>
      </c>
      <c r="I2" s="27">
        <v>49000</v>
      </c>
      <c r="J2" s="27">
        <v>51000</v>
      </c>
      <c r="K2" s="27">
        <v>35000</v>
      </c>
      <c r="L2" s="27">
        <v>25000</v>
      </c>
      <c r="M2" s="27">
        <v>51000</v>
      </c>
      <c r="N2" s="27">
        <v>0</v>
      </c>
      <c r="O2" s="27">
        <v>0</v>
      </c>
      <c r="P2" s="27">
        <v>0</v>
      </c>
      <c r="Q2" s="27">
        <v>0</v>
      </c>
      <c r="R2" s="27">
        <v>0</v>
      </c>
      <c r="S2" s="27">
        <v>0</v>
      </c>
      <c r="T2" s="27">
        <v>0</v>
      </c>
      <c r="U2" s="27">
        <v>0</v>
      </c>
      <c r="V2" s="27">
        <v>0</v>
      </c>
      <c r="W2" s="27">
        <v>0</v>
      </c>
      <c r="X2" s="27">
        <v>0</v>
      </c>
      <c r="Y2" s="27">
        <v>0</v>
      </c>
      <c r="Z2" s="27">
        <v>0</v>
      </c>
      <c r="AA2" s="27">
        <v>0</v>
      </c>
      <c r="AB2" s="27">
        <v>0</v>
      </c>
      <c r="AC2" s="27">
        <v>0</v>
      </c>
      <c r="AD2" s="27">
        <v>0</v>
      </c>
      <c r="AE2" s="27">
        <v>0</v>
      </c>
      <c r="AF2" s="27">
        <v>0</v>
      </c>
      <c r="AG2" s="27">
        <v>0</v>
      </c>
      <c r="AH2" s="27">
        <v>0</v>
      </c>
      <c r="AI2" s="27">
        <v>0</v>
      </c>
      <c r="AJ2" s="27">
        <v>0</v>
      </c>
      <c r="AK2" s="27">
        <v>0</v>
      </c>
      <c r="AL2" s="27">
        <v>0</v>
      </c>
      <c r="AM2" s="27">
        <v>0</v>
      </c>
      <c r="AN2" s="27">
        <v>0</v>
      </c>
      <c r="AO2" s="27">
        <v>0</v>
      </c>
      <c r="AP2" s="27">
        <v>0</v>
      </c>
      <c r="AQ2" s="27">
        <v>0</v>
      </c>
      <c r="AR2" s="27">
        <v>0</v>
      </c>
      <c r="AS2" s="27">
        <v>0</v>
      </c>
      <c r="AT2" s="27">
        <v>0</v>
      </c>
      <c r="AU2" s="27">
        <v>0</v>
      </c>
      <c r="AV2" s="27">
        <v>0</v>
      </c>
      <c r="AW2" s="27">
        <v>0</v>
      </c>
      <c r="AX2" s="27">
        <v>0</v>
      </c>
      <c r="AY2" s="27">
        <v>0</v>
      </c>
      <c r="AZ2" s="27">
        <v>0</v>
      </c>
      <c r="BA2" s="27">
        <v>0</v>
      </c>
      <c r="BB2" s="27">
        <v>0</v>
      </c>
      <c r="BC2" s="27">
        <v>0</v>
      </c>
      <c r="BD2" s="27">
        <v>0</v>
      </c>
      <c r="BE2" s="27">
        <v>0</v>
      </c>
      <c r="BF2" s="27">
        <v>0</v>
      </c>
      <c r="BG2" s="27">
        <v>0</v>
      </c>
      <c r="BH2" s="27">
        <v>0</v>
      </c>
      <c r="BI2" s="27">
        <v>0</v>
      </c>
    </row>
    <row r="3" spans="1:61" ht="12.75" customHeight="1" x14ac:dyDescent="0.15">
      <c r="A3" s="27" t="s">
        <v>214</v>
      </c>
      <c r="B3" s="27"/>
      <c r="C3" s="27"/>
      <c r="D3" s="27">
        <f>10750+10750+5400</f>
        <v>26900</v>
      </c>
      <c r="E3" s="27">
        <v>27500</v>
      </c>
      <c r="F3" s="27">
        <f>40000+26900</f>
        <v>66900</v>
      </c>
      <c r="G3" s="27">
        <f>19000+16000</f>
        <v>35000</v>
      </c>
      <c r="H3" s="27">
        <f>25000+16000+19000+26400</f>
        <v>86400</v>
      </c>
      <c r="I3" s="27">
        <f>21500+19000+29750+58080</f>
        <v>128330</v>
      </c>
      <c r="J3" s="27">
        <f>50000+13750+19000</f>
        <v>82750</v>
      </c>
      <c r="K3" s="27">
        <f>100000+34000</f>
        <v>134000</v>
      </c>
      <c r="L3" s="27">
        <v>115000</v>
      </c>
      <c r="M3" s="27">
        <v>115000</v>
      </c>
      <c r="N3" s="27">
        <v>0</v>
      </c>
      <c r="O3" s="27">
        <v>0</v>
      </c>
      <c r="P3" s="27">
        <v>0</v>
      </c>
      <c r="Q3" s="27">
        <v>0</v>
      </c>
      <c r="R3" s="27">
        <v>0</v>
      </c>
      <c r="S3" s="27">
        <v>0</v>
      </c>
      <c r="T3" s="27">
        <v>0</v>
      </c>
      <c r="U3" s="27">
        <v>0</v>
      </c>
      <c r="V3" s="27">
        <v>0</v>
      </c>
      <c r="W3" s="27">
        <v>0</v>
      </c>
      <c r="X3" s="27">
        <v>0</v>
      </c>
      <c r="Y3" s="27">
        <v>0</v>
      </c>
      <c r="Z3" s="27">
        <v>0</v>
      </c>
      <c r="AA3" s="27">
        <v>0</v>
      </c>
      <c r="AB3" s="27">
        <v>0</v>
      </c>
      <c r="AC3" s="27">
        <v>0</v>
      </c>
      <c r="AD3" s="27">
        <v>0</v>
      </c>
      <c r="AE3" s="27">
        <v>0</v>
      </c>
      <c r="AF3" s="27">
        <v>0</v>
      </c>
      <c r="AG3" s="27">
        <v>0</v>
      </c>
      <c r="AH3" s="27">
        <v>0</v>
      </c>
      <c r="AI3" s="27">
        <v>0</v>
      </c>
      <c r="AJ3" s="27">
        <v>0</v>
      </c>
      <c r="AK3" s="27">
        <v>0</v>
      </c>
      <c r="AL3" s="27">
        <v>0</v>
      </c>
      <c r="AM3" s="27">
        <v>0</v>
      </c>
      <c r="AN3" s="27">
        <v>0</v>
      </c>
      <c r="AO3" s="27">
        <v>0</v>
      </c>
      <c r="AP3" s="27">
        <v>0</v>
      </c>
      <c r="AQ3" s="27">
        <v>0</v>
      </c>
      <c r="AR3" s="27">
        <v>0</v>
      </c>
      <c r="AS3" s="27">
        <v>0</v>
      </c>
      <c r="AT3" s="27">
        <v>0</v>
      </c>
      <c r="AU3" s="27">
        <v>0</v>
      </c>
      <c r="AV3" s="27">
        <v>0</v>
      </c>
      <c r="AW3" s="27">
        <v>0</v>
      </c>
      <c r="AX3" s="27">
        <v>0</v>
      </c>
      <c r="AY3" s="27">
        <v>0</v>
      </c>
      <c r="AZ3" s="27">
        <v>0</v>
      </c>
      <c r="BA3" s="27">
        <v>0</v>
      </c>
      <c r="BB3" s="27">
        <v>0</v>
      </c>
      <c r="BC3" s="27">
        <v>0</v>
      </c>
      <c r="BD3" s="27">
        <v>0</v>
      </c>
      <c r="BE3" s="27">
        <v>0</v>
      </c>
      <c r="BF3" s="27">
        <v>0</v>
      </c>
      <c r="BG3" s="27">
        <v>0</v>
      </c>
      <c r="BH3" s="27">
        <v>0</v>
      </c>
      <c r="BI3" s="27">
        <v>0</v>
      </c>
    </row>
    <row r="4" spans="1:61" ht="12.75" customHeight="1" x14ac:dyDescent="0.15">
      <c r="A4" s="27" t="s">
        <v>215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>
        <v>0</v>
      </c>
      <c r="O4" s="27">
        <v>0</v>
      </c>
      <c r="P4" s="27">
        <v>0</v>
      </c>
      <c r="Q4" s="27">
        <v>0</v>
      </c>
      <c r="R4" s="27">
        <v>0</v>
      </c>
      <c r="S4" s="27">
        <v>0</v>
      </c>
      <c r="T4" s="27">
        <v>0</v>
      </c>
      <c r="U4" s="27">
        <v>0</v>
      </c>
      <c r="V4" s="27">
        <v>20000</v>
      </c>
      <c r="W4" s="27">
        <v>0</v>
      </c>
      <c r="X4" s="27">
        <v>0</v>
      </c>
      <c r="Y4" s="27">
        <v>0</v>
      </c>
      <c r="Z4" s="27">
        <v>0</v>
      </c>
      <c r="AA4" s="27">
        <v>0</v>
      </c>
      <c r="AB4" s="27">
        <v>0</v>
      </c>
      <c r="AC4" s="27">
        <v>0</v>
      </c>
      <c r="AD4" s="27">
        <v>0</v>
      </c>
      <c r="AE4" s="27">
        <v>0</v>
      </c>
      <c r="AF4" s="27">
        <v>0</v>
      </c>
      <c r="AG4" s="27">
        <v>0</v>
      </c>
      <c r="AH4" s="27">
        <v>20000</v>
      </c>
      <c r="AI4" s="27">
        <v>0</v>
      </c>
      <c r="AJ4" s="27">
        <v>0</v>
      </c>
      <c r="AK4" s="27">
        <v>0</v>
      </c>
      <c r="AL4" s="27">
        <v>0</v>
      </c>
      <c r="AM4" s="27">
        <v>0</v>
      </c>
      <c r="AN4" s="27">
        <v>0</v>
      </c>
      <c r="AO4" s="27">
        <v>0</v>
      </c>
      <c r="AP4" s="27">
        <v>0</v>
      </c>
      <c r="AQ4" s="27">
        <v>0</v>
      </c>
      <c r="AR4" s="27">
        <v>0</v>
      </c>
      <c r="AS4" s="27">
        <v>0</v>
      </c>
      <c r="AT4" s="27">
        <v>20000</v>
      </c>
      <c r="AU4" s="27">
        <v>0</v>
      </c>
      <c r="AV4" s="27">
        <v>0</v>
      </c>
      <c r="AW4" s="27">
        <v>0</v>
      </c>
      <c r="AX4" s="27">
        <v>0</v>
      </c>
      <c r="AY4" s="27">
        <v>0</v>
      </c>
      <c r="AZ4" s="27">
        <v>0</v>
      </c>
      <c r="BA4" s="27">
        <v>0</v>
      </c>
      <c r="BB4" s="27">
        <v>0</v>
      </c>
      <c r="BC4" s="27">
        <v>0</v>
      </c>
      <c r="BD4" s="27">
        <v>0</v>
      </c>
      <c r="BE4" s="27">
        <v>0</v>
      </c>
      <c r="BF4" s="27">
        <v>0</v>
      </c>
      <c r="BG4" s="27">
        <v>0</v>
      </c>
      <c r="BH4" s="27">
        <v>0</v>
      </c>
      <c r="BI4" s="27">
        <v>0</v>
      </c>
    </row>
    <row r="5" spans="1:61" ht="12.75" customHeight="1" x14ac:dyDescent="0.15">
      <c r="A5" s="27" t="s">
        <v>216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>
        <v>0</v>
      </c>
      <c r="O5" s="27">
        <v>0</v>
      </c>
      <c r="P5" s="27">
        <v>0</v>
      </c>
      <c r="Q5" s="27">
        <v>0</v>
      </c>
      <c r="R5" s="27">
        <v>0</v>
      </c>
      <c r="S5" s="27">
        <v>0</v>
      </c>
      <c r="T5" s="27">
        <v>0</v>
      </c>
      <c r="U5" s="27">
        <v>0</v>
      </c>
      <c r="V5" s="27">
        <v>0</v>
      </c>
      <c r="W5" s="27">
        <v>0</v>
      </c>
      <c r="X5" s="27">
        <v>0</v>
      </c>
      <c r="Y5" s="27">
        <v>0</v>
      </c>
      <c r="Z5" s="27">
        <v>0</v>
      </c>
      <c r="AA5" s="27">
        <v>0</v>
      </c>
      <c r="AB5" s="27">
        <v>0</v>
      </c>
      <c r="AC5" s="27">
        <v>0</v>
      </c>
      <c r="AD5" s="27">
        <v>0</v>
      </c>
      <c r="AE5" s="27">
        <v>0</v>
      </c>
      <c r="AF5" s="27">
        <v>0</v>
      </c>
      <c r="AG5" s="27">
        <v>0</v>
      </c>
      <c r="AH5" s="27">
        <v>0</v>
      </c>
      <c r="AI5" s="27">
        <v>0</v>
      </c>
      <c r="AJ5" s="27">
        <v>0</v>
      </c>
      <c r="AK5" s="27">
        <v>0</v>
      </c>
      <c r="AL5" s="27">
        <v>0</v>
      </c>
      <c r="AM5" s="27">
        <v>0</v>
      </c>
      <c r="AN5" s="27">
        <v>0</v>
      </c>
      <c r="AO5" s="27">
        <v>0</v>
      </c>
      <c r="AP5" s="27">
        <v>0</v>
      </c>
      <c r="AQ5" s="27">
        <v>0</v>
      </c>
      <c r="AR5" s="27">
        <v>0</v>
      </c>
      <c r="AS5" s="27">
        <v>0</v>
      </c>
      <c r="AT5" s="27">
        <v>0</v>
      </c>
      <c r="AU5" s="27">
        <v>0</v>
      </c>
      <c r="AV5" s="27">
        <v>0</v>
      </c>
      <c r="AW5" s="27">
        <v>0</v>
      </c>
      <c r="AX5" s="27">
        <v>0</v>
      </c>
      <c r="AY5" s="27">
        <v>0</v>
      </c>
      <c r="AZ5" s="27">
        <v>0</v>
      </c>
      <c r="BA5" s="27">
        <v>0</v>
      </c>
      <c r="BB5" s="27">
        <v>0</v>
      </c>
      <c r="BC5" s="27">
        <v>0</v>
      </c>
      <c r="BD5" s="27">
        <v>0</v>
      </c>
      <c r="BE5" s="27">
        <v>0</v>
      </c>
      <c r="BF5" s="27">
        <v>0</v>
      </c>
      <c r="BG5" s="27">
        <v>0</v>
      </c>
      <c r="BH5" s="27">
        <v>0</v>
      </c>
      <c r="BI5" s="27">
        <v>0</v>
      </c>
    </row>
    <row r="6" spans="1:61" ht="12.75" customHeight="1" x14ac:dyDescent="0.15">
      <c r="A6" s="27" t="s">
        <v>217</v>
      </c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>
        <v>0</v>
      </c>
      <c r="O6" s="27">
        <v>0</v>
      </c>
      <c r="P6" s="27">
        <v>0</v>
      </c>
      <c r="Q6" s="27">
        <v>0</v>
      </c>
      <c r="R6" s="27">
        <v>0</v>
      </c>
      <c r="S6" s="27">
        <v>0</v>
      </c>
      <c r="T6" s="27">
        <v>0</v>
      </c>
      <c r="U6" s="27">
        <v>0</v>
      </c>
      <c r="V6" s="27">
        <v>0</v>
      </c>
      <c r="W6" s="27">
        <v>0</v>
      </c>
      <c r="X6" s="27">
        <v>0</v>
      </c>
      <c r="Y6" s="27">
        <v>0</v>
      </c>
      <c r="Z6" s="27">
        <v>0</v>
      </c>
      <c r="AA6" s="27">
        <v>0</v>
      </c>
      <c r="AB6" s="27">
        <v>0</v>
      </c>
      <c r="AC6" s="27">
        <v>0</v>
      </c>
      <c r="AD6" s="27">
        <v>0</v>
      </c>
      <c r="AE6" s="27">
        <v>0</v>
      </c>
      <c r="AF6" s="27">
        <v>0</v>
      </c>
      <c r="AG6" s="27">
        <v>0</v>
      </c>
      <c r="AH6" s="27">
        <v>0</v>
      </c>
      <c r="AI6" s="27">
        <v>0</v>
      </c>
      <c r="AJ6" s="27">
        <v>0</v>
      </c>
      <c r="AK6" s="27">
        <v>0</v>
      </c>
      <c r="AL6" s="27">
        <v>0</v>
      </c>
      <c r="AM6" s="27">
        <v>0</v>
      </c>
      <c r="AN6" s="27">
        <v>0</v>
      </c>
      <c r="AO6" s="27">
        <v>0</v>
      </c>
      <c r="AP6" s="27">
        <v>0</v>
      </c>
      <c r="AQ6" s="27">
        <v>0</v>
      </c>
      <c r="AR6" s="27">
        <v>0</v>
      </c>
      <c r="AS6" s="27">
        <v>0</v>
      </c>
      <c r="AT6" s="27">
        <v>0</v>
      </c>
      <c r="AU6" s="27">
        <v>0</v>
      </c>
      <c r="AV6" s="27">
        <v>0</v>
      </c>
      <c r="AW6" s="27">
        <v>0</v>
      </c>
      <c r="AX6" s="27">
        <v>0</v>
      </c>
      <c r="AY6" s="27">
        <v>0</v>
      </c>
      <c r="AZ6" s="27">
        <v>0</v>
      </c>
      <c r="BA6" s="27">
        <v>0</v>
      </c>
      <c r="BB6" s="27">
        <v>0</v>
      </c>
      <c r="BC6" s="27">
        <v>0</v>
      </c>
      <c r="BD6" s="27">
        <v>0</v>
      </c>
      <c r="BE6" s="27">
        <v>0</v>
      </c>
      <c r="BF6" s="27">
        <v>0</v>
      </c>
      <c r="BG6" s="27">
        <v>0</v>
      </c>
      <c r="BH6" s="27">
        <v>0</v>
      </c>
      <c r="BI6" s="27">
        <v>0</v>
      </c>
    </row>
    <row r="7" spans="1:61" ht="12.75" customHeight="1" x14ac:dyDescent="0.15">
      <c r="A7" s="27" t="s">
        <v>218</v>
      </c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>
        <v>0</v>
      </c>
      <c r="O7" s="27">
        <v>0</v>
      </c>
      <c r="P7" s="27">
        <v>0</v>
      </c>
      <c r="Q7" s="27">
        <v>0</v>
      </c>
      <c r="R7" s="27">
        <v>0</v>
      </c>
      <c r="S7" s="27">
        <v>0</v>
      </c>
      <c r="T7" s="27">
        <v>0</v>
      </c>
      <c r="U7" s="27">
        <v>0</v>
      </c>
      <c r="V7" s="27">
        <v>8000</v>
      </c>
      <c r="W7" s="27">
        <v>0</v>
      </c>
      <c r="X7" s="27">
        <v>0</v>
      </c>
      <c r="Y7" s="27">
        <v>0</v>
      </c>
      <c r="Z7" s="27">
        <v>0</v>
      </c>
      <c r="AA7" s="27">
        <v>0</v>
      </c>
      <c r="AB7" s="27">
        <v>0</v>
      </c>
      <c r="AC7" s="27">
        <v>0</v>
      </c>
      <c r="AD7" s="27">
        <v>0</v>
      </c>
      <c r="AE7" s="27">
        <v>0</v>
      </c>
      <c r="AF7" s="27">
        <v>0</v>
      </c>
      <c r="AG7" s="27">
        <v>0</v>
      </c>
      <c r="AH7" s="27">
        <v>8000</v>
      </c>
      <c r="AI7" s="27">
        <v>0</v>
      </c>
      <c r="AJ7" s="27">
        <v>0</v>
      </c>
      <c r="AK7" s="27">
        <v>0</v>
      </c>
      <c r="AL7" s="27">
        <v>0</v>
      </c>
      <c r="AM7" s="27">
        <v>0</v>
      </c>
      <c r="AN7" s="27">
        <v>0</v>
      </c>
      <c r="AO7" s="27">
        <v>0</v>
      </c>
      <c r="AP7" s="27">
        <v>0</v>
      </c>
      <c r="AQ7" s="27">
        <v>0</v>
      </c>
      <c r="AR7" s="27">
        <v>0</v>
      </c>
      <c r="AS7" s="27">
        <v>0</v>
      </c>
      <c r="AT7" s="27">
        <v>8000</v>
      </c>
      <c r="AU7" s="27">
        <v>0</v>
      </c>
      <c r="AV7" s="27">
        <v>0</v>
      </c>
      <c r="AW7" s="27">
        <v>0</v>
      </c>
      <c r="AX7" s="27">
        <v>0</v>
      </c>
      <c r="AY7" s="27">
        <v>0</v>
      </c>
      <c r="AZ7" s="27">
        <v>0</v>
      </c>
      <c r="BA7" s="27">
        <v>0</v>
      </c>
      <c r="BB7" s="27">
        <v>0</v>
      </c>
      <c r="BC7" s="27">
        <v>0</v>
      </c>
      <c r="BD7" s="27">
        <v>0</v>
      </c>
      <c r="BE7" s="27">
        <v>0</v>
      </c>
      <c r="BF7" s="27">
        <v>0</v>
      </c>
      <c r="BG7" s="27">
        <v>0</v>
      </c>
      <c r="BH7" s="27">
        <v>0</v>
      </c>
      <c r="BI7" s="27">
        <v>0</v>
      </c>
    </row>
    <row r="8" spans="1:61" ht="12.75" customHeight="1" x14ac:dyDescent="0.15">
      <c r="A8" s="27" t="s">
        <v>219</v>
      </c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>
        <v>0</v>
      </c>
      <c r="O8" s="27">
        <v>0</v>
      </c>
      <c r="P8" s="27">
        <v>0</v>
      </c>
      <c r="Q8" s="27">
        <v>0</v>
      </c>
      <c r="R8" s="27">
        <v>0</v>
      </c>
      <c r="S8" s="27">
        <v>0</v>
      </c>
      <c r="T8" s="27">
        <v>0</v>
      </c>
      <c r="U8" s="27">
        <v>0</v>
      </c>
      <c r="V8" s="27">
        <v>0</v>
      </c>
      <c r="W8" s="27">
        <v>0</v>
      </c>
      <c r="X8" s="27">
        <v>0</v>
      </c>
      <c r="Y8" s="27">
        <v>0</v>
      </c>
      <c r="Z8" s="27">
        <v>0</v>
      </c>
      <c r="AA8" s="27">
        <v>0</v>
      </c>
      <c r="AB8" s="27">
        <v>0</v>
      </c>
      <c r="AC8" s="27">
        <v>0</v>
      </c>
      <c r="AD8" s="27">
        <v>0</v>
      </c>
      <c r="AE8" s="27">
        <v>0</v>
      </c>
      <c r="AF8" s="27">
        <v>0</v>
      </c>
      <c r="AG8" s="27">
        <v>0</v>
      </c>
      <c r="AH8" s="27">
        <v>0</v>
      </c>
      <c r="AI8" s="27">
        <v>0</v>
      </c>
      <c r="AJ8" s="27">
        <v>0</v>
      </c>
      <c r="AK8" s="27">
        <v>0</v>
      </c>
      <c r="AL8" s="27">
        <v>0</v>
      </c>
      <c r="AM8" s="27">
        <v>0</v>
      </c>
      <c r="AN8" s="27">
        <v>0</v>
      </c>
      <c r="AO8" s="27">
        <v>0</v>
      </c>
      <c r="AP8" s="27">
        <v>0</v>
      </c>
      <c r="AQ8" s="27">
        <v>0</v>
      </c>
      <c r="AR8" s="27">
        <v>0</v>
      </c>
      <c r="AS8" s="27">
        <v>0</v>
      </c>
      <c r="AT8" s="27">
        <v>0</v>
      </c>
      <c r="AU8" s="27">
        <v>0</v>
      </c>
      <c r="AV8" s="27">
        <v>0</v>
      </c>
      <c r="AW8" s="27">
        <v>0</v>
      </c>
      <c r="AX8" s="27">
        <v>0</v>
      </c>
      <c r="AY8" s="27">
        <v>0</v>
      </c>
      <c r="AZ8" s="27">
        <v>0</v>
      </c>
      <c r="BA8" s="27">
        <v>0</v>
      </c>
      <c r="BB8" s="27">
        <v>0</v>
      </c>
      <c r="BC8" s="27">
        <v>0</v>
      </c>
      <c r="BD8" s="27">
        <v>0</v>
      </c>
      <c r="BE8" s="27">
        <v>0</v>
      </c>
      <c r="BF8" s="27">
        <v>0</v>
      </c>
      <c r="BG8" s="27">
        <v>0</v>
      </c>
      <c r="BH8" s="27">
        <v>0</v>
      </c>
      <c r="BI8" s="27">
        <v>0</v>
      </c>
    </row>
    <row r="9" spans="1:61" ht="12.75" customHeight="1" x14ac:dyDescent="0.15">
      <c r="A9" s="27" t="s">
        <v>221</v>
      </c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>
        <v>0</v>
      </c>
      <c r="O9" s="27">
        <v>34827</v>
      </c>
      <c r="P9" s="27">
        <v>0</v>
      </c>
      <c r="Q9" s="27">
        <v>19440</v>
      </c>
      <c r="R9" s="27">
        <v>65890</v>
      </c>
      <c r="S9" s="27">
        <v>0</v>
      </c>
      <c r="T9" s="27">
        <v>0</v>
      </c>
      <c r="U9" s="27">
        <v>0</v>
      </c>
      <c r="V9" s="27">
        <v>0</v>
      </c>
      <c r="W9" s="27">
        <v>0</v>
      </c>
      <c r="X9" s="27">
        <v>0</v>
      </c>
      <c r="Y9" s="27">
        <v>0</v>
      </c>
      <c r="Z9" s="27">
        <v>0</v>
      </c>
      <c r="AA9" s="27">
        <v>0</v>
      </c>
      <c r="AB9" s="27">
        <v>0</v>
      </c>
      <c r="AC9" s="27">
        <v>0</v>
      </c>
      <c r="AD9" s="27">
        <v>0</v>
      </c>
      <c r="AE9" s="27">
        <v>0</v>
      </c>
      <c r="AF9" s="27">
        <v>0</v>
      </c>
      <c r="AG9" s="27">
        <v>0</v>
      </c>
      <c r="AH9" s="27">
        <v>0</v>
      </c>
      <c r="AI9" s="27">
        <v>0</v>
      </c>
      <c r="AJ9" s="27">
        <v>0</v>
      </c>
      <c r="AK9" s="27">
        <v>0</v>
      </c>
      <c r="AL9" s="27">
        <v>0</v>
      </c>
      <c r="AM9" s="27">
        <v>0</v>
      </c>
      <c r="AN9" s="27">
        <v>0</v>
      </c>
      <c r="AO9" s="27">
        <v>0</v>
      </c>
      <c r="AP9" s="27">
        <v>0</v>
      </c>
      <c r="AQ9" s="27">
        <v>0</v>
      </c>
      <c r="AR9" s="27">
        <v>0</v>
      </c>
      <c r="AS9" s="27">
        <v>0</v>
      </c>
      <c r="AT9" s="27">
        <v>0</v>
      </c>
      <c r="AU9" s="27">
        <v>0</v>
      </c>
      <c r="AV9" s="27">
        <v>0</v>
      </c>
      <c r="AW9" s="27">
        <v>0</v>
      </c>
      <c r="AX9" s="27">
        <v>0</v>
      </c>
      <c r="AY9" s="27">
        <v>0</v>
      </c>
      <c r="AZ9" s="27">
        <v>0</v>
      </c>
      <c r="BA9" s="27">
        <v>0</v>
      </c>
      <c r="BB9" s="27">
        <v>0</v>
      </c>
      <c r="BC9" s="27">
        <v>0</v>
      </c>
      <c r="BD9" s="27">
        <v>0</v>
      </c>
      <c r="BE9" s="27">
        <v>0</v>
      </c>
      <c r="BF9" s="27">
        <v>45000</v>
      </c>
      <c r="BG9" s="27">
        <v>0</v>
      </c>
      <c r="BH9" s="27">
        <v>0</v>
      </c>
      <c r="BI9" s="27">
        <v>0</v>
      </c>
    </row>
    <row r="10" spans="1:61" ht="12.75" customHeight="1" x14ac:dyDescent="0.15">
      <c r="A10" s="27" t="s">
        <v>222</v>
      </c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>
        <v>0</v>
      </c>
      <c r="O10" s="27">
        <v>0</v>
      </c>
      <c r="P10" s="27">
        <v>0</v>
      </c>
      <c r="Q10" s="27">
        <v>17010</v>
      </c>
      <c r="R10" s="27">
        <v>0</v>
      </c>
      <c r="S10" s="27">
        <v>0</v>
      </c>
      <c r="T10" s="27">
        <v>0</v>
      </c>
      <c r="U10" s="27">
        <v>0</v>
      </c>
      <c r="V10" s="27">
        <v>0</v>
      </c>
      <c r="W10" s="27">
        <v>0</v>
      </c>
      <c r="X10" s="27">
        <v>0</v>
      </c>
      <c r="Y10" s="27">
        <v>0</v>
      </c>
      <c r="Z10" s="27">
        <v>0</v>
      </c>
      <c r="AA10" s="27">
        <v>0</v>
      </c>
      <c r="AB10" s="27">
        <v>0</v>
      </c>
      <c r="AC10" s="27">
        <v>0</v>
      </c>
      <c r="AD10" s="27">
        <v>0</v>
      </c>
      <c r="AE10" s="27">
        <v>0</v>
      </c>
      <c r="AF10" s="27">
        <v>0</v>
      </c>
      <c r="AG10" s="27">
        <v>0</v>
      </c>
      <c r="AH10" s="27">
        <v>0</v>
      </c>
      <c r="AI10" s="27">
        <v>0</v>
      </c>
      <c r="AJ10" s="27">
        <v>0</v>
      </c>
      <c r="AK10" s="27">
        <v>0</v>
      </c>
      <c r="AL10" s="27">
        <v>0</v>
      </c>
      <c r="AM10" s="27">
        <v>0</v>
      </c>
      <c r="AN10" s="27">
        <v>0</v>
      </c>
      <c r="AO10" s="27">
        <v>0</v>
      </c>
      <c r="AP10" s="27">
        <v>0</v>
      </c>
      <c r="AQ10" s="27">
        <v>0</v>
      </c>
      <c r="AR10" s="27">
        <v>0</v>
      </c>
      <c r="AS10" s="27">
        <v>0</v>
      </c>
      <c r="AT10" s="27">
        <v>0</v>
      </c>
      <c r="AU10" s="27">
        <v>0</v>
      </c>
      <c r="AV10" s="27">
        <v>0</v>
      </c>
      <c r="AW10" s="27">
        <v>0</v>
      </c>
      <c r="AX10" s="27">
        <v>0</v>
      </c>
      <c r="AY10" s="27">
        <v>0</v>
      </c>
      <c r="AZ10" s="27">
        <v>0</v>
      </c>
      <c r="BA10" s="27">
        <v>0</v>
      </c>
      <c r="BB10" s="27">
        <v>0</v>
      </c>
      <c r="BC10" s="27">
        <v>0</v>
      </c>
      <c r="BD10" s="27">
        <v>0</v>
      </c>
      <c r="BE10" s="27">
        <v>0</v>
      </c>
      <c r="BF10" s="27">
        <v>0</v>
      </c>
      <c r="BG10" s="27">
        <v>0</v>
      </c>
      <c r="BH10" s="27">
        <v>0</v>
      </c>
      <c r="BI10" s="27">
        <v>0</v>
      </c>
    </row>
    <row r="11" spans="1:61" ht="12.75" customHeight="1" x14ac:dyDescent="0.15">
      <c r="A11" s="27" t="s">
        <v>223</v>
      </c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>
        <v>0</v>
      </c>
      <c r="O11" s="27">
        <v>0</v>
      </c>
      <c r="P11" s="27">
        <v>0</v>
      </c>
      <c r="Q11" s="27">
        <v>0</v>
      </c>
      <c r="R11" s="27">
        <v>0</v>
      </c>
      <c r="S11" s="27">
        <v>0</v>
      </c>
      <c r="T11" s="27">
        <v>0</v>
      </c>
      <c r="U11" s="27">
        <v>0</v>
      </c>
      <c r="V11" s="27">
        <v>0</v>
      </c>
      <c r="W11" s="27">
        <v>0</v>
      </c>
      <c r="X11" s="27">
        <v>0</v>
      </c>
      <c r="Y11" s="27">
        <v>0</v>
      </c>
      <c r="Z11" s="27">
        <v>0</v>
      </c>
      <c r="AA11" s="27">
        <v>0</v>
      </c>
      <c r="AB11" s="27">
        <v>0</v>
      </c>
      <c r="AC11" s="27">
        <v>0</v>
      </c>
      <c r="AD11" s="27">
        <v>0</v>
      </c>
      <c r="AE11" s="27">
        <v>0</v>
      </c>
      <c r="AF11" s="27">
        <v>0</v>
      </c>
      <c r="AG11" s="27">
        <v>0</v>
      </c>
      <c r="AH11" s="27">
        <v>0</v>
      </c>
      <c r="AI11" s="27">
        <v>0</v>
      </c>
      <c r="AJ11" s="27">
        <v>0</v>
      </c>
      <c r="AK11" s="27">
        <v>0</v>
      </c>
      <c r="AL11" s="27">
        <v>0</v>
      </c>
      <c r="AM11" s="27">
        <v>0</v>
      </c>
      <c r="AN11" s="27">
        <v>0</v>
      </c>
      <c r="AO11" s="27">
        <v>0</v>
      </c>
      <c r="AP11" s="27">
        <v>0</v>
      </c>
      <c r="AQ11" s="27">
        <v>0</v>
      </c>
      <c r="AR11" s="27">
        <v>0</v>
      </c>
      <c r="AS11" s="27">
        <v>0</v>
      </c>
      <c r="AT11" s="27">
        <v>0</v>
      </c>
      <c r="AU11" s="27">
        <v>0</v>
      </c>
      <c r="AV11" s="27">
        <v>0</v>
      </c>
      <c r="AW11" s="27">
        <v>0</v>
      </c>
      <c r="AX11" s="27">
        <v>0</v>
      </c>
      <c r="AY11" s="27">
        <v>0</v>
      </c>
      <c r="AZ11" s="27">
        <v>0</v>
      </c>
      <c r="BA11" s="27">
        <v>0</v>
      </c>
      <c r="BB11" s="27">
        <v>0</v>
      </c>
      <c r="BC11" s="27">
        <v>0</v>
      </c>
      <c r="BD11" s="27">
        <v>0</v>
      </c>
      <c r="BE11" s="27">
        <v>0</v>
      </c>
      <c r="BF11" s="27">
        <v>0</v>
      </c>
      <c r="BG11" s="27">
        <v>0</v>
      </c>
      <c r="BH11" s="27">
        <v>0</v>
      </c>
      <c r="BI11" s="27">
        <v>0</v>
      </c>
    </row>
    <row r="12" spans="1:61" ht="12.75" customHeight="1" x14ac:dyDescent="0.15">
      <c r="A12" s="27" t="s">
        <v>225</v>
      </c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>
        <v>11718.288</v>
      </c>
      <c r="O12" s="27">
        <v>9755.2880000000005</v>
      </c>
      <c r="P12" s="27">
        <v>9075.7880000000005</v>
      </c>
      <c r="Q12" s="27">
        <v>7274</v>
      </c>
      <c r="R12" s="27">
        <v>5900</v>
      </c>
      <c r="S12" s="27">
        <v>5207</v>
      </c>
      <c r="T12" s="27">
        <v>5000</v>
      </c>
      <c r="U12" s="27">
        <v>5000</v>
      </c>
      <c r="V12" s="27">
        <v>5000</v>
      </c>
      <c r="W12" s="27">
        <v>5000</v>
      </c>
      <c r="X12" s="27">
        <v>5000</v>
      </c>
      <c r="Y12" s="27">
        <v>5000</v>
      </c>
      <c r="Z12" s="27">
        <v>5000</v>
      </c>
      <c r="AA12" s="27">
        <v>5000</v>
      </c>
      <c r="AB12" s="27">
        <v>5000</v>
      </c>
      <c r="AC12" s="27">
        <v>5000</v>
      </c>
      <c r="AD12" s="27">
        <v>5000</v>
      </c>
      <c r="AE12" s="27">
        <v>5000</v>
      </c>
      <c r="AF12" s="27">
        <v>5000</v>
      </c>
      <c r="AG12" s="27">
        <v>5000</v>
      </c>
      <c r="AH12" s="27">
        <v>5000</v>
      </c>
      <c r="AI12" s="27">
        <v>5000</v>
      </c>
      <c r="AJ12" s="27">
        <v>5000</v>
      </c>
      <c r="AK12" s="27">
        <v>5000</v>
      </c>
      <c r="AL12" s="27">
        <v>5000</v>
      </c>
      <c r="AM12" s="27">
        <v>5000</v>
      </c>
      <c r="AN12" s="27">
        <v>5000</v>
      </c>
      <c r="AO12" s="27">
        <v>5000</v>
      </c>
      <c r="AP12" s="27">
        <v>5000</v>
      </c>
      <c r="AQ12" s="27">
        <v>5000</v>
      </c>
      <c r="AR12" s="27">
        <v>5000</v>
      </c>
      <c r="AS12" s="27">
        <v>5000</v>
      </c>
      <c r="AT12" s="27">
        <v>5000</v>
      </c>
      <c r="AU12" s="27">
        <v>5000</v>
      </c>
      <c r="AV12" s="27">
        <v>5000</v>
      </c>
      <c r="AW12" s="27">
        <v>5000</v>
      </c>
      <c r="AX12" s="27">
        <v>5000</v>
      </c>
      <c r="AY12" s="27">
        <v>5000</v>
      </c>
      <c r="AZ12" s="27">
        <v>5000</v>
      </c>
      <c r="BA12" s="27">
        <v>5000</v>
      </c>
      <c r="BB12" s="27">
        <v>5000</v>
      </c>
      <c r="BC12" s="27">
        <v>5000</v>
      </c>
      <c r="BD12" s="27">
        <v>5000</v>
      </c>
      <c r="BE12" s="27">
        <v>5000</v>
      </c>
      <c r="BF12" s="27">
        <v>0</v>
      </c>
      <c r="BG12" s="27">
        <v>0</v>
      </c>
      <c r="BH12" s="27">
        <v>0</v>
      </c>
      <c r="BI12" s="27">
        <v>0</v>
      </c>
    </row>
    <row r="13" spans="1:61" ht="12.75" customHeight="1" x14ac:dyDescent="0.15">
      <c r="A13" s="27" t="s">
        <v>226</v>
      </c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>
        <v>0</v>
      </c>
      <c r="O13" s="27">
        <v>11609</v>
      </c>
      <c r="P13" s="27">
        <v>3775</v>
      </c>
      <c r="Q13" s="27">
        <v>37260</v>
      </c>
      <c r="R13" s="27">
        <v>4860</v>
      </c>
      <c r="S13" s="27">
        <v>11340</v>
      </c>
      <c r="T13" s="27">
        <v>0</v>
      </c>
      <c r="U13" s="27">
        <v>0</v>
      </c>
      <c r="V13" s="27">
        <v>0</v>
      </c>
      <c r="W13" s="27">
        <v>0</v>
      </c>
      <c r="X13" s="27">
        <v>0</v>
      </c>
      <c r="Y13" s="27">
        <v>0</v>
      </c>
      <c r="Z13" s="27">
        <v>0</v>
      </c>
      <c r="AA13" s="27">
        <v>0</v>
      </c>
      <c r="AB13" s="27">
        <v>0</v>
      </c>
      <c r="AC13" s="27">
        <v>0</v>
      </c>
      <c r="AD13" s="27">
        <v>0</v>
      </c>
      <c r="AE13" s="27">
        <v>0</v>
      </c>
      <c r="AF13" s="27">
        <v>0</v>
      </c>
      <c r="AG13" s="27">
        <v>0</v>
      </c>
      <c r="AH13" s="27">
        <v>0</v>
      </c>
      <c r="AI13" s="27">
        <v>0</v>
      </c>
      <c r="AJ13" s="27">
        <v>0</v>
      </c>
      <c r="AK13" s="27">
        <v>0</v>
      </c>
      <c r="AL13" s="27">
        <v>0</v>
      </c>
      <c r="AM13" s="27">
        <v>0</v>
      </c>
      <c r="AN13" s="27">
        <v>0</v>
      </c>
      <c r="AO13" s="27">
        <v>0</v>
      </c>
      <c r="AP13" s="27">
        <v>0</v>
      </c>
      <c r="AQ13" s="27">
        <v>0</v>
      </c>
      <c r="AR13" s="27">
        <v>0</v>
      </c>
      <c r="AS13" s="27">
        <v>0</v>
      </c>
      <c r="AT13" s="27">
        <v>0</v>
      </c>
      <c r="AU13" s="27">
        <v>0</v>
      </c>
      <c r="AV13" s="27">
        <v>0</v>
      </c>
      <c r="AW13" s="27">
        <v>0</v>
      </c>
      <c r="AX13" s="27">
        <v>0</v>
      </c>
      <c r="AY13" s="27">
        <v>0</v>
      </c>
      <c r="AZ13" s="27">
        <v>0</v>
      </c>
      <c r="BA13" s="27">
        <v>0</v>
      </c>
      <c r="BB13" s="27">
        <v>0</v>
      </c>
      <c r="BC13" s="27">
        <v>0</v>
      </c>
      <c r="BD13" s="27">
        <v>0</v>
      </c>
      <c r="BE13" s="27">
        <v>0</v>
      </c>
      <c r="BF13" s="27">
        <v>0</v>
      </c>
      <c r="BG13" s="27">
        <v>0</v>
      </c>
      <c r="BH13" s="27">
        <v>0</v>
      </c>
      <c r="BI13" s="27">
        <v>0</v>
      </c>
    </row>
    <row r="14" spans="1:61" ht="12.75" customHeight="1" x14ac:dyDescent="0.15">
      <c r="A14" s="27" t="s">
        <v>303</v>
      </c>
      <c r="B14" s="27">
        <f>SUM(B2:B13)</f>
        <v>8000</v>
      </c>
      <c r="C14" s="27">
        <f t="shared" ref="C14:BI14" si="0">SUM(C2:C13)</f>
        <v>8000</v>
      </c>
      <c r="D14" s="27">
        <f t="shared" si="0"/>
        <v>34900</v>
      </c>
      <c r="E14" s="27">
        <f t="shared" si="0"/>
        <v>35500</v>
      </c>
      <c r="F14" s="27">
        <f t="shared" si="0"/>
        <v>74900</v>
      </c>
      <c r="G14" s="27">
        <f t="shared" si="0"/>
        <v>70000</v>
      </c>
      <c r="H14" s="27">
        <f t="shared" si="0"/>
        <v>155400</v>
      </c>
      <c r="I14" s="27">
        <f t="shared" si="0"/>
        <v>177330</v>
      </c>
      <c r="J14" s="27">
        <f t="shared" si="0"/>
        <v>133750</v>
      </c>
      <c r="K14" s="27">
        <f t="shared" si="0"/>
        <v>169000</v>
      </c>
      <c r="L14" s="27">
        <f t="shared" si="0"/>
        <v>140000</v>
      </c>
      <c r="M14" s="27">
        <f t="shared" si="0"/>
        <v>166000</v>
      </c>
      <c r="N14" s="27">
        <f t="shared" si="0"/>
        <v>11718.288</v>
      </c>
      <c r="O14" s="27">
        <f t="shared" si="0"/>
        <v>56191.288</v>
      </c>
      <c r="P14" s="27">
        <f t="shared" si="0"/>
        <v>12850.788</v>
      </c>
      <c r="Q14" s="27">
        <f t="shared" si="0"/>
        <v>80984</v>
      </c>
      <c r="R14" s="27">
        <f t="shared" si="0"/>
        <v>76650</v>
      </c>
      <c r="S14" s="27">
        <f t="shared" si="0"/>
        <v>16547</v>
      </c>
      <c r="T14" s="27">
        <f t="shared" si="0"/>
        <v>5000</v>
      </c>
      <c r="U14" s="27">
        <f t="shared" si="0"/>
        <v>5000</v>
      </c>
      <c r="V14" s="27">
        <f t="shared" si="0"/>
        <v>33000</v>
      </c>
      <c r="W14" s="27">
        <f t="shared" si="0"/>
        <v>5000</v>
      </c>
      <c r="X14" s="27">
        <f t="shared" si="0"/>
        <v>5000</v>
      </c>
      <c r="Y14" s="27">
        <f t="shared" si="0"/>
        <v>5000</v>
      </c>
      <c r="Z14" s="27">
        <f t="shared" si="0"/>
        <v>5000</v>
      </c>
      <c r="AA14" s="27">
        <f t="shared" si="0"/>
        <v>5000</v>
      </c>
      <c r="AB14" s="27">
        <f t="shared" si="0"/>
        <v>5000</v>
      </c>
      <c r="AC14" s="27">
        <f t="shared" si="0"/>
        <v>5000</v>
      </c>
      <c r="AD14" s="27">
        <f t="shared" si="0"/>
        <v>5000</v>
      </c>
      <c r="AE14" s="27">
        <f t="shared" si="0"/>
        <v>5000</v>
      </c>
      <c r="AF14" s="27">
        <f t="shared" si="0"/>
        <v>5000</v>
      </c>
      <c r="AG14" s="27">
        <f t="shared" si="0"/>
        <v>5000</v>
      </c>
      <c r="AH14" s="27">
        <f t="shared" si="0"/>
        <v>33000</v>
      </c>
      <c r="AI14" s="27">
        <f t="shared" si="0"/>
        <v>5000</v>
      </c>
      <c r="AJ14" s="27">
        <f t="shared" si="0"/>
        <v>5000</v>
      </c>
      <c r="AK14" s="27">
        <f t="shared" si="0"/>
        <v>5000</v>
      </c>
      <c r="AL14" s="27">
        <f t="shared" si="0"/>
        <v>5000</v>
      </c>
      <c r="AM14" s="27">
        <f t="shared" si="0"/>
        <v>5000</v>
      </c>
      <c r="AN14" s="27">
        <f t="shared" si="0"/>
        <v>5000</v>
      </c>
      <c r="AO14" s="27">
        <f t="shared" si="0"/>
        <v>5000</v>
      </c>
      <c r="AP14" s="27">
        <f t="shared" si="0"/>
        <v>5000</v>
      </c>
      <c r="AQ14" s="27">
        <f t="shared" si="0"/>
        <v>5000</v>
      </c>
      <c r="AR14" s="27">
        <f t="shared" si="0"/>
        <v>5000</v>
      </c>
      <c r="AS14" s="27">
        <f t="shared" si="0"/>
        <v>5000</v>
      </c>
      <c r="AT14" s="27">
        <f t="shared" si="0"/>
        <v>33000</v>
      </c>
      <c r="AU14" s="27">
        <f t="shared" si="0"/>
        <v>5000</v>
      </c>
      <c r="AV14" s="27">
        <f t="shared" si="0"/>
        <v>5000</v>
      </c>
      <c r="AW14" s="27">
        <f t="shared" si="0"/>
        <v>5000</v>
      </c>
      <c r="AX14" s="27">
        <f t="shared" si="0"/>
        <v>5000</v>
      </c>
      <c r="AY14" s="27">
        <f t="shared" si="0"/>
        <v>5000</v>
      </c>
      <c r="AZ14" s="27">
        <f t="shared" si="0"/>
        <v>5000</v>
      </c>
      <c r="BA14" s="27">
        <f t="shared" si="0"/>
        <v>5000</v>
      </c>
      <c r="BB14" s="27">
        <f t="shared" si="0"/>
        <v>5000</v>
      </c>
      <c r="BC14" s="27">
        <f t="shared" si="0"/>
        <v>5000</v>
      </c>
      <c r="BD14" s="27">
        <f t="shared" si="0"/>
        <v>5000</v>
      </c>
      <c r="BE14" s="27">
        <f t="shared" si="0"/>
        <v>5000</v>
      </c>
      <c r="BF14" s="27">
        <f t="shared" si="0"/>
        <v>45000</v>
      </c>
      <c r="BG14" s="27">
        <f t="shared" si="0"/>
        <v>0</v>
      </c>
      <c r="BH14" s="27">
        <f t="shared" si="0"/>
        <v>0</v>
      </c>
      <c r="BI14" s="27">
        <f t="shared" si="0"/>
        <v>0</v>
      </c>
    </row>
    <row r="15" spans="1:61" ht="12.75" customHeight="1" x14ac:dyDescent="0.15">
      <c r="B15" s="27"/>
      <c r="C15" s="27"/>
      <c r="D15" s="27"/>
      <c r="E15" s="27"/>
      <c r="F15" s="27"/>
      <c r="G15" s="27"/>
    </row>
    <row r="16" spans="1:61" ht="12.75" customHeight="1" x14ac:dyDescent="0.15">
      <c r="B16" s="27">
        <f t="shared" ref="B16:G16" si="1">B14+B15</f>
        <v>8000</v>
      </c>
      <c r="C16" s="27">
        <f t="shared" si="1"/>
        <v>8000</v>
      </c>
      <c r="D16" s="27">
        <f t="shared" si="1"/>
        <v>34900</v>
      </c>
      <c r="E16" s="27">
        <f t="shared" si="1"/>
        <v>35500</v>
      </c>
      <c r="F16" s="27">
        <f t="shared" si="1"/>
        <v>74900</v>
      </c>
      <c r="G16" s="27">
        <f t="shared" si="1"/>
        <v>70000</v>
      </c>
    </row>
    <row r="17" spans="4:7" ht="12.75" customHeight="1" x14ac:dyDescent="0.15">
      <c r="D17" s="27"/>
      <c r="G17" s="27">
        <f>SUM(E16:G16)</f>
        <v>180400</v>
      </c>
    </row>
    <row r="18" spans="4:7" ht="12.75" customHeight="1" x14ac:dyDescent="0.15"/>
    <row r="19" spans="4:7" ht="12.75" customHeight="1" x14ac:dyDescent="0.15"/>
    <row r="20" spans="4:7" ht="12.75" customHeight="1" x14ac:dyDescent="0.15"/>
    <row r="21" spans="4:7" ht="12.75" customHeight="1" x14ac:dyDescent="0.15"/>
    <row r="22" spans="4:7" ht="12.75" customHeight="1" x14ac:dyDescent="0.15"/>
    <row r="23" spans="4:7" ht="12.75" customHeight="1" x14ac:dyDescent="0.15"/>
    <row r="24" spans="4:7" ht="12.75" customHeight="1" x14ac:dyDescent="0.15"/>
    <row r="25" spans="4:7" ht="12.75" customHeight="1" x14ac:dyDescent="0.15"/>
    <row r="26" spans="4:7" ht="12.75" customHeight="1" x14ac:dyDescent="0.15"/>
    <row r="27" spans="4:7" ht="12.75" customHeight="1" x14ac:dyDescent="0.15"/>
    <row r="28" spans="4:7" ht="12.75" customHeight="1" x14ac:dyDescent="0.15"/>
    <row r="29" spans="4:7" ht="12.75" customHeight="1" x14ac:dyDescent="0.15"/>
    <row r="30" spans="4:7" ht="12.75" customHeight="1" x14ac:dyDescent="0.15"/>
    <row r="31" spans="4:7" ht="12.75" customHeight="1" x14ac:dyDescent="0.15"/>
    <row r="32" spans="4:7" ht="12.75" customHeight="1" x14ac:dyDescent="0.15"/>
    <row r="33" ht="12.75" customHeight="1" x14ac:dyDescent="0.15"/>
    <row r="34" ht="12.75" customHeight="1" x14ac:dyDescent="0.15"/>
    <row r="35" ht="12.75" customHeight="1" x14ac:dyDescent="0.15"/>
    <row r="36" ht="12.75" customHeight="1" x14ac:dyDescent="0.15"/>
    <row r="37" ht="12.75" customHeight="1" x14ac:dyDescent="0.15"/>
    <row r="38" ht="12.75" customHeight="1" x14ac:dyDescent="0.15"/>
    <row r="39" ht="12.75" customHeight="1" x14ac:dyDescent="0.15"/>
    <row r="40" ht="12.75" customHeight="1" x14ac:dyDescent="0.15"/>
    <row r="41" ht="12.75" customHeight="1" x14ac:dyDescent="0.15"/>
    <row r="42" ht="12.75" customHeight="1" x14ac:dyDescent="0.15"/>
    <row r="43" ht="12.75" customHeight="1" x14ac:dyDescent="0.15"/>
    <row r="44" ht="12.75" customHeight="1" x14ac:dyDescent="0.15"/>
    <row r="45" ht="12.75" customHeight="1" x14ac:dyDescent="0.15"/>
    <row r="46" ht="12.75" customHeight="1" x14ac:dyDescent="0.15"/>
    <row r="47" ht="12.75" customHeight="1" x14ac:dyDescent="0.15"/>
    <row r="48" ht="12.75" customHeight="1" x14ac:dyDescent="0.15"/>
    <row r="49" ht="12.75" customHeight="1" x14ac:dyDescent="0.15"/>
    <row r="50" ht="12.75" customHeight="1" x14ac:dyDescent="0.15"/>
    <row r="51" ht="12.75" customHeight="1" x14ac:dyDescent="0.15"/>
    <row r="52" ht="12.75" customHeight="1" x14ac:dyDescent="0.15"/>
    <row r="53" ht="12.75" customHeight="1" x14ac:dyDescent="0.15"/>
    <row r="54" ht="12.75" customHeight="1" x14ac:dyDescent="0.15"/>
    <row r="55" ht="12.75" customHeight="1" x14ac:dyDescent="0.15"/>
    <row r="56" ht="12.75" customHeight="1" x14ac:dyDescent="0.15"/>
    <row r="57" ht="12.75" customHeight="1" x14ac:dyDescent="0.15"/>
    <row r="58" ht="12.75" customHeight="1" x14ac:dyDescent="0.15"/>
    <row r="59" ht="12.75" customHeight="1" x14ac:dyDescent="0.15"/>
    <row r="60" ht="12.75" customHeight="1" x14ac:dyDescent="0.15"/>
    <row r="61" ht="12.75" customHeight="1" x14ac:dyDescent="0.15"/>
    <row r="62" ht="12.75" customHeight="1" x14ac:dyDescent="0.15"/>
    <row r="63" ht="12.75" customHeight="1" x14ac:dyDescent="0.15"/>
    <row r="64" ht="12.75" customHeight="1" x14ac:dyDescent="0.15"/>
    <row r="65" ht="12.75" customHeight="1" x14ac:dyDescent="0.15"/>
    <row r="66" ht="12.75" customHeight="1" x14ac:dyDescent="0.15"/>
    <row r="67" ht="12.75" customHeight="1" x14ac:dyDescent="0.15"/>
    <row r="68" ht="12.75" customHeight="1" x14ac:dyDescent="0.15"/>
    <row r="69" ht="12.75" customHeight="1" x14ac:dyDescent="0.15"/>
    <row r="70" ht="12.75" customHeight="1" x14ac:dyDescent="0.15"/>
    <row r="71" ht="12.75" customHeight="1" x14ac:dyDescent="0.15"/>
    <row r="72" ht="12.75" customHeight="1" x14ac:dyDescent="0.15"/>
    <row r="73" ht="12.75" customHeight="1" x14ac:dyDescent="0.15"/>
    <row r="74" ht="12.75" customHeight="1" x14ac:dyDescent="0.15"/>
    <row r="75" ht="12.75" customHeight="1" x14ac:dyDescent="0.15"/>
    <row r="76" ht="12.75" customHeight="1" x14ac:dyDescent="0.15"/>
    <row r="77" ht="12.75" customHeight="1" x14ac:dyDescent="0.15"/>
    <row r="78" ht="12.75" customHeight="1" x14ac:dyDescent="0.15"/>
    <row r="79" ht="12.75" customHeight="1" x14ac:dyDescent="0.15"/>
    <row r="80" ht="12.75" customHeight="1" x14ac:dyDescent="0.15"/>
    <row r="81" ht="12.75" customHeight="1" x14ac:dyDescent="0.15"/>
    <row r="82" ht="12.75" customHeight="1" x14ac:dyDescent="0.15"/>
    <row r="83" ht="12.75" customHeight="1" x14ac:dyDescent="0.15"/>
    <row r="84" ht="12.75" customHeight="1" x14ac:dyDescent="0.15"/>
    <row r="85" ht="12.75" customHeight="1" x14ac:dyDescent="0.15"/>
    <row r="86" ht="12.75" customHeight="1" x14ac:dyDescent="0.15"/>
    <row r="87" ht="12.75" customHeight="1" x14ac:dyDescent="0.15"/>
    <row r="88" ht="12.75" customHeight="1" x14ac:dyDescent="0.15"/>
    <row r="89" ht="12.75" customHeight="1" x14ac:dyDescent="0.15"/>
    <row r="90" ht="12.75" customHeight="1" x14ac:dyDescent="0.15"/>
    <row r="91" ht="12.75" customHeight="1" x14ac:dyDescent="0.15"/>
    <row r="92" ht="12.75" customHeight="1" x14ac:dyDescent="0.15"/>
    <row r="93" ht="12.75" customHeight="1" x14ac:dyDescent="0.15"/>
    <row r="94" ht="12.75" customHeight="1" x14ac:dyDescent="0.15"/>
    <row r="95" ht="12.75" customHeight="1" x14ac:dyDescent="0.15"/>
    <row r="96" ht="12.75" customHeight="1" x14ac:dyDescent="0.15"/>
    <row r="97" ht="12.75" customHeight="1" x14ac:dyDescent="0.15"/>
    <row r="98" ht="12.75" customHeight="1" x14ac:dyDescent="0.15"/>
    <row r="99" ht="12.75" customHeight="1" x14ac:dyDescent="0.15"/>
    <row r="100" ht="12.75" customHeight="1" x14ac:dyDescent="0.15"/>
    <row r="101" ht="12.75" customHeight="1" x14ac:dyDescent="0.15"/>
    <row r="102" ht="12.75" customHeight="1" x14ac:dyDescent="0.15"/>
    <row r="103" ht="12.75" customHeight="1" x14ac:dyDescent="0.15"/>
    <row r="104" ht="12.75" customHeight="1" x14ac:dyDescent="0.15"/>
    <row r="105" ht="12.75" customHeight="1" x14ac:dyDescent="0.15"/>
    <row r="106" ht="12.75" customHeight="1" x14ac:dyDescent="0.15"/>
    <row r="107" ht="12.75" customHeight="1" x14ac:dyDescent="0.15"/>
    <row r="108" ht="12.75" customHeight="1" x14ac:dyDescent="0.15"/>
    <row r="109" ht="12.75" customHeight="1" x14ac:dyDescent="0.15"/>
    <row r="110" ht="12.75" customHeight="1" x14ac:dyDescent="0.15"/>
    <row r="111" ht="12.75" customHeight="1" x14ac:dyDescent="0.15"/>
    <row r="112" ht="12.75" customHeight="1" x14ac:dyDescent="0.15"/>
    <row r="113" ht="12.75" customHeight="1" x14ac:dyDescent="0.15"/>
    <row r="114" ht="12.75" customHeight="1" x14ac:dyDescent="0.15"/>
    <row r="115" ht="12.75" customHeight="1" x14ac:dyDescent="0.15"/>
    <row r="116" ht="12.75" customHeight="1" x14ac:dyDescent="0.15"/>
    <row r="117" ht="12.75" customHeight="1" x14ac:dyDescent="0.15"/>
    <row r="118" ht="12.75" customHeight="1" x14ac:dyDescent="0.15"/>
    <row r="119" ht="12.75" customHeight="1" x14ac:dyDescent="0.15"/>
    <row r="120" ht="12.75" customHeight="1" x14ac:dyDescent="0.15"/>
    <row r="121" ht="12.75" customHeight="1" x14ac:dyDescent="0.15"/>
    <row r="122" ht="12.75" customHeight="1" x14ac:dyDescent="0.15"/>
    <row r="123" ht="12.75" customHeight="1" x14ac:dyDescent="0.15"/>
    <row r="124" ht="12.75" customHeight="1" x14ac:dyDescent="0.15"/>
    <row r="125" ht="12.75" customHeight="1" x14ac:dyDescent="0.15"/>
    <row r="126" ht="12.75" customHeight="1" x14ac:dyDescent="0.15"/>
    <row r="127" ht="12.75" customHeight="1" x14ac:dyDescent="0.15"/>
    <row r="128" ht="12.75" customHeight="1" x14ac:dyDescent="0.15"/>
    <row r="129" ht="12.75" customHeight="1" x14ac:dyDescent="0.15"/>
    <row r="130" ht="12.75" customHeight="1" x14ac:dyDescent="0.15"/>
    <row r="131" ht="12.75" customHeight="1" x14ac:dyDescent="0.15"/>
    <row r="132" ht="12.75" customHeight="1" x14ac:dyDescent="0.15"/>
    <row r="133" ht="12.75" customHeight="1" x14ac:dyDescent="0.15"/>
    <row r="134" ht="12.75" customHeight="1" x14ac:dyDescent="0.15"/>
    <row r="135" ht="12.75" customHeight="1" x14ac:dyDescent="0.15"/>
    <row r="136" ht="12.75" customHeight="1" x14ac:dyDescent="0.15"/>
    <row r="137" ht="12.75" customHeight="1" x14ac:dyDescent="0.15"/>
    <row r="138" ht="12.75" customHeight="1" x14ac:dyDescent="0.15"/>
    <row r="139" ht="12.75" customHeight="1" x14ac:dyDescent="0.15"/>
    <row r="140" ht="12.75" customHeight="1" x14ac:dyDescent="0.15"/>
    <row r="141" ht="12.75" customHeight="1" x14ac:dyDescent="0.15"/>
    <row r="142" ht="12.75" customHeight="1" x14ac:dyDescent="0.15"/>
    <row r="143" ht="12.75" customHeight="1" x14ac:dyDescent="0.15"/>
    <row r="144" ht="12.75" customHeight="1" x14ac:dyDescent="0.15"/>
    <row r="145" ht="12.75" customHeight="1" x14ac:dyDescent="0.15"/>
    <row r="146" ht="12.75" customHeight="1" x14ac:dyDescent="0.15"/>
    <row r="147" ht="12.75" customHeight="1" x14ac:dyDescent="0.15"/>
    <row r="148" ht="12.75" customHeight="1" x14ac:dyDescent="0.15"/>
    <row r="149" ht="12.75" customHeight="1" x14ac:dyDescent="0.15"/>
    <row r="150" ht="12.75" customHeight="1" x14ac:dyDescent="0.15"/>
    <row r="151" ht="12.75" customHeight="1" x14ac:dyDescent="0.15"/>
    <row r="152" ht="12.75" customHeight="1" x14ac:dyDescent="0.15"/>
    <row r="153" ht="12.75" customHeight="1" x14ac:dyDescent="0.15"/>
    <row r="154" ht="12.75" customHeight="1" x14ac:dyDescent="0.15"/>
    <row r="155" ht="12.75" customHeight="1" x14ac:dyDescent="0.15"/>
    <row r="156" ht="12.75" customHeight="1" x14ac:dyDescent="0.15"/>
    <row r="157" ht="12.75" customHeight="1" x14ac:dyDescent="0.15"/>
    <row r="158" ht="12.75" customHeight="1" x14ac:dyDescent="0.15"/>
    <row r="159" ht="12.75" customHeight="1" x14ac:dyDescent="0.15"/>
    <row r="160" ht="12.75" customHeight="1" x14ac:dyDescent="0.15"/>
    <row r="161" ht="12.75" customHeight="1" x14ac:dyDescent="0.15"/>
    <row r="162" ht="12.75" customHeight="1" x14ac:dyDescent="0.15"/>
    <row r="163" ht="12.75" customHeight="1" x14ac:dyDescent="0.15"/>
    <row r="164" ht="12.75" customHeight="1" x14ac:dyDescent="0.15"/>
    <row r="165" ht="12.75" customHeight="1" x14ac:dyDescent="0.15"/>
    <row r="166" ht="12.75" customHeight="1" x14ac:dyDescent="0.15"/>
    <row r="167" ht="12.75" customHeight="1" x14ac:dyDescent="0.15"/>
    <row r="168" ht="12.75" customHeight="1" x14ac:dyDescent="0.15"/>
    <row r="169" ht="12.75" customHeight="1" x14ac:dyDescent="0.15"/>
    <row r="170" ht="12.75" customHeight="1" x14ac:dyDescent="0.15"/>
    <row r="171" ht="12.75" customHeight="1" x14ac:dyDescent="0.15"/>
    <row r="172" ht="12.75" customHeight="1" x14ac:dyDescent="0.15"/>
    <row r="173" ht="12.75" customHeight="1" x14ac:dyDescent="0.15"/>
    <row r="174" ht="12.75" customHeight="1" x14ac:dyDescent="0.15"/>
    <row r="175" ht="12.75" customHeight="1" x14ac:dyDescent="0.15"/>
    <row r="176" ht="12.75" customHeight="1" x14ac:dyDescent="0.15"/>
    <row r="177" ht="12.75" customHeight="1" x14ac:dyDescent="0.15"/>
    <row r="178" ht="12.75" customHeight="1" x14ac:dyDescent="0.15"/>
    <row r="179" ht="12.75" customHeight="1" x14ac:dyDescent="0.15"/>
    <row r="180" ht="12.75" customHeight="1" x14ac:dyDescent="0.15"/>
    <row r="181" ht="12.75" customHeight="1" x14ac:dyDescent="0.15"/>
    <row r="182" ht="12.75" customHeight="1" x14ac:dyDescent="0.15"/>
    <row r="183" ht="12.75" customHeight="1" x14ac:dyDescent="0.15"/>
    <row r="184" ht="12.75" customHeight="1" x14ac:dyDescent="0.15"/>
    <row r="185" ht="12.75" customHeight="1" x14ac:dyDescent="0.15"/>
    <row r="186" ht="12.75" customHeight="1" x14ac:dyDescent="0.15"/>
    <row r="187" ht="12.75" customHeight="1" x14ac:dyDescent="0.15"/>
    <row r="188" ht="12.75" customHeight="1" x14ac:dyDescent="0.15"/>
    <row r="189" ht="12.75" customHeight="1" x14ac:dyDescent="0.15"/>
    <row r="190" ht="12.75" customHeight="1" x14ac:dyDescent="0.15"/>
    <row r="191" ht="12.75" customHeight="1" x14ac:dyDescent="0.15"/>
    <row r="192" ht="12.75" customHeight="1" x14ac:dyDescent="0.15"/>
    <row r="193" ht="12.75" customHeight="1" x14ac:dyDescent="0.15"/>
    <row r="194" ht="12.75" customHeight="1" x14ac:dyDescent="0.15"/>
    <row r="195" ht="12.75" customHeight="1" x14ac:dyDescent="0.15"/>
    <row r="196" ht="12.75" customHeight="1" x14ac:dyDescent="0.15"/>
    <row r="197" ht="12.75" customHeight="1" x14ac:dyDescent="0.15"/>
    <row r="198" ht="12.75" customHeight="1" x14ac:dyDescent="0.15"/>
    <row r="199" ht="12.75" customHeight="1" x14ac:dyDescent="0.15"/>
    <row r="200" ht="12.75" customHeight="1" x14ac:dyDescent="0.15"/>
    <row r="201" ht="12.75" customHeight="1" x14ac:dyDescent="0.15"/>
    <row r="202" ht="12.75" customHeight="1" x14ac:dyDescent="0.15"/>
    <row r="203" ht="12.75" customHeight="1" x14ac:dyDescent="0.15"/>
    <row r="204" ht="12.75" customHeight="1" x14ac:dyDescent="0.15"/>
    <row r="205" ht="12.75" customHeight="1" x14ac:dyDescent="0.15"/>
    <row r="206" ht="12.75" customHeight="1" x14ac:dyDescent="0.15"/>
    <row r="207" ht="12.75" customHeight="1" x14ac:dyDescent="0.15"/>
    <row r="208" ht="12.75" customHeight="1" x14ac:dyDescent="0.15"/>
    <row r="209" ht="12.75" customHeight="1" x14ac:dyDescent="0.15"/>
    <row r="210" ht="12.75" customHeight="1" x14ac:dyDescent="0.15"/>
    <row r="211" ht="12.75" customHeight="1" x14ac:dyDescent="0.15"/>
    <row r="212" ht="12.75" customHeight="1" x14ac:dyDescent="0.15"/>
    <row r="213" ht="12.75" customHeight="1" x14ac:dyDescent="0.15"/>
    <row r="214" ht="12.75" customHeight="1" x14ac:dyDescent="0.15"/>
    <row r="215" ht="12.75" customHeight="1" x14ac:dyDescent="0.15"/>
    <row r="216" ht="12.75" customHeight="1" x14ac:dyDescent="0.15"/>
    <row r="217" ht="12.75" customHeight="1" x14ac:dyDescent="0.15"/>
    <row r="218" ht="12.75" customHeight="1" x14ac:dyDescent="0.15"/>
    <row r="219" ht="12.75" customHeight="1" x14ac:dyDescent="0.15"/>
    <row r="220" ht="12.75" customHeight="1" x14ac:dyDescent="0.15"/>
    <row r="221" ht="12.75" customHeight="1" x14ac:dyDescent="0.15"/>
    <row r="222" ht="12.75" customHeight="1" x14ac:dyDescent="0.15"/>
    <row r="223" ht="12.75" customHeight="1" x14ac:dyDescent="0.15"/>
    <row r="224" ht="12.75" customHeight="1" x14ac:dyDescent="0.15"/>
    <row r="225" ht="12.75" customHeight="1" x14ac:dyDescent="0.15"/>
    <row r="226" ht="12.75" customHeight="1" x14ac:dyDescent="0.15"/>
    <row r="227" ht="12.75" customHeight="1" x14ac:dyDescent="0.15"/>
    <row r="228" ht="12.75" customHeight="1" x14ac:dyDescent="0.15"/>
    <row r="229" ht="12.75" customHeight="1" x14ac:dyDescent="0.15"/>
    <row r="230" ht="12.75" customHeight="1" x14ac:dyDescent="0.15"/>
    <row r="231" ht="12.75" customHeight="1" x14ac:dyDescent="0.15"/>
    <row r="232" ht="12.75" customHeight="1" x14ac:dyDescent="0.15"/>
    <row r="233" ht="12.75" customHeight="1" x14ac:dyDescent="0.15"/>
    <row r="234" ht="12.75" customHeight="1" x14ac:dyDescent="0.15"/>
    <row r="235" ht="12.75" customHeight="1" x14ac:dyDescent="0.15"/>
    <row r="236" ht="12.75" customHeight="1" x14ac:dyDescent="0.15"/>
    <row r="237" ht="12.75" customHeight="1" x14ac:dyDescent="0.15"/>
    <row r="238" ht="12.75" customHeight="1" x14ac:dyDescent="0.15"/>
    <row r="239" ht="12.75" customHeight="1" x14ac:dyDescent="0.15"/>
    <row r="240" ht="12.75" customHeight="1" x14ac:dyDescent="0.15"/>
    <row r="241" ht="12.75" customHeight="1" x14ac:dyDescent="0.15"/>
    <row r="242" ht="12.75" customHeight="1" x14ac:dyDescent="0.15"/>
    <row r="243" ht="12.75" customHeight="1" x14ac:dyDescent="0.15"/>
    <row r="244" ht="12.75" customHeight="1" x14ac:dyDescent="0.15"/>
    <row r="245" ht="12.75" customHeight="1" x14ac:dyDescent="0.15"/>
    <row r="246" ht="12.75" customHeight="1" x14ac:dyDescent="0.15"/>
    <row r="247" ht="12.75" customHeight="1" x14ac:dyDescent="0.15"/>
    <row r="248" ht="12.75" customHeight="1" x14ac:dyDescent="0.15"/>
    <row r="249" ht="12.75" customHeight="1" x14ac:dyDescent="0.15"/>
    <row r="250" ht="12.75" customHeight="1" x14ac:dyDescent="0.15"/>
    <row r="251" ht="12.75" customHeight="1" x14ac:dyDescent="0.15"/>
    <row r="252" ht="12.75" customHeight="1" x14ac:dyDescent="0.15"/>
    <row r="253" ht="12.75" customHeight="1" x14ac:dyDescent="0.15"/>
    <row r="254" ht="12.75" customHeight="1" x14ac:dyDescent="0.15"/>
    <row r="255" ht="12.75" customHeight="1" x14ac:dyDescent="0.15"/>
    <row r="256" ht="12.75" customHeight="1" x14ac:dyDescent="0.15"/>
    <row r="257" ht="12.75" customHeight="1" x14ac:dyDescent="0.15"/>
    <row r="258" ht="12.75" customHeight="1" x14ac:dyDescent="0.15"/>
    <row r="259" ht="12.75" customHeight="1" x14ac:dyDescent="0.15"/>
    <row r="260" ht="12.75" customHeight="1" x14ac:dyDescent="0.15"/>
    <row r="261" ht="12.75" customHeight="1" x14ac:dyDescent="0.15"/>
    <row r="262" ht="12.75" customHeight="1" x14ac:dyDescent="0.15"/>
    <row r="263" ht="12.75" customHeight="1" x14ac:dyDescent="0.15"/>
    <row r="264" ht="12.75" customHeight="1" x14ac:dyDescent="0.15"/>
    <row r="265" ht="12.75" customHeight="1" x14ac:dyDescent="0.15"/>
    <row r="266" ht="12.75" customHeight="1" x14ac:dyDescent="0.15"/>
    <row r="267" ht="12.75" customHeight="1" x14ac:dyDescent="0.15"/>
    <row r="268" ht="12.75" customHeight="1" x14ac:dyDescent="0.15"/>
    <row r="269" ht="12.75" customHeight="1" x14ac:dyDescent="0.15"/>
    <row r="270" ht="12.75" customHeight="1" x14ac:dyDescent="0.15"/>
    <row r="271" ht="12.75" customHeight="1" x14ac:dyDescent="0.15"/>
    <row r="272" ht="12.75" customHeight="1" x14ac:dyDescent="0.15"/>
    <row r="273" ht="12.75" customHeight="1" x14ac:dyDescent="0.15"/>
    <row r="274" ht="12.75" customHeight="1" x14ac:dyDescent="0.15"/>
    <row r="275" ht="12.75" customHeight="1" x14ac:dyDescent="0.15"/>
    <row r="276" ht="12.75" customHeight="1" x14ac:dyDescent="0.15"/>
    <row r="277" ht="12.75" customHeight="1" x14ac:dyDescent="0.15"/>
    <row r="278" ht="12.75" customHeight="1" x14ac:dyDescent="0.15"/>
    <row r="279" ht="12.75" customHeight="1" x14ac:dyDescent="0.15"/>
    <row r="280" ht="12.75" customHeight="1" x14ac:dyDescent="0.15"/>
    <row r="281" ht="12.75" customHeight="1" x14ac:dyDescent="0.15"/>
    <row r="282" ht="12.75" customHeight="1" x14ac:dyDescent="0.15"/>
    <row r="283" ht="12.75" customHeight="1" x14ac:dyDescent="0.15"/>
    <row r="284" ht="12.75" customHeight="1" x14ac:dyDescent="0.15"/>
    <row r="285" ht="12.75" customHeight="1" x14ac:dyDescent="0.15"/>
    <row r="286" ht="12.75" customHeight="1" x14ac:dyDescent="0.15"/>
    <row r="287" ht="12.75" customHeight="1" x14ac:dyDescent="0.15"/>
    <row r="288" ht="12.75" customHeight="1" x14ac:dyDescent="0.15"/>
    <row r="289" ht="12.75" customHeight="1" x14ac:dyDescent="0.15"/>
    <row r="290" ht="12.75" customHeight="1" x14ac:dyDescent="0.15"/>
    <row r="291" ht="12.75" customHeight="1" x14ac:dyDescent="0.15"/>
    <row r="292" ht="12.75" customHeight="1" x14ac:dyDescent="0.15"/>
    <row r="293" ht="12.75" customHeight="1" x14ac:dyDescent="0.15"/>
    <row r="294" ht="12.75" customHeight="1" x14ac:dyDescent="0.15"/>
    <row r="295" ht="12.75" customHeight="1" x14ac:dyDescent="0.15"/>
    <row r="296" ht="12.75" customHeight="1" x14ac:dyDescent="0.15"/>
    <row r="297" ht="12.75" customHeight="1" x14ac:dyDescent="0.15"/>
    <row r="298" ht="12.75" customHeight="1" x14ac:dyDescent="0.15"/>
    <row r="299" ht="12.75" customHeight="1" x14ac:dyDescent="0.15"/>
    <row r="300" ht="12.75" customHeight="1" x14ac:dyDescent="0.15"/>
    <row r="301" ht="12.75" customHeight="1" x14ac:dyDescent="0.15"/>
    <row r="302" ht="12.75" customHeight="1" x14ac:dyDescent="0.15"/>
    <row r="303" ht="12.75" customHeight="1" x14ac:dyDescent="0.15"/>
    <row r="304" ht="12.75" customHeight="1" x14ac:dyDescent="0.15"/>
    <row r="305" ht="12.75" customHeight="1" x14ac:dyDescent="0.15"/>
    <row r="306" ht="12.75" customHeight="1" x14ac:dyDescent="0.15"/>
    <row r="307" ht="12.75" customHeight="1" x14ac:dyDescent="0.15"/>
    <row r="308" ht="12.75" customHeight="1" x14ac:dyDescent="0.15"/>
    <row r="309" ht="12.75" customHeight="1" x14ac:dyDescent="0.15"/>
    <row r="310" ht="12.75" customHeight="1" x14ac:dyDescent="0.15"/>
    <row r="311" ht="12.75" customHeight="1" x14ac:dyDescent="0.15"/>
    <row r="312" ht="12.75" customHeight="1" x14ac:dyDescent="0.15"/>
    <row r="313" ht="12.75" customHeight="1" x14ac:dyDescent="0.15"/>
    <row r="314" ht="12.75" customHeight="1" x14ac:dyDescent="0.15"/>
    <row r="315" ht="12.75" customHeight="1" x14ac:dyDescent="0.15"/>
    <row r="316" ht="12.75" customHeight="1" x14ac:dyDescent="0.15"/>
    <row r="317" ht="12.75" customHeight="1" x14ac:dyDescent="0.15"/>
    <row r="318" ht="12.75" customHeight="1" x14ac:dyDescent="0.15"/>
    <row r="319" ht="12.75" customHeight="1" x14ac:dyDescent="0.15"/>
    <row r="320" ht="12.75" customHeight="1" x14ac:dyDescent="0.15"/>
    <row r="321" ht="12.75" customHeight="1" x14ac:dyDescent="0.15"/>
    <row r="322" ht="12.75" customHeight="1" x14ac:dyDescent="0.15"/>
    <row r="323" ht="12.75" customHeight="1" x14ac:dyDescent="0.15"/>
    <row r="324" ht="12.75" customHeight="1" x14ac:dyDescent="0.15"/>
    <row r="325" ht="12.75" customHeight="1" x14ac:dyDescent="0.15"/>
    <row r="326" ht="12.75" customHeight="1" x14ac:dyDescent="0.15"/>
    <row r="327" ht="12.75" customHeight="1" x14ac:dyDescent="0.15"/>
    <row r="328" ht="12.75" customHeight="1" x14ac:dyDescent="0.15"/>
    <row r="329" ht="12.75" customHeight="1" x14ac:dyDescent="0.15"/>
    <row r="330" ht="12.75" customHeight="1" x14ac:dyDescent="0.15"/>
    <row r="331" ht="12.75" customHeight="1" x14ac:dyDescent="0.15"/>
    <row r="332" ht="12.75" customHeight="1" x14ac:dyDescent="0.15"/>
    <row r="333" ht="12.75" customHeight="1" x14ac:dyDescent="0.15"/>
    <row r="334" ht="12.75" customHeight="1" x14ac:dyDescent="0.15"/>
    <row r="335" ht="12.75" customHeight="1" x14ac:dyDescent="0.15"/>
    <row r="336" ht="12.75" customHeight="1" x14ac:dyDescent="0.15"/>
    <row r="337" ht="12.75" customHeight="1" x14ac:dyDescent="0.15"/>
    <row r="338" ht="12.75" customHeight="1" x14ac:dyDescent="0.15"/>
    <row r="339" ht="12.75" customHeight="1" x14ac:dyDescent="0.15"/>
    <row r="340" ht="12.75" customHeight="1" x14ac:dyDescent="0.15"/>
    <row r="341" ht="12.75" customHeight="1" x14ac:dyDescent="0.15"/>
    <row r="342" ht="12.75" customHeight="1" x14ac:dyDescent="0.15"/>
    <row r="343" ht="12.75" customHeight="1" x14ac:dyDescent="0.15"/>
    <row r="344" ht="12.75" customHeight="1" x14ac:dyDescent="0.15"/>
    <row r="345" ht="12.75" customHeight="1" x14ac:dyDescent="0.15"/>
    <row r="346" ht="12.75" customHeight="1" x14ac:dyDescent="0.15"/>
    <row r="347" ht="12.75" customHeight="1" x14ac:dyDescent="0.15"/>
    <row r="348" ht="12.75" customHeight="1" x14ac:dyDescent="0.15"/>
    <row r="349" ht="12.75" customHeight="1" x14ac:dyDescent="0.15"/>
    <row r="350" ht="12.75" customHeight="1" x14ac:dyDescent="0.15"/>
    <row r="351" ht="12.75" customHeight="1" x14ac:dyDescent="0.15"/>
    <row r="352" ht="12.75" customHeight="1" x14ac:dyDescent="0.15"/>
    <row r="353" ht="12.75" customHeight="1" x14ac:dyDescent="0.15"/>
    <row r="354" ht="12.75" customHeight="1" x14ac:dyDescent="0.15"/>
    <row r="355" ht="12.75" customHeight="1" x14ac:dyDescent="0.15"/>
    <row r="356" ht="12.75" customHeight="1" x14ac:dyDescent="0.15"/>
    <row r="357" ht="12.75" customHeight="1" x14ac:dyDescent="0.15"/>
    <row r="358" ht="12.75" customHeight="1" x14ac:dyDescent="0.15"/>
    <row r="359" ht="12.75" customHeight="1" x14ac:dyDescent="0.15"/>
    <row r="360" ht="12.75" customHeight="1" x14ac:dyDescent="0.15"/>
    <row r="361" ht="12.75" customHeight="1" x14ac:dyDescent="0.15"/>
    <row r="362" ht="12.75" customHeight="1" x14ac:dyDescent="0.15"/>
    <row r="363" ht="12.75" customHeight="1" x14ac:dyDescent="0.15"/>
    <row r="364" ht="12.75" customHeight="1" x14ac:dyDescent="0.15"/>
    <row r="365" ht="12.75" customHeight="1" x14ac:dyDescent="0.15"/>
    <row r="366" ht="12.75" customHeight="1" x14ac:dyDescent="0.15"/>
    <row r="367" ht="12.75" customHeight="1" x14ac:dyDescent="0.15"/>
    <row r="368" ht="12.75" customHeight="1" x14ac:dyDescent="0.15"/>
    <row r="369" ht="12.75" customHeight="1" x14ac:dyDescent="0.15"/>
    <row r="370" ht="12.75" customHeight="1" x14ac:dyDescent="0.15"/>
    <row r="371" ht="12.75" customHeight="1" x14ac:dyDescent="0.15"/>
    <row r="372" ht="12.75" customHeight="1" x14ac:dyDescent="0.15"/>
    <row r="373" ht="12.75" customHeight="1" x14ac:dyDescent="0.15"/>
    <row r="374" ht="12.75" customHeight="1" x14ac:dyDescent="0.15"/>
    <row r="375" ht="12.75" customHeight="1" x14ac:dyDescent="0.15"/>
    <row r="376" ht="12.75" customHeight="1" x14ac:dyDescent="0.15"/>
    <row r="377" ht="12.75" customHeight="1" x14ac:dyDescent="0.15"/>
    <row r="378" ht="12.75" customHeight="1" x14ac:dyDescent="0.15"/>
    <row r="379" ht="12.75" customHeight="1" x14ac:dyDescent="0.15"/>
    <row r="380" ht="12.75" customHeight="1" x14ac:dyDescent="0.15"/>
    <row r="381" ht="12.75" customHeight="1" x14ac:dyDescent="0.15"/>
    <row r="382" ht="12.75" customHeight="1" x14ac:dyDescent="0.15"/>
    <row r="383" ht="12.75" customHeight="1" x14ac:dyDescent="0.15"/>
    <row r="384" ht="12.75" customHeight="1" x14ac:dyDescent="0.15"/>
    <row r="385" ht="12.75" customHeight="1" x14ac:dyDescent="0.15"/>
    <row r="386" ht="12.75" customHeight="1" x14ac:dyDescent="0.15"/>
    <row r="387" ht="12.75" customHeight="1" x14ac:dyDescent="0.15"/>
    <row r="388" ht="12.75" customHeight="1" x14ac:dyDescent="0.15"/>
    <row r="389" ht="12.75" customHeight="1" x14ac:dyDescent="0.15"/>
    <row r="390" ht="12.75" customHeight="1" x14ac:dyDescent="0.15"/>
    <row r="391" ht="12.75" customHeight="1" x14ac:dyDescent="0.15"/>
    <row r="392" ht="12.75" customHeight="1" x14ac:dyDescent="0.15"/>
    <row r="393" ht="12.75" customHeight="1" x14ac:dyDescent="0.15"/>
    <row r="394" ht="12.75" customHeight="1" x14ac:dyDescent="0.15"/>
    <row r="395" ht="12.75" customHeight="1" x14ac:dyDescent="0.15"/>
    <row r="396" ht="12.75" customHeight="1" x14ac:dyDescent="0.15"/>
    <row r="397" ht="12.75" customHeight="1" x14ac:dyDescent="0.15"/>
    <row r="398" ht="12.75" customHeight="1" x14ac:dyDescent="0.15"/>
    <row r="399" ht="12.75" customHeight="1" x14ac:dyDescent="0.15"/>
    <row r="400" ht="12.75" customHeight="1" x14ac:dyDescent="0.15"/>
    <row r="401" ht="12.75" customHeight="1" x14ac:dyDescent="0.15"/>
    <row r="402" ht="12.75" customHeight="1" x14ac:dyDescent="0.15"/>
    <row r="403" ht="12.75" customHeight="1" x14ac:dyDescent="0.15"/>
    <row r="404" ht="12.75" customHeight="1" x14ac:dyDescent="0.15"/>
    <row r="405" ht="12.75" customHeight="1" x14ac:dyDescent="0.15"/>
    <row r="406" ht="12.75" customHeight="1" x14ac:dyDescent="0.15"/>
    <row r="407" ht="12.75" customHeight="1" x14ac:dyDescent="0.15"/>
    <row r="408" ht="12.75" customHeight="1" x14ac:dyDescent="0.15"/>
    <row r="409" ht="12.75" customHeight="1" x14ac:dyDescent="0.15"/>
    <row r="410" ht="12.75" customHeight="1" x14ac:dyDescent="0.15"/>
    <row r="411" ht="12.75" customHeight="1" x14ac:dyDescent="0.15"/>
    <row r="412" ht="12.75" customHeight="1" x14ac:dyDescent="0.15"/>
    <row r="413" ht="12.75" customHeight="1" x14ac:dyDescent="0.15"/>
    <row r="414" ht="12.75" customHeight="1" x14ac:dyDescent="0.15"/>
    <row r="415" ht="12.75" customHeight="1" x14ac:dyDescent="0.15"/>
    <row r="416" ht="12.75" customHeight="1" x14ac:dyDescent="0.15"/>
    <row r="417" ht="12.75" customHeight="1" x14ac:dyDescent="0.15"/>
    <row r="418" ht="12.75" customHeight="1" x14ac:dyDescent="0.15"/>
    <row r="419" ht="12.75" customHeight="1" x14ac:dyDescent="0.15"/>
    <row r="420" ht="12.75" customHeight="1" x14ac:dyDescent="0.15"/>
    <row r="421" ht="12.75" customHeight="1" x14ac:dyDescent="0.15"/>
    <row r="422" ht="12.75" customHeight="1" x14ac:dyDescent="0.15"/>
    <row r="423" ht="12.75" customHeight="1" x14ac:dyDescent="0.15"/>
    <row r="424" ht="12.75" customHeight="1" x14ac:dyDescent="0.15"/>
    <row r="425" ht="12.75" customHeight="1" x14ac:dyDescent="0.15"/>
    <row r="426" ht="12.75" customHeight="1" x14ac:dyDescent="0.15"/>
    <row r="427" ht="12.75" customHeight="1" x14ac:dyDescent="0.15"/>
    <row r="428" ht="12.75" customHeight="1" x14ac:dyDescent="0.15"/>
    <row r="429" ht="12.75" customHeight="1" x14ac:dyDescent="0.15"/>
    <row r="430" ht="12.75" customHeight="1" x14ac:dyDescent="0.15"/>
    <row r="431" ht="12.75" customHeight="1" x14ac:dyDescent="0.15"/>
    <row r="432" ht="12.75" customHeight="1" x14ac:dyDescent="0.15"/>
    <row r="433" ht="12.75" customHeight="1" x14ac:dyDescent="0.15"/>
    <row r="434" ht="12.75" customHeight="1" x14ac:dyDescent="0.15"/>
    <row r="435" ht="12.75" customHeight="1" x14ac:dyDescent="0.15"/>
    <row r="436" ht="12.75" customHeight="1" x14ac:dyDescent="0.15"/>
    <row r="437" ht="12.75" customHeight="1" x14ac:dyDescent="0.15"/>
    <row r="438" ht="12.75" customHeight="1" x14ac:dyDescent="0.15"/>
    <row r="439" ht="12.75" customHeight="1" x14ac:dyDescent="0.15"/>
    <row r="440" ht="12.75" customHeight="1" x14ac:dyDescent="0.15"/>
    <row r="441" ht="12.75" customHeight="1" x14ac:dyDescent="0.15"/>
    <row r="442" ht="12.75" customHeight="1" x14ac:dyDescent="0.15"/>
    <row r="443" ht="12.75" customHeight="1" x14ac:dyDescent="0.15"/>
    <row r="444" ht="12.75" customHeight="1" x14ac:dyDescent="0.15"/>
    <row r="445" ht="12.75" customHeight="1" x14ac:dyDescent="0.15"/>
    <row r="446" ht="12.75" customHeight="1" x14ac:dyDescent="0.15"/>
    <row r="447" ht="12.75" customHeight="1" x14ac:dyDescent="0.15"/>
    <row r="448" ht="12.75" customHeight="1" x14ac:dyDescent="0.15"/>
    <row r="449" ht="12.75" customHeight="1" x14ac:dyDescent="0.15"/>
    <row r="450" ht="12.75" customHeight="1" x14ac:dyDescent="0.15"/>
    <row r="451" ht="12.75" customHeight="1" x14ac:dyDescent="0.15"/>
    <row r="452" ht="12.75" customHeight="1" x14ac:dyDescent="0.15"/>
    <row r="453" ht="12.75" customHeight="1" x14ac:dyDescent="0.15"/>
    <row r="454" ht="12.75" customHeight="1" x14ac:dyDescent="0.15"/>
    <row r="455" ht="12.75" customHeight="1" x14ac:dyDescent="0.15"/>
    <row r="456" ht="12.75" customHeight="1" x14ac:dyDescent="0.15"/>
    <row r="457" ht="12.75" customHeight="1" x14ac:dyDescent="0.15"/>
    <row r="458" ht="12.75" customHeight="1" x14ac:dyDescent="0.15"/>
    <row r="459" ht="12.75" customHeight="1" x14ac:dyDescent="0.15"/>
    <row r="460" ht="12.75" customHeight="1" x14ac:dyDescent="0.15"/>
    <row r="461" ht="12.75" customHeight="1" x14ac:dyDescent="0.15"/>
    <row r="462" ht="12.75" customHeight="1" x14ac:dyDescent="0.15"/>
    <row r="463" ht="12.75" customHeight="1" x14ac:dyDescent="0.15"/>
    <row r="464" ht="12.75" customHeight="1" x14ac:dyDescent="0.15"/>
    <row r="465" ht="12.75" customHeight="1" x14ac:dyDescent="0.15"/>
    <row r="466" ht="12.75" customHeight="1" x14ac:dyDescent="0.15"/>
    <row r="467" ht="12.75" customHeight="1" x14ac:dyDescent="0.15"/>
    <row r="468" ht="12.75" customHeight="1" x14ac:dyDescent="0.15"/>
    <row r="469" ht="12.75" customHeight="1" x14ac:dyDescent="0.15"/>
    <row r="470" ht="12.75" customHeight="1" x14ac:dyDescent="0.15"/>
    <row r="471" ht="12.75" customHeight="1" x14ac:dyDescent="0.15"/>
    <row r="472" ht="12.75" customHeight="1" x14ac:dyDescent="0.15"/>
    <row r="473" ht="12.75" customHeight="1" x14ac:dyDescent="0.15"/>
    <row r="474" ht="12.75" customHeight="1" x14ac:dyDescent="0.15"/>
    <row r="475" ht="12.75" customHeight="1" x14ac:dyDescent="0.15"/>
    <row r="476" ht="12.75" customHeight="1" x14ac:dyDescent="0.15"/>
    <row r="477" ht="12.75" customHeight="1" x14ac:dyDescent="0.15"/>
    <row r="478" ht="12.75" customHeight="1" x14ac:dyDescent="0.15"/>
    <row r="479" ht="12.75" customHeight="1" x14ac:dyDescent="0.15"/>
    <row r="480" ht="12.75" customHeight="1" x14ac:dyDescent="0.15"/>
    <row r="481" ht="12.75" customHeight="1" x14ac:dyDescent="0.15"/>
    <row r="482" ht="12.75" customHeight="1" x14ac:dyDescent="0.15"/>
    <row r="483" ht="12.75" customHeight="1" x14ac:dyDescent="0.15"/>
    <row r="484" ht="12.75" customHeight="1" x14ac:dyDescent="0.15"/>
    <row r="485" ht="12.75" customHeight="1" x14ac:dyDescent="0.15"/>
    <row r="486" ht="12.75" customHeight="1" x14ac:dyDescent="0.15"/>
    <row r="487" ht="12.75" customHeight="1" x14ac:dyDescent="0.15"/>
    <row r="488" ht="12.75" customHeight="1" x14ac:dyDescent="0.15"/>
    <row r="489" ht="12.75" customHeight="1" x14ac:dyDescent="0.15"/>
    <row r="490" ht="12.75" customHeight="1" x14ac:dyDescent="0.15"/>
    <row r="491" ht="12.75" customHeight="1" x14ac:dyDescent="0.15"/>
    <row r="492" ht="12.75" customHeight="1" x14ac:dyDescent="0.15"/>
    <row r="493" ht="12.75" customHeight="1" x14ac:dyDescent="0.15"/>
    <row r="494" ht="12.75" customHeight="1" x14ac:dyDescent="0.15"/>
    <row r="495" ht="12.75" customHeight="1" x14ac:dyDescent="0.15"/>
    <row r="496" ht="12.75" customHeight="1" x14ac:dyDescent="0.15"/>
    <row r="497" ht="12.75" customHeight="1" x14ac:dyDescent="0.15"/>
    <row r="498" ht="12.75" customHeight="1" x14ac:dyDescent="0.15"/>
    <row r="499" ht="12.75" customHeight="1" x14ac:dyDescent="0.15"/>
    <row r="500" ht="12.75" customHeight="1" x14ac:dyDescent="0.15"/>
    <row r="501" ht="12.75" customHeight="1" x14ac:dyDescent="0.15"/>
    <row r="502" ht="12.75" customHeight="1" x14ac:dyDescent="0.15"/>
    <row r="503" ht="12.75" customHeight="1" x14ac:dyDescent="0.15"/>
    <row r="504" ht="12.75" customHeight="1" x14ac:dyDescent="0.15"/>
    <row r="505" ht="12.75" customHeight="1" x14ac:dyDescent="0.15"/>
    <row r="506" ht="12.75" customHeight="1" x14ac:dyDescent="0.15"/>
    <row r="507" ht="12.75" customHeight="1" x14ac:dyDescent="0.15"/>
    <row r="508" ht="12.75" customHeight="1" x14ac:dyDescent="0.15"/>
    <row r="509" ht="12.75" customHeight="1" x14ac:dyDescent="0.15"/>
    <row r="510" ht="12.75" customHeight="1" x14ac:dyDescent="0.15"/>
    <row r="511" ht="12.75" customHeight="1" x14ac:dyDescent="0.15"/>
    <row r="512" ht="12.75" customHeight="1" x14ac:dyDescent="0.15"/>
    <row r="513" ht="12.75" customHeight="1" x14ac:dyDescent="0.15"/>
    <row r="514" ht="12.75" customHeight="1" x14ac:dyDescent="0.15"/>
    <row r="515" ht="12.75" customHeight="1" x14ac:dyDescent="0.15"/>
    <row r="516" ht="12.75" customHeight="1" x14ac:dyDescent="0.15"/>
    <row r="517" ht="12.75" customHeight="1" x14ac:dyDescent="0.15"/>
    <row r="518" ht="12.75" customHeight="1" x14ac:dyDescent="0.15"/>
    <row r="519" ht="12.75" customHeight="1" x14ac:dyDescent="0.15"/>
    <row r="520" ht="12.75" customHeight="1" x14ac:dyDescent="0.15"/>
    <row r="521" ht="12.75" customHeight="1" x14ac:dyDescent="0.15"/>
    <row r="522" ht="12.75" customHeight="1" x14ac:dyDescent="0.15"/>
    <row r="523" ht="12.75" customHeight="1" x14ac:dyDescent="0.15"/>
    <row r="524" ht="12.75" customHeight="1" x14ac:dyDescent="0.15"/>
    <row r="525" ht="12.75" customHeight="1" x14ac:dyDescent="0.15"/>
    <row r="526" ht="12.75" customHeight="1" x14ac:dyDescent="0.15"/>
    <row r="527" ht="12.75" customHeight="1" x14ac:dyDescent="0.15"/>
    <row r="528" ht="12.75" customHeight="1" x14ac:dyDescent="0.15"/>
    <row r="529" ht="12.75" customHeight="1" x14ac:dyDescent="0.15"/>
    <row r="530" ht="12.75" customHeight="1" x14ac:dyDescent="0.15"/>
    <row r="531" ht="12.75" customHeight="1" x14ac:dyDescent="0.15"/>
    <row r="532" ht="12.75" customHeight="1" x14ac:dyDescent="0.15"/>
    <row r="533" ht="12.75" customHeight="1" x14ac:dyDescent="0.15"/>
    <row r="534" ht="12.75" customHeight="1" x14ac:dyDescent="0.15"/>
    <row r="535" ht="12.75" customHeight="1" x14ac:dyDescent="0.15"/>
    <row r="536" ht="12.75" customHeight="1" x14ac:dyDescent="0.15"/>
    <row r="537" ht="12.75" customHeight="1" x14ac:dyDescent="0.15"/>
    <row r="538" ht="12.75" customHeight="1" x14ac:dyDescent="0.15"/>
    <row r="539" ht="12.75" customHeight="1" x14ac:dyDescent="0.15"/>
    <row r="540" ht="12.75" customHeight="1" x14ac:dyDescent="0.15"/>
    <row r="541" ht="12.75" customHeight="1" x14ac:dyDescent="0.15"/>
    <row r="542" ht="12.75" customHeight="1" x14ac:dyDescent="0.15"/>
    <row r="543" ht="12.75" customHeight="1" x14ac:dyDescent="0.15"/>
    <row r="544" ht="12.75" customHeight="1" x14ac:dyDescent="0.15"/>
    <row r="545" ht="12.75" customHeight="1" x14ac:dyDescent="0.15"/>
    <row r="546" ht="12.75" customHeight="1" x14ac:dyDescent="0.15"/>
    <row r="547" ht="12.75" customHeight="1" x14ac:dyDescent="0.15"/>
    <row r="548" ht="12.75" customHeight="1" x14ac:dyDescent="0.15"/>
    <row r="549" ht="12.75" customHeight="1" x14ac:dyDescent="0.15"/>
    <row r="550" ht="12.75" customHeight="1" x14ac:dyDescent="0.15"/>
    <row r="551" ht="12.75" customHeight="1" x14ac:dyDescent="0.15"/>
    <row r="552" ht="12.75" customHeight="1" x14ac:dyDescent="0.15"/>
    <row r="553" ht="12.75" customHeight="1" x14ac:dyDescent="0.15"/>
    <row r="554" ht="12.75" customHeight="1" x14ac:dyDescent="0.15"/>
    <row r="555" ht="12.75" customHeight="1" x14ac:dyDescent="0.15"/>
    <row r="556" ht="12.75" customHeight="1" x14ac:dyDescent="0.15"/>
    <row r="557" ht="12.75" customHeight="1" x14ac:dyDescent="0.15"/>
    <row r="558" ht="12.75" customHeight="1" x14ac:dyDescent="0.15"/>
    <row r="559" ht="12.75" customHeight="1" x14ac:dyDescent="0.15"/>
    <row r="560" ht="12.75" customHeight="1" x14ac:dyDescent="0.15"/>
    <row r="561" ht="12.75" customHeight="1" x14ac:dyDescent="0.15"/>
    <row r="562" ht="12.75" customHeight="1" x14ac:dyDescent="0.15"/>
    <row r="563" ht="12.75" customHeight="1" x14ac:dyDescent="0.15"/>
    <row r="564" ht="12.75" customHeight="1" x14ac:dyDescent="0.15"/>
    <row r="565" ht="12.75" customHeight="1" x14ac:dyDescent="0.15"/>
    <row r="566" ht="12.75" customHeight="1" x14ac:dyDescent="0.15"/>
    <row r="567" ht="12.75" customHeight="1" x14ac:dyDescent="0.15"/>
    <row r="568" ht="12.75" customHeight="1" x14ac:dyDescent="0.15"/>
    <row r="569" ht="12.75" customHeight="1" x14ac:dyDescent="0.15"/>
    <row r="570" ht="12.75" customHeight="1" x14ac:dyDescent="0.15"/>
    <row r="571" ht="12.75" customHeight="1" x14ac:dyDescent="0.15"/>
    <row r="572" ht="12.75" customHeight="1" x14ac:dyDescent="0.15"/>
    <row r="573" ht="12.75" customHeight="1" x14ac:dyDescent="0.15"/>
    <row r="574" ht="12.75" customHeight="1" x14ac:dyDescent="0.15"/>
    <row r="575" ht="12.75" customHeight="1" x14ac:dyDescent="0.15"/>
    <row r="576" ht="12.75" customHeight="1" x14ac:dyDescent="0.15"/>
    <row r="577" ht="12.75" customHeight="1" x14ac:dyDescent="0.15"/>
    <row r="578" ht="12.75" customHeight="1" x14ac:dyDescent="0.15"/>
    <row r="579" ht="12.75" customHeight="1" x14ac:dyDescent="0.15"/>
    <row r="580" ht="12.75" customHeight="1" x14ac:dyDescent="0.15"/>
    <row r="581" ht="12.75" customHeight="1" x14ac:dyDescent="0.15"/>
    <row r="582" ht="12.75" customHeight="1" x14ac:dyDescent="0.15"/>
    <row r="583" ht="12.75" customHeight="1" x14ac:dyDescent="0.15"/>
    <row r="584" ht="12.75" customHeight="1" x14ac:dyDescent="0.15"/>
    <row r="585" ht="12.75" customHeight="1" x14ac:dyDescent="0.15"/>
    <row r="586" ht="12.75" customHeight="1" x14ac:dyDescent="0.15"/>
    <row r="587" ht="12.75" customHeight="1" x14ac:dyDescent="0.15"/>
    <row r="588" ht="12.75" customHeight="1" x14ac:dyDescent="0.15"/>
    <row r="589" ht="12.75" customHeight="1" x14ac:dyDescent="0.15"/>
    <row r="590" ht="12.75" customHeight="1" x14ac:dyDescent="0.15"/>
    <row r="591" ht="12.75" customHeight="1" x14ac:dyDescent="0.15"/>
    <row r="592" ht="12.75" customHeight="1" x14ac:dyDescent="0.15"/>
    <row r="593" ht="12.75" customHeight="1" x14ac:dyDescent="0.15"/>
    <row r="594" ht="12.75" customHeight="1" x14ac:dyDescent="0.15"/>
    <row r="595" ht="12.75" customHeight="1" x14ac:dyDescent="0.15"/>
    <row r="596" ht="12.75" customHeight="1" x14ac:dyDescent="0.15"/>
    <row r="597" ht="12.75" customHeight="1" x14ac:dyDescent="0.15"/>
    <row r="598" ht="12.75" customHeight="1" x14ac:dyDescent="0.15"/>
    <row r="599" ht="12.75" customHeight="1" x14ac:dyDescent="0.15"/>
    <row r="600" ht="12.75" customHeight="1" x14ac:dyDescent="0.15"/>
    <row r="601" ht="12.75" customHeight="1" x14ac:dyDescent="0.15"/>
    <row r="602" ht="12.75" customHeight="1" x14ac:dyDescent="0.15"/>
    <row r="603" ht="12.75" customHeight="1" x14ac:dyDescent="0.15"/>
    <row r="604" ht="12.75" customHeight="1" x14ac:dyDescent="0.15"/>
    <row r="605" ht="12.75" customHeight="1" x14ac:dyDescent="0.15"/>
    <row r="606" ht="12.75" customHeight="1" x14ac:dyDescent="0.15"/>
    <row r="607" ht="12.75" customHeight="1" x14ac:dyDescent="0.15"/>
    <row r="608" ht="12.75" customHeight="1" x14ac:dyDescent="0.15"/>
    <row r="609" ht="12.75" customHeight="1" x14ac:dyDescent="0.15"/>
    <row r="610" ht="12.75" customHeight="1" x14ac:dyDescent="0.15"/>
    <row r="611" ht="12.75" customHeight="1" x14ac:dyDescent="0.15"/>
    <row r="612" ht="12.75" customHeight="1" x14ac:dyDescent="0.15"/>
    <row r="613" ht="12.75" customHeight="1" x14ac:dyDescent="0.15"/>
    <row r="614" ht="12.75" customHeight="1" x14ac:dyDescent="0.15"/>
    <row r="615" ht="12.75" customHeight="1" x14ac:dyDescent="0.15"/>
    <row r="616" ht="12.75" customHeight="1" x14ac:dyDescent="0.15"/>
    <row r="617" ht="12.75" customHeight="1" x14ac:dyDescent="0.15"/>
    <row r="618" ht="12.75" customHeight="1" x14ac:dyDescent="0.15"/>
    <row r="619" ht="12.75" customHeight="1" x14ac:dyDescent="0.15"/>
    <row r="620" ht="12.75" customHeight="1" x14ac:dyDescent="0.15"/>
    <row r="621" ht="12.75" customHeight="1" x14ac:dyDescent="0.15"/>
    <row r="622" ht="12.75" customHeight="1" x14ac:dyDescent="0.15"/>
    <row r="623" ht="12.75" customHeight="1" x14ac:dyDescent="0.15"/>
    <row r="624" ht="12.75" customHeight="1" x14ac:dyDescent="0.15"/>
    <row r="625" ht="12.75" customHeight="1" x14ac:dyDescent="0.15"/>
    <row r="626" ht="12.75" customHeight="1" x14ac:dyDescent="0.15"/>
    <row r="627" ht="12.75" customHeight="1" x14ac:dyDescent="0.15"/>
    <row r="628" ht="12.75" customHeight="1" x14ac:dyDescent="0.15"/>
    <row r="629" ht="12.75" customHeight="1" x14ac:dyDescent="0.15"/>
    <row r="630" ht="12.75" customHeight="1" x14ac:dyDescent="0.15"/>
    <row r="631" ht="12.75" customHeight="1" x14ac:dyDescent="0.15"/>
    <row r="632" ht="12.75" customHeight="1" x14ac:dyDescent="0.15"/>
    <row r="633" ht="12.75" customHeight="1" x14ac:dyDescent="0.15"/>
    <row r="634" ht="12.75" customHeight="1" x14ac:dyDescent="0.15"/>
    <row r="635" ht="12.75" customHeight="1" x14ac:dyDescent="0.15"/>
    <row r="636" ht="12.75" customHeight="1" x14ac:dyDescent="0.15"/>
    <row r="637" ht="12.75" customHeight="1" x14ac:dyDescent="0.15"/>
    <row r="638" ht="12.75" customHeight="1" x14ac:dyDescent="0.15"/>
    <row r="639" ht="12.75" customHeight="1" x14ac:dyDescent="0.15"/>
    <row r="640" ht="12.75" customHeight="1" x14ac:dyDescent="0.15"/>
    <row r="641" ht="12.75" customHeight="1" x14ac:dyDescent="0.15"/>
    <row r="642" ht="12.75" customHeight="1" x14ac:dyDescent="0.15"/>
    <row r="643" ht="12.75" customHeight="1" x14ac:dyDescent="0.15"/>
    <row r="644" ht="12.75" customHeight="1" x14ac:dyDescent="0.15"/>
    <row r="645" ht="12.75" customHeight="1" x14ac:dyDescent="0.15"/>
    <row r="646" ht="12.75" customHeight="1" x14ac:dyDescent="0.15"/>
    <row r="647" ht="12.75" customHeight="1" x14ac:dyDescent="0.15"/>
    <row r="648" ht="12.75" customHeight="1" x14ac:dyDescent="0.15"/>
    <row r="649" ht="12.75" customHeight="1" x14ac:dyDescent="0.15"/>
    <row r="650" ht="12.75" customHeight="1" x14ac:dyDescent="0.15"/>
    <row r="651" ht="12.75" customHeight="1" x14ac:dyDescent="0.15"/>
    <row r="652" ht="12.75" customHeight="1" x14ac:dyDescent="0.15"/>
    <row r="653" ht="12.75" customHeight="1" x14ac:dyDescent="0.15"/>
    <row r="654" ht="12.75" customHeight="1" x14ac:dyDescent="0.15"/>
    <row r="655" ht="12.75" customHeight="1" x14ac:dyDescent="0.15"/>
    <row r="656" ht="12.75" customHeight="1" x14ac:dyDescent="0.15"/>
    <row r="657" ht="12.75" customHeight="1" x14ac:dyDescent="0.15"/>
    <row r="658" ht="12.75" customHeight="1" x14ac:dyDescent="0.15"/>
    <row r="659" ht="12.75" customHeight="1" x14ac:dyDescent="0.15"/>
    <row r="660" ht="12.75" customHeight="1" x14ac:dyDescent="0.15"/>
    <row r="661" ht="12.75" customHeight="1" x14ac:dyDescent="0.15"/>
    <row r="662" ht="12.75" customHeight="1" x14ac:dyDescent="0.15"/>
    <row r="663" ht="12.75" customHeight="1" x14ac:dyDescent="0.15"/>
    <row r="664" ht="12.75" customHeight="1" x14ac:dyDescent="0.15"/>
    <row r="665" ht="12.75" customHeight="1" x14ac:dyDescent="0.15"/>
    <row r="666" ht="12.75" customHeight="1" x14ac:dyDescent="0.15"/>
    <row r="667" ht="12.75" customHeight="1" x14ac:dyDescent="0.15"/>
    <row r="668" ht="12.75" customHeight="1" x14ac:dyDescent="0.15"/>
    <row r="669" ht="12.75" customHeight="1" x14ac:dyDescent="0.15"/>
    <row r="670" ht="12.75" customHeight="1" x14ac:dyDescent="0.15"/>
    <row r="671" ht="12.75" customHeight="1" x14ac:dyDescent="0.15"/>
    <row r="672" ht="12.75" customHeight="1" x14ac:dyDescent="0.15"/>
    <row r="673" ht="12.75" customHeight="1" x14ac:dyDescent="0.15"/>
    <row r="674" ht="12.75" customHeight="1" x14ac:dyDescent="0.15"/>
    <row r="675" ht="12.75" customHeight="1" x14ac:dyDescent="0.15"/>
    <row r="676" ht="12.75" customHeight="1" x14ac:dyDescent="0.15"/>
    <row r="677" ht="12.75" customHeight="1" x14ac:dyDescent="0.15"/>
    <row r="678" ht="12.75" customHeight="1" x14ac:dyDescent="0.15"/>
    <row r="679" ht="12.75" customHeight="1" x14ac:dyDescent="0.15"/>
    <row r="680" ht="12.75" customHeight="1" x14ac:dyDescent="0.15"/>
    <row r="681" ht="12.75" customHeight="1" x14ac:dyDescent="0.15"/>
    <row r="682" ht="12.75" customHeight="1" x14ac:dyDescent="0.15"/>
    <row r="683" ht="12.75" customHeight="1" x14ac:dyDescent="0.15"/>
    <row r="684" ht="12.75" customHeight="1" x14ac:dyDescent="0.15"/>
    <row r="685" ht="12.75" customHeight="1" x14ac:dyDescent="0.15"/>
    <row r="686" ht="12.75" customHeight="1" x14ac:dyDescent="0.15"/>
    <row r="687" ht="12.75" customHeight="1" x14ac:dyDescent="0.15"/>
    <row r="688" ht="12.75" customHeight="1" x14ac:dyDescent="0.15"/>
    <row r="689" ht="12.75" customHeight="1" x14ac:dyDescent="0.15"/>
    <row r="690" ht="12.75" customHeight="1" x14ac:dyDescent="0.15"/>
    <row r="691" ht="12.75" customHeight="1" x14ac:dyDescent="0.15"/>
    <row r="692" ht="12.75" customHeight="1" x14ac:dyDescent="0.15"/>
    <row r="693" ht="12.75" customHeight="1" x14ac:dyDescent="0.15"/>
    <row r="694" ht="12.75" customHeight="1" x14ac:dyDescent="0.15"/>
    <row r="695" ht="12.75" customHeight="1" x14ac:dyDescent="0.15"/>
    <row r="696" ht="12.75" customHeight="1" x14ac:dyDescent="0.15"/>
    <row r="697" ht="12.75" customHeight="1" x14ac:dyDescent="0.15"/>
    <row r="698" ht="12.75" customHeight="1" x14ac:dyDescent="0.15"/>
    <row r="699" ht="12.75" customHeight="1" x14ac:dyDescent="0.15"/>
    <row r="700" ht="12.75" customHeight="1" x14ac:dyDescent="0.15"/>
    <row r="701" ht="12.75" customHeight="1" x14ac:dyDescent="0.15"/>
    <row r="702" ht="12.75" customHeight="1" x14ac:dyDescent="0.15"/>
    <row r="703" ht="12.75" customHeight="1" x14ac:dyDescent="0.15"/>
    <row r="704" ht="12.75" customHeight="1" x14ac:dyDescent="0.15"/>
    <row r="705" ht="12.75" customHeight="1" x14ac:dyDescent="0.15"/>
    <row r="706" ht="12.75" customHeight="1" x14ac:dyDescent="0.15"/>
    <row r="707" ht="12.75" customHeight="1" x14ac:dyDescent="0.15"/>
    <row r="708" ht="12.75" customHeight="1" x14ac:dyDescent="0.15"/>
    <row r="709" ht="12.75" customHeight="1" x14ac:dyDescent="0.15"/>
    <row r="710" ht="12.75" customHeight="1" x14ac:dyDescent="0.15"/>
    <row r="711" ht="12.75" customHeight="1" x14ac:dyDescent="0.15"/>
    <row r="712" ht="12.75" customHeight="1" x14ac:dyDescent="0.15"/>
    <row r="713" ht="12.75" customHeight="1" x14ac:dyDescent="0.15"/>
    <row r="714" ht="12.75" customHeight="1" x14ac:dyDescent="0.15"/>
    <row r="715" ht="12.75" customHeight="1" x14ac:dyDescent="0.15"/>
    <row r="716" ht="12.75" customHeight="1" x14ac:dyDescent="0.15"/>
    <row r="717" ht="12.75" customHeight="1" x14ac:dyDescent="0.15"/>
    <row r="718" ht="12.75" customHeight="1" x14ac:dyDescent="0.15"/>
    <row r="719" ht="12.75" customHeight="1" x14ac:dyDescent="0.15"/>
    <row r="720" ht="12.75" customHeight="1" x14ac:dyDescent="0.15"/>
    <row r="721" ht="12.75" customHeight="1" x14ac:dyDescent="0.15"/>
    <row r="722" ht="12.75" customHeight="1" x14ac:dyDescent="0.15"/>
    <row r="723" ht="12.75" customHeight="1" x14ac:dyDescent="0.15"/>
    <row r="724" ht="12.75" customHeight="1" x14ac:dyDescent="0.15"/>
    <row r="725" ht="12.75" customHeight="1" x14ac:dyDescent="0.15"/>
    <row r="726" ht="12.75" customHeight="1" x14ac:dyDescent="0.15"/>
    <row r="727" ht="12.75" customHeight="1" x14ac:dyDescent="0.15"/>
    <row r="728" ht="12.75" customHeight="1" x14ac:dyDescent="0.15"/>
    <row r="729" ht="12.75" customHeight="1" x14ac:dyDescent="0.15"/>
    <row r="730" ht="12.75" customHeight="1" x14ac:dyDescent="0.15"/>
    <row r="731" ht="12.75" customHeight="1" x14ac:dyDescent="0.15"/>
    <row r="732" ht="12.75" customHeight="1" x14ac:dyDescent="0.15"/>
    <row r="733" ht="12.75" customHeight="1" x14ac:dyDescent="0.15"/>
    <row r="734" ht="12.75" customHeight="1" x14ac:dyDescent="0.15"/>
    <row r="735" ht="12.75" customHeight="1" x14ac:dyDescent="0.15"/>
    <row r="736" ht="12.75" customHeight="1" x14ac:dyDescent="0.15"/>
    <row r="737" ht="12.75" customHeight="1" x14ac:dyDescent="0.15"/>
    <row r="738" ht="12.75" customHeight="1" x14ac:dyDescent="0.15"/>
    <row r="739" ht="12.75" customHeight="1" x14ac:dyDescent="0.15"/>
    <row r="740" ht="12.75" customHeight="1" x14ac:dyDescent="0.15"/>
    <row r="741" ht="12.75" customHeight="1" x14ac:dyDescent="0.15"/>
    <row r="742" ht="12.75" customHeight="1" x14ac:dyDescent="0.15"/>
    <row r="743" ht="12.75" customHeight="1" x14ac:dyDescent="0.15"/>
    <row r="744" ht="12.75" customHeight="1" x14ac:dyDescent="0.15"/>
    <row r="745" ht="12.75" customHeight="1" x14ac:dyDescent="0.15"/>
    <row r="746" ht="12.75" customHeight="1" x14ac:dyDescent="0.15"/>
    <row r="747" ht="12.75" customHeight="1" x14ac:dyDescent="0.15"/>
    <row r="748" ht="12.75" customHeight="1" x14ac:dyDescent="0.15"/>
    <row r="749" ht="12.75" customHeight="1" x14ac:dyDescent="0.15"/>
    <row r="750" ht="12.75" customHeight="1" x14ac:dyDescent="0.15"/>
    <row r="751" ht="12.75" customHeight="1" x14ac:dyDescent="0.15"/>
    <row r="752" ht="12.75" customHeight="1" x14ac:dyDescent="0.15"/>
    <row r="753" ht="12.75" customHeight="1" x14ac:dyDescent="0.15"/>
    <row r="754" ht="12.75" customHeight="1" x14ac:dyDescent="0.15"/>
    <row r="755" ht="12.75" customHeight="1" x14ac:dyDescent="0.15"/>
    <row r="756" ht="12.75" customHeight="1" x14ac:dyDescent="0.15"/>
    <row r="757" ht="12.75" customHeight="1" x14ac:dyDescent="0.15"/>
    <row r="758" ht="12.75" customHeight="1" x14ac:dyDescent="0.15"/>
    <row r="759" ht="12.75" customHeight="1" x14ac:dyDescent="0.15"/>
    <row r="760" ht="12.75" customHeight="1" x14ac:dyDescent="0.15"/>
    <row r="761" ht="12.75" customHeight="1" x14ac:dyDescent="0.15"/>
    <row r="762" ht="12.75" customHeight="1" x14ac:dyDescent="0.15"/>
    <row r="763" ht="12.75" customHeight="1" x14ac:dyDescent="0.15"/>
    <row r="764" ht="12.75" customHeight="1" x14ac:dyDescent="0.15"/>
    <row r="765" ht="12.75" customHeight="1" x14ac:dyDescent="0.15"/>
    <row r="766" ht="12.75" customHeight="1" x14ac:dyDescent="0.15"/>
    <row r="767" ht="12.75" customHeight="1" x14ac:dyDescent="0.15"/>
    <row r="768" ht="12.75" customHeight="1" x14ac:dyDescent="0.15"/>
    <row r="769" ht="12.75" customHeight="1" x14ac:dyDescent="0.15"/>
    <row r="770" ht="12.75" customHeight="1" x14ac:dyDescent="0.15"/>
    <row r="771" ht="12.75" customHeight="1" x14ac:dyDescent="0.15"/>
    <row r="772" ht="12.75" customHeight="1" x14ac:dyDescent="0.15"/>
    <row r="773" ht="12.75" customHeight="1" x14ac:dyDescent="0.15"/>
    <row r="774" ht="12.75" customHeight="1" x14ac:dyDescent="0.15"/>
    <row r="775" ht="12.75" customHeight="1" x14ac:dyDescent="0.15"/>
    <row r="776" ht="12.75" customHeight="1" x14ac:dyDescent="0.15"/>
    <row r="777" ht="12.75" customHeight="1" x14ac:dyDescent="0.15"/>
    <row r="778" ht="12.75" customHeight="1" x14ac:dyDescent="0.15"/>
    <row r="779" ht="12.75" customHeight="1" x14ac:dyDescent="0.15"/>
    <row r="780" ht="12.75" customHeight="1" x14ac:dyDescent="0.15"/>
    <row r="781" ht="12.75" customHeight="1" x14ac:dyDescent="0.15"/>
    <row r="782" ht="12.75" customHeight="1" x14ac:dyDescent="0.15"/>
    <row r="783" ht="12.75" customHeight="1" x14ac:dyDescent="0.15"/>
    <row r="784" ht="12.75" customHeight="1" x14ac:dyDescent="0.15"/>
    <row r="785" ht="12.75" customHeight="1" x14ac:dyDescent="0.15"/>
    <row r="786" ht="12.75" customHeight="1" x14ac:dyDescent="0.15"/>
    <row r="787" ht="12.75" customHeight="1" x14ac:dyDescent="0.15"/>
    <row r="788" ht="12.75" customHeight="1" x14ac:dyDescent="0.15"/>
    <row r="789" ht="12.75" customHeight="1" x14ac:dyDescent="0.15"/>
    <row r="790" ht="12.75" customHeight="1" x14ac:dyDescent="0.15"/>
    <row r="791" ht="12.75" customHeight="1" x14ac:dyDescent="0.15"/>
    <row r="792" ht="12.75" customHeight="1" x14ac:dyDescent="0.15"/>
    <row r="793" ht="12.75" customHeight="1" x14ac:dyDescent="0.15"/>
    <row r="794" ht="12.75" customHeight="1" x14ac:dyDescent="0.15"/>
    <row r="795" ht="12.75" customHeight="1" x14ac:dyDescent="0.15"/>
    <row r="796" ht="12.75" customHeight="1" x14ac:dyDescent="0.15"/>
    <row r="797" ht="12.75" customHeight="1" x14ac:dyDescent="0.15"/>
    <row r="798" ht="12.75" customHeight="1" x14ac:dyDescent="0.15"/>
    <row r="799" ht="12.75" customHeight="1" x14ac:dyDescent="0.15"/>
    <row r="800" ht="12.75" customHeight="1" x14ac:dyDescent="0.15"/>
    <row r="801" ht="12.75" customHeight="1" x14ac:dyDescent="0.15"/>
    <row r="802" ht="12.75" customHeight="1" x14ac:dyDescent="0.15"/>
    <row r="803" ht="12.75" customHeight="1" x14ac:dyDescent="0.15"/>
    <row r="804" ht="12.75" customHeight="1" x14ac:dyDescent="0.15"/>
    <row r="805" ht="12.75" customHeight="1" x14ac:dyDescent="0.15"/>
    <row r="806" ht="12.75" customHeight="1" x14ac:dyDescent="0.15"/>
    <row r="807" ht="12.75" customHeight="1" x14ac:dyDescent="0.15"/>
    <row r="808" ht="12.75" customHeight="1" x14ac:dyDescent="0.15"/>
    <row r="809" ht="12.75" customHeight="1" x14ac:dyDescent="0.15"/>
    <row r="810" ht="12.75" customHeight="1" x14ac:dyDescent="0.15"/>
    <row r="811" ht="12.75" customHeight="1" x14ac:dyDescent="0.15"/>
    <row r="812" ht="12.75" customHeight="1" x14ac:dyDescent="0.15"/>
    <row r="813" ht="12.75" customHeight="1" x14ac:dyDescent="0.15"/>
    <row r="814" ht="12.75" customHeight="1" x14ac:dyDescent="0.15"/>
    <row r="815" ht="12.75" customHeight="1" x14ac:dyDescent="0.15"/>
    <row r="816" ht="12.75" customHeight="1" x14ac:dyDescent="0.15"/>
    <row r="817" ht="12.75" customHeight="1" x14ac:dyDescent="0.15"/>
    <row r="818" ht="12.75" customHeight="1" x14ac:dyDescent="0.15"/>
    <row r="819" ht="12.75" customHeight="1" x14ac:dyDescent="0.15"/>
    <row r="820" ht="12.75" customHeight="1" x14ac:dyDescent="0.15"/>
    <row r="821" ht="12.75" customHeight="1" x14ac:dyDescent="0.15"/>
    <row r="822" ht="12.75" customHeight="1" x14ac:dyDescent="0.15"/>
    <row r="823" ht="12.75" customHeight="1" x14ac:dyDescent="0.15"/>
    <row r="824" ht="12.75" customHeight="1" x14ac:dyDescent="0.15"/>
    <row r="825" ht="12.75" customHeight="1" x14ac:dyDescent="0.15"/>
    <row r="826" ht="12.75" customHeight="1" x14ac:dyDescent="0.15"/>
    <row r="827" ht="12.75" customHeight="1" x14ac:dyDescent="0.15"/>
    <row r="828" ht="12.75" customHeight="1" x14ac:dyDescent="0.15"/>
    <row r="829" ht="12.75" customHeight="1" x14ac:dyDescent="0.15"/>
    <row r="830" ht="12.75" customHeight="1" x14ac:dyDescent="0.15"/>
    <row r="831" ht="12.75" customHeight="1" x14ac:dyDescent="0.15"/>
    <row r="832" ht="12.75" customHeight="1" x14ac:dyDescent="0.15"/>
    <row r="833" ht="12.75" customHeight="1" x14ac:dyDescent="0.15"/>
    <row r="834" ht="12.75" customHeight="1" x14ac:dyDescent="0.15"/>
    <row r="835" ht="12.75" customHeight="1" x14ac:dyDescent="0.15"/>
    <row r="836" ht="12.75" customHeight="1" x14ac:dyDescent="0.15"/>
    <row r="837" ht="12.75" customHeight="1" x14ac:dyDescent="0.15"/>
    <row r="838" ht="12.75" customHeight="1" x14ac:dyDescent="0.15"/>
    <row r="839" ht="12.75" customHeight="1" x14ac:dyDescent="0.15"/>
    <row r="840" ht="12.75" customHeight="1" x14ac:dyDescent="0.15"/>
    <row r="841" ht="12.75" customHeight="1" x14ac:dyDescent="0.15"/>
    <row r="842" ht="12.75" customHeight="1" x14ac:dyDescent="0.15"/>
    <row r="843" ht="12.75" customHeight="1" x14ac:dyDescent="0.15"/>
    <row r="844" ht="12.75" customHeight="1" x14ac:dyDescent="0.15"/>
    <row r="845" ht="12.75" customHeight="1" x14ac:dyDescent="0.15"/>
    <row r="846" ht="12.75" customHeight="1" x14ac:dyDescent="0.15"/>
    <row r="847" ht="12.75" customHeight="1" x14ac:dyDescent="0.15"/>
    <row r="848" ht="12.75" customHeight="1" x14ac:dyDescent="0.15"/>
    <row r="849" ht="12.75" customHeight="1" x14ac:dyDescent="0.15"/>
    <row r="850" ht="12.75" customHeight="1" x14ac:dyDescent="0.15"/>
    <row r="851" ht="12.75" customHeight="1" x14ac:dyDescent="0.15"/>
    <row r="852" ht="12.75" customHeight="1" x14ac:dyDescent="0.15"/>
    <row r="853" ht="12.75" customHeight="1" x14ac:dyDescent="0.15"/>
    <row r="854" ht="12.75" customHeight="1" x14ac:dyDescent="0.15"/>
    <row r="855" ht="12.75" customHeight="1" x14ac:dyDescent="0.15"/>
    <row r="856" ht="12.75" customHeight="1" x14ac:dyDescent="0.15"/>
    <row r="857" ht="12.75" customHeight="1" x14ac:dyDescent="0.15"/>
    <row r="858" ht="12.75" customHeight="1" x14ac:dyDescent="0.15"/>
    <row r="859" ht="12.75" customHeight="1" x14ac:dyDescent="0.15"/>
    <row r="860" ht="12.75" customHeight="1" x14ac:dyDescent="0.15"/>
    <row r="861" ht="12.75" customHeight="1" x14ac:dyDescent="0.15"/>
    <row r="862" ht="12.75" customHeight="1" x14ac:dyDescent="0.15"/>
    <row r="863" ht="12.75" customHeight="1" x14ac:dyDescent="0.15"/>
    <row r="864" ht="12.75" customHeight="1" x14ac:dyDescent="0.15"/>
    <row r="865" ht="12.75" customHeight="1" x14ac:dyDescent="0.15"/>
    <row r="866" ht="12.75" customHeight="1" x14ac:dyDescent="0.15"/>
    <row r="867" ht="12.75" customHeight="1" x14ac:dyDescent="0.15"/>
    <row r="868" ht="12.75" customHeight="1" x14ac:dyDescent="0.15"/>
    <row r="869" ht="12.75" customHeight="1" x14ac:dyDescent="0.15"/>
    <row r="870" ht="12.75" customHeight="1" x14ac:dyDescent="0.15"/>
    <row r="871" ht="12.75" customHeight="1" x14ac:dyDescent="0.15"/>
    <row r="872" ht="12.75" customHeight="1" x14ac:dyDescent="0.15"/>
    <row r="873" ht="12.75" customHeight="1" x14ac:dyDescent="0.15"/>
    <row r="874" ht="12.75" customHeight="1" x14ac:dyDescent="0.15"/>
    <row r="875" ht="12.75" customHeight="1" x14ac:dyDescent="0.15"/>
    <row r="876" ht="12.75" customHeight="1" x14ac:dyDescent="0.15"/>
    <row r="877" ht="12.75" customHeight="1" x14ac:dyDescent="0.15"/>
    <row r="878" ht="12.75" customHeight="1" x14ac:dyDescent="0.15"/>
    <row r="879" ht="12.75" customHeight="1" x14ac:dyDescent="0.15"/>
    <row r="880" ht="12.75" customHeight="1" x14ac:dyDescent="0.15"/>
    <row r="881" ht="12.75" customHeight="1" x14ac:dyDescent="0.15"/>
    <row r="882" ht="12.75" customHeight="1" x14ac:dyDescent="0.15"/>
    <row r="883" ht="12.75" customHeight="1" x14ac:dyDescent="0.15"/>
    <row r="884" ht="12.75" customHeight="1" x14ac:dyDescent="0.15"/>
    <row r="885" ht="12.75" customHeight="1" x14ac:dyDescent="0.15"/>
    <row r="886" ht="12.75" customHeight="1" x14ac:dyDescent="0.15"/>
    <row r="887" ht="12.75" customHeight="1" x14ac:dyDescent="0.15"/>
    <row r="888" ht="12.75" customHeight="1" x14ac:dyDescent="0.15"/>
    <row r="889" ht="12.75" customHeight="1" x14ac:dyDescent="0.15"/>
    <row r="890" ht="12.75" customHeight="1" x14ac:dyDescent="0.15"/>
    <row r="891" ht="12.75" customHeight="1" x14ac:dyDescent="0.15"/>
    <row r="892" ht="12.75" customHeight="1" x14ac:dyDescent="0.15"/>
    <row r="893" ht="12.75" customHeight="1" x14ac:dyDescent="0.15"/>
    <row r="894" ht="12.75" customHeight="1" x14ac:dyDescent="0.15"/>
    <row r="895" ht="12.75" customHeight="1" x14ac:dyDescent="0.15"/>
    <row r="896" ht="12.75" customHeight="1" x14ac:dyDescent="0.15"/>
    <row r="897" ht="12.75" customHeight="1" x14ac:dyDescent="0.15"/>
    <row r="898" ht="12.75" customHeight="1" x14ac:dyDescent="0.15"/>
    <row r="899" ht="12.75" customHeight="1" x14ac:dyDescent="0.15"/>
    <row r="900" ht="12.75" customHeight="1" x14ac:dyDescent="0.15"/>
    <row r="901" ht="12.75" customHeight="1" x14ac:dyDescent="0.15"/>
    <row r="902" ht="12.75" customHeight="1" x14ac:dyDescent="0.15"/>
    <row r="903" ht="12.75" customHeight="1" x14ac:dyDescent="0.15"/>
    <row r="904" ht="12.75" customHeight="1" x14ac:dyDescent="0.15"/>
    <row r="905" ht="12.75" customHeight="1" x14ac:dyDescent="0.15"/>
    <row r="906" ht="12.75" customHeight="1" x14ac:dyDescent="0.15"/>
    <row r="907" ht="12.75" customHeight="1" x14ac:dyDescent="0.15"/>
    <row r="908" ht="12.75" customHeight="1" x14ac:dyDescent="0.15"/>
    <row r="909" ht="12.75" customHeight="1" x14ac:dyDescent="0.15"/>
    <row r="910" ht="12.75" customHeight="1" x14ac:dyDescent="0.15"/>
    <row r="911" ht="12.75" customHeight="1" x14ac:dyDescent="0.15"/>
    <row r="912" ht="12.75" customHeight="1" x14ac:dyDescent="0.15"/>
    <row r="913" ht="12.75" customHeight="1" x14ac:dyDescent="0.15"/>
    <row r="914" ht="12.75" customHeight="1" x14ac:dyDescent="0.15"/>
    <row r="915" ht="12.75" customHeight="1" x14ac:dyDescent="0.15"/>
    <row r="916" ht="12.75" customHeight="1" x14ac:dyDescent="0.15"/>
    <row r="917" ht="12.75" customHeight="1" x14ac:dyDescent="0.15"/>
    <row r="918" ht="12.75" customHeight="1" x14ac:dyDescent="0.15"/>
    <row r="919" ht="12.75" customHeight="1" x14ac:dyDescent="0.15"/>
    <row r="920" ht="12.75" customHeight="1" x14ac:dyDescent="0.15"/>
    <row r="921" ht="12.75" customHeight="1" x14ac:dyDescent="0.15"/>
    <row r="922" ht="12.75" customHeight="1" x14ac:dyDescent="0.15"/>
    <row r="923" ht="12.75" customHeight="1" x14ac:dyDescent="0.15"/>
    <row r="924" ht="12.75" customHeight="1" x14ac:dyDescent="0.15"/>
    <row r="925" ht="12.75" customHeight="1" x14ac:dyDescent="0.15"/>
    <row r="926" ht="12.75" customHeight="1" x14ac:dyDescent="0.15"/>
    <row r="927" ht="12.75" customHeight="1" x14ac:dyDescent="0.15"/>
    <row r="928" ht="12.75" customHeight="1" x14ac:dyDescent="0.15"/>
    <row r="929" ht="12.75" customHeight="1" x14ac:dyDescent="0.15"/>
    <row r="930" ht="12.75" customHeight="1" x14ac:dyDescent="0.15"/>
    <row r="931" ht="12.75" customHeight="1" x14ac:dyDescent="0.15"/>
    <row r="932" ht="12.75" customHeight="1" x14ac:dyDescent="0.15"/>
    <row r="933" ht="12.75" customHeight="1" x14ac:dyDescent="0.15"/>
    <row r="934" ht="12.75" customHeight="1" x14ac:dyDescent="0.15"/>
    <row r="935" ht="12.75" customHeight="1" x14ac:dyDescent="0.15"/>
    <row r="936" ht="12.75" customHeight="1" x14ac:dyDescent="0.15"/>
    <row r="937" ht="12.75" customHeight="1" x14ac:dyDescent="0.15"/>
    <row r="938" ht="12.75" customHeight="1" x14ac:dyDescent="0.15"/>
    <row r="939" ht="12.75" customHeight="1" x14ac:dyDescent="0.15"/>
    <row r="940" ht="12.75" customHeight="1" x14ac:dyDescent="0.15"/>
    <row r="941" ht="12.75" customHeight="1" x14ac:dyDescent="0.15"/>
    <row r="942" ht="12.75" customHeight="1" x14ac:dyDescent="0.15"/>
    <row r="943" ht="12.75" customHeight="1" x14ac:dyDescent="0.15"/>
    <row r="944" ht="12.75" customHeight="1" x14ac:dyDescent="0.15"/>
    <row r="945" ht="12.75" customHeight="1" x14ac:dyDescent="0.15"/>
    <row r="946" ht="12.75" customHeight="1" x14ac:dyDescent="0.15"/>
    <row r="947" ht="12.75" customHeight="1" x14ac:dyDescent="0.15"/>
    <row r="948" ht="12.75" customHeight="1" x14ac:dyDescent="0.15"/>
    <row r="949" ht="12.75" customHeight="1" x14ac:dyDescent="0.15"/>
    <row r="950" ht="12.75" customHeight="1" x14ac:dyDescent="0.15"/>
    <row r="951" ht="12.75" customHeight="1" x14ac:dyDescent="0.15"/>
    <row r="952" ht="12.75" customHeight="1" x14ac:dyDescent="0.15"/>
    <row r="953" ht="12.75" customHeight="1" x14ac:dyDescent="0.15"/>
    <row r="954" ht="12.75" customHeight="1" x14ac:dyDescent="0.15"/>
    <row r="955" ht="12.75" customHeight="1" x14ac:dyDescent="0.15"/>
    <row r="956" ht="12.75" customHeight="1" x14ac:dyDescent="0.15"/>
    <row r="957" ht="12.75" customHeight="1" x14ac:dyDescent="0.15"/>
    <row r="958" ht="12.75" customHeight="1" x14ac:dyDescent="0.15"/>
    <row r="959" ht="12.75" customHeight="1" x14ac:dyDescent="0.15"/>
    <row r="960" ht="12.75" customHeight="1" x14ac:dyDescent="0.15"/>
    <row r="961" ht="12.75" customHeight="1" x14ac:dyDescent="0.15"/>
    <row r="962" ht="12.75" customHeight="1" x14ac:dyDescent="0.15"/>
    <row r="963" ht="12.75" customHeight="1" x14ac:dyDescent="0.15"/>
    <row r="964" ht="12.75" customHeight="1" x14ac:dyDescent="0.15"/>
    <row r="965" ht="12.75" customHeight="1" x14ac:dyDescent="0.15"/>
    <row r="966" ht="12.75" customHeight="1" x14ac:dyDescent="0.15"/>
    <row r="967" ht="12.75" customHeight="1" x14ac:dyDescent="0.15"/>
    <row r="968" ht="12.75" customHeight="1" x14ac:dyDescent="0.15"/>
    <row r="969" ht="12.75" customHeight="1" x14ac:dyDescent="0.15"/>
    <row r="970" ht="12.75" customHeight="1" x14ac:dyDescent="0.15"/>
    <row r="971" ht="12.75" customHeight="1" x14ac:dyDescent="0.15"/>
    <row r="972" ht="12.75" customHeight="1" x14ac:dyDescent="0.15"/>
    <row r="973" ht="12.75" customHeight="1" x14ac:dyDescent="0.15"/>
    <row r="974" ht="12.75" customHeight="1" x14ac:dyDescent="0.15"/>
    <row r="975" ht="12.75" customHeight="1" x14ac:dyDescent="0.15"/>
    <row r="976" ht="12.75" customHeight="1" x14ac:dyDescent="0.15"/>
    <row r="977" ht="12.75" customHeight="1" x14ac:dyDescent="0.15"/>
    <row r="978" ht="12.75" customHeight="1" x14ac:dyDescent="0.15"/>
    <row r="979" ht="12.75" customHeight="1" x14ac:dyDescent="0.15"/>
    <row r="980" ht="12.75" customHeight="1" x14ac:dyDescent="0.15"/>
    <row r="981" ht="12.75" customHeight="1" x14ac:dyDescent="0.15"/>
    <row r="982" ht="12.75" customHeight="1" x14ac:dyDescent="0.15"/>
    <row r="983" ht="12.75" customHeight="1" x14ac:dyDescent="0.15"/>
    <row r="984" ht="12.75" customHeight="1" x14ac:dyDescent="0.15"/>
    <row r="985" ht="12.75" customHeight="1" x14ac:dyDescent="0.15"/>
    <row r="986" ht="12.75" customHeight="1" x14ac:dyDescent="0.15"/>
    <row r="987" ht="12.75" customHeight="1" x14ac:dyDescent="0.15"/>
    <row r="988" ht="12.75" customHeight="1" x14ac:dyDescent="0.15"/>
    <row r="989" ht="12.75" customHeight="1" x14ac:dyDescent="0.15"/>
    <row r="990" ht="12.75" customHeight="1" x14ac:dyDescent="0.15"/>
    <row r="991" ht="12.75" customHeight="1" x14ac:dyDescent="0.15"/>
    <row r="992" ht="12.75" customHeight="1" x14ac:dyDescent="0.15"/>
    <row r="993" ht="12.75" customHeight="1" x14ac:dyDescent="0.15"/>
    <row r="994" ht="12.75" customHeight="1" x14ac:dyDescent="0.15"/>
    <row r="995" ht="12.75" customHeight="1" x14ac:dyDescent="0.15"/>
    <row r="996" ht="12.75" customHeight="1" x14ac:dyDescent="0.15"/>
    <row r="997" ht="12.75" customHeight="1" x14ac:dyDescent="0.15"/>
    <row r="998" ht="12.75" customHeight="1" x14ac:dyDescent="0.15"/>
    <row r="999" ht="12.75" customHeight="1" x14ac:dyDescent="0.15"/>
    <row r="1000" ht="12.75" customHeight="1" x14ac:dyDescent="0.15"/>
  </sheetData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F1189"/>
  <sheetViews>
    <sheetView tabSelected="1" topLeftCell="A67" zoomScaleNormal="100" workbookViewId="0">
      <pane xSplit="1" topLeftCell="BK1" activePane="topRight" state="frozen"/>
      <selection pane="topRight" activeCell="AC93" sqref="AC93:BU93"/>
    </sheetView>
  </sheetViews>
  <sheetFormatPr baseColWidth="10" defaultColWidth="12.5" defaultRowHeight="15" customHeight="1" x14ac:dyDescent="0.15"/>
  <cols>
    <col min="1" max="1" width="55.6640625" customWidth="1"/>
    <col min="2" max="12" width="14.6640625" customWidth="1"/>
    <col min="13" max="13" width="23.83203125" customWidth="1"/>
    <col min="14" max="53" width="14.6640625" customWidth="1"/>
    <col min="54" max="61" width="13.33203125" customWidth="1"/>
    <col min="62" max="62" width="14.5" customWidth="1"/>
    <col min="63" max="74" width="16" customWidth="1"/>
  </cols>
  <sheetData>
    <row r="1" spans="1:64" x14ac:dyDescent="0.2">
      <c r="A1" s="71" t="s">
        <v>304</v>
      </c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3"/>
      <c r="AP1" s="63"/>
      <c r="AQ1" s="63"/>
      <c r="AR1" s="63"/>
      <c r="AS1" s="63"/>
      <c r="AT1" s="63"/>
      <c r="AU1" s="63"/>
      <c r="AV1" s="63"/>
      <c r="AW1" s="63"/>
      <c r="AX1" s="63"/>
      <c r="AY1" s="63"/>
      <c r="AZ1" s="63"/>
      <c r="BA1" s="63"/>
      <c r="BB1" s="63"/>
      <c r="BC1" s="63"/>
      <c r="BD1" s="63"/>
      <c r="BE1" s="63"/>
      <c r="BF1" s="63"/>
      <c r="BG1" s="63"/>
      <c r="BH1" s="63"/>
      <c r="BI1" s="63"/>
      <c r="BJ1" s="63"/>
      <c r="BK1" s="63"/>
      <c r="BL1" s="63"/>
    </row>
    <row r="2" spans="1:64" x14ac:dyDescent="0.2"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3"/>
      <c r="BB2" s="63"/>
      <c r="BC2" s="63"/>
      <c r="BD2" s="63"/>
      <c r="BE2" s="63"/>
      <c r="BF2" s="63"/>
      <c r="BG2" s="63"/>
      <c r="BH2" s="63"/>
      <c r="BI2" s="63"/>
      <c r="BJ2" s="63"/>
      <c r="BK2" s="63"/>
      <c r="BL2" s="63"/>
    </row>
    <row r="3" spans="1:64" x14ac:dyDescent="0.2">
      <c r="A3" s="71" t="s">
        <v>598</v>
      </c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3"/>
      <c r="AM3" s="63"/>
      <c r="AN3" s="63"/>
      <c r="AO3" s="63"/>
      <c r="AP3" s="63"/>
      <c r="AQ3" s="63"/>
      <c r="AR3" s="63"/>
      <c r="AS3" s="63"/>
      <c r="AT3" s="63"/>
      <c r="AU3" s="63"/>
      <c r="AV3" s="63"/>
      <c r="AW3" s="63"/>
      <c r="AX3" s="63"/>
      <c r="AY3" s="63"/>
      <c r="AZ3" s="63"/>
      <c r="BA3" s="63"/>
      <c r="BB3" s="63"/>
      <c r="BC3" s="63"/>
      <c r="BD3" s="63"/>
      <c r="BE3" s="63"/>
      <c r="BF3" s="63"/>
      <c r="BG3" s="63"/>
      <c r="BH3" s="63"/>
      <c r="BI3" s="63"/>
      <c r="BJ3" s="63"/>
      <c r="BK3" s="63"/>
      <c r="BL3" s="63"/>
    </row>
    <row r="4" spans="1:64" x14ac:dyDescent="0.2">
      <c r="A4" s="27" t="s">
        <v>305</v>
      </c>
      <c r="B4" s="277" cm="1">
        <f t="array" ref="B4">EDATE($B$72,MATCH(TRUE,INDEX($B73:$BI73&gt;0,0),0)-1)</f>
        <v>46388</v>
      </c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63"/>
      <c r="AT4" s="63"/>
      <c r="AU4" s="63"/>
      <c r="AV4" s="63"/>
      <c r="AW4" s="63"/>
      <c r="AX4" s="63"/>
      <c r="AY4" s="63"/>
      <c r="AZ4" s="63"/>
      <c r="BA4" s="63"/>
      <c r="BB4" s="63"/>
      <c r="BC4" s="63"/>
      <c r="BD4" s="63"/>
      <c r="BE4" s="63"/>
      <c r="BF4" s="63"/>
      <c r="BG4" s="63"/>
      <c r="BH4" s="63"/>
      <c r="BI4" s="63"/>
      <c r="BJ4" s="63"/>
      <c r="BK4" s="63"/>
      <c r="BL4" s="63"/>
    </row>
    <row r="5" spans="1:64" x14ac:dyDescent="0.2">
      <c r="A5" s="27" t="s">
        <v>600</v>
      </c>
      <c r="B5" s="277" cm="1">
        <f t="array" ref="B5">EDATE($B$72,MATCH(TRUE,INDEX($B92:$BI92&gt;0,0),0)-1)</f>
        <v>46447</v>
      </c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3"/>
      <c r="AH5" s="63"/>
      <c r="AI5" s="63"/>
      <c r="AJ5" s="63"/>
      <c r="AK5" s="63"/>
      <c r="AL5" s="63"/>
      <c r="AM5" s="63"/>
      <c r="AN5" s="63"/>
      <c r="AO5" s="63"/>
      <c r="AP5" s="63"/>
      <c r="AQ5" s="63"/>
      <c r="AR5" s="63"/>
      <c r="AS5" s="63"/>
      <c r="AT5" s="63"/>
      <c r="AU5" s="63"/>
      <c r="AV5" s="63"/>
      <c r="AW5" s="63"/>
      <c r="AX5" s="63"/>
      <c r="AY5" s="63"/>
      <c r="AZ5" s="63"/>
      <c r="BA5" s="63"/>
      <c r="BB5" s="63"/>
      <c r="BC5" s="63"/>
      <c r="BD5" s="63"/>
      <c r="BE5" s="63"/>
      <c r="BF5" s="63"/>
      <c r="BG5" s="63"/>
      <c r="BH5" s="63"/>
      <c r="BI5" s="63"/>
      <c r="BJ5" s="63"/>
      <c r="BK5" s="63"/>
      <c r="BL5" s="63"/>
    </row>
    <row r="6" spans="1:64" x14ac:dyDescent="0.2">
      <c r="A6" s="27" t="s">
        <v>601</v>
      </c>
      <c r="B6" s="277" cm="1">
        <f t="array" ref="B6">EDATE($B$72,MATCH(TRUE,INDEX($B111:$BI111&gt;0,0),0)-1)</f>
        <v>46631</v>
      </c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63"/>
      <c r="AK6" s="63"/>
      <c r="AL6" s="63"/>
      <c r="AM6" s="63"/>
      <c r="AN6" s="63"/>
      <c r="AO6" s="63"/>
      <c r="AP6" s="63"/>
      <c r="AQ6" s="63"/>
      <c r="AR6" s="63"/>
      <c r="AS6" s="63"/>
      <c r="AT6" s="63"/>
      <c r="AU6" s="63"/>
      <c r="AV6" s="63"/>
      <c r="AW6" s="63"/>
      <c r="AX6" s="63"/>
      <c r="AY6" s="63"/>
      <c r="AZ6" s="63"/>
      <c r="BA6" s="63"/>
      <c r="BB6" s="63"/>
      <c r="BC6" s="63"/>
      <c r="BD6" s="63"/>
      <c r="BE6" s="63"/>
      <c r="BF6" s="63"/>
      <c r="BG6" s="63"/>
      <c r="BH6" s="63"/>
      <c r="BI6" s="63"/>
      <c r="BJ6" s="63"/>
      <c r="BK6" s="63"/>
      <c r="BL6" s="63"/>
    </row>
    <row r="7" spans="1:64" x14ac:dyDescent="0.2">
      <c r="A7" s="27" t="s">
        <v>601</v>
      </c>
      <c r="B7" s="277" cm="1">
        <f t="array" ref="B7">EDATE($B$72,MATCH(TRUE,INDEX($B129:$BI129&gt;0,0),0)-1)</f>
        <v>46753</v>
      </c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63"/>
      <c r="AK7" s="63"/>
      <c r="AL7" s="63"/>
      <c r="AM7" s="63"/>
      <c r="AN7" s="63"/>
      <c r="AO7" s="63"/>
      <c r="AP7" s="63"/>
      <c r="AQ7" s="63"/>
      <c r="AR7" s="63"/>
      <c r="AS7" s="63"/>
      <c r="AT7" s="63"/>
      <c r="AU7" s="63"/>
      <c r="AV7" s="63"/>
      <c r="AW7" s="63"/>
      <c r="AX7" s="63"/>
      <c r="AY7" s="63"/>
      <c r="AZ7" s="63"/>
      <c r="BA7" s="63"/>
      <c r="BB7" s="63"/>
      <c r="BC7" s="63"/>
      <c r="BD7" s="63"/>
      <c r="BE7" s="63"/>
      <c r="BF7" s="63"/>
      <c r="BG7" s="63"/>
      <c r="BH7" s="63"/>
      <c r="BI7" s="63"/>
      <c r="BJ7" s="63"/>
      <c r="BK7" s="63"/>
      <c r="BL7" s="63"/>
    </row>
    <row r="8" spans="1:64" x14ac:dyDescent="0.2"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63"/>
      <c r="AJ8" s="63"/>
      <c r="AK8" s="63"/>
      <c r="AL8" s="63"/>
      <c r="AM8" s="63"/>
      <c r="AN8" s="63"/>
      <c r="AO8" s="63"/>
      <c r="AP8" s="63"/>
      <c r="AQ8" s="63"/>
      <c r="AR8" s="63"/>
      <c r="AS8" s="63"/>
      <c r="AT8" s="63"/>
      <c r="AU8" s="63"/>
      <c r="AV8" s="63"/>
      <c r="AW8" s="63"/>
      <c r="AX8" s="63"/>
      <c r="AY8" s="63"/>
      <c r="AZ8" s="63"/>
      <c r="BA8" s="63"/>
      <c r="BB8" s="63"/>
      <c r="BC8" s="63"/>
      <c r="BD8" s="63"/>
      <c r="BE8" s="63"/>
      <c r="BF8" s="63"/>
      <c r="BG8" s="63"/>
      <c r="BH8" s="63"/>
      <c r="BI8" s="63"/>
      <c r="BJ8" s="63"/>
      <c r="BK8" s="63"/>
      <c r="BL8" s="63"/>
    </row>
    <row r="9" spans="1:64" x14ac:dyDescent="0.2">
      <c r="A9" s="71" t="s">
        <v>306</v>
      </c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63"/>
      <c r="AK9" s="63"/>
      <c r="AL9" s="63"/>
      <c r="AM9" s="63"/>
      <c r="AN9" s="63"/>
      <c r="AO9" s="63"/>
      <c r="AP9" s="63"/>
      <c r="AQ9" s="63"/>
      <c r="AR9" s="63"/>
      <c r="AS9" s="63"/>
      <c r="AT9" s="63"/>
      <c r="AU9" s="63"/>
      <c r="AV9" s="63"/>
      <c r="AW9" s="63"/>
      <c r="AX9" s="63"/>
      <c r="AY9" s="63"/>
      <c r="AZ9" s="63"/>
      <c r="BA9" s="63"/>
      <c r="BB9" s="63"/>
      <c r="BC9" s="63"/>
      <c r="BD9" s="63"/>
      <c r="BE9" s="63"/>
      <c r="BF9" s="63"/>
      <c r="BG9" s="63"/>
      <c r="BH9" s="63"/>
      <c r="BI9" s="63"/>
      <c r="BJ9" s="63"/>
      <c r="BK9" s="63"/>
      <c r="BL9" s="63"/>
    </row>
    <row r="10" spans="1:64" x14ac:dyDescent="0.2">
      <c r="A10" s="125" t="s">
        <v>307</v>
      </c>
      <c r="B10" s="125">
        <v>2026</v>
      </c>
      <c r="C10" s="125">
        <v>2027</v>
      </c>
      <c r="D10" s="125">
        <v>2028</v>
      </c>
      <c r="E10" s="125">
        <v>2029</v>
      </c>
      <c r="F10" s="125">
        <v>2030</v>
      </c>
      <c r="G10" s="125">
        <v>2031</v>
      </c>
      <c r="H10" s="278" t="s">
        <v>308</v>
      </c>
      <c r="I10" s="278" t="s">
        <v>309</v>
      </c>
      <c r="J10" s="278" t="s">
        <v>310</v>
      </c>
      <c r="K10" s="63"/>
      <c r="L10" s="63"/>
      <c r="M10" s="63" t="s">
        <v>813</v>
      </c>
      <c r="N10" s="63" t="s">
        <v>816</v>
      </c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3"/>
      <c r="AQ10" s="63"/>
      <c r="AR10" s="63"/>
      <c r="AS10" s="63"/>
      <c r="AT10" s="63"/>
      <c r="AU10" s="63"/>
      <c r="AV10" s="63"/>
      <c r="AW10" s="63"/>
      <c r="AX10" s="63"/>
      <c r="AY10" s="63"/>
      <c r="AZ10" s="63"/>
      <c r="BA10" s="63"/>
      <c r="BB10" s="63"/>
      <c r="BC10" s="63"/>
      <c r="BD10" s="63"/>
      <c r="BE10" s="63"/>
      <c r="BF10" s="63"/>
      <c r="BG10" s="63"/>
      <c r="BH10" s="63"/>
      <c r="BI10" s="63"/>
      <c r="BJ10" s="63"/>
      <c r="BK10" s="63"/>
      <c r="BL10" s="63"/>
    </row>
    <row r="11" spans="1:64" x14ac:dyDescent="0.2">
      <c r="A11" s="27" t="s">
        <v>311</v>
      </c>
      <c r="B11" s="276">
        <f>SUMIF($B$71:$BI$71,B$10,$B73:$BI73)</f>
        <v>0</v>
      </c>
      <c r="C11" s="276">
        <f>SUMIF($B$71:$BI$71,C$10,$B73:$BI73)</f>
        <v>10</v>
      </c>
      <c r="D11" s="276">
        <f>SUMIF($B$71:$BI$71,D$10,$B73:$BI73)</f>
        <v>19</v>
      </c>
      <c r="E11" s="276">
        <f>SUMIF($B$71:$BI$71,E$10,$B73:$BI73)</f>
        <v>20</v>
      </c>
      <c r="F11" s="276">
        <f>SUMIF($B$71:$BI$71,F$10,$B73:$BI73)</f>
        <v>20</v>
      </c>
      <c r="G11" s="276">
        <f>SUMIF($B$71:$BU$71,G$10,$B73:$BU73)</f>
        <v>19</v>
      </c>
      <c r="H11" s="64">
        <f>BI74*($B$67/12)</f>
        <v>168750</v>
      </c>
      <c r="I11" s="64">
        <f>BI73*$B$64</f>
        <v>50000</v>
      </c>
      <c r="J11" s="64">
        <f>BI74*$B$66</f>
        <v>20000</v>
      </c>
      <c r="K11" s="63"/>
      <c r="L11" s="63"/>
      <c r="M11" s="308">
        <f>SUM(G11:G13)</f>
        <v>40</v>
      </c>
      <c r="N11" s="63">
        <v>190</v>
      </c>
      <c r="O11" s="309">
        <f>M11/N11</f>
        <v>0.21052631578947367</v>
      </c>
      <c r="P11" s="63" t="s">
        <v>305</v>
      </c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P11" s="63"/>
      <c r="AQ11" s="63"/>
      <c r="AR11" s="63"/>
      <c r="AS11" s="63"/>
      <c r="AT11" s="63"/>
      <c r="AU11" s="63"/>
      <c r="AV11" s="63"/>
      <c r="AW11" s="63"/>
      <c r="AX11" s="63"/>
      <c r="AY11" s="63"/>
      <c r="AZ11" s="63"/>
      <c r="BA11" s="63"/>
      <c r="BB11" s="63"/>
      <c r="BC11" s="63"/>
      <c r="BD11" s="63"/>
      <c r="BE11" s="63"/>
      <c r="BF11" s="63"/>
      <c r="BG11" s="63"/>
      <c r="BH11" s="63"/>
      <c r="BI11" s="63"/>
      <c r="BJ11" s="63"/>
      <c r="BK11" s="63"/>
      <c r="BL11" s="63"/>
    </row>
    <row r="12" spans="1:64" x14ac:dyDescent="0.2">
      <c r="A12" s="27" t="s">
        <v>312</v>
      </c>
      <c r="B12" s="276">
        <f>SUMIF($B$71:$BI$71,B$10,$B75:$BI75)</f>
        <v>0</v>
      </c>
      <c r="C12" s="276">
        <f>SUMIF($B$71:$BI$71,C$10,$B75:$BI75)</f>
        <v>8</v>
      </c>
      <c r="D12" s="276">
        <f>SUMIF($B$71:$BI$71,D$10,$B75:$BI75)</f>
        <v>14</v>
      </c>
      <c r="E12" s="276">
        <f>SUMIF($B$71:$BI$71,E$10,$B75:$BI75)</f>
        <v>15</v>
      </c>
      <c r="F12" s="276">
        <f>SUMIF($B$71:$BI$71,F$10,$B75:$BI75)</f>
        <v>15</v>
      </c>
      <c r="G12" s="276">
        <f>SUMIF($B$71:$BU$71,G$10,$B75:$BU75)</f>
        <v>15</v>
      </c>
      <c r="H12" s="64">
        <f>BI76*($C$67/12)</f>
        <v>253125</v>
      </c>
      <c r="I12" s="64">
        <f>BI75*$C$64</f>
        <v>47500</v>
      </c>
      <c r="J12" s="64">
        <f>BI76*$C$66</f>
        <v>15000</v>
      </c>
      <c r="K12" s="63"/>
      <c r="L12" s="63"/>
      <c r="M12" s="63"/>
      <c r="N12" s="63"/>
      <c r="O12" s="309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63"/>
      <c r="AS12" s="63"/>
      <c r="AT12" s="63"/>
      <c r="AU12" s="63"/>
      <c r="AV12" s="63"/>
      <c r="AW12" s="63"/>
      <c r="AX12" s="63"/>
      <c r="AY12" s="63"/>
      <c r="AZ12" s="63"/>
      <c r="BA12" s="63"/>
      <c r="BB12" s="63"/>
      <c r="BC12" s="63"/>
      <c r="BD12" s="63"/>
      <c r="BE12" s="63"/>
      <c r="BF12" s="63"/>
      <c r="BG12" s="63"/>
      <c r="BH12" s="63"/>
      <c r="BI12" s="63"/>
      <c r="BJ12" s="63"/>
      <c r="BK12" s="63"/>
      <c r="BL12" s="63"/>
    </row>
    <row r="13" spans="1:64" x14ac:dyDescent="0.2">
      <c r="A13" s="27" t="s">
        <v>313</v>
      </c>
      <c r="B13" s="276">
        <f>SUMIF($B$71:$BI$71,B$10,$B77:$BI77)</f>
        <v>0</v>
      </c>
      <c r="C13" s="276">
        <f>SUMIF($B$71:$BI$71,C$10,$B77:$BI77)</f>
        <v>3</v>
      </c>
      <c r="D13" s="276">
        <f>SUMIF($B$71:$BI$71,D$10,$B77:$BI77)</f>
        <v>4</v>
      </c>
      <c r="E13" s="276">
        <f>SUMIF($B$71:$BI$71,E$10,$B77:$BI77)</f>
        <v>7</v>
      </c>
      <c r="F13" s="276">
        <f>SUMIF($B$71:$BI$71,F$10,$B77:$BI77)</f>
        <v>9</v>
      </c>
      <c r="G13" s="276">
        <f>SUMIF($B$71:$BU$71,G$10,$B77:$BU77)</f>
        <v>6</v>
      </c>
      <c r="H13" s="64">
        <f>BI78*($D$67/12)</f>
        <v>735937.5</v>
      </c>
      <c r="I13" s="64">
        <f>BI77*$D$64</f>
        <v>47500</v>
      </c>
      <c r="J13" s="64">
        <f>BI78*$D$66</f>
        <v>9000</v>
      </c>
      <c r="K13" s="107">
        <f>SUM(H11:J13)</f>
        <v>1346812.5</v>
      </c>
      <c r="L13" s="63"/>
      <c r="M13" s="63"/>
      <c r="N13" s="63"/>
      <c r="O13" s="309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3"/>
      <c r="AQ13" s="63"/>
      <c r="AR13" s="63"/>
      <c r="AS13" s="63"/>
      <c r="AT13" s="63"/>
      <c r="AU13" s="63"/>
      <c r="AV13" s="63"/>
      <c r="AW13" s="63"/>
      <c r="AX13" s="63"/>
      <c r="AY13" s="63"/>
      <c r="AZ13" s="63"/>
      <c r="BA13" s="63"/>
      <c r="BB13" s="63"/>
      <c r="BC13" s="63"/>
      <c r="BD13" s="63"/>
      <c r="BE13" s="63"/>
      <c r="BF13" s="63"/>
      <c r="BG13" s="63"/>
      <c r="BH13" s="63"/>
      <c r="BI13" s="63"/>
      <c r="BJ13" s="63"/>
      <c r="BK13" s="63"/>
      <c r="BL13" s="63"/>
    </row>
    <row r="14" spans="1:64" x14ac:dyDescent="0.2">
      <c r="H14" s="64"/>
      <c r="I14" s="64"/>
      <c r="J14" s="64"/>
      <c r="K14" s="63"/>
      <c r="L14" s="63"/>
      <c r="M14" s="63"/>
      <c r="N14" s="63"/>
      <c r="O14" s="309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63"/>
      <c r="AK14" s="63"/>
      <c r="AL14" s="63"/>
      <c r="AM14" s="63"/>
      <c r="AN14" s="63"/>
      <c r="AO14" s="63"/>
      <c r="AP14" s="63"/>
      <c r="AQ14" s="63"/>
      <c r="AR14" s="63"/>
      <c r="AS14" s="63"/>
      <c r="AT14" s="63"/>
      <c r="AU14" s="63"/>
      <c r="AV14" s="63"/>
      <c r="AW14" s="63"/>
      <c r="AX14" s="63"/>
      <c r="AY14" s="63"/>
      <c r="AZ14" s="63"/>
      <c r="BA14" s="63"/>
      <c r="BB14" s="63"/>
      <c r="BC14" s="63"/>
      <c r="BD14" s="63"/>
      <c r="BE14" s="63"/>
      <c r="BF14" s="63"/>
      <c r="BG14" s="63"/>
      <c r="BH14" s="63"/>
      <c r="BI14" s="63"/>
      <c r="BJ14" s="63"/>
      <c r="BK14" s="63"/>
      <c r="BL14" s="63"/>
    </row>
    <row r="15" spans="1:64" x14ac:dyDescent="0.2">
      <c r="A15" s="27" t="s">
        <v>586</v>
      </c>
      <c r="B15" s="276">
        <f>SUMIF($B$71:$BI$71,B$10,$B92:$BI92)</f>
        <v>0</v>
      </c>
      <c r="C15" s="276">
        <f>SUMIF($B$71:$BI$71,C$10,$B92:$BI92)</f>
        <v>3</v>
      </c>
      <c r="D15" s="276">
        <f>SUMIF($B$71:$BI$71,D$10,$B92:$BI92)</f>
        <v>6</v>
      </c>
      <c r="E15" s="276">
        <f>SUMIF($B$71:$BI$71,E$10,$B92:$BI92)</f>
        <v>15</v>
      </c>
      <c r="F15" s="276">
        <f>SUMIF($B$71:$BI$71,F$10,$B92:$BI92)</f>
        <v>34</v>
      </c>
      <c r="G15" s="276">
        <f>SUMIF($B$71:$BU$71,G$10,$B92:$BU92)</f>
        <v>45</v>
      </c>
      <c r="H15" s="64">
        <f>BI93*($B$67/12)</f>
        <v>286875</v>
      </c>
      <c r="I15" s="64">
        <f>BI92*$B$64</f>
        <v>100000</v>
      </c>
      <c r="J15" s="64">
        <f>BI93*$B$66</f>
        <v>34000</v>
      </c>
      <c r="K15" s="63"/>
      <c r="L15" s="63"/>
      <c r="M15" s="308">
        <f>SUM(G15:G17)</f>
        <v>96</v>
      </c>
      <c r="N15" s="63">
        <v>2400</v>
      </c>
      <c r="O15" s="309">
        <f>M15/N15</f>
        <v>0.04</v>
      </c>
      <c r="P15" s="63" t="s">
        <v>814</v>
      </c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  <c r="AP15" s="63"/>
      <c r="AQ15" s="63"/>
      <c r="AR15" s="63"/>
      <c r="AS15" s="63"/>
      <c r="AT15" s="63"/>
      <c r="AU15" s="63"/>
      <c r="AV15" s="63"/>
      <c r="AW15" s="63"/>
      <c r="AX15" s="63"/>
      <c r="AY15" s="63"/>
      <c r="AZ15" s="63"/>
      <c r="BA15" s="63"/>
      <c r="BB15" s="63"/>
      <c r="BC15" s="63"/>
      <c r="BD15" s="63"/>
      <c r="BE15" s="63"/>
      <c r="BF15" s="63"/>
      <c r="BG15" s="63"/>
      <c r="BH15" s="63"/>
      <c r="BI15" s="63"/>
      <c r="BJ15" s="63"/>
      <c r="BK15" s="63"/>
      <c r="BL15" s="63"/>
    </row>
    <row r="16" spans="1:64" x14ac:dyDescent="0.2">
      <c r="A16" s="27" t="s">
        <v>587</v>
      </c>
      <c r="B16" s="276">
        <f>SUMIF($B$71:$BI$71,B$10,$B94:$BI94)</f>
        <v>0</v>
      </c>
      <c r="C16" s="276">
        <f>SUMIF($B$71:$BI$71,C$10,$B94:$BI94)</f>
        <v>0</v>
      </c>
      <c r="D16" s="276">
        <f>SUMIF($B$71:$BI$71,D$10,$B94:$BI94)</f>
        <v>4</v>
      </c>
      <c r="E16" s="276">
        <f>SUMIF($B$71:$BI$71,E$10,$B94:$BI94)</f>
        <v>13</v>
      </c>
      <c r="F16" s="276">
        <f>SUMIF($B$71:$BI$71,F$10,$B94:$BI94)</f>
        <v>25</v>
      </c>
      <c r="G16" s="276">
        <f>SUMIF($B$71:$BU$71,G$10,$B94:$BU94)</f>
        <v>40</v>
      </c>
      <c r="H16" s="64">
        <f>BI95*($C$67/12)</f>
        <v>421875</v>
      </c>
      <c r="I16" s="64">
        <f>BI94*$C$64</f>
        <v>142500</v>
      </c>
      <c r="J16" s="64">
        <f>BI95*$C$66</f>
        <v>25000</v>
      </c>
      <c r="K16" s="63"/>
      <c r="L16" s="63"/>
      <c r="M16" s="63"/>
      <c r="N16" s="63"/>
      <c r="O16" s="309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63"/>
      <c r="AS16" s="63"/>
      <c r="AT16" s="63"/>
      <c r="AU16" s="63"/>
      <c r="AV16" s="63"/>
      <c r="AW16" s="63"/>
      <c r="AX16" s="63"/>
      <c r="AY16" s="63"/>
      <c r="AZ16" s="63"/>
      <c r="BA16" s="63"/>
      <c r="BB16" s="63"/>
      <c r="BC16" s="63"/>
      <c r="BD16" s="63"/>
      <c r="BE16" s="63"/>
      <c r="BF16" s="63"/>
      <c r="BG16" s="63"/>
      <c r="BH16" s="63"/>
      <c r="BI16" s="63"/>
      <c r="BJ16" s="63"/>
      <c r="BK16" s="63"/>
      <c r="BL16" s="63"/>
    </row>
    <row r="17" spans="1:64" x14ac:dyDescent="0.2">
      <c r="A17" s="27" t="s">
        <v>588</v>
      </c>
      <c r="B17" s="276">
        <f>SUMIF($B$71:$BI$71,B$10,$B96:$BI96)</f>
        <v>0</v>
      </c>
      <c r="C17" s="276">
        <f>SUMIF($B$71:$BI$71,C$10,$B96:$BI96)</f>
        <v>0</v>
      </c>
      <c r="D17" s="276">
        <f>SUMIF($B$71:$BI$71,D$10,$B96:$BI96)</f>
        <v>1</v>
      </c>
      <c r="E17" s="276">
        <f>SUMIF($B$71:$BI$71,E$10,$B96:$BI96)</f>
        <v>2</v>
      </c>
      <c r="F17" s="276">
        <f>SUMIF($B$71:$BI$71,F$10,$B96:$BI96)</f>
        <v>7</v>
      </c>
      <c r="G17" s="276">
        <f>SUMIF($B$71:$BU$71,G$10,$B96:$BU96)</f>
        <v>11</v>
      </c>
      <c r="H17" s="64">
        <f>BI97*($D$67/12)</f>
        <v>572395.83333333326</v>
      </c>
      <c r="I17" s="64">
        <f>BI96*$D$64</f>
        <v>47500</v>
      </c>
      <c r="J17" s="64">
        <f>BI97*$D$66</f>
        <v>7000</v>
      </c>
      <c r="K17" s="282">
        <f>SUM(H15:J17)</f>
        <v>1637145.8333333333</v>
      </c>
      <c r="M17" s="63"/>
      <c r="N17" s="63"/>
      <c r="O17" s="309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Q17" s="63"/>
      <c r="AR17" s="63"/>
      <c r="AS17" s="63"/>
      <c r="AT17" s="63"/>
      <c r="AU17" s="63"/>
      <c r="AV17" s="63"/>
      <c r="AW17" s="63"/>
      <c r="AX17" s="63"/>
      <c r="AY17" s="63"/>
      <c r="AZ17" s="63"/>
      <c r="BA17" s="63"/>
      <c r="BB17" s="63"/>
      <c r="BC17" s="63"/>
      <c r="BD17" s="63"/>
      <c r="BE17" s="63"/>
      <c r="BF17" s="63"/>
      <c r="BG17" s="63"/>
      <c r="BH17" s="63"/>
      <c r="BI17" s="63"/>
      <c r="BJ17" s="63"/>
      <c r="BK17" s="63"/>
      <c r="BL17" s="63"/>
    </row>
    <row r="18" spans="1:64" x14ac:dyDescent="0.2">
      <c r="H18" s="64"/>
      <c r="I18" s="64"/>
      <c r="J18" s="64"/>
      <c r="M18" s="63"/>
      <c r="N18" s="63"/>
      <c r="O18" s="309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Q18" s="63"/>
      <c r="AR18" s="63"/>
      <c r="AS18" s="63"/>
      <c r="AT18" s="63"/>
      <c r="AU18" s="63"/>
      <c r="AV18" s="63"/>
      <c r="AW18" s="63"/>
      <c r="AX18" s="63"/>
      <c r="AY18" s="63"/>
      <c r="AZ18" s="63"/>
      <c r="BA18" s="63"/>
      <c r="BB18" s="63"/>
      <c r="BC18" s="63"/>
      <c r="BD18" s="63"/>
      <c r="BE18" s="63"/>
      <c r="BF18" s="63"/>
      <c r="BG18" s="63"/>
      <c r="BH18" s="63"/>
      <c r="BI18" s="63"/>
      <c r="BJ18" s="63"/>
      <c r="BK18" s="63"/>
      <c r="BL18" s="63"/>
    </row>
    <row r="19" spans="1:64" x14ac:dyDescent="0.2">
      <c r="A19" s="27" t="s">
        <v>589</v>
      </c>
      <c r="B19" s="276">
        <f>SUMIF($B$71:$BI$71,B$10,$B111:$BI111)</f>
        <v>0</v>
      </c>
      <c r="C19" s="276">
        <f>SUMIF($B$71:$BI$71,C$10,$B111:$BI111)</f>
        <v>1</v>
      </c>
      <c r="D19" s="276">
        <f>SUMIF($B$71:$BI$71,D$10,$B111:$BI111)</f>
        <v>4</v>
      </c>
      <c r="E19" s="276">
        <f>SUMIF($B$71:$BI$71,E$10,$B111:$BI111)</f>
        <v>10</v>
      </c>
      <c r="F19" s="276">
        <f>SUMIF($B$71:$BI$71,F$10,$B111:$BI111)</f>
        <v>26</v>
      </c>
      <c r="G19" s="276">
        <f>SUMIF($B$71:$BU$71,G$10,$B111:$BU111)</f>
        <v>42</v>
      </c>
      <c r="H19" s="64">
        <f>BI112*($B$67/12)</f>
        <v>219375</v>
      </c>
      <c r="I19" s="64">
        <f>BI111*$B$64</f>
        <v>75000</v>
      </c>
      <c r="J19" s="64">
        <f>BI112*$B$66</f>
        <v>26000</v>
      </c>
      <c r="M19" s="308">
        <f>SUM(G19:G21)</f>
        <v>80</v>
      </c>
      <c r="N19" s="63">
        <v>1650</v>
      </c>
      <c r="O19" s="309">
        <f>M19/N19</f>
        <v>4.8484848484848485E-2</v>
      </c>
      <c r="P19" s="63" t="s">
        <v>815</v>
      </c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3"/>
      <c r="AQ19" s="63"/>
      <c r="AR19" s="63"/>
      <c r="AS19" s="63"/>
      <c r="AT19" s="63"/>
      <c r="AU19" s="63"/>
      <c r="AV19" s="63"/>
      <c r="AW19" s="63"/>
      <c r="AX19" s="63"/>
      <c r="AY19" s="63"/>
      <c r="AZ19" s="63"/>
      <c r="BA19" s="63"/>
      <c r="BB19" s="63"/>
      <c r="BC19" s="63"/>
      <c r="BD19" s="63"/>
      <c r="BE19" s="63"/>
      <c r="BF19" s="63"/>
      <c r="BG19" s="63"/>
      <c r="BH19" s="63"/>
      <c r="BI19" s="63"/>
      <c r="BJ19" s="63"/>
      <c r="BK19" s="63"/>
      <c r="BL19" s="63"/>
    </row>
    <row r="20" spans="1:64" x14ac:dyDescent="0.2">
      <c r="A20" s="27" t="s">
        <v>590</v>
      </c>
      <c r="B20" s="276">
        <f>SUMIF($B$71:$BI$71,B$10,$B113:$BI113)</f>
        <v>0</v>
      </c>
      <c r="C20" s="276">
        <f>SUMIF($B$71:$BI$71,C$10,$B113:$BI113)</f>
        <v>0</v>
      </c>
      <c r="D20" s="276">
        <f>SUMIF($B$71:$BI$71,D$10,$B113:$BI113)</f>
        <v>2</v>
      </c>
      <c r="E20" s="276">
        <f>SUMIF($B$71:$BI$71,E$10,$B113:$BI113)</f>
        <v>9</v>
      </c>
      <c r="F20" s="276">
        <f>SUMIF($B$71:$BI$71,F$10,$B113:$BI113)</f>
        <v>20</v>
      </c>
      <c r="G20" s="276">
        <f>SUMIF($B$71:$BU$71,G$10,$B113:$BU113)</f>
        <v>31</v>
      </c>
      <c r="H20" s="64">
        <f>BI114*($C$67/12)</f>
        <v>337500</v>
      </c>
      <c r="I20" s="64">
        <f>BI113*$C$64</f>
        <v>142500</v>
      </c>
      <c r="J20" s="64">
        <f>BI114*$C$66</f>
        <v>20000</v>
      </c>
      <c r="M20" s="63"/>
      <c r="N20" s="63"/>
      <c r="O20" s="309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AH20" s="63"/>
      <c r="AI20" s="63"/>
      <c r="AJ20" s="63"/>
      <c r="AK20" s="63"/>
      <c r="AL20" s="63"/>
      <c r="AM20" s="63"/>
      <c r="AN20" s="63"/>
      <c r="AO20" s="63"/>
      <c r="AP20" s="63"/>
      <c r="AQ20" s="63"/>
      <c r="AR20" s="63"/>
      <c r="AS20" s="63"/>
      <c r="AT20" s="63"/>
      <c r="AU20" s="63"/>
      <c r="AV20" s="63"/>
      <c r="AW20" s="63"/>
      <c r="AX20" s="63"/>
      <c r="AY20" s="63"/>
      <c r="AZ20" s="63"/>
      <c r="BA20" s="63"/>
      <c r="BB20" s="63"/>
      <c r="BC20" s="63"/>
      <c r="BD20" s="63"/>
      <c r="BE20" s="63"/>
      <c r="BF20" s="63"/>
      <c r="BG20" s="63"/>
      <c r="BH20" s="63"/>
      <c r="BI20" s="63"/>
      <c r="BJ20" s="63"/>
      <c r="BK20" s="63"/>
      <c r="BL20" s="63"/>
    </row>
    <row r="21" spans="1:64" ht="15.75" customHeight="1" x14ac:dyDescent="0.2">
      <c r="A21" s="27" t="s">
        <v>591</v>
      </c>
      <c r="B21" s="276">
        <f>SUMIF($B$71:$BI$71,B$10,$B115:$BI115)</f>
        <v>0</v>
      </c>
      <c r="C21" s="276">
        <f>SUMIF($B$71:$BI$71,C$10,$B115:$BI115)</f>
        <v>0</v>
      </c>
      <c r="D21" s="276">
        <f>SUMIF($B$71:$BI$71,D$10,$B115:$BI115)</f>
        <v>0</v>
      </c>
      <c r="E21" s="276">
        <f>SUMIF($B$71:$BI$71,E$10,$B115:$BI115)</f>
        <v>2</v>
      </c>
      <c r="F21" s="276">
        <f>SUMIF($B$71:$BI$71,F$10,$B115:$BI115)</f>
        <v>4</v>
      </c>
      <c r="G21" s="276">
        <f>SUMIF($B$71:$BU$71,G$10,$B115:$BU115)</f>
        <v>7</v>
      </c>
      <c r="H21" s="64">
        <f>BI116*($D$67/12)</f>
        <v>327083.33333333331</v>
      </c>
      <c r="I21" s="64">
        <f>BI115*$D$64</f>
        <v>47500</v>
      </c>
      <c r="J21" s="64">
        <f>BI116*$D$66</f>
        <v>4000</v>
      </c>
      <c r="K21" s="282">
        <f>SUM(H19:J21)</f>
        <v>1198958.3333333333</v>
      </c>
      <c r="M21" s="63"/>
      <c r="N21" s="63"/>
      <c r="O21" s="309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3"/>
      <c r="AC21" s="63"/>
      <c r="AD21" s="63"/>
      <c r="AE21" s="63"/>
      <c r="AF21" s="63"/>
      <c r="AG21" s="63"/>
      <c r="AH21" s="63"/>
      <c r="AI21" s="63"/>
      <c r="AJ21" s="63"/>
      <c r="AK21" s="63"/>
      <c r="AL21" s="63"/>
      <c r="AM21" s="63"/>
      <c r="AN21" s="63"/>
      <c r="AO21" s="63"/>
      <c r="AP21" s="63"/>
      <c r="AQ21" s="63"/>
      <c r="AR21" s="63"/>
      <c r="AS21" s="63"/>
      <c r="AT21" s="63"/>
      <c r="AU21" s="63"/>
      <c r="AV21" s="63"/>
      <c r="AW21" s="63"/>
      <c r="AX21" s="63"/>
      <c r="AY21" s="63"/>
      <c r="AZ21" s="63"/>
      <c r="BA21" s="63"/>
      <c r="BB21" s="63"/>
      <c r="BC21" s="63"/>
      <c r="BD21" s="63"/>
      <c r="BE21" s="63"/>
      <c r="BF21" s="63"/>
      <c r="BG21" s="63"/>
      <c r="BH21" s="63"/>
      <c r="BI21" s="63"/>
      <c r="BJ21" s="63"/>
      <c r="BK21" s="63"/>
      <c r="BL21" s="63"/>
    </row>
    <row r="22" spans="1:64" ht="15.75" customHeight="1" x14ac:dyDescent="0.2">
      <c r="H22" s="64"/>
      <c r="I22" s="64"/>
      <c r="J22" s="64"/>
      <c r="M22" s="63"/>
      <c r="N22" s="63"/>
      <c r="O22" s="309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63"/>
      <c r="AD22" s="63"/>
      <c r="AE22" s="63"/>
      <c r="AF22" s="63"/>
      <c r="AG22" s="63"/>
      <c r="AH22" s="63"/>
      <c r="AI22" s="63"/>
      <c r="AJ22" s="63"/>
      <c r="AK22" s="63"/>
      <c r="AL22" s="63"/>
      <c r="AM22" s="63"/>
      <c r="AN22" s="63"/>
      <c r="AO22" s="63"/>
      <c r="AP22" s="63"/>
      <c r="AQ22" s="63"/>
      <c r="AR22" s="63"/>
      <c r="AS22" s="63"/>
      <c r="AT22" s="63"/>
      <c r="AU22" s="63"/>
      <c r="AV22" s="63"/>
      <c r="AW22" s="63"/>
      <c r="AX22" s="63"/>
      <c r="AY22" s="63"/>
      <c r="AZ22" s="63"/>
      <c r="BA22" s="63"/>
      <c r="BB22" s="63"/>
      <c r="BC22" s="63"/>
      <c r="BD22" s="63"/>
      <c r="BE22" s="63"/>
      <c r="BF22" s="63"/>
      <c r="BG22" s="63"/>
      <c r="BH22" s="63"/>
      <c r="BI22" s="63"/>
      <c r="BJ22" s="63"/>
      <c r="BK22" s="63"/>
      <c r="BL22" s="63"/>
    </row>
    <row r="23" spans="1:64" ht="15.75" customHeight="1" x14ac:dyDescent="0.2">
      <c r="A23" s="27" t="s">
        <v>593</v>
      </c>
      <c r="B23" s="276">
        <f>SUMIF($B$71:$BI$71,B$10,$B129:$BI129)</f>
        <v>0</v>
      </c>
      <c r="C23" s="276">
        <f>SUMIF($B$71:$BI$71,C$10,$B129:$BI129)</f>
        <v>0</v>
      </c>
      <c r="D23" s="276">
        <f>SUMIF($B$71:$BI$71,D$10,$B129:$BI129)</f>
        <v>3</v>
      </c>
      <c r="E23" s="276">
        <f>SUMIF($B$71:$BI$71,E$10,$B129:$BI129)</f>
        <v>8</v>
      </c>
      <c r="F23" s="276">
        <f>SUMIF($B$71:$BI$71,F$10,$B129:$BI129)</f>
        <v>19</v>
      </c>
      <c r="G23" s="276">
        <f>SUMIF($B$71:$BU$71,G$10,$B129:$BU129)</f>
        <v>32</v>
      </c>
      <c r="H23" s="64">
        <f>BI130*($B$67/12)</f>
        <v>160312.5</v>
      </c>
      <c r="I23" s="64">
        <f>BI129*$B$64</f>
        <v>50000</v>
      </c>
      <c r="J23" s="64">
        <f>BI130*$B$66</f>
        <v>19000</v>
      </c>
      <c r="M23" s="308">
        <f>SUM(G23:G25)</f>
        <v>67</v>
      </c>
      <c r="N23" s="63">
        <v>3900</v>
      </c>
      <c r="O23" s="309">
        <f>M23/N23</f>
        <v>1.7179487179487179E-2</v>
      </c>
      <c r="P23" s="63" t="s">
        <v>238</v>
      </c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3"/>
      <c r="AD23" s="63"/>
      <c r="AE23" s="63"/>
      <c r="AF23" s="63"/>
      <c r="AG23" s="63"/>
      <c r="AH23" s="63"/>
      <c r="AI23" s="63"/>
      <c r="AJ23" s="63"/>
      <c r="AK23" s="63"/>
      <c r="AL23" s="63"/>
      <c r="AM23" s="63"/>
      <c r="AN23" s="63"/>
      <c r="AO23" s="63"/>
      <c r="AP23" s="63"/>
      <c r="AQ23" s="63"/>
      <c r="AR23" s="63"/>
      <c r="AS23" s="63"/>
      <c r="AT23" s="63"/>
      <c r="AU23" s="63"/>
      <c r="AV23" s="63"/>
      <c r="AW23" s="63"/>
      <c r="AX23" s="63"/>
      <c r="AY23" s="63"/>
      <c r="AZ23" s="63"/>
      <c r="BA23" s="63"/>
      <c r="BB23" s="63"/>
      <c r="BC23" s="63"/>
      <c r="BD23" s="63"/>
      <c r="BE23" s="63"/>
      <c r="BF23" s="63"/>
      <c r="BG23" s="63"/>
      <c r="BH23" s="63"/>
      <c r="BI23" s="63"/>
      <c r="BJ23" s="63"/>
      <c r="BK23" s="63"/>
      <c r="BL23" s="63"/>
    </row>
    <row r="24" spans="1:64" ht="15.75" customHeight="1" x14ac:dyDescent="0.2">
      <c r="A24" s="27" t="s">
        <v>594</v>
      </c>
      <c r="B24" s="276">
        <f>SUMIF($B$71:$BI$71,B$10,$B131:$BI131)</f>
        <v>0</v>
      </c>
      <c r="C24" s="276">
        <f>SUMIF($B$71:$BI$71,C$10,$B131:$BI131)</f>
        <v>0</v>
      </c>
      <c r="D24" s="276">
        <f>SUMIF($B$71:$BI$71,D$10,$B131:$BI131)</f>
        <v>1</v>
      </c>
      <c r="E24" s="276">
        <f>SUMIF($B$71:$BI$71,E$10,$B131:$BI131)</f>
        <v>6</v>
      </c>
      <c r="F24" s="276">
        <f>SUMIF($B$71:$BI$71,F$10,$B131:$BI131)</f>
        <v>15</v>
      </c>
      <c r="G24" s="276">
        <f>SUMIF($B$71:$BU$71,G$10,$B131:$BU131)</f>
        <v>27</v>
      </c>
      <c r="H24" s="64">
        <f>BI132*($C$67/12)</f>
        <v>253125</v>
      </c>
      <c r="I24" s="64">
        <f>BI131*$C$64</f>
        <v>95000</v>
      </c>
      <c r="J24" s="64">
        <f>BI132*$C$66</f>
        <v>15000</v>
      </c>
      <c r="M24" s="63"/>
      <c r="N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63"/>
      <c r="AK24" s="63"/>
      <c r="AL24" s="63"/>
      <c r="AM24" s="63"/>
      <c r="AN24" s="63"/>
      <c r="AO24" s="63"/>
      <c r="AP24" s="63"/>
      <c r="AQ24" s="63"/>
      <c r="AR24" s="63"/>
      <c r="AS24" s="63"/>
      <c r="AT24" s="63"/>
      <c r="AU24" s="63"/>
      <c r="AV24" s="63"/>
      <c r="AW24" s="63"/>
      <c r="AX24" s="63"/>
      <c r="AY24" s="63"/>
      <c r="AZ24" s="63"/>
      <c r="BA24" s="63"/>
      <c r="BB24" s="63"/>
      <c r="BC24" s="63"/>
      <c r="BD24" s="63"/>
      <c r="BE24" s="63"/>
      <c r="BF24" s="63"/>
      <c r="BG24" s="63"/>
      <c r="BH24" s="63"/>
      <c r="BI24" s="63"/>
      <c r="BJ24" s="63"/>
      <c r="BK24" s="63"/>
      <c r="BL24" s="63"/>
    </row>
    <row r="25" spans="1:64" ht="15.75" customHeight="1" x14ac:dyDescent="0.2">
      <c r="A25" s="27" t="s">
        <v>595</v>
      </c>
      <c r="B25" s="276">
        <f>SUMIF($B$71:$BI$71,B$10,$B133:$BI133)</f>
        <v>0</v>
      </c>
      <c r="C25" s="276">
        <f>SUMIF($B$71:$BI$71,C$10,$B133:$BI133)</f>
        <v>0</v>
      </c>
      <c r="D25" s="276">
        <f>SUMIF($B$71:$BI$71,D$10,$B133:$BI133)</f>
        <v>0</v>
      </c>
      <c r="E25" s="276">
        <f>SUMIF($B$71:$BI$71,E$10,$B133:$BI133)</f>
        <v>2</v>
      </c>
      <c r="F25" s="276">
        <f>SUMIF($B$71:$BI$71,F$10,$B133:$BI133)</f>
        <v>5</v>
      </c>
      <c r="G25" s="276">
        <f>SUMIF($B$71:$BU$71,G$10,$B133:$BU133)</f>
        <v>8</v>
      </c>
      <c r="H25" s="64">
        <f>BI134*($D$67/12)</f>
        <v>408854.16666666663</v>
      </c>
      <c r="I25" s="64">
        <f>BI133*$D$64</f>
        <v>47500</v>
      </c>
      <c r="J25" s="64">
        <f>BI134*$D$66</f>
        <v>5000</v>
      </c>
      <c r="K25" s="282">
        <f>SUM(H23:J25)</f>
        <v>1053791.6666666665</v>
      </c>
      <c r="M25" s="63"/>
      <c r="N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63"/>
      <c r="AK25" s="63"/>
      <c r="AL25" s="63"/>
      <c r="AM25" s="63"/>
      <c r="AN25" s="63"/>
      <c r="AO25" s="63"/>
      <c r="AP25" s="63"/>
      <c r="AQ25" s="63"/>
      <c r="AR25" s="63"/>
      <c r="AS25" s="63"/>
      <c r="AT25" s="63"/>
      <c r="AU25" s="63"/>
      <c r="AV25" s="63"/>
      <c r="AW25" s="63"/>
      <c r="AX25" s="63"/>
      <c r="AY25" s="63"/>
      <c r="AZ25" s="63"/>
      <c r="BA25" s="63"/>
      <c r="BB25" s="63"/>
      <c r="BC25" s="63"/>
      <c r="BD25" s="63"/>
      <c r="BE25" s="63"/>
      <c r="BF25" s="63"/>
      <c r="BG25" s="63"/>
      <c r="BH25" s="63"/>
      <c r="BI25" s="63"/>
      <c r="BJ25" s="63"/>
      <c r="BK25" s="63"/>
      <c r="BL25" s="63"/>
    </row>
    <row r="26" spans="1:64" ht="15.75" customHeight="1" x14ac:dyDescent="0.2">
      <c r="A26" s="27"/>
      <c r="B26" s="276"/>
      <c r="C26" s="276"/>
      <c r="D26" s="276"/>
      <c r="E26" s="276"/>
      <c r="F26" s="276"/>
      <c r="G26" s="276"/>
      <c r="H26" s="64"/>
      <c r="I26" s="64"/>
      <c r="J26" s="64"/>
      <c r="M26" s="63"/>
      <c r="N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63"/>
      <c r="AK26" s="63"/>
      <c r="AL26" s="63"/>
      <c r="AM26" s="63"/>
      <c r="AN26" s="63"/>
      <c r="AO26" s="63"/>
      <c r="AP26" s="63"/>
      <c r="AQ26" s="63"/>
      <c r="AR26" s="63"/>
      <c r="AS26" s="63"/>
      <c r="AT26" s="63"/>
      <c r="AU26" s="63"/>
      <c r="AV26" s="63"/>
      <c r="AW26" s="63"/>
      <c r="AX26" s="63"/>
      <c r="AY26" s="63"/>
      <c r="AZ26" s="63"/>
      <c r="BA26" s="63"/>
      <c r="BB26" s="63"/>
      <c r="BC26" s="63"/>
      <c r="BD26" s="63"/>
      <c r="BE26" s="63"/>
      <c r="BF26" s="63"/>
      <c r="BG26" s="63"/>
      <c r="BH26" s="63"/>
      <c r="BI26" s="63"/>
      <c r="BJ26" s="63"/>
      <c r="BK26" s="63"/>
      <c r="BL26" s="63"/>
    </row>
    <row r="27" spans="1:64" ht="15.75" customHeight="1" x14ac:dyDescent="0.2">
      <c r="A27" s="27" t="s">
        <v>646</v>
      </c>
      <c r="B27" s="276">
        <f>SUMIF($B$71:$BI$71,B$10,$B147:$BI147)</f>
        <v>0</v>
      </c>
      <c r="C27" s="276">
        <f>SUMIF($B$71:$BI$71,C$10,$B147:$BI147)</f>
        <v>0</v>
      </c>
      <c r="D27" s="276">
        <f>SUMIF($B$71:$BI$71,D$10,$B147:$BI147)</f>
        <v>2</v>
      </c>
      <c r="E27" s="276">
        <f>SUMIF($B$71:$BI$71,E$10,$B147:$BI147)</f>
        <v>6</v>
      </c>
      <c r="F27" s="276">
        <f>SUMIF($B$71:$BI$71,F$10,$B147:$BI147)</f>
        <v>18</v>
      </c>
      <c r="G27" s="276">
        <f>SUMIF($B$71:$BU$71,G$10,$B147:$BU147)</f>
        <v>15</v>
      </c>
      <c r="H27" s="64">
        <f>BI148*($B$67/12)</f>
        <v>151875</v>
      </c>
      <c r="I27" s="64">
        <f>BI147*$B$64</f>
        <v>50000</v>
      </c>
      <c r="J27" s="64">
        <f>BI148*$B$66</f>
        <v>18000</v>
      </c>
      <c r="M27" s="308">
        <f>SUM(G27:G29)</f>
        <v>33</v>
      </c>
      <c r="N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  <c r="AH27" s="63"/>
      <c r="AI27" s="63"/>
      <c r="AJ27" s="63"/>
      <c r="AK27" s="63"/>
      <c r="AL27" s="63"/>
      <c r="AM27" s="63"/>
      <c r="AN27" s="63"/>
      <c r="AO27" s="63"/>
      <c r="AP27" s="63"/>
      <c r="AQ27" s="63"/>
      <c r="AR27" s="63"/>
      <c r="AS27" s="63"/>
      <c r="AT27" s="63"/>
      <c r="AU27" s="63"/>
      <c r="AV27" s="63"/>
      <c r="AW27" s="63"/>
      <c r="AX27" s="63"/>
      <c r="AY27" s="63"/>
      <c r="AZ27" s="63"/>
      <c r="BA27" s="63"/>
      <c r="BB27" s="63"/>
      <c r="BC27" s="63"/>
      <c r="BD27" s="63"/>
      <c r="BE27" s="63"/>
      <c r="BF27" s="63"/>
      <c r="BG27" s="63"/>
      <c r="BH27" s="63"/>
      <c r="BI27" s="63"/>
      <c r="BJ27" s="63"/>
      <c r="BK27" s="63"/>
      <c r="BL27" s="63"/>
    </row>
    <row r="28" spans="1:64" ht="15.75" customHeight="1" x14ac:dyDescent="0.2">
      <c r="A28" s="27" t="s">
        <v>647</v>
      </c>
      <c r="B28" s="276">
        <f>SUMIF($B$71:$BI$71,B$10,$B149:$BI149)</f>
        <v>0</v>
      </c>
      <c r="C28" s="276">
        <f>SUMIF($B$71:$BI$71,C$10,$B149:$BI149)</f>
        <v>0</v>
      </c>
      <c r="D28" s="276">
        <f>SUMIF($B$71:$BI$71,D$10,$B149:$BI149)</f>
        <v>0</v>
      </c>
      <c r="E28" s="276">
        <f>SUMIF($B$71:$BI$71,E$10,$B149:$BI149)</f>
        <v>3</v>
      </c>
      <c r="F28" s="276">
        <f>SUMIF($B$71:$BI$71,F$10,$B149:$BI149)</f>
        <v>10</v>
      </c>
      <c r="G28" s="276">
        <f>SUMIF($B$71:$BU$71,G$10,$B149:$BU149)</f>
        <v>11</v>
      </c>
      <c r="H28" s="64">
        <f>BI150*($C$67/12)</f>
        <v>168750</v>
      </c>
      <c r="I28" s="64">
        <f>BI149*$C$64</f>
        <v>47500</v>
      </c>
      <c r="J28" s="64">
        <f>BI150*$C$66</f>
        <v>10000</v>
      </c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3"/>
      <c r="AJ28" s="63"/>
      <c r="AK28" s="63"/>
      <c r="AL28" s="63"/>
      <c r="AM28" s="63"/>
      <c r="AN28" s="63"/>
      <c r="AO28" s="63"/>
      <c r="AP28" s="63"/>
      <c r="AQ28" s="63"/>
      <c r="AR28" s="63"/>
      <c r="AS28" s="63"/>
      <c r="AT28" s="63"/>
      <c r="AU28" s="63"/>
      <c r="AV28" s="63"/>
      <c r="AW28" s="63"/>
      <c r="AX28" s="63"/>
      <c r="AY28" s="63"/>
      <c r="AZ28" s="63"/>
      <c r="BA28" s="63"/>
      <c r="BB28" s="63"/>
      <c r="BC28" s="63"/>
      <c r="BD28" s="63"/>
      <c r="BE28" s="63"/>
      <c r="BF28" s="63"/>
      <c r="BG28" s="63"/>
      <c r="BH28" s="63"/>
      <c r="BI28" s="63"/>
      <c r="BJ28" s="63"/>
      <c r="BK28" s="63"/>
      <c r="BL28" s="63"/>
    </row>
    <row r="29" spans="1:64" ht="15.75" customHeight="1" x14ac:dyDescent="0.2">
      <c r="A29" s="27" t="s">
        <v>648</v>
      </c>
      <c r="B29" s="276">
        <f>SUMIF($B$71:$BI$71,B$10,$B151:$BI151)</f>
        <v>0</v>
      </c>
      <c r="C29" s="276">
        <f>SUMIF($B$71:$BI$71,C$10,$B151:$BI151)</f>
        <v>0</v>
      </c>
      <c r="D29" s="276">
        <f>SUMIF($B$71:$BI$71,D$10,$B151:$BI151)</f>
        <v>0</v>
      </c>
      <c r="E29" s="276">
        <f>SUMIF($B$71:$BI$71,E$10,$B151:$BI151)</f>
        <v>1</v>
      </c>
      <c r="F29" s="276">
        <f>SUMIF($B$71:$BI$71,F$10,$B151:$BI151)</f>
        <v>3</v>
      </c>
      <c r="G29" s="276">
        <f>SUMIF($B$71:$BU$71,G$10,$B151:$BU151)</f>
        <v>7</v>
      </c>
      <c r="H29" s="64">
        <f>BI152*($D$67/12)</f>
        <v>245312.5</v>
      </c>
      <c r="I29" s="64">
        <f>BI151*$D$64</f>
        <v>0</v>
      </c>
      <c r="J29" s="64">
        <f>BI152*$D$66</f>
        <v>3000</v>
      </c>
      <c r="K29" s="282">
        <f>SUM(H27:J29)</f>
        <v>694437.5</v>
      </c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63"/>
      <c r="AH29" s="63"/>
      <c r="AI29" s="63"/>
      <c r="AJ29" s="63"/>
      <c r="AK29" s="63"/>
      <c r="AL29" s="63"/>
      <c r="AM29" s="63"/>
      <c r="AN29" s="63"/>
      <c r="AO29" s="63"/>
      <c r="AP29" s="63"/>
      <c r="AQ29" s="63"/>
      <c r="AR29" s="63"/>
      <c r="AS29" s="63"/>
      <c r="AT29" s="63"/>
      <c r="AU29" s="63"/>
      <c r="AV29" s="63"/>
      <c r="AW29" s="63"/>
      <c r="AX29" s="63"/>
      <c r="AY29" s="63"/>
      <c r="AZ29" s="63"/>
      <c r="BA29" s="63"/>
      <c r="BB29" s="63"/>
      <c r="BC29" s="63"/>
      <c r="BD29" s="63"/>
      <c r="BE29" s="63"/>
      <c r="BF29" s="63"/>
      <c r="BG29" s="63"/>
      <c r="BH29" s="63"/>
      <c r="BI29" s="63"/>
      <c r="BJ29" s="63"/>
      <c r="BK29" s="63"/>
      <c r="BL29" s="63"/>
    </row>
    <row r="30" spans="1:64" ht="15.75" customHeight="1" x14ac:dyDescent="0.2">
      <c r="A30" s="27"/>
      <c r="B30" s="276"/>
      <c r="C30" s="276"/>
      <c r="D30" s="276"/>
      <c r="E30" s="276"/>
      <c r="F30" s="276"/>
      <c r="G30" s="276"/>
      <c r="H30" s="64"/>
      <c r="I30" s="64"/>
      <c r="J30" s="64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3"/>
      <c r="AD30" s="63"/>
      <c r="AE30" s="63"/>
      <c r="AF30" s="63"/>
      <c r="AG30" s="63"/>
      <c r="AH30" s="63"/>
      <c r="AI30" s="63"/>
      <c r="AJ30" s="63"/>
      <c r="AK30" s="63"/>
      <c r="AL30" s="63"/>
      <c r="AM30" s="63"/>
      <c r="AN30" s="63"/>
      <c r="AO30" s="63"/>
      <c r="AP30" s="63"/>
      <c r="AQ30" s="63"/>
      <c r="AR30" s="63"/>
      <c r="AS30" s="63"/>
      <c r="AT30" s="63"/>
      <c r="AU30" s="63"/>
      <c r="AV30" s="63"/>
      <c r="AW30" s="63"/>
      <c r="AX30" s="63"/>
      <c r="AY30" s="63"/>
      <c r="AZ30" s="63"/>
      <c r="BA30" s="63"/>
      <c r="BB30" s="63"/>
      <c r="BC30" s="63"/>
      <c r="BD30" s="63"/>
      <c r="BE30" s="63"/>
      <c r="BF30" s="63"/>
      <c r="BG30" s="63"/>
      <c r="BH30" s="63"/>
      <c r="BI30" s="63"/>
      <c r="BJ30" s="63"/>
      <c r="BK30" s="63"/>
      <c r="BL30" s="63"/>
    </row>
    <row r="31" spans="1:64" ht="15.75" customHeight="1" x14ac:dyDescent="0.2">
      <c r="A31" s="27" t="s">
        <v>649</v>
      </c>
      <c r="B31" s="276">
        <f>SUMIF($B$71:$BI$71,B$10,$B165:$BI165)</f>
        <v>0</v>
      </c>
      <c r="C31" s="276">
        <f>SUMIF($B$71:$BI$71,C$10,$B165:$BI165)</f>
        <v>0</v>
      </c>
      <c r="D31" s="276">
        <f>SUMIF($B$71:$BI$71,D$10,$B165:$BI165)</f>
        <v>0</v>
      </c>
      <c r="E31" s="276">
        <f>SUMIF($B$71:$BI$71,E$10,$B165:$BI165)</f>
        <v>0</v>
      </c>
      <c r="F31" s="276">
        <f>SUMIF($B$71:$BI$71,F$10,$B165:$BI165)</f>
        <v>0</v>
      </c>
      <c r="G31" s="276">
        <f>SUMIF($B$71:$BU$71,G$10,$B165:$BU165)</f>
        <v>0</v>
      </c>
      <c r="H31" s="64">
        <f>BI166*($B$67/12)</f>
        <v>0</v>
      </c>
      <c r="I31" s="64">
        <f>BI165*$B$64</f>
        <v>0</v>
      </c>
      <c r="J31" s="64">
        <f>BI166*$B$66</f>
        <v>0</v>
      </c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3"/>
      <c r="AK31" s="63"/>
      <c r="AL31" s="63"/>
      <c r="AM31" s="63"/>
      <c r="AN31" s="63"/>
      <c r="AO31" s="63"/>
      <c r="AP31" s="63"/>
      <c r="AQ31" s="63"/>
      <c r="AR31" s="63"/>
      <c r="AS31" s="63"/>
      <c r="AT31" s="63"/>
      <c r="AU31" s="63"/>
      <c r="AV31" s="63"/>
      <c r="AW31" s="63"/>
      <c r="AX31" s="63"/>
      <c r="AY31" s="63"/>
      <c r="AZ31" s="63"/>
      <c r="BA31" s="63"/>
      <c r="BB31" s="63"/>
      <c r="BC31" s="63"/>
      <c r="BD31" s="63"/>
      <c r="BE31" s="63"/>
      <c r="BF31" s="63"/>
      <c r="BG31" s="63"/>
      <c r="BH31" s="63"/>
      <c r="BI31" s="63"/>
      <c r="BJ31" s="63"/>
      <c r="BK31" s="63"/>
      <c r="BL31" s="63"/>
    </row>
    <row r="32" spans="1:64" ht="15.75" customHeight="1" x14ac:dyDescent="0.2">
      <c r="A32" s="27" t="s">
        <v>650</v>
      </c>
      <c r="B32" s="276">
        <f>SUMIF($B$71:$BI$71,B$10,$B167:$BI167)</f>
        <v>0</v>
      </c>
      <c r="C32" s="276">
        <f>SUMIF($B$71:$BI$71,C$10,$B167:$BI167)</f>
        <v>0</v>
      </c>
      <c r="D32" s="276">
        <f>SUMIF($B$71:$BI$71,D$10,$B167:$BI167)</f>
        <v>0</v>
      </c>
      <c r="E32" s="276">
        <f>SUMIF($B$71:$BI$71,E$10,$B167:$BI167)</f>
        <v>0</v>
      </c>
      <c r="F32" s="276">
        <f>SUMIF($B$71:$BI$71,F$10,$B167:$BI167)</f>
        <v>0</v>
      </c>
      <c r="G32" s="276">
        <f>SUMIF($B$71:$BU$71,G$10,$B167:$BU167)</f>
        <v>0</v>
      </c>
      <c r="H32" s="64">
        <f>BI168*($C$67/12)</f>
        <v>0</v>
      </c>
      <c r="I32" s="64">
        <f>BI167*$C$64</f>
        <v>0</v>
      </c>
      <c r="J32" s="64">
        <f>BI168*$C$66</f>
        <v>0</v>
      </c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3"/>
      <c r="AC32" s="63"/>
      <c r="AD32" s="63"/>
      <c r="AE32" s="63"/>
      <c r="AF32" s="63"/>
      <c r="AG32" s="63"/>
      <c r="AH32" s="63"/>
      <c r="AI32" s="63"/>
      <c r="AJ32" s="63"/>
      <c r="AK32" s="63"/>
      <c r="AL32" s="63"/>
      <c r="AM32" s="63"/>
      <c r="AN32" s="63"/>
      <c r="AO32" s="63"/>
      <c r="AP32" s="63"/>
      <c r="AQ32" s="63"/>
      <c r="AR32" s="63"/>
      <c r="AS32" s="63"/>
      <c r="AT32" s="63"/>
      <c r="AU32" s="63"/>
      <c r="AV32" s="63"/>
      <c r="AW32" s="63"/>
      <c r="AX32" s="63"/>
      <c r="AY32" s="63"/>
      <c r="AZ32" s="63"/>
      <c r="BA32" s="63"/>
      <c r="BB32" s="63"/>
      <c r="BC32" s="63"/>
      <c r="BD32" s="63"/>
      <c r="BE32" s="63"/>
      <c r="BF32" s="63"/>
      <c r="BG32" s="63"/>
      <c r="BH32" s="63"/>
      <c r="BI32" s="63"/>
      <c r="BJ32" s="63"/>
      <c r="BK32" s="63"/>
      <c r="BL32" s="63"/>
    </row>
    <row r="33" spans="1:64" ht="15.75" customHeight="1" x14ac:dyDescent="0.2">
      <c r="A33" s="27" t="s">
        <v>651</v>
      </c>
      <c r="B33" s="276">
        <f>SUMIF($B$71:$BI$71,B$10,$B169:$BI169)</f>
        <v>0</v>
      </c>
      <c r="C33" s="276">
        <f>SUMIF($B$71:$BI$71,C$10,$B169:$BI169)</f>
        <v>0</v>
      </c>
      <c r="D33" s="276">
        <f>SUMIF($B$71:$BI$71,D$10,$B169:$BI169)</f>
        <v>0</v>
      </c>
      <c r="E33" s="276">
        <f>SUMIF($B$71:$BI$71,E$10,$B169:$BI169)</f>
        <v>0</v>
      </c>
      <c r="F33" s="276">
        <f>SUMIF($B$71:$BI$71,F$10,$B169:$BI169)</f>
        <v>0</v>
      </c>
      <c r="G33" s="276">
        <f>SUMIF($B$71:$BU$71,G$10,$B169:$BU169)</f>
        <v>0</v>
      </c>
      <c r="H33" s="64">
        <f>BI170*($D$67/12)</f>
        <v>0</v>
      </c>
      <c r="I33" s="64">
        <f>BI169*$D$64</f>
        <v>0</v>
      </c>
      <c r="J33" s="64">
        <f>BI170*$D$66</f>
        <v>0</v>
      </c>
      <c r="K33" s="282">
        <f>SUM(H31:J33)</f>
        <v>0</v>
      </c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3"/>
      <c r="AD33" s="63"/>
      <c r="AE33" s="63"/>
      <c r="AF33" s="63"/>
      <c r="AG33" s="63"/>
      <c r="AH33" s="63"/>
      <c r="AI33" s="63"/>
      <c r="AJ33" s="63"/>
      <c r="AK33" s="63"/>
      <c r="AL33" s="63"/>
      <c r="AM33" s="63"/>
      <c r="AN33" s="63"/>
      <c r="AO33" s="63"/>
      <c r="AP33" s="63"/>
      <c r="AQ33" s="63"/>
      <c r="AR33" s="63"/>
      <c r="AS33" s="63"/>
      <c r="AT33" s="63"/>
      <c r="AU33" s="63"/>
      <c r="AV33" s="63"/>
      <c r="AW33" s="63"/>
      <c r="AX33" s="63"/>
      <c r="AY33" s="63"/>
      <c r="AZ33" s="63"/>
      <c r="BA33" s="63"/>
      <c r="BB33" s="63"/>
      <c r="BC33" s="63"/>
      <c r="BD33" s="63"/>
      <c r="BE33" s="63"/>
      <c r="BF33" s="63"/>
      <c r="BG33" s="63"/>
      <c r="BH33" s="63"/>
      <c r="BI33" s="63"/>
      <c r="BJ33" s="63"/>
      <c r="BK33" s="63"/>
      <c r="BL33" s="63"/>
    </row>
    <row r="34" spans="1:64" ht="15.75" customHeight="1" x14ac:dyDescent="0.2">
      <c r="A34" s="27"/>
      <c r="B34" s="276"/>
      <c r="C34" s="276"/>
      <c r="D34" s="276"/>
      <c r="E34" s="276"/>
      <c r="F34" s="276"/>
      <c r="G34" s="276"/>
      <c r="H34" s="64"/>
      <c r="I34" s="64"/>
      <c r="J34" s="64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  <c r="AA34" s="63"/>
      <c r="AB34" s="63"/>
      <c r="AC34" s="63"/>
      <c r="AD34" s="63"/>
      <c r="AE34" s="63"/>
      <c r="AF34" s="63"/>
      <c r="AG34" s="63"/>
      <c r="AH34" s="63"/>
      <c r="AI34" s="63"/>
      <c r="AJ34" s="63"/>
      <c r="AK34" s="63"/>
      <c r="AL34" s="63"/>
      <c r="AM34" s="63"/>
      <c r="AN34" s="63"/>
      <c r="AO34" s="63"/>
      <c r="AP34" s="63"/>
      <c r="AQ34" s="63"/>
      <c r="AR34" s="63"/>
      <c r="AS34" s="63"/>
      <c r="AT34" s="63"/>
      <c r="AU34" s="63"/>
      <c r="AV34" s="63"/>
      <c r="AW34" s="63"/>
      <c r="AX34" s="63"/>
      <c r="AY34" s="63"/>
      <c r="AZ34" s="63"/>
      <c r="BA34" s="63"/>
      <c r="BB34" s="63"/>
      <c r="BC34" s="63"/>
      <c r="BD34" s="63"/>
      <c r="BE34" s="63"/>
      <c r="BF34" s="63"/>
      <c r="BG34" s="63"/>
      <c r="BH34" s="63"/>
      <c r="BI34" s="63"/>
      <c r="BJ34" s="63"/>
      <c r="BK34" s="63"/>
      <c r="BL34" s="63"/>
    </row>
    <row r="35" spans="1:64" ht="15.75" customHeight="1" x14ac:dyDescent="0.2">
      <c r="A35" s="27" t="s">
        <v>685</v>
      </c>
      <c r="B35" s="276">
        <f>SUMIF($B$71:$BI$71,B$10,$B183:$BI183)</f>
        <v>0</v>
      </c>
      <c r="C35" s="276">
        <f>SUMIF($B$71:$BI$71,C$10,$B183:$BI183)</f>
        <v>0</v>
      </c>
      <c r="D35" s="276">
        <f>SUMIF($B$71:$BI$71,D$10,$B183:$BI183)</f>
        <v>0</v>
      </c>
      <c r="E35" s="276">
        <f>SUMIF($B$71:$BI$71,E$10,$B183:$BI183)</f>
        <v>0</v>
      </c>
      <c r="F35" s="276">
        <f>SUMIF($B$71:$BI$71,F$10,$B183:$BI183)</f>
        <v>0</v>
      </c>
      <c r="G35" s="276">
        <f>SUMIF($B$71:$BU$71,G$10,$B183:$BU183)</f>
        <v>0</v>
      </c>
      <c r="H35" s="64">
        <f>BI184*($B$67/12)</f>
        <v>0</v>
      </c>
      <c r="I35" s="64">
        <f>BI183*$B$64</f>
        <v>0</v>
      </c>
      <c r="J35" s="64">
        <f>BI184*$B$66</f>
        <v>0</v>
      </c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  <c r="AA35" s="63"/>
      <c r="AB35" s="63"/>
      <c r="AC35" s="63"/>
      <c r="AD35" s="63"/>
      <c r="AE35" s="63"/>
      <c r="AF35" s="63"/>
      <c r="AG35" s="63"/>
      <c r="AH35" s="63"/>
      <c r="AI35" s="63"/>
      <c r="AJ35" s="63"/>
      <c r="AK35" s="63"/>
      <c r="AL35" s="63"/>
      <c r="AM35" s="63"/>
      <c r="AN35" s="63"/>
      <c r="AO35" s="63"/>
      <c r="AP35" s="63"/>
      <c r="AQ35" s="63"/>
      <c r="AR35" s="63"/>
      <c r="AS35" s="63"/>
      <c r="AT35" s="63"/>
      <c r="AU35" s="63"/>
      <c r="AV35" s="63"/>
      <c r="AW35" s="63"/>
      <c r="AX35" s="63"/>
      <c r="AY35" s="63"/>
      <c r="AZ35" s="63"/>
      <c r="BA35" s="63"/>
      <c r="BB35" s="63"/>
      <c r="BC35" s="63"/>
      <c r="BD35" s="63"/>
      <c r="BE35" s="63"/>
      <c r="BF35" s="63"/>
      <c r="BG35" s="63"/>
      <c r="BH35" s="63"/>
      <c r="BI35" s="63"/>
      <c r="BJ35" s="63"/>
      <c r="BK35" s="63"/>
      <c r="BL35" s="63"/>
    </row>
    <row r="36" spans="1:64" ht="15.75" customHeight="1" x14ac:dyDescent="0.2">
      <c r="A36" s="27" t="s">
        <v>686</v>
      </c>
      <c r="B36" s="276">
        <f>SUMIF($B$71:$BI$71,B$10,$B185:$BI185)</f>
        <v>0</v>
      </c>
      <c r="C36" s="276">
        <f>SUMIF($B$71:$BI$71,C$10,$B185:$BI185)</f>
        <v>0</v>
      </c>
      <c r="D36" s="276">
        <f>SUMIF($B$71:$BI$71,D$10,$B185:$BI185)</f>
        <v>0</v>
      </c>
      <c r="E36" s="276">
        <f>SUMIF($B$71:$BI$71,E$10,$B185:$BI185)</f>
        <v>0</v>
      </c>
      <c r="F36" s="276">
        <f>SUMIF($B$71:$BI$71,F$10,$B185:$BI185)</f>
        <v>0</v>
      </c>
      <c r="G36" s="276">
        <f>SUMIF($B$71:$BU$71,G$10,$B185:$BU185)</f>
        <v>0</v>
      </c>
      <c r="H36" s="64">
        <f>BI186*($C$67/12)</f>
        <v>0</v>
      </c>
      <c r="I36" s="64">
        <f>BI185*$C$64</f>
        <v>0</v>
      </c>
      <c r="J36" s="64">
        <f>BI186*$C$66</f>
        <v>0</v>
      </c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3"/>
      <c r="AC36" s="63"/>
      <c r="AD36" s="63"/>
      <c r="AE36" s="63"/>
      <c r="AF36" s="63"/>
      <c r="AG36" s="63"/>
      <c r="AH36" s="63"/>
      <c r="AI36" s="63"/>
      <c r="AJ36" s="63"/>
      <c r="AK36" s="63"/>
      <c r="AL36" s="63"/>
      <c r="AM36" s="63"/>
      <c r="AN36" s="63"/>
      <c r="AO36" s="63"/>
      <c r="AP36" s="63"/>
      <c r="AQ36" s="63"/>
      <c r="AR36" s="63"/>
      <c r="AS36" s="63"/>
      <c r="AT36" s="63"/>
      <c r="AU36" s="63"/>
      <c r="AV36" s="63"/>
      <c r="AW36" s="63"/>
      <c r="AX36" s="63"/>
      <c r="AY36" s="63"/>
      <c r="AZ36" s="63"/>
      <c r="BA36" s="63"/>
      <c r="BB36" s="63"/>
      <c r="BC36" s="63"/>
      <c r="BD36" s="63"/>
      <c r="BE36" s="63"/>
      <c r="BF36" s="63"/>
      <c r="BG36" s="63"/>
      <c r="BH36" s="63"/>
      <c r="BI36" s="63"/>
      <c r="BJ36" s="63"/>
      <c r="BK36" s="63"/>
      <c r="BL36" s="63"/>
    </row>
    <row r="37" spans="1:64" ht="15.75" customHeight="1" x14ac:dyDescent="0.2">
      <c r="A37" s="27" t="s">
        <v>687</v>
      </c>
      <c r="B37" s="276">
        <f>SUMIF($B$71:$BI$71,B$10,$B187:$BI187)</f>
        <v>0</v>
      </c>
      <c r="C37" s="276">
        <f>SUMIF($B$71:$BI$71,C$10,$B187:$BI187)</f>
        <v>0</v>
      </c>
      <c r="D37" s="276">
        <f>SUMIF($B$71:$BI$71,D$10,$B187:$BI187)</f>
        <v>0</v>
      </c>
      <c r="E37" s="276">
        <f>SUMIF($B$71:$BI$71,E$10,$B187:$BI187)</f>
        <v>0</v>
      </c>
      <c r="F37" s="276">
        <f>SUMIF($B$71:$BI$71,F$10,$B187:$BI187)</f>
        <v>0</v>
      </c>
      <c r="G37" s="276">
        <f>SUMIF($B$71:$BU$71,G$10,$B187:$BU187)</f>
        <v>0</v>
      </c>
      <c r="H37" s="64">
        <f>BI188*($D$67/12)</f>
        <v>0</v>
      </c>
      <c r="I37" s="64">
        <f>BI187*$D$64</f>
        <v>0</v>
      </c>
      <c r="J37" s="64">
        <f>BI188*$D$66</f>
        <v>0</v>
      </c>
      <c r="K37" s="282">
        <f>SUM(H35:J37)</f>
        <v>0</v>
      </c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3"/>
      <c r="AB37" s="63"/>
      <c r="AC37" s="63"/>
      <c r="AD37" s="63"/>
      <c r="AE37" s="63"/>
      <c r="AF37" s="63"/>
      <c r="AG37" s="63"/>
      <c r="AH37" s="63"/>
      <c r="AI37" s="63"/>
      <c r="AJ37" s="63"/>
      <c r="AK37" s="63"/>
      <c r="AL37" s="63"/>
      <c r="AM37" s="63"/>
      <c r="AN37" s="63"/>
      <c r="AO37" s="63"/>
      <c r="AP37" s="63"/>
      <c r="AQ37" s="63"/>
      <c r="AR37" s="63"/>
      <c r="AS37" s="63"/>
      <c r="AT37" s="63"/>
      <c r="AU37" s="63"/>
      <c r="AV37" s="63"/>
      <c r="AW37" s="63"/>
      <c r="AX37" s="63"/>
      <c r="AY37" s="63"/>
      <c r="AZ37" s="63"/>
      <c r="BA37" s="63"/>
      <c r="BB37" s="63"/>
      <c r="BC37" s="63"/>
      <c r="BD37" s="63"/>
      <c r="BE37" s="63"/>
      <c r="BF37" s="63"/>
      <c r="BG37" s="63"/>
      <c r="BH37" s="63"/>
      <c r="BI37" s="63"/>
      <c r="BJ37" s="63"/>
      <c r="BK37" s="63"/>
      <c r="BL37" s="63"/>
    </row>
    <row r="38" spans="1:64" ht="15.75" customHeight="1" x14ac:dyDescent="0.2">
      <c r="A38" s="27"/>
      <c r="B38" s="276"/>
      <c r="C38" s="276"/>
      <c r="D38" s="276"/>
      <c r="E38" s="276"/>
      <c r="F38" s="276"/>
      <c r="G38" s="276"/>
      <c r="H38" s="64"/>
      <c r="I38" s="64"/>
      <c r="J38" s="64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3"/>
      <c r="AC38" s="63"/>
      <c r="AD38" s="63"/>
      <c r="AE38" s="63"/>
      <c r="AF38" s="63"/>
      <c r="AG38" s="63"/>
      <c r="AH38" s="63"/>
      <c r="AI38" s="63"/>
      <c r="AJ38" s="63"/>
      <c r="AK38" s="63"/>
      <c r="AL38" s="63"/>
      <c r="AM38" s="63"/>
      <c r="AN38" s="63"/>
      <c r="AO38" s="63"/>
      <c r="AP38" s="63"/>
      <c r="AQ38" s="63"/>
      <c r="AR38" s="63"/>
      <c r="AS38" s="63"/>
      <c r="AT38" s="63"/>
      <c r="AU38" s="63"/>
      <c r="AV38" s="63"/>
      <c r="AW38" s="63"/>
      <c r="AX38" s="63"/>
      <c r="AY38" s="63"/>
      <c r="AZ38" s="63"/>
      <c r="BA38" s="63"/>
      <c r="BB38" s="63"/>
      <c r="BC38" s="63"/>
      <c r="BD38" s="63"/>
      <c r="BE38" s="63"/>
      <c r="BF38" s="63"/>
      <c r="BG38" s="63"/>
      <c r="BH38" s="63"/>
      <c r="BI38" s="63"/>
      <c r="BJ38" s="63"/>
      <c r="BK38" s="63"/>
      <c r="BL38" s="63"/>
    </row>
    <row r="39" spans="1:64" ht="15.75" customHeight="1" x14ac:dyDescent="0.2">
      <c r="A39" s="27" t="s">
        <v>689</v>
      </c>
      <c r="B39" s="276">
        <f>SUMIF($B$71:$BI$71,B$10,$B201:$BI201)</f>
        <v>0</v>
      </c>
      <c r="C39" s="276">
        <f>SUMIF($B$71:$BI$71,C$10,$B201:$BI201)</f>
        <v>0</v>
      </c>
      <c r="D39" s="276">
        <f>SUMIF($B$71:$BI$71,D$10,$B201:$BI201)</f>
        <v>0</v>
      </c>
      <c r="E39" s="276">
        <f>SUMIF($B$71:$BI$71,E$10,$B201:$BI201)</f>
        <v>0</v>
      </c>
      <c r="F39" s="276">
        <f>SUMIF($B$71:$BI$71,F$10,$B201:$BI201)</f>
        <v>0</v>
      </c>
      <c r="G39" s="276">
        <f>SUMIF($B$71:$BU$71,G$10,$B201:$BU201)</f>
        <v>0</v>
      </c>
      <c r="H39" s="64">
        <f>BI202*($B$67/12)</f>
        <v>0</v>
      </c>
      <c r="I39" s="64">
        <f>BI201*$B$64</f>
        <v>0</v>
      </c>
      <c r="J39" s="64">
        <f>BI202*$B$66</f>
        <v>0</v>
      </c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3"/>
      <c r="AC39" s="63"/>
      <c r="AD39" s="63"/>
      <c r="AE39" s="63"/>
      <c r="AF39" s="63"/>
      <c r="AG39" s="63"/>
      <c r="AH39" s="63"/>
      <c r="AI39" s="63"/>
      <c r="AJ39" s="63"/>
      <c r="AK39" s="63"/>
      <c r="AL39" s="63"/>
      <c r="AM39" s="63"/>
      <c r="AN39" s="63"/>
      <c r="AO39" s="63"/>
      <c r="AP39" s="63"/>
      <c r="AQ39" s="63"/>
      <c r="AR39" s="63"/>
      <c r="AS39" s="63"/>
      <c r="AT39" s="63"/>
      <c r="AU39" s="63"/>
      <c r="AV39" s="63"/>
      <c r="AW39" s="63"/>
      <c r="AX39" s="63"/>
      <c r="AY39" s="63"/>
      <c r="AZ39" s="63"/>
      <c r="BA39" s="63"/>
      <c r="BB39" s="63"/>
      <c r="BC39" s="63"/>
      <c r="BD39" s="63"/>
      <c r="BE39" s="63"/>
      <c r="BF39" s="63"/>
      <c r="BG39" s="63"/>
      <c r="BH39" s="63"/>
      <c r="BI39" s="63"/>
      <c r="BJ39" s="63"/>
      <c r="BK39" s="63"/>
      <c r="BL39" s="63"/>
    </row>
    <row r="40" spans="1:64" ht="15.75" customHeight="1" x14ac:dyDescent="0.2">
      <c r="A40" s="27" t="s">
        <v>688</v>
      </c>
      <c r="B40" s="276">
        <f>SUMIF($B$71:$BI$71,B$10,$B203:$BI203)</f>
        <v>0</v>
      </c>
      <c r="C40" s="276">
        <f>SUMIF($B$71:$BI$71,C$10,$B203:$BI203)</f>
        <v>0</v>
      </c>
      <c r="D40" s="276">
        <f>SUMIF($B$71:$BI$71,D$10,$B203:$BI203)</f>
        <v>0</v>
      </c>
      <c r="E40" s="276">
        <f>SUMIF($B$71:$BI$71,E$10,$B203:$BI203)</f>
        <v>0</v>
      </c>
      <c r="F40" s="276">
        <f>SUMIF($B$71:$BI$71,F$10,$B203:$BI203)</f>
        <v>0</v>
      </c>
      <c r="G40" s="276">
        <f>SUMIF($B$71:$BU$71,G$10,$B203:$BU203)</f>
        <v>0</v>
      </c>
      <c r="H40" s="64">
        <f>BI204*($C$67/12)</f>
        <v>0</v>
      </c>
      <c r="I40" s="64">
        <f>BI203*$C$64</f>
        <v>0</v>
      </c>
      <c r="J40" s="64">
        <f>BI204*$C$66</f>
        <v>0</v>
      </c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3"/>
      <c r="AC40" s="63"/>
      <c r="AD40" s="63"/>
      <c r="AE40" s="63"/>
      <c r="AF40" s="63"/>
      <c r="AG40" s="63"/>
      <c r="AH40" s="63"/>
      <c r="AI40" s="63"/>
      <c r="AJ40" s="63"/>
      <c r="AK40" s="63"/>
      <c r="AL40" s="63"/>
      <c r="AM40" s="63"/>
      <c r="AN40" s="63"/>
      <c r="AO40" s="63"/>
      <c r="AP40" s="63"/>
      <c r="AQ40" s="63"/>
      <c r="AR40" s="63"/>
      <c r="AS40" s="63"/>
      <c r="AT40" s="63"/>
      <c r="AU40" s="63"/>
      <c r="AV40" s="63"/>
      <c r="AW40" s="63"/>
      <c r="AX40" s="63"/>
      <c r="AY40" s="63"/>
      <c r="AZ40" s="63"/>
      <c r="BA40" s="63"/>
      <c r="BB40" s="63"/>
      <c r="BC40" s="63"/>
      <c r="BD40" s="63"/>
      <c r="BE40" s="63"/>
      <c r="BF40" s="63"/>
      <c r="BG40" s="63"/>
      <c r="BH40" s="63"/>
      <c r="BI40" s="63"/>
      <c r="BJ40" s="63"/>
      <c r="BK40" s="63"/>
      <c r="BL40" s="63"/>
    </row>
    <row r="41" spans="1:64" ht="15.75" customHeight="1" x14ac:dyDescent="0.2">
      <c r="A41" s="27" t="s">
        <v>690</v>
      </c>
      <c r="B41" s="276">
        <f>SUMIF($B$71:$BI$71,B$10,$B205:$BI205)</f>
        <v>0</v>
      </c>
      <c r="C41" s="276">
        <f>SUMIF($B$71:$BI$71,C$10,$B205:$BI205)</f>
        <v>0</v>
      </c>
      <c r="D41" s="276">
        <f>SUMIF($B$71:$BI$71,D$10,$B205:$BI205)</f>
        <v>0</v>
      </c>
      <c r="E41" s="276">
        <f>SUMIF($B$71:$BI$71,E$10,$B205:$BI205)</f>
        <v>0</v>
      </c>
      <c r="F41" s="276">
        <f>SUMIF($B$71:$BI$71,F$10,$B205:$BI205)</f>
        <v>0</v>
      </c>
      <c r="G41" s="276">
        <f>SUMIF($B$71:$BU$71,G$10,$B205:$BU205)</f>
        <v>0</v>
      </c>
      <c r="H41" s="64">
        <f>BI206*($D$67/12)</f>
        <v>0</v>
      </c>
      <c r="I41" s="64">
        <f>BI205*$D$64</f>
        <v>0</v>
      </c>
      <c r="J41" s="64">
        <f>BI206*$D$66</f>
        <v>0</v>
      </c>
      <c r="K41" s="282">
        <f>SUM(H39:J41)</f>
        <v>0</v>
      </c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3"/>
      <c r="AC41" s="63"/>
      <c r="AD41" s="63"/>
      <c r="AE41" s="63"/>
      <c r="AF41" s="63"/>
      <c r="AG41" s="63"/>
      <c r="AH41" s="63"/>
      <c r="AI41" s="63"/>
      <c r="AJ41" s="63"/>
      <c r="AK41" s="63"/>
      <c r="AL41" s="63"/>
      <c r="AM41" s="63"/>
      <c r="AN41" s="63"/>
      <c r="AO41" s="63"/>
      <c r="AP41" s="63"/>
      <c r="AQ41" s="63"/>
      <c r="AR41" s="63"/>
      <c r="AS41" s="63"/>
      <c r="AT41" s="63"/>
      <c r="AU41" s="63"/>
      <c r="AV41" s="63"/>
      <c r="AW41" s="63"/>
      <c r="AX41" s="63"/>
      <c r="AY41" s="63"/>
      <c r="AZ41" s="63"/>
      <c r="BA41" s="63"/>
      <c r="BB41" s="63"/>
      <c r="BC41" s="63"/>
      <c r="BD41" s="63"/>
      <c r="BE41" s="63"/>
      <c r="BF41" s="63"/>
      <c r="BG41" s="63"/>
      <c r="BH41" s="63"/>
      <c r="BI41" s="63"/>
      <c r="BJ41" s="63"/>
      <c r="BK41" s="63"/>
      <c r="BL41" s="63"/>
    </row>
    <row r="42" spans="1:64" ht="15.75" customHeight="1" x14ac:dyDescent="0.2">
      <c r="A42" s="27"/>
      <c r="B42" s="276"/>
      <c r="C42" s="276"/>
      <c r="D42" s="276"/>
      <c r="E42" s="276"/>
      <c r="F42" s="276"/>
      <c r="G42" s="276"/>
      <c r="H42" s="64"/>
      <c r="I42" s="64"/>
      <c r="J42" s="64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  <c r="AA42" s="63"/>
      <c r="AB42" s="63"/>
      <c r="AC42" s="63"/>
      <c r="AD42" s="63"/>
      <c r="AE42" s="63"/>
      <c r="AF42" s="63"/>
      <c r="AG42" s="63"/>
      <c r="AH42" s="63"/>
      <c r="AI42" s="63"/>
      <c r="AJ42" s="63"/>
      <c r="AK42" s="63"/>
      <c r="AL42" s="63"/>
      <c r="AM42" s="63"/>
      <c r="AN42" s="63"/>
      <c r="AO42" s="63"/>
      <c r="AP42" s="63"/>
      <c r="AQ42" s="63"/>
      <c r="AR42" s="63"/>
      <c r="AS42" s="63"/>
      <c r="AT42" s="63"/>
      <c r="AU42" s="63"/>
      <c r="AV42" s="63"/>
      <c r="AW42" s="63"/>
      <c r="AX42" s="63"/>
      <c r="AY42" s="63"/>
      <c r="AZ42" s="63"/>
      <c r="BA42" s="63"/>
      <c r="BB42" s="63"/>
      <c r="BC42" s="63"/>
      <c r="BD42" s="63"/>
      <c r="BE42" s="63"/>
      <c r="BF42" s="63"/>
      <c r="BG42" s="63"/>
      <c r="BH42" s="63"/>
      <c r="BI42" s="63"/>
      <c r="BJ42" s="63"/>
      <c r="BK42" s="63"/>
      <c r="BL42" s="63"/>
    </row>
    <row r="43" spans="1:64" ht="15.75" customHeight="1" x14ac:dyDescent="0.2">
      <c r="A43" s="27" t="s">
        <v>691</v>
      </c>
      <c r="B43" s="276">
        <f>SUMIF($B$71:$BI$71,B$10,$B219:$BI219)</f>
        <v>0</v>
      </c>
      <c r="C43" s="276">
        <f>SUMIF($B$71:$BI$71,C$10,$B219:$BI219)</f>
        <v>0</v>
      </c>
      <c r="D43" s="276">
        <f>SUMIF($B$71:$BI$71,D$10,$B219:$BI219)</f>
        <v>0</v>
      </c>
      <c r="E43" s="276">
        <f>SUMIF($B$71:$BI$71,E$10,$B219:$BI219)</f>
        <v>0</v>
      </c>
      <c r="F43" s="276">
        <f>SUMIF($B$71:$BI$71,F$10,$B219:$BI219)</f>
        <v>0</v>
      </c>
      <c r="G43" s="276">
        <f>SUMIF($B$71:$BU$71,G$10,$B219:$BU219)</f>
        <v>0</v>
      </c>
      <c r="H43" s="64">
        <f>BI220*($B$67/12)</f>
        <v>0</v>
      </c>
      <c r="I43" s="64">
        <f>BI219*$B$64</f>
        <v>0</v>
      </c>
      <c r="J43" s="64">
        <f>BI220*$B$66</f>
        <v>0</v>
      </c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  <c r="AA43" s="63"/>
      <c r="AB43" s="63"/>
      <c r="AC43" s="63"/>
      <c r="AD43" s="63"/>
      <c r="AE43" s="63"/>
      <c r="AF43" s="63"/>
      <c r="AG43" s="63"/>
      <c r="AH43" s="63"/>
      <c r="AI43" s="63"/>
      <c r="AJ43" s="63"/>
      <c r="AK43" s="63"/>
      <c r="AL43" s="63"/>
      <c r="AM43" s="63"/>
      <c r="AN43" s="63"/>
      <c r="AO43" s="63"/>
      <c r="AP43" s="63"/>
      <c r="AQ43" s="63"/>
      <c r="AR43" s="63"/>
      <c r="AS43" s="63"/>
      <c r="AT43" s="63"/>
      <c r="AU43" s="63"/>
      <c r="AV43" s="63"/>
      <c r="AW43" s="63"/>
      <c r="AX43" s="63"/>
      <c r="AY43" s="63"/>
      <c r="AZ43" s="63"/>
      <c r="BA43" s="63"/>
      <c r="BB43" s="63"/>
      <c r="BC43" s="63"/>
      <c r="BD43" s="63"/>
      <c r="BE43" s="63"/>
      <c r="BF43" s="63"/>
      <c r="BG43" s="63"/>
      <c r="BH43" s="63"/>
      <c r="BI43" s="63"/>
      <c r="BJ43" s="63"/>
      <c r="BK43" s="63"/>
      <c r="BL43" s="63"/>
    </row>
    <row r="44" spans="1:64" ht="15.75" customHeight="1" x14ac:dyDescent="0.2">
      <c r="A44" s="27" t="s">
        <v>692</v>
      </c>
      <c r="B44" s="276">
        <f>SUMIF($B$71:$BI$71,B$10,$B221:$BI221)</f>
        <v>0</v>
      </c>
      <c r="C44" s="276">
        <f>SUMIF($B$71:$BI$71,C$10,$B221:$BI221)</f>
        <v>0</v>
      </c>
      <c r="D44" s="276">
        <f>SUMIF($B$71:$BI$71,D$10,$B221:$BI221)</f>
        <v>0</v>
      </c>
      <c r="E44" s="276">
        <f>SUMIF($B$71:$BI$71,E$10,$B221:$BI221)</f>
        <v>0</v>
      </c>
      <c r="F44" s="276">
        <f>SUMIF($B$71:$BI$71,F$10,$B221:$BI221)</f>
        <v>0</v>
      </c>
      <c r="G44" s="276">
        <f>SUMIF($B$71:$BU$71,G$10,$B221:$BU221)</f>
        <v>0</v>
      </c>
      <c r="H44" s="64">
        <f>BI222*($C$67/12)</f>
        <v>0</v>
      </c>
      <c r="I44" s="64">
        <f>BI221*$C$64</f>
        <v>0</v>
      </c>
      <c r="J44" s="64">
        <f>BI222*$C$66</f>
        <v>0</v>
      </c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  <c r="AA44" s="63"/>
      <c r="AB44" s="63"/>
      <c r="AC44" s="63"/>
      <c r="AD44" s="63"/>
      <c r="AE44" s="63"/>
      <c r="AF44" s="63"/>
      <c r="AG44" s="63"/>
      <c r="AH44" s="63"/>
      <c r="AI44" s="63"/>
      <c r="AJ44" s="63"/>
      <c r="AK44" s="63"/>
      <c r="AL44" s="63"/>
      <c r="AM44" s="63"/>
      <c r="AN44" s="63"/>
      <c r="AO44" s="63"/>
      <c r="AP44" s="63"/>
      <c r="AQ44" s="63"/>
      <c r="AR44" s="63"/>
      <c r="AS44" s="63"/>
      <c r="AT44" s="63"/>
      <c r="AU44" s="63"/>
      <c r="AV44" s="63"/>
      <c r="AW44" s="63"/>
      <c r="AX44" s="63"/>
      <c r="AY44" s="63"/>
      <c r="AZ44" s="63"/>
      <c r="BA44" s="63"/>
      <c r="BB44" s="63"/>
      <c r="BC44" s="63"/>
      <c r="BD44" s="63"/>
      <c r="BE44" s="63"/>
      <c r="BF44" s="63"/>
      <c r="BG44" s="63"/>
      <c r="BH44" s="63"/>
      <c r="BI44" s="63"/>
      <c r="BJ44" s="63"/>
      <c r="BK44" s="63"/>
      <c r="BL44" s="63"/>
    </row>
    <row r="45" spans="1:64" ht="15.75" customHeight="1" x14ac:dyDescent="0.2">
      <c r="A45" s="27" t="s">
        <v>693</v>
      </c>
      <c r="B45" s="276">
        <f>SUMIF($B$71:$BI$71,B$10,$B223:$BI223)</f>
        <v>0</v>
      </c>
      <c r="C45" s="276">
        <f>SUMIF($B$71:$BI$71,C$10,$B223:$BI223)</f>
        <v>0</v>
      </c>
      <c r="D45" s="276">
        <f>SUMIF($B$71:$BI$71,D$10,$B223:$BI223)</f>
        <v>0</v>
      </c>
      <c r="E45" s="276">
        <f>SUMIF($B$71:$BI$71,E$10,$B223:$BI223)</f>
        <v>0</v>
      </c>
      <c r="F45" s="276">
        <f>SUMIF($B$71:$BI$71,F$10,$B223:$BI223)</f>
        <v>0</v>
      </c>
      <c r="G45" s="276">
        <f>SUMIF($B$71:$BU$71,G$10,$B223:$BU223)</f>
        <v>0</v>
      </c>
      <c r="H45" s="64">
        <f>BI224*($D$67/12)</f>
        <v>0</v>
      </c>
      <c r="I45" s="64">
        <f>BI223*$D$64</f>
        <v>0</v>
      </c>
      <c r="J45" s="64">
        <f>BI224*$D$66</f>
        <v>0</v>
      </c>
      <c r="K45" s="282">
        <f>SUM(H43:J45)</f>
        <v>0</v>
      </c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63"/>
      <c r="AB45" s="63"/>
      <c r="AC45" s="63"/>
      <c r="AD45" s="63"/>
      <c r="AE45" s="63"/>
      <c r="AF45" s="63"/>
      <c r="AG45" s="63"/>
      <c r="AH45" s="63"/>
      <c r="AI45" s="63"/>
      <c r="AJ45" s="63"/>
      <c r="AK45" s="63"/>
      <c r="AL45" s="63"/>
      <c r="AM45" s="63"/>
      <c r="AN45" s="63"/>
      <c r="AO45" s="63"/>
      <c r="AP45" s="63"/>
      <c r="AQ45" s="63"/>
      <c r="AR45" s="63"/>
      <c r="AS45" s="63"/>
      <c r="AT45" s="63"/>
      <c r="AU45" s="63"/>
      <c r="AV45" s="63"/>
      <c r="AW45" s="63"/>
      <c r="AX45" s="63"/>
      <c r="AY45" s="63"/>
      <c r="AZ45" s="63"/>
      <c r="BA45" s="63"/>
      <c r="BB45" s="63"/>
      <c r="BC45" s="63"/>
      <c r="BD45" s="63"/>
      <c r="BE45" s="63"/>
      <c r="BF45" s="63"/>
      <c r="BG45" s="63"/>
      <c r="BH45" s="63"/>
      <c r="BI45" s="63"/>
      <c r="BJ45" s="63"/>
      <c r="BK45" s="63"/>
      <c r="BL45" s="63"/>
    </row>
    <row r="46" spans="1:64" ht="15.75" customHeight="1" x14ac:dyDescent="0.2">
      <c r="A46" s="27"/>
      <c r="B46" s="276"/>
      <c r="C46" s="276"/>
      <c r="D46" s="276"/>
      <c r="E46" s="276"/>
      <c r="F46" s="276"/>
      <c r="G46" s="276"/>
      <c r="H46" s="64"/>
      <c r="I46" s="64"/>
      <c r="J46" s="64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3"/>
      <c r="AI46" s="63"/>
      <c r="AJ46" s="63"/>
      <c r="AK46" s="63"/>
      <c r="AL46" s="63"/>
      <c r="AM46" s="63"/>
      <c r="AN46" s="63"/>
      <c r="AO46" s="63"/>
      <c r="AP46" s="63"/>
      <c r="AQ46" s="63"/>
      <c r="AR46" s="63"/>
      <c r="AS46" s="63"/>
      <c r="AT46" s="63"/>
      <c r="AU46" s="63"/>
      <c r="AV46" s="63"/>
      <c r="AW46" s="63"/>
      <c r="AX46" s="63"/>
      <c r="AY46" s="63"/>
      <c r="AZ46" s="63"/>
      <c r="BA46" s="63"/>
      <c r="BB46" s="63"/>
      <c r="BC46" s="63"/>
      <c r="BD46" s="63"/>
      <c r="BE46" s="63"/>
      <c r="BF46" s="63"/>
      <c r="BG46" s="63"/>
      <c r="BH46" s="63"/>
      <c r="BI46" s="63"/>
      <c r="BJ46" s="63"/>
      <c r="BK46" s="63"/>
      <c r="BL46" s="63"/>
    </row>
    <row r="47" spans="1:64" ht="15.75" customHeight="1" x14ac:dyDescent="0.2">
      <c r="A47" s="27" t="s">
        <v>694</v>
      </c>
      <c r="B47" s="276">
        <f>SUMIF($B$71:$BI$71,B$10,$B237:$BI237)</f>
        <v>0</v>
      </c>
      <c r="C47" s="276">
        <f>SUMIF($B$71:$BI$71,C$10,$B237:$BI237)</f>
        <v>0</v>
      </c>
      <c r="D47" s="276">
        <f>SUMIF($B$71:$BI$71,D$10,$B237:$BI237)</f>
        <v>0</v>
      </c>
      <c r="E47" s="276">
        <f>SUMIF($B$71:$BI$71,E$10,$B237:$BI237)</f>
        <v>0</v>
      </c>
      <c r="F47" s="276">
        <f>SUMIF($B$71:$BI$71,F$10,$B237:$BI237)</f>
        <v>0</v>
      </c>
      <c r="G47" s="276">
        <f>SUMIF($B$71:$BU$71,G$10,$B237:$BU237)</f>
        <v>0</v>
      </c>
      <c r="H47" s="64">
        <f>BI238*($B$67/12)</f>
        <v>0</v>
      </c>
      <c r="I47" s="64">
        <f>BI237*$B$64</f>
        <v>0</v>
      </c>
      <c r="J47" s="64">
        <f>BI238*$B$66</f>
        <v>0</v>
      </c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  <c r="AA47" s="63"/>
      <c r="AB47" s="63"/>
      <c r="AC47" s="63"/>
      <c r="AD47" s="63"/>
      <c r="AE47" s="63"/>
      <c r="AF47" s="63"/>
      <c r="AG47" s="63"/>
      <c r="AH47" s="63"/>
      <c r="AI47" s="63"/>
      <c r="AJ47" s="63"/>
      <c r="AK47" s="63"/>
      <c r="AL47" s="63"/>
      <c r="AM47" s="63"/>
      <c r="AN47" s="63"/>
      <c r="AO47" s="63"/>
      <c r="AP47" s="63"/>
      <c r="AQ47" s="63"/>
      <c r="AR47" s="63"/>
      <c r="AS47" s="63"/>
      <c r="AT47" s="63"/>
      <c r="AU47" s="63"/>
      <c r="AV47" s="63"/>
      <c r="AW47" s="63"/>
      <c r="AX47" s="63"/>
      <c r="AY47" s="63"/>
      <c r="AZ47" s="63"/>
      <c r="BA47" s="63"/>
      <c r="BB47" s="63"/>
      <c r="BC47" s="63"/>
      <c r="BD47" s="63"/>
      <c r="BE47" s="63"/>
      <c r="BF47" s="63"/>
      <c r="BG47" s="63"/>
      <c r="BH47" s="63"/>
      <c r="BI47" s="63"/>
      <c r="BJ47" s="63"/>
      <c r="BK47" s="63"/>
      <c r="BL47" s="63"/>
    </row>
    <row r="48" spans="1:64" ht="15.75" customHeight="1" x14ac:dyDescent="0.2">
      <c r="A48" s="27" t="s">
        <v>695</v>
      </c>
      <c r="B48" s="276">
        <f>SUMIF($B$71:$BI$71,B$10,$B239:$BI239)</f>
        <v>0</v>
      </c>
      <c r="C48" s="276">
        <f>SUMIF($B$71:$BI$71,C$10,$B239:$BI239)</f>
        <v>0</v>
      </c>
      <c r="D48" s="276">
        <f>SUMIF($B$71:$BI$71,D$10,$B239:$BI239)</f>
        <v>0</v>
      </c>
      <c r="E48" s="276">
        <f>SUMIF($B$71:$BI$71,E$10,$B239:$BI239)</f>
        <v>0</v>
      </c>
      <c r="F48" s="276">
        <f>SUMIF($B$71:$BI$71,F$10,$B239:$BI239)</f>
        <v>0</v>
      </c>
      <c r="G48" s="276">
        <f>SUMIF($B$71:$BU$71,G$10,$B239:$BU239)</f>
        <v>0</v>
      </c>
      <c r="H48" s="64">
        <f>BI240*($C$67/12)</f>
        <v>0</v>
      </c>
      <c r="I48" s="64">
        <f>BI239*$C$64</f>
        <v>0</v>
      </c>
      <c r="J48" s="64">
        <f>BI240*$C$66</f>
        <v>0</v>
      </c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3"/>
      <c r="AI48" s="63"/>
      <c r="AJ48" s="63"/>
      <c r="AK48" s="63"/>
      <c r="AL48" s="63"/>
      <c r="AM48" s="63"/>
      <c r="AN48" s="63"/>
      <c r="AO48" s="63"/>
      <c r="AP48" s="63"/>
      <c r="AQ48" s="63"/>
      <c r="AR48" s="63"/>
      <c r="AS48" s="63"/>
      <c r="AT48" s="63"/>
      <c r="AU48" s="63"/>
      <c r="AV48" s="63"/>
      <c r="AW48" s="63"/>
      <c r="AX48" s="63"/>
      <c r="AY48" s="63"/>
      <c r="AZ48" s="63"/>
      <c r="BA48" s="63"/>
      <c r="BB48" s="63"/>
      <c r="BC48" s="63"/>
      <c r="BD48" s="63"/>
      <c r="BE48" s="63"/>
      <c r="BF48" s="63"/>
      <c r="BG48" s="63"/>
      <c r="BH48" s="63"/>
      <c r="BI48" s="63"/>
      <c r="BJ48" s="63"/>
      <c r="BK48" s="63"/>
      <c r="BL48" s="63"/>
    </row>
    <row r="49" spans="1:64" ht="15.75" customHeight="1" x14ac:dyDescent="0.2">
      <c r="A49" s="27" t="s">
        <v>696</v>
      </c>
      <c r="B49" s="276">
        <f>SUMIF($B$71:$BI$71,B$10,$B241:$BI241)</f>
        <v>0</v>
      </c>
      <c r="C49" s="276">
        <f>SUMIF($B$71:$BI$71,C$10,$B241:$BI241)</f>
        <v>0</v>
      </c>
      <c r="D49" s="276">
        <f>SUMIF($B$71:$BI$71,D$10,$B241:$BI241)</f>
        <v>0</v>
      </c>
      <c r="E49" s="276">
        <f>SUMIF($B$71:$BI$71,E$10,$B241:$BI241)</f>
        <v>0</v>
      </c>
      <c r="F49" s="276">
        <f>SUMIF($B$71:$BI$71,F$10,$B241:$BI241)</f>
        <v>0</v>
      </c>
      <c r="G49" s="276">
        <f>SUMIF($B$71:$BU$71,G$10,$B241:$BU241)</f>
        <v>0</v>
      </c>
      <c r="H49" s="64">
        <f>BI242*($D$67/12)</f>
        <v>0</v>
      </c>
      <c r="I49" s="64">
        <f>BI241*$D$64</f>
        <v>0</v>
      </c>
      <c r="J49" s="64">
        <f>BI242*$D$66</f>
        <v>0</v>
      </c>
      <c r="K49" s="282">
        <f>SUM(H47:J49)</f>
        <v>0</v>
      </c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  <c r="AA49" s="63"/>
      <c r="AB49" s="63"/>
      <c r="AC49" s="63"/>
      <c r="AD49" s="63"/>
      <c r="AE49" s="63"/>
      <c r="AF49" s="63"/>
      <c r="AG49" s="63"/>
      <c r="AH49" s="63"/>
      <c r="AI49" s="63"/>
      <c r="AJ49" s="63"/>
      <c r="AK49" s="63"/>
      <c r="AL49" s="63"/>
      <c r="AM49" s="63"/>
      <c r="AN49" s="63"/>
      <c r="AO49" s="63"/>
      <c r="AP49" s="63"/>
      <c r="AQ49" s="63"/>
      <c r="AR49" s="63"/>
      <c r="AS49" s="63"/>
      <c r="AT49" s="63"/>
      <c r="AU49" s="63"/>
      <c r="AV49" s="63"/>
      <c r="AW49" s="63"/>
      <c r="AX49" s="63"/>
      <c r="AY49" s="63"/>
      <c r="AZ49" s="63"/>
      <c r="BA49" s="63"/>
      <c r="BB49" s="63"/>
      <c r="BC49" s="63"/>
      <c r="BD49" s="63"/>
      <c r="BE49" s="63"/>
      <c r="BF49" s="63"/>
      <c r="BG49" s="63"/>
      <c r="BH49" s="63"/>
      <c r="BI49" s="63"/>
      <c r="BJ49" s="63"/>
      <c r="BK49" s="63"/>
      <c r="BL49" s="63"/>
    </row>
    <row r="50" spans="1:64" ht="15.75" customHeight="1" x14ac:dyDescent="0.2">
      <c r="A50" s="27"/>
      <c r="B50" s="276"/>
      <c r="C50" s="276"/>
      <c r="D50" s="276"/>
      <c r="E50" s="276"/>
      <c r="F50" s="276"/>
      <c r="G50" s="276"/>
      <c r="H50" s="64"/>
      <c r="I50" s="64"/>
      <c r="J50" s="64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  <c r="AA50" s="63"/>
      <c r="AB50" s="63"/>
      <c r="AC50" s="63"/>
      <c r="AD50" s="63"/>
      <c r="AE50" s="63"/>
      <c r="AF50" s="63"/>
      <c r="AG50" s="63"/>
      <c r="AH50" s="63"/>
      <c r="AI50" s="63"/>
      <c r="AJ50" s="63"/>
      <c r="AK50" s="63"/>
      <c r="AL50" s="63"/>
      <c r="AM50" s="63"/>
      <c r="AN50" s="63"/>
      <c r="AO50" s="63"/>
      <c r="AP50" s="63"/>
      <c r="AQ50" s="63"/>
      <c r="AR50" s="63"/>
      <c r="AS50" s="63"/>
      <c r="AT50" s="63"/>
      <c r="AU50" s="63"/>
      <c r="AV50" s="63"/>
      <c r="AW50" s="63"/>
      <c r="AX50" s="63"/>
      <c r="AY50" s="63"/>
      <c r="AZ50" s="63"/>
      <c r="BA50" s="63"/>
      <c r="BB50" s="63"/>
      <c r="BC50" s="63"/>
      <c r="BD50" s="63"/>
      <c r="BE50" s="63"/>
      <c r="BF50" s="63"/>
      <c r="BG50" s="63"/>
      <c r="BH50" s="63"/>
      <c r="BI50" s="63"/>
      <c r="BJ50" s="63"/>
      <c r="BK50" s="63"/>
      <c r="BL50" s="63"/>
    </row>
    <row r="51" spans="1:64" ht="15.75" customHeight="1" x14ac:dyDescent="0.2">
      <c r="A51" s="27" t="s">
        <v>781</v>
      </c>
      <c r="B51" s="276">
        <f>SUMIF($B$71:$BI$71,B$10,$B255:$BI255)</f>
        <v>0</v>
      </c>
      <c r="C51" s="276">
        <f>SUMIF($B$71:$BI$71,C$10,$B255:$BI255)</f>
        <v>0</v>
      </c>
      <c r="D51" s="276">
        <f>SUMIF($B$71:$BI$71,D$10,$B255:$BI255)</f>
        <v>0</v>
      </c>
      <c r="E51" s="276">
        <f>SUMIF($B$71:$BI$71,E$10,$B255:$BI255)</f>
        <v>0</v>
      </c>
      <c r="F51" s="276">
        <f>SUMIF($B$71:$BI$71,F$10,$B255:$BI255)</f>
        <v>0</v>
      </c>
      <c r="G51" s="276">
        <f>SUMIF($B$71:$BU$71,G$10,$B255:$BU255)</f>
        <v>0</v>
      </c>
      <c r="H51" s="64">
        <f>BI256*($B$67/12)</f>
        <v>0</v>
      </c>
      <c r="I51" s="64">
        <f>BI255*$B$64</f>
        <v>0</v>
      </c>
      <c r="J51" s="64">
        <f>BI256*$B$66</f>
        <v>0</v>
      </c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3"/>
      <c r="AA51" s="63"/>
      <c r="AB51" s="63"/>
      <c r="AC51" s="63"/>
      <c r="AD51" s="63"/>
      <c r="AE51" s="63"/>
      <c r="AF51" s="63"/>
      <c r="AG51" s="63"/>
      <c r="AH51" s="63"/>
      <c r="AI51" s="63"/>
      <c r="AJ51" s="63"/>
      <c r="AK51" s="63"/>
      <c r="AL51" s="63"/>
      <c r="AM51" s="63"/>
      <c r="AN51" s="63"/>
      <c r="AO51" s="63"/>
      <c r="AP51" s="63"/>
      <c r="AQ51" s="63"/>
      <c r="AR51" s="63"/>
      <c r="AS51" s="63"/>
      <c r="AT51" s="63"/>
      <c r="AU51" s="63"/>
      <c r="AV51" s="63"/>
      <c r="AW51" s="63"/>
      <c r="AX51" s="63"/>
      <c r="AY51" s="63"/>
      <c r="AZ51" s="63"/>
      <c r="BA51" s="63"/>
      <c r="BB51" s="63"/>
      <c r="BC51" s="63"/>
      <c r="BD51" s="63"/>
      <c r="BE51" s="63"/>
      <c r="BF51" s="63"/>
      <c r="BG51" s="63"/>
      <c r="BH51" s="63"/>
      <c r="BI51" s="63"/>
      <c r="BJ51" s="63"/>
      <c r="BK51" s="63"/>
      <c r="BL51" s="63"/>
    </row>
    <row r="52" spans="1:64" ht="15.75" customHeight="1" x14ac:dyDescent="0.2">
      <c r="A52" s="27" t="s">
        <v>782</v>
      </c>
      <c r="B52" s="276">
        <f>SUMIF($B$71:$BI$71,B$10,$B257:$BJ2277)</f>
        <v>0</v>
      </c>
      <c r="C52" s="276">
        <f>SUMIF($B$71:$BI$71,C$10,$B257:$BJ2277)</f>
        <v>0</v>
      </c>
      <c r="D52" s="276">
        <f>SUMIF($B$71:$BI$71,D$10,$B257:$BJ2277)</f>
        <v>0</v>
      </c>
      <c r="E52" s="276">
        <f>SUMIF($B$71:$BI$71,E$10,$B257:$BJ2277)</f>
        <v>0</v>
      </c>
      <c r="F52" s="276">
        <f>SUMIF($B$71:$BI$71,F$10,$B257:$BJ2277)</f>
        <v>0</v>
      </c>
      <c r="G52" s="276">
        <f>SUMIF($B$71:$BU$71,G$10,$B257:$BV2277)</f>
        <v>0</v>
      </c>
      <c r="H52" s="64">
        <f>BI258*($C$67/12)</f>
        <v>0</v>
      </c>
      <c r="I52" s="64">
        <f>BI257*$C$64</f>
        <v>0</v>
      </c>
      <c r="J52" s="64">
        <f>BI258*$C$66</f>
        <v>0</v>
      </c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  <c r="Z52" s="63"/>
      <c r="AA52" s="63"/>
      <c r="AB52" s="63"/>
      <c r="AC52" s="63"/>
      <c r="AD52" s="63"/>
      <c r="AE52" s="63"/>
      <c r="AF52" s="63"/>
      <c r="AG52" s="63"/>
      <c r="AH52" s="63"/>
      <c r="AI52" s="63"/>
      <c r="AJ52" s="63"/>
      <c r="AK52" s="63"/>
      <c r="AL52" s="63"/>
      <c r="AM52" s="63"/>
      <c r="AN52" s="63"/>
      <c r="AO52" s="63"/>
      <c r="AP52" s="63"/>
      <c r="AQ52" s="63"/>
      <c r="AR52" s="63"/>
      <c r="AS52" s="63"/>
      <c r="AT52" s="63"/>
      <c r="AU52" s="63"/>
      <c r="AV52" s="63"/>
      <c r="AW52" s="63"/>
      <c r="AX52" s="63"/>
      <c r="AY52" s="63"/>
      <c r="AZ52" s="63"/>
      <c r="BA52" s="63"/>
      <c r="BB52" s="63"/>
      <c r="BC52" s="63"/>
      <c r="BD52" s="63"/>
      <c r="BE52" s="63"/>
      <c r="BF52" s="63"/>
      <c r="BG52" s="63"/>
      <c r="BH52" s="63"/>
      <c r="BI52" s="63"/>
      <c r="BJ52" s="63"/>
      <c r="BK52" s="63"/>
      <c r="BL52" s="63"/>
    </row>
    <row r="53" spans="1:64" ht="15.75" customHeight="1" x14ac:dyDescent="0.2">
      <c r="A53" s="27" t="s">
        <v>783</v>
      </c>
      <c r="B53" s="276">
        <f>SUMIF($B$71:$BI$71,B$10,$B259:$BI259)</f>
        <v>0</v>
      </c>
      <c r="C53" s="276">
        <f>SUMIF($B$71:$BI$71,C$10,$B259:$BI259)</f>
        <v>0</v>
      </c>
      <c r="D53" s="276">
        <f>SUMIF($B$71:$BI$71,D$10,$B259:$BI259)</f>
        <v>0</v>
      </c>
      <c r="E53" s="276">
        <f>SUMIF($B$71:$BI$71,E$10,$B259:$BI259)</f>
        <v>0</v>
      </c>
      <c r="F53" s="276">
        <f>SUMIF($B$71:$BI$71,F$10,$B259:$BI259)</f>
        <v>0</v>
      </c>
      <c r="G53" s="276">
        <f>SUMIF($B$71:$BU$71,G$10,$B259:$BU259)</f>
        <v>0</v>
      </c>
      <c r="H53" s="64">
        <f>BI260*($D$67/12)</f>
        <v>0</v>
      </c>
      <c r="I53" s="64">
        <f>BI259*$D$64</f>
        <v>0</v>
      </c>
      <c r="J53" s="64">
        <f>BI260*$D$66</f>
        <v>0</v>
      </c>
      <c r="K53" s="282">
        <f>SUM(H51:J53)</f>
        <v>0</v>
      </c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  <c r="AA53" s="63"/>
      <c r="AB53" s="63"/>
      <c r="AC53" s="63"/>
      <c r="AD53" s="63"/>
      <c r="AE53" s="63"/>
      <c r="AF53" s="63"/>
      <c r="AG53" s="63"/>
      <c r="AH53" s="63"/>
      <c r="AI53" s="63"/>
      <c r="AJ53" s="63"/>
      <c r="AK53" s="63"/>
      <c r="AL53" s="63"/>
      <c r="AM53" s="63"/>
      <c r="AN53" s="63"/>
      <c r="AO53" s="63"/>
      <c r="AP53" s="63"/>
      <c r="AQ53" s="63"/>
      <c r="AR53" s="63"/>
      <c r="AS53" s="63"/>
      <c r="AT53" s="63"/>
      <c r="AU53" s="63"/>
      <c r="AV53" s="63"/>
      <c r="AW53" s="63"/>
      <c r="AX53" s="63"/>
      <c r="AY53" s="63"/>
      <c r="AZ53" s="63"/>
      <c r="BA53" s="63"/>
      <c r="BB53" s="63"/>
      <c r="BC53" s="63"/>
      <c r="BD53" s="63"/>
      <c r="BE53" s="63"/>
      <c r="BF53" s="63"/>
      <c r="BG53" s="63"/>
      <c r="BH53" s="63"/>
      <c r="BI53" s="63"/>
      <c r="BJ53" s="63"/>
      <c r="BK53" s="63"/>
      <c r="BL53" s="63"/>
    </row>
    <row r="54" spans="1:64" ht="15.75" customHeight="1" x14ac:dyDescent="0.2">
      <c r="A54" s="27"/>
      <c r="B54" s="276"/>
      <c r="C54" s="276"/>
      <c r="D54" s="276"/>
      <c r="E54" s="276"/>
      <c r="F54" s="276"/>
      <c r="G54" s="276"/>
      <c r="H54" s="64"/>
      <c r="I54" s="64"/>
      <c r="J54" s="64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  <c r="AA54" s="63"/>
      <c r="AB54" s="63"/>
      <c r="AC54" s="63"/>
      <c r="AD54" s="63"/>
      <c r="AE54" s="63"/>
      <c r="AF54" s="63"/>
      <c r="AG54" s="63"/>
      <c r="AH54" s="63"/>
      <c r="AI54" s="63"/>
      <c r="AJ54" s="63"/>
      <c r="AK54" s="63"/>
      <c r="AL54" s="63"/>
      <c r="AM54" s="63"/>
      <c r="AN54" s="63"/>
      <c r="AO54" s="63"/>
      <c r="AP54" s="63"/>
      <c r="AQ54" s="63"/>
      <c r="AR54" s="63"/>
      <c r="AS54" s="63"/>
      <c r="AT54" s="63"/>
      <c r="AU54" s="63"/>
      <c r="AV54" s="63"/>
      <c r="AW54" s="63"/>
      <c r="AX54" s="63"/>
      <c r="AY54" s="63"/>
      <c r="AZ54" s="63"/>
      <c r="BA54" s="63"/>
      <c r="BB54" s="63"/>
      <c r="BC54" s="63"/>
      <c r="BD54" s="63"/>
      <c r="BE54" s="63"/>
      <c r="BF54" s="63"/>
      <c r="BG54" s="63"/>
      <c r="BH54" s="63"/>
      <c r="BI54" s="63"/>
      <c r="BJ54" s="63"/>
      <c r="BK54" s="63"/>
      <c r="BL54" s="63"/>
    </row>
    <row r="55" spans="1:64" ht="15.75" customHeight="1" x14ac:dyDescent="0.2">
      <c r="A55" s="27" t="s">
        <v>784</v>
      </c>
      <c r="B55" s="276">
        <f>SUMIF($B$71:$BI$71,B$10,$B273:$BI273)</f>
        <v>0</v>
      </c>
      <c r="C55" s="276">
        <f>SUMIF($B$71:$BI$71,C$10,$B273:$BI273)</f>
        <v>0</v>
      </c>
      <c r="D55" s="276">
        <f>SUMIF($B$71:$BI$71,D$10,$B273:$BI273)</f>
        <v>0</v>
      </c>
      <c r="E55" s="276">
        <f>SUMIF($B$71:$BI$71,E$10,$B273:$BI273)</f>
        <v>0</v>
      </c>
      <c r="F55" s="276">
        <f>SUMIF($B$71:$BI$71,F$10,$B273:$BI273)</f>
        <v>0</v>
      </c>
      <c r="G55" s="276">
        <f>SUMIF($B$71:$BU$71,G$10,$B273:$BU273)</f>
        <v>0</v>
      </c>
      <c r="H55" s="64">
        <f>BI274*($B$67/12)</f>
        <v>0</v>
      </c>
      <c r="I55" s="64">
        <f>BI273*$B$64</f>
        <v>0</v>
      </c>
      <c r="J55" s="64">
        <f>BI274*$B$66</f>
        <v>0</v>
      </c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  <c r="AA55" s="63"/>
      <c r="AB55" s="63"/>
      <c r="AC55" s="63"/>
      <c r="AD55" s="63"/>
      <c r="AE55" s="63"/>
      <c r="AF55" s="63"/>
      <c r="AG55" s="63"/>
      <c r="AH55" s="63"/>
      <c r="AI55" s="63"/>
      <c r="AJ55" s="63"/>
      <c r="AK55" s="63"/>
      <c r="AL55" s="63"/>
      <c r="AM55" s="63"/>
      <c r="AN55" s="63"/>
      <c r="AO55" s="63"/>
      <c r="AP55" s="63"/>
      <c r="AQ55" s="63"/>
      <c r="AR55" s="63"/>
      <c r="AS55" s="63"/>
      <c r="AT55" s="63"/>
      <c r="AU55" s="63"/>
      <c r="AV55" s="63"/>
      <c r="AW55" s="63"/>
      <c r="AX55" s="63"/>
      <c r="AY55" s="63"/>
      <c r="AZ55" s="63"/>
      <c r="BA55" s="63"/>
      <c r="BB55" s="63"/>
      <c r="BC55" s="63"/>
      <c r="BD55" s="63"/>
      <c r="BE55" s="63"/>
      <c r="BF55" s="63"/>
      <c r="BG55" s="63"/>
      <c r="BH55" s="63"/>
      <c r="BI55" s="63"/>
      <c r="BJ55" s="63"/>
      <c r="BK55" s="63"/>
      <c r="BL55" s="63"/>
    </row>
    <row r="56" spans="1:64" ht="15.75" customHeight="1" x14ac:dyDescent="0.2">
      <c r="A56" s="27" t="s">
        <v>785</v>
      </c>
      <c r="B56" s="276">
        <f>SUMIF($B$71:$BI$71,B$10,$B275:$BI275)</f>
        <v>0</v>
      </c>
      <c r="C56" s="276">
        <f>SUMIF($B$71:$BI$71,C$10,$B275:$BI275)</f>
        <v>0</v>
      </c>
      <c r="D56" s="276">
        <f>SUMIF($B$71:$BI$71,D$10,$B275:$BI275)</f>
        <v>0</v>
      </c>
      <c r="E56" s="276">
        <f>SUMIF($B$71:$BI$71,E$10,$B275:$BI275)</f>
        <v>0</v>
      </c>
      <c r="F56" s="276">
        <f>SUMIF($B$71:$BI$71,F$10,$B275:$BI275)</f>
        <v>0</v>
      </c>
      <c r="G56" s="276">
        <f>SUMIF($B$71:$BU$71,G$10,$B275:$BU275)</f>
        <v>0</v>
      </c>
      <c r="H56" s="64">
        <f>BI276*($C$67/12)</f>
        <v>0</v>
      </c>
      <c r="I56" s="64">
        <f>BI275*$C$64</f>
        <v>0</v>
      </c>
      <c r="J56" s="64">
        <f>BI276*$C$66</f>
        <v>0</v>
      </c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63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63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BH56" s="63"/>
      <c r="BI56" s="63"/>
      <c r="BJ56" s="63"/>
      <c r="BK56" s="63"/>
      <c r="BL56" s="63"/>
    </row>
    <row r="57" spans="1:64" ht="15.75" customHeight="1" x14ac:dyDescent="0.2">
      <c r="A57" s="27" t="s">
        <v>786</v>
      </c>
      <c r="B57" s="276">
        <f>SUMIF($B$71:$BI$71,B$10,$B277:$BI277)</f>
        <v>0</v>
      </c>
      <c r="C57" s="276">
        <f>SUMIF($B$71:$BI$71,C$10,$B277:$BI277)</f>
        <v>0</v>
      </c>
      <c r="D57" s="276">
        <f>SUMIF($B$71:$BI$71,D$10,$B277:$BI277)</f>
        <v>0</v>
      </c>
      <c r="E57" s="276">
        <f>SUMIF($B$71:$BI$71,E$10,$B277:$BI277)</f>
        <v>0</v>
      </c>
      <c r="F57" s="276">
        <f>SUMIF($B$71:$BI$71,F$10,$B277:$BI277)</f>
        <v>0</v>
      </c>
      <c r="G57" s="276">
        <f>SUMIF($B$71:$BU$71,G$10,$B277:$BU277)</f>
        <v>0</v>
      </c>
      <c r="H57" s="64">
        <f>BI278*($D$67/12)</f>
        <v>0</v>
      </c>
      <c r="I57" s="64">
        <f>BI277*$D$64</f>
        <v>0</v>
      </c>
      <c r="J57" s="64">
        <f>BI278*$D$66</f>
        <v>0</v>
      </c>
      <c r="K57" s="282">
        <f>SUM(H55:J57)</f>
        <v>0</v>
      </c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3"/>
      <c r="Z57" s="63"/>
      <c r="AA57" s="63"/>
      <c r="AB57" s="63"/>
      <c r="AC57" s="63"/>
      <c r="AD57" s="63"/>
      <c r="AE57" s="63"/>
      <c r="AF57" s="63"/>
      <c r="AG57" s="63"/>
      <c r="AH57" s="63"/>
      <c r="AI57" s="63"/>
      <c r="AJ57" s="63"/>
      <c r="AK57" s="63"/>
      <c r="AL57" s="63"/>
      <c r="AM57" s="63"/>
      <c r="AN57" s="63"/>
      <c r="AO57" s="63"/>
      <c r="AP57" s="63"/>
      <c r="AQ57" s="63"/>
      <c r="AR57" s="63"/>
      <c r="AS57" s="63"/>
      <c r="AT57" s="63"/>
      <c r="AU57" s="63"/>
      <c r="AV57" s="63"/>
      <c r="AW57" s="63"/>
      <c r="AX57" s="63"/>
      <c r="AY57" s="63"/>
      <c r="AZ57" s="63"/>
      <c r="BA57" s="63"/>
      <c r="BB57" s="63"/>
      <c r="BC57" s="63"/>
      <c r="BD57" s="63"/>
      <c r="BE57" s="63"/>
      <c r="BF57" s="63"/>
      <c r="BG57" s="63"/>
      <c r="BH57" s="63"/>
      <c r="BI57" s="63"/>
      <c r="BJ57" s="63"/>
      <c r="BK57" s="63"/>
      <c r="BL57" s="63"/>
    </row>
    <row r="58" spans="1:64" ht="15.75" customHeight="1" thickBot="1" x14ac:dyDescent="0.25">
      <c r="A58" s="27"/>
      <c r="B58" s="289">
        <f>SUM(B11:B57)</f>
        <v>0</v>
      </c>
      <c r="C58" s="289">
        <f t="shared" ref="C58:F58" si="0">SUM(C11:C57)</f>
        <v>25</v>
      </c>
      <c r="D58" s="289">
        <f t="shared" si="0"/>
        <v>60</v>
      </c>
      <c r="E58" s="289">
        <f t="shared" si="0"/>
        <v>119</v>
      </c>
      <c r="F58" s="289">
        <f t="shared" si="0"/>
        <v>230</v>
      </c>
      <c r="G58" s="289">
        <f t="shared" ref="G58" si="1">SUM(G11:G57)</f>
        <v>316</v>
      </c>
      <c r="H58" s="118">
        <f>SUM(H11:H57)</f>
        <v>4711145.833333333</v>
      </c>
      <c r="I58" s="118">
        <f>SUM(I11:I57)</f>
        <v>990000</v>
      </c>
      <c r="J58" s="118">
        <f>SUM(J11:J57)</f>
        <v>230000</v>
      </c>
      <c r="K58" s="288">
        <f>SUM(H58:J58)</f>
        <v>5931145.833333333</v>
      </c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  <c r="AA58" s="63"/>
      <c r="AB58" s="63"/>
      <c r="AC58" s="63"/>
      <c r="AD58" s="63"/>
      <c r="AE58" s="63"/>
      <c r="AF58" s="63"/>
      <c r="AG58" s="63"/>
      <c r="AH58" s="63"/>
      <c r="AI58" s="63"/>
      <c r="AJ58" s="63"/>
      <c r="AK58" s="63"/>
      <c r="AL58" s="63"/>
      <c r="AM58" s="63"/>
      <c r="AN58" s="63"/>
      <c r="AO58" s="63"/>
      <c r="AP58" s="63"/>
      <c r="AQ58" s="63"/>
      <c r="AR58" s="63"/>
      <c r="AS58" s="63"/>
      <c r="AT58" s="63"/>
      <c r="AU58" s="63"/>
      <c r="AV58" s="63"/>
      <c r="AW58" s="63"/>
      <c r="AX58" s="63"/>
      <c r="AY58" s="63"/>
      <c r="AZ58" s="63"/>
      <c r="BA58" s="63"/>
      <c r="BB58" s="63"/>
      <c r="BC58" s="63"/>
      <c r="BD58" s="63"/>
      <c r="BE58" s="63"/>
      <c r="BF58" s="63"/>
      <c r="BG58" s="63"/>
      <c r="BH58" s="63"/>
      <c r="BI58" s="63"/>
      <c r="BJ58" s="63"/>
      <c r="BK58" s="63"/>
      <c r="BL58" s="63"/>
    </row>
    <row r="59" spans="1:64" ht="15.75" customHeight="1" thickTop="1" x14ac:dyDescent="0.2">
      <c r="A59" s="27"/>
      <c r="B59" s="276"/>
      <c r="C59" s="276"/>
      <c r="D59" s="276"/>
      <c r="E59" s="276"/>
      <c r="F59" s="276"/>
      <c r="G59" s="276"/>
      <c r="H59" s="64"/>
      <c r="I59" s="64"/>
      <c r="J59" s="64"/>
      <c r="K59" s="282">
        <f>K58-Budgets!BN19</f>
        <v>0</v>
      </c>
      <c r="L59" s="283" t="s">
        <v>314</v>
      </c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  <c r="AA59" s="63"/>
      <c r="AB59" s="63"/>
      <c r="AC59" s="63"/>
      <c r="AD59" s="63"/>
      <c r="AE59" s="63"/>
      <c r="AF59" s="63"/>
      <c r="AG59" s="63"/>
      <c r="AH59" s="63"/>
      <c r="AI59" s="63"/>
      <c r="AJ59" s="63"/>
      <c r="AK59" s="63"/>
      <c r="AL59" s="63"/>
      <c r="AM59" s="63"/>
      <c r="AN59" s="63"/>
      <c r="AO59" s="63"/>
      <c r="AP59" s="63"/>
      <c r="AQ59" s="63"/>
      <c r="AR59" s="63"/>
      <c r="AS59" s="63"/>
      <c r="AT59" s="63"/>
      <c r="AU59" s="63"/>
      <c r="AV59" s="63"/>
      <c r="AW59" s="63"/>
      <c r="AX59" s="63"/>
      <c r="AY59" s="63"/>
      <c r="AZ59" s="63"/>
      <c r="BA59" s="63"/>
      <c r="BB59" s="63"/>
      <c r="BC59" s="63"/>
      <c r="BD59" s="63"/>
      <c r="BE59" s="63"/>
      <c r="BF59" s="63"/>
      <c r="BG59" s="63"/>
      <c r="BH59" s="63"/>
      <c r="BI59" s="63"/>
      <c r="BJ59" s="63"/>
      <c r="BK59" s="63"/>
      <c r="BL59" s="63"/>
    </row>
    <row r="60" spans="1:64" ht="15.75" customHeight="1" x14ac:dyDescent="0.2">
      <c r="A60" s="71" t="s">
        <v>315</v>
      </c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  <c r="AA60" s="63"/>
      <c r="AB60" s="63"/>
      <c r="AC60" s="63"/>
      <c r="AD60" s="63"/>
      <c r="AE60" s="63"/>
      <c r="AF60" s="63"/>
      <c r="AG60" s="63"/>
      <c r="AH60" s="63"/>
      <c r="AI60" s="63"/>
      <c r="AJ60" s="63"/>
      <c r="AK60" s="63"/>
      <c r="AL60" s="63"/>
      <c r="AM60" s="63"/>
      <c r="AN60" s="63"/>
      <c r="AO60" s="63"/>
      <c r="AP60" s="63"/>
      <c r="AQ60" s="63"/>
      <c r="AR60" s="63"/>
      <c r="AS60" s="63"/>
      <c r="AT60" s="63"/>
      <c r="AU60" s="63"/>
      <c r="AV60" s="63"/>
      <c r="AW60" s="63"/>
      <c r="AX60" s="63"/>
      <c r="AY60" s="63"/>
      <c r="AZ60" s="63"/>
      <c r="BA60" s="63"/>
      <c r="BB60" s="63"/>
      <c r="BC60" s="63"/>
      <c r="BD60" s="63"/>
      <c r="BE60" s="63"/>
      <c r="BF60" s="63"/>
      <c r="BG60" s="63"/>
      <c r="BH60" s="63"/>
      <c r="BI60" s="63"/>
      <c r="BJ60" s="63"/>
      <c r="BK60" s="63"/>
      <c r="BL60" s="63"/>
    </row>
    <row r="61" spans="1:64" ht="15.75" customHeight="1" x14ac:dyDescent="0.2">
      <c r="A61" s="125"/>
      <c r="B61" s="125" t="s">
        <v>316</v>
      </c>
      <c r="C61" s="125" t="s">
        <v>317</v>
      </c>
      <c r="D61" s="125" t="s">
        <v>318</v>
      </c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  <c r="AA61" s="63"/>
      <c r="AB61" s="63"/>
      <c r="AC61" s="63"/>
      <c r="AD61" s="63"/>
      <c r="AE61" s="63"/>
      <c r="AF61" s="63"/>
      <c r="AG61" s="63"/>
      <c r="AH61" s="63"/>
      <c r="AI61" s="63"/>
      <c r="AJ61" s="63"/>
      <c r="AK61" s="63"/>
      <c r="AL61" s="63"/>
      <c r="AM61" s="63"/>
      <c r="AN61" s="63"/>
      <c r="AO61" s="63"/>
      <c r="AP61" s="63"/>
      <c r="AQ61" s="63"/>
      <c r="AR61" s="63"/>
      <c r="AS61" s="63"/>
      <c r="AT61" s="63"/>
      <c r="AU61" s="63"/>
      <c r="AV61" s="63"/>
      <c r="AW61" s="63"/>
      <c r="AX61" s="63"/>
      <c r="AY61" s="63"/>
      <c r="AZ61" s="63"/>
      <c r="BA61" s="63"/>
      <c r="BB61" s="63"/>
      <c r="BC61" s="63"/>
      <c r="BD61" s="63"/>
      <c r="BE61" s="63"/>
      <c r="BF61" s="63"/>
      <c r="BG61" s="63"/>
      <c r="BH61" s="63"/>
      <c r="BI61" s="63"/>
      <c r="BJ61" s="63"/>
      <c r="BK61" s="63"/>
      <c r="BL61" s="63"/>
    </row>
    <row r="62" spans="1:64" ht="15.75" customHeight="1" x14ac:dyDescent="0.2">
      <c r="A62" s="27" t="s">
        <v>319</v>
      </c>
      <c r="B62" s="27">
        <v>5</v>
      </c>
      <c r="C62" s="27">
        <v>10</v>
      </c>
      <c r="D62" s="27">
        <v>50</v>
      </c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  <c r="AA62" s="63"/>
      <c r="AB62" s="63"/>
      <c r="AC62" s="63"/>
      <c r="AD62" s="63"/>
      <c r="AE62" s="63"/>
      <c r="AF62" s="63"/>
      <c r="AG62" s="63"/>
      <c r="AH62" s="63"/>
      <c r="AI62" s="63"/>
      <c r="AJ62" s="63"/>
      <c r="AK62" s="63"/>
      <c r="AL62" s="63"/>
      <c r="AM62" s="63"/>
      <c r="AN62" s="63"/>
      <c r="AO62" s="63"/>
      <c r="AP62" s="63"/>
      <c r="AQ62" s="63"/>
      <c r="AR62" s="63"/>
      <c r="AS62" s="63"/>
      <c r="AT62" s="63"/>
      <c r="AU62" s="63"/>
      <c r="AV62" s="63"/>
      <c r="AW62" s="63"/>
      <c r="AX62" s="63"/>
      <c r="AY62" s="63"/>
      <c r="AZ62" s="63"/>
      <c r="BA62" s="63"/>
      <c r="BB62" s="63"/>
      <c r="BC62" s="63"/>
      <c r="BD62" s="63"/>
      <c r="BE62" s="63"/>
      <c r="BF62" s="63"/>
      <c r="BG62" s="63"/>
      <c r="BH62" s="63"/>
      <c r="BI62" s="63"/>
      <c r="BJ62" s="63"/>
      <c r="BK62" s="63"/>
      <c r="BL62" s="63"/>
    </row>
    <row r="63" spans="1:64" ht="15.75" customHeight="1" x14ac:dyDescent="0.2">
      <c r="A63" s="27" t="s">
        <v>320</v>
      </c>
      <c r="B63" s="27">
        <v>14000</v>
      </c>
      <c r="C63" s="27">
        <v>14000</v>
      </c>
      <c r="D63" s="27">
        <v>14000</v>
      </c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  <c r="AA63" s="63"/>
      <c r="AB63" s="63"/>
      <c r="AC63" s="63"/>
      <c r="AD63" s="63"/>
      <c r="AE63" s="63"/>
      <c r="AF63" s="63"/>
      <c r="AG63" s="63"/>
      <c r="AH63" s="63"/>
      <c r="AI63" s="63"/>
      <c r="AJ63" s="63"/>
      <c r="AK63" s="63"/>
      <c r="AL63" s="63"/>
      <c r="AM63" s="63"/>
      <c r="AN63" s="63"/>
      <c r="AO63" s="63"/>
      <c r="AP63" s="63"/>
      <c r="AQ63" s="63"/>
      <c r="AR63" s="63"/>
      <c r="AS63" s="63"/>
      <c r="AT63" s="63"/>
      <c r="AU63" s="63"/>
      <c r="AV63" s="63"/>
      <c r="AW63" s="63"/>
      <c r="AX63" s="63"/>
      <c r="AY63" s="63"/>
      <c r="AZ63" s="63"/>
      <c r="BA63" s="63"/>
      <c r="BB63" s="63"/>
      <c r="BC63" s="63"/>
      <c r="BD63" s="63"/>
      <c r="BE63" s="63"/>
      <c r="BF63" s="63"/>
      <c r="BG63" s="63"/>
      <c r="BH63" s="63"/>
      <c r="BI63" s="63"/>
      <c r="BJ63" s="63"/>
      <c r="BK63" s="63"/>
      <c r="BL63" s="63"/>
    </row>
    <row r="64" spans="1:64" ht="15.75" customHeight="1" x14ac:dyDescent="0.2">
      <c r="A64" s="27" t="s">
        <v>321</v>
      </c>
      <c r="B64" s="27">
        <v>25000</v>
      </c>
      <c r="C64" s="27">
        <v>47500</v>
      </c>
      <c r="D64" s="27">
        <v>47500</v>
      </c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  <c r="AA64" s="63"/>
      <c r="AB64" s="63"/>
      <c r="AC64" s="63"/>
      <c r="AD64" s="63"/>
      <c r="AE64" s="63"/>
      <c r="AF64" s="63"/>
      <c r="AG64" s="63"/>
      <c r="AH64" s="63"/>
      <c r="AI64" s="63"/>
      <c r="AJ64" s="63"/>
      <c r="AK64" s="63"/>
      <c r="AL64" s="63"/>
      <c r="AM64" s="63"/>
      <c r="AN64" s="63"/>
      <c r="AO64" s="63"/>
      <c r="AP64" s="63"/>
      <c r="AQ64" s="63"/>
      <c r="AR64" s="63"/>
      <c r="AS64" s="63"/>
      <c r="AT64" s="63"/>
      <c r="AU64" s="63"/>
      <c r="AV64" s="63"/>
      <c r="AW64" s="63"/>
      <c r="AX64" s="63"/>
      <c r="AY64" s="63"/>
      <c r="AZ64" s="63"/>
      <c r="BA64" s="63"/>
      <c r="BB64" s="63"/>
      <c r="BC64" s="63"/>
      <c r="BD64" s="63"/>
      <c r="BE64" s="63"/>
      <c r="BF64" s="63"/>
      <c r="BG64" s="63"/>
      <c r="BH64" s="63"/>
      <c r="BI64" s="63"/>
      <c r="BJ64" s="63"/>
      <c r="BK64" s="63"/>
      <c r="BL64" s="63"/>
    </row>
    <row r="65" spans="1:73" ht="15.75" customHeight="1" x14ac:dyDescent="0.2">
      <c r="A65" s="27" t="s">
        <v>322</v>
      </c>
      <c r="B65" s="27">
        <f t="shared" ref="B65:C65" si="2">5000/0.8</f>
        <v>6250</v>
      </c>
      <c r="C65" s="27">
        <f t="shared" si="2"/>
        <v>6250</v>
      </c>
      <c r="D65" s="27">
        <f>4500/0.8</f>
        <v>5625</v>
      </c>
      <c r="BK65" s="63"/>
      <c r="BL65" s="63"/>
    </row>
    <row r="66" spans="1:73" ht="15.75" customHeight="1" x14ac:dyDescent="0.2">
      <c r="A66" s="27" t="s">
        <v>323</v>
      </c>
      <c r="B66" s="27">
        <v>1000</v>
      </c>
      <c r="C66" s="27">
        <v>1000</v>
      </c>
      <c r="D66" s="27">
        <v>1000</v>
      </c>
      <c r="BK66" s="63"/>
      <c r="BL66" s="63"/>
    </row>
    <row r="67" spans="1:73" ht="15.75" customHeight="1" x14ac:dyDescent="0.2">
      <c r="A67" s="71" t="s">
        <v>324</v>
      </c>
      <c r="B67" s="126">
        <f t="shared" ref="B67:D67" si="3">(B63+B65)*B62</f>
        <v>101250</v>
      </c>
      <c r="C67" s="126">
        <f t="shared" si="3"/>
        <v>202500</v>
      </c>
      <c r="D67" s="126">
        <f t="shared" si="3"/>
        <v>981250</v>
      </c>
      <c r="BK67" s="63"/>
      <c r="BL67" s="63"/>
    </row>
    <row r="68" spans="1:73" ht="15.75" customHeight="1" x14ac:dyDescent="0.2">
      <c r="B68" s="127">
        <f t="shared" ref="B68:D68" si="4">B67+(12*B66)+B64</f>
        <v>138250</v>
      </c>
      <c r="C68" s="127">
        <f t="shared" si="4"/>
        <v>262000</v>
      </c>
      <c r="D68" s="127">
        <f t="shared" si="4"/>
        <v>1040750</v>
      </c>
      <c r="BK68" s="63"/>
      <c r="BL68" s="63"/>
    </row>
    <row r="69" spans="1:73" ht="15.75" customHeight="1" x14ac:dyDescent="0.2">
      <c r="A69" s="31" t="s">
        <v>325</v>
      </c>
      <c r="BK69" s="63"/>
      <c r="BL69" s="63"/>
    </row>
    <row r="70" spans="1:73" ht="15.75" customHeight="1" x14ac:dyDescent="0.2">
      <c r="A70" s="31"/>
      <c r="BK70" s="63"/>
      <c r="BL70" s="63"/>
    </row>
    <row r="71" spans="1:73" ht="15.75" customHeight="1" x14ac:dyDescent="0.15">
      <c r="A71" s="274" t="s">
        <v>307</v>
      </c>
      <c r="B71" s="275">
        <f>YEAR(B72)</f>
        <v>2026</v>
      </c>
      <c r="C71" s="275">
        <f t="shared" ref="C71:BN71" si="5">YEAR(C72)</f>
        <v>2026</v>
      </c>
      <c r="D71" s="275">
        <f t="shared" si="5"/>
        <v>2026</v>
      </c>
      <c r="E71" s="275">
        <f t="shared" si="5"/>
        <v>2026</v>
      </c>
      <c r="F71" s="275">
        <f t="shared" si="5"/>
        <v>2026</v>
      </c>
      <c r="G71" s="275">
        <f t="shared" si="5"/>
        <v>2026</v>
      </c>
      <c r="H71" s="275">
        <f t="shared" si="5"/>
        <v>2026</v>
      </c>
      <c r="I71" s="275">
        <f t="shared" si="5"/>
        <v>2026</v>
      </c>
      <c r="J71" s="275">
        <f t="shared" si="5"/>
        <v>2026</v>
      </c>
      <c r="K71" s="275">
        <f t="shared" si="5"/>
        <v>2026</v>
      </c>
      <c r="L71" s="275">
        <f t="shared" si="5"/>
        <v>2026</v>
      </c>
      <c r="M71" s="275">
        <f t="shared" si="5"/>
        <v>2026</v>
      </c>
      <c r="N71" s="275">
        <f t="shared" si="5"/>
        <v>2027</v>
      </c>
      <c r="O71" s="275">
        <f t="shared" si="5"/>
        <v>2027</v>
      </c>
      <c r="P71" s="275">
        <f t="shared" si="5"/>
        <v>2027</v>
      </c>
      <c r="Q71" s="275">
        <f t="shared" si="5"/>
        <v>2027</v>
      </c>
      <c r="R71" s="275">
        <f t="shared" si="5"/>
        <v>2027</v>
      </c>
      <c r="S71" s="275">
        <f t="shared" si="5"/>
        <v>2027</v>
      </c>
      <c r="T71" s="275">
        <f t="shared" si="5"/>
        <v>2027</v>
      </c>
      <c r="U71" s="275">
        <f t="shared" si="5"/>
        <v>2027</v>
      </c>
      <c r="V71" s="275">
        <f t="shared" si="5"/>
        <v>2027</v>
      </c>
      <c r="W71" s="275">
        <f t="shared" si="5"/>
        <v>2027</v>
      </c>
      <c r="X71" s="275">
        <f t="shared" si="5"/>
        <v>2027</v>
      </c>
      <c r="Y71" s="275">
        <f t="shared" si="5"/>
        <v>2027</v>
      </c>
      <c r="Z71" s="275">
        <f t="shared" si="5"/>
        <v>2028</v>
      </c>
      <c r="AA71" s="275">
        <f t="shared" si="5"/>
        <v>2028</v>
      </c>
      <c r="AB71" s="275">
        <f t="shared" si="5"/>
        <v>2028</v>
      </c>
      <c r="AC71" s="275">
        <f t="shared" si="5"/>
        <v>2028</v>
      </c>
      <c r="AD71" s="275">
        <f t="shared" si="5"/>
        <v>2028</v>
      </c>
      <c r="AE71" s="275">
        <f t="shared" si="5"/>
        <v>2028</v>
      </c>
      <c r="AF71" s="275">
        <f t="shared" si="5"/>
        <v>2028</v>
      </c>
      <c r="AG71" s="275">
        <f t="shared" si="5"/>
        <v>2028</v>
      </c>
      <c r="AH71" s="275">
        <f t="shared" si="5"/>
        <v>2028</v>
      </c>
      <c r="AI71" s="275">
        <f t="shared" si="5"/>
        <v>2028</v>
      </c>
      <c r="AJ71" s="275">
        <f t="shared" si="5"/>
        <v>2028</v>
      </c>
      <c r="AK71" s="275">
        <f t="shared" si="5"/>
        <v>2028</v>
      </c>
      <c r="AL71" s="275">
        <f t="shared" si="5"/>
        <v>2029</v>
      </c>
      <c r="AM71" s="275">
        <f t="shared" si="5"/>
        <v>2029</v>
      </c>
      <c r="AN71" s="275">
        <f t="shared" si="5"/>
        <v>2029</v>
      </c>
      <c r="AO71" s="275">
        <f t="shared" si="5"/>
        <v>2029</v>
      </c>
      <c r="AP71" s="275">
        <f t="shared" si="5"/>
        <v>2029</v>
      </c>
      <c r="AQ71" s="275">
        <f t="shared" si="5"/>
        <v>2029</v>
      </c>
      <c r="AR71" s="275">
        <f t="shared" si="5"/>
        <v>2029</v>
      </c>
      <c r="AS71" s="275">
        <f t="shared" si="5"/>
        <v>2029</v>
      </c>
      <c r="AT71" s="275">
        <f t="shared" si="5"/>
        <v>2029</v>
      </c>
      <c r="AU71" s="275">
        <f t="shared" si="5"/>
        <v>2029</v>
      </c>
      <c r="AV71" s="275">
        <f t="shared" si="5"/>
        <v>2029</v>
      </c>
      <c r="AW71" s="275">
        <f t="shared" si="5"/>
        <v>2029</v>
      </c>
      <c r="AX71" s="275">
        <f t="shared" si="5"/>
        <v>2030</v>
      </c>
      <c r="AY71" s="275">
        <f t="shared" si="5"/>
        <v>2030</v>
      </c>
      <c r="AZ71" s="275">
        <f t="shared" si="5"/>
        <v>2030</v>
      </c>
      <c r="BA71" s="275">
        <f t="shared" si="5"/>
        <v>2030</v>
      </c>
      <c r="BB71" s="275">
        <f t="shared" si="5"/>
        <v>2030</v>
      </c>
      <c r="BC71" s="275">
        <f t="shared" si="5"/>
        <v>2030</v>
      </c>
      <c r="BD71" s="275">
        <f t="shared" si="5"/>
        <v>2030</v>
      </c>
      <c r="BE71" s="275">
        <f t="shared" si="5"/>
        <v>2030</v>
      </c>
      <c r="BF71" s="275">
        <f t="shared" si="5"/>
        <v>2030</v>
      </c>
      <c r="BG71" s="275">
        <f t="shared" si="5"/>
        <v>2030</v>
      </c>
      <c r="BH71" s="275">
        <f t="shared" si="5"/>
        <v>2030</v>
      </c>
      <c r="BI71" s="275">
        <f t="shared" si="5"/>
        <v>2030</v>
      </c>
      <c r="BJ71" s="275">
        <f t="shared" si="5"/>
        <v>2031</v>
      </c>
      <c r="BK71" s="275">
        <f t="shared" si="5"/>
        <v>2031</v>
      </c>
      <c r="BL71" s="275">
        <f t="shared" si="5"/>
        <v>2031</v>
      </c>
      <c r="BM71" s="275">
        <f t="shared" si="5"/>
        <v>2031</v>
      </c>
      <c r="BN71" s="275">
        <f t="shared" si="5"/>
        <v>2031</v>
      </c>
      <c r="BO71" s="275">
        <f t="shared" ref="BO71:BU71" si="6">YEAR(BO72)</f>
        <v>2031</v>
      </c>
      <c r="BP71" s="275">
        <f t="shared" si="6"/>
        <v>2031</v>
      </c>
      <c r="BQ71" s="275">
        <f t="shared" si="6"/>
        <v>2031</v>
      </c>
      <c r="BR71" s="275">
        <f t="shared" si="6"/>
        <v>2031</v>
      </c>
      <c r="BS71" s="275">
        <f t="shared" si="6"/>
        <v>2031</v>
      </c>
      <c r="BT71" s="275">
        <f t="shared" si="6"/>
        <v>2031</v>
      </c>
      <c r="BU71" s="275">
        <f t="shared" si="6"/>
        <v>2031</v>
      </c>
    </row>
    <row r="72" spans="1:73" ht="15.75" customHeight="1" x14ac:dyDescent="0.2">
      <c r="A72" s="125" t="s">
        <v>326</v>
      </c>
      <c r="B72" s="128">
        <v>46023</v>
      </c>
      <c r="C72" s="128">
        <v>46054</v>
      </c>
      <c r="D72" s="128">
        <v>46082</v>
      </c>
      <c r="E72" s="128">
        <v>46113</v>
      </c>
      <c r="F72" s="128">
        <v>46143</v>
      </c>
      <c r="G72" s="128">
        <v>46174</v>
      </c>
      <c r="H72" s="128">
        <v>46204</v>
      </c>
      <c r="I72" s="128">
        <v>46235</v>
      </c>
      <c r="J72" s="128">
        <v>46266</v>
      </c>
      <c r="K72" s="128">
        <v>46296</v>
      </c>
      <c r="L72" s="128">
        <v>46327</v>
      </c>
      <c r="M72" s="128">
        <v>46357</v>
      </c>
      <c r="N72" s="128">
        <v>46388</v>
      </c>
      <c r="O72" s="128">
        <v>46419</v>
      </c>
      <c r="P72" s="128">
        <v>46447</v>
      </c>
      <c r="Q72" s="128">
        <v>46478</v>
      </c>
      <c r="R72" s="128">
        <v>46508</v>
      </c>
      <c r="S72" s="128">
        <v>46539</v>
      </c>
      <c r="T72" s="128">
        <v>46569</v>
      </c>
      <c r="U72" s="128">
        <v>46600</v>
      </c>
      <c r="V72" s="128">
        <v>46631</v>
      </c>
      <c r="W72" s="128">
        <v>46661</v>
      </c>
      <c r="X72" s="128">
        <v>46692</v>
      </c>
      <c r="Y72" s="128">
        <v>46722</v>
      </c>
      <c r="Z72" s="128">
        <v>46753</v>
      </c>
      <c r="AA72" s="128">
        <v>46784</v>
      </c>
      <c r="AB72" s="128">
        <v>46813</v>
      </c>
      <c r="AC72" s="128">
        <v>46844</v>
      </c>
      <c r="AD72" s="128">
        <v>46874</v>
      </c>
      <c r="AE72" s="128">
        <v>46905</v>
      </c>
      <c r="AF72" s="128">
        <v>46935</v>
      </c>
      <c r="AG72" s="128">
        <v>46966</v>
      </c>
      <c r="AH72" s="128">
        <v>46997</v>
      </c>
      <c r="AI72" s="128">
        <v>47027</v>
      </c>
      <c r="AJ72" s="128">
        <v>47058</v>
      </c>
      <c r="AK72" s="128">
        <v>47088</v>
      </c>
      <c r="AL72" s="128">
        <v>47119</v>
      </c>
      <c r="AM72" s="128">
        <v>47150</v>
      </c>
      <c r="AN72" s="128">
        <v>47178</v>
      </c>
      <c r="AO72" s="128">
        <v>47209</v>
      </c>
      <c r="AP72" s="128">
        <v>47239</v>
      </c>
      <c r="AQ72" s="128">
        <v>47270</v>
      </c>
      <c r="AR72" s="128">
        <v>47300</v>
      </c>
      <c r="AS72" s="128">
        <v>47331</v>
      </c>
      <c r="AT72" s="128">
        <v>47362</v>
      </c>
      <c r="AU72" s="128">
        <v>47392</v>
      </c>
      <c r="AV72" s="128">
        <v>47423</v>
      </c>
      <c r="AW72" s="128">
        <v>47453</v>
      </c>
      <c r="AX72" s="128">
        <v>47484</v>
      </c>
      <c r="AY72" s="128">
        <v>47515</v>
      </c>
      <c r="AZ72" s="128">
        <v>47543</v>
      </c>
      <c r="BA72" s="128">
        <v>47574</v>
      </c>
      <c r="BB72" s="128">
        <v>47604</v>
      </c>
      <c r="BC72" s="128">
        <v>47635</v>
      </c>
      <c r="BD72" s="128">
        <v>47665</v>
      </c>
      <c r="BE72" s="128">
        <v>47696</v>
      </c>
      <c r="BF72" s="128">
        <v>47727</v>
      </c>
      <c r="BG72" s="128">
        <v>47757</v>
      </c>
      <c r="BH72" s="128">
        <v>47788</v>
      </c>
      <c r="BI72" s="128">
        <v>47818</v>
      </c>
      <c r="BJ72" s="128">
        <v>47849</v>
      </c>
      <c r="BK72" s="128">
        <v>47880</v>
      </c>
      <c r="BL72" s="128">
        <v>47908</v>
      </c>
      <c r="BM72" s="128">
        <v>47939</v>
      </c>
      <c r="BN72" s="128">
        <v>47969</v>
      </c>
      <c r="BO72" s="128">
        <v>48000</v>
      </c>
      <c r="BP72" s="128">
        <v>48030</v>
      </c>
      <c r="BQ72" s="128">
        <v>48061</v>
      </c>
      <c r="BR72" s="128">
        <v>48092</v>
      </c>
      <c r="BS72" s="128">
        <v>48122</v>
      </c>
      <c r="BT72" s="128">
        <v>48153</v>
      </c>
      <c r="BU72" s="128">
        <v>48183</v>
      </c>
    </row>
    <row r="73" spans="1:73" ht="15.75" customHeight="1" x14ac:dyDescent="0.2">
      <c r="A73" s="71" t="s">
        <v>327</v>
      </c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>
        <v>1</v>
      </c>
      <c r="O73" s="23">
        <v>1</v>
      </c>
      <c r="P73" s="23"/>
      <c r="Q73" s="23">
        <v>1</v>
      </c>
      <c r="R73" s="23">
        <v>1</v>
      </c>
      <c r="S73" s="23">
        <v>1</v>
      </c>
      <c r="T73" s="23">
        <v>1</v>
      </c>
      <c r="U73" s="23">
        <v>1</v>
      </c>
      <c r="V73" s="23">
        <v>1</v>
      </c>
      <c r="W73" s="23"/>
      <c r="X73" s="23">
        <v>1</v>
      </c>
      <c r="Y73" s="23">
        <v>1</v>
      </c>
      <c r="Z73" s="23">
        <v>1</v>
      </c>
      <c r="AA73" s="23">
        <v>1</v>
      </c>
      <c r="AB73" s="23">
        <v>2</v>
      </c>
      <c r="AC73" s="23">
        <v>2</v>
      </c>
      <c r="AD73" s="23">
        <v>1</v>
      </c>
      <c r="AE73" s="23">
        <v>2</v>
      </c>
      <c r="AF73" s="23">
        <v>2</v>
      </c>
      <c r="AG73" s="23">
        <v>1</v>
      </c>
      <c r="AH73" s="23">
        <v>2</v>
      </c>
      <c r="AI73" s="23">
        <v>2</v>
      </c>
      <c r="AJ73" s="23">
        <v>1</v>
      </c>
      <c r="AK73" s="23">
        <v>2</v>
      </c>
      <c r="AL73" s="23">
        <v>2</v>
      </c>
      <c r="AM73" s="23">
        <v>1</v>
      </c>
      <c r="AN73" s="23">
        <v>2</v>
      </c>
      <c r="AO73" s="23">
        <v>2</v>
      </c>
      <c r="AP73" s="23">
        <v>1</v>
      </c>
      <c r="AQ73" s="23">
        <v>2</v>
      </c>
      <c r="AR73" s="23">
        <v>2</v>
      </c>
      <c r="AS73" s="23">
        <v>1</v>
      </c>
      <c r="AT73" s="23">
        <v>2</v>
      </c>
      <c r="AU73" s="23">
        <v>2</v>
      </c>
      <c r="AV73" s="23">
        <v>1</v>
      </c>
      <c r="AW73" s="23">
        <v>2</v>
      </c>
      <c r="AX73" s="23">
        <v>2</v>
      </c>
      <c r="AY73" s="23">
        <v>1</v>
      </c>
      <c r="AZ73" s="23">
        <v>2</v>
      </c>
      <c r="BA73" s="23">
        <v>2</v>
      </c>
      <c r="BB73" s="23">
        <v>1</v>
      </c>
      <c r="BC73" s="23">
        <v>2</v>
      </c>
      <c r="BD73" s="23">
        <v>2</v>
      </c>
      <c r="BE73" s="23">
        <v>1</v>
      </c>
      <c r="BF73" s="23">
        <v>2</v>
      </c>
      <c r="BG73" s="23">
        <v>2</v>
      </c>
      <c r="BH73" s="23">
        <v>1</v>
      </c>
      <c r="BI73" s="23">
        <v>2</v>
      </c>
      <c r="BJ73" s="23">
        <v>2</v>
      </c>
      <c r="BK73" s="23">
        <v>1</v>
      </c>
      <c r="BL73" s="23">
        <v>2</v>
      </c>
      <c r="BM73" s="23">
        <v>2</v>
      </c>
      <c r="BN73" s="23">
        <v>1</v>
      </c>
      <c r="BO73" s="23">
        <v>1</v>
      </c>
      <c r="BP73" s="23">
        <v>2</v>
      </c>
      <c r="BQ73" s="23">
        <v>2</v>
      </c>
      <c r="BR73" s="23">
        <v>1</v>
      </c>
      <c r="BS73" s="23">
        <v>2</v>
      </c>
      <c r="BT73" s="23">
        <v>2</v>
      </c>
      <c r="BU73" s="23">
        <v>1</v>
      </c>
    </row>
    <row r="74" spans="1:73" ht="15.75" customHeight="1" x14ac:dyDescent="0.2">
      <c r="A74" s="71" t="s">
        <v>328</v>
      </c>
      <c r="B74" s="23">
        <f>B73</f>
        <v>0</v>
      </c>
      <c r="C74" s="23">
        <f t="shared" ref="C74:E74" si="7">B74+C73</f>
        <v>0</v>
      </c>
      <c r="D74" s="23">
        <f t="shared" si="7"/>
        <v>0</v>
      </c>
      <c r="E74" s="23">
        <f t="shared" si="7"/>
        <v>0</v>
      </c>
      <c r="F74" s="23"/>
      <c r="G74" s="23"/>
      <c r="H74" s="23"/>
      <c r="I74" s="23"/>
      <c r="J74" s="23"/>
      <c r="K74" s="23"/>
      <c r="L74" s="23"/>
      <c r="M74" s="23"/>
      <c r="N74" s="23">
        <f t="shared" ref="N74" si="8">M74+N73</f>
        <v>1</v>
      </c>
      <c r="O74" s="23">
        <f t="shared" ref="O74" si="9">N74+O73</f>
        <v>2</v>
      </c>
      <c r="P74" s="23">
        <f>O74+P73-D73</f>
        <v>2</v>
      </c>
      <c r="Q74" s="23">
        <f>P74+Q73-E73</f>
        <v>3</v>
      </c>
      <c r="R74" s="23">
        <f>Q74+R73-F73</f>
        <v>4</v>
      </c>
      <c r="S74" s="23">
        <f>R74+S73-G73</f>
        <v>5</v>
      </c>
      <c r="T74" s="23">
        <f>S74+T73-H73</f>
        <v>6</v>
      </c>
      <c r="U74" s="23">
        <f t="shared" ref="U74" si="10">T74+U73-I73</f>
        <v>7</v>
      </c>
      <c r="V74" s="23">
        <f t="shared" ref="V74" si="11">U74+V73-J73</f>
        <v>8</v>
      </c>
      <c r="W74" s="23">
        <f t="shared" ref="W74" si="12">V74+W73-K73</f>
        <v>8</v>
      </c>
      <c r="X74" s="23">
        <f t="shared" ref="X74" si="13">W74+X73-L73</f>
        <v>9</v>
      </c>
      <c r="Y74" s="23">
        <f t="shared" ref="Y74" si="14">X74+Y73-M73</f>
        <v>10</v>
      </c>
      <c r="Z74" s="23">
        <f t="shared" ref="Z74" si="15">Y74+Z73-N73</f>
        <v>10</v>
      </c>
      <c r="AA74" s="23">
        <f t="shared" ref="AA74" si="16">Z74+AA73-O73</f>
        <v>10</v>
      </c>
      <c r="AB74" s="23">
        <f t="shared" ref="AB74" si="17">AA74+AB73-P73</f>
        <v>12</v>
      </c>
      <c r="AC74" s="23">
        <f t="shared" ref="AC74" si="18">AB74+AC73-Q73</f>
        <v>13</v>
      </c>
      <c r="AD74" s="23">
        <f t="shared" ref="AD74" si="19">AC74+AD73-R73</f>
        <v>13</v>
      </c>
      <c r="AE74" s="23">
        <f t="shared" ref="AE74" si="20">AD74+AE73-S73</f>
        <v>14</v>
      </c>
      <c r="AF74" s="23">
        <f t="shared" ref="AF74" si="21">AE74+AF73-T73</f>
        <v>15</v>
      </c>
      <c r="AG74" s="23">
        <f t="shared" ref="AG74" si="22">AF74+AG73-U73</f>
        <v>15</v>
      </c>
      <c r="AH74" s="23">
        <f t="shared" ref="AH74" si="23">AG74+AH73-V73</f>
        <v>16</v>
      </c>
      <c r="AI74" s="23">
        <f t="shared" ref="AI74" si="24">AH74+AI73-W73</f>
        <v>18</v>
      </c>
      <c r="AJ74" s="23">
        <f t="shared" ref="AJ74" si="25">AI74+AJ73-X73</f>
        <v>18</v>
      </c>
      <c r="AK74" s="23">
        <f t="shared" ref="AK74" si="26">AJ74+AK73-Y73</f>
        <v>19</v>
      </c>
      <c r="AL74" s="23">
        <f t="shared" ref="AL74" si="27">AK74+AL73-Z73</f>
        <v>20</v>
      </c>
      <c r="AM74" s="23">
        <f t="shared" ref="AM74" si="28">AL74+AM73-AA73</f>
        <v>20</v>
      </c>
      <c r="AN74" s="23">
        <f t="shared" ref="AN74" si="29">AM74+AN73-AB73</f>
        <v>20</v>
      </c>
      <c r="AO74" s="23">
        <f t="shared" ref="AO74" si="30">AN74+AO73-AC73</f>
        <v>20</v>
      </c>
      <c r="AP74" s="23">
        <f t="shared" ref="AP74" si="31">AO74+AP73-AD73</f>
        <v>20</v>
      </c>
      <c r="AQ74" s="23">
        <f t="shared" ref="AQ74" si="32">AP74+AQ73-AE73</f>
        <v>20</v>
      </c>
      <c r="AR74" s="23">
        <f t="shared" ref="AR74" si="33">AQ74+AR73-AF73</f>
        <v>20</v>
      </c>
      <c r="AS74" s="23">
        <f t="shared" ref="AS74" si="34">AR74+AS73-AG73</f>
        <v>20</v>
      </c>
      <c r="AT74" s="23">
        <f t="shared" ref="AT74" si="35">AS74+AT73-AH73</f>
        <v>20</v>
      </c>
      <c r="AU74" s="23">
        <f t="shared" ref="AU74" si="36">AT74+AU73-AI73</f>
        <v>20</v>
      </c>
      <c r="AV74" s="23">
        <f t="shared" ref="AV74" si="37">AU74+AV73-AJ73</f>
        <v>20</v>
      </c>
      <c r="AW74" s="23">
        <f t="shared" ref="AW74" si="38">AV74+AW73-AK73</f>
        <v>20</v>
      </c>
      <c r="AX74" s="23">
        <f t="shared" ref="AX74" si="39">AW74+AX73-AL73</f>
        <v>20</v>
      </c>
      <c r="AY74" s="23">
        <f t="shared" ref="AY74" si="40">AX74+AY73-AM73</f>
        <v>20</v>
      </c>
      <c r="AZ74" s="23">
        <f t="shared" ref="AZ74" si="41">AY74+AZ73-AN73</f>
        <v>20</v>
      </c>
      <c r="BA74" s="23">
        <f t="shared" ref="BA74" si="42">AZ74+BA73-AO73</f>
        <v>20</v>
      </c>
      <c r="BB74" s="23">
        <f t="shared" ref="BB74" si="43">BA74+BB73-AP73</f>
        <v>20</v>
      </c>
      <c r="BC74" s="23">
        <f t="shared" ref="BC74" si="44">BB74+BC73-AQ73</f>
        <v>20</v>
      </c>
      <c r="BD74" s="23">
        <f t="shared" ref="BD74" si="45">BC74+BD73-AR73</f>
        <v>20</v>
      </c>
      <c r="BE74" s="23">
        <f t="shared" ref="BE74" si="46">BD74+BE73-AS73</f>
        <v>20</v>
      </c>
      <c r="BF74" s="23">
        <f t="shared" ref="BF74" si="47">BE74+BF73-AT73</f>
        <v>20</v>
      </c>
      <c r="BG74" s="23">
        <f t="shared" ref="BG74" si="48">BF74+BG73-AU73</f>
        <v>20</v>
      </c>
      <c r="BH74" s="23">
        <f t="shared" ref="BH74" si="49">BG74+BH73-AV73</f>
        <v>20</v>
      </c>
      <c r="BI74" s="23">
        <f t="shared" ref="BI74" si="50">BH74+BI73-AW73</f>
        <v>20</v>
      </c>
      <c r="BJ74" s="23">
        <f t="shared" ref="BJ74" si="51">BI74+BJ73-AX73</f>
        <v>20</v>
      </c>
      <c r="BK74" s="23">
        <f t="shared" ref="BK74" si="52">BJ74+BK73-AY73</f>
        <v>20</v>
      </c>
      <c r="BL74" s="23">
        <f t="shared" ref="BL74" si="53">BK74+BL73-AZ73</f>
        <v>20</v>
      </c>
      <c r="BM74" s="23">
        <f t="shared" ref="BM74" si="54">BL74+BM73-BA73</f>
        <v>20</v>
      </c>
      <c r="BN74" s="23">
        <f t="shared" ref="BN74" si="55">BM74+BN73-BB73</f>
        <v>20</v>
      </c>
      <c r="BO74" s="23">
        <f t="shared" ref="BO74" si="56">BN74+BO73-BC73</f>
        <v>19</v>
      </c>
      <c r="BP74" s="23">
        <f t="shared" ref="BP74" si="57">BO74+BP73-BD73</f>
        <v>19</v>
      </c>
      <c r="BQ74" s="23">
        <f t="shared" ref="BQ74" si="58">BP74+BQ73-BE73</f>
        <v>20</v>
      </c>
      <c r="BR74" s="23">
        <f t="shared" ref="BR74" si="59">BQ74+BR73-BF73</f>
        <v>19</v>
      </c>
      <c r="BS74" s="23">
        <f t="shared" ref="BS74" si="60">BR74+BS73-BG73</f>
        <v>19</v>
      </c>
      <c r="BT74" s="23">
        <f t="shared" ref="BT74" si="61">BS74+BT73-BH73</f>
        <v>20</v>
      </c>
      <c r="BU74" s="23">
        <f t="shared" ref="BU74" si="62">BT74+BU73-BI73</f>
        <v>19</v>
      </c>
    </row>
    <row r="75" spans="1:73" ht="15.75" customHeight="1" x14ac:dyDescent="0.2">
      <c r="A75" s="71" t="s">
        <v>329</v>
      </c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>
        <v>1</v>
      </c>
      <c r="O75" s="23"/>
      <c r="P75" s="23"/>
      <c r="Q75" s="23">
        <v>1</v>
      </c>
      <c r="R75" s="23"/>
      <c r="S75" s="23">
        <v>1</v>
      </c>
      <c r="T75" s="23">
        <v>1</v>
      </c>
      <c r="U75" s="23">
        <v>1</v>
      </c>
      <c r="V75" s="23"/>
      <c r="W75" s="23">
        <v>1</v>
      </c>
      <c r="X75" s="23">
        <v>1</v>
      </c>
      <c r="Y75" s="23">
        <v>1</v>
      </c>
      <c r="Z75" s="23"/>
      <c r="AA75" s="23">
        <v>1</v>
      </c>
      <c r="AB75" s="23">
        <v>1</v>
      </c>
      <c r="AC75" s="23">
        <v>1</v>
      </c>
      <c r="AD75" s="23">
        <v>2</v>
      </c>
      <c r="AE75" s="23">
        <v>1</v>
      </c>
      <c r="AF75" s="23">
        <v>1</v>
      </c>
      <c r="AG75" s="23">
        <v>2</v>
      </c>
      <c r="AH75" s="23">
        <v>1</v>
      </c>
      <c r="AI75" s="23">
        <v>1</v>
      </c>
      <c r="AJ75" s="23">
        <v>2</v>
      </c>
      <c r="AK75" s="23">
        <v>1</v>
      </c>
      <c r="AL75" s="23">
        <v>1</v>
      </c>
      <c r="AM75" s="23">
        <v>1</v>
      </c>
      <c r="AN75" s="23">
        <v>1</v>
      </c>
      <c r="AO75" s="23">
        <v>1</v>
      </c>
      <c r="AP75" s="23">
        <v>2</v>
      </c>
      <c r="AQ75" s="23">
        <v>1</v>
      </c>
      <c r="AR75" s="23">
        <v>1</v>
      </c>
      <c r="AS75" s="23">
        <v>2</v>
      </c>
      <c r="AT75" s="23">
        <v>1</v>
      </c>
      <c r="AU75" s="23">
        <v>1</v>
      </c>
      <c r="AV75" s="23">
        <v>2</v>
      </c>
      <c r="AW75" s="23">
        <v>1</v>
      </c>
      <c r="AX75" s="23">
        <v>1</v>
      </c>
      <c r="AY75" s="23">
        <v>1</v>
      </c>
      <c r="AZ75" s="23">
        <v>1</v>
      </c>
      <c r="BA75" s="23">
        <v>1</v>
      </c>
      <c r="BB75" s="23">
        <v>2</v>
      </c>
      <c r="BC75" s="23">
        <v>1</v>
      </c>
      <c r="BD75" s="23">
        <v>1</v>
      </c>
      <c r="BE75" s="23">
        <v>2</v>
      </c>
      <c r="BF75" s="23">
        <v>1</v>
      </c>
      <c r="BG75" s="23">
        <v>1</v>
      </c>
      <c r="BH75" s="23">
        <v>2</v>
      </c>
      <c r="BI75" s="23">
        <v>1</v>
      </c>
      <c r="BJ75" s="23">
        <v>1</v>
      </c>
      <c r="BK75" s="23">
        <v>1</v>
      </c>
      <c r="BL75" s="23">
        <v>2</v>
      </c>
      <c r="BM75" s="23">
        <v>1</v>
      </c>
      <c r="BN75" s="23">
        <v>1</v>
      </c>
      <c r="BO75" s="23">
        <v>2</v>
      </c>
      <c r="BP75" s="23">
        <v>1</v>
      </c>
      <c r="BQ75" s="23">
        <v>1</v>
      </c>
      <c r="BR75" s="23">
        <v>1</v>
      </c>
      <c r="BS75" s="23">
        <v>2</v>
      </c>
      <c r="BT75" s="23">
        <v>1</v>
      </c>
      <c r="BU75" s="23">
        <v>1</v>
      </c>
    </row>
    <row r="76" spans="1:73" ht="15.75" customHeight="1" x14ac:dyDescent="0.2">
      <c r="A76" s="71" t="s">
        <v>330</v>
      </c>
      <c r="B76" s="23">
        <f>B75</f>
        <v>0</v>
      </c>
      <c r="C76" s="23">
        <f t="shared" ref="C76:E76" si="63">B76+C75</f>
        <v>0</v>
      </c>
      <c r="D76" s="23">
        <f t="shared" si="63"/>
        <v>0</v>
      </c>
      <c r="E76" s="23">
        <f t="shared" si="63"/>
        <v>0</v>
      </c>
      <c r="F76" s="23"/>
      <c r="G76" s="23"/>
      <c r="H76" s="23"/>
      <c r="I76" s="23"/>
      <c r="J76" s="23"/>
      <c r="K76" s="23"/>
      <c r="L76" s="23"/>
      <c r="M76" s="23"/>
      <c r="N76" s="23">
        <f t="shared" ref="N76" si="64">M76+N75</f>
        <v>1</v>
      </c>
      <c r="O76" s="23">
        <f t="shared" ref="O76" si="65">N76+O75</f>
        <v>1</v>
      </c>
      <c r="P76" s="23">
        <f>O76+P75-D75</f>
        <v>1</v>
      </c>
      <c r="Q76" s="23">
        <f>P76+Q75-E75</f>
        <v>2</v>
      </c>
      <c r="R76" s="23">
        <f>Q76+R75-F75</f>
        <v>2</v>
      </c>
      <c r="S76" s="23">
        <f>R76+S75-G75</f>
        <v>3</v>
      </c>
      <c r="T76" s="23">
        <f>S76+T75-H75</f>
        <v>4</v>
      </c>
      <c r="U76" s="23">
        <f t="shared" ref="U76" si="66">T76+U75-I75</f>
        <v>5</v>
      </c>
      <c r="V76" s="23">
        <f t="shared" ref="V76" si="67">U76+V75-J75</f>
        <v>5</v>
      </c>
      <c r="W76" s="23">
        <f t="shared" ref="W76" si="68">V76+W75-K75</f>
        <v>6</v>
      </c>
      <c r="X76" s="23">
        <f t="shared" ref="X76" si="69">W76+X75-L75</f>
        <v>7</v>
      </c>
      <c r="Y76" s="23">
        <f t="shared" ref="Y76" si="70">X76+Y75-M75</f>
        <v>8</v>
      </c>
      <c r="Z76" s="23">
        <f t="shared" ref="Z76" si="71">Y76+Z75-N75</f>
        <v>7</v>
      </c>
      <c r="AA76" s="23">
        <f t="shared" ref="AA76" si="72">Z76+AA75-O75</f>
        <v>8</v>
      </c>
      <c r="AB76" s="23">
        <f t="shared" ref="AB76" si="73">AA76+AB75-P75</f>
        <v>9</v>
      </c>
      <c r="AC76" s="23">
        <f t="shared" ref="AC76" si="74">AB76+AC75-Q75</f>
        <v>9</v>
      </c>
      <c r="AD76" s="23">
        <f t="shared" ref="AD76" si="75">AC76+AD75-R75</f>
        <v>11</v>
      </c>
      <c r="AE76" s="23">
        <f t="shared" ref="AE76" si="76">AD76+AE75-S75</f>
        <v>11</v>
      </c>
      <c r="AF76" s="23">
        <f t="shared" ref="AF76" si="77">AE76+AF75-T75</f>
        <v>11</v>
      </c>
      <c r="AG76" s="23">
        <f t="shared" ref="AG76" si="78">AF76+AG75-U75</f>
        <v>12</v>
      </c>
      <c r="AH76" s="23">
        <f t="shared" ref="AH76" si="79">AG76+AH75-V75</f>
        <v>13</v>
      </c>
      <c r="AI76" s="23">
        <f t="shared" ref="AI76" si="80">AH76+AI75-W75</f>
        <v>13</v>
      </c>
      <c r="AJ76" s="23">
        <f t="shared" ref="AJ76" si="81">AI76+AJ75-X75</f>
        <v>14</v>
      </c>
      <c r="AK76" s="23">
        <f t="shared" ref="AK76" si="82">AJ76+AK75-Y75</f>
        <v>14</v>
      </c>
      <c r="AL76" s="23">
        <f t="shared" ref="AL76" si="83">AK76+AL75-Z75</f>
        <v>15</v>
      </c>
      <c r="AM76" s="23">
        <f t="shared" ref="AM76" si="84">AL76+AM75-AA75</f>
        <v>15</v>
      </c>
      <c r="AN76" s="23">
        <f t="shared" ref="AN76" si="85">AM76+AN75-AB75</f>
        <v>15</v>
      </c>
      <c r="AO76" s="23">
        <f t="shared" ref="AO76" si="86">AN76+AO75-AC75</f>
        <v>15</v>
      </c>
      <c r="AP76" s="23">
        <f t="shared" ref="AP76" si="87">AO76+AP75-AD75</f>
        <v>15</v>
      </c>
      <c r="AQ76" s="23">
        <f t="shared" ref="AQ76" si="88">AP76+AQ75-AE75</f>
        <v>15</v>
      </c>
      <c r="AR76" s="23">
        <f t="shared" ref="AR76" si="89">AQ76+AR75-AF75</f>
        <v>15</v>
      </c>
      <c r="AS76" s="23">
        <f t="shared" ref="AS76" si="90">AR76+AS75-AG75</f>
        <v>15</v>
      </c>
      <c r="AT76" s="23">
        <f t="shared" ref="AT76" si="91">AS76+AT75-AH75</f>
        <v>15</v>
      </c>
      <c r="AU76" s="23">
        <f t="shared" ref="AU76" si="92">AT76+AU75-AI75</f>
        <v>15</v>
      </c>
      <c r="AV76" s="23">
        <f t="shared" ref="AV76" si="93">AU76+AV75-AJ75</f>
        <v>15</v>
      </c>
      <c r="AW76" s="23">
        <f t="shared" ref="AW76" si="94">AV76+AW75-AK75</f>
        <v>15</v>
      </c>
      <c r="AX76" s="23">
        <f t="shared" ref="AX76" si="95">AW76+AX75-AL75</f>
        <v>15</v>
      </c>
      <c r="AY76" s="23">
        <f t="shared" ref="AY76" si="96">AX76+AY75-AM75</f>
        <v>15</v>
      </c>
      <c r="AZ76" s="23">
        <f t="shared" ref="AZ76" si="97">AY76+AZ75-AN75</f>
        <v>15</v>
      </c>
      <c r="BA76" s="23">
        <f t="shared" ref="BA76" si="98">AZ76+BA75-AO75</f>
        <v>15</v>
      </c>
      <c r="BB76" s="23">
        <f t="shared" ref="BB76" si="99">BA76+BB75-AP75</f>
        <v>15</v>
      </c>
      <c r="BC76" s="23">
        <f t="shared" ref="BC76" si="100">BB76+BC75-AQ75</f>
        <v>15</v>
      </c>
      <c r="BD76" s="23">
        <f t="shared" ref="BD76" si="101">BC76+BD75-AR75</f>
        <v>15</v>
      </c>
      <c r="BE76" s="23">
        <f t="shared" ref="BE76" si="102">BD76+BE75-AS75</f>
        <v>15</v>
      </c>
      <c r="BF76" s="23">
        <f t="shared" ref="BF76" si="103">BE76+BF75-AT75</f>
        <v>15</v>
      </c>
      <c r="BG76" s="23">
        <f t="shared" ref="BG76" si="104">BF76+BG75-AU75</f>
        <v>15</v>
      </c>
      <c r="BH76" s="23">
        <f t="shared" ref="BH76" si="105">BG76+BH75-AV75</f>
        <v>15</v>
      </c>
      <c r="BI76" s="23">
        <f t="shared" ref="BI76" si="106">BH76+BI75-AW75</f>
        <v>15</v>
      </c>
      <c r="BJ76" s="23">
        <f t="shared" ref="BJ76" si="107">BI76+BJ75-AX75</f>
        <v>15</v>
      </c>
      <c r="BK76" s="23">
        <f t="shared" ref="BK76" si="108">BJ76+BK75-AY75</f>
        <v>15</v>
      </c>
      <c r="BL76" s="23">
        <f t="shared" ref="BL76" si="109">BK76+BL75-AZ75</f>
        <v>16</v>
      </c>
      <c r="BM76" s="23">
        <f t="shared" ref="BM76" si="110">BL76+BM75-BA75</f>
        <v>16</v>
      </c>
      <c r="BN76" s="23">
        <f t="shared" ref="BN76" si="111">BM76+BN75-BB75</f>
        <v>15</v>
      </c>
      <c r="BO76" s="23">
        <f t="shared" ref="BO76" si="112">BN76+BO75-BC75</f>
        <v>16</v>
      </c>
      <c r="BP76" s="23">
        <f t="shared" ref="BP76" si="113">BO76+BP75-BD75</f>
        <v>16</v>
      </c>
      <c r="BQ76" s="23">
        <f t="shared" ref="BQ76" si="114">BP76+BQ75-BE75</f>
        <v>15</v>
      </c>
      <c r="BR76" s="23">
        <f t="shared" ref="BR76" si="115">BQ76+BR75-BF75</f>
        <v>15</v>
      </c>
      <c r="BS76" s="23">
        <f t="shared" ref="BS76" si="116">BR76+BS75-BG75</f>
        <v>16</v>
      </c>
      <c r="BT76" s="23">
        <f t="shared" ref="BT76" si="117">BS76+BT75-BH75</f>
        <v>15</v>
      </c>
      <c r="BU76" s="23">
        <f t="shared" ref="BU76" si="118">BT76+BU75-BI75</f>
        <v>15</v>
      </c>
    </row>
    <row r="77" spans="1:73" ht="15.75" customHeight="1" x14ac:dyDescent="0.2">
      <c r="A77" s="71" t="s">
        <v>331</v>
      </c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>
        <v>1</v>
      </c>
      <c r="R77" s="23"/>
      <c r="S77" s="23"/>
      <c r="T77" s="23"/>
      <c r="U77" s="23">
        <v>1</v>
      </c>
      <c r="V77" s="23"/>
      <c r="W77" s="23"/>
      <c r="X77" s="23"/>
      <c r="Y77" s="23">
        <v>1</v>
      </c>
      <c r="Z77" s="23"/>
      <c r="AA77" s="23"/>
      <c r="AB77" s="23">
        <v>1</v>
      </c>
      <c r="AC77" s="23"/>
      <c r="AD77" s="23">
        <v>1</v>
      </c>
      <c r="AE77" s="23"/>
      <c r="AF77" s="23"/>
      <c r="AG77" s="23">
        <v>1</v>
      </c>
      <c r="AH77" s="23"/>
      <c r="AI77" s="23"/>
      <c r="AJ77" s="23">
        <v>1</v>
      </c>
      <c r="AK77" s="23"/>
      <c r="AL77" s="23"/>
      <c r="AM77" s="23">
        <v>1</v>
      </c>
      <c r="AN77" s="23"/>
      <c r="AO77" s="23">
        <v>1</v>
      </c>
      <c r="AP77" s="23"/>
      <c r="AQ77" s="23">
        <v>1</v>
      </c>
      <c r="AR77" s="23"/>
      <c r="AS77" s="23">
        <v>1</v>
      </c>
      <c r="AT77" s="23"/>
      <c r="AU77" s="23">
        <v>1</v>
      </c>
      <c r="AV77" s="23">
        <v>1</v>
      </c>
      <c r="AW77" s="23">
        <v>1</v>
      </c>
      <c r="AX77" s="23"/>
      <c r="AY77" s="23">
        <v>1</v>
      </c>
      <c r="AZ77" s="23"/>
      <c r="BA77" s="23">
        <v>1</v>
      </c>
      <c r="BB77" s="23">
        <v>1</v>
      </c>
      <c r="BC77" s="23">
        <v>1</v>
      </c>
      <c r="BD77" s="23">
        <v>1</v>
      </c>
      <c r="BE77" s="23">
        <v>1</v>
      </c>
      <c r="BF77" s="23"/>
      <c r="BG77" s="23">
        <v>1</v>
      </c>
      <c r="BH77" s="23">
        <v>1</v>
      </c>
      <c r="BI77" s="23">
        <v>1</v>
      </c>
      <c r="BJ77" s="23"/>
      <c r="BK77" s="23">
        <v>1</v>
      </c>
      <c r="BL77" s="23"/>
      <c r="BM77" s="23">
        <v>1</v>
      </c>
      <c r="BN77" s="23"/>
      <c r="BO77" s="23">
        <v>1</v>
      </c>
      <c r="BP77" s="23">
        <v>1</v>
      </c>
      <c r="BQ77" s="23"/>
      <c r="BR77" s="23">
        <v>1</v>
      </c>
      <c r="BS77" s="23"/>
      <c r="BT77" s="23">
        <v>1</v>
      </c>
      <c r="BU77" s="23"/>
    </row>
    <row r="78" spans="1:73" ht="15.75" customHeight="1" x14ac:dyDescent="0.2">
      <c r="A78" s="71" t="s">
        <v>332</v>
      </c>
      <c r="B78" s="23">
        <f>B77</f>
        <v>0</v>
      </c>
      <c r="C78" s="23">
        <f t="shared" ref="C78:E78" si="119">B78+C77</f>
        <v>0</v>
      </c>
      <c r="D78" s="23">
        <f t="shared" si="119"/>
        <v>0</v>
      </c>
      <c r="E78" s="23">
        <f t="shared" si="119"/>
        <v>0</v>
      </c>
      <c r="F78" s="23"/>
      <c r="G78" s="23"/>
      <c r="H78" s="23"/>
      <c r="I78" s="23"/>
      <c r="J78" s="23"/>
      <c r="K78" s="23"/>
      <c r="L78" s="23"/>
      <c r="M78" s="23"/>
      <c r="N78" s="23">
        <f t="shared" ref="N78" si="120">M78+N77</f>
        <v>0</v>
      </c>
      <c r="O78" s="23">
        <f t="shared" ref="O78" si="121">N78+O77</f>
        <v>0</v>
      </c>
      <c r="P78" s="23">
        <f>O78+P77-D77</f>
        <v>0</v>
      </c>
      <c r="Q78" s="23">
        <f>P78+Q77-E77</f>
        <v>1</v>
      </c>
      <c r="R78" s="23">
        <f>Q78+R77-F77</f>
        <v>1</v>
      </c>
      <c r="S78" s="23">
        <f>R78+S77-G77</f>
        <v>1</v>
      </c>
      <c r="T78" s="23">
        <f>S78+T77-H77</f>
        <v>1</v>
      </c>
      <c r="U78" s="23">
        <f t="shared" ref="U78" si="122">T78+U77-I77</f>
        <v>2</v>
      </c>
      <c r="V78" s="23">
        <f t="shared" ref="V78" si="123">U78+V77-J77</f>
        <v>2</v>
      </c>
      <c r="W78" s="23">
        <f t="shared" ref="W78" si="124">V78+W77-K77</f>
        <v>2</v>
      </c>
      <c r="X78" s="23">
        <f t="shared" ref="X78" si="125">W78+X77-L77</f>
        <v>2</v>
      </c>
      <c r="Y78" s="23">
        <f t="shared" ref="Y78" si="126">X78+Y77-M77</f>
        <v>3</v>
      </c>
      <c r="Z78" s="23">
        <f t="shared" ref="Z78" si="127">Y78+Z77-N77</f>
        <v>3</v>
      </c>
      <c r="AA78" s="23">
        <f t="shared" ref="AA78" si="128">Z78+AA77-O77</f>
        <v>3</v>
      </c>
      <c r="AB78" s="23">
        <f t="shared" ref="AB78" si="129">AA78+AB77-P77</f>
        <v>4</v>
      </c>
      <c r="AC78" s="23">
        <f t="shared" ref="AC78" si="130">AB78+AC77-Q77</f>
        <v>3</v>
      </c>
      <c r="AD78" s="23">
        <f t="shared" ref="AD78" si="131">AC78+AD77-R77</f>
        <v>4</v>
      </c>
      <c r="AE78" s="23">
        <f t="shared" ref="AE78" si="132">AD78+AE77-S77</f>
        <v>4</v>
      </c>
      <c r="AF78" s="23">
        <f t="shared" ref="AF78" si="133">AE78+AF77-T77</f>
        <v>4</v>
      </c>
      <c r="AG78" s="23">
        <f t="shared" ref="AG78" si="134">AF78+AG77-U77</f>
        <v>4</v>
      </c>
      <c r="AH78" s="23">
        <f t="shared" ref="AH78" si="135">AG78+AH77-V77</f>
        <v>4</v>
      </c>
      <c r="AI78" s="23">
        <f t="shared" ref="AI78" si="136">AH78+AI77-W77</f>
        <v>4</v>
      </c>
      <c r="AJ78" s="23">
        <f t="shared" ref="AJ78" si="137">AI78+AJ77-X77</f>
        <v>5</v>
      </c>
      <c r="AK78" s="23">
        <f t="shared" ref="AK78" si="138">AJ78+AK77-Y77</f>
        <v>4</v>
      </c>
      <c r="AL78" s="23">
        <f t="shared" ref="AL78" si="139">AK78+AL77-Z77</f>
        <v>4</v>
      </c>
      <c r="AM78" s="23">
        <f t="shared" ref="AM78" si="140">AL78+AM77-AA77</f>
        <v>5</v>
      </c>
      <c r="AN78" s="23">
        <f t="shared" ref="AN78" si="141">AM78+AN77-AB77</f>
        <v>4</v>
      </c>
      <c r="AO78" s="23">
        <f t="shared" ref="AO78" si="142">AN78+AO77-AC77</f>
        <v>5</v>
      </c>
      <c r="AP78" s="23">
        <f t="shared" ref="AP78" si="143">AO78+AP77-AD77</f>
        <v>4</v>
      </c>
      <c r="AQ78" s="23">
        <f t="shared" ref="AQ78" si="144">AP78+AQ77-AE77</f>
        <v>5</v>
      </c>
      <c r="AR78" s="23">
        <f t="shared" ref="AR78" si="145">AQ78+AR77-AF77</f>
        <v>5</v>
      </c>
      <c r="AS78" s="23">
        <f t="shared" ref="AS78" si="146">AR78+AS77-AG77</f>
        <v>5</v>
      </c>
      <c r="AT78" s="23">
        <f t="shared" ref="AT78" si="147">AS78+AT77-AH77</f>
        <v>5</v>
      </c>
      <c r="AU78" s="23">
        <f t="shared" ref="AU78" si="148">AT78+AU77-AI77</f>
        <v>6</v>
      </c>
      <c r="AV78" s="23">
        <f t="shared" ref="AV78" si="149">AU78+AV77-AJ77</f>
        <v>6</v>
      </c>
      <c r="AW78" s="23">
        <f t="shared" ref="AW78" si="150">AV78+AW77-AK77</f>
        <v>7</v>
      </c>
      <c r="AX78" s="23">
        <f t="shared" ref="AX78" si="151">AW78+AX77-AL77</f>
        <v>7</v>
      </c>
      <c r="AY78" s="23">
        <f t="shared" ref="AY78" si="152">AX78+AY77-AM77</f>
        <v>7</v>
      </c>
      <c r="AZ78" s="23">
        <f t="shared" ref="AZ78" si="153">AY78+AZ77-AN77</f>
        <v>7</v>
      </c>
      <c r="BA78" s="23">
        <f t="shared" ref="BA78" si="154">AZ78+BA77-AO77</f>
        <v>7</v>
      </c>
      <c r="BB78" s="23">
        <f t="shared" ref="BB78" si="155">BA78+BB77-AP77</f>
        <v>8</v>
      </c>
      <c r="BC78" s="23">
        <f t="shared" ref="BC78" si="156">BB78+BC77-AQ77</f>
        <v>8</v>
      </c>
      <c r="BD78" s="23">
        <f t="shared" ref="BD78" si="157">BC78+BD77-AR77</f>
        <v>9</v>
      </c>
      <c r="BE78" s="23">
        <f t="shared" ref="BE78" si="158">BD78+BE77-AS77</f>
        <v>9</v>
      </c>
      <c r="BF78" s="23">
        <f t="shared" ref="BF78" si="159">BE78+BF77-AT77</f>
        <v>9</v>
      </c>
      <c r="BG78" s="23">
        <f t="shared" ref="BG78" si="160">BF78+BG77-AU77</f>
        <v>9</v>
      </c>
      <c r="BH78" s="23">
        <f t="shared" ref="BH78" si="161">BG78+BH77-AV77</f>
        <v>9</v>
      </c>
      <c r="BI78" s="23">
        <f t="shared" ref="BI78" si="162">BH78+BI77-AW77</f>
        <v>9</v>
      </c>
      <c r="BJ78" s="23">
        <f t="shared" ref="BJ78" si="163">BI78+BJ77-AX77</f>
        <v>9</v>
      </c>
      <c r="BK78" s="23">
        <f t="shared" ref="BK78" si="164">BJ78+BK77-AY77</f>
        <v>9</v>
      </c>
      <c r="BL78" s="23">
        <f t="shared" ref="BL78" si="165">BK78+BL77-AZ77</f>
        <v>9</v>
      </c>
      <c r="BM78" s="23">
        <f t="shared" ref="BM78" si="166">BL78+BM77-BA77</f>
        <v>9</v>
      </c>
      <c r="BN78" s="23">
        <f t="shared" ref="BN78" si="167">BM78+BN77-BB77</f>
        <v>8</v>
      </c>
      <c r="BO78" s="23">
        <f t="shared" ref="BO78" si="168">BN78+BO77-BC77</f>
        <v>8</v>
      </c>
      <c r="BP78" s="23">
        <f t="shared" ref="BP78" si="169">BO78+BP77-BD77</f>
        <v>8</v>
      </c>
      <c r="BQ78" s="23">
        <f t="shared" ref="BQ78" si="170">BP78+BQ77-BE77</f>
        <v>7</v>
      </c>
      <c r="BR78" s="23">
        <f t="shared" ref="BR78" si="171">BQ78+BR77-BF77</f>
        <v>8</v>
      </c>
      <c r="BS78" s="23">
        <f t="shared" ref="BS78" si="172">BR78+BS77-BG77</f>
        <v>7</v>
      </c>
      <c r="BT78" s="23">
        <f t="shared" ref="BT78" si="173">BS78+BT77-BH77</f>
        <v>7</v>
      </c>
      <c r="BU78" s="23">
        <f t="shared" ref="BU78" si="174">BT78+BU77-BI77</f>
        <v>6</v>
      </c>
    </row>
    <row r="79" spans="1:73" ht="15.75" customHeight="1" x14ac:dyDescent="0.15"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L79" s="23"/>
      <c r="BM79" s="23"/>
      <c r="BN79" s="23"/>
      <c r="BO79" s="23"/>
      <c r="BP79" s="23"/>
      <c r="BQ79" s="23"/>
      <c r="BR79" s="23"/>
      <c r="BS79" s="23"/>
      <c r="BT79" s="23"/>
      <c r="BU79" s="23"/>
    </row>
    <row r="80" spans="1:73" ht="15.75" customHeight="1" x14ac:dyDescent="0.2">
      <c r="A80" s="71" t="s">
        <v>228</v>
      </c>
      <c r="B80" s="23">
        <f t="shared" ref="B80:BI80" si="175">(B74*$B$67/12)+(B76*$C$67/12)+(B78*$D$67/12)</f>
        <v>0</v>
      </c>
      <c r="C80" s="23">
        <f t="shared" si="175"/>
        <v>0</v>
      </c>
      <c r="D80" s="23">
        <f t="shared" si="175"/>
        <v>0</v>
      </c>
      <c r="E80" s="23">
        <f t="shared" si="175"/>
        <v>0</v>
      </c>
      <c r="F80" s="23">
        <f t="shared" si="175"/>
        <v>0</v>
      </c>
      <c r="G80" s="23">
        <f t="shared" si="175"/>
        <v>0</v>
      </c>
      <c r="H80" s="23">
        <f t="shared" si="175"/>
        <v>0</v>
      </c>
      <c r="I80" s="23">
        <f t="shared" si="175"/>
        <v>0</v>
      </c>
      <c r="J80" s="23">
        <f t="shared" si="175"/>
        <v>0</v>
      </c>
      <c r="K80" s="23">
        <f t="shared" si="175"/>
        <v>0</v>
      </c>
      <c r="L80" s="23">
        <f t="shared" si="175"/>
        <v>0</v>
      </c>
      <c r="M80" s="23">
        <f t="shared" si="175"/>
        <v>0</v>
      </c>
      <c r="N80" s="23">
        <f t="shared" si="175"/>
        <v>25312.5</v>
      </c>
      <c r="O80" s="23">
        <f t="shared" si="175"/>
        <v>33750</v>
      </c>
      <c r="P80" s="23">
        <f t="shared" si="175"/>
        <v>33750</v>
      </c>
      <c r="Q80" s="23">
        <f t="shared" si="175"/>
        <v>140833.33333333331</v>
      </c>
      <c r="R80" s="23">
        <f t="shared" si="175"/>
        <v>149270.83333333331</v>
      </c>
      <c r="S80" s="23">
        <f t="shared" si="175"/>
        <v>174583.33333333331</v>
      </c>
      <c r="T80" s="23">
        <f t="shared" si="175"/>
        <v>199895.83333333331</v>
      </c>
      <c r="U80" s="23">
        <f t="shared" si="175"/>
        <v>306979.16666666663</v>
      </c>
      <c r="V80" s="23">
        <f t="shared" si="175"/>
        <v>315416.66666666663</v>
      </c>
      <c r="W80" s="23">
        <f t="shared" si="175"/>
        <v>332291.66666666663</v>
      </c>
      <c r="X80" s="23">
        <f t="shared" si="175"/>
        <v>357604.16666666663</v>
      </c>
      <c r="Y80" s="23">
        <f t="shared" si="175"/>
        <v>464687.5</v>
      </c>
      <c r="Z80" s="23">
        <f t="shared" si="175"/>
        <v>447812.5</v>
      </c>
      <c r="AA80" s="23">
        <f t="shared" si="175"/>
        <v>464687.5</v>
      </c>
      <c r="AB80" s="23">
        <f t="shared" si="175"/>
        <v>580208.33333333326</v>
      </c>
      <c r="AC80" s="23">
        <f t="shared" si="175"/>
        <v>506875</v>
      </c>
      <c r="AD80" s="23">
        <f t="shared" si="175"/>
        <v>622395.83333333326</v>
      </c>
      <c r="AE80" s="23">
        <f t="shared" si="175"/>
        <v>630833.33333333326</v>
      </c>
      <c r="AF80" s="23">
        <f t="shared" si="175"/>
        <v>639270.83333333326</v>
      </c>
      <c r="AG80" s="23">
        <f t="shared" si="175"/>
        <v>656145.83333333326</v>
      </c>
      <c r="AH80" s="23">
        <f t="shared" si="175"/>
        <v>681458.33333333326</v>
      </c>
      <c r="AI80" s="23">
        <f t="shared" si="175"/>
        <v>698333.33333333326</v>
      </c>
      <c r="AJ80" s="23">
        <f t="shared" si="175"/>
        <v>796979.16666666674</v>
      </c>
      <c r="AK80" s="23">
        <f t="shared" si="175"/>
        <v>723645.83333333326</v>
      </c>
      <c r="AL80" s="23">
        <f t="shared" si="175"/>
        <v>748958.33333333326</v>
      </c>
      <c r="AM80" s="23">
        <f t="shared" si="175"/>
        <v>830729.16666666674</v>
      </c>
      <c r="AN80" s="23">
        <f t="shared" si="175"/>
        <v>748958.33333333326</v>
      </c>
      <c r="AO80" s="23">
        <f t="shared" si="175"/>
        <v>830729.16666666674</v>
      </c>
      <c r="AP80" s="23">
        <f t="shared" si="175"/>
        <v>748958.33333333326</v>
      </c>
      <c r="AQ80" s="23">
        <f t="shared" si="175"/>
        <v>830729.16666666674</v>
      </c>
      <c r="AR80" s="23">
        <f t="shared" si="175"/>
        <v>830729.16666666674</v>
      </c>
      <c r="AS80" s="23">
        <f t="shared" si="175"/>
        <v>830729.16666666674</v>
      </c>
      <c r="AT80" s="23">
        <f t="shared" si="175"/>
        <v>830729.16666666674</v>
      </c>
      <c r="AU80" s="23">
        <f t="shared" si="175"/>
        <v>912500</v>
      </c>
      <c r="AV80" s="23">
        <f t="shared" si="175"/>
        <v>912500</v>
      </c>
      <c r="AW80" s="23">
        <f t="shared" si="175"/>
        <v>994270.83333333337</v>
      </c>
      <c r="AX80" s="23">
        <f t="shared" si="175"/>
        <v>994270.83333333337</v>
      </c>
      <c r="AY80" s="23">
        <f t="shared" si="175"/>
        <v>994270.83333333337</v>
      </c>
      <c r="AZ80" s="23">
        <f t="shared" si="175"/>
        <v>994270.83333333337</v>
      </c>
      <c r="BA80" s="23">
        <f t="shared" si="175"/>
        <v>994270.83333333337</v>
      </c>
      <c r="BB80" s="23">
        <f t="shared" si="175"/>
        <v>1076041.6666666665</v>
      </c>
      <c r="BC80" s="23">
        <f t="shared" si="175"/>
        <v>1076041.6666666665</v>
      </c>
      <c r="BD80" s="23">
        <f t="shared" si="175"/>
        <v>1157812.5</v>
      </c>
      <c r="BE80" s="23">
        <f t="shared" si="175"/>
        <v>1157812.5</v>
      </c>
      <c r="BF80" s="23">
        <f t="shared" si="175"/>
        <v>1157812.5</v>
      </c>
      <c r="BG80" s="23">
        <f t="shared" si="175"/>
        <v>1157812.5</v>
      </c>
      <c r="BH80" s="23">
        <f t="shared" si="175"/>
        <v>1157812.5</v>
      </c>
      <c r="BI80" s="23">
        <f t="shared" si="175"/>
        <v>1157812.5</v>
      </c>
      <c r="BJ80" s="23">
        <f t="shared" ref="BJ80:BU80" si="176">(BJ74*$B$67/12)+(BJ76*$C$67/12)+(BJ78*$D$67/12)</f>
        <v>1157812.5</v>
      </c>
      <c r="BK80" s="23">
        <f t="shared" si="176"/>
        <v>1157812.5</v>
      </c>
      <c r="BL80" s="23">
        <f t="shared" si="176"/>
        <v>1174687.5</v>
      </c>
      <c r="BM80" s="23">
        <f t="shared" si="176"/>
        <v>1174687.5</v>
      </c>
      <c r="BN80" s="23">
        <f t="shared" si="176"/>
        <v>1076041.6666666665</v>
      </c>
      <c r="BO80" s="23">
        <f t="shared" si="176"/>
        <v>1084479.1666666665</v>
      </c>
      <c r="BP80" s="23">
        <f t="shared" si="176"/>
        <v>1084479.1666666665</v>
      </c>
      <c r="BQ80" s="23">
        <f t="shared" si="176"/>
        <v>994270.83333333337</v>
      </c>
      <c r="BR80" s="23">
        <f t="shared" si="176"/>
        <v>1067604.1666666665</v>
      </c>
      <c r="BS80" s="23">
        <f t="shared" si="176"/>
        <v>1002708.3333333334</v>
      </c>
      <c r="BT80" s="23">
        <f t="shared" si="176"/>
        <v>994270.83333333337</v>
      </c>
      <c r="BU80" s="23">
        <f t="shared" si="176"/>
        <v>904062.5</v>
      </c>
    </row>
    <row r="81" spans="1:73" ht="15.75" customHeight="1" x14ac:dyDescent="0.2">
      <c r="A81" s="71" t="s">
        <v>229</v>
      </c>
      <c r="B81" s="23">
        <f t="shared" ref="B81:BI81" si="177">B73*$B$64+B75*$C$64+B77*$D$64</f>
        <v>0</v>
      </c>
      <c r="C81" s="23">
        <f t="shared" si="177"/>
        <v>0</v>
      </c>
      <c r="D81" s="23">
        <f t="shared" si="177"/>
        <v>0</v>
      </c>
      <c r="E81" s="23">
        <f t="shared" si="177"/>
        <v>0</v>
      </c>
      <c r="F81" s="23">
        <f t="shared" si="177"/>
        <v>0</v>
      </c>
      <c r="G81" s="23">
        <f t="shared" si="177"/>
        <v>0</v>
      </c>
      <c r="H81" s="23">
        <f t="shared" si="177"/>
        <v>0</v>
      </c>
      <c r="I81" s="23">
        <f t="shared" si="177"/>
        <v>0</v>
      </c>
      <c r="J81" s="23">
        <f t="shared" si="177"/>
        <v>0</v>
      </c>
      <c r="K81" s="23">
        <f t="shared" si="177"/>
        <v>0</v>
      </c>
      <c r="L81" s="23">
        <f t="shared" si="177"/>
        <v>0</v>
      </c>
      <c r="M81" s="23">
        <f t="shared" si="177"/>
        <v>0</v>
      </c>
      <c r="N81" s="23">
        <f t="shared" si="177"/>
        <v>72500</v>
      </c>
      <c r="O81" s="23">
        <f t="shared" si="177"/>
        <v>25000</v>
      </c>
      <c r="P81" s="23">
        <f t="shared" si="177"/>
        <v>0</v>
      </c>
      <c r="Q81" s="23">
        <f t="shared" si="177"/>
        <v>120000</v>
      </c>
      <c r="R81" s="23">
        <f t="shared" si="177"/>
        <v>25000</v>
      </c>
      <c r="S81" s="23">
        <f t="shared" si="177"/>
        <v>72500</v>
      </c>
      <c r="T81" s="23">
        <f t="shared" si="177"/>
        <v>72500</v>
      </c>
      <c r="U81" s="23">
        <f t="shared" si="177"/>
        <v>120000</v>
      </c>
      <c r="V81" s="23">
        <f t="shared" si="177"/>
        <v>25000</v>
      </c>
      <c r="W81" s="23">
        <f t="shared" si="177"/>
        <v>47500</v>
      </c>
      <c r="X81" s="23">
        <f t="shared" si="177"/>
        <v>72500</v>
      </c>
      <c r="Y81" s="23">
        <f t="shared" si="177"/>
        <v>120000</v>
      </c>
      <c r="Z81" s="23">
        <f t="shared" si="177"/>
        <v>25000</v>
      </c>
      <c r="AA81" s="23">
        <f t="shared" si="177"/>
        <v>72500</v>
      </c>
      <c r="AB81" s="23">
        <f t="shared" si="177"/>
        <v>145000</v>
      </c>
      <c r="AC81" s="23">
        <f t="shared" si="177"/>
        <v>97500</v>
      </c>
      <c r="AD81" s="23">
        <f t="shared" si="177"/>
        <v>167500</v>
      </c>
      <c r="AE81" s="23">
        <f t="shared" si="177"/>
        <v>97500</v>
      </c>
      <c r="AF81" s="23">
        <f t="shared" si="177"/>
        <v>97500</v>
      </c>
      <c r="AG81" s="23">
        <f t="shared" si="177"/>
        <v>167500</v>
      </c>
      <c r="AH81" s="23">
        <f t="shared" si="177"/>
        <v>97500</v>
      </c>
      <c r="AI81" s="23">
        <f t="shared" si="177"/>
        <v>97500</v>
      </c>
      <c r="AJ81" s="23">
        <f t="shared" si="177"/>
        <v>167500</v>
      </c>
      <c r="AK81" s="23">
        <f t="shared" si="177"/>
        <v>97500</v>
      </c>
      <c r="AL81" s="23">
        <f t="shared" si="177"/>
        <v>97500</v>
      </c>
      <c r="AM81" s="23">
        <f t="shared" si="177"/>
        <v>120000</v>
      </c>
      <c r="AN81" s="23">
        <f t="shared" si="177"/>
        <v>97500</v>
      </c>
      <c r="AO81" s="23">
        <f t="shared" si="177"/>
        <v>145000</v>
      </c>
      <c r="AP81" s="23">
        <f t="shared" si="177"/>
        <v>120000</v>
      </c>
      <c r="AQ81" s="23">
        <f t="shared" si="177"/>
        <v>145000</v>
      </c>
      <c r="AR81" s="23">
        <f t="shared" si="177"/>
        <v>97500</v>
      </c>
      <c r="AS81" s="23">
        <f t="shared" si="177"/>
        <v>167500</v>
      </c>
      <c r="AT81" s="23">
        <f t="shared" si="177"/>
        <v>97500</v>
      </c>
      <c r="AU81" s="23">
        <f t="shared" si="177"/>
        <v>145000</v>
      </c>
      <c r="AV81" s="23">
        <f t="shared" si="177"/>
        <v>167500</v>
      </c>
      <c r="AW81" s="23">
        <f t="shared" si="177"/>
        <v>145000</v>
      </c>
      <c r="AX81" s="23">
        <f t="shared" si="177"/>
        <v>97500</v>
      </c>
      <c r="AY81" s="23">
        <f t="shared" si="177"/>
        <v>120000</v>
      </c>
      <c r="AZ81" s="23">
        <f t="shared" si="177"/>
        <v>97500</v>
      </c>
      <c r="BA81" s="23">
        <f t="shared" si="177"/>
        <v>145000</v>
      </c>
      <c r="BB81" s="23">
        <f t="shared" si="177"/>
        <v>167500</v>
      </c>
      <c r="BC81" s="23">
        <f t="shared" si="177"/>
        <v>145000</v>
      </c>
      <c r="BD81" s="23">
        <f t="shared" si="177"/>
        <v>145000</v>
      </c>
      <c r="BE81" s="23">
        <f t="shared" si="177"/>
        <v>167500</v>
      </c>
      <c r="BF81" s="23">
        <f t="shared" si="177"/>
        <v>97500</v>
      </c>
      <c r="BG81" s="23">
        <f t="shared" si="177"/>
        <v>145000</v>
      </c>
      <c r="BH81" s="23">
        <f t="shared" si="177"/>
        <v>167500</v>
      </c>
      <c r="BI81" s="23">
        <f t="shared" si="177"/>
        <v>145000</v>
      </c>
      <c r="BJ81" s="23">
        <f t="shared" ref="BJ81:BU81" si="178">BJ73*$B$64+BJ75*$C$64+BJ77*$D$64</f>
        <v>97500</v>
      </c>
      <c r="BK81" s="23">
        <f t="shared" si="178"/>
        <v>120000</v>
      </c>
      <c r="BL81" s="23">
        <f t="shared" si="178"/>
        <v>145000</v>
      </c>
      <c r="BM81" s="23">
        <f t="shared" si="178"/>
        <v>145000</v>
      </c>
      <c r="BN81" s="23">
        <f t="shared" si="178"/>
        <v>72500</v>
      </c>
      <c r="BO81" s="23">
        <f t="shared" si="178"/>
        <v>167500</v>
      </c>
      <c r="BP81" s="23">
        <f t="shared" si="178"/>
        <v>145000</v>
      </c>
      <c r="BQ81" s="23">
        <f t="shared" si="178"/>
        <v>97500</v>
      </c>
      <c r="BR81" s="23">
        <f t="shared" si="178"/>
        <v>120000</v>
      </c>
      <c r="BS81" s="23">
        <f t="shared" si="178"/>
        <v>145000</v>
      </c>
      <c r="BT81" s="23">
        <f t="shared" si="178"/>
        <v>145000</v>
      </c>
      <c r="BU81" s="23">
        <f t="shared" si="178"/>
        <v>72500</v>
      </c>
    </row>
    <row r="82" spans="1:73" ht="15.75" customHeight="1" x14ac:dyDescent="0.2">
      <c r="A82" s="71" t="s">
        <v>333</v>
      </c>
      <c r="B82" s="23">
        <f t="shared" ref="B82:BI82" si="179">B74*$B$66+B76*$C$66+B78*$D$66</f>
        <v>0</v>
      </c>
      <c r="C82" s="23">
        <f t="shared" si="179"/>
        <v>0</v>
      </c>
      <c r="D82" s="23">
        <f t="shared" si="179"/>
        <v>0</v>
      </c>
      <c r="E82" s="23">
        <f t="shared" si="179"/>
        <v>0</v>
      </c>
      <c r="F82" s="23">
        <f t="shared" si="179"/>
        <v>0</v>
      </c>
      <c r="G82" s="23">
        <f t="shared" si="179"/>
        <v>0</v>
      </c>
      <c r="H82" s="23">
        <f t="shared" si="179"/>
        <v>0</v>
      </c>
      <c r="I82" s="23">
        <f t="shared" si="179"/>
        <v>0</v>
      </c>
      <c r="J82" s="23">
        <f t="shared" si="179"/>
        <v>0</v>
      </c>
      <c r="K82" s="23">
        <f t="shared" si="179"/>
        <v>0</v>
      </c>
      <c r="L82" s="23">
        <f t="shared" si="179"/>
        <v>0</v>
      </c>
      <c r="M82" s="23">
        <f t="shared" si="179"/>
        <v>0</v>
      </c>
      <c r="N82" s="23">
        <f t="shared" si="179"/>
        <v>2000</v>
      </c>
      <c r="O82" s="23">
        <f t="shared" si="179"/>
        <v>3000</v>
      </c>
      <c r="P82" s="23">
        <f t="shared" si="179"/>
        <v>3000</v>
      </c>
      <c r="Q82" s="23">
        <f t="shared" si="179"/>
        <v>6000</v>
      </c>
      <c r="R82" s="23">
        <f t="shared" si="179"/>
        <v>7000</v>
      </c>
      <c r="S82" s="23">
        <f t="shared" si="179"/>
        <v>9000</v>
      </c>
      <c r="T82" s="23">
        <f t="shared" si="179"/>
        <v>11000</v>
      </c>
      <c r="U82" s="23">
        <f t="shared" si="179"/>
        <v>14000</v>
      </c>
      <c r="V82" s="23">
        <f t="shared" si="179"/>
        <v>15000</v>
      </c>
      <c r="W82" s="23">
        <f t="shared" si="179"/>
        <v>16000</v>
      </c>
      <c r="X82" s="23">
        <f t="shared" si="179"/>
        <v>18000</v>
      </c>
      <c r="Y82" s="23">
        <f t="shared" si="179"/>
        <v>21000</v>
      </c>
      <c r="Z82" s="23">
        <f t="shared" si="179"/>
        <v>20000</v>
      </c>
      <c r="AA82" s="23">
        <f t="shared" si="179"/>
        <v>21000</v>
      </c>
      <c r="AB82" s="23">
        <f t="shared" si="179"/>
        <v>25000</v>
      </c>
      <c r="AC82" s="23">
        <f t="shared" si="179"/>
        <v>25000</v>
      </c>
      <c r="AD82" s="23">
        <f t="shared" si="179"/>
        <v>28000</v>
      </c>
      <c r="AE82" s="23">
        <f t="shared" si="179"/>
        <v>29000</v>
      </c>
      <c r="AF82" s="23">
        <f t="shared" si="179"/>
        <v>30000</v>
      </c>
      <c r="AG82" s="23">
        <f t="shared" si="179"/>
        <v>31000</v>
      </c>
      <c r="AH82" s="23">
        <f t="shared" si="179"/>
        <v>33000</v>
      </c>
      <c r="AI82" s="23">
        <f t="shared" si="179"/>
        <v>35000</v>
      </c>
      <c r="AJ82" s="23">
        <f t="shared" si="179"/>
        <v>37000</v>
      </c>
      <c r="AK82" s="23">
        <f t="shared" si="179"/>
        <v>37000</v>
      </c>
      <c r="AL82" s="23">
        <f t="shared" si="179"/>
        <v>39000</v>
      </c>
      <c r="AM82" s="23">
        <f t="shared" si="179"/>
        <v>40000</v>
      </c>
      <c r="AN82" s="23">
        <f t="shared" si="179"/>
        <v>39000</v>
      </c>
      <c r="AO82" s="23">
        <f t="shared" si="179"/>
        <v>40000</v>
      </c>
      <c r="AP82" s="23">
        <f t="shared" si="179"/>
        <v>39000</v>
      </c>
      <c r="AQ82" s="23">
        <f t="shared" si="179"/>
        <v>40000</v>
      </c>
      <c r="AR82" s="23">
        <f t="shared" si="179"/>
        <v>40000</v>
      </c>
      <c r="AS82" s="23">
        <f t="shared" si="179"/>
        <v>40000</v>
      </c>
      <c r="AT82" s="23">
        <f t="shared" si="179"/>
        <v>40000</v>
      </c>
      <c r="AU82" s="23">
        <f t="shared" si="179"/>
        <v>41000</v>
      </c>
      <c r="AV82" s="23">
        <f t="shared" si="179"/>
        <v>41000</v>
      </c>
      <c r="AW82" s="23">
        <f t="shared" si="179"/>
        <v>42000</v>
      </c>
      <c r="AX82" s="23">
        <f t="shared" si="179"/>
        <v>42000</v>
      </c>
      <c r="AY82" s="23">
        <f t="shared" si="179"/>
        <v>42000</v>
      </c>
      <c r="AZ82" s="23">
        <f t="shared" si="179"/>
        <v>42000</v>
      </c>
      <c r="BA82" s="23">
        <f t="shared" si="179"/>
        <v>42000</v>
      </c>
      <c r="BB82" s="23">
        <f t="shared" si="179"/>
        <v>43000</v>
      </c>
      <c r="BC82" s="23">
        <f t="shared" si="179"/>
        <v>43000</v>
      </c>
      <c r="BD82" s="23">
        <f t="shared" si="179"/>
        <v>44000</v>
      </c>
      <c r="BE82" s="23">
        <f t="shared" si="179"/>
        <v>44000</v>
      </c>
      <c r="BF82" s="23">
        <f t="shared" si="179"/>
        <v>44000</v>
      </c>
      <c r="BG82" s="23">
        <f t="shared" si="179"/>
        <v>44000</v>
      </c>
      <c r="BH82" s="23">
        <f t="shared" si="179"/>
        <v>44000</v>
      </c>
      <c r="BI82" s="23">
        <f t="shared" si="179"/>
        <v>44000</v>
      </c>
      <c r="BJ82" s="23">
        <f t="shared" ref="BJ82:BU82" si="180">BJ74*$B$66+BJ76*$C$66+BJ78*$D$66</f>
        <v>44000</v>
      </c>
      <c r="BK82" s="23">
        <f t="shared" si="180"/>
        <v>44000</v>
      </c>
      <c r="BL82" s="23">
        <f t="shared" si="180"/>
        <v>45000</v>
      </c>
      <c r="BM82" s="23">
        <f t="shared" si="180"/>
        <v>45000</v>
      </c>
      <c r="BN82" s="23">
        <f t="shared" si="180"/>
        <v>43000</v>
      </c>
      <c r="BO82" s="23">
        <f t="shared" si="180"/>
        <v>43000</v>
      </c>
      <c r="BP82" s="23">
        <f t="shared" si="180"/>
        <v>43000</v>
      </c>
      <c r="BQ82" s="23">
        <f t="shared" si="180"/>
        <v>42000</v>
      </c>
      <c r="BR82" s="23">
        <f t="shared" si="180"/>
        <v>42000</v>
      </c>
      <c r="BS82" s="23">
        <f t="shared" si="180"/>
        <v>42000</v>
      </c>
      <c r="BT82" s="23">
        <f t="shared" si="180"/>
        <v>42000</v>
      </c>
      <c r="BU82" s="23">
        <f t="shared" si="180"/>
        <v>40000</v>
      </c>
    </row>
    <row r="83" spans="1:73" ht="15.75" customHeight="1" thickBot="1" x14ac:dyDescent="0.25">
      <c r="A83" s="71" t="s">
        <v>334</v>
      </c>
      <c r="B83" s="120">
        <f t="shared" ref="B83:BI83" si="181">SUM(B80:B82)</f>
        <v>0</v>
      </c>
      <c r="C83" s="120">
        <f t="shared" si="181"/>
        <v>0</v>
      </c>
      <c r="D83" s="120">
        <f t="shared" si="181"/>
        <v>0</v>
      </c>
      <c r="E83" s="120">
        <f t="shared" si="181"/>
        <v>0</v>
      </c>
      <c r="F83" s="120">
        <f t="shared" si="181"/>
        <v>0</v>
      </c>
      <c r="G83" s="120">
        <f t="shared" si="181"/>
        <v>0</v>
      </c>
      <c r="H83" s="120">
        <f t="shared" si="181"/>
        <v>0</v>
      </c>
      <c r="I83" s="120">
        <f t="shared" si="181"/>
        <v>0</v>
      </c>
      <c r="J83" s="120">
        <f t="shared" si="181"/>
        <v>0</v>
      </c>
      <c r="K83" s="120">
        <f t="shared" si="181"/>
        <v>0</v>
      </c>
      <c r="L83" s="120">
        <f t="shared" si="181"/>
        <v>0</v>
      </c>
      <c r="M83" s="120">
        <f t="shared" si="181"/>
        <v>0</v>
      </c>
      <c r="N83" s="120">
        <f t="shared" si="181"/>
        <v>99812.5</v>
      </c>
      <c r="O83" s="120">
        <f t="shared" si="181"/>
        <v>61750</v>
      </c>
      <c r="P83" s="120">
        <f t="shared" si="181"/>
        <v>36750</v>
      </c>
      <c r="Q83" s="120">
        <f t="shared" si="181"/>
        <v>266833.33333333331</v>
      </c>
      <c r="R83" s="120">
        <f t="shared" si="181"/>
        <v>181270.83333333331</v>
      </c>
      <c r="S83" s="120">
        <f t="shared" si="181"/>
        <v>256083.33333333331</v>
      </c>
      <c r="T83" s="120">
        <f t="shared" si="181"/>
        <v>283395.83333333331</v>
      </c>
      <c r="U83" s="120">
        <f t="shared" si="181"/>
        <v>440979.16666666663</v>
      </c>
      <c r="V83" s="120">
        <f t="shared" si="181"/>
        <v>355416.66666666663</v>
      </c>
      <c r="W83" s="120">
        <f t="shared" si="181"/>
        <v>395791.66666666663</v>
      </c>
      <c r="X83" s="120">
        <f t="shared" si="181"/>
        <v>448104.16666666663</v>
      </c>
      <c r="Y83" s="120">
        <f t="shared" si="181"/>
        <v>605687.5</v>
      </c>
      <c r="Z83" s="120">
        <f t="shared" si="181"/>
        <v>492812.5</v>
      </c>
      <c r="AA83" s="120">
        <f t="shared" si="181"/>
        <v>558187.5</v>
      </c>
      <c r="AB83" s="120">
        <f t="shared" si="181"/>
        <v>750208.33333333326</v>
      </c>
      <c r="AC83" s="120">
        <f t="shared" si="181"/>
        <v>629375</v>
      </c>
      <c r="AD83" s="120">
        <f t="shared" si="181"/>
        <v>817895.83333333326</v>
      </c>
      <c r="AE83" s="120">
        <f t="shared" si="181"/>
        <v>757333.33333333326</v>
      </c>
      <c r="AF83" s="120">
        <f t="shared" si="181"/>
        <v>766770.83333333326</v>
      </c>
      <c r="AG83" s="120">
        <f t="shared" si="181"/>
        <v>854645.83333333326</v>
      </c>
      <c r="AH83" s="120">
        <f t="shared" si="181"/>
        <v>811958.33333333326</v>
      </c>
      <c r="AI83" s="120">
        <f t="shared" si="181"/>
        <v>830833.33333333326</v>
      </c>
      <c r="AJ83" s="120">
        <f t="shared" si="181"/>
        <v>1001479.1666666667</v>
      </c>
      <c r="AK83" s="120">
        <f t="shared" si="181"/>
        <v>858145.83333333326</v>
      </c>
      <c r="AL83" s="120">
        <f t="shared" si="181"/>
        <v>885458.33333333326</v>
      </c>
      <c r="AM83" s="120">
        <f t="shared" si="181"/>
        <v>990729.16666666674</v>
      </c>
      <c r="AN83" s="120">
        <f t="shared" si="181"/>
        <v>885458.33333333326</v>
      </c>
      <c r="AO83" s="120">
        <f t="shared" si="181"/>
        <v>1015729.1666666667</v>
      </c>
      <c r="AP83" s="120">
        <f t="shared" si="181"/>
        <v>907958.33333333326</v>
      </c>
      <c r="AQ83" s="120">
        <f t="shared" si="181"/>
        <v>1015729.1666666667</v>
      </c>
      <c r="AR83" s="120">
        <f t="shared" si="181"/>
        <v>968229.16666666674</v>
      </c>
      <c r="AS83" s="120">
        <f t="shared" si="181"/>
        <v>1038229.1666666667</v>
      </c>
      <c r="AT83" s="120">
        <f t="shared" si="181"/>
        <v>968229.16666666674</v>
      </c>
      <c r="AU83" s="120">
        <f t="shared" si="181"/>
        <v>1098500</v>
      </c>
      <c r="AV83" s="120">
        <f t="shared" si="181"/>
        <v>1121000</v>
      </c>
      <c r="AW83" s="120">
        <f t="shared" si="181"/>
        <v>1181270.8333333335</v>
      </c>
      <c r="AX83" s="120">
        <f t="shared" si="181"/>
        <v>1133770.8333333335</v>
      </c>
      <c r="AY83" s="120">
        <f t="shared" si="181"/>
        <v>1156270.8333333335</v>
      </c>
      <c r="AZ83" s="120">
        <f t="shared" si="181"/>
        <v>1133770.8333333335</v>
      </c>
      <c r="BA83" s="120">
        <f t="shared" si="181"/>
        <v>1181270.8333333335</v>
      </c>
      <c r="BB83" s="120">
        <f t="shared" si="181"/>
        <v>1286541.6666666665</v>
      </c>
      <c r="BC83" s="120">
        <f t="shared" si="181"/>
        <v>1264041.6666666665</v>
      </c>
      <c r="BD83" s="120">
        <f t="shared" si="181"/>
        <v>1346812.5</v>
      </c>
      <c r="BE83" s="120">
        <f t="shared" si="181"/>
        <v>1369312.5</v>
      </c>
      <c r="BF83" s="120">
        <f t="shared" si="181"/>
        <v>1299312.5</v>
      </c>
      <c r="BG83" s="120">
        <f t="shared" si="181"/>
        <v>1346812.5</v>
      </c>
      <c r="BH83" s="120">
        <f t="shared" si="181"/>
        <v>1369312.5</v>
      </c>
      <c r="BI83" s="120">
        <f t="shared" si="181"/>
        <v>1346812.5</v>
      </c>
      <c r="BJ83" s="120">
        <f t="shared" ref="BJ83:BU83" si="182">SUM(BJ80:BJ82)</f>
        <v>1299312.5</v>
      </c>
      <c r="BK83" s="120">
        <f t="shared" si="182"/>
        <v>1321812.5</v>
      </c>
      <c r="BL83" s="120">
        <f t="shared" si="182"/>
        <v>1364687.5</v>
      </c>
      <c r="BM83" s="120">
        <f t="shared" si="182"/>
        <v>1364687.5</v>
      </c>
      <c r="BN83" s="120">
        <f t="shared" si="182"/>
        <v>1191541.6666666665</v>
      </c>
      <c r="BO83" s="120">
        <f t="shared" si="182"/>
        <v>1294979.1666666665</v>
      </c>
      <c r="BP83" s="120">
        <f t="shared" si="182"/>
        <v>1272479.1666666665</v>
      </c>
      <c r="BQ83" s="120">
        <f t="shared" si="182"/>
        <v>1133770.8333333335</v>
      </c>
      <c r="BR83" s="120">
        <f t="shared" si="182"/>
        <v>1229604.1666666665</v>
      </c>
      <c r="BS83" s="120">
        <f t="shared" si="182"/>
        <v>1189708.3333333335</v>
      </c>
      <c r="BT83" s="120">
        <f t="shared" si="182"/>
        <v>1181270.8333333335</v>
      </c>
      <c r="BU83" s="120">
        <f t="shared" si="182"/>
        <v>1016562.5</v>
      </c>
    </row>
    <row r="84" spans="1:73" ht="15.75" customHeight="1" thickTop="1" x14ac:dyDescent="0.15"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  <c r="BM84" s="23"/>
      <c r="BN84" s="23"/>
      <c r="BO84" s="23"/>
      <c r="BP84" s="23"/>
      <c r="BQ84" s="23"/>
      <c r="BR84" s="23"/>
      <c r="BS84" s="23"/>
      <c r="BT84" s="23"/>
      <c r="BU84" s="23"/>
    </row>
    <row r="85" spans="1:73" ht="15.75" customHeight="1" x14ac:dyDescent="0.2">
      <c r="A85" s="71" t="s">
        <v>335</v>
      </c>
      <c r="B85" s="23">
        <f t="shared" ref="B85:BI85" si="183">((B74*$B$67)+(B76*$C$67)+(B78*$D$67))/12</f>
        <v>0</v>
      </c>
      <c r="C85" s="23">
        <f t="shared" si="183"/>
        <v>0</v>
      </c>
      <c r="D85" s="23">
        <f t="shared" si="183"/>
        <v>0</v>
      </c>
      <c r="E85" s="23">
        <f t="shared" si="183"/>
        <v>0</v>
      </c>
      <c r="F85" s="23">
        <f t="shared" si="183"/>
        <v>0</v>
      </c>
      <c r="G85" s="23">
        <f t="shared" si="183"/>
        <v>0</v>
      </c>
      <c r="H85" s="23">
        <f t="shared" si="183"/>
        <v>0</v>
      </c>
      <c r="I85" s="23">
        <f t="shared" si="183"/>
        <v>0</v>
      </c>
      <c r="J85" s="23">
        <f t="shared" si="183"/>
        <v>0</v>
      </c>
      <c r="K85" s="23">
        <f t="shared" si="183"/>
        <v>0</v>
      </c>
      <c r="L85" s="23">
        <f t="shared" si="183"/>
        <v>0</v>
      </c>
      <c r="M85" s="23">
        <f t="shared" si="183"/>
        <v>0</v>
      </c>
      <c r="N85" s="23">
        <f t="shared" si="183"/>
        <v>25312.5</v>
      </c>
      <c r="O85" s="23">
        <f t="shared" si="183"/>
        <v>33750</v>
      </c>
      <c r="P85" s="23">
        <f t="shared" si="183"/>
        <v>33750</v>
      </c>
      <c r="Q85" s="23">
        <f t="shared" si="183"/>
        <v>140833.33333333334</v>
      </c>
      <c r="R85" s="23">
        <f t="shared" si="183"/>
        <v>149270.83333333334</v>
      </c>
      <c r="S85" s="23">
        <f t="shared" si="183"/>
        <v>174583.33333333334</v>
      </c>
      <c r="T85" s="23">
        <f t="shared" si="183"/>
        <v>199895.83333333334</v>
      </c>
      <c r="U85" s="23">
        <f t="shared" si="183"/>
        <v>306979.16666666669</v>
      </c>
      <c r="V85" s="23">
        <f t="shared" si="183"/>
        <v>315416.66666666669</v>
      </c>
      <c r="W85" s="23">
        <f t="shared" si="183"/>
        <v>332291.66666666669</v>
      </c>
      <c r="X85" s="23">
        <f t="shared" si="183"/>
        <v>357604.16666666669</v>
      </c>
      <c r="Y85" s="23">
        <f t="shared" si="183"/>
        <v>464687.5</v>
      </c>
      <c r="Z85" s="23">
        <f t="shared" si="183"/>
        <v>447812.5</v>
      </c>
      <c r="AA85" s="23">
        <f t="shared" si="183"/>
        <v>464687.5</v>
      </c>
      <c r="AB85" s="23">
        <f t="shared" si="183"/>
        <v>580208.33333333337</v>
      </c>
      <c r="AC85" s="23">
        <f t="shared" si="183"/>
        <v>506875</v>
      </c>
      <c r="AD85" s="23">
        <f t="shared" si="183"/>
        <v>622395.83333333337</v>
      </c>
      <c r="AE85" s="23">
        <f t="shared" si="183"/>
        <v>630833.33333333337</v>
      </c>
      <c r="AF85" s="23">
        <f t="shared" si="183"/>
        <v>639270.83333333337</v>
      </c>
      <c r="AG85" s="23">
        <f t="shared" si="183"/>
        <v>656145.83333333337</v>
      </c>
      <c r="AH85" s="23">
        <f t="shared" si="183"/>
        <v>681458.33333333337</v>
      </c>
      <c r="AI85" s="23">
        <f t="shared" si="183"/>
        <v>698333.33333333337</v>
      </c>
      <c r="AJ85" s="23">
        <f t="shared" si="183"/>
        <v>796979.16666666663</v>
      </c>
      <c r="AK85" s="23">
        <f t="shared" si="183"/>
        <v>723645.83333333337</v>
      </c>
      <c r="AL85" s="23">
        <f t="shared" si="183"/>
        <v>748958.33333333337</v>
      </c>
      <c r="AM85" s="23">
        <f t="shared" si="183"/>
        <v>830729.16666666663</v>
      </c>
      <c r="AN85" s="23">
        <f t="shared" si="183"/>
        <v>748958.33333333337</v>
      </c>
      <c r="AO85" s="23">
        <f t="shared" si="183"/>
        <v>830729.16666666663</v>
      </c>
      <c r="AP85" s="23">
        <f t="shared" si="183"/>
        <v>748958.33333333337</v>
      </c>
      <c r="AQ85" s="23">
        <f t="shared" si="183"/>
        <v>830729.16666666663</v>
      </c>
      <c r="AR85" s="23">
        <f t="shared" si="183"/>
        <v>830729.16666666663</v>
      </c>
      <c r="AS85" s="23">
        <f t="shared" si="183"/>
        <v>830729.16666666663</v>
      </c>
      <c r="AT85" s="23">
        <f t="shared" si="183"/>
        <v>830729.16666666663</v>
      </c>
      <c r="AU85" s="23">
        <f t="shared" si="183"/>
        <v>912500</v>
      </c>
      <c r="AV85" s="23">
        <f t="shared" si="183"/>
        <v>912500</v>
      </c>
      <c r="AW85" s="23">
        <f t="shared" si="183"/>
        <v>994270.83333333337</v>
      </c>
      <c r="AX85" s="23">
        <f t="shared" si="183"/>
        <v>994270.83333333337</v>
      </c>
      <c r="AY85" s="23">
        <f t="shared" si="183"/>
        <v>994270.83333333337</v>
      </c>
      <c r="AZ85" s="23">
        <f t="shared" si="183"/>
        <v>994270.83333333337</v>
      </c>
      <c r="BA85" s="23">
        <f t="shared" si="183"/>
        <v>994270.83333333337</v>
      </c>
      <c r="BB85" s="23">
        <f t="shared" si="183"/>
        <v>1076041.6666666667</v>
      </c>
      <c r="BC85" s="23">
        <f t="shared" si="183"/>
        <v>1076041.6666666667</v>
      </c>
      <c r="BD85" s="23">
        <f t="shared" si="183"/>
        <v>1157812.5</v>
      </c>
      <c r="BE85" s="23">
        <f t="shared" si="183"/>
        <v>1157812.5</v>
      </c>
      <c r="BF85" s="23">
        <f t="shared" si="183"/>
        <v>1157812.5</v>
      </c>
      <c r="BG85" s="23">
        <f t="shared" si="183"/>
        <v>1157812.5</v>
      </c>
      <c r="BH85" s="23">
        <f t="shared" si="183"/>
        <v>1157812.5</v>
      </c>
      <c r="BI85" s="23">
        <f t="shared" si="183"/>
        <v>1157812.5</v>
      </c>
      <c r="BJ85" s="23">
        <f t="shared" ref="BJ85:BU85" si="184">((BJ74*$B$67)+(BJ76*$C$67)+(BJ78*$D$67))/12</f>
        <v>1157812.5</v>
      </c>
      <c r="BK85" s="23">
        <f t="shared" si="184"/>
        <v>1157812.5</v>
      </c>
      <c r="BL85" s="23">
        <f t="shared" si="184"/>
        <v>1174687.5</v>
      </c>
      <c r="BM85" s="23">
        <f t="shared" si="184"/>
        <v>1174687.5</v>
      </c>
      <c r="BN85" s="23">
        <f t="shared" si="184"/>
        <v>1076041.6666666667</v>
      </c>
      <c r="BO85" s="23">
        <f t="shared" si="184"/>
        <v>1084479.1666666667</v>
      </c>
      <c r="BP85" s="23">
        <f t="shared" si="184"/>
        <v>1084479.1666666667</v>
      </c>
      <c r="BQ85" s="23">
        <f t="shared" si="184"/>
        <v>994270.83333333337</v>
      </c>
      <c r="BR85" s="23">
        <f t="shared" si="184"/>
        <v>1067604.1666666667</v>
      </c>
      <c r="BS85" s="23">
        <f t="shared" si="184"/>
        <v>1002708.3333333334</v>
      </c>
      <c r="BT85" s="23">
        <f t="shared" si="184"/>
        <v>994270.83333333337</v>
      </c>
      <c r="BU85" s="23">
        <f t="shared" si="184"/>
        <v>904062.5</v>
      </c>
    </row>
    <row r="86" spans="1:73" ht="15.75" customHeight="1" x14ac:dyDescent="0.2">
      <c r="A86" s="71" t="s">
        <v>336</v>
      </c>
      <c r="B86" s="23">
        <f t="shared" ref="B86:BI86" si="185">(B73*$B$64)+(B75*$C$64)+(B77*$D$64)</f>
        <v>0</v>
      </c>
      <c r="C86" s="23">
        <f t="shared" si="185"/>
        <v>0</v>
      </c>
      <c r="D86" s="23">
        <f t="shared" si="185"/>
        <v>0</v>
      </c>
      <c r="E86" s="23">
        <f t="shared" si="185"/>
        <v>0</v>
      </c>
      <c r="F86" s="23">
        <f t="shared" si="185"/>
        <v>0</v>
      </c>
      <c r="G86" s="23">
        <f t="shared" si="185"/>
        <v>0</v>
      </c>
      <c r="H86" s="23">
        <f t="shared" si="185"/>
        <v>0</v>
      </c>
      <c r="I86" s="23">
        <f t="shared" si="185"/>
        <v>0</v>
      </c>
      <c r="J86" s="23">
        <f t="shared" si="185"/>
        <v>0</v>
      </c>
      <c r="K86" s="23">
        <f t="shared" si="185"/>
        <v>0</v>
      </c>
      <c r="L86" s="23">
        <f t="shared" si="185"/>
        <v>0</v>
      </c>
      <c r="M86" s="23">
        <f t="shared" si="185"/>
        <v>0</v>
      </c>
      <c r="N86" s="23">
        <f t="shared" si="185"/>
        <v>72500</v>
      </c>
      <c r="O86" s="23">
        <f t="shared" si="185"/>
        <v>25000</v>
      </c>
      <c r="P86" s="23">
        <f t="shared" si="185"/>
        <v>0</v>
      </c>
      <c r="Q86" s="23">
        <f t="shared" si="185"/>
        <v>120000</v>
      </c>
      <c r="R86" s="23">
        <f t="shared" si="185"/>
        <v>25000</v>
      </c>
      <c r="S86" s="23">
        <f t="shared" si="185"/>
        <v>72500</v>
      </c>
      <c r="T86" s="23">
        <f t="shared" si="185"/>
        <v>72500</v>
      </c>
      <c r="U86" s="23">
        <f t="shared" si="185"/>
        <v>120000</v>
      </c>
      <c r="V86" s="23">
        <f t="shared" si="185"/>
        <v>25000</v>
      </c>
      <c r="W86" s="23">
        <f t="shared" si="185"/>
        <v>47500</v>
      </c>
      <c r="X86" s="23">
        <f t="shared" si="185"/>
        <v>72500</v>
      </c>
      <c r="Y86" s="23">
        <f t="shared" si="185"/>
        <v>120000</v>
      </c>
      <c r="Z86" s="23">
        <f t="shared" si="185"/>
        <v>25000</v>
      </c>
      <c r="AA86" s="23">
        <f t="shared" si="185"/>
        <v>72500</v>
      </c>
      <c r="AB86" s="23">
        <f t="shared" si="185"/>
        <v>145000</v>
      </c>
      <c r="AC86" s="23">
        <f t="shared" si="185"/>
        <v>97500</v>
      </c>
      <c r="AD86" s="23">
        <f t="shared" si="185"/>
        <v>167500</v>
      </c>
      <c r="AE86" s="23">
        <f t="shared" si="185"/>
        <v>97500</v>
      </c>
      <c r="AF86" s="23">
        <f t="shared" si="185"/>
        <v>97500</v>
      </c>
      <c r="AG86" s="23">
        <f t="shared" si="185"/>
        <v>167500</v>
      </c>
      <c r="AH86" s="23">
        <f t="shared" si="185"/>
        <v>97500</v>
      </c>
      <c r="AI86" s="23">
        <f t="shared" si="185"/>
        <v>97500</v>
      </c>
      <c r="AJ86" s="23">
        <f t="shared" si="185"/>
        <v>167500</v>
      </c>
      <c r="AK86" s="23">
        <f t="shared" si="185"/>
        <v>97500</v>
      </c>
      <c r="AL86" s="23">
        <f t="shared" si="185"/>
        <v>97500</v>
      </c>
      <c r="AM86" s="23">
        <f t="shared" si="185"/>
        <v>120000</v>
      </c>
      <c r="AN86" s="23">
        <f t="shared" si="185"/>
        <v>97500</v>
      </c>
      <c r="AO86" s="23">
        <f t="shared" si="185"/>
        <v>145000</v>
      </c>
      <c r="AP86" s="23">
        <f t="shared" si="185"/>
        <v>120000</v>
      </c>
      <c r="AQ86" s="23">
        <f t="shared" si="185"/>
        <v>145000</v>
      </c>
      <c r="AR86" s="23">
        <f t="shared" si="185"/>
        <v>97500</v>
      </c>
      <c r="AS86" s="23">
        <f t="shared" si="185"/>
        <v>167500</v>
      </c>
      <c r="AT86" s="23">
        <f t="shared" si="185"/>
        <v>97500</v>
      </c>
      <c r="AU86" s="23">
        <f t="shared" si="185"/>
        <v>145000</v>
      </c>
      <c r="AV86" s="23">
        <f t="shared" si="185"/>
        <v>167500</v>
      </c>
      <c r="AW86" s="23">
        <f t="shared" si="185"/>
        <v>145000</v>
      </c>
      <c r="AX86" s="23">
        <f t="shared" si="185"/>
        <v>97500</v>
      </c>
      <c r="AY86" s="23">
        <f t="shared" si="185"/>
        <v>120000</v>
      </c>
      <c r="AZ86" s="23">
        <f t="shared" si="185"/>
        <v>97500</v>
      </c>
      <c r="BA86" s="23">
        <f t="shared" si="185"/>
        <v>145000</v>
      </c>
      <c r="BB86" s="23">
        <f t="shared" si="185"/>
        <v>167500</v>
      </c>
      <c r="BC86" s="23">
        <f t="shared" si="185"/>
        <v>145000</v>
      </c>
      <c r="BD86" s="23">
        <f t="shared" si="185"/>
        <v>145000</v>
      </c>
      <c r="BE86" s="23">
        <f t="shared" si="185"/>
        <v>167500</v>
      </c>
      <c r="BF86" s="23">
        <f t="shared" si="185"/>
        <v>97500</v>
      </c>
      <c r="BG86" s="23">
        <f t="shared" si="185"/>
        <v>145000</v>
      </c>
      <c r="BH86" s="23">
        <f t="shared" si="185"/>
        <v>167500</v>
      </c>
      <c r="BI86" s="23">
        <f t="shared" si="185"/>
        <v>145000</v>
      </c>
      <c r="BJ86" s="23">
        <f t="shared" ref="BJ86:BU86" si="186">(BJ73*$B$64)+(BJ75*$C$64)+(BJ77*$D$64)</f>
        <v>97500</v>
      </c>
      <c r="BK86" s="23">
        <f t="shared" si="186"/>
        <v>120000</v>
      </c>
      <c r="BL86" s="23">
        <f t="shared" si="186"/>
        <v>145000</v>
      </c>
      <c r="BM86" s="23">
        <f t="shared" si="186"/>
        <v>145000</v>
      </c>
      <c r="BN86" s="23">
        <f t="shared" si="186"/>
        <v>72500</v>
      </c>
      <c r="BO86" s="23">
        <f t="shared" si="186"/>
        <v>167500</v>
      </c>
      <c r="BP86" s="23">
        <f t="shared" si="186"/>
        <v>145000</v>
      </c>
      <c r="BQ86" s="23">
        <f t="shared" si="186"/>
        <v>97500</v>
      </c>
      <c r="BR86" s="23">
        <f t="shared" si="186"/>
        <v>120000</v>
      </c>
      <c r="BS86" s="23">
        <f t="shared" si="186"/>
        <v>145000</v>
      </c>
      <c r="BT86" s="23">
        <f t="shared" si="186"/>
        <v>145000</v>
      </c>
      <c r="BU86" s="23">
        <f t="shared" si="186"/>
        <v>72500</v>
      </c>
    </row>
    <row r="87" spans="1:73" ht="15.75" customHeight="1" x14ac:dyDescent="0.2">
      <c r="A87" s="130" t="s">
        <v>337</v>
      </c>
      <c r="B87" s="23">
        <f t="shared" ref="B87:BI87" si="187">(B74*$B$66)+(B76*$C$66)+(B78*$D$66)</f>
        <v>0</v>
      </c>
      <c r="C87" s="23">
        <f t="shared" si="187"/>
        <v>0</v>
      </c>
      <c r="D87" s="23">
        <f t="shared" si="187"/>
        <v>0</v>
      </c>
      <c r="E87" s="23">
        <f t="shared" si="187"/>
        <v>0</v>
      </c>
      <c r="F87" s="23">
        <f t="shared" si="187"/>
        <v>0</v>
      </c>
      <c r="G87" s="23">
        <f t="shared" si="187"/>
        <v>0</v>
      </c>
      <c r="H87" s="23">
        <f t="shared" si="187"/>
        <v>0</v>
      </c>
      <c r="I87" s="23">
        <f t="shared" si="187"/>
        <v>0</v>
      </c>
      <c r="J87" s="23">
        <f t="shared" si="187"/>
        <v>0</v>
      </c>
      <c r="K87" s="23">
        <f t="shared" si="187"/>
        <v>0</v>
      </c>
      <c r="L87" s="23">
        <f t="shared" si="187"/>
        <v>0</v>
      </c>
      <c r="M87" s="23">
        <f t="shared" si="187"/>
        <v>0</v>
      </c>
      <c r="N87" s="23">
        <f t="shared" si="187"/>
        <v>2000</v>
      </c>
      <c r="O87" s="23">
        <f t="shared" si="187"/>
        <v>3000</v>
      </c>
      <c r="P87" s="23">
        <f t="shared" si="187"/>
        <v>3000</v>
      </c>
      <c r="Q87" s="23">
        <f t="shared" si="187"/>
        <v>6000</v>
      </c>
      <c r="R87" s="23">
        <f t="shared" si="187"/>
        <v>7000</v>
      </c>
      <c r="S87" s="23">
        <f t="shared" si="187"/>
        <v>9000</v>
      </c>
      <c r="T87" s="23">
        <f t="shared" si="187"/>
        <v>11000</v>
      </c>
      <c r="U87" s="23">
        <f t="shared" si="187"/>
        <v>14000</v>
      </c>
      <c r="V87" s="23">
        <f t="shared" si="187"/>
        <v>15000</v>
      </c>
      <c r="W87" s="23">
        <f t="shared" si="187"/>
        <v>16000</v>
      </c>
      <c r="X87" s="23">
        <f t="shared" si="187"/>
        <v>18000</v>
      </c>
      <c r="Y87" s="23">
        <f t="shared" si="187"/>
        <v>21000</v>
      </c>
      <c r="Z87" s="23">
        <f t="shared" si="187"/>
        <v>20000</v>
      </c>
      <c r="AA87" s="23">
        <f t="shared" si="187"/>
        <v>21000</v>
      </c>
      <c r="AB87" s="23">
        <f t="shared" si="187"/>
        <v>25000</v>
      </c>
      <c r="AC87" s="23">
        <f t="shared" si="187"/>
        <v>25000</v>
      </c>
      <c r="AD87" s="23">
        <f t="shared" si="187"/>
        <v>28000</v>
      </c>
      <c r="AE87" s="23">
        <f t="shared" si="187"/>
        <v>29000</v>
      </c>
      <c r="AF87" s="23">
        <f t="shared" si="187"/>
        <v>30000</v>
      </c>
      <c r="AG87" s="23">
        <f t="shared" si="187"/>
        <v>31000</v>
      </c>
      <c r="AH87" s="23">
        <f t="shared" si="187"/>
        <v>33000</v>
      </c>
      <c r="AI87" s="23">
        <f t="shared" si="187"/>
        <v>35000</v>
      </c>
      <c r="AJ87" s="23">
        <f t="shared" si="187"/>
        <v>37000</v>
      </c>
      <c r="AK87" s="23">
        <f t="shared" si="187"/>
        <v>37000</v>
      </c>
      <c r="AL87" s="23">
        <f t="shared" si="187"/>
        <v>39000</v>
      </c>
      <c r="AM87" s="23">
        <f t="shared" si="187"/>
        <v>40000</v>
      </c>
      <c r="AN87" s="23">
        <f t="shared" si="187"/>
        <v>39000</v>
      </c>
      <c r="AO87" s="23">
        <f t="shared" si="187"/>
        <v>40000</v>
      </c>
      <c r="AP87" s="23">
        <f t="shared" si="187"/>
        <v>39000</v>
      </c>
      <c r="AQ87" s="23">
        <f t="shared" si="187"/>
        <v>40000</v>
      </c>
      <c r="AR87" s="23">
        <f t="shared" si="187"/>
        <v>40000</v>
      </c>
      <c r="AS87" s="23">
        <f t="shared" si="187"/>
        <v>40000</v>
      </c>
      <c r="AT87" s="23">
        <f t="shared" si="187"/>
        <v>40000</v>
      </c>
      <c r="AU87" s="23">
        <f t="shared" si="187"/>
        <v>41000</v>
      </c>
      <c r="AV87" s="23">
        <f t="shared" si="187"/>
        <v>41000</v>
      </c>
      <c r="AW87" s="23">
        <f t="shared" si="187"/>
        <v>42000</v>
      </c>
      <c r="AX87" s="23">
        <f t="shared" si="187"/>
        <v>42000</v>
      </c>
      <c r="AY87" s="23">
        <f t="shared" si="187"/>
        <v>42000</v>
      </c>
      <c r="AZ87" s="23">
        <f t="shared" si="187"/>
        <v>42000</v>
      </c>
      <c r="BA87" s="23">
        <f t="shared" si="187"/>
        <v>42000</v>
      </c>
      <c r="BB87" s="23">
        <f t="shared" si="187"/>
        <v>43000</v>
      </c>
      <c r="BC87" s="23">
        <f t="shared" si="187"/>
        <v>43000</v>
      </c>
      <c r="BD87" s="23">
        <f t="shared" si="187"/>
        <v>44000</v>
      </c>
      <c r="BE87" s="23">
        <f t="shared" si="187"/>
        <v>44000</v>
      </c>
      <c r="BF87" s="23">
        <f t="shared" si="187"/>
        <v>44000</v>
      </c>
      <c r="BG87" s="23">
        <f t="shared" si="187"/>
        <v>44000</v>
      </c>
      <c r="BH87" s="23">
        <f t="shared" si="187"/>
        <v>44000</v>
      </c>
      <c r="BI87" s="23">
        <f t="shared" si="187"/>
        <v>44000</v>
      </c>
      <c r="BJ87" s="23">
        <f t="shared" ref="BJ87:BU87" si="188">(BJ74*$B$66)+(BJ76*$C$66)+(BJ78*$D$66)</f>
        <v>44000</v>
      </c>
      <c r="BK87" s="23">
        <f t="shared" si="188"/>
        <v>44000</v>
      </c>
      <c r="BL87" s="23">
        <f t="shared" si="188"/>
        <v>45000</v>
      </c>
      <c r="BM87" s="23">
        <f t="shared" si="188"/>
        <v>45000</v>
      </c>
      <c r="BN87" s="23">
        <f t="shared" si="188"/>
        <v>43000</v>
      </c>
      <c r="BO87" s="23">
        <f t="shared" si="188"/>
        <v>43000</v>
      </c>
      <c r="BP87" s="23">
        <f t="shared" si="188"/>
        <v>43000</v>
      </c>
      <c r="BQ87" s="23">
        <f t="shared" si="188"/>
        <v>42000</v>
      </c>
      <c r="BR87" s="23">
        <f t="shared" si="188"/>
        <v>42000</v>
      </c>
      <c r="BS87" s="23">
        <f t="shared" si="188"/>
        <v>42000</v>
      </c>
      <c r="BT87" s="23">
        <f t="shared" si="188"/>
        <v>42000</v>
      </c>
      <c r="BU87" s="23">
        <f t="shared" si="188"/>
        <v>40000</v>
      </c>
    </row>
    <row r="88" spans="1:73" ht="15.75" customHeight="1" thickBot="1" x14ac:dyDescent="0.25">
      <c r="A88" s="71" t="s">
        <v>338</v>
      </c>
      <c r="B88" s="120">
        <f t="shared" ref="B88:BI88" si="189">SUM(B85:B87)</f>
        <v>0</v>
      </c>
      <c r="C88" s="120">
        <f t="shared" si="189"/>
        <v>0</v>
      </c>
      <c r="D88" s="120">
        <f t="shared" si="189"/>
        <v>0</v>
      </c>
      <c r="E88" s="120">
        <f t="shared" si="189"/>
        <v>0</v>
      </c>
      <c r="F88" s="120">
        <f t="shared" si="189"/>
        <v>0</v>
      </c>
      <c r="G88" s="120">
        <f t="shared" si="189"/>
        <v>0</v>
      </c>
      <c r="H88" s="120">
        <f t="shared" si="189"/>
        <v>0</v>
      </c>
      <c r="I88" s="120">
        <f t="shared" si="189"/>
        <v>0</v>
      </c>
      <c r="J88" s="120">
        <f t="shared" si="189"/>
        <v>0</v>
      </c>
      <c r="K88" s="120">
        <f t="shared" si="189"/>
        <v>0</v>
      </c>
      <c r="L88" s="120">
        <f t="shared" si="189"/>
        <v>0</v>
      </c>
      <c r="M88" s="120">
        <f t="shared" si="189"/>
        <v>0</v>
      </c>
      <c r="N88" s="120">
        <f t="shared" si="189"/>
        <v>99812.5</v>
      </c>
      <c r="O88" s="120">
        <f t="shared" si="189"/>
        <v>61750</v>
      </c>
      <c r="P88" s="120">
        <f t="shared" si="189"/>
        <v>36750</v>
      </c>
      <c r="Q88" s="120">
        <f t="shared" si="189"/>
        <v>266833.33333333337</v>
      </c>
      <c r="R88" s="120">
        <f t="shared" si="189"/>
        <v>181270.83333333334</v>
      </c>
      <c r="S88" s="120">
        <f t="shared" si="189"/>
        <v>256083.33333333334</v>
      </c>
      <c r="T88" s="120">
        <f t="shared" si="189"/>
        <v>283395.83333333337</v>
      </c>
      <c r="U88" s="120">
        <f t="shared" si="189"/>
        <v>440979.16666666669</v>
      </c>
      <c r="V88" s="120">
        <f t="shared" si="189"/>
        <v>355416.66666666669</v>
      </c>
      <c r="W88" s="120">
        <f t="shared" si="189"/>
        <v>395791.66666666669</v>
      </c>
      <c r="X88" s="120">
        <f t="shared" si="189"/>
        <v>448104.16666666669</v>
      </c>
      <c r="Y88" s="120">
        <f t="shared" si="189"/>
        <v>605687.5</v>
      </c>
      <c r="Z88" s="120">
        <f t="shared" si="189"/>
        <v>492812.5</v>
      </c>
      <c r="AA88" s="120">
        <f t="shared" si="189"/>
        <v>558187.5</v>
      </c>
      <c r="AB88" s="120">
        <f t="shared" si="189"/>
        <v>750208.33333333337</v>
      </c>
      <c r="AC88" s="120">
        <f t="shared" si="189"/>
        <v>629375</v>
      </c>
      <c r="AD88" s="120">
        <f t="shared" si="189"/>
        <v>817895.83333333337</v>
      </c>
      <c r="AE88" s="120">
        <f t="shared" si="189"/>
        <v>757333.33333333337</v>
      </c>
      <c r="AF88" s="120">
        <f t="shared" si="189"/>
        <v>766770.83333333337</v>
      </c>
      <c r="AG88" s="120">
        <f t="shared" si="189"/>
        <v>854645.83333333337</v>
      </c>
      <c r="AH88" s="120">
        <f t="shared" si="189"/>
        <v>811958.33333333337</v>
      </c>
      <c r="AI88" s="120">
        <f t="shared" si="189"/>
        <v>830833.33333333337</v>
      </c>
      <c r="AJ88" s="120">
        <f t="shared" si="189"/>
        <v>1001479.1666666666</v>
      </c>
      <c r="AK88" s="120">
        <f t="shared" si="189"/>
        <v>858145.83333333337</v>
      </c>
      <c r="AL88" s="120">
        <f t="shared" si="189"/>
        <v>885458.33333333337</v>
      </c>
      <c r="AM88" s="120">
        <f t="shared" si="189"/>
        <v>990729.16666666663</v>
      </c>
      <c r="AN88" s="120">
        <f t="shared" si="189"/>
        <v>885458.33333333337</v>
      </c>
      <c r="AO88" s="120">
        <f t="shared" si="189"/>
        <v>1015729.1666666666</v>
      </c>
      <c r="AP88" s="120">
        <f t="shared" si="189"/>
        <v>907958.33333333337</v>
      </c>
      <c r="AQ88" s="120">
        <f t="shared" si="189"/>
        <v>1015729.1666666666</v>
      </c>
      <c r="AR88" s="120">
        <f t="shared" si="189"/>
        <v>968229.16666666663</v>
      </c>
      <c r="AS88" s="120">
        <f t="shared" si="189"/>
        <v>1038229.1666666666</v>
      </c>
      <c r="AT88" s="120">
        <f t="shared" si="189"/>
        <v>968229.16666666663</v>
      </c>
      <c r="AU88" s="120">
        <f t="shared" si="189"/>
        <v>1098500</v>
      </c>
      <c r="AV88" s="120">
        <f t="shared" si="189"/>
        <v>1121000</v>
      </c>
      <c r="AW88" s="120">
        <f t="shared" si="189"/>
        <v>1181270.8333333335</v>
      </c>
      <c r="AX88" s="120">
        <f t="shared" si="189"/>
        <v>1133770.8333333335</v>
      </c>
      <c r="AY88" s="120">
        <f t="shared" si="189"/>
        <v>1156270.8333333335</v>
      </c>
      <c r="AZ88" s="120">
        <f t="shared" si="189"/>
        <v>1133770.8333333335</v>
      </c>
      <c r="BA88" s="120">
        <f t="shared" si="189"/>
        <v>1181270.8333333335</v>
      </c>
      <c r="BB88" s="120">
        <f t="shared" si="189"/>
        <v>1286541.6666666667</v>
      </c>
      <c r="BC88" s="120">
        <f t="shared" si="189"/>
        <v>1264041.6666666667</v>
      </c>
      <c r="BD88" s="120">
        <f t="shared" si="189"/>
        <v>1346812.5</v>
      </c>
      <c r="BE88" s="120">
        <f t="shared" si="189"/>
        <v>1369312.5</v>
      </c>
      <c r="BF88" s="120">
        <f t="shared" si="189"/>
        <v>1299312.5</v>
      </c>
      <c r="BG88" s="120">
        <f t="shared" si="189"/>
        <v>1346812.5</v>
      </c>
      <c r="BH88" s="120">
        <f t="shared" si="189"/>
        <v>1369312.5</v>
      </c>
      <c r="BI88" s="120">
        <f t="shared" si="189"/>
        <v>1346812.5</v>
      </c>
      <c r="BJ88" s="120">
        <f t="shared" ref="BJ88:BU88" si="190">SUM(BJ85:BJ87)</f>
        <v>1299312.5</v>
      </c>
      <c r="BK88" s="120">
        <f t="shared" si="190"/>
        <v>1321812.5</v>
      </c>
      <c r="BL88" s="120">
        <f t="shared" si="190"/>
        <v>1364687.5</v>
      </c>
      <c r="BM88" s="120">
        <f t="shared" si="190"/>
        <v>1364687.5</v>
      </c>
      <c r="BN88" s="120">
        <f t="shared" si="190"/>
        <v>1191541.6666666667</v>
      </c>
      <c r="BO88" s="120">
        <f t="shared" si="190"/>
        <v>1294979.1666666667</v>
      </c>
      <c r="BP88" s="120">
        <f t="shared" si="190"/>
        <v>1272479.1666666667</v>
      </c>
      <c r="BQ88" s="120">
        <f t="shared" si="190"/>
        <v>1133770.8333333335</v>
      </c>
      <c r="BR88" s="120">
        <f t="shared" si="190"/>
        <v>1229604.1666666667</v>
      </c>
      <c r="BS88" s="120">
        <f t="shared" si="190"/>
        <v>1189708.3333333335</v>
      </c>
      <c r="BT88" s="120">
        <f t="shared" si="190"/>
        <v>1181270.8333333335</v>
      </c>
      <c r="BU88" s="120">
        <f t="shared" si="190"/>
        <v>1016562.5</v>
      </c>
    </row>
    <row r="89" spans="1:73" ht="15.75" customHeight="1" thickTop="1" x14ac:dyDescent="0.15"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L89" s="23"/>
      <c r="BM89" s="23"/>
      <c r="BN89" s="23"/>
      <c r="BO89" s="23"/>
      <c r="BP89" s="23"/>
      <c r="BQ89" s="23"/>
      <c r="BR89" s="23"/>
      <c r="BS89" s="23"/>
      <c r="BT89" s="23"/>
      <c r="BU89" s="23"/>
    </row>
    <row r="90" spans="1:73" ht="15.75" customHeight="1" x14ac:dyDescent="0.15"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23"/>
      <c r="BT90" s="23"/>
      <c r="BU90" s="23"/>
    </row>
    <row r="91" spans="1:73" ht="15.75" customHeight="1" x14ac:dyDescent="0.2">
      <c r="A91" s="125" t="s">
        <v>326</v>
      </c>
      <c r="B91" s="128">
        <v>46023</v>
      </c>
      <c r="C91" s="128">
        <v>46054</v>
      </c>
      <c r="D91" s="128">
        <v>46082</v>
      </c>
      <c r="E91" s="128">
        <v>46113</v>
      </c>
      <c r="F91" s="128">
        <v>46143</v>
      </c>
      <c r="G91" s="128">
        <v>46174</v>
      </c>
      <c r="H91" s="128">
        <v>46204</v>
      </c>
      <c r="I91" s="128">
        <v>46235</v>
      </c>
      <c r="J91" s="128">
        <v>46266</v>
      </c>
      <c r="K91" s="128">
        <v>46296</v>
      </c>
      <c r="L91" s="128">
        <v>46327</v>
      </c>
      <c r="M91" s="128">
        <v>46357</v>
      </c>
      <c r="N91" s="128">
        <v>46388</v>
      </c>
      <c r="O91" s="128">
        <v>46419</v>
      </c>
      <c r="P91" s="128">
        <v>46447</v>
      </c>
      <c r="Q91" s="128">
        <v>46478</v>
      </c>
      <c r="R91" s="128">
        <v>46508</v>
      </c>
      <c r="S91" s="128">
        <v>46539</v>
      </c>
      <c r="T91" s="128">
        <v>46569</v>
      </c>
      <c r="U91" s="128">
        <v>46600</v>
      </c>
      <c r="V91" s="128">
        <v>46631</v>
      </c>
      <c r="W91" s="128">
        <v>46661</v>
      </c>
      <c r="X91" s="128">
        <v>46692</v>
      </c>
      <c r="Y91" s="128">
        <v>46722</v>
      </c>
      <c r="Z91" s="128">
        <v>46753</v>
      </c>
      <c r="AA91" s="128">
        <v>46784</v>
      </c>
      <c r="AB91" s="128">
        <v>46813</v>
      </c>
      <c r="AC91" s="128">
        <v>46844</v>
      </c>
      <c r="AD91" s="128">
        <v>46874</v>
      </c>
      <c r="AE91" s="128">
        <v>46905</v>
      </c>
      <c r="AF91" s="128">
        <v>46935</v>
      </c>
      <c r="AG91" s="128">
        <v>46966</v>
      </c>
      <c r="AH91" s="128">
        <v>46997</v>
      </c>
      <c r="AI91" s="128">
        <v>47027</v>
      </c>
      <c r="AJ91" s="128">
        <v>47058</v>
      </c>
      <c r="AK91" s="128">
        <v>47088</v>
      </c>
      <c r="AL91" s="128">
        <v>47119</v>
      </c>
      <c r="AM91" s="128">
        <v>47150</v>
      </c>
      <c r="AN91" s="128">
        <v>47178</v>
      </c>
      <c r="AO91" s="128">
        <v>47209</v>
      </c>
      <c r="AP91" s="128">
        <v>47239</v>
      </c>
      <c r="AQ91" s="128">
        <v>47270</v>
      </c>
      <c r="AR91" s="128">
        <v>47300</v>
      </c>
      <c r="AS91" s="128">
        <v>47331</v>
      </c>
      <c r="AT91" s="128">
        <v>47362</v>
      </c>
      <c r="AU91" s="128">
        <v>47392</v>
      </c>
      <c r="AV91" s="128">
        <v>47423</v>
      </c>
      <c r="AW91" s="128">
        <v>47453</v>
      </c>
      <c r="AX91" s="128">
        <v>47484</v>
      </c>
      <c r="AY91" s="128">
        <v>47515</v>
      </c>
      <c r="AZ91" s="128">
        <v>47543</v>
      </c>
      <c r="BA91" s="128">
        <v>47574</v>
      </c>
      <c r="BB91" s="128">
        <v>47604</v>
      </c>
      <c r="BC91" s="128">
        <v>47635</v>
      </c>
      <c r="BD91" s="128">
        <v>47665</v>
      </c>
      <c r="BE91" s="128">
        <v>47696</v>
      </c>
      <c r="BF91" s="128">
        <v>47727</v>
      </c>
      <c r="BG91" s="128">
        <v>47757</v>
      </c>
      <c r="BH91" s="128">
        <v>47788</v>
      </c>
      <c r="BI91" s="128">
        <v>47818</v>
      </c>
      <c r="BJ91" s="128">
        <v>47849</v>
      </c>
      <c r="BK91" s="128">
        <v>47880</v>
      </c>
      <c r="BL91" s="128">
        <v>47908</v>
      </c>
      <c r="BM91" s="128">
        <v>47939</v>
      </c>
      <c r="BN91" s="128">
        <v>47969</v>
      </c>
      <c r="BO91" s="128">
        <v>48000</v>
      </c>
      <c r="BP91" s="128">
        <v>48030</v>
      </c>
      <c r="BQ91" s="128">
        <v>48061</v>
      </c>
      <c r="BR91" s="128">
        <v>48092</v>
      </c>
      <c r="BS91" s="128">
        <v>48122</v>
      </c>
      <c r="BT91" s="128">
        <v>48153</v>
      </c>
      <c r="BU91" s="128">
        <v>48183</v>
      </c>
    </row>
    <row r="92" spans="1:73" ht="15.75" customHeight="1" x14ac:dyDescent="0.2">
      <c r="A92" s="71" t="s">
        <v>592</v>
      </c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>
        <v>1</v>
      </c>
      <c r="Q92" s="23"/>
      <c r="R92" s="23"/>
      <c r="S92" s="23"/>
      <c r="T92" s="23">
        <v>1</v>
      </c>
      <c r="U92" s="23"/>
      <c r="V92" s="23"/>
      <c r="W92" s="23">
        <v>1</v>
      </c>
      <c r="X92" s="23"/>
      <c r="Y92" s="23"/>
      <c r="Z92" s="23"/>
      <c r="AA92" s="23">
        <v>1</v>
      </c>
      <c r="AB92" s="23"/>
      <c r="AC92" s="23"/>
      <c r="AD92" s="23">
        <v>1</v>
      </c>
      <c r="AE92" s="23"/>
      <c r="AF92" s="23"/>
      <c r="AG92" s="23">
        <v>1</v>
      </c>
      <c r="AH92" s="23"/>
      <c r="AI92" s="23">
        <v>1</v>
      </c>
      <c r="AJ92" s="23">
        <v>1</v>
      </c>
      <c r="AK92" s="23">
        <v>1</v>
      </c>
      <c r="AL92" s="23">
        <v>1</v>
      </c>
      <c r="AM92" s="23">
        <v>1</v>
      </c>
      <c r="AN92" s="23">
        <v>1</v>
      </c>
      <c r="AO92" s="23">
        <v>1</v>
      </c>
      <c r="AP92" s="23">
        <v>1</v>
      </c>
      <c r="AQ92" s="23">
        <v>1</v>
      </c>
      <c r="AR92" s="23">
        <v>1</v>
      </c>
      <c r="AS92" s="23">
        <v>1</v>
      </c>
      <c r="AT92" s="23">
        <v>1</v>
      </c>
      <c r="AU92" s="23">
        <v>1</v>
      </c>
      <c r="AV92" s="23">
        <v>3</v>
      </c>
      <c r="AW92" s="23">
        <v>2</v>
      </c>
      <c r="AX92" s="23">
        <v>2</v>
      </c>
      <c r="AY92" s="23">
        <v>3</v>
      </c>
      <c r="AZ92" s="23">
        <v>2</v>
      </c>
      <c r="BA92" s="23">
        <v>2</v>
      </c>
      <c r="BB92" s="23">
        <v>2</v>
      </c>
      <c r="BC92" s="23">
        <v>2</v>
      </c>
      <c r="BD92" s="23">
        <v>2</v>
      </c>
      <c r="BE92" s="23">
        <v>4</v>
      </c>
      <c r="BF92" s="23">
        <v>4</v>
      </c>
      <c r="BG92" s="23">
        <v>3</v>
      </c>
      <c r="BH92" s="23">
        <v>4</v>
      </c>
      <c r="BI92" s="23">
        <v>4</v>
      </c>
      <c r="BJ92" s="23">
        <v>3</v>
      </c>
      <c r="BK92" s="23">
        <v>4</v>
      </c>
      <c r="BL92" s="23">
        <v>4</v>
      </c>
      <c r="BM92" s="23">
        <v>3</v>
      </c>
      <c r="BN92" s="23">
        <v>4</v>
      </c>
      <c r="BO92" s="23">
        <v>4</v>
      </c>
      <c r="BP92" s="23">
        <v>3</v>
      </c>
      <c r="BQ92" s="23">
        <v>4</v>
      </c>
      <c r="BR92" s="23">
        <v>4</v>
      </c>
      <c r="BS92" s="23">
        <v>4</v>
      </c>
      <c r="BT92" s="23">
        <v>4</v>
      </c>
      <c r="BU92" s="23">
        <v>4</v>
      </c>
    </row>
    <row r="93" spans="1:73" ht="15.75" customHeight="1" x14ac:dyDescent="0.2">
      <c r="A93" s="71" t="s">
        <v>602</v>
      </c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>
        <f>O93+P92</f>
        <v>1</v>
      </c>
      <c r="Q93" s="23">
        <f t="shared" ref="Q93" si="191">P93+Q92</f>
        <v>1</v>
      </c>
      <c r="R93" s="23">
        <f t="shared" ref="R93" si="192">Q93+R92</f>
        <v>1</v>
      </c>
      <c r="S93" s="23">
        <f t="shared" ref="S93" si="193">R93+S92</f>
        <v>1</v>
      </c>
      <c r="T93" s="23">
        <f t="shared" ref="T93" si="194">S93+T92</f>
        <v>2</v>
      </c>
      <c r="U93" s="23">
        <f t="shared" ref="U93" si="195">T93+U92</f>
        <v>2</v>
      </c>
      <c r="V93" s="23">
        <f t="shared" ref="V93" si="196">U93+V92</f>
        <v>2</v>
      </c>
      <c r="W93" s="23">
        <f>V93+W92-K92</f>
        <v>3</v>
      </c>
      <c r="X93" s="23">
        <f>W93+X92-L92</f>
        <v>3</v>
      </c>
      <c r="Y93" s="23">
        <f t="shared" ref="Y93" si="197">X93+Y92</f>
        <v>3</v>
      </c>
      <c r="Z93" s="23">
        <f t="shared" ref="Z93" si="198">Y93+Z92</f>
        <v>3</v>
      </c>
      <c r="AA93" s="23">
        <f>Z93+AA92-O92</f>
        <v>4</v>
      </c>
      <c r="AB93" s="23">
        <f>AA93+AB92-P92</f>
        <v>3</v>
      </c>
      <c r="AC93" s="23">
        <f t="shared" ref="AC93:BU93" si="199">AB93+AC92-Q92</f>
        <v>3</v>
      </c>
      <c r="AD93" s="23">
        <f t="shared" si="199"/>
        <v>4</v>
      </c>
      <c r="AE93" s="23">
        <f t="shared" si="199"/>
        <v>4</v>
      </c>
      <c r="AF93" s="23">
        <f t="shared" si="199"/>
        <v>3</v>
      </c>
      <c r="AG93" s="23">
        <f t="shared" si="199"/>
        <v>4</v>
      </c>
      <c r="AH93" s="23">
        <f t="shared" si="199"/>
        <v>4</v>
      </c>
      <c r="AI93" s="23">
        <f t="shared" si="199"/>
        <v>4</v>
      </c>
      <c r="AJ93" s="23">
        <f t="shared" si="199"/>
        <v>5</v>
      </c>
      <c r="AK93" s="23">
        <f t="shared" si="199"/>
        <v>6</v>
      </c>
      <c r="AL93" s="23">
        <f t="shared" si="199"/>
        <v>7</v>
      </c>
      <c r="AM93" s="23">
        <f t="shared" si="199"/>
        <v>7</v>
      </c>
      <c r="AN93" s="23">
        <f t="shared" si="199"/>
        <v>8</v>
      </c>
      <c r="AO93" s="23">
        <f t="shared" si="199"/>
        <v>9</v>
      </c>
      <c r="AP93" s="23">
        <f t="shared" si="199"/>
        <v>9</v>
      </c>
      <c r="AQ93" s="23">
        <f t="shared" si="199"/>
        <v>10</v>
      </c>
      <c r="AR93" s="23">
        <f t="shared" si="199"/>
        <v>11</v>
      </c>
      <c r="AS93" s="23">
        <f t="shared" si="199"/>
        <v>11</v>
      </c>
      <c r="AT93" s="23">
        <f t="shared" si="199"/>
        <v>12</v>
      </c>
      <c r="AU93" s="23">
        <f t="shared" si="199"/>
        <v>12</v>
      </c>
      <c r="AV93" s="23">
        <f t="shared" si="199"/>
        <v>14</v>
      </c>
      <c r="AW93" s="23">
        <f t="shared" si="199"/>
        <v>15</v>
      </c>
      <c r="AX93" s="23">
        <f t="shared" si="199"/>
        <v>16</v>
      </c>
      <c r="AY93" s="23">
        <f t="shared" si="199"/>
        <v>18</v>
      </c>
      <c r="AZ93" s="23">
        <f t="shared" si="199"/>
        <v>19</v>
      </c>
      <c r="BA93" s="23">
        <f t="shared" si="199"/>
        <v>20</v>
      </c>
      <c r="BB93" s="23">
        <f t="shared" si="199"/>
        <v>21</v>
      </c>
      <c r="BC93" s="23">
        <f t="shared" si="199"/>
        <v>22</v>
      </c>
      <c r="BD93" s="23">
        <f t="shared" si="199"/>
        <v>23</v>
      </c>
      <c r="BE93" s="23">
        <f t="shared" si="199"/>
        <v>26</v>
      </c>
      <c r="BF93" s="23">
        <f t="shared" si="199"/>
        <v>29</v>
      </c>
      <c r="BG93" s="23">
        <f t="shared" si="199"/>
        <v>31</v>
      </c>
      <c r="BH93" s="23">
        <f t="shared" si="199"/>
        <v>32</v>
      </c>
      <c r="BI93" s="23">
        <f t="shared" si="199"/>
        <v>34</v>
      </c>
      <c r="BJ93" s="23">
        <f t="shared" si="199"/>
        <v>35</v>
      </c>
      <c r="BK93" s="23">
        <f t="shared" si="199"/>
        <v>36</v>
      </c>
      <c r="BL93" s="23">
        <f t="shared" si="199"/>
        <v>38</v>
      </c>
      <c r="BM93" s="23">
        <f t="shared" si="199"/>
        <v>39</v>
      </c>
      <c r="BN93" s="23">
        <f t="shared" si="199"/>
        <v>41</v>
      </c>
      <c r="BO93" s="23">
        <f t="shared" si="199"/>
        <v>43</v>
      </c>
      <c r="BP93" s="23">
        <f t="shared" si="199"/>
        <v>44</v>
      </c>
      <c r="BQ93" s="23">
        <f t="shared" si="199"/>
        <v>44</v>
      </c>
      <c r="BR93" s="23">
        <f t="shared" si="199"/>
        <v>44</v>
      </c>
      <c r="BS93" s="23">
        <f t="shared" si="199"/>
        <v>45</v>
      </c>
      <c r="BT93" s="23">
        <f t="shared" si="199"/>
        <v>45</v>
      </c>
      <c r="BU93" s="23">
        <f t="shared" si="199"/>
        <v>45</v>
      </c>
    </row>
    <row r="94" spans="1:73" ht="15.75" customHeight="1" x14ac:dyDescent="0.2">
      <c r="A94" s="71" t="s">
        <v>603</v>
      </c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>
        <v>1</v>
      </c>
      <c r="AC94" s="23"/>
      <c r="AD94" s="23"/>
      <c r="AE94" s="23"/>
      <c r="AF94" s="23"/>
      <c r="AG94" s="23"/>
      <c r="AH94" s="23">
        <v>1</v>
      </c>
      <c r="AI94" s="23"/>
      <c r="AJ94" s="23">
        <v>1</v>
      </c>
      <c r="AK94" s="23">
        <v>1</v>
      </c>
      <c r="AL94" s="23">
        <v>1</v>
      </c>
      <c r="AM94" s="23"/>
      <c r="AN94" s="23">
        <v>1</v>
      </c>
      <c r="AO94" s="23">
        <v>1</v>
      </c>
      <c r="AP94" s="23">
        <v>1</v>
      </c>
      <c r="AQ94" s="23"/>
      <c r="AR94" s="23">
        <v>1</v>
      </c>
      <c r="AS94" s="23">
        <v>1</v>
      </c>
      <c r="AT94" s="23">
        <v>1</v>
      </c>
      <c r="AU94" s="23">
        <v>2</v>
      </c>
      <c r="AV94" s="23">
        <v>2</v>
      </c>
      <c r="AW94" s="23">
        <v>2</v>
      </c>
      <c r="AX94" s="23">
        <v>2</v>
      </c>
      <c r="AY94" s="23">
        <v>1</v>
      </c>
      <c r="AZ94" s="23">
        <v>1</v>
      </c>
      <c r="BA94" s="23">
        <v>2</v>
      </c>
      <c r="BB94" s="23">
        <v>1</v>
      </c>
      <c r="BC94" s="23">
        <v>2</v>
      </c>
      <c r="BD94" s="23">
        <v>2</v>
      </c>
      <c r="BE94" s="23">
        <v>2</v>
      </c>
      <c r="BF94" s="23">
        <v>2</v>
      </c>
      <c r="BG94" s="23">
        <v>4</v>
      </c>
      <c r="BH94" s="23">
        <v>3</v>
      </c>
      <c r="BI94" s="23">
        <v>3</v>
      </c>
      <c r="BJ94" s="23">
        <v>4</v>
      </c>
      <c r="BK94" s="23">
        <v>3</v>
      </c>
      <c r="BL94" s="23">
        <v>3</v>
      </c>
      <c r="BM94" s="23">
        <v>4</v>
      </c>
      <c r="BN94" s="23">
        <v>3</v>
      </c>
      <c r="BO94" s="23">
        <v>3</v>
      </c>
      <c r="BP94" s="23">
        <v>4</v>
      </c>
      <c r="BQ94" s="23">
        <v>3</v>
      </c>
      <c r="BR94" s="23">
        <v>3</v>
      </c>
      <c r="BS94" s="23">
        <v>4</v>
      </c>
      <c r="BT94" s="23">
        <v>3</v>
      </c>
      <c r="BU94" s="23">
        <v>3</v>
      </c>
    </row>
    <row r="95" spans="1:73" ht="15.75" customHeight="1" x14ac:dyDescent="0.2">
      <c r="A95" s="71" t="s">
        <v>604</v>
      </c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>
        <f>O95+P94</f>
        <v>0</v>
      </c>
      <c r="Q95" s="23">
        <f t="shared" ref="Q95" si="200">P95+Q94</f>
        <v>0</v>
      </c>
      <c r="R95" s="23">
        <f t="shared" ref="R95" si="201">Q95+R94</f>
        <v>0</v>
      </c>
      <c r="S95" s="23">
        <f t="shared" ref="S95" si="202">R95+S94</f>
        <v>0</v>
      </c>
      <c r="T95" s="23">
        <f t="shared" ref="T95" si="203">S95+T94</f>
        <v>0</v>
      </c>
      <c r="U95" s="23">
        <f t="shared" ref="U95" si="204">T95+U94</f>
        <v>0</v>
      </c>
      <c r="V95" s="23">
        <f t="shared" ref="V95" si="205">U95+V94</f>
        <v>0</v>
      </c>
      <c r="W95" s="23">
        <f>V95+W94-K94</f>
        <v>0</v>
      </c>
      <c r="X95" s="23">
        <f>W95+X94-L94</f>
        <v>0</v>
      </c>
      <c r="Y95" s="23">
        <f t="shared" ref="Y95" si="206">X95+Y94</f>
        <v>0</v>
      </c>
      <c r="Z95" s="23">
        <f t="shared" ref="Z95" si="207">Y95+Z94</f>
        <v>0</v>
      </c>
      <c r="AA95" s="23">
        <f t="shared" ref="AA95" si="208">Z95+AA94</f>
        <v>0</v>
      </c>
      <c r="AB95" s="23">
        <f t="shared" ref="AB95" si="209">AA95+AB94</f>
        <v>1</v>
      </c>
      <c r="AC95" s="23">
        <f t="shared" ref="AC95" si="210">AB95+AC94</f>
        <v>1</v>
      </c>
      <c r="AD95" s="23">
        <f t="shared" ref="AD95" si="211">AC95+AD94</f>
        <v>1</v>
      </c>
      <c r="AE95" s="23">
        <f t="shared" ref="AE95" si="212">AD95+AE94</f>
        <v>1</v>
      </c>
      <c r="AF95" s="23">
        <f t="shared" ref="AF95" si="213">AE95+AF94</f>
        <v>1</v>
      </c>
      <c r="AG95" s="23">
        <f t="shared" ref="AG95" si="214">AF95+AG94-U94</f>
        <v>1</v>
      </c>
      <c r="AH95" s="23">
        <f t="shared" ref="AH95" si="215">AG95+AH94-V94</f>
        <v>2</v>
      </c>
      <c r="AI95" s="23">
        <f t="shared" ref="AI95" si="216">AH95+AI94-W94</f>
        <v>2</v>
      </c>
      <c r="AJ95" s="23">
        <f t="shared" ref="AJ95" si="217">AI95+AJ94-X94</f>
        <v>3</v>
      </c>
      <c r="AK95" s="23">
        <f t="shared" ref="AK95" si="218">AJ95+AK94-Y94</f>
        <v>4</v>
      </c>
      <c r="AL95" s="23">
        <f t="shared" ref="AL95" si="219">AK95+AL94-Z94</f>
        <v>5</v>
      </c>
      <c r="AM95" s="23">
        <f t="shared" ref="AM95" si="220">AL95+AM94-AA94</f>
        <v>5</v>
      </c>
      <c r="AN95" s="23">
        <f t="shared" ref="AN95" si="221">AM95+AN94-AB94</f>
        <v>5</v>
      </c>
      <c r="AO95" s="23">
        <f t="shared" ref="AO95" si="222">AN95+AO94-AC94</f>
        <v>6</v>
      </c>
      <c r="AP95" s="23">
        <f t="shared" ref="AP95" si="223">AO95+AP94-AD94</f>
        <v>7</v>
      </c>
      <c r="AQ95" s="23">
        <f t="shared" ref="AQ95" si="224">AP95+AQ94-AE94</f>
        <v>7</v>
      </c>
      <c r="AR95" s="23">
        <f t="shared" ref="AR95" si="225">AQ95+AR94-AF94</f>
        <v>8</v>
      </c>
      <c r="AS95" s="23">
        <f t="shared" ref="AS95" si="226">AR95+AS94-AG94</f>
        <v>9</v>
      </c>
      <c r="AT95" s="23">
        <f t="shared" ref="AT95" si="227">AS95+AT94-AH94</f>
        <v>9</v>
      </c>
      <c r="AU95" s="23">
        <f t="shared" ref="AU95" si="228">AT95+AU94-AI94</f>
        <v>11</v>
      </c>
      <c r="AV95" s="23">
        <f t="shared" ref="AV95" si="229">AU95+AV94-AJ94</f>
        <v>12</v>
      </c>
      <c r="AW95" s="23">
        <f t="shared" ref="AW95" si="230">AV95+AW94-AK94</f>
        <v>13</v>
      </c>
      <c r="AX95" s="23">
        <f t="shared" ref="AX95" si="231">AW95+AX94-AL94</f>
        <v>14</v>
      </c>
      <c r="AY95" s="23">
        <f t="shared" ref="AY95" si="232">AX95+AY94-AM94</f>
        <v>15</v>
      </c>
      <c r="AZ95" s="23">
        <f t="shared" ref="AZ95" si="233">AY95+AZ94-AN94</f>
        <v>15</v>
      </c>
      <c r="BA95" s="23">
        <f t="shared" ref="BA95" si="234">AZ95+BA94-AO94</f>
        <v>16</v>
      </c>
      <c r="BB95" s="23">
        <f t="shared" ref="BB95" si="235">BA95+BB94-AP94</f>
        <v>16</v>
      </c>
      <c r="BC95" s="23">
        <f t="shared" ref="BC95" si="236">BB95+BC94-AQ94</f>
        <v>18</v>
      </c>
      <c r="BD95" s="23">
        <f t="shared" ref="BD95" si="237">BC95+BD94-AR94</f>
        <v>19</v>
      </c>
      <c r="BE95" s="23">
        <f t="shared" ref="BE95" si="238">BD95+BE94-AS94</f>
        <v>20</v>
      </c>
      <c r="BF95" s="23">
        <f t="shared" ref="BF95" si="239">BE95+BF94-AT94</f>
        <v>21</v>
      </c>
      <c r="BG95" s="23">
        <f t="shared" ref="BG95" si="240">BF95+BG94-AU94</f>
        <v>23</v>
      </c>
      <c r="BH95" s="23">
        <f t="shared" ref="BH95" si="241">BG95+BH94-AV94</f>
        <v>24</v>
      </c>
      <c r="BI95" s="23">
        <f t="shared" ref="BI95" si="242">BH95+BI94-AW94</f>
        <v>25</v>
      </c>
      <c r="BJ95" s="23">
        <f t="shared" ref="BJ95" si="243">BI95+BJ94-AX94</f>
        <v>27</v>
      </c>
      <c r="BK95" s="23">
        <f t="shared" ref="BK95" si="244">BJ95+BK94-AY94</f>
        <v>29</v>
      </c>
      <c r="BL95" s="23">
        <f t="shared" ref="BL95" si="245">BK95+BL94-AZ94</f>
        <v>31</v>
      </c>
      <c r="BM95" s="23">
        <f t="shared" ref="BM95" si="246">BL95+BM94-BA94</f>
        <v>33</v>
      </c>
      <c r="BN95" s="23">
        <f t="shared" ref="BN95" si="247">BM95+BN94-BB94</f>
        <v>35</v>
      </c>
      <c r="BO95" s="23">
        <f t="shared" ref="BO95" si="248">BN95+BO94-BC94</f>
        <v>36</v>
      </c>
      <c r="BP95" s="23">
        <f t="shared" ref="BP95" si="249">BO95+BP94-BD94</f>
        <v>38</v>
      </c>
      <c r="BQ95" s="23">
        <f t="shared" ref="BQ95" si="250">BP95+BQ94-BE94</f>
        <v>39</v>
      </c>
      <c r="BR95" s="23">
        <f t="shared" ref="BR95" si="251">BQ95+BR94-BF94</f>
        <v>40</v>
      </c>
      <c r="BS95" s="23">
        <f t="shared" ref="BS95" si="252">BR95+BS94-BG94</f>
        <v>40</v>
      </c>
      <c r="BT95" s="23">
        <f t="shared" ref="BT95" si="253">BS95+BT94-BH94</f>
        <v>40</v>
      </c>
      <c r="BU95" s="23">
        <f t="shared" ref="BU95" si="254">BT95+BU94-BI94</f>
        <v>40</v>
      </c>
    </row>
    <row r="96" spans="1:73" ht="15.75" customHeight="1" x14ac:dyDescent="0.2">
      <c r="A96" s="71" t="s">
        <v>605</v>
      </c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>
        <v>1</v>
      </c>
      <c r="AJ96" s="23"/>
      <c r="AK96" s="23"/>
      <c r="AL96" s="23"/>
      <c r="AM96" s="23"/>
      <c r="AN96" s="23"/>
      <c r="AO96" s="23">
        <v>1</v>
      </c>
      <c r="AP96" s="23"/>
      <c r="AQ96" s="23"/>
      <c r="AR96" s="23"/>
      <c r="AS96" s="23"/>
      <c r="AT96" s="23"/>
      <c r="AU96" s="23">
        <v>1</v>
      </c>
      <c r="AV96" s="23"/>
      <c r="AW96" s="23"/>
      <c r="AX96" s="23">
        <v>1</v>
      </c>
      <c r="AY96" s="23"/>
      <c r="AZ96" s="23">
        <v>1</v>
      </c>
      <c r="BA96" s="23">
        <v>1</v>
      </c>
      <c r="BB96" s="23"/>
      <c r="BC96" s="23"/>
      <c r="BD96" s="23">
        <v>1</v>
      </c>
      <c r="BE96" s="23"/>
      <c r="BF96" s="23">
        <v>1</v>
      </c>
      <c r="BG96" s="23"/>
      <c r="BH96" s="23">
        <v>1</v>
      </c>
      <c r="BI96" s="23">
        <v>1</v>
      </c>
      <c r="BJ96" s="23">
        <v>1</v>
      </c>
      <c r="BK96" s="23">
        <v>1</v>
      </c>
      <c r="BL96" s="23">
        <v>1</v>
      </c>
      <c r="BM96" s="23">
        <v>1</v>
      </c>
      <c r="BN96" s="23">
        <v>1</v>
      </c>
      <c r="BO96" s="23">
        <v>1</v>
      </c>
      <c r="BP96" s="23">
        <v>1</v>
      </c>
      <c r="BQ96" s="23">
        <v>1</v>
      </c>
      <c r="BR96" s="23">
        <v>1</v>
      </c>
      <c r="BS96" s="23">
        <v>1</v>
      </c>
      <c r="BT96" s="23"/>
      <c r="BU96" s="23">
        <v>1</v>
      </c>
    </row>
    <row r="97" spans="1:73" ht="15.75" customHeight="1" x14ac:dyDescent="0.2">
      <c r="A97" s="71" t="s">
        <v>606</v>
      </c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>
        <f>O97+P96</f>
        <v>0</v>
      </c>
      <c r="Q97" s="23">
        <f t="shared" ref="Q97" si="255">P97+Q96</f>
        <v>0</v>
      </c>
      <c r="R97" s="23">
        <f t="shared" ref="R97" si="256">Q97+R96</f>
        <v>0</v>
      </c>
      <c r="S97" s="23">
        <f t="shared" ref="S97" si="257">R97+S96</f>
        <v>0</v>
      </c>
      <c r="T97" s="23">
        <f t="shared" ref="T97" si="258">S97+T96</f>
        <v>0</v>
      </c>
      <c r="U97" s="23">
        <f t="shared" ref="U97" si="259">T97+U96</f>
        <v>0</v>
      </c>
      <c r="V97" s="23">
        <f t="shared" ref="V97" si="260">U97+V96</f>
        <v>0</v>
      </c>
      <c r="W97" s="23">
        <f>V97+W96-K96</f>
        <v>0</v>
      </c>
      <c r="X97" s="23">
        <f>W97+X96-L96</f>
        <v>0</v>
      </c>
      <c r="Y97" s="23">
        <f t="shared" ref="Y97" si="261">X97+Y96</f>
        <v>0</v>
      </c>
      <c r="Z97" s="23">
        <f t="shared" ref="Z97" si="262">Y97+Z96</f>
        <v>0</v>
      </c>
      <c r="AA97" s="23">
        <f t="shared" ref="AA97" si="263">Z97+AA96</f>
        <v>0</v>
      </c>
      <c r="AB97" s="23">
        <f t="shared" ref="AB97" si="264">AA97+AB96</f>
        <v>0</v>
      </c>
      <c r="AC97" s="23">
        <f t="shared" ref="AC97" si="265">AB97+AC96</f>
        <v>0</v>
      </c>
      <c r="AD97" s="23">
        <f t="shared" ref="AD97" si="266">AC97+AD96</f>
        <v>0</v>
      </c>
      <c r="AE97" s="23">
        <f t="shared" ref="AE97" si="267">AD97+AE96</f>
        <v>0</v>
      </c>
      <c r="AF97" s="23">
        <f t="shared" ref="AF97" si="268">AE97+AF96</f>
        <v>0</v>
      </c>
      <c r="AG97" s="23">
        <f t="shared" ref="AG97" si="269">AF97+AG96-U96</f>
        <v>0</v>
      </c>
      <c r="AH97" s="23">
        <f t="shared" ref="AH97" si="270">AG97+AH96-V96</f>
        <v>0</v>
      </c>
      <c r="AI97" s="23">
        <f t="shared" ref="AI97" si="271">AH97+AI96-W96</f>
        <v>1</v>
      </c>
      <c r="AJ97" s="23">
        <f t="shared" ref="AJ97" si="272">AI97+AJ96-X96</f>
        <v>1</v>
      </c>
      <c r="AK97" s="23">
        <f t="shared" ref="AK97" si="273">AJ97+AK96-Y96</f>
        <v>1</v>
      </c>
      <c r="AL97" s="23">
        <f t="shared" ref="AL97" si="274">AK97+AL96-Z96</f>
        <v>1</v>
      </c>
      <c r="AM97" s="23">
        <f t="shared" ref="AM97" si="275">AL97+AM96-AA96</f>
        <v>1</v>
      </c>
      <c r="AN97" s="23">
        <f t="shared" ref="AN97" si="276">AM97+AN96-AB96</f>
        <v>1</v>
      </c>
      <c r="AO97" s="23">
        <f t="shared" ref="AO97" si="277">AN97+AO96-AC96</f>
        <v>2</v>
      </c>
      <c r="AP97" s="23">
        <f t="shared" ref="AP97" si="278">AO97+AP96-AD96</f>
        <v>2</v>
      </c>
      <c r="AQ97" s="23">
        <f t="shared" ref="AQ97" si="279">AP97+AQ96-AE96</f>
        <v>2</v>
      </c>
      <c r="AR97" s="23">
        <f t="shared" ref="AR97" si="280">AQ97+AR96-AF96</f>
        <v>2</v>
      </c>
      <c r="AS97" s="23">
        <f t="shared" ref="AS97" si="281">AR97+AS96-AG96</f>
        <v>2</v>
      </c>
      <c r="AT97" s="23">
        <f t="shared" ref="AT97" si="282">AS97+AT96-AH96</f>
        <v>2</v>
      </c>
      <c r="AU97" s="23">
        <f t="shared" ref="AU97" si="283">AT97+AU96-AI96</f>
        <v>2</v>
      </c>
      <c r="AV97" s="23">
        <f t="shared" ref="AV97" si="284">AU97+AV96-AJ96</f>
        <v>2</v>
      </c>
      <c r="AW97" s="23">
        <f t="shared" ref="AW97" si="285">AV97+AW96-AK96</f>
        <v>2</v>
      </c>
      <c r="AX97" s="23">
        <f t="shared" ref="AX97" si="286">AW97+AX96-AL96</f>
        <v>3</v>
      </c>
      <c r="AY97" s="23">
        <f t="shared" ref="AY97" si="287">AX97+AY96-AM96</f>
        <v>3</v>
      </c>
      <c r="AZ97" s="23">
        <f t="shared" ref="AZ97" si="288">AY97+AZ96-AN96</f>
        <v>4</v>
      </c>
      <c r="BA97" s="23">
        <f t="shared" ref="BA97" si="289">AZ97+BA96-AO96</f>
        <v>4</v>
      </c>
      <c r="BB97" s="23">
        <f t="shared" ref="BB97" si="290">BA97+BB96-AP96</f>
        <v>4</v>
      </c>
      <c r="BC97" s="23">
        <f t="shared" ref="BC97" si="291">BB97+BC96-AQ96</f>
        <v>4</v>
      </c>
      <c r="BD97" s="23">
        <f t="shared" ref="BD97" si="292">BC97+BD96-AR96</f>
        <v>5</v>
      </c>
      <c r="BE97" s="23">
        <f t="shared" ref="BE97" si="293">BD97+BE96-AS96</f>
        <v>5</v>
      </c>
      <c r="BF97" s="23">
        <f t="shared" ref="BF97" si="294">BE97+BF96-AT96</f>
        <v>6</v>
      </c>
      <c r="BG97" s="23">
        <f t="shared" ref="BG97" si="295">BF97+BG96-AU96</f>
        <v>5</v>
      </c>
      <c r="BH97" s="23">
        <f t="shared" ref="BH97" si="296">BG97+BH96-AV96</f>
        <v>6</v>
      </c>
      <c r="BI97" s="23">
        <f t="shared" ref="BI97" si="297">BH97+BI96-AW96</f>
        <v>7</v>
      </c>
      <c r="BJ97" s="23">
        <f t="shared" ref="BJ97" si="298">BI97+BJ96-AX96</f>
        <v>7</v>
      </c>
      <c r="BK97" s="23">
        <f t="shared" ref="BK97" si="299">BJ97+BK96-AY96</f>
        <v>8</v>
      </c>
      <c r="BL97" s="23">
        <f t="shared" ref="BL97" si="300">BK97+BL96-AZ96</f>
        <v>8</v>
      </c>
      <c r="BM97" s="23">
        <f t="shared" ref="BM97" si="301">BL97+BM96-BA96</f>
        <v>8</v>
      </c>
      <c r="BN97" s="23">
        <f t="shared" ref="BN97" si="302">BM97+BN96-BB96</f>
        <v>9</v>
      </c>
      <c r="BO97" s="23">
        <f t="shared" ref="BO97" si="303">BN97+BO96-BC96</f>
        <v>10</v>
      </c>
      <c r="BP97" s="23">
        <f t="shared" ref="BP97" si="304">BO97+BP96-BD96</f>
        <v>10</v>
      </c>
      <c r="BQ97" s="23">
        <f t="shared" ref="BQ97" si="305">BP97+BQ96-BE96</f>
        <v>11</v>
      </c>
      <c r="BR97" s="23">
        <f t="shared" ref="BR97" si="306">BQ97+BR96-BF96</f>
        <v>11</v>
      </c>
      <c r="BS97" s="23">
        <f t="shared" ref="BS97" si="307">BR97+BS96-BG96</f>
        <v>12</v>
      </c>
      <c r="BT97" s="23">
        <f t="shared" ref="BT97" si="308">BS97+BT96-BH96</f>
        <v>11</v>
      </c>
      <c r="BU97" s="23">
        <f t="shared" ref="BU97" si="309">BT97+BU96-BI96</f>
        <v>11</v>
      </c>
    </row>
    <row r="98" spans="1:73" ht="15.75" customHeight="1" x14ac:dyDescent="0.2">
      <c r="A98" s="63"/>
      <c r="B98" s="63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63"/>
      <c r="AA98" s="63"/>
      <c r="AB98" s="63"/>
      <c r="AC98" s="63"/>
      <c r="AD98" s="63"/>
      <c r="AE98" s="63"/>
      <c r="AF98" s="63"/>
      <c r="AG98" s="63"/>
      <c r="AH98" s="63"/>
      <c r="AI98" s="63"/>
      <c r="AJ98" s="63"/>
      <c r="AK98" s="63"/>
      <c r="AL98" s="63"/>
      <c r="AM98" s="63"/>
      <c r="AN98" s="63"/>
      <c r="AO98" s="63"/>
      <c r="AP98" s="63"/>
      <c r="AQ98" s="63"/>
      <c r="AR98" s="63"/>
      <c r="AS98" s="63"/>
      <c r="AT98" s="63"/>
      <c r="AU98" s="63"/>
      <c r="AV98" s="63"/>
      <c r="AW98" s="63"/>
      <c r="AX98" s="63"/>
      <c r="AY98" s="63"/>
      <c r="AZ98" s="63"/>
      <c r="BA98" s="63"/>
      <c r="BB98" s="63"/>
      <c r="BC98" s="63"/>
      <c r="BD98" s="63"/>
      <c r="BE98" s="63"/>
      <c r="BF98" s="63"/>
      <c r="BG98" s="63"/>
      <c r="BH98" s="63"/>
      <c r="BI98" s="63"/>
      <c r="BJ98" s="63"/>
      <c r="BK98" s="63"/>
      <c r="BL98" s="63"/>
      <c r="BM98" s="63"/>
      <c r="BN98" s="63"/>
      <c r="BO98" s="63"/>
      <c r="BP98" s="63"/>
      <c r="BQ98" s="63"/>
      <c r="BR98" s="63"/>
      <c r="BS98" s="63"/>
      <c r="BT98" s="63"/>
      <c r="BU98" s="63"/>
    </row>
    <row r="99" spans="1:73" ht="15.75" customHeight="1" x14ac:dyDescent="0.2">
      <c r="A99" s="71" t="s">
        <v>607</v>
      </c>
      <c r="B99" s="23">
        <f t="shared" ref="B99:BI99" si="310">(B93*$B$67/12)+(B95*$C$67/12)+(B97*$D$67/12)</f>
        <v>0</v>
      </c>
      <c r="C99" s="23">
        <f t="shared" si="310"/>
        <v>0</v>
      </c>
      <c r="D99" s="23">
        <f t="shared" si="310"/>
        <v>0</v>
      </c>
      <c r="E99" s="23">
        <f t="shared" si="310"/>
        <v>0</v>
      </c>
      <c r="F99" s="23">
        <f t="shared" si="310"/>
        <v>0</v>
      </c>
      <c r="G99" s="23">
        <f t="shared" si="310"/>
        <v>0</v>
      </c>
      <c r="H99" s="23">
        <f t="shared" si="310"/>
        <v>0</v>
      </c>
      <c r="I99" s="23">
        <f t="shared" si="310"/>
        <v>0</v>
      </c>
      <c r="J99" s="23">
        <f t="shared" si="310"/>
        <v>0</v>
      </c>
      <c r="K99" s="23">
        <f t="shared" si="310"/>
        <v>0</v>
      </c>
      <c r="L99" s="23">
        <f t="shared" si="310"/>
        <v>0</v>
      </c>
      <c r="M99" s="23">
        <f t="shared" si="310"/>
        <v>0</v>
      </c>
      <c r="N99" s="23">
        <f t="shared" si="310"/>
        <v>0</v>
      </c>
      <c r="O99" s="23">
        <f t="shared" si="310"/>
        <v>0</v>
      </c>
      <c r="P99" s="23">
        <f t="shared" si="310"/>
        <v>8437.5</v>
      </c>
      <c r="Q99" s="23">
        <f t="shared" si="310"/>
        <v>8437.5</v>
      </c>
      <c r="R99" s="23">
        <f t="shared" si="310"/>
        <v>8437.5</v>
      </c>
      <c r="S99" s="23">
        <f t="shared" si="310"/>
        <v>8437.5</v>
      </c>
      <c r="T99" s="23">
        <f t="shared" si="310"/>
        <v>16875</v>
      </c>
      <c r="U99" s="23">
        <f t="shared" si="310"/>
        <v>16875</v>
      </c>
      <c r="V99" s="23">
        <f t="shared" si="310"/>
        <v>16875</v>
      </c>
      <c r="W99" s="23">
        <f t="shared" si="310"/>
        <v>25312.5</v>
      </c>
      <c r="X99" s="23">
        <f t="shared" si="310"/>
        <v>25312.5</v>
      </c>
      <c r="Y99" s="23">
        <f t="shared" si="310"/>
        <v>25312.5</v>
      </c>
      <c r="Z99" s="23">
        <f t="shared" si="310"/>
        <v>25312.5</v>
      </c>
      <c r="AA99" s="23">
        <f t="shared" si="310"/>
        <v>33750</v>
      </c>
      <c r="AB99" s="23">
        <f t="shared" si="310"/>
        <v>42187.5</v>
      </c>
      <c r="AC99" s="23">
        <f t="shared" si="310"/>
        <v>42187.5</v>
      </c>
      <c r="AD99" s="23">
        <f t="shared" si="310"/>
        <v>50625</v>
      </c>
      <c r="AE99" s="23">
        <f t="shared" si="310"/>
        <v>50625</v>
      </c>
      <c r="AF99" s="23">
        <f t="shared" si="310"/>
        <v>42187.5</v>
      </c>
      <c r="AG99" s="23">
        <f t="shared" si="310"/>
        <v>50625</v>
      </c>
      <c r="AH99" s="23">
        <f t="shared" si="310"/>
        <v>67500</v>
      </c>
      <c r="AI99" s="23">
        <f t="shared" si="310"/>
        <v>149270.83333333331</v>
      </c>
      <c r="AJ99" s="23">
        <f t="shared" si="310"/>
        <v>174583.33333333331</v>
      </c>
      <c r="AK99" s="23">
        <f t="shared" si="310"/>
        <v>199895.83333333331</v>
      </c>
      <c r="AL99" s="23">
        <f t="shared" si="310"/>
        <v>225208.33333333331</v>
      </c>
      <c r="AM99" s="23">
        <f t="shared" si="310"/>
        <v>225208.33333333331</v>
      </c>
      <c r="AN99" s="23">
        <f t="shared" si="310"/>
        <v>233645.83333333331</v>
      </c>
      <c r="AO99" s="23">
        <f t="shared" si="310"/>
        <v>340729.16666666663</v>
      </c>
      <c r="AP99" s="23">
        <f t="shared" si="310"/>
        <v>357604.16666666663</v>
      </c>
      <c r="AQ99" s="23">
        <f t="shared" si="310"/>
        <v>366041.66666666663</v>
      </c>
      <c r="AR99" s="23">
        <f t="shared" si="310"/>
        <v>391354.16666666663</v>
      </c>
      <c r="AS99" s="23">
        <f t="shared" si="310"/>
        <v>408229.16666666663</v>
      </c>
      <c r="AT99" s="23">
        <f t="shared" si="310"/>
        <v>416666.66666666663</v>
      </c>
      <c r="AU99" s="23">
        <f t="shared" si="310"/>
        <v>450416.66666666663</v>
      </c>
      <c r="AV99" s="23">
        <f t="shared" si="310"/>
        <v>484166.66666666663</v>
      </c>
      <c r="AW99" s="23">
        <f t="shared" si="310"/>
        <v>509479.16666666663</v>
      </c>
      <c r="AX99" s="23">
        <f t="shared" si="310"/>
        <v>616562.5</v>
      </c>
      <c r="AY99" s="23">
        <f t="shared" si="310"/>
        <v>650312.5</v>
      </c>
      <c r="AZ99" s="23">
        <f t="shared" si="310"/>
        <v>740520.83333333326</v>
      </c>
      <c r="BA99" s="23">
        <f t="shared" si="310"/>
        <v>765833.33333333326</v>
      </c>
      <c r="BB99" s="23">
        <f t="shared" si="310"/>
        <v>774270.83333333326</v>
      </c>
      <c r="BC99" s="23">
        <f t="shared" si="310"/>
        <v>816458.33333333326</v>
      </c>
      <c r="BD99" s="23">
        <f t="shared" si="310"/>
        <v>923541.66666666674</v>
      </c>
      <c r="BE99" s="23">
        <f t="shared" si="310"/>
        <v>965729.16666666674</v>
      </c>
      <c r="BF99" s="23">
        <f t="shared" si="310"/>
        <v>1089687.5</v>
      </c>
      <c r="BG99" s="23">
        <f t="shared" si="310"/>
        <v>1058541.6666666667</v>
      </c>
      <c r="BH99" s="23">
        <f t="shared" si="310"/>
        <v>1165625</v>
      </c>
      <c r="BI99" s="23">
        <f t="shared" si="310"/>
        <v>1281145.8333333335</v>
      </c>
      <c r="BJ99" s="23">
        <f t="shared" ref="BJ99:BU99" si="311">(BJ93*$B$67/12)+(BJ95*$C$67/12)+(BJ97*$D$67/12)</f>
        <v>1323333.3333333335</v>
      </c>
      <c r="BK99" s="23">
        <f t="shared" si="311"/>
        <v>1447291.6666666665</v>
      </c>
      <c r="BL99" s="23">
        <f t="shared" si="311"/>
        <v>1497916.6666666665</v>
      </c>
      <c r="BM99" s="23">
        <f t="shared" si="311"/>
        <v>1540104.1666666665</v>
      </c>
      <c r="BN99" s="23">
        <f t="shared" si="311"/>
        <v>1672500</v>
      </c>
      <c r="BO99" s="23">
        <f t="shared" si="311"/>
        <v>1788020.8333333335</v>
      </c>
      <c r="BP99" s="23">
        <f t="shared" si="311"/>
        <v>1830208.3333333335</v>
      </c>
      <c r="BQ99" s="23">
        <f t="shared" si="311"/>
        <v>1928854.1666666665</v>
      </c>
      <c r="BR99" s="23">
        <f t="shared" si="311"/>
        <v>1945729.1666666665</v>
      </c>
      <c r="BS99" s="23">
        <f t="shared" si="311"/>
        <v>2035937.5</v>
      </c>
      <c r="BT99" s="23">
        <f t="shared" si="311"/>
        <v>1954166.6666666665</v>
      </c>
      <c r="BU99" s="23">
        <f t="shared" si="311"/>
        <v>1954166.6666666665</v>
      </c>
    </row>
    <row r="100" spans="1:73" ht="15.75" customHeight="1" x14ac:dyDescent="0.2">
      <c r="A100" s="71" t="s">
        <v>608</v>
      </c>
      <c r="B100" s="23">
        <f t="shared" ref="B100:BI100" si="312">B92*$B$64+B94*$C$64+B96*$D$64</f>
        <v>0</v>
      </c>
      <c r="C100" s="23">
        <f t="shared" si="312"/>
        <v>0</v>
      </c>
      <c r="D100" s="23">
        <f t="shared" si="312"/>
        <v>0</v>
      </c>
      <c r="E100" s="23">
        <f t="shared" si="312"/>
        <v>0</v>
      </c>
      <c r="F100" s="23">
        <f t="shared" si="312"/>
        <v>0</v>
      </c>
      <c r="G100" s="23">
        <f t="shared" si="312"/>
        <v>0</v>
      </c>
      <c r="H100" s="23">
        <f t="shared" si="312"/>
        <v>0</v>
      </c>
      <c r="I100" s="23">
        <f t="shared" si="312"/>
        <v>0</v>
      </c>
      <c r="J100" s="23">
        <f t="shared" si="312"/>
        <v>0</v>
      </c>
      <c r="K100" s="23">
        <f t="shared" si="312"/>
        <v>0</v>
      </c>
      <c r="L100" s="23">
        <f t="shared" si="312"/>
        <v>0</v>
      </c>
      <c r="M100" s="23">
        <f t="shared" si="312"/>
        <v>0</v>
      </c>
      <c r="N100" s="23">
        <f t="shared" si="312"/>
        <v>0</v>
      </c>
      <c r="O100" s="23">
        <f t="shared" si="312"/>
        <v>0</v>
      </c>
      <c r="P100" s="23">
        <f t="shared" si="312"/>
        <v>25000</v>
      </c>
      <c r="Q100" s="23">
        <f t="shared" si="312"/>
        <v>0</v>
      </c>
      <c r="R100" s="23">
        <f t="shared" si="312"/>
        <v>0</v>
      </c>
      <c r="S100" s="23">
        <f t="shared" si="312"/>
        <v>0</v>
      </c>
      <c r="T100" s="23">
        <f t="shared" si="312"/>
        <v>25000</v>
      </c>
      <c r="U100" s="23">
        <f t="shared" si="312"/>
        <v>0</v>
      </c>
      <c r="V100" s="23">
        <f t="shared" si="312"/>
        <v>0</v>
      </c>
      <c r="W100" s="23">
        <f t="shared" si="312"/>
        <v>25000</v>
      </c>
      <c r="X100" s="23">
        <f t="shared" si="312"/>
        <v>0</v>
      </c>
      <c r="Y100" s="23">
        <f t="shared" si="312"/>
        <v>0</v>
      </c>
      <c r="Z100" s="23">
        <f t="shared" si="312"/>
        <v>0</v>
      </c>
      <c r="AA100" s="23">
        <f t="shared" si="312"/>
        <v>25000</v>
      </c>
      <c r="AB100" s="23">
        <f t="shared" si="312"/>
        <v>47500</v>
      </c>
      <c r="AC100" s="23">
        <f t="shared" si="312"/>
        <v>0</v>
      </c>
      <c r="AD100" s="23">
        <f t="shared" si="312"/>
        <v>25000</v>
      </c>
      <c r="AE100" s="23">
        <f t="shared" si="312"/>
        <v>0</v>
      </c>
      <c r="AF100" s="23">
        <f t="shared" si="312"/>
        <v>0</v>
      </c>
      <c r="AG100" s="23">
        <f t="shared" si="312"/>
        <v>25000</v>
      </c>
      <c r="AH100" s="23">
        <f t="shared" si="312"/>
        <v>47500</v>
      </c>
      <c r="AI100" s="23">
        <f t="shared" si="312"/>
        <v>72500</v>
      </c>
      <c r="AJ100" s="23">
        <f t="shared" si="312"/>
        <v>72500</v>
      </c>
      <c r="AK100" s="23">
        <f t="shared" si="312"/>
        <v>72500</v>
      </c>
      <c r="AL100" s="23">
        <f t="shared" si="312"/>
        <v>72500</v>
      </c>
      <c r="AM100" s="23">
        <f t="shared" si="312"/>
        <v>25000</v>
      </c>
      <c r="AN100" s="23">
        <f t="shared" si="312"/>
        <v>72500</v>
      </c>
      <c r="AO100" s="23">
        <f t="shared" si="312"/>
        <v>120000</v>
      </c>
      <c r="AP100" s="23">
        <f t="shared" si="312"/>
        <v>72500</v>
      </c>
      <c r="AQ100" s="23">
        <f t="shared" si="312"/>
        <v>25000</v>
      </c>
      <c r="AR100" s="23">
        <f t="shared" si="312"/>
        <v>72500</v>
      </c>
      <c r="AS100" s="23">
        <f t="shared" si="312"/>
        <v>72500</v>
      </c>
      <c r="AT100" s="23">
        <f t="shared" si="312"/>
        <v>72500</v>
      </c>
      <c r="AU100" s="23">
        <f t="shared" si="312"/>
        <v>167500</v>
      </c>
      <c r="AV100" s="23">
        <f t="shared" si="312"/>
        <v>170000</v>
      </c>
      <c r="AW100" s="23">
        <f t="shared" si="312"/>
        <v>145000</v>
      </c>
      <c r="AX100" s="23">
        <f t="shared" si="312"/>
        <v>192500</v>
      </c>
      <c r="AY100" s="23">
        <f t="shared" si="312"/>
        <v>122500</v>
      </c>
      <c r="AZ100" s="23">
        <f t="shared" si="312"/>
        <v>145000</v>
      </c>
      <c r="BA100" s="23">
        <f t="shared" si="312"/>
        <v>192500</v>
      </c>
      <c r="BB100" s="23">
        <f t="shared" si="312"/>
        <v>97500</v>
      </c>
      <c r="BC100" s="23">
        <f t="shared" si="312"/>
        <v>145000</v>
      </c>
      <c r="BD100" s="23">
        <f t="shared" si="312"/>
        <v>192500</v>
      </c>
      <c r="BE100" s="23">
        <f t="shared" si="312"/>
        <v>195000</v>
      </c>
      <c r="BF100" s="23">
        <f t="shared" si="312"/>
        <v>242500</v>
      </c>
      <c r="BG100" s="23">
        <f t="shared" si="312"/>
        <v>265000</v>
      </c>
      <c r="BH100" s="23">
        <f t="shared" si="312"/>
        <v>290000</v>
      </c>
      <c r="BI100" s="23">
        <f t="shared" si="312"/>
        <v>290000</v>
      </c>
      <c r="BJ100" s="23">
        <f t="shared" ref="BJ100:BU100" si="313">BJ92*$B$64+BJ94*$C$64+BJ96*$D$64</f>
        <v>312500</v>
      </c>
      <c r="BK100" s="23">
        <f t="shared" si="313"/>
        <v>290000</v>
      </c>
      <c r="BL100" s="23">
        <f t="shared" si="313"/>
        <v>290000</v>
      </c>
      <c r="BM100" s="23">
        <f t="shared" si="313"/>
        <v>312500</v>
      </c>
      <c r="BN100" s="23">
        <f t="shared" si="313"/>
        <v>290000</v>
      </c>
      <c r="BO100" s="23">
        <f t="shared" si="313"/>
        <v>290000</v>
      </c>
      <c r="BP100" s="23">
        <f t="shared" si="313"/>
        <v>312500</v>
      </c>
      <c r="BQ100" s="23">
        <f t="shared" si="313"/>
        <v>290000</v>
      </c>
      <c r="BR100" s="23">
        <f t="shared" si="313"/>
        <v>290000</v>
      </c>
      <c r="BS100" s="23">
        <f t="shared" si="313"/>
        <v>337500</v>
      </c>
      <c r="BT100" s="23">
        <f t="shared" si="313"/>
        <v>242500</v>
      </c>
      <c r="BU100" s="23">
        <f t="shared" si="313"/>
        <v>290000</v>
      </c>
    </row>
    <row r="101" spans="1:73" ht="15.75" customHeight="1" x14ac:dyDescent="0.2">
      <c r="A101" s="71" t="s">
        <v>609</v>
      </c>
      <c r="B101" s="23">
        <f t="shared" ref="B101:BI101" si="314">B93*$B$66+B95*$C$66+B97*$D$66</f>
        <v>0</v>
      </c>
      <c r="C101" s="23">
        <f t="shared" si="314"/>
        <v>0</v>
      </c>
      <c r="D101" s="23">
        <f t="shared" si="314"/>
        <v>0</v>
      </c>
      <c r="E101" s="23">
        <f t="shared" si="314"/>
        <v>0</v>
      </c>
      <c r="F101" s="23">
        <f t="shared" si="314"/>
        <v>0</v>
      </c>
      <c r="G101" s="23">
        <f t="shared" si="314"/>
        <v>0</v>
      </c>
      <c r="H101" s="23">
        <f t="shared" si="314"/>
        <v>0</v>
      </c>
      <c r="I101" s="23">
        <f t="shared" si="314"/>
        <v>0</v>
      </c>
      <c r="J101" s="23">
        <f t="shared" si="314"/>
        <v>0</v>
      </c>
      <c r="K101" s="23">
        <f t="shared" si="314"/>
        <v>0</v>
      </c>
      <c r="L101" s="23">
        <f t="shared" si="314"/>
        <v>0</v>
      </c>
      <c r="M101" s="23">
        <f t="shared" si="314"/>
        <v>0</v>
      </c>
      <c r="N101" s="23">
        <f t="shared" si="314"/>
        <v>0</v>
      </c>
      <c r="O101" s="23">
        <f t="shared" si="314"/>
        <v>0</v>
      </c>
      <c r="P101" s="23">
        <f t="shared" si="314"/>
        <v>1000</v>
      </c>
      <c r="Q101" s="23">
        <f t="shared" si="314"/>
        <v>1000</v>
      </c>
      <c r="R101" s="23">
        <f t="shared" si="314"/>
        <v>1000</v>
      </c>
      <c r="S101" s="23">
        <f t="shared" si="314"/>
        <v>1000</v>
      </c>
      <c r="T101" s="23">
        <f t="shared" si="314"/>
        <v>2000</v>
      </c>
      <c r="U101" s="23">
        <f t="shared" si="314"/>
        <v>2000</v>
      </c>
      <c r="V101" s="23">
        <f t="shared" si="314"/>
        <v>2000</v>
      </c>
      <c r="W101" s="23">
        <f t="shared" si="314"/>
        <v>3000</v>
      </c>
      <c r="X101" s="23">
        <f t="shared" si="314"/>
        <v>3000</v>
      </c>
      <c r="Y101" s="23">
        <f t="shared" si="314"/>
        <v>3000</v>
      </c>
      <c r="Z101" s="23">
        <f t="shared" si="314"/>
        <v>3000</v>
      </c>
      <c r="AA101" s="23">
        <f t="shared" si="314"/>
        <v>4000</v>
      </c>
      <c r="AB101" s="23">
        <f t="shared" si="314"/>
        <v>4000</v>
      </c>
      <c r="AC101" s="23">
        <f t="shared" si="314"/>
        <v>4000</v>
      </c>
      <c r="AD101" s="23">
        <f t="shared" si="314"/>
        <v>5000</v>
      </c>
      <c r="AE101" s="23">
        <f t="shared" si="314"/>
        <v>5000</v>
      </c>
      <c r="AF101" s="23">
        <f t="shared" si="314"/>
        <v>4000</v>
      </c>
      <c r="AG101" s="23">
        <f t="shared" si="314"/>
        <v>5000</v>
      </c>
      <c r="AH101" s="23">
        <f t="shared" si="314"/>
        <v>6000</v>
      </c>
      <c r="AI101" s="23">
        <f t="shared" si="314"/>
        <v>7000</v>
      </c>
      <c r="AJ101" s="23">
        <f t="shared" si="314"/>
        <v>9000</v>
      </c>
      <c r="AK101" s="23">
        <f t="shared" si="314"/>
        <v>11000</v>
      </c>
      <c r="AL101" s="23">
        <f t="shared" si="314"/>
        <v>13000</v>
      </c>
      <c r="AM101" s="23">
        <f t="shared" si="314"/>
        <v>13000</v>
      </c>
      <c r="AN101" s="23">
        <f t="shared" si="314"/>
        <v>14000</v>
      </c>
      <c r="AO101" s="23">
        <f t="shared" si="314"/>
        <v>17000</v>
      </c>
      <c r="AP101" s="23">
        <f t="shared" si="314"/>
        <v>18000</v>
      </c>
      <c r="AQ101" s="23">
        <f t="shared" si="314"/>
        <v>19000</v>
      </c>
      <c r="AR101" s="23">
        <f t="shared" si="314"/>
        <v>21000</v>
      </c>
      <c r="AS101" s="23">
        <f t="shared" si="314"/>
        <v>22000</v>
      </c>
      <c r="AT101" s="23">
        <f t="shared" si="314"/>
        <v>23000</v>
      </c>
      <c r="AU101" s="23">
        <f t="shared" si="314"/>
        <v>25000</v>
      </c>
      <c r="AV101" s="23">
        <f t="shared" si="314"/>
        <v>28000</v>
      </c>
      <c r="AW101" s="23">
        <f t="shared" si="314"/>
        <v>30000</v>
      </c>
      <c r="AX101" s="23">
        <f t="shared" si="314"/>
        <v>33000</v>
      </c>
      <c r="AY101" s="23">
        <f t="shared" si="314"/>
        <v>36000</v>
      </c>
      <c r="AZ101" s="23">
        <f t="shared" si="314"/>
        <v>38000</v>
      </c>
      <c r="BA101" s="23">
        <f t="shared" si="314"/>
        <v>40000</v>
      </c>
      <c r="BB101" s="23">
        <f t="shared" si="314"/>
        <v>41000</v>
      </c>
      <c r="BC101" s="23">
        <f t="shared" si="314"/>
        <v>44000</v>
      </c>
      <c r="BD101" s="23">
        <f t="shared" si="314"/>
        <v>47000</v>
      </c>
      <c r="BE101" s="23">
        <f t="shared" si="314"/>
        <v>51000</v>
      </c>
      <c r="BF101" s="23">
        <f t="shared" si="314"/>
        <v>56000</v>
      </c>
      <c r="BG101" s="23">
        <f t="shared" si="314"/>
        <v>59000</v>
      </c>
      <c r="BH101" s="23">
        <f t="shared" si="314"/>
        <v>62000</v>
      </c>
      <c r="BI101" s="23">
        <f t="shared" si="314"/>
        <v>66000</v>
      </c>
      <c r="BJ101" s="23">
        <f t="shared" ref="BJ101:BU101" si="315">BJ93*$B$66+BJ95*$C$66+BJ97*$D$66</f>
        <v>69000</v>
      </c>
      <c r="BK101" s="23">
        <f t="shared" si="315"/>
        <v>73000</v>
      </c>
      <c r="BL101" s="23">
        <f t="shared" si="315"/>
        <v>77000</v>
      </c>
      <c r="BM101" s="23">
        <f t="shared" si="315"/>
        <v>80000</v>
      </c>
      <c r="BN101" s="23">
        <f t="shared" si="315"/>
        <v>85000</v>
      </c>
      <c r="BO101" s="23">
        <f t="shared" si="315"/>
        <v>89000</v>
      </c>
      <c r="BP101" s="23">
        <f t="shared" si="315"/>
        <v>92000</v>
      </c>
      <c r="BQ101" s="23">
        <f t="shared" si="315"/>
        <v>94000</v>
      </c>
      <c r="BR101" s="23">
        <f t="shared" si="315"/>
        <v>95000</v>
      </c>
      <c r="BS101" s="23">
        <f t="shared" si="315"/>
        <v>97000</v>
      </c>
      <c r="BT101" s="23">
        <f t="shared" si="315"/>
        <v>96000</v>
      </c>
      <c r="BU101" s="23">
        <f t="shared" si="315"/>
        <v>96000</v>
      </c>
    </row>
    <row r="102" spans="1:73" ht="15.75" customHeight="1" thickBot="1" x14ac:dyDescent="0.25">
      <c r="A102" s="71" t="s">
        <v>610</v>
      </c>
      <c r="B102" s="120">
        <f t="shared" ref="B102:BI102" si="316">SUM(B99:B101)</f>
        <v>0</v>
      </c>
      <c r="C102" s="120">
        <f t="shared" si="316"/>
        <v>0</v>
      </c>
      <c r="D102" s="120">
        <f t="shared" si="316"/>
        <v>0</v>
      </c>
      <c r="E102" s="120">
        <f t="shared" si="316"/>
        <v>0</v>
      </c>
      <c r="F102" s="120">
        <f t="shared" si="316"/>
        <v>0</v>
      </c>
      <c r="G102" s="120">
        <f t="shared" si="316"/>
        <v>0</v>
      </c>
      <c r="H102" s="120">
        <f t="shared" si="316"/>
        <v>0</v>
      </c>
      <c r="I102" s="120">
        <f t="shared" si="316"/>
        <v>0</v>
      </c>
      <c r="J102" s="120">
        <f t="shared" si="316"/>
        <v>0</v>
      </c>
      <c r="K102" s="120">
        <f t="shared" si="316"/>
        <v>0</v>
      </c>
      <c r="L102" s="120">
        <f t="shared" si="316"/>
        <v>0</v>
      </c>
      <c r="M102" s="120">
        <f t="shared" si="316"/>
        <v>0</v>
      </c>
      <c r="N102" s="120">
        <f t="shared" si="316"/>
        <v>0</v>
      </c>
      <c r="O102" s="120">
        <f t="shared" si="316"/>
        <v>0</v>
      </c>
      <c r="P102" s="120">
        <f t="shared" si="316"/>
        <v>34437.5</v>
      </c>
      <c r="Q102" s="120">
        <f t="shared" si="316"/>
        <v>9437.5</v>
      </c>
      <c r="R102" s="120">
        <f t="shared" si="316"/>
        <v>9437.5</v>
      </c>
      <c r="S102" s="120">
        <f t="shared" si="316"/>
        <v>9437.5</v>
      </c>
      <c r="T102" s="120">
        <f t="shared" si="316"/>
        <v>43875</v>
      </c>
      <c r="U102" s="120">
        <f t="shared" si="316"/>
        <v>18875</v>
      </c>
      <c r="V102" s="120">
        <f t="shared" si="316"/>
        <v>18875</v>
      </c>
      <c r="W102" s="120">
        <f t="shared" si="316"/>
        <v>53312.5</v>
      </c>
      <c r="X102" s="120">
        <f t="shared" si="316"/>
        <v>28312.5</v>
      </c>
      <c r="Y102" s="120">
        <f t="shared" si="316"/>
        <v>28312.5</v>
      </c>
      <c r="Z102" s="120">
        <f t="shared" si="316"/>
        <v>28312.5</v>
      </c>
      <c r="AA102" s="120">
        <f t="shared" si="316"/>
        <v>62750</v>
      </c>
      <c r="AB102" s="120">
        <f t="shared" si="316"/>
        <v>93687.5</v>
      </c>
      <c r="AC102" s="120">
        <f t="shared" si="316"/>
        <v>46187.5</v>
      </c>
      <c r="AD102" s="120">
        <f t="shared" si="316"/>
        <v>80625</v>
      </c>
      <c r="AE102" s="120">
        <f t="shared" si="316"/>
        <v>55625</v>
      </c>
      <c r="AF102" s="120">
        <f t="shared" si="316"/>
        <v>46187.5</v>
      </c>
      <c r="AG102" s="120">
        <f t="shared" si="316"/>
        <v>80625</v>
      </c>
      <c r="AH102" s="120">
        <f t="shared" si="316"/>
        <v>121000</v>
      </c>
      <c r="AI102" s="120">
        <f t="shared" si="316"/>
        <v>228770.83333333331</v>
      </c>
      <c r="AJ102" s="120">
        <f t="shared" si="316"/>
        <v>256083.33333333331</v>
      </c>
      <c r="AK102" s="120">
        <f t="shared" si="316"/>
        <v>283395.83333333331</v>
      </c>
      <c r="AL102" s="120">
        <f t="shared" si="316"/>
        <v>310708.33333333331</v>
      </c>
      <c r="AM102" s="120">
        <f t="shared" si="316"/>
        <v>263208.33333333331</v>
      </c>
      <c r="AN102" s="120">
        <f t="shared" si="316"/>
        <v>320145.83333333331</v>
      </c>
      <c r="AO102" s="120">
        <f t="shared" si="316"/>
        <v>477729.16666666663</v>
      </c>
      <c r="AP102" s="120">
        <f t="shared" si="316"/>
        <v>448104.16666666663</v>
      </c>
      <c r="AQ102" s="120">
        <f t="shared" si="316"/>
        <v>410041.66666666663</v>
      </c>
      <c r="AR102" s="120">
        <f t="shared" si="316"/>
        <v>484854.16666666663</v>
      </c>
      <c r="AS102" s="120">
        <f t="shared" si="316"/>
        <v>502729.16666666663</v>
      </c>
      <c r="AT102" s="120">
        <f t="shared" si="316"/>
        <v>512166.66666666663</v>
      </c>
      <c r="AU102" s="120">
        <f t="shared" si="316"/>
        <v>642916.66666666663</v>
      </c>
      <c r="AV102" s="120">
        <f t="shared" si="316"/>
        <v>682166.66666666663</v>
      </c>
      <c r="AW102" s="120">
        <f t="shared" si="316"/>
        <v>684479.16666666663</v>
      </c>
      <c r="AX102" s="120">
        <f t="shared" si="316"/>
        <v>842062.5</v>
      </c>
      <c r="AY102" s="120">
        <f t="shared" si="316"/>
        <v>808812.5</v>
      </c>
      <c r="AZ102" s="120">
        <f t="shared" si="316"/>
        <v>923520.83333333326</v>
      </c>
      <c r="BA102" s="120">
        <f t="shared" si="316"/>
        <v>998333.33333333326</v>
      </c>
      <c r="BB102" s="120">
        <f t="shared" si="316"/>
        <v>912770.83333333326</v>
      </c>
      <c r="BC102" s="120">
        <f t="shared" si="316"/>
        <v>1005458.3333333333</v>
      </c>
      <c r="BD102" s="120">
        <f t="shared" si="316"/>
        <v>1163041.6666666667</v>
      </c>
      <c r="BE102" s="120">
        <f t="shared" si="316"/>
        <v>1211729.1666666667</v>
      </c>
      <c r="BF102" s="120">
        <f t="shared" si="316"/>
        <v>1388187.5</v>
      </c>
      <c r="BG102" s="120">
        <f t="shared" si="316"/>
        <v>1382541.6666666667</v>
      </c>
      <c r="BH102" s="120">
        <f t="shared" si="316"/>
        <v>1517625</v>
      </c>
      <c r="BI102" s="120">
        <f t="shared" si="316"/>
        <v>1637145.8333333335</v>
      </c>
      <c r="BJ102" s="120">
        <f t="shared" ref="BJ102:BU102" si="317">SUM(BJ99:BJ101)</f>
        <v>1704833.3333333335</v>
      </c>
      <c r="BK102" s="120">
        <f t="shared" si="317"/>
        <v>1810291.6666666665</v>
      </c>
      <c r="BL102" s="120">
        <f t="shared" si="317"/>
        <v>1864916.6666666665</v>
      </c>
      <c r="BM102" s="120">
        <f t="shared" si="317"/>
        <v>1932604.1666666665</v>
      </c>
      <c r="BN102" s="120">
        <f t="shared" si="317"/>
        <v>2047500</v>
      </c>
      <c r="BO102" s="120">
        <f t="shared" si="317"/>
        <v>2167020.8333333335</v>
      </c>
      <c r="BP102" s="120">
        <f t="shared" si="317"/>
        <v>2234708.3333333335</v>
      </c>
      <c r="BQ102" s="120">
        <f t="shared" si="317"/>
        <v>2312854.1666666665</v>
      </c>
      <c r="BR102" s="120">
        <f t="shared" si="317"/>
        <v>2330729.1666666665</v>
      </c>
      <c r="BS102" s="120">
        <f t="shared" si="317"/>
        <v>2470437.5</v>
      </c>
      <c r="BT102" s="120">
        <f t="shared" si="317"/>
        <v>2292666.6666666665</v>
      </c>
      <c r="BU102" s="120">
        <f t="shared" si="317"/>
        <v>2340166.6666666665</v>
      </c>
    </row>
    <row r="103" spans="1:73" ht="15.75" customHeight="1" thickTop="1" x14ac:dyDescent="0.15"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/>
      <c r="BP103" s="23"/>
      <c r="BQ103" s="23"/>
      <c r="BR103" s="23"/>
      <c r="BS103" s="23"/>
      <c r="BT103" s="23"/>
      <c r="BU103" s="23"/>
    </row>
    <row r="104" spans="1:73" ht="15.75" customHeight="1" x14ac:dyDescent="0.2">
      <c r="A104" s="71" t="s">
        <v>611</v>
      </c>
      <c r="B104" s="23">
        <f t="shared" ref="B104:BI104" si="318">((B93*$B$67)+(B95*$C$67)+(B97*$D$67))/12</f>
        <v>0</v>
      </c>
      <c r="C104" s="23">
        <f t="shared" si="318"/>
        <v>0</v>
      </c>
      <c r="D104" s="23">
        <f t="shared" si="318"/>
        <v>0</v>
      </c>
      <c r="E104" s="23">
        <f t="shared" si="318"/>
        <v>0</v>
      </c>
      <c r="F104" s="23">
        <f t="shared" si="318"/>
        <v>0</v>
      </c>
      <c r="G104" s="23">
        <f t="shared" si="318"/>
        <v>0</v>
      </c>
      <c r="H104" s="23">
        <f t="shared" si="318"/>
        <v>0</v>
      </c>
      <c r="I104" s="23">
        <f t="shared" si="318"/>
        <v>0</v>
      </c>
      <c r="J104" s="23">
        <f t="shared" si="318"/>
        <v>0</v>
      </c>
      <c r="K104" s="23">
        <f t="shared" si="318"/>
        <v>0</v>
      </c>
      <c r="L104" s="23">
        <f t="shared" si="318"/>
        <v>0</v>
      </c>
      <c r="M104" s="23">
        <f t="shared" si="318"/>
        <v>0</v>
      </c>
      <c r="N104" s="23">
        <f t="shared" si="318"/>
        <v>0</v>
      </c>
      <c r="O104" s="23">
        <f t="shared" si="318"/>
        <v>0</v>
      </c>
      <c r="P104" s="23">
        <f t="shared" si="318"/>
        <v>8437.5</v>
      </c>
      <c r="Q104" s="23">
        <f t="shared" si="318"/>
        <v>8437.5</v>
      </c>
      <c r="R104" s="23">
        <f t="shared" si="318"/>
        <v>8437.5</v>
      </c>
      <c r="S104" s="23">
        <f t="shared" si="318"/>
        <v>8437.5</v>
      </c>
      <c r="T104" s="23">
        <f t="shared" si="318"/>
        <v>16875</v>
      </c>
      <c r="U104" s="23">
        <f t="shared" si="318"/>
        <v>16875</v>
      </c>
      <c r="V104" s="23">
        <f t="shared" si="318"/>
        <v>16875</v>
      </c>
      <c r="W104" s="23">
        <f t="shared" si="318"/>
        <v>25312.5</v>
      </c>
      <c r="X104" s="23">
        <f t="shared" si="318"/>
        <v>25312.5</v>
      </c>
      <c r="Y104" s="23">
        <f t="shared" si="318"/>
        <v>25312.5</v>
      </c>
      <c r="Z104" s="23">
        <f t="shared" si="318"/>
        <v>25312.5</v>
      </c>
      <c r="AA104" s="23">
        <f t="shared" si="318"/>
        <v>33750</v>
      </c>
      <c r="AB104" s="23">
        <f t="shared" si="318"/>
        <v>42187.5</v>
      </c>
      <c r="AC104" s="23">
        <f t="shared" si="318"/>
        <v>42187.5</v>
      </c>
      <c r="AD104" s="23">
        <f t="shared" si="318"/>
        <v>50625</v>
      </c>
      <c r="AE104" s="23">
        <f t="shared" si="318"/>
        <v>50625</v>
      </c>
      <c r="AF104" s="23">
        <f t="shared" si="318"/>
        <v>42187.5</v>
      </c>
      <c r="AG104" s="23">
        <f t="shared" si="318"/>
        <v>50625</v>
      </c>
      <c r="AH104" s="23">
        <f t="shared" si="318"/>
        <v>67500</v>
      </c>
      <c r="AI104" s="23">
        <f t="shared" si="318"/>
        <v>149270.83333333334</v>
      </c>
      <c r="AJ104" s="23">
        <f t="shared" si="318"/>
        <v>174583.33333333334</v>
      </c>
      <c r="AK104" s="23">
        <f t="shared" si="318"/>
        <v>199895.83333333334</v>
      </c>
      <c r="AL104" s="23">
        <f t="shared" si="318"/>
        <v>225208.33333333334</v>
      </c>
      <c r="AM104" s="23">
        <f t="shared" si="318"/>
        <v>225208.33333333334</v>
      </c>
      <c r="AN104" s="23">
        <f t="shared" si="318"/>
        <v>233645.83333333334</v>
      </c>
      <c r="AO104" s="23">
        <f t="shared" si="318"/>
        <v>340729.16666666669</v>
      </c>
      <c r="AP104" s="23">
        <f t="shared" si="318"/>
        <v>357604.16666666669</v>
      </c>
      <c r="AQ104" s="23">
        <f t="shared" si="318"/>
        <v>366041.66666666669</v>
      </c>
      <c r="AR104" s="23">
        <f t="shared" si="318"/>
        <v>391354.16666666669</v>
      </c>
      <c r="AS104" s="23">
        <f t="shared" si="318"/>
        <v>408229.16666666669</v>
      </c>
      <c r="AT104" s="23">
        <f t="shared" si="318"/>
        <v>416666.66666666669</v>
      </c>
      <c r="AU104" s="23">
        <f t="shared" si="318"/>
        <v>450416.66666666669</v>
      </c>
      <c r="AV104" s="23">
        <f t="shared" si="318"/>
        <v>484166.66666666669</v>
      </c>
      <c r="AW104" s="23">
        <f t="shared" si="318"/>
        <v>509479.16666666669</v>
      </c>
      <c r="AX104" s="23">
        <f t="shared" si="318"/>
        <v>616562.5</v>
      </c>
      <c r="AY104" s="23">
        <f t="shared" si="318"/>
        <v>650312.5</v>
      </c>
      <c r="AZ104" s="23">
        <f t="shared" si="318"/>
        <v>740520.83333333337</v>
      </c>
      <c r="BA104" s="23">
        <f t="shared" si="318"/>
        <v>765833.33333333337</v>
      </c>
      <c r="BB104" s="23">
        <f t="shared" si="318"/>
        <v>774270.83333333337</v>
      </c>
      <c r="BC104" s="23">
        <f t="shared" si="318"/>
        <v>816458.33333333337</v>
      </c>
      <c r="BD104" s="23">
        <f t="shared" si="318"/>
        <v>923541.66666666663</v>
      </c>
      <c r="BE104" s="23">
        <f t="shared" si="318"/>
        <v>965729.16666666663</v>
      </c>
      <c r="BF104" s="23">
        <f t="shared" si="318"/>
        <v>1089687.5</v>
      </c>
      <c r="BG104" s="23">
        <f t="shared" si="318"/>
        <v>1058541.6666666667</v>
      </c>
      <c r="BH104" s="23">
        <f t="shared" si="318"/>
        <v>1165625</v>
      </c>
      <c r="BI104" s="23">
        <f t="shared" si="318"/>
        <v>1281145.8333333333</v>
      </c>
      <c r="BJ104" s="23">
        <f t="shared" ref="BJ104:BU104" si="319">((BJ93*$B$67)+(BJ95*$C$67)+(BJ97*$D$67))/12</f>
        <v>1323333.3333333333</v>
      </c>
      <c r="BK104" s="23">
        <f t="shared" si="319"/>
        <v>1447291.6666666667</v>
      </c>
      <c r="BL104" s="23">
        <f t="shared" si="319"/>
        <v>1497916.6666666667</v>
      </c>
      <c r="BM104" s="23">
        <f t="shared" si="319"/>
        <v>1540104.1666666667</v>
      </c>
      <c r="BN104" s="23">
        <f t="shared" si="319"/>
        <v>1672500</v>
      </c>
      <c r="BO104" s="23">
        <f t="shared" si="319"/>
        <v>1788020.8333333333</v>
      </c>
      <c r="BP104" s="23">
        <f t="shared" si="319"/>
        <v>1830208.3333333333</v>
      </c>
      <c r="BQ104" s="23">
        <f t="shared" si="319"/>
        <v>1928854.1666666667</v>
      </c>
      <c r="BR104" s="23">
        <f t="shared" si="319"/>
        <v>1945729.1666666667</v>
      </c>
      <c r="BS104" s="23">
        <f t="shared" si="319"/>
        <v>2035937.5</v>
      </c>
      <c r="BT104" s="23">
        <f t="shared" si="319"/>
        <v>1954166.6666666667</v>
      </c>
      <c r="BU104" s="23">
        <f t="shared" si="319"/>
        <v>1954166.6666666667</v>
      </c>
    </row>
    <row r="105" spans="1:73" ht="15.75" customHeight="1" x14ac:dyDescent="0.2">
      <c r="A105" s="71" t="s">
        <v>612</v>
      </c>
      <c r="B105" s="23">
        <f t="shared" ref="B105:BI105" si="320">(B92*$B$64)+(B94*$C$64)+(B96*$D$64)</f>
        <v>0</v>
      </c>
      <c r="C105" s="23">
        <f t="shared" si="320"/>
        <v>0</v>
      </c>
      <c r="D105" s="23">
        <f t="shared" si="320"/>
        <v>0</v>
      </c>
      <c r="E105" s="23">
        <f t="shared" si="320"/>
        <v>0</v>
      </c>
      <c r="F105" s="23">
        <f t="shared" si="320"/>
        <v>0</v>
      </c>
      <c r="G105" s="23">
        <f t="shared" si="320"/>
        <v>0</v>
      </c>
      <c r="H105" s="23">
        <f t="shared" si="320"/>
        <v>0</v>
      </c>
      <c r="I105" s="23">
        <f t="shared" si="320"/>
        <v>0</v>
      </c>
      <c r="J105" s="23">
        <f t="shared" si="320"/>
        <v>0</v>
      </c>
      <c r="K105" s="23">
        <f t="shared" si="320"/>
        <v>0</v>
      </c>
      <c r="L105" s="23">
        <f t="shared" si="320"/>
        <v>0</v>
      </c>
      <c r="M105" s="23">
        <f t="shared" si="320"/>
        <v>0</v>
      </c>
      <c r="N105" s="23">
        <f t="shared" si="320"/>
        <v>0</v>
      </c>
      <c r="O105" s="23">
        <f t="shared" si="320"/>
        <v>0</v>
      </c>
      <c r="P105" s="23">
        <f t="shared" si="320"/>
        <v>25000</v>
      </c>
      <c r="Q105" s="23">
        <f t="shared" si="320"/>
        <v>0</v>
      </c>
      <c r="R105" s="23">
        <f t="shared" si="320"/>
        <v>0</v>
      </c>
      <c r="S105" s="23">
        <f t="shared" si="320"/>
        <v>0</v>
      </c>
      <c r="T105" s="23">
        <f t="shared" si="320"/>
        <v>25000</v>
      </c>
      <c r="U105" s="23">
        <f t="shared" si="320"/>
        <v>0</v>
      </c>
      <c r="V105" s="23">
        <f t="shared" si="320"/>
        <v>0</v>
      </c>
      <c r="W105" s="23">
        <f t="shared" si="320"/>
        <v>25000</v>
      </c>
      <c r="X105" s="23">
        <f t="shared" si="320"/>
        <v>0</v>
      </c>
      <c r="Y105" s="23">
        <f t="shared" si="320"/>
        <v>0</v>
      </c>
      <c r="Z105" s="23">
        <f t="shared" si="320"/>
        <v>0</v>
      </c>
      <c r="AA105" s="23">
        <f t="shared" si="320"/>
        <v>25000</v>
      </c>
      <c r="AB105" s="23">
        <f t="shared" si="320"/>
        <v>47500</v>
      </c>
      <c r="AC105" s="23">
        <f t="shared" si="320"/>
        <v>0</v>
      </c>
      <c r="AD105" s="23">
        <f t="shared" si="320"/>
        <v>25000</v>
      </c>
      <c r="AE105" s="23">
        <f t="shared" si="320"/>
        <v>0</v>
      </c>
      <c r="AF105" s="23">
        <f t="shared" si="320"/>
        <v>0</v>
      </c>
      <c r="AG105" s="23">
        <f t="shared" si="320"/>
        <v>25000</v>
      </c>
      <c r="AH105" s="23">
        <f t="shared" si="320"/>
        <v>47500</v>
      </c>
      <c r="AI105" s="23">
        <f t="shared" si="320"/>
        <v>72500</v>
      </c>
      <c r="AJ105" s="23">
        <f t="shared" si="320"/>
        <v>72500</v>
      </c>
      <c r="AK105" s="23">
        <f t="shared" si="320"/>
        <v>72500</v>
      </c>
      <c r="AL105" s="23">
        <f t="shared" si="320"/>
        <v>72500</v>
      </c>
      <c r="AM105" s="23">
        <f t="shared" si="320"/>
        <v>25000</v>
      </c>
      <c r="AN105" s="23">
        <f t="shared" si="320"/>
        <v>72500</v>
      </c>
      <c r="AO105" s="23">
        <f t="shared" si="320"/>
        <v>120000</v>
      </c>
      <c r="AP105" s="23">
        <f t="shared" si="320"/>
        <v>72500</v>
      </c>
      <c r="AQ105" s="23">
        <f t="shared" si="320"/>
        <v>25000</v>
      </c>
      <c r="AR105" s="23">
        <f t="shared" si="320"/>
        <v>72500</v>
      </c>
      <c r="AS105" s="23">
        <f t="shared" si="320"/>
        <v>72500</v>
      </c>
      <c r="AT105" s="23">
        <f t="shared" si="320"/>
        <v>72500</v>
      </c>
      <c r="AU105" s="23">
        <f t="shared" si="320"/>
        <v>167500</v>
      </c>
      <c r="AV105" s="23">
        <f t="shared" si="320"/>
        <v>170000</v>
      </c>
      <c r="AW105" s="23">
        <f t="shared" si="320"/>
        <v>145000</v>
      </c>
      <c r="AX105" s="23">
        <f t="shared" si="320"/>
        <v>192500</v>
      </c>
      <c r="AY105" s="23">
        <f t="shared" si="320"/>
        <v>122500</v>
      </c>
      <c r="AZ105" s="23">
        <f t="shared" si="320"/>
        <v>145000</v>
      </c>
      <c r="BA105" s="23">
        <f t="shared" si="320"/>
        <v>192500</v>
      </c>
      <c r="BB105" s="23">
        <f t="shared" si="320"/>
        <v>97500</v>
      </c>
      <c r="BC105" s="23">
        <f t="shared" si="320"/>
        <v>145000</v>
      </c>
      <c r="BD105" s="23">
        <f t="shared" si="320"/>
        <v>192500</v>
      </c>
      <c r="BE105" s="23">
        <f t="shared" si="320"/>
        <v>195000</v>
      </c>
      <c r="BF105" s="23">
        <f t="shared" si="320"/>
        <v>242500</v>
      </c>
      <c r="BG105" s="23">
        <f t="shared" si="320"/>
        <v>265000</v>
      </c>
      <c r="BH105" s="23">
        <f t="shared" si="320"/>
        <v>290000</v>
      </c>
      <c r="BI105" s="23">
        <f t="shared" si="320"/>
        <v>290000</v>
      </c>
      <c r="BJ105" s="23">
        <f t="shared" ref="BJ105:BU105" si="321">(BJ92*$B$64)+(BJ94*$C$64)+(BJ96*$D$64)</f>
        <v>312500</v>
      </c>
      <c r="BK105" s="23">
        <f t="shared" si="321"/>
        <v>290000</v>
      </c>
      <c r="BL105" s="23">
        <f t="shared" si="321"/>
        <v>290000</v>
      </c>
      <c r="BM105" s="23">
        <f t="shared" si="321"/>
        <v>312500</v>
      </c>
      <c r="BN105" s="23">
        <f t="shared" si="321"/>
        <v>290000</v>
      </c>
      <c r="BO105" s="23">
        <f t="shared" si="321"/>
        <v>290000</v>
      </c>
      <c r="BP105" s="23">
        <f t="shared" si="321"/>
        <v>312500</v>
      </c>
      <c r="BQ105" s="23">
        <f t="shared" si="321"/>
        <v>290000</v>
      </c>
      <c r="BR105" s="23">
        <f t="shared" si="321"/>
        <v>290000</v>
      </c>
      <c r="BS105" s="23">
        <f t="shared" si="321"/>
        <v>337500</v>
      </c>
      <c r="BT105" s="23">
        <f t="shared" si="321"/>
        <v>242500</v>
      </c>
      <c r="BU105" s="23">
        <f t="shared" si="321"/>
        <v>290000</v>
      </c>
    </row>
    <row r="106" spans="1:73" ht="15.75" customHeight="1" x14ac:dyDescent="0.2">
      <c r="A106" s="71" t="s">
        <v>613</v>
      </c>
      <c r="B106" s="23">
        <f t="shared" ref="B106:BI106" si="322">(B93*$B$66)+(B95*$C$66)+(B97*$D$66)</f>
        <v>0</v>
      </c>
      <c r="C106" s="23">
        <f t="shared" si="322"/>
        <v>0</v>
      </c>
      <c r="D106" s="23">
        <f t="shared" si="322"/>
        <v>0</v>
      </c>
      <c r="E106" s="23">
        <f t="shared" si="322"/>
        <v>0</v>
      </c>
      <c r="F106" s="23">
        <f t="shared" si="322"/>
        <v>0</v>
      </c>
      <c r="G106" s="23">
        <f t="shared" si="322"/>
        <v>0</v>
      </c>
      <c r="H106" s="23">
        <f t="shared" si="322"/>
        <v>0</v>
      </c>
      <c r="I106" s="23">
        <f t="shared" si="322"/>
        <v>0</v>
      </c>
      <c r="J106" s="23">
        <f t="shared" si="322"/>
        <v>0</v>
      </c>
      <c r="K106" s="23">
        <f t="shared" si="322"/>
        <v>0</v>
      </c>
      <c r="L106" s="23">
        <f t="shared" si="322"/>
        <v>0</v>
      </c>
      <c r="M106" s="23">
        <f t="shared" si="322"/>
        <v>0</v>
      </c>
      <c r="N106" s="23">
        <f t="shared" si="322"/>
        <v>0</v>
      </c>
      <c r="O106" s="23">
        <f t="shared" si="322"/>
        <v>0</v>
      </c>
      <c r="P106" s="23">
        <f t="shared" si="322"/>
        <v>1000</v>
      </c>
      <c r="Q106" s="23">
        <f t="shared" si="322"/>
        <v>1000</v>
      </c>
      <c r="R106" s="23">
        <f t="shared" si="322"/>
        <v>1000</v>
      </c>
      <c r="S106" s="23">
        <f t="shared" si="322"/>
        <v>1000</v>
      </c>
      <c r="T106" s="23">
        <f t="shared" si="322"/>
        <v>2000</v>
      </c>
      <c r="U106" s="23">
        <f t="shared" si="322"/>
        <v>2000</v>
      </c>
      <c r="V106" s="23">
        <f t="shared" si="322"/>
        <v>2000</v>
      </c>
      <c r="W106" s="23">
        <f t="shared" si="322"/>
        <v>3000</v>
      </c>
      <c r="X106" s="23">
        <f t="shared" si="322"/>
        <v>3000</v>
      </c>
      <c r="Y106" s="23">
        <f t="shared" si="322"/>
        <v>3000</v>
      </c>
      <c r="Z106" s="23">
        <f t="shared" si="322"/>
        <v>3000</v>
      </c>
      <c r="AA106" s="23">
        <f t="shared" si="322"/>
        <v>4000</v>
      </c>
      <c r="AB106" s="23">
        <f t="shared" si="322"/>
        <v>4000</v>
      </c>
      <c r="AC106" s="23">
        <f t="shared" si="322"/>
        <v>4000</v>
      </c>
      <c r="AD106" s="23">
        <f t="shared" si="322"/>
        <v>5000</v>
      </c>
      <c r="AE106" s="23">
        <f t="shared" si="322"/>
        <v>5000</v>
      </c>
      <c r="AF106" s="23">
        <f t="shared" si="322"/>
        <v>4000</v>
      </c>
      <c r="AG106" s="23">
        <f t="shared" si="322"/>
        <v>5000</v>
      </c>
      <c r="AH106" s="23">
        <f t="shared" si="322"/>
        <v>6000</v>
      </c>
      <c r="AI106" s="23">
        <f t="shared" si="322"/>
        <v>7000</v>
      </c>
      <c r="AJ106" s="23">
        <f t="shared" si="322"/>
        <v>9000</v>
      </c>
      <c r="AK106" s="23">
        <f t="shared" si="322"/>
        <v>11000</v>
      </c>
      <c r="AL106" s="23">
        <f t="shared" si="322"/>
        <v>13000</v>
      </c>
      <c r="AM106" s="23">
        <f t="shared" si="322"/>
        <v>13000</v>
      </c>
      <c r="AN106" s="23">
        <f t="shared" si="322"/>
        <v>14000</v>
      </c>
      <c r="AO106" s="23">
        <f t="shared" si="322"/>
        <v>17000</v>
      </c>
      <c r="AP106" s="23">
        <f t="shared" si="322"/>
        <v>18000</v>
      </c>
      <c r="AQ106" s="23">
        <f t="shared" si="322"/>
        <v>19000</v>
      </c>
      <c r="AR106" s="23">
        <f t="shared" si="322"/>
        <v>21000</v>
      </c>
      <c r="AS106" s="23">
        <f t="shared" si="322"/>
        <v>22000</v>
      </c>
      <c r="AT106" s="23">
        <f t="shared" si="322"/>
        <v>23000</v>
      </c>
      <c r="AU106" s="23">
        <f t="shared" si="322"/>
        <v>25000</v>
      </c>
      <c r="AV106" s="23">
        <f t="shared" si="322"/>
        <v>28000</v>
      </c>
      <c r="AW106" s="23">
        <f t="shared" si="322"/>
        <v>30000</v>
      </c>
      <c r="AX106" s="23">
        <f t="shared" si="322"/>
        <v>33000</v>
      </c>
      <c r="AY106" s="23">
        <f t="shared" si="322"/>
        <v>36000</v>
      </c>
      <c r="AZ106" s="23">
        <f t="shared" si="322"/>
        <v>38000</v>
      </c>
      <c r="BA106" s="23">
        <f t="shared" si="322"/>
        <v>40000</v>
      </c>
      <c r="BB106" s="23">
        <f t="shared" si="322"/>
        <v>41000</v>
      </c>
      <c r="BC106" s="23">
        <f t="shared" si="322"/>
        <v>44000</v>
      </c>
      <c r="BD106" s="23">
        <f t="shared" si="322"/>
        <v>47000</v>
      </c>
      <c r="BE106" s="23">
        <f t="shared" si="322"/>
        <v>51000</v>
      </c>
      <c r="BF106" s="23">
        <f t="shared" si="322"/>
        <v>56000</v>
      </c>
      <c r="BG106" s="23">
        <f t="shared" si="322"/>
        <v>59000</v>
      </c>
      <c r="BH106" s="23">
        <f t="shared" si="322"/>
        <v>62000</v>
      </c>
      <c r="BI106" s="23">
        <f t="shared" si="322"/>
        <v>66000</v>
      </c>
      <c r="BJ106" s="23">
        <f t="shared" ref="BJ106:BU106" si="323">(BJ93*$B$66)+(BJ95*$C$66)+(BJ97*$D$66)</f>
        <v>69000</v>
      </c>
      <c r="BK106" s="23">
        <f t="shared" si="323"/>
        <v>73000</v>
      </c>
      <c r="BL106" s="23">
        <f t="shared" si="323"/>
        <v>77000</v>
      </c>
      <c r="BM106" s="23">
        <f t="shared" si="323"/>
        <v>80000</v>
      </c>
      <c r="BN106" s="23">
        <f t="shared" si="323"/>
        <v>85000</v>
      </c>
      <c r="BO106" s="23">
        <f t="shared" si="323"/>
        <v>89000</v>
      </c>
      <c r="BP106" s="23">
        <f t="shared" si="323"/>
        <v>92000</v>
      </c>
      <c r="BQ106" s="23">
        <f t="shared" si="323"/>
        <v>94000</v>
      </c>
      <c r="BR106" s="23">
        <f t="shared" si="323"/>
        <v>95000</v>
      </c>
      <c r="BS106" s="23">
        <f t="shared" si="323"/>
        <v>97000</v>
      </c>
      <c r="BT106" s="23">
        <f t="shared" si="323"/>
        <v>96000</v>
      </c>
      <c r="BU106" s="23">
        <f t="shared" si="323"/>
        <v>96000</v>
      </c>
    </row>
    <row r="107" spans="1:73" ht="15.75" customHeight="1" thickBot="1" x14ac:dyDescent="0.25">
      <c r="A107" s="71" t="s">
        <v>614</v>
      </c>
      <c r="B107" s="120">
        <f t="shared" ref="B107:BI107" si="324">SUM(B104:B106)</f>
        <v>0</v>
      </c>
      <c r="C107" s="120">
        <f t="shared" si="324"/>
        <v>0</v>
      </c>
      <c r="D107" s="120">
        <f t="shared" si="324"/>
        <v>0</v>
      </c>
      <c r="E107" s="120">
        <f t="shared" si="324"/>
        <v>0</v>
      </c>
      <c r="F107" s="120">
        <f t="shared" si="324"/>
        <v>0</v>
      </c>
      <c r="G107" s="120">
        <f t="shared" si="324"/>
        <v>0</v>
      </c>
      <c r="H107" s="120">
        <f t="shared" si="324"/>
        <v>0</v>
      </c>
      <c r="I107" s="120">
        <f t="shared" si="324"/>
        <v>0</v>
      </c>
      <c r="J107" s="120">
        <f t="shared" si="324"/>
        <v>0</v>
      </c>
      <c r="K107" s="120">
        <f t="shared" si="324"/>
        <v>0</v>
      </c>
      <c r="L107" s="120">
        <f t="shared" si="324"/>
        <v>0</v>
      </c>
      <c r="M107" s="120">
        <f t="shared" si="324"/>
        <v>0</v>
      </c>
      <c r="N107" s="120">
        <f t="shared" si="324"/>
        <v>0</v>
      </c>
      <c r="O107" s="120">
        <f t="shared" si="324"/>
        <v>0</v>
      </c>
      <c r="P107" s="120">
        <f t="shared" si="324"/>
        <v>34437.5</v>
      </c>
      <c r="Q107" s="120">
        <f t="shared" si="324"/>
        <v>9437.5</v>
      </c>
      <c r="R107" s="120">
        <f t="shared" si="324"/>
        <v>9437.5</v>
      </c>
      <c r="S107" s="120">
        <f t="shared" si="324"/>
        <v>9437.5</v>
      </c>
      <c r="T107" s="120">
        <f t="shared" si="324"/>
        <v>43875</v>
      </c>
      <c r="U107" s="120">
        <f t="shared" si="324"/>
        <v>18875</v>
      </c>
      <c r="V107" s="120">
        <f t="shared" si="324"/>
        <v>18875</v>
      </c>
      <c r="W107" s="120">
        <f t="shared" si="324"/>
        <v>53312.5</v>
      </c>
      <c r="X107" s="120">
        <f t="shared" si="324"/>
        <v>28312.5</v>
      </c>
      <c r="Y107" s="120">
        <f t="shared" si="324"/>
        <v>28312.5</v>
      </c>
      <c r="Z107" s="120">
        <f t="shared" si="324"/>
        <v>28312.5</v>
      </c>
      <c r="AA107" s="120">
        <f t="shared" si="324"/>
        <v>62750</v>
      </c>
      <c r="AB107" s="120">
        <f t="shared" si="324"/>
        <v>93687.5</v>
      </c>
      <c r="AC107" s="120">
        <f t="shared" si="324"/>
        <v>46187.5</v>
      </c>
      <c r="AD107" s="120">
        <f t="shared" si="324"/>
        <v>80625</v>
      </c>
      <c r="AE107" s="120">
        <f t="shared" si="324"/>
        <v>55625</v>
      </c>
      <c r="AF107" s="120">
        <f t="shared" si="324"/>
        <v>46187.5</v>
      </c>
      <c r="AG107" s="120">
        <f t="shared" si="324"/>
        <v>80625</v>
      </c>
      <c r="AH107" s="120">
        <f t="shared" si="324"/>
        <v>121000</v>
      </c>
      <c r="AI107" s="120">
        <f t="shared" si="324"/>
        <v>228770.83333333334</v>
      </c>
      <c r="AJ107" s="120">
        <f t="shared" si="324"/>
        <v>256083.33333333334</v>
      </c>
      <c r="AK107" s="120">
        <f t="shared" si="324"/>
        <v>283395.83333333337</v>
      </c>
      <c r="AL107" s="120">
        <f t="shared" si="324"/>
        <v>310708.33333333337</v>
      </c>
      <c r="AM107" s="120">
        <f t="shared" si="324"/>
        <v>263208.33333333337</v>
      </c>
      <c r="AN107" s="120">
        <f t="shared" si="324"/>
        <v>320145.83333333337</v>
      </c>
      <c r="AO107" s="120">
        <f t="shared" si="324"/>
        <v>477729.16666666669</v>
      </c>
      <c r="AP107" s="120">
        <f t="shared" si="324"/>
        <v>448104.16666666669</v>
      </c>
      <c r="AQ107" s="120">
        <f t="shared" si="324"/>
        <v>410041.66666666669</v>
      </c>
      <c r="AR107" s="120">
        <f t="shared" si="324"/>
        <v>484854.16666666669</v>
      </c>
      <c r="AS107" s="120">
        <f t="shared" si="324"/>
        <v>502729.16666666669</v>
      </c>
      <c r="AT107" s="120">
        <f t="shared" si="324"/>
        <v>512166.66666666669</v>
      </c>
      <c r="AU107" s="120">
        <f t="shared" si="324"/>
        <v>642916.66666666674</v>
      </c>
      <c r="AV107" s="120">
        <f t="shared" si="324"/>
        <v>682166.66666666674</v>
      </c>
      <c r="AW107" s="120">
        <f t="shared" si="324"/>
        <v>684479.16666666674</v>
      </c>
      <c r="AX107" s="120">
        <f t="shared" si="324"/>
        <v>842062.5</v>
      </c>
      <c r="AY107" s="120">
        <f t="shared" si="324"/>
        <v>808812.5</v>
      </c>
      <c r="AZ107" s="120">
        <f t="shared" si="324"/>
        <v>923520.83333333337</v>
      </c>
      <c r="BA107" s="120">
        <f t="shared" si="324"/>
        <v>998333.33333333337</v>
      </c>
      <c r="BB107" s="120">
        <f t="shared" si="324"/>
        <v>912770.83333333337</v>
      </c>
      <c r="BC107" s="120">
        <f t="shared" si="324"/>
        <v>1005458.3333333334</v>
      </c>
      <c r="BD107" s="120">
        <f t="shared" si="324"/>
        <v>1163041.6666666665</v>
      </c>
      <c r="BE107" s="120">
        <f t="shared" si="324"/>
        <v>1211729.1666666665</v>
      </c>
      <c r="BF107" s="120">
        <f t="shared" si="324"/>
        <v>1388187.5</v>
      </c>
      <c r="BG107" s="120">
        <f t="shared" si="324"/>
        <v>1382541.6666666667</v>
      </c>
      <c r="BH107" s="120">
        <f t="shared" si="324"/>
        <v>1517625</v>
      </c>
      <c r="BI107" s="120">
        <f t="shared" si="324"/>
        <v>1637145.8333333333</v>
      </c>
      <c r="BJ107" s="120">
        <f t="shared" ref="BJ107:BU107" si="325">SUM(BJ104:BJ106)</f>
        <v>1704833.3333333333</v>
      </c>
      <c r="BK107" s="120">
        <f t="shared" si="325"/>
        <v>1810291.6666666667</v>
      </c>
      <c r="BL107" s="120">
        <f t="shared" si="325"/>
        <v>1864916.6666666667</v>
      </c>
      <c r="BM107" s="120">
        <f t="shared" si="325"/>
        <v>1932604.1666666667</v>
      </c>
      <c r="BN107" s="120">
        <f t="shared" si="325"/>
        <v>2047500</v>
      </c>
      <c r="BO107" s="120">
        <f t="shared" si="325"/>
        <v>2167020.833333333</v>
      </c>
      <c r="BP107" s="120">
        <f t="shared" si="325"/>
        <v>2234708.333333333</v>
      </c>
      <c r="BQ107" s="120">
        <f t="shared" si="325"/>
        <v>2312854.166666667</v>
      </c>
      <c r="BR107" s="120">
        <f t="shared" si="325"/>
        <v>2330729.166666667</v>
      </c>
      <c r="BS107" s="120">
        <f t="shared" si="325"/>
        <v>2470437.5</v>
      </c>
      <c r="BT107" s="120">
        <f t="shared" si="325"/>
        <v>2292666.666666667</v>
      </c>
      <c r="BU107" s="120">
        <f t="shared" si="325"/>
        <v>2340166.666666667</v>
      </c>
    </row>
    <row r="108" spans="1:73" ht="15.75" customHeight="1" thickTop="1" x14ac:dyDescent="0.15"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23"/>
      <c r="BR108" s="23"/>
      <c r="BS108" s="23"/>
      <c r="BT108" s="23"/>
      <c r="BU108" s="23"/>
    </row>
    <row r="109" spans="1:73" ht="15.75" customHeight="1" x14ac:dyDescent="0.15"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  <c r="BJ109" s="23"/>
      <c r="BK109" s="23"/>
      <c r="BL109" s="23"/>
      <c r="BM109" s="23"/>
      <c r="BN109" s="23"/>
      <c r="BO109" s="23"/>
      <c r="BP109" s="23"/>
      <c r="BQ109" s="23"/>
      <c r="BR109" s="23"/>
      <c r="BS109" s="23"/>
      <c r="BT109" s="23"/>
      <c r="BU109" s="23"/>
    </row>
    <row r="110" spans="1:73" ht="15.75" customHeight="1" x14ac:dyDescent="0.2">
      <c r="A110" s="125" t="s">
        <v>326</v>
      </c>
      <c r="B110" s="128">
        <v>46023</v>
      </c>
      <c r="C110" s="128">
        <v>46054</v>
      </c>
      <c r="D110" s="128">
        <v>46082</v>
      </c>
      <c r="E110" s="128">
        <v>46113</v>
      </c>
      <c r="F110" s="128">
        <v>46143</v>
      </c>
      <c r="G110" s="128">
        <v>46174</v>
      </c>
      <c r="H110" s="128">
        <v>46204</v>
      </c>
      <c r="I110" s="128">
        <v>46235</v>
      </c>
      <c r="J110" s="128">
        <v>46266</v>
      </c>
      <c r="K110" s="128">
        <v>46296</v>
      </c>
      <c r="L110" s="128">
        <v>46327</v>
      </c>
      <c r="M110" s="128">
        <v>46357</v>
      </c>
      <c r="N110" s="128">
        <v>46388</v>
      </c>
      <c r="O110" s="128">
        <v>46419</v>
      </c>
      <c r="P110" s="128">
        <v>46447</v>
      </c>
      <c r="Q110" s="128">
        <v>46478</v>
      </c>
      <c r="R110" s="128">
        <v>46508</v>
      </c>
      <c r="S110" s="128">
        <v>46539</v>
      </c>
      <c r="T110" s="128">
        <v>46569</v>
      </c>
      <c r="U110" s="128">
        <v>46600</v>
      </c>
      <c r="V110" s="128">
        <v>46631</v>
      </c>
      <c r="W110" s="128">
        <v>46661</v>
      </c>
      <c r="X110" s="128">
        <v>46692</v>
      </c>
      <c r="Y110" s="128">
        <v>46722</v>
      </c>
      <c r="Z110" s="128">
        <v>46753</v>
      </c>
      <c r="AA110" s="128">
        <v>46784</v>
      </c>
      <c r="AB110" s="128">
        <v>46813</v>
      </c>
      <c r="AC110" s="128">
        <v>46844</v>
      </c>
      <c r="AD110" s="128">
        <v>46874</v>
      </c>
      <c r="AE110" s="128">
        <v>46905</v>
      </c>
      <c r="AF110" s="128">
        <v>46935</v>
      </c>
      <c r="AG110" s="128">
        <v>46966</v>
      </c>
      <c r="AH110" s="128">
        <v>46997</v>
      </c>
      <c r="AI110" s="128">
        <v>47027</v>
      </c>
      <c r="AJ110" s="128">
        <v>47058</v>
      </c>
      <c r="AK110" s="128">
        <v>47088</v>
      </c>
      <c r="AL110" s="128">
        <v>47119</v>
      </c>
      <c r="AM110" s="128">
        <v>47150</v>
      </c>
      <c r="AN110" s="128">
        <v>47178</v>
      </c>
      <c r="AO110" s="128">
        <v>47209</v>
      </c>
      <c r="AP110" s="128">
        <v>47239</v>
      </c>
      <c r="AQ110" s="128">
        <v>47270</v>
      </c>
      <c r="AR110" s="128">
        <v>47300</v>
      </c>
      <c r="AS110" s="128">
        <v>47331</v>
      </c>
      <c r="AT110" s="128">
        <v>47362</v>
      </c>
      <c r="AU110" s="128">
        <v>47392</v>
      </c>
      <c r="AV110" s="128">
        <v>47423</v>
      </c>
      <c r="AW110" s="128">
        <v>47453</v>
      </c>
      <c r="AX110" s="128">
        <v>47484</v>
      </c>
      <c r="AY110" s="128">
        <v>47515</v>
      </c>
      <c r="AZ110" s="128">
        <v>47543</v>
      </c>
      <c r="BA110" s="128">
        <v>47574</v>
      </c>
      <c r="BB110" s="128">
        <v>47604</v>
      </c>
      <c r="BC110" s="128">
        <v>47635</v>
      </c>
      <c r="BD110" s="128">
        <v>47665</v>
      </c>
      <c r="BE110" s="128">
        <v>47696</v>
      </c>
      <c r="BF110" s="128">
        <v>47727</v>
      </c>
      <c r="BG110" s="128">
        <v>47757</v>
      </c>
      <c r="BH110" s="128">
        <v>47788</v>
      </c>
      <c r="BI110" s="128">
        <v>47818</v>
      </c>
      <c r="BJ110" s="128">
        <v>47849</v>
      </c>
      <c r="BK110" s="128">
        <v>47880</v>
      </c>
      <c r="BL110" s="128">
        <v>47908</v>
      </c>
      <c r="BM110" s="128">
        <v>47939</v>
      </c>
      <c r="BN110" s="128">
        <v>47969</v>
      </c>
      <c r="BO110" s="128">
        <v>48000</v>
      </c>
      <c r="BP110" s="128">
        <v>48030</v>
      </c>
      <c r="BQ110" s="128">
        <v>48061</v>
      </c>
      <c r="BR110" s="128">
        <v>48092</v>
      </c>
      <c r="BS110" s="128">
        <v>48122</v>
      </c>
      <c r="BT110" s="128">
        <v>48153</v>
      </c>
      <c r="BU110" s="128">
        <v>48183</v>
      </c>
    </row>
    <row r="111" spans="1:73" ht="15.75" customHeight="1" x14ac:dyDescent="0.2">
      <c r="A111" s="71" t="s">
        <v>615</v>
      </c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>
        <v>1</v>
      </c>
      <c r="W111" s="23"/>
      <c r="X111" s="23"/>
      <c r="Y111" s="23"/>
      <c r="Z111" s="23">
        <v>1</v>
      </c>
      <c r="AA111" s="23"/>
      <c r="AB111" s="23"/>
      <c r="AC111" s="23"/>
      <c r="AD111" s="23"/>
      <c r="AE111" s="23"/>
      <c r="AF111" s="23">
        <v>1</v>
      </c>
      <c r="AG111" s="23"/>
      <c r="AH111" s="23"/>
      <c r="AI111" s="23">
        <v>1</v>
      </c>
      <c r="AJ111" s="23"/>
      <c r="AK111" s="23">
        <v>1</v>
      </c>
      <c r="AL111" s="23">
        <v>1</v>
      </c>
      <c r="AM111" s="23">
        <v>1</v>
      </c>
      <c r="AN111" s="23"/>
      <c r="AO111" s="23">
        <v>1</v>
      </c>
      <c r="AP111" s="23"/>
      <c r="AQ111" s="23">
        <v>1</v>
      </c>
      <c r="AR111" s="23">
        <v>1</v>
      </c>
      <c r="AS111" s="23">
        <v>1</v>
      </c>
      <c r="AT111" s="23"/>
      <c r="AU111" s="23">
        <v>1</v>
      </c>
      <c r="AV111" s="23">
        <v>1</v>
      </c>
      <c r="AW111" s="23">
        <v>2</v>
      </c>
      <c r="AX111" s="23">
        <v>1</v>
      </c>
      <c r="AY111" s="23">
        <v>2</v>
      </c>
      <c r="AZ111" s="23">
        <v>2</v>
      </c>
      <c r="BA111" s="23">
        <v>2</v>
      </c>
      <c r="BB111" s="23">
        <v>2</v>
      </c>
      <c r="BC111" s="23">
        <v>2</v>
      </c>
      <c r="BD111" s="23">
        <v>2</v>
      </c>
      <c r="BE111" s="23">
        <v>2</v>
      </c>
      <c r="BF111" s="23">
        <v>2</v>
      </c>
      <c r="BG111" s="23">
        <v>3</v>
      </c>
      <c r="BH111" s="23">
        <v>3</v>
      </c>
      <c r="BI111" s="23">
        <v>3</v>
      </c>
      <c r="BJ111" s="23">
        <v>3</v>
      </c>
      <c r="BK111" s="23">
        <v>3</v>
      </c>
      <c r="BL111" s="23">
        <v>3</v>
      </c>
      <c r="BM111" s="23">
        <v>3</v>
      </c>
      <c r="BN111" s="23">
        <v>3</v>
      </c>
      <c r="BO111" s="23">
        <v>4</v>
      </c>
      <c r="BP111" s="23">
        <v>4</v>
      </c>
      <c r="BQ111" s="23">
        <v>3</v>
      </c>
      <c r="BR111" s="23">
        <v>4</v>
      </c>
      <c r="BS111" s="23">
        <v>4</v>
      </c>
      <c r="BT111" s="23">
        <v>4</v>
      </c>
      <c r="BU111" s="23">
        <v>4</v>
      </c>
    </row>
    <row r="112" spans="1:73" ht="15.75" customHeight="1" x14ac:dyDescent="0.2">
      <c r="A112" s="71" t="s">
        <v>616</v>
      </c>
      <c r="B112" s="23">
        <f>B111</f>
        <v>0</v>
      </c>
      <c r="C112" s="23">
        <f t="shared" ref="C112:E112" si="326">B112+C111</f>
        <v>0</v>
      </c>
      <c r="D112" s="23">
        <f t="shared" si="326"/>
        <v>0</v>
      </c>
      <c r="E112" s="23">
        <f t="shared" si="326"/>
        <v>0</v>
      </c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>
        <f t="shared" ref="V112" si="327">U112+V111</f>
        <v>1</v>
      </c>
      <c r="W112" s="23">
        <f>V112+W111-K111</f>
        <v>1</v>
      </c>
      <c r="X112" s="23">
        <f>W112+X111-L111</f>
        <v>1</v>
      </c>
      <c r="Y112" s="23">
        <f>X112+Y111-M111</f>
        <v>1</v>
      </c>
      <c r="Z112" s="23">
        <f>Y112+Z111-N111</f>
        <v>2</v>
      </c>
      <c r="AA112" s="23">
        <f>Z112+AA111-O111</f>
        <v>2</v>
      </c>
      <c r="AB112" s="23">
        <f t="shared" ref="AB112" si="328">AA112+AB111-P111</f>
        <v>2</v>
      </c>
      <c r="AC112" s="23">
        <f t="shared" ref="AC112" si="329">AB112+AC111-Q111</f>
        <v>2</v>
      </c>
      <c r="AD112" s="23">
        <f t="shared" ref="AD112" si="330">AC112+AD111-R111</f>
        <v>2</v>
      </c>
      <c r="AE112" s="23">
        <f t="shared" ref="AE112" si="331">AD112+AE111-S111</f>
        <v>2</v>
      </c>
      <c r="AF112" s="23">
        <f t="shared" ref="AF112" si="332">AE112+AF111-T111</f>
        <v>3</v>
      </c>
      <c r="AG112" s="23">
        <f t="shared" ref="AG112" si="333">AF112+AG111-U111</f>
        <v>3</v>
      </c>
      <c r="AH112" s="23">
        <f t="shared" ref="AH112" si="334">AG112+AH111-V111</f>
        <v>2</v>
      </c>
      <c r="AI112" s="23">
        <f t="shared" ref="AI112" si="335">AH112+AI111-W111</f>
        <v>3</v>
      </c>
      <c r="AJ112" s="23">
        <f t="shared" ref="AJ112" si="336">AI112+AJ111-X111</f>
        <v>3</v>
      </c>
      <c r="AK112" s="23">
        <f t="shared" ref="AK112" si="337">AJ112+AK111-Y111</f>
        <v>4</v>
      </c>
      <c r="AL112" s="23">
        <f t="shared" ref="AL112" si="338">AK112+AL111-Z111</f>
        <v>4</v>
      </c>
      <c r="AM112" s="23">
        <f t="shared" ref="AM112" si="339">AL112+AM111-AA111</f>
        <v>5</v>
      </c>
      <c r="AN112" s="23">
        <f t="shared" ref="AN112" si="340">AM112+AN111-AB111</f>
        <v>5</v>
      </c>
      <c r="AO112" s="23">
        <f t="shared" ref="AO112" si="341">AN112+AO111-AC111</f>
        <v>6</v>
      </c>
      <c r="AP112" s="23">
        <f t="shared" ref="AP112" si="342">AO112+AP111-AD111</f>
        <v>6</v>
      </c>
      <c r="AQ112" s="23">
        <f t="shared" ref="AQ112" si="343">AP112+AQ111-AE111</f>
        <v>7</v>
      </c>
      <c r="AR112" s="23">
        <f t="shared" ref="AR112" si="344">AQ112+AR111-AF111</f>
        <v>7</v>
      </c>
      <c r="AS112" s="23">
        <f t="shared" ref="AS112" si="345">AR112+AS111-AG111</f>
        <v>8</v>
      </c>
      <c r="AT112" s="23">
        <f t="shared" ref="AT112" si="346">AS112+AT111-AH111</f>
        <v>8</v>
      </c>
      <c r="AU112" s="23">
        <f t="shared" ref="AU112" si="347">AT112+AU111-AI111</f>
        <v>8</v>
      </c>
      <c r="AV112" s="23">
        <f t="shared" ref="AV112" si="348">AU112+AV111-AJ111</f>
        <v>9</v>
      </c>
      <c r="AW112" s="23">
        <f t="shared" ref="AW112" si="349">AV112+AW111-AK111</f>
        <v>10</v>
      </c>
      <c r="AX112" s="23">
        <f t="shared" ref="AX112" si="350">AW112+AX111-AL111</f>
        <v>10</v>
      </c>
      <c r="AY112" s="23">
        <f t="shared" ref="AY112" si="351">AX112+AY111-AM111</f>
        <v>11</v>
      </c>
      <c r="AZ112" s="23">
        <f t="shared" ref="AZ112" si="352">AY112+AZ111-AN111</f>
        <v>13</v>
      </c>
      <c r="BA112" s="23">
        <f t="shared" ref="BA112" si="353">AZ112+BA111-AO111</f>
        <v>14</v>
      </c>
      <c r="BB112" s="23">
        <f t="shared" ref="BB112" si="354">BA112+BB111-AP111</f>
        <v>16</v>
      </c>
      <c r="BC112" s="23">
        <f t="shared" ref="BC112" si="355">BB112+BC111-AQ111</f>
        <v>17</v>
      </c>
      <c r="BD112" s="23">
        <f t="shared" ref="BD112" si="356">BC112+BD111-AR111</f>
        <v>18</v>
      </c>
      <c r="BE112" s="23">
        <f t="shared" ref="BE112" si="357">BD112+BE111-AS111</f>
        <v>19</v>
      </c>
      <c r="BF112" s="23">
        <f t="shared" ref="BF112" si="358">BE112+BF111-AT111</f>
        <v>21</v>
      </c>
      <c r="BG112" s="23">
        <f t="shared" ref="BG112" si="359">BF112+BG111-AU111</f>
        <v>23</v>
      </c>
      <c r="BH112" s="23">
        <f t="shared" ref="BH112" si="360">BG112+BH111-AV111</f>
        <v>25</v>
      </c>
      <c r="BI112" s="23">
        <f t="shared" ref="BI112" si="361">BH112+BI111-AW111</f>
        <v>26</v>
      </c>
      <c r="BJ112" s="23">
        <f t="shared" ref="BJ112" si="362">BI112+BJ111-AX111</f>
        <v>28</v>
      </c>
      <c r="BK112" s="23">
        <f t="shared" ref="BK112" si="363">BJ112+BK111-AY111</f>
        <v>29</v>
      </c>
      <c r="BL112" s="23">
        <f t="shared" ref="BL112" si="364">BK112+BL111-AZ111</f>
        <v>30</v>
      </c>
      <c r="BM112" s="23">
        <f t="shared" ref="BM112" si="365">BL112+BM111-BA111</f>
        <v>31</v>
      </c>
      <c r="BN112" s="23">
        <f t="shared" ref="BN112" si="366">BM112+BN111-BB111</f>
        <v>32</v>
      </c>
      <c r="BO112" s="23">
        <f t="shared" ref="BO112" si="367">BN112+BO111-BC111</f>
        <v>34</v>
      </c>
      <c r="BP112" s="23">
        <f t="shared" ref="BP112" si="368">BO112+BP111-BD111</f>
        <v>36</v>
      </c>
      <c r="BQ112" s="23">
        <f t="shared" ref="BQ112" si="369">BP112+BQ111-BE111</f>
        <v>37</v>
      </c>
      <c r="BR112" s="23">
        <f t="shared" ref="BR112" si="370">BQ112+BR111-BF111</f>
        <v>39</v>
      </c>
      <c r="BS112" s="23">
        <f t="shared" ref="BS112" si="371">BR112+BS111-BG111</f>
        <v>40</v>
      </c>
      <c r="BT112" s="23">
        <f t="shared" ref="BT112" si="372">BS112+BT111-BH111</f>
        <v>41</v>
      </c>
      <c r="BU112" s="23">
        <f t="shared" ref="BU112" si="373">BT112+BU111-BI111</f>
        <v>42</v>
      </c>
    </row>
    <row r="113" spans="1:73" ht="15.75" customHeight="1" x14ac:dyDescent="0.2">
      <c r="A113" s="71" t="s">
        <v>617</v>
      </c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>
        <v>1</v>
      </c>
      <c r="AD113" s="23"/>
      <c r="AE113" s="23"/>
      <c r="AF113" s="23"/>
      <c r="AG113" s="23"/>
      <c r="AH113" s="23"/>
      <c r="AI113" s="23"/>
      <c r="AJ113" s="23">
        <v>1</v>
      </c>
      <c r="AK113" s="23"/>
      <c r="AL113" s="23"/>
      <c r="AM113" s="23">
        <v>1</v>
      </c>
      <c r="AN113" s="23"/>
      <c r="AO113" s="23">
        <v>1</v>
      </c>
      <c r="AP113" s="23">
        <v>1</v>
      </c>
      <c r="AQ113" s="23"/>
      <c r="AR113" s="23">
        <v>1</v>
      </c>
      <c r="AS113" s="23"/>
      <c r="AT113" s="23">
        <v>1</v>
      </c>
      <c r="AU113" s="23">
        <v>1</v>
      </c>
      <c r="AV113" s="23">
        <v>1</v>
      </c>
      <c r="AW113" s="23">
        <v>2</v>
      </c>
      <c r="AX113" s="23">
        <v>1</v>
      </c>
      <c r="AY113" s="23">
        <v>1</v>
      </c>
      <c r="AZ113" s="23">
        <v>2</v>
      </c>
      <c r="BA113" s="23">
        <v>1</v>
      </c>
      <c r="BB113" s="23">
        <v>2</v>
      </c>
      <c r="BC113" s="23">
        <v>1</v>
      </c>
      <c r="BD113" s="23">
        <v>1</v>
      </c>
      <c r="BE113" s="23">
        <v>2</v>
      </c>
      <c r="BF113" s="23">
        <v>1</v>
      </c>
      <c r="BG113" s="23">
        <v>3</v>
      </c>
      <c r="BH113" s="23">
        <v>2</v>
      </c>
      <c r="BI113" s="23">
        <v>3</v>
      </c>
      <c r="BJ113" s="23">
        <v>3</v>
      </c>
      <c r="BK113" s="23">
        <v>2</v>
      </c>
      <c r="BL113" s="23">
        <v>3</v>
      </c>
      <c r="BM113" s="23">
        <v>3</v>
      </c>
      <c r="BN113" s="23">
        <v>2</v>
      </c>
      <c r="BO113" s="23">
        <v>3</v>
      </c>
      <c r="BP113" s="23">
        <v>2</v>
      </c>
      <c r="BQ113" s="23">
        <v>3</v>
      </c>
      <c r="BR113" s="23">
        <v>2</v>
      </c>
      <c r="BS113" s="23">
        <v>2</v>
      </c>
      <c r="BT113" s="23">
        <v>4</v>
      </c>
      <c r="BU113" s="23">
        <v>2</v>
      </c>
    </row>
    <row r="114" spans="1:73" ht="15.75" customHeight="1" x14ac:dyDescent="0.2">
      <c r="A114" s="71" t="s">
        <v>618</v>
      </c>
      <c r="B114" s="23">
        <f>B113</f>
        <v>0</v>
      </c>
      <c r="C114" s="23">
        <f t="shared" ref="C114:E114" si="374">B114+C113</f>
        <v>0</v>
      </c>
      <c r="D114" s="23">
        <f t="shared" si="374"/>
        <v>0</v>
      </c>
      <c r="E114" s="23">
        <f t="shared" si="374"/>
        <v>0</v>
      </c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>
        <f t="shared" ref="V114" si="375">U114+V113</f>
        <v>0</v>
      </c>
      <c r="W114" s="23">
        <f>V114+W113-K113</f>
        <v>0</v>
      </c>
      <c r="X114" s="23">
        <f>W114+X113-L113</f>
        <v>0</v>
      </c>
      <c r="Y114" s="23">
        <f>X114+Y113-M113</f>
        <v>0</v>
      </c>
      <c r="Z114" s="23">
        <f>Y114+Z113-N113</f>
        <v>0</v>
      </c>
      <c r="AA114" s="23">
        <f>Z114+AA113-O113</f>
        <v>0</v>
      </c>
      <c r="AB114" s="23">
        <f t="shared" ref="AB114" si="376">AA114+AB113-P113</f>
        <v>0</v>
      </c>
      <c r="AC114" s="23">
        <f t="shared" ref="AC114" si="377">AB114+AC113-Q113</f>
        <v>1</v>
      </c>
      <c r="AD114" s="23">
        <f t="shared" ref="AD114" si="378">AC114+AD113-R113</f>
        <v>1</v>
      </c>
      <c r="AE114" s="23">
        <f t="shared" ref="AE114" si="379">AD114+AE113-S113</f>
        <v>1</v>
      </c>
      <c r="AF114" s="23">
        <f t="shared" ref="AF114" si="380">AE114+AF113-T113</f>
        <v>1</v>
      </c>
      <c r="AG114" s="23">
        <f t="shared" ref="AG114" si="381">AF114+AG113-U113</f>
        <v>1</v>
      </c>
      <c r="AH114" s="23">
        <f t="shared" ref="AH114" si="382">AG114+AH113-V113</f>
        <v>1</v>
      </c>
      <c r="AI114" s="23">
        <f t="shared" ref="AI114" si="383">AH114+AI113-W113</f>
        <v>1</v>
      </c>
      <c r="AJ114" s="23">
        <f t="shared" ref="AJ114" si="384">AI114+AJ113-X113</f>
        <v>2</v>
      </c>
      <c r="AK114" s="23">
        <f t="shared" ref="AK114" si="385">AJ114+AK113-Y113</f>
        <v>2</v>
      </c>
      <c r="AL114" s="23">
        <f t="shared" ref="AL114" si="386">AK114+AL113-Z113</f>
        <v>2</v>
      </c>
      <c r="AM114" s="23">
        <f t="shared" ref="AM114" si="387">AL114+AM113-AA113</f>
        <v>3</v>
      </c>
      <c r="AN114" s="23">
        <f t="shared" ref="AN114" si="388">AM114+AN113-AB113</f>
        <v>3</v>
      </c>
      <c r="AO114" s="23">
        <f t="shared" ref="AO114" si="389">AN114+AO113-AC113</f>
        <v>3</v>
      </c>
      <c r="AP114" s="23">
        <f t="shared" ref="AP114" si="390">AO114+AP113-AD113</f>
        <v>4</v>
      </c>
      <c r="AQ114" s="23">
        <f t="shared" ref="AQ114" si="391">AP114+AQ113-AE113</f>
        <v>4</v>
      </c>
      <c r="AR114" s="23">
        <f t="shared" ref="AR114" si="392">AQ114+AR113-AF113</f>
        <v>5</v>
      </c>
      <c r="AS114" s="23">
        <f t="shared" ref="AS114" si="393">AR114+AS113-AG113</f>
        <v>5</v>
      </c>
      <c r="AT114" s="23">
        <f t="shared" ref="AT114" si="394">AS114+AT113-AH113</f>
        <v>6</v>
      </c>
      <c r="AU114" s="23">
        <f t="shared" ref="AU114" si="395">AT114+AU113-AI113</f>
        <v>7</v>
      </c>
      <c r="AV114" s="23">
        <f t="shared" ref="AV114" si="396">AU114+AV113-AJ113</f>
        <v>7</v>
      </c>
      <c r="AW114" s="23">
        <f t="shared" ref="AW114" si="397">AV114+AW113-AK113</f>
        <v>9</v>
      </c>
      <c r="AX114" s="23">
        <f t="shared" ref="AX114" si="398">AW114+AX113-AL113</f>
        <v>10</v>
      </c>
      <c r="AY114" s="23">
        <f t="shared" ref="AY114" si="399">AX114+AY113-AM113</f>
        <v>10</v>
      </c>
      <c r="AZ114" s="23">
        <f t="shared" ref="AZ114" si="400">AY114+AZ113-AN113</f>
        <v>12</v>
      </c>
      <c r="BA114" s="23">
        <f t="shared" ref="BA114" si="401">AZ114+BA113-AO113</f>
        <v>12</v>
      </c>
      <c r="BB114" s="23">
        <f t="shared" ref="BB114" si="402">BA114+BB113-AP113</f>
        <v>13</v>
      </c>
      <c r="BC114" s="23">
        <f t="shared" ref="BC114" si="403">BB114+BC113-AQ113</f>
        <v>14</v>
      </c>
      <c r="BD114" s="23">
        <f t="shared" ref="BD114" si="404">BC114+BD113-AR113</f>
        <v>14</v>
      </c>
      <c r="BE114" s="23">
        <f t="shared" ref="BE114" si="405">BD114+BE113-AS113</f>
        <v>16</v>
      </c>
      <c r="BF114" s="23">
        <f t="shared" ref="BF114" si="406">BE114+BF113-AT113</f>
        <v>16</v>
      </c>
      <c r="BG114" s="23">
        <f t="shared" ref="BG114" si="407">BF114+BG113-AU113</f>
        <v>18</v>
      </c>
      <c r="BH114" s="23">
        <f t="shared" ref="BH114" si="408">BG114+BH113-AV113</f>
        <v>19</v>
      </c>
      <c r="BI114" s="23">
        <f t="shared" ref="BI114" si="409">BH114+BI113-AW113</f>
        <v>20</v>
      </c>
      <c r="BJ114" s="23">
        <f t="shared" ref="BJ114" si="410">BI114+BJ113-AX113</f>
        <v>22</v>
      </c>
      <c r="BK114" s="23">
        <f t="shared" ref="BK114" si="411">BJ114+BK113-AY113</f>
        <v>23</v>
      </c>
      <c r="BL114" s="23">
        <f t="shared" ref="BL114" si="412">BK114+BL113-AZ113</f>
        <v>24</v>
      </c>
      <c r="BM114" s="23">
        <f t="shared" ref="BM114" si="413">BL114+BM113-BA113</f>
        <v>26</v>
      </c>
      <c r="BN114" s="23">
        <f t="shared" ref="BN114" si="414">BM114+BN113-BB113</f>
        <v>26</v>
      </c>
      <c r="BO114" s="23">
        <f t="shared" ref="BO114" si="415">BN114+BO113-BC113</f>
        <v>28</v>
      </c>
      <c r="BP114" s="23">
        <f t="shared" ref="BP114" si="416">BO114+BP113-BD113</f>
        <v>29</v>
      </c>
      <c r="BQ114" s="23">
        <f t="shared" ref="BQ114" si="417">BP114+BQ113-BE113</f>
        <v>30</v>
      </c>
      <c r="BR114" s="23">
        <f t="shared" ref="BR114" si="418">BQ114+BR113-BF113</f>
        <v>31</v>
      </c>
      <c r="BS114" s="23">
        <f t="shared" ref="BS114" si="419">BR114+BS113-BG113</f>
        <v>30</v>
      </c>
      <c r="BT114" s="23">
        <f t="shared" ref="BT114" si="420">BS114+BT113-BH113</f>
        <v>32</v>
      </c>
      <c r="BU114" s="23">
        <f t="shared" ref="BU114" si="421">BT114+BU113-BI113</f>
        <v>31</v>
      </c>
    </row>
    <row r="115" spans="1:73" ht="15.75" customHeight="1" x14ac:dyDescent="0.2">
      <c r="A115" s="71" t="s">
        <v>619</v>
      </c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>
        <v>1</v>
      </c>
      <c r="AN115" s="23"/>
      <c r="AO115" s="23"/>
      <c r="AP115" s="23"/>
      <c r="AQ115" s="23"/>
      <c r="AR115" s="23"/>
      <c r="AS115" s="23"/>
      <c r="AT115" s="23"/>
      <c r="AU115" s="23"/>
      <c r="AV115" s="23">
        <v>1</v>
      </c>
      <c r="AW115" s="23"/>
      <c r="AX115" s="23"/>
      <c r="AY115" s="23"/>
      <c r="AZ115" s="23"/>
      <c r="BA115" s="23">
        <v>1</v>
      </c>
      <c r="BB115" s="23"/>
      <c r="BC115" s="23"/>
      <c r="BD115" s="23"/>
      <c r="BE115" s="23">
        <v>1</v>
      </c>
      <c r="BF115" s="23"/>
      <c r="BG115" s="23"/>
      <c r="BH115" s="23">
        <v>1</v>
      </c>
      <c r="BI115" s="23">
        <v>1</v>
      </c>
      <c r="BJ115" s="23"/>
      <c r="BK115" s="23">
        <v>1</v>
      </c>
      <c r="BL115" s="23"/>
      <c r="BM115" s="23">
        <v>1</v>
      </c>
      <c r="BN115" s="23">
        <v>1</v>
      </c>
      <c r="BO115" s="23"/>
      <c r="BP115" s="23">
        <v>1</v>
      </c>
      <c r="BQ115" s="23"/>
      <c r="BR115" s="23">
        <v>1</v>
      </c>
      <c r="BS115" s="23">
        <v>1</v>
      </c>
      <c r="BT115" s="23"/>
      <c r="BU115" s="23">
        <v>1</v>
      </c>
    </row>
    <row r="116" spans="1:73" ht="15.75" customHeight="1" x14ac:dyDescent="0.2">
      <c r="A116" s="71" t="s">
        <v>620</v>
      </c>
      <c r="B116" s="23">
        <f>B115</f>
        <v>0</v>
      </c>
      <c r="C116" s="23">
        <f t="shared" ref="C116:E116" si="422">B116+C115</f>
        <v>0</v>
      </c>
      <c r="D116" s="23">
        <f t="shared" si="422"/>
        <v>0</v>
      </c>
      <c r="E116" s="23">
        <f t="shared" si="422"/>
        <v>0</v>
      </c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>
        <f t="shared" ref="V116" si="423">U116+V115</f>
        <v>0</v>
      </c>
      <c r="W116" s="23">
        <f>V116+W115-K115</f>
        <v>0</v>
      </c>
      <c r="X116" s="23">
        <f>W116+X115-L115</f>
        <v>0</v>
      </c>
      <c r="Y116" s="23">
        <f>X116+Y115-M115</f>
        <v>0</v>
      </c>
      <c r="Z116" s="23">
        <f>Y116+Z115-N115</f>
        <v>0</v>
      </c>
      <c r="AA116" s="23">
        <f>Z116+AA115-O115</f>
        <v>0</v>
      </c>
      <c r="AB116" s="23">
        <f t="shared" ref="AB116" si="424">AA116+AB115-P115</f>
        <v>0</v>
      </c>
      <c r="AC116" s="23">
        <f t="shared" ref="AC116" si="425">AB116+AC115-Q115</f>
        <v>0</v>
      </c>
      <c r="AD116" s="23">
        <f t="shared" ref="AD116" si="426">AC116+AD115-R115</f>
        <v>0</v>
      </c>
      <c r="AE116" s="23">
        <f t="shared" ref="AE116" si="427">AD116+AE115-S115</f>
        <v>0</v>
      </c>
      <c r="AF116" s="23">
        <f t="shared" ref="AF116" si="428">AE116+AF115-T115</f>
        <v>0</v>
      </c>
      <c r="AG116" s="23">
        <f t="shared" ref="AG116" si="429">AF116+AG115-U115</f>
        <v>0</v>
      </c>
      <c r="AH116" s="23">
        <f t="shared" ref="AH116" si="430">AG116+AH115-V115</f>
        <v>0</v>
      </c>
      <c r="AI116" s="23">
        <f t="shared" ref="AI116" si="431">AH116+AI115-W115</f>
        <v>0</v>
      </c>
      <c r="AJ116" s="23">
        <f t="shared" ref="AJ116" si="432">AI116+AJ115-X115</f>
        <v>0</v>
      </c>
      <c r="AK116" s="23">
        <f t="shared" ref="AK116" si="433">AJ116+AK115-Y115</f>
        <v>0</v>
      </c>
      <c r="AL116" s="23">
        <f t="shared" ref="AL116" si="434">AK116+AL115-Z115</f>
        <v>0</v>
      </c>
      <c r="AM116" s="23">
        <f t="shared" ref="AM116" si="435">AL116+AM115-AA115</f>
        <v>1</v>
      </c>
      <c r="AN116" s="23">
        <f t="shared" ref="AN116" si="436">AM116+AN115-AB115</f>
        <v>1</v>
      </c>
      <c r="AO116" s="23">
        <f t="shared" ref="AO116" si="437">AN116+AO115-AC115</f>
        <v>1</v>
      </c>
      <c r="AP116" s="23">
        <f t="shared" ref="AP116" si="438">AO116+AP115-AD115</f>
        <v>1</v>
      </c>
      <c r="AQ116" s="23">
        <f t="shared" ref="AQ116" si="439">AP116+AQ115-AE115</f>
        <v>1</v>
      </c>
      <c r="AR116" s="23">
        <f t="shared" ref="AR116" si="440">AQ116+AR115-AF115</f>
        <v>1</v>
      </c>
      <c r="AS116" s="23">
        <f t="shared" ref="AS116" si="441">AR116+AS115-AG115</f>
        <v>1</v>
      </c>
      <c r="AT116" s="23">
        <f t="shared" ref="AT116" si="442">AS116+AT115-AH115</f>
        <v>1</v>
      </c>
      <c r="AU116" s="23">
        <f t="shared" ref="AU116" si="443">AT116+AU115-AI115</f>
        <v>1</v>
      </c>
      <c r="AV116" s="23">
        <f t="shared" ref="AV116" si="444">AU116+AV115-AJ115</f>
        <v>2</v>
      </c>
      <c r="AW116" s="23">
        <f t="shared" ref="AW116" si="445">AV116+AW115-AK115</f>
        <v>2</v>
      </c>
      <c r="AX116" s="23">
        <f t="shared" ref="AX116" si="446">AW116+AX115-AL115</f>
        <v>2</v>
      </c>
      <c r="AY116" s="23">
        <f t="shared" ref="AY116" si="447">AX116+AY115-AM115</f>
        <v>1</v>
      </c>
      <c r="AZ116" s="23">
        <f t="shared" ref="AZ116" si="448">AY116+AZ115-AN115</f>
        <v>1</v>
      </c>
      <c r="BA116" s="23">
        <f t="shared" ref="BA116" si="449">AZ116+BA115-AO115</f>
        <v>2</v>
      </c>
      <c r="BB116" s="23">
        <f t="shared" ref="BB116" si="450">BA116+BB115-AP115</f>
        <v>2</v>
      </c>
      <c r="BC116" s="23">
        <f t="shared" ref="BC116" si="451">BB116+BC115-AQ115</f>
        <v>2</v>
      </c>
      <c r="BD116" s="23">
        <f t="shared" ref="BD116" si="452">BC116+BD115-AR115</f>
        <v>2</v>
      </c>
      <c r="BE116" s="23">
        <f t="shared" ref="BE116" si="453">BD116+BE115-AS115</f>
        <v>3</v>
      </c>
      <c r="BF116" s="23">
        <f t="shared" ref="BF116" si="454">BE116+BF115-AT115</f>
        <v>3</v>
      </c>
      <c r="BG116" s="23">
        <f t="shared" ref="BG116" si="455">BF116+BG115-AU115</f>
        <v>3</v>
      </c>
      <c r="BH116" s="23">
        <f t="shared" ref="BH116" si="456">BG116+BH115-AV115</f>
        <v>3</v>
      </c>
      <c r="BI116" s="23">
        <f t="shared" ref="BI116" si="457">BH116+BI115-AW115</f>
        <v>4</v>
      </c>
      <c r="BJ116" s="23">
        <f t="shared" ref="BJ116" si="458">BI116+BJ115-AX115</f>
        <v>4</v>
      </c>
      <c r="BK116" s="23">
        <f t="shared" ref="BK116" si="459">BJ116+BK115-AY115</f>
        <v>5</v>
      </c>
      <c r="BL116" s="23">
        <f t="shared" ref="BL116" si="460">BK116+BL115-AZ115</f>
        <v>5</v>
      </c>
      <c r="BM116" s="23">
        <f t="shared" ref="BM116" si="461">BL116+BM115-BA115</f>
        <v>5</v>
      </c>
      <c r="BN116" s="23">
        <f t="shared" ref="BN116" si="462">BM116+BN115-BB115</f>
        <v>6</v>
      </c>
      <c r="BO116" s="23">
        <f t="shared" ref="BO116" si="463">BN116+BO115-BC115</f>
        <v>6</v>
      </c>
      <c r="BP116" s="23">
        <f t="shared" ref="BP116" si="464">BO116+BP115-BD115</f>
        <v>7</v>
      </c>
      <c r="BQ116" s="23">
        <f t="shared" ref="BQ116" si="465">BP116+BQ115-BE115</f>
        <v>6</v>
      </c>
      <c r="BR116" s="23">
        <f t="shared" ref="BR116" si="466">BQ116+BR115-BF115</f>
        <v>7</v>
      </c>
      <c r="BS116" s="23">
        <f t="shared" ref="BS116" si="467">BR116+BS115-BG115</f>
        <v>8</v>
      </c>
      <c r="BT116" s="23">
        <f t="shared" ref="BT116" si="468">BS116+BT115-BH115</f>
        <v>7</v>
      </c>
      <c r="BU116" s="23">
        <f t="shared" ref="BU116" si="469">BT116+BU115-BI115</f>
        <v>7</v>
      </c>
    </row>
    <row r="117" spans="1:73" ht="15.75" customHeight="1" x14ac:dyDescent="0.15"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  <c r="BK117" s="23"/>
      <c r="BL117" s="23"/>
      <c r="BM117" s="23"/>
      <c r="BN117" s="23"/>
      <c r="BO117" s="23"/>
      <c r="BP117" s="23"/>
      <c r="BQ117" s="23"/>
      <c r="BR117" s="23"/>
      <c r="BS117" s="23"/>
      <c r="BT117" s="23"/>
      <c r="BU117" s="23"/>
    </row>
    <row r="118" spans="1:73" ht="15.75" customHeight="1" x14ac:dyDescent="0.2">
      <c r="A118" s="71" t="s">
        <v>621</v>
      </c>
      <c r="B118" s="23">
        <f t="shared" ref="B118:BI118" si="470">(B112*$B$67/12)+(B114*$C$67/12)+(B116*$D$67/12)</f>
        <v>0</v>
      </c>
      <c r="C118" s="23">
        <f t="shared" si="470"/>
        <v>0</v>
      </c>
      <c r="D118" s="23">
        <f t="shared" si="470"/>
        <v>0</v>
      </c>
      <c r="E118" s="23">
        <f t="shared" si="470"/>
        <v>0</v>
      </c>
      <c r="F118" s="23">
        <f t="shared" si="470"/>
        <v>0</v>
      </c>
      <c r="G118" s="23">
        <f t="shared" si="470"/>
        <v>0</v>
      </c>
      <c r="H118" s="23">
        <f t="shared" si="470"/>
        <v>0</v>
      </c>
      <c r="I118" s="23">
        <f t="shared" si="470"/>
        <v>0</v>
      </c>
      <c r="J118" s="23">
        <f t="shared" si="470"/>
        <v>0</v>
      </c>
      <c r="K118" s="23">
        <f t="shared" si="470"/>
        <v>0</v>
      </c>
      <c r="L118" s="23">
        <f t="shared" si="470"/>
        <v>0</v>
      </c>
      <c r="M118" s="23">
        <f t="shared" si="470"/>
        <v>0</v>
      </c>
      <c r="N118" s="23">
        <f t="shared" si="470"/>
        <v>0</v>
      </c>
      <c r="O118" s="23">
        <f t="shared" si="470"/>
        <v>0</v>
      </c>
      <c r="P118" s="23">
        <f t="shared" si="470"/>
        <v>0</v>
      </c>
      <c r="Q118" s="23">
        <f t="shared" si="470"/>
        <v>0</v>
      </c>
      <c r="R118" s="23">
        <f t="shared" si="470"/>
        <v>0</v>
      </c>
      <c r="S118" s="23">
        <f t="shared" si="470"/>
        <v>0</v>
      </c>
      <c r="T118" s="23">
        <f t="shared" si="470"/>
        <v>0</v>
      </c>
      <c r="U118" s="23">
        <f t="shared" si="470"/>
        <v>0</v>
      </c>
      <c r="V118" s="23">
        <f t="shared" si="470"/>
        <v>8437.5</v>
      </c>
      <c r="W118" s="23">
        <f t="shared" si="470"/>
        <v>8437.5</v>
      </c>
      <c r="X118" s="23">
        <f t="shared" si="470"/>
        <v>8437.5</v>
      </c>
      <c r="Y118" s="23">
        <f t="shared" si="470"/>
        <v>8437.5</v>
      </c>
      <c r="Z118" s="23">
        <f t="shared" si="470"/>
        <v>16875</v>
      </c>
      <c r="AA118" s="23">
        <f t="shared" si="470"/>
        <v>16875</v>
      </c>
      <c r="AB118" s="23">
        <f t="shared" si="470"/>
        <v>16875</v>
      </c>
      <c r="AC118" s="23">
        <f t="shared" si="470"/>
        <v>33750</v>
      </c>
      <c r="AD118" s="23">
        <f t="shared" si="470"/>
        <v>33750</v>
      </c>
      <c r="AE118" s="23">
        <f t="shared" si="470"/>
        <v>33750</v>
      </c>
      <c r="AF118" s="23">
        <f t="shared" si="470"/>
        <v>42187.5</v>
      </c>
      <c r="AG118" s="23">
        <f t="shared" si="470"/>
        <v>42187.5</v>
      </c>
      <c r="AH118" s="23">
        <f t="shared" si="470"/>
        <v>33750</v>
      </c>
      <c r="AI118" s="23">
        <f t="shared" si="470"/>
        <v>42187.5</v>
      </c>
      <c r="AJ118" s="23">
        <f t="shared" si="470"/>
        <v>59062.5</v>
      </c>
      <c r="AK118" s="23">
        <f t="shared" si="470"/>
        <v>67500</v>
      </c>
      <c r="AL118" s="23">
        <f t="shared" si="470"/>
        <v>67500</v>
      </c>
      <c r="AM118" s="23">
        <f t="shared" si="470"/>
        <v>174583.33333333331</v>
      </c>
      <c r="AN118" s="23">
        <f t="shared" si="470"/>
        <v>174583.33333333331</v>
      </c>
      <c r="AO118" s="23">
        <f t="shared" si="470"/>
        <v>183020.83333333331</v>
      </c>
      <c r="AP118" s="23">
        <f t="shared" si="470"/>
        <v>199895.83333333331</v>
      </c>
      <c r="AQ118" s="23">
        <f t="shared" si="470"/>
        <v>208333.33333333331</v>
      </c>
      <c r="AR118" s="23">
        <f t="shared" si="470"/>
        <v>225208.33333333331</v>
      </c>
      <c r="AS118" s="23">
        <f t="shared" si="470"/>
        <v>233645.83333333331</v>
      </c>
      <c r="AT118" s="23">
        <f t="shared" si="470"/>
        <v>250520.83333333331</v>
      </c>
      <c r="AU118" s="23">
        <f t="shared" si="470"/>
        <v>267395.83333333331</v>
      </c>
      <c r="AV118" s="23">
        <f t="shared" si="470"/>
        <v>357604.16666666663</v>
      </c>
      <c r="AW118" s="23">
        <f t="shared" si="470"/>
        <v>399791.66666666663</v>
      </c>
      <c r="AX118" s="23">
        <f t="shared" si="470"/>
        <v>416666.66666666663</v>
      </c>
      <c r="AY118" s="23">
        <f t="shared" si="470"/>
        <v>343333.33333333331</v>
      </c>
      <c r="AZ118" s="23">
        <f t="shared" si="470"/>
        <v>393958.33333333331</v>
      </c>
      <c r="BA118" s="23">
        <f t="shared" si="470"/>
        <v>484166.66666666663</v>
      </c>
      <c r="BB118" s="23">
        <f t="shared" si="470"/>
        <v>517916.66666666663</v>
      </c>
      <c r="BC118" s="23">
        <f t="shared" si="470"/>
        <v>543229.16666666663</v>
      </c>
      <c r="BD118" s="23">
        <f t="shared" si="470"/>
        <v>551666.66666666663</v>
      </c>
      <c r="BE118" s="23">
        <f t="shared" si="470"/>
        <v>675625</v>
      </c>
      <c r="BF118" s="23">
        <f t="shared" si="470"/>
        <v>692500</v>
      </c>
      <c r="BG118" s="23">
        <f t="shared" si="470"/>
        <v>743125</v>
      </c>
      <c r="BH118" s="23">
        <f t="shared" si="470"/>
        <v>776875</v>
      </c>
      <c r="BI118" s="23">
        <f t="shared" si="470"/>
        <v>883958.33333333326</v>
      </c>
      <c r="BJ118" s="23">
        <f t="shared" ref="BJ118:BU118" si="471">(BJ112*$B$67/12)+(BJ114*$C$67/12)+(BJ116*$D$67/12)</f>
        <v>934583.33333333326</v>
      </c>
      <c r="BK118" s="23">
        <f t="shared" si="471"/>
        <v>1041666.6666666667</v>
      </c>
      <c r="BL118" s="23">
        <f t="shared" si="471"/>
        <v>1066979.1666666667</v>
      </c>
      <c r="BM118" s="23">
        <f t="shared" si="471"/>
        <v>1109166.6666666667</v>
      </c>
      <c r="BN118" s="23">
        <f t="shared" si="471"/>
        <v>1199375</v>
      </c>
      <c r="BO118" s="23">
        <f t="shared" si="471"/>
        <v>1250000</v>
      </c>
      <c r="BP118" s="23">
        <f t="shared" si="471"/>
        <v>1365520.8333333335</v>
      </c>
      <c r="BQ118" s="23">
        <f t="shared" si="471"/>
        <v>1309062.5</v>
      </c>
      <c r="BR118" s="23">
        <f t="shared" si="471"/>
        <v>1424583.3333333335</v>
      </c>
      <c r="BS118" s="23">
        <f t="shared" si="471"/>
        <v>1497916.6666666665</v>
      </c>
      <c r="BT118" s="23">
        <f t="shared" si="471"/>
        <v>1458333.3333333335</v>
      </c>
      <c r="BU118" s="23">
        <f t="shared" si="471"/>
        <v>1449895.8333333335</v>
      </c>
    </row>
    <row r="119" spans="1:73" ht="15.75" customHeight="1" x14ac:dyDescent="0.2">
      <c r="A119" s="71" t="s">
        <v>622</v>
      </c>
      <c r="B119" s="23">
        <f t="shared" ref="B119:Y119" si="472">B111*$B$64+B113*$C$64+B115*$D$64</f>
        <v>0</v>
      </c>
      <c r="C119" s="23">
        <f t="shared" si="472"/>
        <v>0</v>
      </c>
      <c r="D119" s="23">
        <f t="shared" si="472"/>
        <v>0</v>
      </c>
      <c r="E119" s="23">
        <f t="shared" si="472"/>
        <v>0</v>
      </c>
      <c r="F119" s="23">
        <f t="shared" si="472"/>
        <v>0</v>
      </c>
      <c r="G119" s="23">
        <f t="shared" si="472"/>
        <v>0</v>
      </c>
      <c r="H119" s="23">
        <f t="shared" si="472"/>
        <v>0</v>
      </c>
      <c r="I119" s="23">
        <f t="shared" si="472"/>
        <v>0</v>
      </c>
      <c r="J119" s="23">
        <f t="shared" si="472"/>
        <v>0</v>
      </c>
      <c r="K119" s="23">
        <f t="shared" si="472"/>
        <v>0</v>
      </c>
      <c r="L119" s="23">
        <f t="shared" si="472"/>
        <v>0</v>
      </c>
      <c r="M119" s="23">
        <f t="shared" si="472"/>
        <v>0</v>
      </c>
      <c r="N119" s="23">
        <f t="shared" si="472"/>
        <v>0</v>
      </c>
      <c r="O119" s="23">
        <f t="shared" si="472"/>
        <v>0</v>
      </c>
      <c r="P119" s="23">
        <f t="shared" si="472"/>
        <v>0</v>
      </c>
      <c r="Q119" s="23">
        <f t="shared" si="472"/>
        <v>0</v>
      </c>
      <c r="R119" s="23">
        <f t="shared" si="472"/>
        <v>0</v>
      </c>
      <c r="S119" s="23">
        <f t="shared" si="472"/>
        <v>0</v>
      </c>
      <c r="T119" s="23">
        <f t="shared" si="472"/>
        <v>0</v>
      </c>
      <c r="U119" s="23">
        <f t="shared" si="472"/>
        <v>0</v>
      </c>
      <c r="V119" s="23">
        <f t="shared" si="472"/>
        <v>25000</v>
      </c>
      <c r="W119" s="23">
        <f t="shared" si="472"/>
        <v>0</v>
      </c>
      <c r="X119" s="23">
        <f t="shared" si="472"/>
        <v>0</v>
      </c>
      <c r="Y119" s="23">
        <f t="shared" si="472"/>
        <v>0</v>
      </c>
      <c r="Z119" s="23">
        <f t="shared" ref="Z119:BI119" si="473">Z111*$B$64+Z113*$C$64+Z115*$D$64</f>
        <v>25000</v>
      </c>
      <c r="AA119" s="23">
        <f t="shared" si="473"/>
        <v>0</v>
      </c>
      <c r="AB119" s="23">
        <f t="shared" si="473"/>
        <v>0</v>
      </c>
      <c r="AC119" s="23">
        <f t="shared" si="473"/>
        <v>47500</v>
      </c>
      <c r="AD119" s="23">
        <f t="shared" si="473"/>
        <v>0</v>
      </c>
      <c r="AE119" s="23">
        <f t="shared" si="473"/>
        <v>0</v>
      </c>
      <c r="AF119" s="23">
        <f t="shared" si="473"/>
        <v>25000</v>
      </c>
      <c r="AG119" s="23">
        <f t="shared" si="473"/>
        <v>0</v>
      </c>
      <c r="AH119" s="23">
        <f t="shared" si="473"/>
        <v>0</v>
      </c>
      <c r="AI119" s="23">
        <f t="shared" si="473"/>
        <v>25000</v>
      </c>
      <c r="AJ119" s="23">
        <f t="shared" si="473"/>
        <v>47500</v>
      </c>
      <c r="AK119" s="23">
        <f t="shared" si="473"/>
        <v>25000</v>
      </c>
      <c r="AL119" s="23">
        <f t="shared" si="473"/>
        <v>25000</v>
      </c>
      <c r="AM119" s="23">
        <f t="shared" si="473"/>
        <v>120000</v>
      </c>
      <c r="AN119" s="23">
        <f t="shared" si="473"/>
        <v>0</v>
      </c>
      <c r="AO119" s="23">
        <f t="shared" si="473"/>
        <v>72500</v>
      </c>
      <c r="AP119" s="23">
        <f t="shared" si="473"/>
        <v>47500</v>
      </c>
      <c r="AQ119" s="23">
        <f t="shared" si="473"/>
        <v>25000</v>
      </c>
      <c r="AR119" s="23">
        <f t="shared" si="473"/>
        <v>72500</v>
      </c>
      <c r="AS119" s="23">
        <f t="shared" si="473"/>
        <v>25000</v>
      </c>
      <c r="AT119" s="23">
        <f t="shared" si="473"/>
        <v>47500</v>
      </c>
      <c r="AU119" s="23">
        <f t="shared" si="473"/>
        <v>72500</v>
      </c>
      <c r="AV119" s="23">
        <f t="shared" si="473"/>
        <v>120000</v>
      </c>
      <c r="AW119" s="23">
        <f t="shared" si="473"/>
        <v>145000</v>
      </c>
      <c r="AX119" s="23">
        <f t="shared" si="473"/>
        <v>72500</v>
      </c>
      <c r="AY119" s="23">
        <f t="shared" si="473"/>
        <v>97500</v>
      </c>
      <c r="AZ119" s="23">
        <f t="shared" si="473"/>
        <v>145000</v>
      </c>
      <c r="BA119" s="23">
        <f t="shared" si="473"/>
        <v>145000</v>
      </c>
      <c r="BB119" s="23">
        <f t="shared" si="473"/>
        <v>145000</v>
      </c>
      <c r="BC119" s="23">
        <f t="shared" si="473"/>
        <v>97500</v>
      </c>
      <c r="BD119" s="23">
        <f t="shared" si="473"/>
        <v>97500</v>
      </c>
      <c r="BE119" s="23">
        <f t="shared" si="473"/>
        <v>192500</v>
      </c>
      <c r="BF119" s="23">
        <f t="shared" si="473"/>
        <v>97500</v>
      </c>
      <c r="BG119" s="23">
        <f t="shared" si="473"/>
        <v>217500</v>
      </c>
      <c r="BH119" s="23">
        <f t="shared" si="473"/>
        <v>217500</v>
      </c>
      <c r="BI119" s="23">
        <f t="shared" si="473"/>
        <v>265000</v>
      </c>
      <c r="BJ119" s="23">
        <f t="shared" ref="BJ119:BU119" si="474">BJ111*$B$64+BJ113*$C$64+BJ115*$D$64</f>
        <v>217500</v>
      </c>
      <c r="BK119" s="23">
        <f t="shared" si="474"/>
        <v>217500</v>
      </c>
      <c r="BL119" s="23">
        <f t="shared" si="474"/>
        <v>217500</v>
      </c>
      <c r="BM119" s="23">
        <f t="shared" si="474"/>
        <v>265000</v>
      </c>
      <c r="BN119" s="23">
        <f t="shared" si="474"/>
        <v>217500</v>
      </c>
      <c r="BO119" s="23">
        <f t="shared" si="474"/>
        <v>242500</v>
      </c>
      <c r="BP119" s="23">
        <f t="shared" si="474"/>
        <v>242500</v>
      </c>
      <c r="BQ119" s="23">
        <f t="shared" si="474"/>
        <v>217500</v>
      </c>
      <c r="BR119" s="23">
        <f t="shared" si="474"/>
        <v>242500</v>
      </c>
      <c r="BS119" s="23">
        <f t="shared" si="474"/>
        <v>242500</v>
      </c>
      <c r="BT119" s="23">
        <f t="shared" si="474"/>
        <v>290000</v>
      </c>
      <c r="BU119" s="23">
        <f t="shared" si="474"/>
        <v>242500</v>
      </c>
    </row>
    <row r="120" spans="1:73" ht="15.75" customHeight="1" x14ac:dyDescent="0.2">
      <c r="A120" s="71" t="s">
        <v>623</v>
      </c>
      <c r="B120" s="23">
        <f t="shared" ref="B120:BI120" si="475">B112*$B$66+B114*$C$66+B116*$D$66</f>
        <v>0</v>
      </c>
      <c r="C120" s="23">
        <f t="shared" si="475"/>
        <v>0</v>
      </c>
      <c r="D120" s="23">
        <f t="shared" si="475"/>
        <v>0</v>
      </c>
      <c r="E120" s="23">
        <f t="shared" si="475"/>
        <v>0</v>
      </c>
      <c r="F120" s="23">
        <f t="shared" si="475"/>
        <v>0</v>
      </c>
      <c r="G120" s="23">
        <f t="shared" si="475"/>
        <v>0</v>
      </c>
      <c r="H120" s="23">
        <f t="shared" si="475"/>
        <v>0</v>
      </c>
      <c r="I120" s="23">
        <f t="shared" si="475"/>
        <v>0</v>
      </c>
      <c r="J120" s="23">
        <f t="shared" si="475"/>
        <v>0</v>
      </c>
      <c r="K120" s="23">
        <f t="shared" si="475"/>
        <v>0</v>
      </c>
      <c r="L120" s="23">
        <f t="shared" si="475"/>
        <v>0</v>
      </c>
      <c r="M120" s="23">
        <f t="shared" si="475"/>
        <v>0</v>
      </c>
      <c r="N120" s="23">
        <f t="shared" si="475"/>
        <v>0</v>
      </c>
      <c r="O120" s="23">
        <f t="shared" si="475"/>
        <v>0</v>
      </c>
      <c r="P120" s="23">
        <f t="shared" si="475"/>
        <v>0</v>
      </c>
      <c r="Q120" s="23">
        <f t="shared" si="475"/>
        <v>0</v>
      </c>
      <c r="R120" s="23">
        <f t="shared" si="475"/>
        <v>0</v>
      </c>
      <c r="S120" s="23">
        <f t="shared" si="475"/>
        <v>0</v>
      </c>
      <c r="T120" s="23">
        <f t="shared" si="475"/>
        <v>0</v>
      </c>
      <c r="U120" s="23">
        <f t="shared" si="475"/>
        <v>0</v>
      </c>
      <c r="V120" s="23">
        <f t="shared" si="475"/>
        <v>1000</v>
      </c>
      <c r="W120" s="23">
        <f t="shared" si="475"/>
        <v>1000</v>
      </c>
      <c r="X120" s="23">
        <f t="shared" si="475"/>
        <v>1000</v>
      </c>
      <c r="Y120" s="23">
        <f t="shared" si="475"/>
        <v>1000</v>
      </c>
      <c r="Z120" s="23">
        <f t="shared" si="475"/>
        <v>2000</v>
      </c>
      <c r="AA120" s="23">
        <f t="shared" si="475"/>
        <v>2000</v>
      </c>
      <c r="AB120" s="23">
        <f t="shared" si="475"/>
        <v>2000</v>
      </c>
      <c r="AC120" s="23">
        <f t="shared" si="475"/>
        <v>3000</v>
      </c>
      <c r="AD120" s="23">
        <f t="shared" si="475"/>
        <v>3000</v>
      </c>
      <c r="AE120" s="23">
        <f t="shared" si="475"/>
        <v>3000</v>
      </c>
      <c r="AF120" s="23">
        <f t="shared" si="475"/>
        <v>4000</v>
      </c>
      <c r="AG120" s="23">
        <f t="shared" si="475"/>
        <v>4000</v>
      </c>
      <c r="AH120" s="23">
        <f t="shared" si="475"/>
        <v>3000</v>
      </c>
      <c r="AI120" s="23">
        <f t="shared" si="475"/>
        <v>4000</v>
      </c>
      <c r="AJ120" s="23">
        <f t="shared" si="475"/>
        <v>5000</v>
      </c>
      <c r="AK120" s="23">
        <f t="shared" si="475"/>
        <v>6000</v>
      </c>
      <c r="AL120" s="23">
        <f t="shared" si="475"/>
        <v>6000</v>
      </c>
      <c r="AM120" s="23">
        <f t="shared" si="475"/>
        <v>9000</v>
      </c>
      <c r="AN120" s="23">
        <f t="shared" si="475"/>
        <v>9000</v>
      </c>
      <c r="AO120" s="23">
        <f t="shared" si="475"/>
        <v>10000</v>
      </c>
      <c r="AP120" s="23">
        <f t="shared" si="475"/>
        <v>11000</v>
      </c>
      <c r="AQ120" s="23">
        <f t="shared" si="475"/>
        <v>12000</v>
      </c>
      <c r="AR120" s="23">
        <f t="shared" si="475"/>
        <v>13000</v>
      </c>
      <c r="AS120" s="23">
        <f t="shared" si="475"/>
        <v>14000</v>
      </c>
      <c r="AT120" s="23">
        <f t="shared" si="475"/>
        <v>15000</v>
      </c>
      <c r="AU120" s="23">
        <f t="shared" si="475"/>
        <v>16000</v>
      </c>
      <c r="AV120" s="23">
        <f t="shared" si="475"/>
        <v>18000</v>
      </c>
      <c r="AW120" s="23">
        <f t="shared" si="475"/>
        <v>21000</v>
      </c>
      <c r="AX120" s="23">
        <f t="shared" si="475"/>
        <v>22000</v>
      </c>
      <c r="AY120" s="23">
        <f t="shared" si="475"/>
        <v>22000</v>
      </c>
      <c r="AZ120" s="23">
        <f t="shared" si="475"/>
        <v>26000</v>
      </c>
      <c r="BA120" s="23">
        <f t="shared" si="475"/>
        <v>28000</v>
      </c>
      <c r="BB120" s="23">
        <f t="shared" si="475"/>
        <v>31000</v>
      </c>
      <c r="BC120" s="23">
        <f t="shared" si="475"/>
        <v>33000</v>
      </c>
      <c r="BD120" s="23">
        <f t="shared" si="475"/>
        <v>34000</v>
      </c>
      <c r="BE120" s="23">
        <f t="shared" si="475"/>
        <v>38000</v>
      </c>
      <c r="BF120" s="23">
        <f t="shared" si="475"/>
        <v>40000</v>
      </c>
      <c r="BG120" s="23">
        <f t="shared" si="475"/>
        <v>44000</v>
      </c>
      <c r="BH120" s="23">
        <f t="shared" si="475"/>
        <v>47000</v>
      </c>
      <c r="BI120" s="23">
        <f t="shared" si="475"/>
        <v>50000</v>
      </c>
      <c r="BJ120" s="23">
        <f t="shared" ref="BJ120:BU120" si="476">BJ112*$B$66+BJ114*$C$66+BJ116*$D$66</f>
        <v>54000</v>
      </c>
      <c r="BK120" s="23">
        <f t="shared" si="476"/>
        <v>57000</v>
      </c>
      <c r="BL120" s="23">
        <f t="shared" si="476"/>
        <v>59000</v>
      </c>
      <c r="BM120" s="23">
        <f t="shared" si="476"/>
        <v>62000</v>
      </c>
      <c r="BN120" s="23">
        <f t="shared" si="476"/>
        <v>64000</v>
      </c>
      <c r="BO120" s="23">
        <f t="shared" si="476"/>
        <v>68000</v>
      </c>
      <c r="BP120" s="23">
        <f t="shared" si="476"/>
        <v>72000</v>
      </c>
      <c r="BQ120" s="23">
        <f t="shared" si="476"/>
        <v>73000</v>
      </c>
      <c r="BR120" s="23">
        <f t="shared" si="476"/>
        <v>77000</v>
      </c>
      <c r="BS120" s="23">
        <f t="shared" si="476"/>
        <v>78000</v>
      </c>
      <c r="BT120" s="23">
        <f t="shared" si="476"/>
        <v>80000</v>
      </c>
      <c r="BU120" s="23">
        <f t="shared" si="476"/>
        <v>80000</v>
      </c>
    </row>
    <row r="121" spans="1:73" ht="15.75" customHeight="1" thickBot="1" x14ac:dyDescent="0.25">
      <c r="A121" s="71" t="s">
        <v>624</v>
      </c>
      <c r="B121" s="120">
        <f t="shared" ref="B121:BI121" si="477">SUM(B118:B120)</f>
        <v>0</v>
      </c>
      <c r="C121" s="120">
        <f t="shared" si="477"/>
        <v>0</v>
      </c>
      <c r="D121" s="120">
        <f t="shared" si="477"/>
        <v>0</v>
      </c>
      <c r="E121" s="120">
        <f t="shared" si="477"/>
        <v>0</v>
      </c>
      <c r="F121" s="120">
        <f t="shared" si="477"/>
        <v>0</v>
      </c>
      <c r="G121" s="120">
        <f t="shared" si="477"/>
        <v>0</v>
      </c>
      <c r="H121" s="120">
        <f t="shared" si="477"/>
        <v>0</v>
      </c>
      <c r="I121" s="120">
        <f t="shared" si="477"/>
        <v>0</v>
      </c>
      <c r="J121" s="120">
        <f t="shared" si="477"/>
        <v>0</v>
      </c>
      <c r="K121" s="120">
        <f t="shared" si="477"/>
        <v>0</v>
      </c>
      <c r="L121" s="120">
        <f t="shared" si="477"/>
        <v>0</v>
      </c>
      <c r="M121" s="120">
        <f t="shared" si="477"/>
        <v>0</v>
      </c>
      <c r="N121" s="120">
        <f t="shared" si="477"/>
        <v>0</v>
      </c>
      <c r="O121" s="120">
        <f t="shared" si="477"/>
        <v>0</v>
      </c>
      <c r="P121" s="120">
        <f t="shared" si="477"/>
        <v>0</v>
      </c>
      <c r="Q121" s="120">
        <f t="shared" si="477"/>
        <v>0</v>
      </c>
      <c r="R121" s="120">
        <f t="shared" si="477"/>
        <v>0</v>
      </c>
      <c r="S121" s="120">
        <f t="shared" si="477"/>
        <v>0</v>
      </c>
      <c r="T121" s="120">
        <f t="shared" si="477"/>
        <v>0</v>
      </c>
      <c r="U121" s="120">
        <f t="shared" si="477"/>
        <v>0</v>
      </c>
      <c r="V121" s="120">
        <f t="shared" si="477"/>
        <v>34437.5</v>
      </c>
      <c r="W121" s="120">
        <f t="shared" si="477"/>
        <v>9437.5</v>
      </c>
      <c r="X121" s="120">
        <f t="shared" si="477"/>
        <v>9437.5</v>
      </c>
      <c r="Y121" s="120">
        <f t="shared" si="477"/>
        <v>9437.5</v>
      </c>
      <c r="Z121" s="120">
        <f t="shared" si="477"/>
        <v>43875</v>
      </c>
      <c r="AA121" s="120">
        <f t="shared" si="477"/>
        <v>18875</v>
      </c>
      <c r="AB121" s="120">
        <f t="shared" si="477"/>
        <v>18875</v>
      </c>
      <c r="AC121" s="120">
        <f t="shared" si="477"/>
        <v>84250</v>
      </c>
      <c r="AD121" s="120">
        <f t="shared" si="477"/>
        <v>36750</v>
      </c>
      <c r="AE121" s="120">
        <f t="shared" si="477"/>
        <v>36750</v>
      </c>
      <c r="AF121" s="120">
        <f t="shared" si="477"/>
        <v>71187.5</v>
      </c>
      <c r="AG121" s="120">
        <f t="shared" si="477"/>
        <v>46187.5</v>
      </c>
      <c r="AH121" s="120">
        <f t="shared" si="477"/>
        <v>36750</v>
      </c>
      <c r="AI121" s="120">
        <f t="shared" si="477"/>
        <v>71187.5</v>
      </c>
      <c r="AJ121" s="120">
        <f t="shared" si="477"/>
        <v>111562.5</v>
      </c>
      <c r="AK121" s="120">
        <f t="shared" si="477"/>
        <v>98500</v>
      </c>
      <c r="AL121" s="120">
        <f t="shared" si="477"/>
        <v>98500</v>
      </c>
      <c r="AM121" s="120">
        <f t="shared" si="477"/>
        <v>303583.33333333331</v>
      </c>
      <c r="AN121" s="120">
        <f t="shared" si="477"/>
        <v>183583.33333333331</v>
      </c>
      <c r="AO121" s="120">
        <f t="shared" si="477"/>
        <v>265520.83333333331</v>
      </c>
      <c r="AP121" s="120">
        <f t="shared" si="477"/>
        <v>258395.83333333331</v>
      </c>
      <c r="AQ121" s="120">
        <f t="shared" si="477"/>
        <v>245333.33333333331</v>
      </c>
      <c r="AR121" s="120">
        <f t="shared" si="477"/>
        <v>310708.33333333331</v>
      </c>
      <c r="AS121" s="120">
        <f t="shared" si="477"/>
        <v>272645.83333333331</v>
      </c>
      <c r="AT121" s="120">
        <f t="shared" si="477"/>
        <v>313020.83333333331</v>
      </c>
      <c r="AU121" s="120">
        <f t="shared" si="477"/>
        <v>355895.83333333331</v>
      </c>
      <c r="AV121" s="120">
        <f t="shared" si="477"/>
        <v>495604.16666666663</v>
      </c>
      <c r="AW121" s="120">
        <f t="shared" si="477"/>
        <v>565791.66666666663</v>
      </c>
      <c r="AX121" s="120">
        <f t="shared" si="477"/>
        <v>511166.66666666663</v>
      </c>
      <c r="AY121" s="120">
        <f t="shared" si="477"/>
        <v>462833.33333333331</v>
      </c>
      <c r="AZ121" s="120">
        <f t="shared" si="477"/>
        <v>564958.33333333326</v>
      </c>
      <c r="BA121" s="120">
        <f t="shared" si="477"/>
        <v>657166.66666666663</v>
      </c>
      <c r="BB121" s="120">
        <f t="shared" si="477"/>
        <v>693916.66666666663</v>
      </c>
      <c r="BC121" s="120">
        <f t="shared" si="477"/>
        <v>673729.16666666663</v>
      </c>
      <c r="BD121" s="120">
        <f t="shared" si="477"/>
        <v>683166.66666666663</v>
      </c>
      <c r="BE121" s="120">
        <f t="shared" si="477"/>
        <v>906125</v>
      </c>
      <c r="BF121" s="120">
        <f t="shared" si="477"/>
        <v>830000</v>
      </c>
      <c r="BG121" s="120">
        <f t="shared" si="477"/>
        <v>1004625</v>
      </c>
      <c r="BH121" s="120">
        <f t="shared" si="477"/>
        <v>1041375</v>
      </c>
      <c r="BI121" s="120">
        <f t="shared" si="477"/>
        <v>1198958.3333333333</v>
      </c>
      <c r="BJ121" s="120">
        <f t="shared" ref="BJ121:BU121" si="478">SUM(BJ118:BJ120)</f>
        <v>1206083.3333333333</v>
      </c>
      <c r="BK121" s="120">
        <f t="shared" si="478"/>
        <v>1316166.6666666667</v>
      </c>
      <c r="BL121" s="120">
        <f t="shared" si="478"/>
        <v>1343479.1666666667</v>
      </c>
      <c r="BM121" s="120">
        <f t="shared" si="478"/>
        <v>1436166.6666666667</v>
      </c>
      <c r="BN121" s="120">
        <f t="shared" si="478"/>
        <v>1480875</v>
      </c>
      <c r="BO121" s="120">
        <f t="shared" si="478"/>
        <v>1560500</v>
      </c>
      <c r="BP121" s="120">
        <f t="shared" si="478"/>
        <v>1680020.8333333335</v>
      </c>
      <c r="BQ121" s="120">
        <f t="shared" si="478"/>
        <v>1599562.5</v>
      </c>
      <c r="BR121" s="120">
        <f t="shared" si="478"/>
        <v>1744083.3333333335</v>
      </c>
      <c r="BS121" s="120">
        <f t="shared" si="478"/>
        <v>1818416.6666666665</v>
      </c>
      <c r="BT121" s="120">
        <f t="shared" si="478"/>
        <v>1828333.3333333335</v>
      </c>
      <c r="BU121" s="120">
        <f t="shared" si="478"/>
        <v>1772395.8333333335</v>
      </c>
    </row>
    <row r="122" spans="1:73" ht="15.75" customHeight="1" thickTop="1" x14ac:dyDescent="0.15"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  <c r="BK122" s="23"/>
      <c r="BL122" s="23"/>
      <c r="BM122" s="23"/>
      <c r="BN122" s="23"/>
      <c r="BO122" s="23"/>
      <c r="BP122" s="23"/>
      <c r="BQ122" s="23"/>
      <c r="BR122" s="23"/>
      <c r="BS122" s="23"/>
      <c r="BT122" s="23"/>
      <c r="BU122" s="23"/>
    </row>
    <row r="123" spans="1:73" ht="15.75" customHeight="1" x14ac:dyDescent="0.2">
      <c r="A123" s="71" t="s">
        <v>625</v>
      </c>
      <c r="B123" s="23">
        <f t="shared" ref="B123:BI123" si="479">((B112*$B$67)+(B114*$C$67)+(B116*$D$67))/12</f>
        <v>0</v>
      </c>
      <c r="C123" s="23">
        <f t="shared" si="479"/>
        <v>0</v>
      </c>
      <c r="D123" s="23">
        <f t="shared" si="479"/>
        <v>0</v>
      </c>
      <c r="E123" s="23">
        <f t="shared" si="479"/>
        <v>0</v>
      </c>
      <c r="F123" s="23">
        <f t="shared" si="479"/>
        <v>0</v>
      </c>
      <c r="G123" s="23">
        <f t="shared" si="479"/>
        <v>0</v>
      </c>
      <c r="H123" s="23">
        <f t="shared" si="479"/>
        <v>0</v>
      </c>
      <c r="I123" s="23">
        <f t="shared" si="479"/>
        <v>0</v>
      </c>
      <c r="J123" s="23">
        <f t="shared" si="479"/>
        <v>0</v>
      </c>
      <c r="K123" s="23">
        <f t="shared" si="479"/>
        <v>0</v>
      </c>
      <c r="L123" s="23">
        <f t="shared" si="479"/>
        <v>0</v>
      </c>
      <c r="M123" s="23">
        <f t="shared" si="479"/>
        <v>0</v>
      </c>
      <c r="N123" s="23">
        <f t="shared" si="479"/>
        <v>0</v>
      </c>
      <c r="O123" s="23">
        <f t="shared" si="479"/>
        <v>0</v>
      </c>
      <c r="P123" s="23">
        <f t="shared" si="479"/>
        <v>0</v>
      </c>
      <c r="Q123" s="23">
        <f t="shared" si="479"/>
        <v>0</v>
      </c>
      <c r="R123" s="23">
        <f t="shared" si="479"/>
        <v>0</v>
      </c>
      <c r="S123" s="23">
        <f t="shared" si="479"/>
        <v>0</v>
      </c>
      <c r="T123" s="23">
        <f t="shared" si="479"/>
        <v>0</v>
      </c>
      <c r="U123" s="23">
        <f t="shared" si="479"/>
        <v>0</v>
      </c>
      <c r="V123" s="23">
        <f t="shared" si="479"/>
        <v>8437.5</v>
      </c>
      <c r="W123" s="23">
        <f t="shared" si="479"/>
        <v>8437.5</v>
      </c>
      <c r="X123" s="23">
        <f t="shared" si="479"/>
        <v>8437.5</v>
      </c>
      <c r="Y123" s="23">
        <f t="shared" si="479"/>
        <v>8437.5</v>
      </c>
      <c r="Z123" s="23">
        <f t="shared" si="479"/>
        <v>16875</v>
      </c>
      <c r="AA123" s="23">
        <f t="shared" si="479"/>
        <v>16875</v>
      </c>
      <c r="AB123" s="23">
        <f t="shared" si="479"/>
        <v>16875</v>
      </c>
      <c r="AC123" s="23">
        <f t="shared" si="479"/>
        <v>33750</v>
      </c>
      <c r="AD123" s="23">
        <f t="shared" si="479"/>
        <v>33750</v>
      </c>
      <c r="AE123" s="23">
        <f t="shared" si="479"/>
        <v>33750</v>
      </c>
      <c r="AF123" s="23">
        <f t="shared" si="479"/>
        <v>42187.5</v>
      </c>
      <c r="AG123" s="23">
        <f t="shared" si="479"/>
        <v>42187.5</v>
      </c>
      <c r="AH123" s="23">
        <f t="shared" si="479"/>
        <v>33750</v>
      </c>
      <c r="AI123" s="23">
        <f t="shared" si="479"/>
        <v>42187.5</v>
      </c>
      <c r="AJ123" s="23">
        <f t="shared" si="479"/>
        <v>59062.5</v>
      </c>
      <c r="AK123" s="23">
        <f t="shared" si="479"/>
        <v>67500</v>
      </c>
      <c r="AL123" s="23">
        <f t="shared" si="479"/>
        <v>67500</v>
      </c>
      <c r="AM123" s="23">
        <f t="shared" si="479"/>
        <v>174583.33333333334</v>
      </c>
      <c r="AN123" s="23">
        <f t="shared" si="479"/>
        <v>174583.33333333334</v>
      </c>
      <c r="AO123" s="23">
        <f t="shared" si="479"/>
        <v>183020.83333333334</v>
      </c>
      <c r="AP123" s="23">
        <f t="shared" si="479"/>
        <v>199895.83333333334</v>
      </c>
      <c r="AQ123" s="23">
        <f t="shared" si="479"/>
        <v>208333.33333333334</v>
      </c>
      <c r="AR123" s="23">
        <f t="shared" si="479"/>
        <v>225208.33333333334</v>
      </c>
      <c r="AS123" s="23">
        <f t="shared" si="479"/>
        <v>233645.83333333334</v>
      </c>
      <c r="AT123" s="23">
        <f t="shared" si="479"/>
        <v>250520.83333333334</v>
      </c>
      <c r="AU123" s="23">
        <f t="shared" si="479"/>
        <v>267395.83333333331</v>
      </c>
      <c r="AV123" s="23">
        <f t="shared" si="479"/>
        <v>357604.16666666669</v>
      </c>
      <c r="AW123" s="23">
        <f t="shared" si="479"/>
        <v>399791.66666666669</v>
      </c>
      <c r="AX123" s="23">
        <f t="shared" si="479"/>
        <v>416666.66666666669</v>
      </c>
      <c r="AY123" s="23">
        <f t="shared" si="479"/>
        <v>343333.33333333331</v>
      </c>
      <c r="AZ123" s="23">
        <f t="shared" si="479"/>
        <v>393958.33333333331</v>
      </c>
      <c r="BA123" s="23">
        <f t="shared" si="479"/>
        <v>484166.66666666669</v>
      </c>
      <c r="BB123" s="23">
        <f t="shared" si="479"/>
        <v>517916.66666666669</v>
      </c>
      <c r="BC123" s="23">
        <f t="shared" si="479"/>
        <v>543229.16666666663</v>
      </c>
      <c r="BD123" s="23">
        <f t="shared" si="479"/>
        <v>551666.66666666663</v>
      </c>
      <c r="BE123" s="23">
        <f t="shared" si="479"/>
        <v>675625</v>
      </c>
      <c r="BF123" s="23">
        <f t="shared" si="479"/>
        <v>692500</v>
      </c>
      <c r="BG123" s="23">
        <f t="shared" si="479"/>
        <v>743125</v>
      </c>
      <c r="BH123" s="23">
        <f t="shared" si="479"/>
        <v>776875</v>
      </c>
      <c r="BI123" s="23">
        <f t="shared" si="479"/>
        <v>883958.33333333337</v>
      </c>
      <c r="BJ123" s="23">
        <f t="shared" ref="BJ123:BU123" si="480">((BJ112*$B$67)+(BJ114*$C$67)+(BJ116*$D$67))/12</f>
        <v>934583.33333333337</v>
      </c>
      <c r="BK123" s="23">
        <f t="shared" si="480"/>
        <v>1041666.6666666666</v>
      </c>
      <c r="BL123" s="23">
        <f t="shared" si="480"/>
        <v>1066979.1666666667</v>
      </c>
      <c r="BM123" s="23">
        <f t="shared" si="480"/>
        <v>1109166.6666666667</v>
      </c>
      <c r="BN123" s="23">
        <f t="shared" si="480"/>
        <v>1199375</v>
      </c>
      <c r="BO123" s="23">
        <f t="shared" si="480"/>
        <v>1250000</v>
      </c>
      <c r="BP123" s="23">
        <f t="shared" si="480"/>
        <v>1365520.8333333333</v>
      </c>
      <c r="BQ123" s="23">
        <f t="shared" si="480"/>
        <v>1309062.5</v>
      </c>
      <c r="BR123" s="23">
        <f t="shared" si="480"/>
        <v>1424583.3333333333</v>
      </c>
      <c r="BS123" s="23">
        <f t="shared" si="480"/>
        <v>1497916.6666666667</v>
      </c>
      <c r="BT123" s="23">
        <f t="shared" si="480"/>
        <v>1458333.3333333333</v>
      </c>
      <c r="BU123" s="23">
        <f t="shared" si="480"/>
        <v>1449895.8333333333</v>
      </c>
    </row>
    <row r="124" spans="1:73" ht="15.75" customHeight="1" x14ac:dyDescent="0.2">
      <c r="A124" s="71" t="s">
        <v>626</v>
      </c>
      <c r="B124" s="23">
        <f t="shared" ref="B124:Y124" si="481">(B111*$B$64)+(B113*$C$64)+(B115*$D$64)</f>
        <v>0</v>
      </c>
      <c r="C124" s="23">
        <f t="shared" si="481"/>
        <v>0</v>
      </c>
      <c r="D124" s="23">
        <f t="shared" si="481"/>
        <v>0</v>
      </c>
      <c r="E124" s="23">
        <f t="shared" si="481"/>
        <v>0</v>
      </c>
      <c r="F124" s="23">
        <f t="shared" si="481"/>
        <v>0</v>
      </c>
      <c r="G124" s="23">
        <f t="shared" si="481"/>
        <v>0</v>
      </c>
      <c r="H124" s="23">
        <f t="shared" si="481"/>
        <v>0</v>
      </c>
      <c r="I124" s="23">
        <f t="shared" si="481"/>
        <v>0</v>
      </c>
      <c r="J124" s="23">
        <f t="shared" si="481"/>
        <v>0</v>
      </c>
      <c r="K124" s="23">
        <f t="shared" si="481"/>
        <v>0</v>
      </c>
      <c r="L124" s="23">
        <f t="shared" si="481"/>
        <v>0</v>
      </c>
      <c r="M124" s="23">
        <f t="shared" si="481"/>
        <v>0</v>
      </c>
      <c r="N124" s="23">
        <f t="shared" si="481"/>
        <v>0</v>
      </c>
      <c r="O124" s="23">
        <f t="shared" si="481"/>
        <v>0</v>
      </c>
      <c r="P124" s="23">
        <f t="shared" si="481"/>
        <v>0</v>
      </c>
      <c r="Q124" s="23">
        <f t="shared" si="481"/>
        <v>0</v>
      </c>
      <c r="R124" s="23">
        <f t="shared" si="481"/>
        <v>0</v>
      </c>
      <c r="S124" s="23">
        <f t="shared" si="481"/>
        <v>0</v>
      </c>
      <c r="T124" s="23">
        <f t="shared" si="481"/>
        <v>0</v>
      </c>
      <c r="U124" s="23">
        <f t="shared" si="481"/>
        <v>0</v>
      </c>
      <c r="V124" s="23">
        <f t="shared" si="481"/>
        <v>25000</v>
      </c>
      <c r="W124" s="23">
        <f t="shared" si="481"/>
        <v>0</v>
      </c>
      <c r="X124" s="23">
        <f t="shared" si="481"/>
        <v>0</v>
      </c>
      <c r="Y124" s="23">
        <f t="shared" si="481"/>
        <v>0</v>
      </c>
      <c r="Z124" s="23">
        <f t="shared" ref="Z124:BI124" si="482">(Z111*$B$64)+(Z113*$C$64)+(Z115*$D$64)</f>
        <v>25000</v>
      </c>
      <c r="AA124" s="23">
        <f t="shared" si="482"/>
        <v>0</v>
      </c>
      <c r="AB124" s="23">
        <f t="shared" si="482"/>
        <v>0</v>
      </c>
      <c r="AC124" s="23">
        <f t="shared" si="482"/>
        <v>47500</v>
      </c>
      <c r="AD124" s="23">
        <f t="shared" si="482"/>
        <v>0</v>
      </c>
      <c r="AE124" s="23">
        <f t="shared" si="482"/>
        <v>0</v>
      </c>
      <c r="AF124" s="23">
        <f t="shared" si="482"/>
        <v>25000</v>
      </c>
      <c r="AG124" s="23">
        <f t="shared" si="482"/>
        <v>0</v>
      </c>
      <c r="AH124" s="23">
        <f t="shared" si="482"/>
        <v>0</v>
      </c>
      <c r="AI124" s="23">
        <f t="shared" si="482"/>
        <v>25000</v>
      </c>
      <c r="AJ124" s="23">
        <f t="shared" si="482"/>
        <v>47500</v>
      </c>
      <c r="AK124" s="23">
        <f t="shared" si="482"/>
        <v>25000</v>
      </c>
      <c r="AL124" s="23">
        <f t="shared" si="482"/>
        <v>25000</v>
      </c>
      <c r="AM124" s="23">
        <f t="shared" si="482"/>
        <v>120000</v>
      </c>
      <c r="AN124" s="23">
        <f t="shared" si="482"/>
        <v>0</v>
      </c>
      <c r="AO124" s="23">
        <f t="shared" si="482"/>
        <v>72500</v>
      </c>
      <c r="AP124" s="23">
        <f t="shared" si="482"/>
        <v>47500</v>
      </c>
      <c r="AQ124" s="23">
        <f t="shared" si="482"/>
        <v>25000</v>
      </c>
      <c r="AR124" s="23">
        <f t="shared" si="482"/>
        <v>72500</v>
      </c>
      <c r="AS124" s="23">
        <f t="shared" si="482"/>
        <v>25000</v>
      </c>
      <c r="AT124" s="23">
        <f t="shared" si="482"/>
        <v>47500</v>
      </c>
      <c r="AU124" s="23">
        <f t="shared" si="482"/>
        <v>72500</v>
      </c>
      <c r="AV124" s="23">
        <f t="shared" si="482"/>
        <v>120000</v>
      </c>
      <c r="AW124" s="23">
        <f t="shared" si="482"/>
        <v>145000</v>
      </c>
      <c r="AX124" s="23">
        <f t="shared" si="482"/>
        <v>72500</v>
      </c>
      <c r="AY124" s="23">
        <f t="shared" si="482"/>
        <v>97500</v>
      </c>
      <c r="AZ124" s="23">
        <f t="shared" si="482"/>
        <v>145000</v>
      </c>
      <c r="BA124" s="23">
        <f t="shared" si="482"/>
        <v>145000</v>
      </c>
      <c r="BB124" s="23">
        <f t="shared" si="482"/>
        <v>145000</v>
      </c>
      <c r="BC124" s="23">
        <f t="shared" si="482"/>
        <v>97500</v>
      </c>
      <c r="BD124" s="23">
        <f t="shared" si="482"/>
        <v>97500</v>
      </c>
      <c r="BE124" s="23">
        <f t="shared" si="482"/>
        <v>192500</v>
      </c>
      <c r="BF124" s="23">
        <f t="shared" si="482"/>
        <v>97500</v>
      </c>
      <c r="BG124" s="23">
        <f t="shared" si="482"/>
        <v>217500</v>
      </c>
      <c r="BH124" s="23">
        <f t="shared" si="482"/>
        <v>217500</v>
      </c>
      <c r="BI124" s="23">
        <f t="shared" si="482"/>
        <v>265000</v>
      </c>
      <c r="BJ124" s="23">
        <f t="shared" ref="BJ124:BU124" si="483">(BJ111*$B$64)+(BJ113*$C$64)+(BJ115*$D$64)</f>
        <v>217500</v>
      </c>
      <c r="BK124" s="23">
        <f t="shared" si="483"/>
        <v>217500</v>
      </c>
      <c r="BL124" s="23">
        <f t="shared" si="483"/>
        <v>217500</v>
      </c>
      <c r="BM124" s="23">
        <f t="shared" si="483"/>
        <v>265000</v>
      </c>
      <c r="BN124" s="23">
        <f t="shared" si="483"/>
        <v>217500</v>
      </c>
      <c r="BO124" s="23">
        <f t="shared" si="483"/>
        <v>242500</v>
      </c>
      <c r="BP124" s="23">
        <f t="shared" si="483"/>
        <v>242500</v>
      </c>
      <c r="BQ124" s="23">
        <f t="shared" si="483"/>
        <v>217500</v>
      </c>
      <c r="BR124" s="23">
        <f t="shared" si="483"/>
        <v>242500</v>
      </c>
      <c r="BS124" s="23">
        <f t="shared" si="483"/>
        <v>242500</v>
      </c>
      <c r="BT124" s="23">
        <f t="shared" si="483"/>
        <v>290000</v>
      </c>
      <c r="BU124" s="23">
        <f t="shared" si="483"/>
        <v>242500</v>
      </c>
    </row>
    <row r="125" spans="1:73" ht="15.75" customHeight="1" x14ac:dyDescent="0.2">
      <c r="A125" s="71" t="s">
        <v>627</v>
      </c>
      <c r="B125" s="23">
        <f t="shared" ref="B125:BI125" si="484">(B112*$B$66)+(B114*$C$66)+(B116*$D$66)</f>
        <v>0</v>
      </c>
      <c r="C125" s="23">
        <f t="shared" si="484"/>
        <v>0</v>
      </c>
      <c r="D125" s="23">
        <f t="shared" si="484"/>
        <v>0</v>
      </c>
      <c r="E125" s="23">
        <f t="shared" si="484"/>
        <v>0</v>
      </c>
      <c r="F125" s="23">
        <f t="shared" si="484"/>
        <v>0</v>
      </c>
      <c r="G125" s="23">
        <f t="shared" si="484"/>
        <v>0</v>
      </c>
      <c r="H125" s="23">
        <f t="shared" si="484"/>
        <v>0</v>
      </c>
      <c r="I125" s="23">
        <f t="shared" si="484"/>
        <v>0</v>
      </c>
      <c r="J125" s="23">
        <f t="shared" si="484"/>
        <v>0</v>
      </c>
      <c r="K125" s="23">
        <f t="shared" si="484"/>
        <v>0</v>
      </c>
      <c r="L125" s="23">
        <f t="shared" si="484"/>
        <v>0</v>
      </c>
      <c r="M125" s="23">
        <f t="shared" si="484"/>
        <v>0</v>
      </c>
      <c r="N125" s="23">
        <f t="shared" si="484"/>
        <v>0</v>
      </c>
      <c r="O125" s="23">
        <f t="shared" si="484"/>
        <v>0</v>
      </c>
      <c r="P125" s="23">
        <f t="shared" si="484"/>
        <v>0</v>
      </c>
      <c r="Q125" s="23">
        <f t="shared" si="484"/>
        <v>0</v>
      </c>
      <c r="R125" s="23">
        <f t="shared" si="484"/>
        <v>0</v>
      </c>
      <c r="S125" s="23">
        <f t="shared" si="484"/>
        <v>0</v>
      </c>
      <c r="T125" s="23">
        <f t="shared" si="484"/>
        <v>0</v>
      </c>
      <c r="U125" s="23">
        <f t="shared" si="484"/>
        <v>0</v>
      </c>
      <c r="V125" s="23">
        <f t="shared" si="484"/>
        <v>1000</v>
      </c>
      <c r="W125" s="23">
        <f t="shared" si="484"/>
        <v>1000</v>
      </c>
      <c r="X125" s="23">
        <f t="shared" si="484"/>
        <v>1000</v>
      </c>
      <c r="Y125" s="23">
        <f t="shared" si="484"/>
        <v>1000</v>
      </c>
      <c r="Z125" s="23">
        <f t="shared" si="484"/>
        <v>2000</v>
      </c>
      <c r="AA125" s="23">
        <f t="shared" si="484"/>
        <v>2000</v>
      </c>
      <c r="AB125" s="23">
        <f t="shared" si="484"/>
        <v>2000</v>
      </c>
      <c r="AC125" s="23">
        <f t="shared" si="484"/>
        <v>3000</v>
      </c>
      <c r="AD125" s="23">
        <f t="shared" si="484"/>
        <v>3000</v>
      </c>
      <c r="AE125" s="23">
        <f t="shared" si="484"/>
        <v>3000</v>
      </c>
      <c r="AF125" s="23">
        <f t="shared" si="484"/>
        <v>4000</v>
      </c>
      <c r="AG125" s="23">
        <f t="shared" si="484"/>
        <v>4000</v>
      </c>
      <c r="AH125" s="23">
        <f t="shared" si="484"/>
        <v>3000</v>
      </c>
      <c r="AI125" s="23">
        <f t="shared" si="484"/>
        <v>4000</v>
      </c>
      <c r="AJ125" s="23">
        <f t="shared" si="484"/>
        <v>5000</v>
      </c>
      <c r="AK125" s="23">
        <f t="shared" si="484"/>
        <v>6000</v>
      </c>
      <c r="AL125" s="23">
        <f t="shared" si="484"/>
        <v>6000</v>
      </c>
      <c r="AM125" s="23">
        <f t="shared" si="484"/>
        <v>9000</v>
      </c>
      <c r="AN125" s="23">
        <f t="shared" si="484"/>
        <v>9000</v>
      </c>
      <c r="AO125" s="23">
        <f t="shared" si="484"/>
        <v>10000</v>
      </c>
      <c r="AP125" s="23">
        <f t="shared" si="484"/>
        <v>11000</v>
      </c>
      <c r="AQ125" s="23">
        <f t="shared" si="484"/>
        <v>12000</v>
      </c>
      <c r="AR125" s="23">
        <f t="shared" si="484"/>
        <v>13000</v>
      </c>
      <c r="AS125" s="23">
        <f t="shared" si="484"/>
        <v>14000</v>
      </c>
      <c r="AT125" s="23">
        <f t="shared" si="484"/>
        <v>15000</v>
      </c>
      <c r="AU125" s="23">
        <f t="shared" si="484"/>
        <v>16000</v>
      </c>
      <c r="AV125" s="23">
        <f t="shared" si="484"/>
        <v>18000</v>
      </c>
      <c r="AW125" s="23">
        <f t="shared" si="484"/>
        <v>21000</v>
      </c>
      <c r="AX125" s="23">
        <f t="shared" si="484"/>
        <v>22000</v>
      </c>
      <c r="AY125" s="23">
        <f t="shared" si="484"/>
        <v>22000</v>
      </c>
      <c r="AZ125" s="23">
        <f t="shared" si="484"/>
        <v>26000</v>
      </c>
      <c r="BA125" s="23">
        <f t="shared" si="484"/>
        <v>28000</v>
      </c>
      <c r="BB125" s="23">
        <f t="shared" si="484"/>
        <v>31000</v>
      </c>
      <c r="BC125" s="23">
        <f t="shared" si="484"/>
        <v>33000</v>
      </c>
      <c r="BD125" s="23">
        <f t="shared" si="484"/>
        <v>34000</v>
      </c>
      <c r="BE125" s="23">
        <f t="shared" si="484"/>
        <v>38000</v>
      </c>
      <c r="BF125" s="23">
        <f t="shared" si="484"/>
        <v>40000</v>
      </c>
      <c r="BG125" s="23">
        <f t="shared" si="484"/>
        <v>44000</v>
      </c>
      <c r="BH125" s="23">
        <f t="shared" si="484"/>
        <v>47000</v>
      </c>
      <c r="BI125" s="23">
        <f t="shared" si="484"/>
        <v>50000</v>
      </c>
      <c r="BJ125" s="23">
        <f t="shared" ref="BJ125:BU125" si="485">(BJ112*$B$66)+(BJ114*$C$66)+(BJ116*$D$66)</f>
        <v>54000</v>
      </c>
      <c r="BK125" s="23">
        <f t="shared" si="485"/>
        <v>57000</v>
      </c>
      <c r="BL125" s="23">
        <f t="shared" si="485"/>
        <v>59000</v>
      </c>
      <c r="BM125" s="23">
        <f t="shared" si="485"/>
        <v>62000</v>
      </c>
      <c r="BN125" s="23">
        <f t="shared" si="485"/>
        <v>64000</v>
      </c>
      <c r="BO125" s="23">
        <f t="shared" si="485"/>
        <v>68000</v>
      </c>
      <c r="BP125" s="23">
        <f t="shared" si="485"/>
        <v>72000</v>
      </c>
      <c r="BQ125" s="23">
        <f t="shared" si="485"/>
        <v>73000</v>
      </c>
      <c r="BR125" s="23">
        <f t="shared" si="485"/>
        <v>77000</v>
      </c>
      <c r="BS125" s="23">
        <f t="shared" si="485"/>
        <v>78000</v>
      </c>
      <c r="BT125" s="23">
        <f t="shared" si="485"/>
        <v>80000</v>
      </c>
      <c r="BU125" s="23">
        <f t="shared" si="485"/>
        <v>80000</v>
      </c>
    </row>
    <row r="126" spans="1:73" ht="15.75" customHeight="1" thickBot="1" x14ac:dyDescent="0.25">
      <c r="A126" s="71" t="s">
        <v>628</v>
      </c>
      <c r="B126" s="120">
        <f t="shared" ref="B126:BI126" si="486">SUM(B123:B125)</f>
        <v>0</v>
      </c>
      <c r="C126" s="120">
        <f t="shared" si="486"/>
        <v>0</v>
      </c>
      <c r="D126" s="120">
        <f t="shared" si="486"/>
        <v>0</v>
      </c>
      <c r="E126" s="120">
        <f t="shared" si="486"/>
        <v>0</v>
      </c>
      <c r="F126" s="120">
        <f t="shared" si="486"/>
        <v>0</v>
      </c>
      <c r="G126" s="120">
        <f t="shared" si="486"/>
        <v>0</v>
      </c>
      <c r="H126" s="120">
        <f t="shared" si="486"/>
        <v>0</v>
      </c>
      <c r="I126" s="120">
        <f t="shared" si="486"/>
        <v>0</v>
      </c>
      <c r="J126" s="120">
        <f t="shared" si="486"/>
        <v>0</v>
      </c>
      <c r="K126" s="120">
        <f t="shared" si="486"/>
        <v>0</v>
      </c>
      <c r="L126" s="120">
        <f t="shared" si="486"/>
        <v>0</v>
      </c>
      <c r="M126" s="120">
        <f t="shared" si="486"/>
        <v>0</v>
      </c>
      <c r="N126" s="120">
        <f t="shared" si="486"/>
        <v>0</v>
      </c>
      <c r="O126" s="120">
        <f t="shared" si="486"/>
        <v>0</v>
      </c>
      <c r="P126" s="120">
        <f t="shared" si="486"/>
        <v>0</v>
      </c>
      <c r="Q126" s="120">
        <f t="shared" si="486"/>
        <v>0</v>
      </c>
      <c r="R126" s="120">
        <f t="shared" si="486"/>
        <v>0</v>
      </c>
      <c r="S126" s="120">
        <f t="shared" si="486"/>
        <v>0</v>
      </c>
      <c r="T126" s="120">
        <f t="shared" si="486"/>
        <v>0</v>
      </c>
      <c r="U126" s="120">
        <f t="shared" si="486"/>
        <v>0</v>
      </c>
      <c r="V126" s="120">
        <f t="shared" si="486"/>
        <v>34437.5</v>
      </c>
      <c r="W126" s="120">
        <f t="shared" si="486"/>
        <v>9437.5</v>
      </c>
      <c r="X126" s="120">
        <f t="shared" si="486"/>
        <v>9437.5</v>
      </c>
      <c r="Y126" s="120">
        <f t="shared" si="486"/>
        <v>9437.5</v>
      </c>
      <c r="Z126" s="120">
        <f t="shared" si="486"/>
        <v>43875</v>
      </c>
      <c r="AA126" s="120">
        <f t="shared" si="486"/>
        <v>18875</v>
      </c>
      <c r="AB126" s="120">
        <f t="shared" si="486"/>
        <v>18875</v>
      </c>
      <c r="AC126" s="120">
        <f t="shared" si="486"/>
        <v>84250</v>
      </c>
      <c r="AD126" s="120">
        <f t="shared" si="486"/>
        <v>36750</v>
      </c>
      <c r="AE126" s="120">
        <f t="shared" si="486"/>
        <v>36750</v>
      </c>
      <c r="AF126" s="120">
        <f t="shared" si="486"/>
        <v>71187.5</v>
      </c>
      <c r="AG126" s="120">
        <f t="shared" si="486"/>
        <v>46187.5</v>
      </c>
      <c r="AH126" s="120">
        <f t="shared" si="486"/>
        <v>36750</v>
      </c>
      <c r="AI126" s="120">
        <f t="shared" si="486"/>
        <v>71187.5</v>
      </c>
      <c r="AJ126" s="120">
        <f t="shared" si="486"/>
        <v>111562.5</v>
      </c>
      <c r="AK126" s="120">
        <f t="shared" si="486"/>
        <v>98500</v>
      </c>
      <c r="AL126" s="120">
        <f t="shared" si="486"/>
        <v>98500</v>
      </c>
      <c r="AM126" s="120">
        <f t="shared" si="486"/>
        <v>303583.33333333337</v>
      </c>
      <c r="AN126" s="120">
        <f t="shared" si="486"/>
        <v>183583.33333333334</v>
      </c>
      <c r="AO126" s="120">
        <f t="shared" si="486"/>
        <v>265520.83333333337</v>
      </c>
      <c r="AP126" s="120">
        <f t="shared" si="486"/>
        <v>258395.83333333334</v>
      </c>
      <c r="AQ126" s="120">
        <f t="shared" si="486"/>
        <v>245333.33333333334</v>
      </c>
      <c r="AR126" s="120">
        <f t="shared" si="486"/>
        <v>310708.33333333337</v>
      </c>
      <c r="AS126" s="120">
        <f t="shared" si="486"/>
        <v>272645.83333333337</v>
      </c>
      <c r="AT126" s="120">
        <f t="shared" si="486"/>
        <v>313020.83333333337</v>
      </c>
      <c r="AU126" s="120">
        <f t="shared" si="486"/>
        <v>355895.83333333331</v>
      </c>
      <c r="AV126" s="120">
        <f t="shared" si="486"/>
        <v>495604.16666666669</v>
      </c>
      <c r="AW126" s="120">
        <f t="shared" si="486"/>
        <v>565791.66666666674</v>
      </c>
      <c r="AX126" s="120">
        <f t="shared" si="486"/>
        <v>511166.66666666669</v>
      </c>
      <c r="AY126" s="120">
        <f t="shared" si="486"/>
        <v>462833.33333333331</v>
      </c>
      <c r="AZ126" s="120">
        <f t="shared" si="486"/>
        <v>564958.33333333326</v>
      </c>
      <c r="BA126" s="120">
        <f t="shared" si="486"/>
        <v>657166.66666666674</v>
      </c>
      <c r="BB126" s="120">
        <f t="shared" si="486"/>
        <v>693916.66666666674</v>
      </c>
      <c r="BC126" s="120">
        <f t="shared" si="486"/>
        <v>673729.16666666663</v>
      </c>
      <c r="BD126" s="120">
        <f t="shared" si="486"/>
        <v>683166.66666666663</v>
      </c>
      <c r="BE126" s="120">
        <f t="shared" si="486"/>
        <v>906125</v>
      </c>
      <c r="BF126" s="120">
        <f t="shared" si="486"/>
        <v>830000</v>
      </c>
      <c r="BG126" s="120">
        <f t="shared" si="486"/>
        <v>1004625</v>
      </c>
      <c r="BH126" s="120">
        <f t="shared" si="486"/>
        <v>1041375</v>
      </c>
      <c r="BI126" s="120">
        <f t="shared" si="486"/>
        <v>1198958.3333333335</v>
      </c>
      <c r="BJ126" s="120">
        <f t="shared" ref="BJ126:BU126" si="487">SUM(BJ123:BJ125)</f>
        <v>1206083.3333333335</v>
      </c>
      <c r="BK126" s="120">
        <f t="shared" si="487"/>
        <v>1316166.6666666665</v>
      </c>
      <c r="BL126" s="120">
        <f t="shared" si="487"/>
        <v>1343479.1666666667</v>
      </c>
      <c r="BM126" s="120">
        <f t="shared" si="487"/>
        <v>1436166.6666666667</v>
      </c>
      <c r="BN126" s="120">
        <f t="shared" si="487"/>
        <v>1480875</v>
      </c>
      <c r="BO126" s="120">
        <f t="shared" si="487"/>
        <v>1560500</v>
      </c>
      <c r="BP126" s="120">
        <f t="shared" si="487"/>
        <v>1680020.8333333333</v>
      </c>
      <c r="BQ126" s="120">
        <f t="shared" si="487"/>
        <v>1599562.5</v>
      </c>
      <c r="BR126" s="120">
        <f t="shared" si="487"/>
        <v>1744083.3333333333</v>
      </c>
      <c r="BS126" s="120">
        <f t="shared" si="487"/>
        <v>1818416.6666666667</v>
      </c>
      <c r="BT126" s="120">
        <f t="shared" si="487"/>
        <v>1828333.3333333333</v>
      </c>
      <c r="BU126" s="120">
        <f t="shared" si="487"/>
        <v>1772395.8333333333</v>
      </c>
    </row>
    <row r="127" spans="1:73" ht="15.75" customHeight="1" thickTop="1" x14ac:dyDescent="0.15"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23"/>
      <c r="BK127" s="23"/>
      <c r="BL127" s="23"/>
      <c r="BM127" s="23"/>
      <c r="BN127" s="23"/>
      <c r="BO127" s="23"/>
      <c r="BP127" s="23"/>
      <c r="BQ127" s="23"/>
      <c r="BR127" s="23"/>
      <c r="BS127" s="23"/>
      <c r="BT127" s="23"/>
      <c r="BU127" s="23"/>
    </row>
    <row r="128" spans="1:73" ht="15.75" customHeight="1" x14ac:dyDescent="0.2">
      <c r="A128" s="125" t="s">
        <v>326</v>
      </c>
      <c r="B128" s="128">
        <v>46023</v>
      </c>
      <c r="C128" s="128">
        <v>46054</v>
      </c>
      <c r="D128" s="128">
        <v>46082</v>
      </c>
      <c r="E128" s="128">
        <v>46113</v>
      </c>
      <c r="F128" s="128">
        <v>46143</v>
      </c>
      <c r="G128" s="128">
        <v>46174</v>
      </c>
      <c r="H128" s="128">
        <v>46204</v>
      </c>
      <c r="I128" s="128">
        <v>46235</v>
      </c>
      <c r="J128" s="128">
        <v>46266</v>
      </c>
      <c r="K128" s="128">
        <v>46296</v>
      </c>
      <c r="L128" s="128">
        <v>46327</v>
      </c>
      <c r="M128" s="128">
        <v>46357</v>
      </c>
      <c r="N128" s="128">
        <v>46388</v>
      </c>
      <c r="O128" s="128">
        <v>46419</v>
      </c>
      <c r="P128" s="128">
        <v>46447</v>
      </c>
      <c r="Q128" s="128">
        <v>46478</v>
      </c>
      <c r="R128" s="128">
        <v>46508</v>
      </c>
      <c r="S128" s="128">
        <v>46539</v>
      </c>
      <c r="T128" s="128">
        <v>46569</v>
      </c>
      <c r="U128" s="128">
        <v>46600</v>
      </c>
      <c r="V128" s="128">
        <v>46631</v>
      </c>
      <c r="W128" s="128">
        <v>46661</v>
      </c>
      <c r="X128" s="128">
        <v>46692</v>
      </c>
      <c r="Y128" s="128">
        <v>46722</v>
      </c>
      <c r="Z128" s="128">
        <v>46753</v>
      </c>
      <c r="AA128" s="128">
        <v>46784</v>
      </c>
      <c r="AB128" s="128">
        <v>46813</v>
      </c>
      <c r="AC128" s="128">
        <v>46844</v>
      </c>
      <c r="AD128" s="128">
        <v>46874</v>
      </c>
      <c r="AE128" s="128">
        <v>46905</v>
      </c>
      <c r="AF128" s="128">
        <v>46935</v>
      </c>
      <c r="AG128" s="128">
        <v>46966</v>
      </c>
      <c r="AH128" s="128">
        <v>46997</v>
      </c>
      <c r="AI128" s="128">
        <v>47027</v>
      </c>
      <c r="AJ128" s="128">
        <v>47058</v>
      </c>
      <c r="AK128" s="128">
        <v>47088</v>
      </c>
      <c r="AL128" s="128">
        <v>47119</v>
      </c>
      <c r="AM128" s="128">
        <v>47150</v>
      </c>
      <c r="AN128" s="128">
        <v>47178</v>
      </c>
      <c r="AO128" s="128">
        <v>47209</v>
      </c>
      <c r="AP128" s="128">
        <v>47239</v>
      </c>
      <c r="AQ128" s="128">
        <v>47270</v>
      </c>
      <c r="AR128" s="128">
        <v>47300</v>
      </c>
      <c r="AS128" s="128">
        <v>47331</v>
      </c>
      <c r="AT128" s="128">
        <v>47362</v>
      </c>
      <c r="AU128" s="128">
        <v>47392</v>
      </c>
      <c r="AV128" s="128">
        <v>47423</v>
      </c>
      <c r="AW128" s="128">
        <v>47453</v>
      </c>
      <c r="AX128" s="128">
        <v>47484</v>
      </c>
      <c r="AY128" s="128">
        <v>47515</v>
      </c>
      <c r="AZ128" s="128">
        <v>47543</v>
      </c>
      <c r="BA128" s="128">
        <v>47574</v>
      </c>
      <c r="BB128" s="128">
        <v>47604</v>
      </c>
      <c r="BC128" s="128">
        <v>47635</v>
      </c>
      <c r="BD128" s="128">
        <v>47665</v>
      </c>
      <c r="BE128" s="128">
        <v>47696</v>
      </c>
      <c r="BF128" s="128">
        <v>47727</v>
      </c>
      <c r="BG128" s="128">
        <v>47757</v>
      </c>
      <c r="BH128" s="128">
        <v>47788</v>
      </c>
      <c r="BI128" s="128">
        <v>47818</v>
      </c>
      <c r="BJ128" s="128">
        <v>47849</v>
      </c>
      <c r="BK128" s="128">
        <v>47880</v>
      </c>
      <c r="BL128" s="128">
        <v>47908</v>
      </c>
      <c r="BM128" s="128">
        <v>47939</v>
      </c>
      <c r="BN128" s="128">
        <v>47969</v>
      </c>
      <c r="BO128" s="128">
        <v>48000</v>
      </c>
      <c r="BP128" s="128">
        <v>48030</v>
      </c>
      <c r="BQ128" s="128">
        <v>48061</v>
      </c>
      <c r="BR128" s="128">
        <v>48092</v>
      </c>
      <c r="BS128" s="128">
        <v>48122</v>
      </c>
      <c r="BT128" s="128">
        <v>48153</v>
      </c>
      <c r="BU128" s="128">
        <v>48183</v>
      </c>
    </row>
    <row r="129" spans="1:73" ht="15.75" customHeight="1" x14ac:dyDescent="0.2">
      <c r="A129" s="71" t="s">
        <v>629</v>
      </c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>
        <v>1</v>
      </c>
      <c r="AA129" s="23"/>
      <c r="AB129" s="23"/>
      <c r="AC129" s="23"/>
      <c r="AD129" s="23"/>
      <c r="AE129" s="23">
        <v>1</v>
      </c>
      <c r="AF129" s="23"/>
      <c r="AG129" s="23"/>
      <c r="AH129" s="23"/>
      <c r="AI129" s="23">
        <v>1</v>
      </c>
      <c r="AJ129" s="23"/>
      <c r="AK129" s="23"/>
      <c r="AL129" s="23">
        <v>1</v>
      </c>
      <c r="AM129" s="23"/>
      <c r="AN129" s="23"/>
      <c r="AO129" s="23">
        <v>1</v>
      </c>
      <c r="AP129" s="23"/>
      <c r="AQ129" s="23">
        <v>1</v>
      </c>
      <c r="AR129" s="23"/>
      <c r="AS129" s="23">
        <v>1</v>
      </c>
      <c r="AT129" s="23"/>
      <c r="AU129" s="23">
        <v>1</v>
      </c>
      <c r="AV129" s="23">
        <v>2</v>
      </c>
      <c r="AW129" s="23">
        <v>1</v>
      </c>
      <c r="AX129" s="23">
        <v>1</v>
      </c>
      <c r="AY129" s="23">
        <v>2</v>
      </c>
      <c r="AZ129" s="23">
        <v>1</v>
      </c>
      <c r="BA129" s="23">
        <v>1</v>
      </c>
      <c r="BB129" s="23">
        <v>1</v>
      </c>
      <c r="BC129" s="23">
        <v>2</v>
      </c>
      <c r="BD129" s="23">
        <v>1</v>
      </c>
      <c r="BE129" s="23">
        <v>2</v>
      </c>
      <c r="BF129" s="23">
        <v>1</v>
      </c>
      <c r="BG129" s="23">
        <v>2</v>
      </c>
      <c r="BH129" s="23">
        <v>3</v>
      </c>
      <c r="BI129" s="23">
        <v>2</v>
      </c>
      <c r="BJ129" s="23">
        <v>3</v>
      </c>
      <c r="BK129" s="23">
        <v>2</v>
      </c>
      <c r="BL129" s="23">
        <v>3</v>
      </c>
      <c r="BM129" s="23">
        <v>2</v>
      </c>
      <c r="BN129" s="23">
        <v>3</v>
      </c>
      <c r="BO129" s="23">
        <v>2</v>
      </c>
      <c r="BP129" s="23">
        <v>3</v>
      </c>
      <c r="BQ129" s="23">
        <v>2</v>
      </c>
      <c r="BR129" s="23">
        <v>3</v>
      </c>
      <c r="BS129" s="23">
        <v>3</v>
      </c>
      <c r="BT129" s="23">
        <v>3</v>
      </c>
      <c r="BU129" s="23">
        <v>3</v>
      </c>
    </row>
    <row r="130" spans="1:73" ht="15.75" customHeight="1" x14ac:dyDescent="0.2">
      <c r="A130" s="71" t="s">
        <v>630</v>
      </c>
      <c r="B130" s="23">
        <f>B129</f>
        <v>0</v>
      </c>
      <c r="C130" s="23">
        <f t="shared" ref="C130:J130" si="488">B130+C129</f>
        <v>0</v>
      </c>
      <c r="D130" s="23">
        <f t="shared" si="488"/>
        <v>0</v>
      </c>
      <c r="E130" s="23">
        <f t="shared" si="488"/>
        <v>0</v>
      </c>
      <c r="F130" s="23">
        <f t="shared" si="488"/>
        <v>0</v>
      </c>
      <c r="G130" s="23">
        <f>F130+G129</f>
        <v>0</v>
      </c>
      <c r="H130" s="23">
        <f t="shared" si="488"/>
        <v>0</v>
      </c>
      <c r="I130" s="23">
        <f t="shared" si="488"/>
        <v>0</v>
      </c>
      <c r="J130" s="23">
        <f t="shared" si="488"/>
        <v>0</v>
      </c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>
        <f>Y130+Z129-N129</f>
        <v>1</v>
      </c>
      <c r="AA130" s="23">
        <f>Z130+AA129-O129</f>
        <v>1</v>
      </c>
      <c r="AB130" s="23">
        <f t="shared" ref="AB130" si="489">AA130+AB129-P129</f>
        <v>1</v>
      </c>
      <c r="AC130" s="23">
        <f t="shared" ref="AC130" si="490">AB130+AC129-Q129</f>
        <v>1</v>
      </c>
      <c r="AD130" s="23">
        <f t="shared" ref="AD130" si="491">AC130+AD129-R129</f>
        <v>1</v>
      </c>
      <c r="AE130" s="23">
        <f t="shared" ref="AE130" si="492">AD130+AE129-S129</f>
        <v>2</v>
      </c>
      <c r="AF130" s="23">
        <f t="shared" ref="AF130" si="493">AE130+AF129-T129</f>
        <v>2</v>
      </c>
      <c r="AG130" s="23">
        <f t="shared" ref="AG130" si="494">AF130+AG129-U129</f>
        <v>2</v>
      </c>
      <c r="AH130" s="23">
        <f t="shared" ref="AH130" si="495">AG130+AH129-V129</f>
        <v>2</v>
      </c>
      <c r="AI130" s="23">
        <f t="shared" ref="AI130" si="496">AH130+AI129-W129</f>
        <v>3</v>
      </c>
      <c r="AJ130" s="23">
        <f t="shared" ref="AJ130" si="497">AI130+AJ129-X129</f>
        <v>3</v>
      </c>
      <c r="AK130" s="23">
        <f t="shared" ref="AK130" si="498">AJ130+AK129-Y129</f>
        <v>3</v>
      </c>
      <c r="AL130" s="23">
        <f t="shared" ref="AL130" si="499">AK130+AL129-Z129</f>
        <v>3</v>
      </c>
      <c r="AM130" s="23">
        <f t="shared" ref="AM130" si="500">AL130+AM129-AA129</f>
        <v>3</v>
      </c>
      <c r="AN130" s="23">
        <f t="shared" ref="AN130" si="501">AM130+AN129-AB129</f>
        <v>3</v>
      </c>
      <c r="AO130" s="23">
        <f t="shared" ref="AO130" si="502">AN130+AO129-AC129</f>
        <v>4</v>
      </c>
      <c r="AP130" s="23">
        <f t="shared" ref="AP130" si="503">AO130+AP129-AD129</f>
        <v>4</v>
      </c>
      <c r="AQ130" s="23">
        <f t="shared" ref="AQ130" si="504">AP130+AQ129-AE129</f>
        <v>4</v>
      </c>
      <c r="AR130" s="23">
        <f t="shared" ref="AR130" si="505">AQ130+AR129-AF129</f>
        <v>4</v>
      </c>
      <c r="AS130" s="23">
        <f t="shared" ref="AS130" si="506">AR130+AS129-AG129</f>
        <v>5</v>
      </c>
      <c r="AT130" s="23">
        <f t="shared" ref="AT130" si="507">AS130+AT129-AH129</f>
        <v>5</v>
      </c>
      <c r="AU130" s="23">
        <f t="shared" ref="AU130" si="508">AT130+AU129-AI129</f>
        <v>5</v>
      </c>
      <c r="AV130" s="23">
        <f t="shared" ref="AV130" si="509">AU130+AV129-AJ129</f>
        <v>7</v>
      </c>
      <c r="AW130" s="23">
        <f t="shared" ref="AW130" si="510">AV130+AW129-AK129</f>
        <v>8</v>
      </c>
      <c r="AX130" s="23">
        <f t="shared" ref="AX130" si="511">AW130+AX129-AL129</f>
        <v>8</v>
      </c>
      <c r="AY130" s="23">
        <f t="shared" ref="AY130" si="512">AX130+AY129-AM129</f>
        <v>10</v>
      </c>
      <c r="AZ130" s="23">
        <f t="shared" ref="AZ130" si="513">AY130+AZ129-AN129</f>
        <v>11</v>
      </c>
      <c r="BA130" s="23">
        <f t="shared" ref="BA130" si="514">AZ130+BA129-AO129</f>
        <v>11</v>
      </c>
      <c r="BB130" s="23">
        <f t="shared" ref="BB130" si="515">BA130+BB129-AP129</f>
        <v>12</v>
      </c>
      <c r="BC130" s="23">
        <f t="shared" ref="BC130" si="516">BB130+BC129-AQ129</f>
        <v>13</v>
      </c>
      <c r="BD130" s="23">
        <f t="shared" ref="BD130" si="517">BC130+BD129-AR129</f>
        <v>14</v>
      </c>
      <c r="BE130" s="23">
        <f t="shared" ref="BE130" si="518">BD130+BE129-AS129</f>
        <v>15</v>
      </c>
      <c r="BF130" s="23">
        <f t="shared" ref="BF130" si="519">BE130+BF129-AT129</f>
        <v>16</v>
      </c>
      <c r="BG130" s="23">
        <f t="shared" ref="BG130" si="520">BF130+BG129-AU129</f>
        <v>17</v>
      </c>
      <c r="BH130" s="23">
        <f t="shared" ref="BH130" si="521">BG130+BH129-AV129</f>
        <v>18</v>
      </c>
      <c r="BI130" s="23">
        <f t="shared" ref="BI130" si="522">BH130+BI129-AW129</f>
        <v>19</v>
      </c>
      <c r="BJ130" s="23">
        <f t="shared" ref="BJ130" si="523">BI130+BJ129-AX129</f>
        <v>21</v>
      </c>
      <c r="BK130" s="23">
        <f t="shared" ref="BK130" si="524">BJ130+BK129-AY129</f>
        <v>21</v>
      </c>
      <c r="BL130" s="23">
        <f t="shared" ref="BL130" si="525">BK130+BL129-AZ129</f>
        <v>23</v>
      </c>
      <c r="BM130" s="23">
        <f t="shared" ref="BM130" si="526">BL130+BM129-BA129</f>
        <v>24</v>
      </c>
      <c r="BN130" s="23">
        <f t="shared" ref="BN130" si="527">BM130+BN129-BB129</f>
        <v>26</v>
      </c>
      <c r="BO130" s="23">
        <f t="shared" ref="BO130" si="528">BN130+BO129-BC129</f>
        <v>26</v>
      </c>
      <c r="BP130" s="23">
        <f t="shared" ref="BP130" si="529">BO130+BP129-BD129</f>
        <v>28</v>
      </c>
      <c r="BQ130" s="23">
        <f t="shared" ref="BQ130" si="530">BP130+BQ129-BE129</f>
        <v>28</v>
      </c>
      <c r="BR130" s="23">
        <f t="shared" ref="BR130" si="531">BQ130+BR129-BF129</f>
        <v>30</v>
      </c>
      <c r="BS130" s="23">
        <f t="shared" ref="BS130" si="532">BR130+BS129-BG129</f>
        <v>31</v>
      </c>
      <c r="BT130" s="23">
        <f t="shared" ref="BT130" si="533">BS130+BT129-BH129</f>
        <v>31</v>
      </c>
      <c r="BU130" s="23">
        <f t="shared" ref="BU130" si="534">BT130+BU129-BI129</f>
        <v>32</v>
      </c>
    </row>
    <row r="131" spans="1:73" ht="15.75" customHeight="1" x14ac:dyDescent="0.2">
      <c r="A131" s="71" t="s">
        <v>631</v>
      </c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>
        <v>1</v>
      </c>
      <c r="AK131" s="23"/>
      <c r="AL131" s="23"/>
      <c r="AM131" s="23"/>
      <c r="AN131" s="23">
        <v>1</v>
      </c>
      <c r="AO131" s="23"/>
      <c r="AP131" s="23">
        <v>1</v>
      </c>
      <c r="AQ131" s="23"/>
      <c r="AR131" s="23"/>
      <c r="AS131" s="23">
        <v>1</v>
      </c>
      <c r="AT131" s="23"/>
      <c r="AU131" s="23">
        <v>1</v>
      </c>
      <c r="AV131" s="23">
        <v>1</v>
      </c>
      <c r="AW131" s="23">
        <v>1</v>
      </c>
      <c r="AX131" s="23">
        <v>1</v>
      </c>
      <c r="AY131" s="23">
        <v>1</v>
      </c>
      <c r="AZ131" s="23">
        <v>1</v>
      </c>
      <c r="BA131" s="23">
        <v>1</v>
      </c>
      <c r="BB131" s="23">
        <v>1</v>
      </c>
      <c r="BC131" s="23">
        <v>1</v>
      </c>
      <c r="BD131" s="23">
        <v>1</v>
      </c>
      <c r="BE131" s="23">
        <v>1</v>
      </c>
      <c r="BF131" s="23">
        <v>1</v>
      </c>
      <c r="BG131" s="23">
        <v>2</v>
      </c>
      <c r="BH131" s="23">
        <v>2</v>
      </c>
      <c r="BI131" s="23">
        <v>2</v>
      </c>
      <c r="BJ131" s="23">
        <v>2</v>
      </c>
      <c r="BK131" s="23">
        <v>2</v>
      </c>
      <c r="BL131" s="23">
        <v>2</v>
      </c>
      <c r="BM131" s="23">
        <v>2</v>
      </c>
      <c r="BN131" s="23">
        <v>2</v>
      </c>
      <c r="BO131" s="23">
        <v>2</v>
      </c>
      <c r="BP131" s="23">
        <v>2</v>
      </c>
      <c r="BQ131" s="23">
        <v>2</v>
      </c>
      <c r="BR131" s="23">
        <v>2</v>
      </c>
      <c r="BS131" s="23">
        <v>3</v>
      </c>
      <c r="BT131" s="23">
        <v>3</v>
      </c>
      <c r="BU131" s="23">
        <v>3</v>
      </c>
    </row>
    <row r="132" spans="1:73" ht="15.75" customHeight="1" x14ac:dyDescent="0.2">
      <c r="A132" s="71" t="s">
        <v>632</v>
      </c>
      <c r="B132" s="23">
        <f>B131</f>
        <v>0</v>
      </c>
      <c r="C132" s="23">
        <f t="shared" ref="C132:J132" si="535">B132+C131</f>
        <v>0</v>
      </c>
      <c r="D132" s="23">
        <f t="shared" si="535"/>
        <v>0</v>
      </c>
      <c r="E132" s="23">
        <f t="shared" si="535"/>
        <v>0</v>
      </c>
      <c r="F132" s="23">
        <f t="shared" si="535"/>
        <v>0</v>
      </c>
      <c r="G132" s="23">
        <f>F132+G131</f>
        <v>0</v>
      </c>
      <c r="H132" s="23">
        <f t="shared" si="535"/>
        <v>0</v>
      </c>
      <c r="I132" s="23">
        <f t="shared" si="535"/>
        <v>0</v>
      </c>
      <c r="J132" s="23">
        <f t="shared" si="535"/>
        <v>0</v>
      </c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>
        <f>Y132+Z131-N131</f>
        <v>0</v>
      </c>
      <c r="AA132" s="23">
        <f>Z132+AA131-O131</f>
        <v>0</v>
      </c>
      <c r="AB132" s="23">
        <f t="shared" ref="AB132" si="536">AA132+AB131-P131</f>
        <v>0</v>
      </c>
      <c r="AC132" s="23">
        <f t="shared" ref="AC132" si="537">AB132+AC131-Q131</f>
        <v>0</v>
      </c>
      <c r="AD132" s="23">
        <f t="shared" ref="AD132" si="538">AC132+AD131-R131</f>
        <v>0</v>
      </c>
      <c r="AE132" s="23">
        <f t="shared" ref="AE132" si="539">AD132+AE131-S131</f>
        <v>0</v>
      </c>
      <c r="AF132" s="23">
        <f t="shared" ref="AF132" si="540">AE132+AF131-T131</f>
        <v>0</v>
      </c>
      <c r="AG132" s="23">
        <f t="shared" ref="AG132" si="541">AF132+AG131-U131</f>
        <v>0</v>
      </c>
      <c r="AH132" s="23">
        <f t="shared" ref="AH132" si="542">AG132+AH131-V131</f>
        <v>0</v>
      </c>
      <c r="AI132" s="23">
        <f t="shared" ref="AI132" si="543">AH132+AI131-W131</f>
        <v>0</v>
      </c>
      <c r="AJ132" s="23">
        <f t="shared" ref="AJ132" si="544">AI132+AJ131-X131</f>
        <v>1</v>
      </c>
      <c r="AK132" s="23">
        <f t="shared" ref="AK132" si="545">AJ132+AK131-Y131</f>
        <v>1</v>
      </c>
      <c r="AL132" s="23">
        <f t="shared" ref="AL132" si="546">AK132+AL131-Z131</f>
        <v>1</v>
      </c>
      <c r="AM132" s="23">
        <f t="shared" ref="AM132" si="547">AL132+AM131-AA131</f>
        <v>1</v>
      </c>
      <c r="AN132" s="23">
        <f t="shared" ref="AN132" si="548">AM132+AN131-AB131</f>
        <v>2</v>
      </c>
      <c r="AO132" s="23">
        <f t="shared" ref="AO132" si="549">AN132+AO131-AC131</f>
        <v>2</v>
      </c>
      <c r="AP132" s="23">
        <f t="shared" ref="AP132" si="550">AO132+AP131-AD131</f>
        <v>3</v>
      </c>
      <c r="AQ132" s="23">
        <f t="shared" ref="AQ132" si="551">AP132+AQ131-AE131</f>
        <v>3</v>
      </c>
      <c r="AR132" s="23">
        <f t="shared" ref="AR132" si="552">AQ132+AR131-AF131</f>
        <v>3</v>
      </c>
      <c r="AS132" s="23">
        <f t="shared" ref="AS132" si="553">AR132+AS131-AG131</f>
        <v>4</v>
      </c>
      <c r="AT132" s="23">
        <f t="shared" ref="AT132" si="554">AS132+AT131-AH131</f>
        <v>4</v>
      </c>
      <c r="AU132" s="23">
        <f t="shared" ref="AU132" si="555">AT132+AU131-AI131</f>
        <v>5</v>
      </c>
      <c r="AV132" s="23">
        <f t="shared" ref="AV132" si="556">AU132+AV131-AJ131</f>
        <v>5</v>
      </c>
      <c r="AW132" s="23">
        <f t="shared" ref="AW132" si="557">AV132+AW131-AK131</f>
        <v>6</v>
      </c>
      <c r="AX132" s="23">
        <f t="shared" ref="AX132" si="558">AW132+AX131-AL131</f>
        <v>7</v>
      </c>
      <c r="AY132" s="23">
        <f t="shared" ref="AY132" si="559">AX132+AY131-AM131</f>
        <v>8</v>
      </c>
      <c r="AZ132" s="23">
        <f t="shared" ref="AZ132" si="560">AY132+AZ131-AN131</f>
        <v>8</v>
      </c>
      <c r="BA132" s="23">
        <f t="shared" ref="BA132" si="561">AZ132+BA131-AO131</f>
        <v>9</v>
      </c>
      <c r="BB132" s="23">
        <f t="shared" ref="BB132" si="562">BA132+BB131-AP131</f>
        <v>9</v>
      </c>
      <c r="BC132" s="23">
        <f t="shared" ref="BC132" si="563">BB132+BC131-AQ131</f>
        <v>10</v>
      </c>
      <c r="BD132" s="23">
        <f t="shared" ref="BD132" si="564">BC132+BD131-AR131</f>
        <v>11</v>
      </c>
      <c r="BE132" s="23">
        <f t="shared" ref="BE132" si="565">BD132+BE131-AS131</f>
        <v>11</v>
      </c>
      <c r="BF132" s="23">
        <f t="shared" ref="BF132" si="566">BE132+BF131-AT131</f>
        <v>12</v>
      </c>
      <c r="BG132" s="23">
        <f t="shared" ref="BG132" si="567">BF132+BG131-AU131</f>
        <v>13</v>
      </c>
      <c r="BH132" s="23">
        <f t="shared" ref="BH132" si="568">BG132+BH131-AV131</f>
        <v>14</v>
      </c>
      <c r="BI132" s="23">
        <f t="shared" ref="BI132" si="569">BH132+BI131-AW131</f>
        <v>15</v>
      </c>
      <c r="BJ132" s="23">
        <f t="shared" ref="BJ132" si="570">BI132+BJ131-AX131</f>
        <v>16</v>
      </c>
      <c r="BK132" s="23">
        <f t="shared" ref="BK132" si="571">BJ132+BK131-AY131</f>
        <v>17</v>
      </c>
      <c r="BL132" s="23">
        <f t="shared" ref="BL132" si="572">BK132+BL131-AZ131</f>
        <v>18</v>
      </c>
      <c r="BM132" s="23">
        <f t="shared" ref="BM132" si="573">BL132+BM131-BA131</f>
        <v>19</v>
      </c>
      <c r="BN132" s="23">
        <f t="shared" ref="BN132" si="574">BM132+BN131-BB131</f>
        <v>20</v>
      </c>
      <c r="BO132" s="23">
        <f t="shared" ref="BO132" si="575">BN132+BO131-BC131</f>
        <v>21</v>
      </c>
      <c r="BP132" s="23">
        <f t="shared" ref="BP132" si="576">BO132+BP131-BD131</f>
        <v>22</v>
      </c>
      <c r="BQ132" s="23">
        <f t="shared" ref="BQ132" si="577">BP132+BQ131-BE131</f>
        <v>23</v>
      </c>
      <c r="BR132" s="23">
        <f t="shared" ref="BR132" si="578">BQ132+BR131-BF131</f>
        <v>24</v>
      </c>
      <c r="BS132" s="23">
        <f t="shared" ref="BS132" si="579">BR132+BS131-BG131</f>
        <v>25</v>
      </c>
      <c r="BT132" s="23">
        <f t="shared" ref="BT132" si="580">BS132+BT131-BH131</f>
        <v>26</v>
      </c>
      <c r="BU132" s="23">
        <f t="shared" ref="BU132" si="581">BT132+BU131-BI131</f>
        <v>27</v>
      </c>
    </row>
    <row r="133" spans="1:73" ht="15.75" customHeight="1" x14ac:dyDescent="0.2">
      <c r="A133" s="71" t="s">
        <v>633</v>
      </c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>
        <v>1</v>
      </c>
      <c r="AP133" s="23"/>
      <c r="AQ133" s="23"/>
      <c r="AR133" s="23"/>
      <c r="AS133" s="23"/>
      <c r="AT133" s="23"/>
      <c r="AU133" s="23"/>
      <c r="AV133" s="23"/>
      <c r="AW133" s="23">
        <v>1</v>
      </c>
      <c r="AX133" s="23"/>
      <c r="AY133" s="23"/>
      <c r="AZ133" s="23"/>
      <c r="BA133" s="23">
        <v>1</v>
      </c>
      <c r="BB133" s="23"/>
      <c r="BC133" s="23"/>
      <c r="BD133" s="23"/>
      <c r="BE133" s="23">
        <v>1</v>
      </c>
      <c r="BF133" s="23"/>
      <c r="BG133" s="23">
        <v>1</v>
      </c>
      <c r="BH133" s="23">
        <v>1</v>
      </c>
      <c r="BI133" s="23">
        <v>1</v>
      </c>
      <c r="BJ133" s="23"/>
      <c r="BK133" s="23">
        <v>1</v>
      </c>
      <c r="BL133" s="23">
        <v>1</v>
      </c>
      <c r="BM133" s="23">
        <v>1</v>
      </c>
      <c r="BN133" s="23"/>
      <c r="BO133" s="23">
        <v>1</v>
      </c>
      <c r="BP133" s="23">
        <v>1</v>
      </c>
      <c r="BQ133" s="23">
        <v>1</v>
      </c>
      <c r="BR133" s="23"/>
      <c r="BS133" s="23">
        <v>1</v>
      </c>
      <c r="BT133" s="23"/>
      <c r="BU133" s="23">
        <v>1</v>
      </c>
    </row>
    <row r="134" spans="1:73" ht="15.75" customHeight="1" x14ac:dyDescent="0.2">
      <c r="A134" s="71" t="s">
        <v>634</v>
      </c>
      <c r="B134" s="23">
        <f>B133</f>
        <v>0</v>
      </c>
      <c r="C134" s="23">
        <f t="shared" ref="C134:J134" si="582">B134+C133</f>
        <v>0</v>
      </c>
      <c r="D134" s="23">
        <f t="shared" si="582"/>
        <v>0</v>
      </c>
      <c r="E134" s="23">
        <f t="shared" si="582"/>
        <v>0</v>
      </c>
      <c r="F134" s="23">
        <f t="shared" si="582"/>
        <v>0</v>
      </c>
      <c r="G134" s="23">
        <f>F134+G133</f>
        <v>0</v>
      </c>
      <c r="H134" s="23">
        <f t="shared" si="582"/>
        <v>0</v>
      </c>
      <c r="I134" s="23">
        <f t="shared" si="582"/>
        <v>0</v>
      </c>
      <c r="J134" s="23">
        <f t="shared" si="582"/>
        <v>0</v>
      </c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>
        <f>Y134+Z133-N133</f>
        <v>0</v>
      </c>
      <c r="AA134" s="23">
        <f>Z134+AA133-O133</f>
        <v>0</v>
      </c>
      <c r="AB134" s="23">
        <f t="shared" ref="AB134" si="583">AA134+AB133-P133</f>
        <v>0</v>
      </c>
      <c r="AC134" s="23">
        <f t="shared" ref="AC134" si="584">AB134+AC133-Q133</f>
        <v>0</v>
      </c>
      <c r="AD134" s="23">
        <f t="shared" ref="AD134" si="585">AC134+AD133-R133</f>
        <v>0</v>
      </c>
      <c r="AE134" s="23">
        <f t="shared" ref="AE134" si="586">AD134+AE133-S133</f>
        <v>0</v>
      </c>
      <c r="AF134" s="23">
        <f t="shared" ref="AF134" si="587">AE134+AF133-T133</f>
        <v>0</v>
      </c>
      <c r="AG134" s="23">
        <f t="shared" ref="AG134" si="588">AF134+AG133-U133</f>
        <v>0</v>
      </c>
      <c r="AH134" s="23">
        <f t="shared" ref="AH134" si="589">AG134+AH133-V133</f>
        <v>0</v>
      </c>
      <c r="AI134" s="23">
        <f t="shared" ref="AI134" si="590">AH134+AI133-W133</f>
        <v>0</v>
      </c>
      <c r="AJ134" s="23">
        <f t="shared" ref="AJ134" si="591">AI134+AJ133-X133</f>
        <v>0</v>
      </c>
      <c r="AK134" s="23">
        <f t="shared" ref="AK134" si="592">AJ134+AK133-Y133</f>
        <v>0</v>
      </c>
      <c r="AL134" s="23">
        <f t="shared" ref="AL134" si="593">AK134+AL133-Z133</f>
        <v>0</v>
      </c>
      <c r="AM134" s="23">
        <f t="shared" ref="AM134" si="594">AL134+AM133-AA133</f>
        <v>0</v>
      </c>
      <c r="AN134" s="23">
        <f t="shared" ref="AN134" si="595">AM134+AN133-AB133</f>
        <v>0</v>
      </c>
      <c r="AO134" s="23">
        <f t="shared" ref="AO134" si="596">AN134+AO133-AC133</f>
        <v>1</v>
      </c>
      <c r="AP134" s="23">
        <f t="shared" ref="AP134" si="597">AO134+AP133-AD133</f>
        <v>1</v>
      </c>
      <c r="AQ134" s="23">
        <f t="shared" ref="AQ134" si="598">AP134+AQ133-AE133</f>
        <v>1</v>
      </c>
      <c r="AR134" s="23">
        <f t="shared" ref="AR134" si="599">AQ134+AR133-AF133</f>
        <v>1</v>
      </c>
      <c r="AS134" s="23">
        <f t="shared" ref="AS134" si="600">AR134+AS133-AG133</f>
        <v>1</v>
      </c>
      <c r="AT134" s="23">
        <f t="shared" ref="AT134" si="601">AS134+AT133-AH133</f>
        <v>1</v>
      </c>
      <c r="AU134" s="23">
        <f t="shared" ref="AU134" si="602">AT134+AU133-AI133</f>
        <v>1</v>
      </c>
      <c r="AV134" s="23">
        <f t="shared" ref="AV134" si="603">AU134+AV133-AJ133</f>
        <v>1</v>
      </c>
      <c r="AW134" s="23">
        <f t="shared" ref="AW134" si="604">AV134+AW133-AK133</f>
        <v>2</v>
      </c>
      <c r="AX134" s="23">
        <f t="shared" ref="AX134" si="605">AW134+AX133-AL133</f>
        <v>2</v>
      </c>
      <c r="AY134" s="23">
        <f t="shared" ref="AY134" si="606">AX134+AY133-AM133</f>
        <v>2</v>
      </c>
      <c r="AZ134" s="23">
        <f t="shared" ref="AZ134" si="607">AY134+AZ133-AN133</f>
        <v>2</v>
      </c>
      <c r="BA134" s="23">
        <f t="shared" ref="BA134" si="608">AZ134+BA133-AO133</f>
        <v>2</v>
      </c>
      <c r="BB134" s="23">
        <f t="shared" ref="BB134" si="609">BA134+BB133-AP133</f>
        <v>2</v>
      </c>
      <c r="BC134" s="23">
        <f t="shared" ref="BC134" si="610">BB134+BC133-AQ133</f>
        <v>2</v>
      </c>
      <c r="BD134" s="23">
        <f t="shared" ref="BD134" si="611">BC134+BD133-AR133</f>
        <v>2</v>
      </c>
      <c r="BE134" s="23">
        <f t="shared" ref="BE134" si="612">BD134+BE133-AS133</f>
        <v>3</v>
      </c>
      <c r="BF134" s="23">
        <f t="shared" ref="BF134" si="613">BE134+BF133-AT133</f>
        <v>3</v>
      </c>
      <c r="BG134" s="23">
        <f t="shared" ref="BG134" si="614">BF134+BG133-AU133</f>
        <v>4</v>
      </c>
      <c r="BH134" s="23">
        <f t="shared" ref="BH134" si="615">BG134+BH133-AV133</f>
        <v>5</v>
      </c>
      <c r="BI134" s="23">
        <f t="shared" ref="BI134" si="616">BH134+BI133-AW133</f>
        <v>5</v>
      </c>
      <c r="BJ134" s="23">
        <f t="shared" ref="BJ134" si="617">BI134+BJ133-AX133</f>
        <v>5</v>
      </c>
      <c r="BK134" s="23">
        <f t="shared" ref="BK134" si="618">BJ134+BK133-AY133</f>
        <v>6</v>
      </c>
      <c r="BL134" s="23">
        <f t="shared" ref="BL134" si="619">BK134+BL133-AZ133</f>
        <v>7</v>
      </c>
      <c r="BM134" s="23">
        <f t="shared" ref="BM134" si="620">BL134+BM133-BA133</f>
        <v>7</v>
      </c>
      <c r="BN134" s="23">
        <f t="shared" ref="BN134" si="621">BM134+BN133-BB133</f>
        <v>7</v>
      </c>
      <c r="BO134" s="23">
        <f t="shared" ref="BO134" si="622">BN134+BO133-BC133</f>
        <v>8</v>
      </c>
      <c r="BP134" s="23">
        <f t="shared" ref="BP134" si="623">BO134+BP133-BD133</f>
        <v>9</v>
      </c>
      <c r="BQ134" s="23">
        <f t="shared" ref="BQ134" si="624">BP134+BQ133-BE133</f>
        <v>9</v>
      </c>
      <c r="BR134" s="23">
        <f t="shared" ref="BR134" si="625">BQ134+BR133-BF133</f>
        <v>9</v>
      </c>
      <c r="BS134" s="23">
        <f t="shared" ref="BS134" si="626">BR134+BS133-BG133</f>
        <v>9</v>
      </c>
      <c r="BT134" s="23">
        <f t="shared" ref="BT134" si="627">BS134+BT133-BH133</f>
        <v>8</v>
      </c>
      <c r="BU134" s="23">
        <f t="shared" ref="BU134" si="628">BT134+BU133-BI133</f>
        <v>8</v>
      </c>
    </row>
    <row r="135" spans="1:73" ht="15.75" customHeight="1" x14ac:dyDescent="0.15"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  <c r="BD135" s="23"/>
      <c r="BE135" s="23"/>
      <c r="BF135" s="23"/>
      <c r="BG135" s="23"/>
      <c r="BH135" s="23"/>
      <c r="BI135" s="23"/>
      <c r="BJ135" s="23"/>
      <c r="BK135" s="23"/>
      <c r="BL135" s="23"/>
      <c r="BM135" s="23"/>
      <c r="BN135" s="23"/>
      <c r="BO135" s="23"/>
      <c r="BP135" s="23"/>
      <c r="BQ135" s="23"/>
      <c r="BR135" s="23"/>
      <c r="BS135" s="23"/>
      <c r="BT135" s="23"/>
      <c r="BU135" s="23"/>
    </row>
    <row r="136" spans="1:73" ht="15.75" customHeight="1" x14ac:dyDescent="0.2">
      <c r="A136" s="71" t="s">
        <v>635</v>
      </c>
      <c r="B136" s="23">
        <f t="shared" ref="B136:BI136" si="629">(B130*$B$67/12)+(B132*$C$67/12)+(B134*$D$67/12)</f>
        <v>0</v>
      </c>
      <c r="C136" s="23">
        <f t="shared" si="629"/>
        <v>0</v>
      </c>
      <c r="D136" s="23">
        <f t="shared" si="629"/>
        <v>0</v>
      </c>
      <c r="E136" s="23">
        <f t="shared" si="629"/>
        <v>0</v>
      </c>
      <c r="F136" s="23">
        <f t="shared" si="629"/>
        <v>0</v>
      </c>
      <c r="G136" s="23">
        <f t="shared" si="629"/>
        <v>0</v>
      </c>
      <c r="H136" s="23">
        <f t="shared" si="629"/>
        <v>0</v>
      </c>
      <c r="I136" s="23">
        <f t="shared" si="629"/>
        <v>0</v>
      </c>
      <c r="J136" s="23">
        <f t="shared" si="629"/>
        <v>0</v>
      </c>
      <c r="K136" s="23">
        <f t="shared" si="629"/>
        <v>0</v>
      </c>
      <c r="L136" s="23">
        <f t="shared" si="629"/>
        <v>0</v>
      </c>
      <c r="M136" s="23">
        <f t="shared" si="629"/>
        <v>0</v>
      </c>
      <c r="N136" s="23">
        <f t="shared" si="629"/>
        <v>0</v>
      </c>
      <c r="O136" s="23">
        <f t="shared" si="629"/>
        <v>0</v>
      </c>
      <c r="P136" s="23">
        <f t="shared" si="629"/>
        <v>0</v>
      </c>
      <c r="Q136" s="23">
        <f t="shared" si="629"/>
        <v>0</v>
      </c>
      <c r="R136" s="23">
        <f t="shared" si="629"/>
        <v>0</v>
      </c>
      <c r="S136" s="23">
        <f t="shared" si="629"/>
        <v>0</v>
      </c>
      <c r="T136" s="23">
        <f t="shared" si="629"/>
        <v>0</v>
      </c>
      <c r="U136" s="23">
        <f t="shared" si="629"/>
        <v>0</v>
      </c>
      <c r="V136" s="23">
        <f t="shared" si="629"/>
        <v>0</v>
      </c>
      <c r="W136" s="23">
        <f t="shared" si="629"/>
        <v>0</v>
      </c>
      <c r="X136" s="23">
        <f t="shared" si="629"/>
        <v>0</v>
      </c>
      <c r="Y136" s="23">
        <f t="shared" si="629"/>
        <v>0</v>
      </c>
      <c r="Z136" s="23">
        <f t="shared" si="629"/>
        <v>8437.5</v>
      </c>
      <c r="AA136" s="23">
        <f t="shared" si="629"/>
        <v>8437.5</v>
      </c>
      <c r="AB136" s="23">
        <f t="shared" si="629"/>
        <v>8437.5</v>
      </c>
      <c r="AC136" s="23">
        <f t="shared" si="629"/>
        <v>8437.5</v>
      </c>
      <c r="AD136" s="23">
        <f t="shared" si="629"/>
        <v>8437.5</v>
      </c>
      <c r="AE136" s="23">
        <f t="shared" si="629"/>
        <v>16875</v>
      </c>
      <c r="AF136" s="23">
        <f t="shared" si="629"/>
        <v>16875</v>
      </c>
      <c r="AG136" s="23">
        <f t="shared" si="629"/>
        <v>16875</v>
      </c>
      <c r="AH136" s="23">
        <f t="shared" si="629"/>
        <v>16875</v>
      </c>
      <c r="AI136" s="23">
        <f t="shared" si="629"/>
        <v>25312.5</v>
      </c>
      <c r="AJ136" s="23">
        <f t="shared" si="629"/>
        <v>42187.5</v>
      </c>
      <c r="AK136" s="23">
        <f t="shared" si="629"/>
        <v>42187.5</v>
      </c>
      <c r="AL136" s="23">
        <f t="shared" si="629"/>
        <v>42187.5</v>
      </c>
      <c r="AM136" s="23">
        <f t="shared" si="629"/>
        <v>42187.5</v>
      </c>
      <c r="AN136" s="23">
        <f t="shared" si="629"/>
        <v>59062.5</v>
      </c>
      <c r="AO136" s="23">
        <f t="shared" si="629"/>
        <v>149270.83333333331</v>
      </c>
      <c r="AP136" s="23">
        <f t="shared" si="629"/>
        <v>166145.83333333331</v>
      </c>
      <c r="AQ136" s="23">
        <f t="shared" si="629"/>
        <v>166145.83333333331</v>
      </c>
      <c r="AR136" s="23">
        <f t="shared" si="629"/>
        <v>166145.83333333331</v>
      </c>
      <c r="AS136" s="23">
        <f t="shared" si="629"/>
        <v>191458.33333333331</v>
      </c>
      <c r="AT136" s="23">
        <f t="shared" si="629"/>
        <v>191458.33333333331</v>
      </c>
      <c r="AU136" s="23">
        <f t="shared" si="629"/>
        <v>208333.33333333331</v>
      </c>
      <c r="AV136" s="23">
        <f t="shared" si="629"/>
        <v>225208.33333333331</v>
      </c>
      <c r="AW136" s="23">
        <f t="shared" si="629"/>
        <v>332291.66666666663</v>
      </c>
      <c r="AX136" s="23">
        <f t="shared" si="629"/>
        <v>349166.66666666663</v>
      </c>
      <c r="AY136" s="23">
        <f t="shared" si="629"/>
        <v>382916.66666666663</v>
      </c>
      <c r="AZ136" s="23">
        <f t="shared" si="629"/>
        <v>391354.16666666663</v>
      </c>
      <c r="BA136" s="23">
        <f t="shared" si="629"/>
        <v>408229.16666666663</v>
      </c>
      <c r="BB136" s="23">
        <f t="shared" si="629"/>
        <v>416666.66666666663</v>
      </c>
      <c r="BC136" s="23">
        <f t="shared" si="629"/>
        <v>441979.16666666663</v>
      </c>
      <c r="BD136" s="23">
        <f t="shared" si="629"/>
        <v>467291.66666666663</v>
      </c>
      <c r="BE136" s="23">
        <f t="shared" si="629"/>
        <v>557500</v>
      </c>
      <c r="BF136" s="23">
        <f t="shared" si="629"/>
        <v>582812.5</v>
      </c>
      <c r="BG136" s="23">
        <f t="shared" si="629"/>
        <v>689895.83333333326</v>
      </c>
      <c r="BH136" s="23">
        <f t="shared" si="629"/>
        <v>796979.16666666674</v>
      </c>
      <c r="BI136" s="23">
        <f t="shared" si="629"/>
        <v>822291.66666666674</v>
      </c>
      <c r="BJ136" s="23">
        <f t="shared" ref="BJ136:BU136" si="630">(BJ130*$B$67/12)+(BJ132*$C$67/12)+(BJ134*$D$67/12)</f>
        <v>856041.66666666674</v>
      </c>
      <c r="BK136" s="23">
        <f t="shared" si="630"/>
        <v>954687.5</v>
      </c>
      <c r="BL136" s="23">
        <f t="shared" si="630"/>
        <v>1070208.3333333335</v>
      </c>
      <c r="BM136" s="23">
        <f t="shared" si="630"/>
        <v>1095520.8333333335</v>
      </c>
      <c r="BN136" s="23">
        <f t="shared" si="630"/>
        <v>1129270.8333333335</v>
      </c>
      <c r="BO136" s="23">
        <f t="shared" si="630"/>
        <v>1227916.6666666665</v>
      </c>
      <c r="BP136" s="23">
        <f t="shared" si="630"/>
        <v>1343437.5</v>
      </c>
      <c r="BQ136" s="23">
        <f t="shared" si="630"/>
        <v>1360312.5</v>
      </c>
      <c r="BR136" s="23">
        <f t="shared" si="630"/>
        <v>1394062.5</v>
      </c>
      <c r="BS136" s="23">
        <f t="shared" si="630"/>
        <v>1419375</v>
      </c>
      <c r="BT136" s="23">
        <f t="shared" si="630"/>
        <v>1354479.1666666665</v>
      </c>
      <c r="BU136" s="23">
        <f t="shared" si="630"/>
        <v>1379791.6666666665</v>
      </c>
    </row>
    <row r="137" spans="1:73" ht="15.75" customHeight="1" x14ac:dyDescent="0.2">
      <c r="A137" s="71" t="s">
        <v>636</v>
      </c>
      <c r="B137" s="23">
        <f t="shared" ref="B137:Y137" si="631">B129*$B$64+B131*$C$64+B133*$D$64</f>
        <v>0</v>
      </c>
      <c r="C137" s="23">
        <f t="shared" si="631"/>
        <v>0</v>
      </c>
      <c r="D137" s="23">
        <f t="shared" si="631"/>
        <v>0</v>
      </c>
      <c r="E137" s="23">
        <f t="shared" si="631"/>
        <v>0</v>
      </c>
      <c r="F137" s="23">
        <f t="shared" si="631"/>
        <v>0</v>
      </c>
      <c r="G137" s="23">
        <f t="shared" si="631"/>
        <v>0</v>
      </c>
      <c r="H137" s="23">
        <f t="shared" si="631"/>
        <v>0</v>
      </c>
      <c r="I137" s="23">
        <f t="shared" si="631"/>
        <v>0</v>
      </c>
      <c r="J137" s="23">
        <f t="shared" si="631"/>
        <v>0</v>
      </c>
      <c r="K137" s="23">
        <f t="shared" si="631"/>
        <v>0</v>
      </c>
      <c r="L137" s="23">
        <f t="shared" si="631"/>
        <v>0</v>
      </c>
      <c r="M137" s="23">
        <f t="shared" si="631"/>
        <v>0</v>
      </c>
      <c r="N137" s="23">
        <f t="shared" si="631"/>
        <v>0</v>
      </c>
      <c r="O137" s="23">
        <f t="shared" si="631"/>
        <v>0</v>
      </c>
      <c r="P137" s="23">
        <f t="shared" si="631"/>
        <v>0</v>
      </c>
      <c r="Q137" s="23">
        <f t="shared" si="631"/>
        <v>0</v>
      </c>
      <c r="R137" s="23">
        <f t="shared" si="631"/>
        <v>0</v>
      </c>
      <c r="S137" s="23">
        <f t="shared" si="631"/>
        <v>0</v>
      </c>
      <c r="T137" s="23">
        <f t="shared" si="631"/>
        <v>0</v>
      </c>
      <c r="U137" s="23">
        <f t="shared" si="631"/>
        <v>0</v>
      </c>
      <c r="V137" s="23">
        <f t="shared" si="631"/>
        <v>0</v>
      </c>
      <c r="W137" s="23">
        <f t="shared" si="631"/>
        <v>0</v>
      </c>
      <c r="X137" s="23">
        <f t="shared" si="631"/>
        <v>0</v>
      </c>
      <c r="Y137" s="23">
        <f t="shared" si="631"/>
        <v>0</v>
      </c>
      <c r="Z137" s="23">
        <f t="shared" ref="Z137:BI137" si="632">Z129*$B$64+Z131*$C$64+Z133*$D$64</f>
        <v>25000</v>
      </c>
      <c r="AA137" s="23">
        <f t="shared" si="632"/>
        <v>0</v>
      </c>
      <c r="AB137" s="23">
        <f t="shared" si="632"/>
        <v>0</v>
      </c>
      <c r="AC137" s="23">
        <f t="shared" si="632"/>
        <v>0</v>
      </c>
      <c r="AD137" s="23">
        <f t="shared" si="632"/>
        <v>0</v>
      </c>
      <c r="AE137" s="23">
        <f t="shared" si="632"/>
        <v>25000</v>
      </c>
      <c r="AF137" s="23">
        <f t="shared" si="632"/>
        <v>0</v>
      </c>
      <c r="AG137" s="23">
        <f t="shared" si="632"/>
        <v>0</v>
      </c>
      <c r="AH137" s="23">
        <f t="shared" si="632"/>
        <v>0</v>
      </c>
      <c r="AI137" s="23">
        <f t="shared" si="632"/>
        <v>25000</v>
      </c>
      <c r="AJ137" s="23">
        <f t="shared" si="632"/>
        <v>47500</v>
      </c>
      <c r="AK137" s="23">
        <f t="shared" si="632"/>
        <v>0</v>
      </c>
      <c r="AL137" s="23">
        <f t="shared" si="632"/>
        <v>25000</v>
      </c>
      <c r="AM137" s="23">
        <f t="shared" si="632"/>
        <v>0</v>
      </c>
      <c r="AN137" s="23">
        <f t="shared" si="632"/>
        <v>47500</v>
      </c>
      <c r="AO137" s="23">
        <f t="shared" si="632"/>
        <v>72500</v>
      </c>
      <c r="AP137" s="23">
        <f t="shared" si="632"/>
        <v>47500</v>
      </c>
      <c r="AQ137" s="23">
        <f t="shared" si="632"/>
        <v>25000</v>
      </c>
      <c r="AR137" s="23">
        <f t="shared" si="632"/>
        <v>0</v>
      </c>
      <c r="AS137" s="23">
        <f t="shared" si="632"/>
        <v>72500</v>
      </c>
      <c r="AT137" s="23">
        <f t="shared" si="632"/>
        <v>0</v>
      </c>
      <c r="AU137" s="23">
        <f t="shared" si="632"/>
        <v>72500</v>
      </c>
      <c r="AV137" s="23">
        <f t="shared" si="632"/>
        <v>97500</v>
      </c>
      <c r="AW137" s="23">
        <f t="shared" si="632"/>
        <v>120000</v>
      </c>
      <c r="AX137" s="23">
        <f t="shared" si="632"/>
        <v>72500</v>
      </c>
      <c r="AY137" s="23">
        <f t="shared" si="632"/>
        <v>97500</v>
      </c>
      <c r="AZ137" s="23">
        <f t="shared" si="632"/>
        <v>72500</v>
      </c>
      <c r="BA137" s="23">
        <f t="shared" si="632"/>
        <v>120000</v>
      </c>
      <c r="BB137" s="23">
        <f t="shared" si="632"/>
        <v>72500</v>
      </c>
      <c r="BC137" s="23">
        <f t="shared" si="632"/>
        <v>97500</v>
      </c>
      <c r="BD137" s="23">
        <f t="shared" si="632"/>
        <v>72500</v>
      </c>
      <c r="BE137" s="23">
        <f t="shared" si="632"/>
        <v>145000</v>
      </c>
      <c r="BF137" s="23">
        <f t="shared" si="632"/>
        <v>72500</v>
      </c>
      <c r="BG137" s="23">
        <f t="shared" si="632"/>
        <v>192500</v>
      </c>
      <c r="BH137" s="23">
        <f t="shared" si="632"/>
        <v>217500</v>
      </c>
      <c r="BI137" s="23">
        <f t="shared" si="632"/>
        <v>192500</v>
      </c>
      <c r="BJ137" s="23">
        <f t="shared" ref="BJ137:BU137" si="633">BJ129*$B$64+BJ131*$C$64+BJ133*$D$64</f>
        <v>170000</v>
      </c>
      <c r="BK137" s="23">
        <f t="shared" si="633"/>
        <v>192500</v>
      </c>
      <c r="BL137" s="23">
        <f t="shared" si="633"/>
        <v>217500</v>
      </c>
      <c r="BM137" s="23">
        <f t="shared" si="633"/>
        <v>192500</v>
      </c>
      <c r="BN137" s="23">
        <f t="shared" si="633"/>
        <v>170000</v>
      </c>
      <c r="BO137" s="23">
        <f t="shared" si="633"/>
        <v>192500</v>
      </c>
      <c r="BP137" s="23">
        <f t="shared" si="633"/>
        <v>217500</v>
      </c>
      <c r="BQ137" s="23">
        <f t="shared" si="633"/>
        <v>192500</v>
      </c>
      <c r="BR137" s="23">
        <f t="shared" si="633"/>
        <v>170000</v>
      </c>
      <c r="BS137" s="23">
        <f t="shared" si="633"/>
        <v>265000</v>
      </c>
      <c r="BT137" s="23">
        <f t="shared" si="633"/>
        <v>217500</v>
      </c>
      <c r="BU137" s="23">
        <f t="shared" si="633"/>
        <v>265000</v>
      </c>
    </row>
    <row r="138" spans="1:73" ht="15.75" customHeight="1" x14ac:dyDescent="0.2">
      <c r="A138" s="71" t="s">
        <v>637</v>
      </c>
      <c r="B138" s="23">
        <f t="shared" ref="B138:BI138" si="634">B130*$B$66+B132*$C$66+B134*$D$66</f>
        <v>0</v>
      </c>
      <c r="C138" s="23">
        <f t="shared" si="634"/>
        <v>0</v>
      </c>
      <c r="D138" s="23">
        <f t="shared" si="634"/>
        <v>0</v>
      </c>
      <c r="E138" s="23">
        <f t="shared" si="634"/>
        <v>0</v>
      </c>
      <c r="F138" s="23">
        <f t="shared" si="634"/>
        <v>0</v>
      </c>
      <c r="G138" s="23">
        <f t="shared" si="634"/>
        <v>0</v>
      </c>
      <c r="H138" s="23">
        <f t="shared" si="634"/>
        <v>0</v>
      </c>
      <c r="I138" s="23">
        <f t="shared" si="634"/>
        <v>0</v>
      </c>
      <c r="J138" s="23">
        <f t="shared" si="634"/>
        <v>0</v>
      </c>
      <c r="K138" s="23">
        <f t="shared" si="634"/>
        <v>0</v>
      </c>
      <c r="L138" s="23">
        <f t="shared" si="634"/>
        <v>0</v>
      </c>
      <c r="M138" s="23">
        <f t="shared" si="634"/>
        <v>0</v>
      </c>
      <c r="N138" s="23">
        <f t="shared" si="634"/>
        <v>0</v>
      </c>
      <c r="O138" s="23">
        <f t="shared" si="634"/>
        <v>0</v>
      </c>
      <c r="P138" s="23">
        <f t="shared" si="634"/>
        <v>0</v>
      </c>
      <c r="Q138" s="23">
        <f t="shared" si="634"/>
        <v>0</v>
      </c>
      <c r="R138" s="23">
        <f t="shared" si="634"/>
        <v>0</v>
      </c>
      <c r="S138" s="23">
        <f t="shared" si="634"/>
        <v>0</v>
      </c>
      <c r="T138" s="23">
        <f t="shared" si="634"/>
        <v>0</v>
      </c>
      <c r="U138" s="23">
        <f t="shared" si="634"/>
        <v>0</v>
      </c>
      <c r="V138" s="23">
        <f t="shared" si="634"/>
        <v>0</v>
      </c>
      <c r="W138" s="23">
        <f t="shared" si="634"/>
        <v>0</v>
      </c>
      <c r="X138" s="23">
        <f t="shared" si="634"/>
        <v>0</v>
      </c>
      <c r="Y138" s="23">
        <f t="shared" si="634"/>
        <v>0</v>
      </c>
      <c r="Z138" s="23">
        <f t="shared" si="634"/>
        <v>1000</v>
      </c>
      <c r="AA138" s="23">
        <f t="shared" si="634"/>
        <v>1000</v>
      </c>
      <c r="AB138" s="23">
        <f t="shared" si="634"/>
        <v>1000</v>
      </c>
      <c r="AC138" s="23">
        <f t="shared" si="634"/>
        <v>1000</v>
      </c>
      <c r="AD138" s="23">
        <f t="shared" si="634"/>
        <v>1000</v>
      </c>
      <c r="AE138" s="23">
        <f t="shared" si="634"/>
        <v>2000</v>
      </c>
      <c r="AF138" s="23">
        <f t="shared" si="634"/>
        <v>2000</v>
      </c>
      <c r="AG138" s="23">
        <f t="shared" si="634"/>
        <v>2000</v>
      </c>
      <c r="AH138" s="23">
        <f t="shared" si="634"/>
        <v>2000</v>
      </c>
      <c r="AI138" s="23">
        <f t="shared" si="634"/>
        <v>3000</v>
      </c>
      <c r="AJ138" s="23">
        <f t="shared" si="634"/>
        <v>4000</v>
      </c>
      <c r="AK138" s="23">
        <f t="shared" si="634"/>
        <v>4000</v>
      </c>
      <c r="AL138" s="23">
        <f t="shared" si="634"/>
        <v>4000</v>
      </c>
      <c r="AM138" s="23">
        <f t="shared" si="634"/>
        <v>4000</v>
      </c>
      <c r="AN138" s="23">
        <f t="shared" si="634"/>
        <v>5000</v>
      </c>
      <c r="AO138" s="23">
        <f t="shared" si="634"/>
        <v>7000</v>
      </c>
      <c r="AP138" s="23">
        <f t="shared" si="634"/>
        <v>8000</v>
      </c>
      <c r="AQ138" s="23">
        <f t="shared" si="634"/>
        <v>8000</v>
      </c>
      <c r="AR138" s="23">
        <f t="shared" si="634"/>
        <v>8000</v>
      </c>
      <c r="AS138" s="23">
        <f t="shared" si="634"/>
        <v>10000</v>
      </c>
      <c r="AT138" s="23">
        <f t="shared" si="634"/>
        <v>10000</v>
      </c>
      <c r="AU138" s="23">
        <f t="shared" si="634"/>
        <v>11000</v>
      </c>
      <c r="AV138" s="23">
        <f t="shared" si="634"/>
        <v>13000</v>
      </c>
      <c r="AW138" s="23">
        <f t="shared" si="634"/>
        <v>16000</v>
      </c>
      <c r="AX138" s="23">
        <f t="shared" si="634"/>
        <v>17000</v>
      </c>
      <c r="AY138" s="23">
        <f t="shared" si="634"/>
        <v>20000</v>
      </c>
      <c r="AZ138" s="23">
        <f t="shared" si="634"/>
        <v>21000</v>
      </c>
      <c r="BA138" s="23">
        <f t="shared" si="634"/>
        <v>22000</v>
      </c>
      <c r="BB138" s="23">
        <f t="shared" si="634"/>
        <v>23000</v>
      </c>
      <c r="BC138" s="23">
        <f t="shared" si="634"/>
        <v>25000</v>
      </c>
      <c r="BD138" s="23">
        <f t="shared" si="634"/>
        <v>27000</v>
      </c>
      <c r="BE138" s="23">
        <f t="shared" si="634"/>
        <v>29000</v>
      </c>
      <c r="BF138" s="23">
        <f t="shared" si="634"/>
        <v>31000</v>
      </c>
      <c r="BG138" s="23">
        <f t="shared" si="634"/>
        <v>34000</v>
      </c>
      <c r="BH138" s="23">
        <f t="shared" si="634"/>
        <v>37000</v>
      </c>
      <c r="BI138" s="23">
        <f t="shared" si="634"/>
        <v>39000</v>
      </c>
      <c r="BJ138" s="23">
        <f t="shared" ref="BJ138:BU138" si="635">BJ130*$B$66+BJ132*$C$66+BJ134*$D$66</f>
        <v>42000</v>
      </c>
      <c r="BK138" s="23">
        <f t="shared" si="635"/>
        <v>44000</v>
      </c>
      <c r="BL138" s="23">
        <f t="shared" si="635"/>
        <v>48000</v>
      </c>
      <c r="BM138" s="23">
        <f t="shared" si="635"/>
        <v>50000</v>
      </c>
      <c r="BN138" s="23">
        <f t="shared" si="635"/>
        <v>53000</v>
      </c>
      <c r="BO138" s="23">
        <f t="shared" si="635"/>
        <v>55000</v>
      </c>
      <c r="BP138" s="23">
        <f t="shared" si="635"/>
        <v>59000</v>
      </c>
      <c r="BQ138" s="23">
        <f t="shared" si="635"/>
        <v>60000</v>
      </c>
      <c r="BR138" s="23">
        <f t="shared" si="635"/>
        <v>63000</v>
      </c>
      <c r="BS138" s="23">
        <f t="shared" si="635"/>
        <v>65000</v>
      </c>
      <c r="BT138" s="23">
        <f t="shared" si="635"/>
        <v>65000</v>
      </c>
      <c r="BU138" s="23">
        <f t="shared" si="635"/>
        <v>67000</v>
      </c>
    </row>
    <row r="139" spans="1:73" ht="15.75" customHeight="1" thickBot="1" x14ac:dyDescent="0.25">
      <c r="A139" s="71" t="s">
        <v>638</v>
      </c>
      <c r="B139" s="120">
        <f t="shared" ref="B139:BI139" si="636">SUM(B136:B138)</f>
        <v>0</v>
      </c>
      <c r="C139" s="120">
        <f t="shared" si="636"/>
        <v>0</v>
      </c>
      <c r="D139" s="120">
        <f t="shared" si="636"/>
        <v>0</v>
      </c>
      <c r="E139" s="120">
        <f t="shared" si="636"/>
        <v>0</v>
      </c>
      <c r="F139" s="120">
        <f t="shared" si="636"/>
        <v>0</v>
      </c>
      <c r="G139" s="120">
        <f t="shared" si="636"/>
        <v>0</v>
      </c>
      <c r="H139" s="120">
        <f t="shared" si="636"/>
        <v>0</v>
      </c>
      <c r="I139" s="120">
        <f t="shared" si="636"/>
        <v>0</v>
      </c>
      <c r="J139" s="120">
        <f t="shared" si="636"/>
        <v>0</v>
      </c>
      <c r="K139" s="120">
        <f t="shared" si="636"/>
        <v>0</v>
      </c>
      <c r="L139" s="120">
        <f t="shared" si="636"/>
        <v>0</v>
      </c>
      <c r="M139" s="120">
        <f t="shared" si="636"/>
        <v>0</v>
      </c>
      <c r="N139" s="120">
        <f t="shared" si="636"/>
        <v>0</v>
      </c>
      <c r="O139" s="120">
        <f t="shared" si="636"/>
        <v>0</v>
      </c>
      <c r="P139" s="120">
        <f t="shared" si="636"/>
        <v>0</v>
      </c>
      <c r="Q139" s="120">
        <f t="shared" si="636"/>
        <v>0</v>
      </c>
      <c r="R139" s="120">
        <f t="shared" si="636"/>
        <v>0</v>
      </c>
      <c r="S139" s="120">
        <f t="shared" si="636"/>
        <v>0</v>
      </c>
      <c r="T139" s="120">
        <f t="shared" si="636"/>
        <v>0</v>
      </c>
      <c r="U139" s="120">
        <f t="shared" si="636"/>
        <v>0</v>
      </c>
      <c r="V139" s="120">
        <f t="shared" si="636"/>
        <v>0</v>
      </c>
      <c r="W139" s="120">
        <f t="shared" si="636"/>
        <v>0</v>
      </c>
      <c r="X139" s="120">
        <f t="shared" si="636"/>
        <v>0</v>
      </c>
      <c r="Y139" s="120">
        <f t="shared" si="636"/>
        <v>0</v>
      </c>
      <c r="Z139" s="120">
        <f t="shared" si="636"/>
        <v>34437.5</v>
      </c>
      <c r="AA139" s="120">
        <f t="shared" si="636"/>
        <v>9437.5</v>
      </c>
      <c r="AB139" s="120">
        <f t="shared" si="636"/>
        <v>9437.5</v>
      </c>
      <c r="AC139" s="120">
        <f t="shared" si="636"/>
        <v>9437.5</v>
      </c>
      <c r="AD139" s="120">
        <f t="shared" si="636"/>
        <v>9437.5</v>
      </c>
      <c r="AE139" s="120">
        <f t="shared" si="636"/>
        <v>43875</v>
      </c>
      <c r="AF139" s="120">
        <f t="shared" si="636"/>
        <v>18875</v>
      </c>
      <c r="AG139" s="120">
        <f t="shared" si="636"/>
        <v>18875</v>
      </c>
      <c r="AH139" s="120">
        <f t="shared" si="636"/>
        <v>18875</v>
      </c>
      <c r="AI139" s="120">
        <f t="shared" si="636"/>
        <v>53312.5</v>
      </c>
      <c r="AJ139" s="120">
        <f t="shared" si="636"/>
        <v>93687.5</v>
      </c>
      <c r="AK139" s="120">
        <f t="shared" si="636"/>
        <v>46187.5</v>
      </c>
      <c r="AL139" s="120">
        <f t="shared" si="636"/>
        <v>71187.5</v>
      </c>
      <c r="AM139" s="120">
        <f t="shared" si="636"/>
        <v>46187.5</v>
      </c>
      <c r="AN139" s="120">
        <f t="shared" si="636"/>
        <v>111562.5</v>
      </c>
      <c r="AO139" s="120">
        <f t="shared" si="636"/>
        <v>228770.83333333331</v>
      </c>
      <c r="AP139" s="120">
        <f t="shared" si="636"/>
        <v>221645.83333333331</v>
      </c>
      <c r="AQ139" s="120">
        <f t="shared" si="636"/>
        <v>199145.83333333331</v>
      </c>
      <c r="AR139" s="120">
        <f t="shared" si="636"/>
        <v>174145.83333333331</v>
      </c>
      <c r="AS139" s="120">
        <f t="shared" si="636"/>
        <v>273958.33333333331</v>
      </c>
      <c r="AT139" s="120">
        <f t="shared" si="636"/>
        <v>201458.33333333331</v>
      </c>
      <c r="AU139" s="120">
        <f t="shared" si="636"/>
        <v>291833.33333333331</v>
      </c>
      <c r="AV139" s="120">
        <f t="shared" si="636"/>
        <v>335708.33333333331</v>
      </c>
      <c r="AW139" s="120">
        <f t="shared" si="636"/>
        <v>468291.66666666663</v>
      </c>
      <c r="AX139" s="120">
        <f t="shared" si="636"/>
        <v>438666.66666666663</v>
      </c>
      <c r="AY139" s="120">
        <f t="shared" si="636"/>
        <v>500416.66666666663</v>
      </c>
      <c r="AZ139" s="120">
        <f t="shared" si="636"/>
        <v>484854.16666666663</v>
      </c>
      <c r="BA139" s="120">
        <f t="shared" si="636"/>
        <v>550229.16666666663</v>
      </c>
      <c r="BB139" s="120">
        <f t="shared" si="636"/>
        <v>512166.66666666663</v>
      </c>
      <c r="BC139" s="120">
        <f t="shared" si="636"/>
        <v>564479.16666666663</v>
      </c>
      <c r="BD139" s="120">
        <f t="shared" si="636"/>
        <v>566791.66666666663</v>
      </c>
      <c r="BE139" s="120">
        <f t="shared" si="636"/>
        <v>731500</v>
      </c>
      <c r="BF139" s="120">
        <f t="shared" si="636"/>
        <v>686312.5</v>
      </c>
      <c r="BG139" s="120">
        <f t="shared" si="636"/>
        <v>916395.83333333326</v>
      </c>
      <c r="BH139" s="120">
        <f t="shared" si="636"/>
        <v>1051479.1666666667</v>
      </c>
      <c r="BI139" s="120">
        <f t="shared" si="636"/>
        <v>1053791.6666666667</v>
      </c>
      <c r="BJ139" s="120">
        <f t="shared" ref="BJ139:BU139" si="637">SUM(BJ136:BJ138)</f>
        <v>1068041.6666666667</v>
      </c>
      <c r="BK139" s="120">
        <f t="shared" si="637"/>
        <v>1191187.5</v>
      </c>
      <c r="BL139" s="120">
        <f t="shared" si="637"/>
        <v>1335708.3333333335</v>
      </c>
      <c r="BM139" s="120">
        <f t="shared" si="637"/>
        <v>1338020.8333333335</v>
      </c>
      <c r="BN139" s="120">
        <f t="shared" si="637"/>
        <v>1352270.8333333335</v>
      </c>
      <c r="BO139" s="120">
        <f t="shared" si="637"/>
        <v>1475416.6666666665</v>
      </c>
      <c r="BP139" s="120">
        <f t="shared" si="637"/>
        <v>1619937.5</v>
      </c>
      <c r="BQ139" s="120">
        <f t="shared" si="637"/>
        <v>1612812.5</v>
      </c>
      <c r="BR139" s="120">
        <f t="shared" si="637"/>
        <v>1627062.5</v>
      </c>
      <c r="BS139" s="120">
        <f t="shared" si="637"/>
        <v>1749375</v>
      </c>
      <c r="BT139" s="120">
        <f t="shared" si="637"/>
        <v>1636979.1666666665</v>
      </c>
      <c r="BU139" s="120">
        <f t="shared" si="637"/>
        <v>1711791.6666666665</v>
      </c>
    </row>
    <row r="140" spans="1:73" ht="15.75" customHeight="1" thickTop="1" x14ac:dyDescent="0.15"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  <c r="AQ140" s="23"/>
      <c r="AR140" s="23"/>
      <c r="AS140" s="23"/>
      <c r="AT140" s="23"/>
      <c r="AU140" s="23"/>
      <c r="AV140" s="23"/>
      <c r="AW140" s="23"/>
      <c r="AX140" s="23"/>
      <c r="AY140" s="23"/>
      <c r="AZ140" s="23"/>
      <c r="BA140" s="23"/>
      <c r="BB140" s="23"/>
      <c r="BC140" s="23"/>
      <c r="BD140" s="23"/>
      <c r="BE140" s="23"/>
      <c r="BF140" s="23"/>
      <c r="BG140" s="23"/>
      <c r="BH140" s="23"/>
      <c r="BI140" s="23"/>
      <c r="BJ140" s="23"/>
      <c r="BK140" s="23"/>
      <c r="BL140" s="23"/>
      <c r="BM140" s="23"/>
      <c r="BN140" s="23"/>
      <c r="BO140" s="23"/>
      <c r="BP140" s="23"/>
      <c r="BQ140" s="23"/>
      <c r="BR140" s="23"/>
      <c r="BS140" s="23"/>
      <c r="BT140" s="23"/>
      <c r="BU140" s="23"/>
    </row>
    <row r="141" spans="1:73" ht="15.75" customHeight="1" x14ac:dyDescent="0.2">
      <c r="A141" s="71" t="s">
        <v>639</v>
      </c>
      <c r="B141" s="23">
        <f t="shared" ref="B141:BI141" si="638">((B130*$B$67)+(B132*$C$67)+(B134*$D$67))/12</f>
        <v>0</v>
      </c>
      <c r="C141" s="23">
        <f t="shared" si="638"/>
        <v>0</v>
      </c>
      <c r="D141" s="23">
        <f t="shared" si="638"/>
        <v>0</v>
      </c>
      <c r="E141" s="23">
        <f t="shared" si="638"/>
        <v>0</v>
      </c>
      <c r="F141" s="23">
        <f t="shared" si="638"/>
        <v>0</v>
      </c>
      <c r="G141" s="23">
        <f t="shared" si="638"/>
        <v>0</v>
      </c>
      <c r="H141" s="23">
        <f t="shared" si="638"/>
        <v>0</v>
      </c>
      <c r="I141" s="23">
        <f t="shared" si="638"/>
        <v>0</v>
      </c>
      <c r="J141" s="23">
        <f t="shared" si="638"/>
        <v>0</v>
      </c>
      <c r="K141" s="23">
        <f t="shared" si="638"/>
        <v>0</v>
      </c>
      <c r="L141" s="23">
        <f t="shared" si="638"/>
        <v>0</v>
      </c>
      <c r="M141" s="23">
        <f t="shared" si="638"/>
        <v>0</v>
      </c>
      <c r="N141" s="23">
        <f t="shared" si="638"/>
        <v>0</v>
      </c>
      <c r="O141" s="23">
        <f t="shared" si="638"/>
        <v>0</v>
      </c>
      <c r="P141" s="23">
        <f t="shared" si="638"/>
        <v>0</v>
      </c>
      <c r="Q141" s="23">
        <f t="shared" si="638"/>
        <v>0</v>
      </c>
      <c r="R141" s="23">
        <f t="shared" si="638"/>
        <v>0</v>
      </c>
      <c r="S141" s="23">
        <f t="shared" si="638"/>
        <v>0</v>
      </c>
      <c r="T141" s="23">
        <f t="shared" si="638"/>
        <v>0</v>
      </c>
      <c r="U141" s="23">
        <f t="shared" si="638"/>
        <v>0</v>
      </c>
      <c r="V141" s="23">
        <f t="shared" si="638"/>
        <v>0</v>
      </c>
      <c r="W141" s="23">
        <f t="shared" si="638"/>
        <v>0</v>
      </c>
      <c r="X141" s="23">
        <f t="shared" si="638"/>
        <v>0</v>
      </c>
      <c r="Y141" s="23">
        <f t="shared" si="638"/>
        <v>0</v>
      </c>
      <c r="Z141" s="23">
        <f t="shared" si="638"/>
        <v>8437.5</v>
      </c>
      <c r="AA141" s="23">
        <f t="shared" si="638"/>
        <v>8437.5</v>
      </c>
      <c r="AB141" s="23">
        <f t="shared" si="638"/>
        <v>8437.5</v>
      </c>
      <c r="AC141" s="23">
        <f t="shared" si="638"/>
        <v>8437.5</v>
      </c>
      <c r="AD141" s="23">
        <f t="shared" si="638"/>
        <v>8437.5</v>
      </c>
      <c r="AE141" s="23">
        <f t="shared" si="638"/>
        <v>16875</v>
      </c>
      <c r="AF141" s="23">
        <f t="shared" si="638"/>
        <v>16875</v>
      </c>
      <c r="AG141" s="23">
        <f t="shared" si="638"/>
        <v>16875</v>
      </c>
      <c r="AH141" s="23">
        <f t="shared" si="638"/>
        <v>16875</v>
      </c>
      <c r="AI141" s="23">
        <f t="shared" si="638"/>
        <v>25312.5</v>
      </c>
      <c r="AJ141" s="23">
        <f t="shared" si="638"/>
        <v>42187.5</v>
      </c>
      <c r="AK141" s="23">
        <f t="shared" si="638"/>
        <v>42187.5</v>
      </c>
      <c r="AL141" s="23">
        <f t="shared" si="638"/>
        <v>42187.5</v>
      </c>
      <c r="AM141" s="23">
        <f t="shared" si="638"/>
        <v>42187.5</v>
      </c>
      <c r="AN141" s="23">
        <f t="shared" si="638"/>
        <v>59062.5</v>
      </c>
      <c r="AO141" s="23">
        <f t="shared" si="638"/>
        <v>149270.83333333334</v>
      </c>
      <c r="AP141" s="23">
        <f t="shared" si="638"/>
        <v>166145.83333333334</v>
      </c>
      <c r="AQ141" s="23">
        <f t="shared" si="638"/>
        <v>166145.83333333334</v>
      </c>
      <c r="AR141" s="23">
        <f t="shared" si="638"/>
        <v>166145.83333333334</v>
      </c>
      <c r="AS141" s="23">
        <f t="shared" si="638"/>
        <v>191458.33333333334</v>
      </c>
      <c r="AT141" s="23">
        <f t="shared" si="638"/>
        <v>191458.33333333334</v>
      </c>
      <c r="AU141" s="23">
        <f t="shared" si="638"/>
        <v>208333.33333333334</v>
      </c>
      <c r="AV141" s="23">
        <f t="shared" si="638"/>
        <v>225208.33333333334</v>
      </c>
      <c r="AW141" s="23">
        <f t="shared" si="638"/>
        <v>332291.66666666669</v>
      </c>
      <c r="AX141" s="23">
        <f t="shared" si="638"/>
        <v>349166.66666666669</v>
      </c>
      <c r="AY141" s="23">
        <f t="shared" si="638"/>
        <v>382916.66666666669</v>
      </c>
      <c r="AZ141" s="23">
        <f t="shared" si="638"/>
        <v>391354.16666666669</v>
      </c>
      <c r="BA141" s="23">
        <f t="shared" si="638"/>
        <v>408229.16666666669</v>
      </c>
      <c r="BB141" s="23">
        <f t="shared" si="638"/>
        <v>416666.66666666669</v>
      </c>
      <c r="BC141" s="23">
        <f t="shared" si="638"/>
        <v>441979.16666666669</v>
      </c>
      <c r="BD141" s="23">
        <f t="shared" si="638"/>
        <v>467291.66666666669</v>
      </c>
      <c r="BE141" s="23">
        <f t="shared" si="638"/>
        <v>557500</v>
      </c>
      <c r="BF141" s="23">
        <f t="shared" si="638"/>
        <v>582812.5</v>
      </c>
      <c r="BG141" s="23">
        <f t="shared" si="638"/>
        <v>689895.83333333337</v>
      </c>
      <c r="BH141" s="23">
        <f t="shared" si="638"/>
        <v>796979.16666666663</v>
      </c>
      <c r="BI141" s="23">
        <f t="shared" si="638"/>
        <v>822291.66666666663</v>
      </c>
      <c r="BJ141" s="23">
        <f t="shared" ref="BJ141:BU141" si="639">((BJ130*$B$67)+(BJ132*$C$67)+(BJ134*$D$67))/12</f>
        <v>856041.66666666663</v>
      </c>
      <c r="BK141" s="23">
        <f t="shared" si="639"/>
        <v>954687.5</v>
      </c>
      <c r="BL141" s="23">
        <f t="shared" si="639"/>
        <v>1070208.3333333333</v>
      </c>
      <c r="BM141" s="23">
        <f t="shared" si="639"/>
        <v>1095520.8333333333</v>
      </c>
      <c r="BN141" s="23">
        <f t="shared" si="639"/>
        <v>1129270.8333333333</v>
      </c>
      <c r="BO141" s="23">
        <f t="shared" si="639"/>
        <v>1227916.6666666667</v>
      </c>
      <c r="BP141" s="23">
        <f t="shared" si="639"/>
        <v>1343437.5</v>
      </c>
      <c r="BQ141" s="23">
        <f t="shared" si="639"/>
        <v>1360312.5</v>
      </c>
      <c r="BR141" s="23">
        <f t="shared" si="639"/>
        <v>1394062.5</v>
      </c>
      <c r="BS141" s="23">
        <f t="shared" si="639"/>
        <v>1419375</v>
      </c>
      <c r="BT141" s="23">
        <f t="shared" si="639"/>
        <v>1354479.1666666667</v>
      </c>
      <c r="BU141" s="23">
        <f t="shared" si="639"/>
        <v>1379791.6666666667</v>
      </c>
    </row>
    <row r="142" spans="1:73" ht="15.75" customHeight="1" x14ac:dyDescent="0.2">
      <c r="A142" s="71" t="s">
        <v>640</v>
      </c>
      <c r="B142" s="23">
        <f t="shared" ref="B142:Y142" si="640">(B129*$B$64)+(B131*$C$64)+(B133*$D$64)</f>
        <v>0</v>
      </c>
      <c r="C142" s="23">
        <f t="shared" si="640"/>
        <v>0</v>
      </c>
      <c r="D142" s="23">
        <f t="shared" si="640"/>
        <v>0</v>
      </c>
      <c r="E142" s="23">
        <f t="shared" si="640"/>
        <v>0</v>
      </c>
      <c r="F142" s="23">
        <f t="shared" si="640"/>
        <v>0</v>
      </c>
      <c r="G142" s="23">
        <f t="shared" si="640"/>
        <v>0</v>
      </c>
      <c r="H142" s="23">
        <f t="shared" si="640"/>
        <v>0</v>
      </c>
      <c r="I142" s="23">
        <f t="shared" si="640"/>
        <v>0</v>
      </c>
      <c r="J142" s="23">
        <f t="shared" si="640"/>
        <v>0</v>
      </c>
      <c r="K142" s="23">
        <f t="shared" si="640"/>
        <v>0</v>
      </c>
      <c r="L142" s="23">
        <f t="shared" si="640"/>
        <v>0</v>
      </c>
      <c r="M142" s="23">
        <f t="shared" si="640"/>
        <v>0</v>
      </c>
      <c r="N142" s="23">
        <f t="shared" si="640"/>
        <v>0</v>
      </c>
      <c r="O142" s="23">
        <f t="shared" si="640"/>
        <v>0</v>
      </c>
      <c r="P142" s="23">
        <f t="shared" si="640"/>
        <v>0</v>
      </c>
      <c r="Q142" s="23">
        <f t="shared" si="640"/>
        <v>0</v>
      </c>
      <c r="R142" s="23">
        <f t="shared" si="640"/>
        <v>0</v>
      </c>
      <c r="S142" s="23">
        <f t="shared" si="640"/>
        <v>0</v>
      </c>
      <c r="T142" s="23">
        <f t="shared" si="640"/>
        <v>0</v>
      </c>
      <c r="U142" s="23">
        <f t="shared" si="640"/>
        <v>0</v>
      </c>
      <c r="V142" s="23">
        <f t="shared" si="640"/>
        <v>0</v>
      </c>
      <c r="W142" s="23">
        <f t="shared" si="640"/>
        <v>0</v>
      </c>
      <c r="X142" s="23">
        <f t="shared" si="640"/>
        <v>0</v>
      </c>
      <c r="Y142" s="23">
        <f t="shared" si="640"/>
        <v>0</v>
      </c>
      <c r="Z142" s="23">
        <f t="shared" ref="Z142:BI142" si="641">(Z129*$B$64)+(Z131*$C$64)+(Z133*$D$64)</f>
        <v>25000</v>
      </c>
      <c r="AA142" s="23">
        <f t="shared" si="641"/>
        <v>0</v>
      </c>
      <c r="AB142" s="23">
        <f t="shared" si="641"/>
        <v>0</v>
      </c>
      <c r="AC142" s="23">
        <f t="shared" si="641"/>
        <v>0</v>
      </c>
      <c r="AD142" s="23">
        <f t="shared" si="641"/>
        <v>0</v>
      </c>
      <c r="AE142" s="23">
        <f t="shared" si="641"/>
        <v>25000</v>
      </c>
      <c r="AF142" s="23">
        <f t="shared" si="641"/>
        <v>0</v>
      </c>
      <c r="AG142" s="23">
        <f t="shared" si="641"/>
        <v>0</v>
      </c>
      <c r="AH142" s="23">
        <f t="shared" si="641"/>
        <v>0</v>
      </c>
      <c r="AI142" s="23">
        <f t="shared" si="641"/>
        <v>25000</v>
      </c>
      <c r="AJ142" s="23">
        <f t="shared" si="641"/>
        <v>47500</v>
      </c>
      <c r="AK142" s="23">
        <f t="shared" si="641"/>
        <v>0</v>
      </c>
      <c r="AL142" s="23">
        <f t="shared" si="641"/>
        <v>25000</v>
      </c>
      <c r="AM142" s="23">
        <f t="shared" si="641"/>
        <v>0</v>
      </c>
      <c r="AN142" s="23">
        <f t="shared" si="641"/>
        <v>47500</v>
      </c>
      <c r="AO142" s="23">
        <f t="shared" si="641"/>
        <v>72500</v>
      </c>
      <c r="AP142" s="23">
        <f t="shared" si="641"/>
        <v>47500</v>
      </c>
      <c r="AQ142" s="23">
        <f t="shared" si="641"/>
        <v>25000</v>
      </c>
      <c r="AR142" s="23">
        <f t="shared" si="641"/>
        <v>0</v>
      </c>
      <c r="AS142" s="23">
        <f t="shared" si="641"/>
        <v>72500</v>
      </c>
      <c r="AT142" s="23">
        <f t="shared" si="641"/>
        <v>0</v>
      </c>
      <c r="AU142" s="23">
        <f t="shared" si="641"/>
        <v>72500</v>
      </c>
      <c r="AV142" s="23">
        <f t="shared" si="641"/>
        <v>97500</v>
      </c>
      <c r="AW142" s="23">
        <f t="shared" si="641"/>
        <v>120000</v>
      </c>
      <c r="AX142" s="23">
        <f t="shared" si="641"/>
        <v>72500</v>
      </c>
      <c r="AY142" s="23">
        <f t="shared" si="641"/>
        <v>97500</v>
      </c>
      <c r="AZ142" s="23">
        <f t="shared" si="641"/>
        <v>72500</v>
      </c>
      <c r="BA142" s="23">
        <f t="shared" si="641"/>
        <v>120000</v>
      </c>
      <c r="BB142" s="23">
        <f t="shared" si="641"/>
        <v>72500</v>
      </c>
      <c r="BC142" s="23">
        <f t="shared" si="641"/>
        <v>97500</v>
      </c>
      <c r="BD142" s="23">
        <f t="shared" si="641"/>
        <v>72500</v>
      </c>
      <c r="BE142" s="23">
        <f t="shared" si="641"/>
        <v>145000</v>
      </c>
      <c r="BF142" s="23">
        <f t="shared" si="641"/>
        <v>72500</v>
      </c>
      <c r="BG142" s="23">
        <f t="shared" si="641"/>
        <v>192500</v>
      </c>
      <c r="BH142" s="23">
        <f t="shared" si="641"/>
        <v>217500</v>
      </c>
      <c r="BI142" s="23">
        <f t="shared" si="641"/>
        <v>192500</v>
      </c>
      <c r="BJ142" s="23">
        <f t="shared" ref="BJ142:BU142" si="642">(BJ129*$B$64)+(BJ131*$C$64)+(BJ133*$D$64)</f>
        <v>170000</v>
      </c>
      <c r="BK142" s="23">
        <f t="shared" si="642"/>
        <v>192500</v>
      </c>
      <c r="BL142" s="23">
        <f t="shared" si="642"/>
        <v>217500</v>
      </c>
      <c r="BM142" s="23">
        <f t="shared" si="642"/>
        <v>192500</v>
      </c>
      <c r="BN142" s="23">
        <f t="shared" si="642"/>
        <v>170000</v>
      </c>
      <c r="BO142" s="23">
        <f t="shared" si="642"/>
        <v>192500</v>
      </c>
      <c r="BP142" s="23">
        <f t="shared" si="642"/>
        <v>217500</v>
      </c>
      <c r="BQ142" s="23">
        <f t="shared" si="642"/>
        <v>192500</v>
      </c>
      <c r="BR142" s="23">
        <f t="shared" si="642"/>
        <v>170000</v>
      </c>
      <c r="BS142" s="23">
        <f t="shared" si="642"/>
        <v>265000</v>
      </c>
      <c r="BT142" s="23">
        <f t="shared" si="642"/>
        <v>217500</v>
      </c>
      <c r="BU142" s="23">
        <f t="shared" si="642"/>
        <v>265000</v>
      </c>
    </row>
    <row r="143" spans="1:73" ht="15.75" customHeight="1" x14ac:dyDescent="0.2">
      <c r="A143" s="71" t="s">
        <v>641</v>
      </c>
      <c r="B143" s="23">
        <f t="shared" ref="B143:BI143" si="643">(B130*$B$66)+(B132*$C$66)+(B134*$D$66)</f>
        <v>0</v>
      </c>
      <c r="C143" s="23">
        <f t="shared" si="643"/>
        <v>0</v>
      </c>
      <c r="D143" s="23">
        <f t="shared" si="643"/>
        <v>0</v>
      </c>
      <c r="E143" s="23">
        <f t="shared" si="643"/>
        <v>0</v>
      </c>
      <c r="F143" s="23">
        <f t="shared" si="643"/>
        <v>0</v>
      </c>
      <c r="G143" s="23">
        <f t="shared" si="643"/>
        <v>0</v>
      </c>
      <c r="H143" s="23">
        <f t="shared" si="643"/>
        <v>0</v>
      </c>
      <c r="I143" s="23">
        <f t="shared" si="643"/>
        <v>0</v>
      </c>
      <c r="J143" s="23">
        <f t="shared" si="643"/>
        <v>0</v>
      </c>
      <c r="K143" s="23">
        <f t="shared" si="643"/>
        <v>0</v>
      </c>
      <c r="L143" s="23">
        <f t="shared" si="643"/>
        <v>0</v>
      </c>
      <c r="M143" s="23">
        <f t="shared" si="643"/>
        <v>0</v>
      </c>
      <c r="N143" s="23">
        <f t="shared" si="643"/>
        <v>0</v>
      </c>
      <c r="O143" s="23">
        <f t="shared" si="643"/>
        <v>0</v>
      </c>
      <c r="P143" s="23">
        <f t="shared" si="643"/>
        <v>0</v>
      </c>
      <c r="Q143" s="23">
        <f t="shared" si="643"/>
        <v>0</v>
      </c>
      <c r="R143" s="23">
        <f t="shared" si="643"/>
        <v>0</v>
      </c>
      <c r="S143" s="23">
        <f t="shared" si="643"/>
        <v>0</v>
      </c>
      <c r="T143" s="23">
        <f t="shared" si="643"/>
        <v>0</v>
      </c>
      <c r="U143" s="23">
        <f t="shared" si="643"/>
        <v>0</v>
      </c>
      <c r="V143" s="23">
        <f t="shared" si="643"/>
        <v>0</v>
      </c>
      <c r="W143" s="23">
        <f t="shared" si="643"/>
        <v>0</v>
      </c>
      <c r="X143" s="23">
        <f t="shared" si="643"/>
        <v>0</v>
      </c>
      <c r="Y143" s="23">
        <f t="shared" si="643"/>
        <v>0</v>
      </c>
      <c r="Z143" s="23">
        <f t="shared" si="643"/>
        <v>1000</v>
      </c>
      <c r="AA143" s="23">
        <f t="shared" si="643"/>
        <v>1000</v>
      </c>
      <c r="AB143" s="23">
        <f t="shared" si="643"/>
        <v>1000</v>
      </c>
      <c r="AC143" s="23">
        <f t="shared" si="643"/>
        <v>1000</v>
      </c>
      <c r="AD143" s="23">
        <f t="shared" si="643"/>
        <v>1000</v>
      </c>
      <c r="AE143" s="23">
        <f t="shared" si="643"/>
        <v>2000</v>
      </c>
      <c r="AF143" s="23">
        <f t="shared" si="643"/>
        <v>2000</v>
      </c>
      <c r="AG143" s="23">
        <f t="shared" si="643"/>
        <v>2000</v>
      </c>
      <c r="AH143" s="23">
        <f t="shared" si="643"/>
        <v>2000</v>
      </c>
      <c r="AI143" s="23">
        <f t="shared" si="643"/>
        <v>3000</v>
      </c>
      <c r="AJ143" s="23">
        <f t="shared" si="643"/>
        <v>4000</v>
      </c>
      <c r="AK143" s="23">
        <f t="shared" si="643"/>
        <v>4000</v>
      </c>
      <c r="AL143" s="23">
        <f t="shared" si="643"/>
        <v>4000</v>
      </c>
      <c r="AM143" s="23">
        <f t="shared" si="643"/>
        <v>4000</v>
      </c>
      <c r="AN143" s="23">
        <f t="shared" si="643"/>
        <v>5000</v>
      </c>
      <c r="AO143" s="23">
        <f t="shared" si="643"/>
        <v>7000</v>
      </c>
      <c r="AP143" s="23">
        <f t="shared" si="643"/>
        <v>8000</v>
      </c>
      <c r="AQ143" s="23">
        <f t="shared" si="643"/>
        <v>8000</v>
      </c>
      <c r="AR143" s="23">
        <f t="shared" si="643"/>
        <v>8000</v>
      </c>
      <c r="AS143" s="23">
        <f t="shared" si="643"/>
        <v>10000</v>
      </c>
      <c r="AT143" s="23">
        <f t="shared" si="643"/>
        <v>10000</v>
      </c>
      <c r="AU143" s="23">
        <f t="shared" si="643"/>
        <v>11000</v>
      </c>
      <c r="AV143" s="23">
        <f t="shared" si="643"/>
        <v>13000</v>
      </c>
      <c r="AW143" s="23">
        <f t="shared" si="643"/>
        <v>16000</v>
      </c>
      <c r="AX143" s="23">
        <f t="shared" si="643"/>
        <v>17000</v>
      </c>
      <c r="AY143" s="23">
        <f t="shared" si="643"/>
        <v>20000</v>
      </c>
      <c r="AZ143" s="23">
        <f t="shared" si="643"/>
        <v>21000</v>
      </c>
      <c r="BA143" s="23">
        <f t="shared" si="643"/>
        <v>22000</v>
      </c>
      <c r="BB143" s="23">
        <f t="shared" si="643"/>
        <v>23000</v>
      </c>
      <c r="BC143" s="23">
        <f t="shared" si="643"/>
        <v>25000</v>
      </c>
      <c r="BD143" s="23">
        <f t="shared" si="643"/>
        <v>27000</v>
      </c>
      <c r="BE143" s="23">
        <f t="shared" si="643"/>
        <v>29000</v>
      </c>
      <c r="BF143" s="23">
        <f t="shared" si="643"/>
        <v>31000</v>
      </c>
      <c r="BG143" s="23">
        <f t="shared" si="643"/>
        <v>34000</v>
      </c>
      <c r="BH143" s="23">
        <f t="shared" si="643"/>
        <v>37000</v>
      </c>
      <c r="BI143" s="23">
        <f t="shared" si="643"/>
        <v>39000</v>
      </c>
      <c r="BJ143" s="23">
        <f t="shared" ref="BJ143:BU143" si="644">(BJ130*$B$66)+(BJ132*$C$66)+(BJ134*$D$66)</f>
        <v>42000</v>
      </c>
      <c r="BK143" s="23">
        <f t="shared" si="644"/>
        <v>44000</v>
      </c>
      <c r="BL143" s="23">
        <f t="shared" si="644"/>
        <v>48000</v>
      </c>
      <c r="BM143" s="23">
        <f t="shared" si="644"/>
        <v>50000</v>
      </c>
      <c r="BN143" s="23">
        <f t="shared" si="644"/>
        <v>53000</v>
      </c>
      <c r="BO143" s="23">
        <f t="shared" si="644"/>
        <v>55000</v>
      </c>
      <c r="BP143" s="23">
        <f t="shared" si="644"/>
        <v>59000</v>
      </c>
      <c r="BQ143" s="23">
        <f t="shared" si="644"/>
        <v>60000</v>
      </c>
      <c r="BR143" s="23">
        <f t="shared" si="644"/>
        <v>63000</v>
      </c>
      <c r="BS143" s="23">
        <f t="shared" si="644"/>
        <v>65000</v>
      </c>
      <c r="BT143" s="23">
        <f t="shared" si="644"/>
        <v>65000</v>
      </c>
      <c r="BU143" s="23">
        <f t="shared" si="644"/>
        <v>67000</v>
      </c>
    </row>
    <row r="144" spans="1:73" ht="15.75" customHeight="1" thickBot="1" x14ac:dyDescent="0.25">
      <c r="A144" s="71" t="s">
        <v>642</v>
      </c>
      <c r="B144" s="120">
        <f t="shared" ref="B144:BI144" si="645">SUM(B141:B143)</f>
        <v>0</v>
      </c>
      <c r="C144" s="120">
        <f t="shared" si="645"/>
        <v>0</v>
      </c>
      <c r="D144" s="120">
        <f t="shared" si="645"/>
        <v>0</v>
      </c>
      <c r="E144" s="120">
        <f t="shared" si="645"/>
        <v>0</v>
      </c>
      <c r="F144" s="120">
        <f t="shared" si="645"/>
        <v>0</v>
      </c>
      <c r="G144" s="120">
        <f t="shared" si="645"/>
        <v>0</v>
      </c>
      <c r="H144" s="120">
        <f t="shared" si="645"/>
        <v>0</v>
      </c>
      <c r="I144" s="120">
        <f t="shared" si="645"/>
        <v>0</v>
      </c>
      <c r="J144" s="120">
        <f t="shared" si="645"/>
        <v>0</v>
      </c>
      <c r="K144" s="120">
        <f t="shared" si="645"/>
        <v>0</v>
      </c>
      <c r="L144" s="120">
        <f t="shared" si="645"/>
        <v>0</v>
      </c>
      <c r="M144" s="120">
        <f t="shared" si="645"/>
        <v>0</v>
      </c>
      <c r="N144" s="120">
        <f t="shared" si="645"/>
        <v>0</v>
      </c>
      <c r="O144" s="120">
        <f t="shared" si="645"/>
        <v>0</v>
      </c>
      <c r="P144" s="120">
        <f t="shared" si="645"/>
        <v>0</v>
      </c>
      <c r="Q144" s="120">
        <f t="shared" si="645"/>
        <v>0</v>
      </c>
      <c r="R144" s="120">
        <f t="shared" si="645"/>
        <v>0</v>
      </c>
      <c r="S144" s="120">
        <f t="shared" si="645"/>
        <v>0</v>
      </c>
      <c r="T144" s="120">
        <f t="shared" si="645"/>
        <v>0</v>
      </c>
      <c r="U144" s="120">
        <f t="shared" si="645"/>
        <v>0</v>
      </c>
      <c r="V144" s="120">
        <f t="shared" si="645"/>
        <v>0</v>
      </c>
      <c r="W144" s="120">
        <f t="shared" si="645"/>
        <v>0</v>
      </c>
      <c r="X144" s="120">
        <f t="shared" si="645"/>
        <v>0</v>
      </c>
      <c r="Y144" s="120">
        <f t="shared" si="645"/>
        <v>0</v>
      </c>
      <c r="Z144" s="120">
        <f t="shared" si="645"/>
        <v>34437.5</v>
      </c>
      <c r="AA144" s="120">
        <f t="shared" si="645"/>
        <v>9437.5</v>
      </c>
      <c r="AB144" s="120">
        <f t="shared" si="645"/>
        <v>9437.5</v>
      </c>
      <c r="AC144" s="120">
        <f t="shared" si="645"/>
        <v>9437.5</v>
      </c>
      <c r="AD144" s="120">
        <f t="shared" si="645"/>
        <v>9437.5</v>
      </c>
      <c r="AE144" s="120">
        <f t="shared" si="645"/>
        <v>43875</v>
      </c>
      <c r="AF144" s="120">
        <f t="shared" si="645"/>
        <v>18875</v>
      </c>
      <c r="AG144" s="120">
        <f t="shared" si="645"/>
        <v>18875</v>
      </c>
      <c r="AH144" s="120">
        <f t="shared" si="645"/>
        <v>18875</v>
      </c>
      <c r="AI144" s="120">
        <f t="shared" si="645"/>
        <v>53312.5</v>
      </c>
      <c r="AJ144" s="120">
        <f t="shared" si="645"/>
        <v>93687.5</v>
      </c>
      <c r="AK144" s="120">
        <f t="shared" si="645"/>
        <v>46187.5</v>
      </c>
      <c r="AL144" s="120">
        <f t="shared" si="645"/>
        <v>71187.5</v>
      </c>
      <c r="AM144" s="120">
        <f t="shared" si="645"/>
        <v>46187.5</v>
      </c>
      <c r="AN144" s="120">
        <f t="shared" si="645"/>
        <v>111562.5</v>
      </c>
      <c r="AO144" s="120">
        <f t="shared" si="645"/>
        <v>228770.83333333334</v>
      </c>
      <c r="AP144" s="120">
        <f t="shared" si="645"/>
        <v>221645.83333333334</v>
      </c>
      <c r="AQ144" s="120">
        <f t="shared" si="645"/>
        <v>199145.83333333334</v>
      </c>
      <c r="AR144" s="120">
        <f t="shared" si="645"/>
        <v>174145.83333333334</v>
      </c>
      <c r="AS144" s="120">
        <f t="shared" si="645"/>
        <v>273958.33333333337</v>
      </c>
      <c r="AT144" s="120">
        <f t="shared" si="645"/>
        <v>201458.33333333334</v>
      </c>
      <c r="AU144" s="120">
        <f t="shared" si="645"/>
        <v>291833.33333333337</v>
      </c>
      <c r="AV144" s="120">
        <f t="shared" si="645"/>
        <v>335708.33333333337</v>
      </c>
      <c r="AW144" s="120">
        <f t="shared" si="645"/>
        <v>468291.66666666669</v>
      </c>
      <c r="AX144" s="120">
        <f t="shared" si="645"/>
        <v>438666.66666666669</v>
      </c>
      <c r="AY144" s="120">
        <f t="shared" si="645"/>
        <v>500416.66666666669</v>
      </c>
      <c r="AZ144" s="120">
        <f t="shared" si="645"/>
        <v>484854.16666666669</v>
      </c>
      <c r="BA144" s="120">
        <f t="shared" si="645"/>
        <v>550229.16666666674</v>
      </c>
      <c r="BB144" s="120">
        <f t="shared" si="645"/>
        <v>512166.66666666669</v>
      </c>
      <c r="BC144" s="120">
        <f t="shared" si="645"/>
        <v>564479.16666666674</v>
      </c>
      <c r="BD144" s="120">
        <f t="shared" si="645"/>
        <v>566791.66666666674</v>
      </c>
      <c r="BE144" s="120">
        <f t="shared" si="645"/>
        <v>731500</v>
      </c>
      <c r="BF144" s="120">
        <f t="shared" si="645"/>
        <v>686312.5</v>
      </c>
      <c r="BG144" s="120">
        <f t="shared" si="645"/>
        <v>916395.83333333337</v>
      </c>
      <c r="BH144" s="120">
        <f t="shared" si="645"/>
        <v>1051479.1666666665</v>
      </c>
      <c r="BI144" s="120">
        <f t="shared" si="645"/>
        <v>1053791.6666666665</v>
      </c>
      <c r="BJ144" s="120">
        <f t="shared" ref="BJ144:BU144" si="646">SUM(BJ141:BJ143)</f>
        <v>1068041.6666666665</v>
      </c>
      <c r="BK144" s="120">
        <f t="shared" si="646"/>
        <v>1191187.5</v>
      </c>
      <c r="BL144" s="120">
        <f t="shared" si="646"/>
        <v>1335708.3333333333</v>
      </c>
      <c r="BM144" s="120">
        <f t="shared" si="646"/>
        <v>1338020.8333333333</v>
      </c>
      <c r="BN144" s="120">
        <f t="shared" si="646"/>
        <v>1352270.8333333333</v>
      </c>
      <c r="BO144" s="120">
        <f t="shared" si="646"/>
        <v>1475416.6666666667</v>
      </c>
      <c r="BP144" s="120">
        <f t="shared" si="646"/>
        <v>1619937.5</v>
      </c>
      <c r="BQ144" s="120">
        <f t="shared" si="646"/>
        <v>1612812.5</v>
      </c>
      <c r="BR144" s="120">
        <f t="shared" si="646"/>
        <v>1627062.5</v>
      </c>
      <c r="BS144" s="120">
        <f t="shared" si="646"/>
        <v>1749375</v>
      </c>
      <c r="BT144" s="120">
        <f t="shared" si="646"/>
        <v>1636979.1666666667</v>
      </c>
      <c r="BU144" s="120">
        <f t="shared" si="646"/>
        <v>1711791.6666666667</v>
      </c>
    </row>
    <row r="145" spans="1:84" ht="15.75" customHeight="1" thickTop="1" x14ac:dyDescent="0.2">
      <c r="A145" s="63"/>
      <c r="B145" s="63"/>
      <c r="C145" s="63"/>
      <c r="D145" s="63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  <c r="AA145" s="63"/>
      <c r="AB145" s="63"/>
      <c r="AC145" s="63"/>
      <c r="AD145" s="63"/>
      <c r="AE145" s="63"/>
      <c r="AF145" s="63"/>
      <c r="AG145" s="63"/>
      <c r="AH145" s="63"/>
      <c r="AI145" s="63"/>
      <c r="AJ145" s="63"/>
      <c r="AK145" s="63"/>
      <c r="AL145" s="63"/>
      <c r="AM145" s="63"/>
      <c r="AN145" s="63"/>
      <c r="AO145" s="63"/>
      <c r="AP145" s="63"/>
      <c r="AQ145" s="63"/>
      <c r="AR145" s="63"/>
      <c r="AS145" s="63"/>
      <c r="AT145" s="63"/>
      <c r="AU145" s="63"/>
      <c r="AV145" s="63"/>
      <c r="AW145" s="63"/>
      <c r="AX145" s="63"/>
      <c r="AY145" s="63"/>
      <c r="AZ145" s="63"/>
      <c r="BA145" s="63"/>
      <c r="BB145" s="63"/>
      <c r="BC145" s="63"/>
      <c r="BD145" s="63"/>
      <c r="BE145" s="63"/>
      <c r="BF145" s="63"/>
      <c r="BG145" s="63"/>
      <c r="BH145" s="63"/>
      <c r="BI145" s="63"/>
      <c r="BJ145" s="63"/>
      <c r="BK145" s="63"/>
      <c r="BL145" s="63"/>
      <c r="BM145" s="63"/>
      <c r="BN145" s="63"/>
      <c r="BO145" s="63"/>
      <c r="BP145" s="63"/>
      <c r="BQ145" s="63"/>
      <c r="BR145" s="63"/>
      <c r="BS145" s="63"/>
      <c r="BT145" s="63"/>
      <c r="BU145" s="63"/>
    </row>
    <row r="146" spans="1:84" ht="15.75" customHeight="1" x14ac:dyDescent="0.2">
      <c r="A146" s="125" t="s">
        <v>326</v>
      </c>
      <c r="B146" s="128">
        <v>46023</v>
      </c>
      <c r="C146" s="128">
        <v>46054</v>
      </c>
      <c r="D146" s="128">
        <v>46082</v>
      </c>
      <c r="E146" s="128">
        <v>46113</v>
      </c>
      <c r="F146" s="128">
        <v>46143</v>
      </c>
      <c r="G146" s="128">
        <v>46174</v>
      </c>
      <c r="H146" s="128">
        <v>46204</v>
      </c>
      <c r="I146" s="128">
        <v>46235</v>
      </c>
      <c r="J146" s="128">
        <v>46266</v>
      </c>
      <c r="K146" s="128">
        <v>46296</v>
      </c>
      <c r="L146" s="128">
        <v>46327</v>
      </c>
      <c r="M146" s="128">
        <v>46357</v>
      </c>
      <c r="N146" s="128">
        <v>46388</v>
      </c>
      <c r="O146" s="128">
        <v>46419</v>
      </c>
      <c r="P146" s="128">
        <v>46447</v>
      </c>
      <c r="Q146" s="128">
        <v>46478</v>
      </c>
      <c r="R146" s="128">
        <v>46508</v>
      </c>
      <c r="S146" s="128">
        <v>46539</v>
      </c>
      <c r="T146" s="128">
        <v>46569</v>
      </c>
      <c r="U146" s="128">
        <v>46600</v>
      </c>
      <c r="V146" s="128">
        <v>46631</v>
      </c>
      <c r="W146" s="128">
        <v>46661</v>
      </c>
      <c r="X146" s="128">
        <v>46692</v>
      </c>
      <c r="Y146" s="128">
        <v>46722</v>
      </c>
      <c r="Z146" s="128">
        <v>46753</v>
      </c>
      <c r="AA146" s="128">
        <v>46784</v>
      </c>
      <c r="AB146" s="128">
        <v>46813</v>
      </c>
      <c r="AC146" s="128">
        <v>46844</v>
      </c>
      <c r="AD146" s="128">
        <v>46874</v>
      </c>
      <c r="AE146" s="128">
        <v>46905</v>
      </c>
      <c r="AF146" s="128">
        <v>46935</v>
      </c>
      <c r="AG146" s="128">
        <v>46966</v>
      </c>
      <c r="AH146" s="128">
        <v>46997</v>
      </c>
      <c r="AI146" s="128">
        <v>47027</v>
      </c>
      <c r="AJ146" s="128">
        <v>47058</v>
      </c>
      <c r="AK146" s="128">
        <v>47088</v>
      </c>
      <c r="AL146" s="128">
        <v>47119</v>
      </c>
      <c r="AM146" s="128">
        <v>47150</v>
      </c>
      <c r="AN146" s="128">
        <v>47178</v>
      </c>
      <c r="AO146" s="128">
        <v>47209</v>
      </c>
      <c r="AP146" s="128">
        <v>47239</v>
      </c>
      <c r="AQ146" s="128">
        <v>47270</v>
      </c>
      <c r="AR146" s="128">
        <v>47300</v>
      </c>
      <c r="AS146" s="128">
        <v>47331</v>
      </c>
      <c r="AT146" s="128">
        <v>47362</v>
      </c>
      <c r="AU146" s="128">
        <v>47392</v>
      </c>
      <c r="AV146" s="128">
        <v>47423</v>
      </c>
      <c r="AW146" s="128">
        <v>47453</v>
      </c>
      <c r="AX146" s="128">
        <v>47484</v>
      </c>
      <c r="AY146" s="128">
        <v>47515</v>
      </c>
      <c r="AZ146" s="128">
        <v>47543</v>
      </c>
      <c r="BA146" s="128">
        <v>47574</v>
      </c>
      <c r="BB146" s="128">
        <v>47604</v>
      </c>
      <c r="BC146" s="128">
        <v>47635</v>
      </c>
      <c r="BD146" s="128">
        <v>47665</v>
      </c>
      <c r="BE146" s="128">
        <v>47696</v>
      </c>
      <c r="BF146" s="128">
        <v>47727</v>
      </c>
      <c r="BG146" s="128">
        <v>47757</v>
      </c>
      <c r="BH146" s="128">
        <v>47788</v>
      </c>
      <c r="BI146" s="128">
        <v>47818</v>
      </c>
      <c r="BJ146" s="128">
        <v>47849</v>
      </c>
      <c r="BK146" s="128">
        <v>47880</v>
      </c>
      <c r="BL146" s="128">
        <v>47908</v>
      </c>
      <c r="BM146" s="128">
        <v>47939</v>
      </c>
      <c r="BN146" s="128">
        <v>47969</v>
      </c>
      <c r="BO146" s="128">
        <v>48000</v>
      </c>
      <c r="BP146" s="128">
        <v>48030</v>
      </c>
      <c r="BQ146" s="128">
        <v>48061</v>
      </c>
      <c r="BR146" s="128">
        <v>48092</v>
      </c>
      <c r="BS146" s="128">
        <v>48122</v>
      </c>
      <c r="BT146" s="128">
        <v>48153</v>
      </c>
      <c r="BU146" s="128">
        <v>48183</v>
      </c>
    </row>
    <row r="147" spans="1:84" ht="15.75" customHeight="1" x14ac:dyDescent="0.2">
      <c r="A147" s="71" t="s">
        <v>655</v>
      </c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>
        <v>1</v>
      </c>
      <c r="AG147" s="23"/>
      <c r="AH147" s="23"/>
      <c r="AI147" s="23"/>
      <c r="AJ147" s="23">
        <v>1</v>
      </c>
      <c r="AK147" s="23"/>
      <c r="AL147" s="23"/>
      <c r="AM147" s="23">
        <v>1</v>
      </c>
      <c r="AN147" s="23">
        <v>1</v>
      </c>
      <c r="AO147" s="23"/>
      <c r="AP147" s="23">
        <v>1</v>
      </c>
      <c r="AQ147" s="23"/>
      <c r="AR147" s="23"/>
      <c r="AS147" s="23">
        <v>1</v>
      </c>
      <c r="AT147" s="23"/>
      <c r="AU147" s="23">
        <v>1</v>
      </c>
      <c r="AV147" s="23"/>
      <c r="AW147" s="23">
        <v>1</v>
      </c>
      <c r="AX147" s="23">
        <v>1</v>
      </c>
      <c r="AY147" s="23">
        <v>2</v>
      </c>
      <c r="AZ147" s="23">
        <v>1</v>
      </c>
      <c r="BA147" s="23">
        <v>2</v>
      </c>
      <c r="BB147" s="23">
        <v>1</v>
      </c>
      <c r="BC147" s="23">
        <v>2</v>
      </c>
      <c r="BD147" s="23">
        <v>1</v>
      </c>
      <c r="BE147" s="23">
        <v>2</v>
      </c>
      <c r="BF147" s="23">
        <v>1</v>
      </c>
      <c r="BG147" s="23">
        <v>2</v>
      </c>
      <c r="BH147" s="23">
        <v>1</v>
      </c>
      <c r="BI147" s="23">
        <v>2</v>
      </c>
      <c r="BJ147" s="23">
        <v>1</v>
      </c>
      <c r="BK147" s="23">
        <v>1</v>
      </c>
      <c r="BL147" s="23"/>
      <c r="BM147" s="23">
        <v>1</v>
      </c>
      <c r="BN147" s="23">
        <v>1</v>
      </c>
      <c r="BO147" s="23">
        <v>1</v>
      </c>
      <c r="BP147" s="23">
        <v>1</v>
      </c>
      <c r="BQ147" s="23">
        <v>2</v>
      </c>
      <c r="BR147" s="23">
        <v>2</v>
      </c>
      <c r="BS147" s="23">
        <v>1</v>
      </c>
      <c r="BT147" s="23">
        <v>2</v>
      </c>
      <c r="BU147" s="23">
        <v>2</v>
      </c>
      <c r="BV147" s="23"/>
      <c r="BW147" s="23"/>
      <c r="BX147" s="23"/>
      <c r="BY147" s="23"/>
      <c r="BZ147" s="23"/>
      <c r="CA147" s="23"/>
      <c r="CB147" s="23"/>
      <c r="CC147" s="23"/>
      <c r="CD147" s="23"/>
      <c r="CE147" s="23"/>
      <c r="CF147" s="23"/>
    </row>
    <row r="148" spans="1:84" ht="15.75" customHeight="1" x14ac:dyDescent="0.2">
      <c r="A148" s="71" t="s">
        <v>656</v>
      </c>
      <c r="B148" s="23">
        <f>B147</f>
        <v>0</v>
      </c>
      <c r="C148" s="23">
        <f t="shared" ref="C148" si="647">B148+C147</f>
        <v>0</v>
      </c>
      <c r="D148" s="23">
        <f t="shared" ref="D148" si="648">C148+D147</f>
        <v>0</v>
      </c>
      <c r="E148" s="23">
        <f t="shared" ref="E148" si="649">D148+E147</f>
        <v>0</v>
      </c>
      <c r="F148" s="23">
        <f t="shared" ref="F148" si="650">E148+F147</f>
        <v>0</v>
      </c>
      <c r="G148" s="23">
        <f>F148+G147</f>
        <v>0</v>
      </c>
      <c r="H148" s="23">
        <f t="shared" ref="H148" si="651">G148+H147</f>
        <v>0</v>
      </c>
      <c r="I148" s="23">
        <f t="shared" ref="I148" si="652">H148+I147</f>
        <v>0</v>
      </c>
      <c r="J148" s="23">
        <f t="shared" ref="J148" si="653">I148+J147</f>
        <v>0</v>
      </c>
      <c r="K148" s="23">
        <f t="shared" ref="K148" si="654">J148+K147</f>
        <v>0</v>
      </c>
      <c r="L148" s="23">
        <f t="shared" ref="L148" si="655">K148+L147</f>
        <v>0</v>
      </c>
      <c r="M148" s="23">
        <f t="shared" ref="M148" si="656">L148+M147</f>
        <v>0</v>
      </c>
      <c r="N148" s="23">
        <f>M148+N147-B147</f>
        <v>0</v>
      </c>
      <c r="O148" s="23">
        <f>N148+O147-C147</f>
        <v>0</v>
      </c>
      <c r="P148" s="23">
        <f>O148+P147-D147</f>
        <v>0</v>
      </c>
      <c r="Q148" s="23">
        <f>P148+Q147-E147</f>
        <v>0</v>
      </c>
      <c r="R148" s="23">
        <f>Q148+R147-F147</f>
        <v>0</v>
      </c>
      <c r="S148" s="23">
        <f t="shared" ref="S148" si="657">R148+S147-G147</f>
        <v>0</v>
      </c>
      <c r="T148" s="23">
        <f t="shared" ref="T148" si="658">S148+T147-H147</f>
        <v>0</v>
      </c>
      <c r="U148" s="23">
        <f t="shared" ref="U148" si="659">T148+U147-I147</f>
        <v>0</v>
      </c>
      <c r="V148" s="23">
        <f t="shared" ref="V148" si="660">U148+V147-J147</f>
        <v>0</v>
      </c>
      <c r="W148" s="23">
        <f t="shared" ref="W148" si="661">V148+W147-K147</f>
        <v>0</v>
      </c>
      <c r="X148" s="23">
        <f t="shared" ref="X148" si="662">W148+X147-L147</f>
        <v>0</v>
      </c>
      <c r="Y148" s="23">
        <f t="shared" ref="Y148" si="663">X148+Y147-M147</f>
        <v>0</v>
      </c>
      <c r="Z148" s="23">
        <f t="shared" ref="Z148" si="664">Y148+Z147</f>
        <v>0</v>
      </c>
      <c r="AA148" s="23">
        <f t="shared" ref="AA148" si="665">Z148+AA147</f>
        <v>0</v>
      </c>
      <c r="AB148" s="23">
        <f t="shared" ref="AB148" si="666">AA148+AB147</f>
        <v>0</v>
      </c>
      <c r="AC148" s="23">
        <f t="shared" ref="AC148" si="667">AB148+AC147</f>
        <v>0</v>
      </c>
      <c r="AD148" s="23">
        <f t="shared" ref="AD148" si="668">AC148+AD147</f>
        <v>0</v>
      </c>
      <c r="AE148" s="23">
        <f t="shared" ref="AE148" si="669">AD148+AE147</f>
        <v>0</v>
      </c>
      <c r="AF148" s="23">
        <f t="shared" ref="AF148" si="670">AE148+AF147</f>
        <v>1</v>
      </c>
      <c r="AG148" s="23">
        <f t="shared" ref="AG148" si="671">AF148+AG147-U147</f>
        <v>1</v>
      </c>
      <c r="AH148" s="23">
        <f t="shared" ref="AH148" si="672">AG148+AH147-V147</f>
        <v>1</v>
      </c>
      <c r="AI148" s="23">
        <f t="shared" ref="AI148" si="673">AH148+AI147-W147</f>
        <v>1</v>
      </c>
      <c r="AJ148" s="23">
        <f t="shared" ref="AJ148" si="674">AI148+AJ147-X147</f>
        <v>2</v>
      </c>
      <c r="AK148" s="23">
        <f t="shared" ref="AK148" si="675">AJ148+AK147-Y147</f>
        <v>2</v>
      </c>
      <c r="AL148" s="23">
        <f t="shared" ref="AL148" si="676">AK148+AL147-Z147</f>
        <v>2</v>
      </c>
      <c r="AM148" s="23">
        <f t="shared" ref="AM148" si="677">AL148+AM147-AA147</f>
        <v>3</v>
      </c>
      <c r="AN148" s="23">
        <f t="shared" ref="AN148" si="678">AM148+AN147-AB147</f>
        <v>4</v>
      </c>
      <c r="AO148" s="23">
        <f t="shared" ref="AO148" si="679">AN148+AO147-AC147</f>
        <v>4</v>
      </c>
      <c r="AP148" s="23">
        <f t="shared" ref="AP148" si="680">AO148+AP147-AD147</f>
        <v>5</v>
      </c>
      <c r="AQ148" s="23">
        <f t="shared" ref="AQ148" si="681">AP148+AQ147-AE147</f>
        <v>5</v>
      </c>
      <c r="AR148" s="23">
        <f t="shared" ref="AR148" si="682">AQ148+AR147-AF147</f>
        <v>4</v>
      </c>
      <c r="AS148" s="23">
        <f t="shared" ref="AS148" si="683">AR148+AS147-AG147</f>
        <v>5</v>
      </c>
      <c r="AT148" s="23">
        <f t="shared" ref="AT148" si="684">AS148+AT147-AH147</f>
        <v>5</v>
      </c>
      <c r="AU148" s="23">
        <f t="shared" ref="AU148" si="685">AT148+AU147-AI147</f>
        <v>6</v>
      </c>
      <c r="AV148" s="23">
        <f t="shared" ref="AV148" si="686">AU148+AV147-AJ147</f>
        <v>5</v>
      </c>
      <c r="AW148" s="23">
        <f t="shared" ref="AW148" si="687">AV148+AW147-AK147</f>
        <v>6</v>
      </c>
      <c r="AX148" s="23">
        <f t="shared" ref="AX148" si="688">AW148+AX147-AL147</f>
        <v>7</v>
      </c>
      <c r="AY148" s="23">
        <f t="shared" ref="AY148" si="689">AX148+AY147-AM147</f>
        <v>8</v>
      </c>
      <c r="AZ148" s="23">
        <f t="shared" ref="AZ148" si="690">AY148+AZ147-AN147</f>
        <v>8</v>
      </c>
      <c r="BA148" s="23">
        <f t="shared" ref="BA148" si="691">AZ148+BA147-AO147</f>
        <v>10</v>
      </c>
      <c r="BB148" s="23">
        <f t="shared" ref="BB148" si="692">BA148+BB147-AP147</f>
        <v>10</v>
      </c>
      <c r="BC148" s="23">
        <f t="shared" ref="BC148" si="693">BB148+BC147-AQ147</f>
        <v>12</v>
      </c>
      <c r="BD148" s="23">
        <f t="shared" ref="BD148" si="694">BC148+BD147-AR147</f>
        <v>13</v>
      </c>
      <c r="BE148" s="23">
        <f t="shared" ref="BE148" si="695">BD148+BE147-AS147</f>
        <v>14</v>
      </c>
      <c r="BF148" s="23">
        <f t="shared" ref="BF148" si="696">BE148+BF147-AT147</f>
        <v>15</v>
      </c>
      <c r="BG148" s="23">
        <f t="shared" ref="BG148" si="697">BF148+BG147-AU147</f>
        <v>16</v>
      </c>
      <c r="BH148" s="23">
        <f t="shared" ref="BH148" si="698">BG148+BH147-AV147</f>
        <v>17</v>
      </c>
      <c r="BI148" s="23">
        <f t="shared" ref="BI148" si="699">BH148+BI147-AW147</f>
        <v>18</v>
      </c>
      <c r="BJ148" s="23">
        <f t="shared" ref="BJ148" si="700">BI148+BJ147-AX147</f>
        <v>18</v>
      </c>
      <c r="BK148" s="23">
        <f t="shared" ref="BK148" si="701">BJ148+BK147-AY147</f>
        <v>17</v>
      </c>
      <c r="BL148" s="23">
        <f t="shared" ref="BL148" si="702">BK148+BL147-AZ147</f>
        <v>16</v>
      </c>
      <c r="BM148" s="23">
        <f t="shared" ref="BM148" si="703">BL148+BM147-BA147</f>
        <v>15</v>
      </c>
      <c r="BN148" s="23">
        <f t="shared" ref="BN148" si="704">BM148+BN147-BB147</f>
        <v>15</v>
      </c>
      <c r="BO148" s="23">
        <f t="shared" ref="BO148" si="705">BN148+BO147-BC147</f>
        <v>14</v>
      </c>
      <c r="BP148" s="23">
        <f t="shared" ref="BP148" si="706">BO148+BP147-BD147</f>
        <v>14</v>
      </c>
      <c r="BQ148" s="23">
        <f t="shared" ref="BQ148" si="707">BP148+BQ147-BE147</f>
        <v>14</v>
      </c>
      <c r="BR148" s="23">
        <f t="shared" ref="BR148" si="708">BQ148+BR147-BF147</f>
        <v>15</v>
      </c>
      <c r="BS148" s="23">
        <f t="shared" ref="BS148" si="709">BR148+BS147-BG147</f>
        <v>14</v>
      </c>
      <c r="BT148" s="23">
        <f t="shared" ref="BT148:BU148" si="710">BS148+BT147-BH147</f>
        <v>15</v>
      </c>
      <c r="BU148" s="23">
        <f t="shared" si="710"/>
        <v>15</v>
      </c>
    </row>
    <row r="149" spans="1:84" ht="15.75" customHeight="1" x14ac:dyDescent="0.2">
      <c r="A149" s="71" t="s">
        <v>657</v>
      </c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>
        <v>1</v>
      </c>
      <c r="AO149" s="23"/>
      <c r="AP149" s="23"/>
      <c r="AQ149" s="23"/>
      <c r="AR149" s="23">
        <v>1</v>
      </c>
      <c r="AS149" s="23"/>
      <c r="AT149" s="23">
        <v>1</v>
      </c>
      <c r="AU149" s="23"/>
      <c r="AV149" s="23"/>
      <c r="AW149" s="23"/>
      <c r="AX149" s="23">
        <v>1</v>
      </c>
      <c r="AY149" s="23">
        <v>1</v>
      </c>
      <c r="AZ149" s="23">
        <v>1</v>
      </c>
      <c r="BA149" s="23"/>
      <c r="BB149" s="23">
        <v>1</v>
      </c>
      <c r="BC149" s="23">
        <v>1</v>
      </c>
      <c r="BD149" s="23">
        <v>1</v>
      </c>
      <c r="BE149" s="23"/>
      <c r="BF149" s="23">
        <v>1</v>
      </c>
      <c r="BG149" s="23">
        <v>1</v>
      </c>
      <c r="BH149" s="23">
        <v>1</v>
      </c>
      <c r="BI149" s="23">
        <v>1</v>
      </c>
      <c r="BJ149" s="23">
        <v>1</v>
      </c>
      <c r="BK149" s="23"/>
      <c r="BL149" s="23">
        <v>1</v>
      </c>
      <c r="BM149" s="23">
        <v>1</v>
      </c>
      <c r="BN149" s="23">
        <v>1</v>
      </c>
      <c r="BO149" s="23"/>
      <c r="BP149" s="23">
        <v>1</v>
      </c>
      <c r="BQ149" s="23">
        <v>1</v>
      </c>
      <c r="BR149" s="23">
        <v>1</v>
      </c>
      <c r="BS149" s="23">
        <v>2</v>
      </c>
      <c r="BT149" s="23">
        <v>1</v>
      </c>
      <c r="BU149" s="23">
        <v>1</v>
      </c>
    </row>
    <row r="150" spans="1:84" ht="15.75" customHeight="1" x14ac:dyDescent="0.2">
      <c r="A150" s="71" t="s">
        <v>658</v>
      </c>
      <c r="B150" s="23">
        <f>B149</f>
        <v>0</v>
      </c>
      <c r="C150" s="23">
        <f t="shared" ref="C150" si="711">B150+C149</f>
        <v>0</v>
      </c>
      <c r="D150" s="23">
        <f t="shared" ref="D150" si="712">C150+D149</f>
        <v>0</v>
      </c>
      <c r="E150" s="23">
        <f t="shared" ref="E150" si="713">D150+E149</f>
        <v>0</v>
      </c>
      <c r="F150" s="23">
        <f t="shared" ref="F150" si="714">E150+F149</f>
        <v>0</v>
      </c>
      <c r="G150" s="23">
        <f>F150+G149</f>
        <v>0</v>
      </c>
      <c r="H150" s="23">
        <f t="shared" ref="H150" si="715">G150+H149</f>
        <v>0</v>
      </c>
      <c r="I150" s="23">
        <f t="shared" ref="I150" si="716">H150+I149</f>
        <v>0</v>
      </c>
      <c r="J150" s="23">
        <f t="shared" ref="J150" si="717">I150+J149</f>
        <v>0</v>
      </c>
      <c r="K150" s="23">
        <f t="shared" ref="K150" si="718">J150+K149</f>
        <v>0</v>
      </c>
      <c r="L150" s="23">
        <f t="shared" ref="L150" si="719">K150+L149</f>
        <v>0</v>
      </c>
      <c r="M150" s="23">
        <f t="shared" ref="M150" si="720">L150+M149</f>
        <v>0</v>
      </c>
      <c r="N150" s="23">
        <f>M150+N149-B149</f>
        <v>0</v>
      </c>
      <c r="O150" s="23">
        <f>N150+O149-C149</f>
        <v>0</v>
      </c>
      <c r="P150" s="23">
        <f>O150+P149-D149</f>
        <v>0</v>
      </c>
      <c r="Q150" s="23">
        <f>P150+Q149-E149</f>
        <v>0</v>
      </c>
      <c r="R150" s="23">
        <f>Q150+R149-F149</f>
        <v>0</v>
      </c>
      <c r="S150" s="23">
        <f t="shared" ref="S150" si="721">R150+S149-G149</f>
        <v>0</v>
      </c>
      <c r="T150" s="23">
        <f t="shared" ref="T150" si="722">S150+T149-H149</f>
        <v>0</v>
      </c>
      <c r="U150" s="23">
        <f t="shared" ref="U150" si="723">T150+U149-I149</f>
        <v>0</v>
      </c>
      <c r="V150" s="23">
        <f t="shared" ref="V150" si="724">U150+V149-J149</f>
        <v>0</v>
      </c>
      <c r="W150" s="23">
        <f t="shared" ref="W150" si="725">V150+W149-K149</f>
        <v>0</v>
      </c>
      <c r="X150" s="23">
        <f t="shared" ref="X150" si="726">W150+X149-L149</f>
        <v>0</v>
      </c>
      <c r="Y150" s="23">
        <f t="shared" ref="Y150" si="727">X150+Y149-M149</f>
        <v>0</v>
      </c>
      <c r="Z150" s="23">
        <f t="shared" ref="Z150" si="728">Y150+Z149</f>
        <v>0</v>
      </c>
      <c r="AA150" s="23">
        <f t="shared" ref="AA150" si="729">Z150+AA149</f>
        <v>0</v>
      </c>
      <c r="AB150" s="23">
        <f t="shared" ref="AB150" si="730">AA150+AB149</f>
        <v>0</v>
      </c>
      <c r="AC150" s="23">
        <f t="shared" ref="AC150" si="731">AB150+AC149</f>
        <v>0</v>
      </c>
      <c r="AD150" s="23">
        <f t="shared" ref="AD150" si="732">AC150+AD149</f>
        <v>0</v>
      </c>
      <c r="AE150" s="23">
        <f t="shared" ref="AE150" si="733">AD150+AE149</f>
        <v>0</v>
      </c>
      <c r="AF150" s="23">
        <f t="shared" ref="AF150" si="734">AE150+AF149</f>
        <v>0</v>
      </c>
      <c r="AG150" s="23">
        <f t="shared" ref="AG150" si="735">AF150+AG149-U149</f>
        <v>0</v>
      </c>
      <c r="AH150" s="23">
        <f t="shared" ref="AH150" si="736">AG150+AH149-V149</f>
        <v>0</v>
      </c>
      <c r="AI150" s="23">
        <f t="shared" ref="AI150" si="737">AH150+AI149-W149</f>
        <v>0</v>
      </c>
      <c r="AJ150" s="23">
        <f t="shared" ref="AJ150" si="738">AI150+AJ149-X149</f>
        <v>0</v>
      </c>
      <c r="AK150" s="23">
        <f t="shared" ref="AK150" si="739">AJ150+AK149-Y149</f>
        <v>0</v>
      </c>
      <c r="AL150" s="23">
        <f t="shared" ref="AL150" si="740">AK150+AL149-Z149</f>
        <v>0</v>
      </c>
      <c r="AM150" s="23">
        <f t="shared" ref="AM150" si="741">AL150+AM149-AA149</f>
        <v>0</v>
      </c>
      <c r="AN150" s="23">
        <f t="shared" ref="AN150" si="742">AM150+AN149-AB149</f>
        <v>1</v>
      </c>
      <c r="AO150" s="23">
        <f t="shared" ref="AO150" si="743">AN150+AO149-AC149</f>
        <v>1</v>
      </c>
      <c r="AP150" s="23">
        <f t="shared" ref="AP150" si="744">AO150+AP149-AD149</f>
        <v>1</v>
      </c>
      <c r="AQ150" s="23">
        <f t="shared" ref="AQ150" si="745">AP150+AQ149-AE149</f>
        <v>1</v>
      </c>
      <c r="AR150" s="23">
        <f t="shared" ref="AR150" si="746">AQ150+AR149-AF149</f>
        <v>2</v>
      </c>
      <c r="AS150" s="23">
        <f t="shared" ref="AS150" si="747">AR150+AS149-AG149</f>
        <v>2</v>
      </c>
      <c r="AT150" s="23">
        <f t="shared" ref="AT150" si="748">AS150+AT149-AH149</f>
        <v>3</v>
      </c>
      <c r="AU150" s="23">
        <f t="shared" ref="AU150" si="749">AT150+AU149-AI149</f>
        <v>3</v>
      </c>
      <c r="AV150" s="23">
        <f t="shared" ref="AV150" si="750">AU150+AV149-AJ149</f>
        <v>3</v>
      </c>
      <c r="AW150" s="23">
        <f t="shared" ref="AW150" si="751">AV150+AW149-AK149</f>
        <v>3</v>
      </c>
      <c r="AX150" s="23">
        <f t="shared" ref="AX150" si="752">AW150+AX149-AL149</f>
        <v>4</v>
      </c>
      <c r="AY150" s="23">
        <f t="shared" ref="AY150" si="753">AX150+AY149-AM149</f>
        <v>5</v>
      </c>
      <c r="AZ150" s="23">
        <f t="shared" ref="AZ150" si="754">AY150+AZ149-AN149</f>
        <v>5</v>
      </c>
      <c r="BA150" s="23">
        <f t="shared" ref="BA150" si="755">AZ150+BA149-AO149</f>
        <v>5</v>
      </c>
      <c r="BB150" s="23">
        <f t="shared" ref="BB150" si="756">BA150+BB149-AP149</f>
        <v>6</v>
      </c>
      <c r="BC150" s="23">
        <f>BB150+BC149-AQ149</f>
        <v>7</v>
      </c>
      <c r="BD150" s="23">
        <f t="shared" ref="BD150" si="757">BC150+BD149-AR149</f>
        <v>7</v>
      </c>
      <c r="BE150" s="23">
        <f t="shared" ref="BE150" si="758">BD150+BE149-AS149</f>
        <v>7</v>
      </c>
      <c r="BF150" s="23">
        <f t="shared" ref="BF150" si="759">BE150+BF149-AT149</f>
        <v>7</v>
      </c>
      <c r="BG150" s="23">
        <f t="shared" ref="BG150" si="760">BF150+BG149-AU149</f>
        <v>8</v>
      </c>
      <c r="BH150" s="23">
        <f t="shared" ref="BH150" si="761">BG150+BH149-AV149</f>
        <v>9</v>
      </c>
      <c r="BI150" s="23">
        <f t="shared" ref="BI150" si="762">BH150+BI149-AW149</f>
        <v>10</v>
      </c>
      <c r="BJ150" s="23">
        <f t="shared" ref="BJ150" si="763">BI150+BJ149-AX149</f>
        <v>10</v>
      </c>
      <c r="BK150" s="23">
        <f t="shared" ref="BK150" si="764">BJ150+BK149-AY149</f>
        <v>9</v>
      </c>
      <c r="BL150" s="23">
        <f t="shared" ref="BL150" si="765">BK150+BL149-AZ149</f>
        <v>9</v>
      </c>
      <c r="BM150" s="23">
        <f t="shared" ref="BM150" si="766">BL150+BM149-BA149</f>
        <v>10</v>
      </c>
      <c r="BN150" s="23">
        <f t="shared" ref="BN150" si="767">BM150+BN149-BB149</f>
        <v>10</v>
      </c>
      <c r="BO150" s="23">
        <f t="shared" ref="BO150" si="768">BN150+BO149-BC149</f>
        <v>9</v>
      </c>
      <c r="BP150" s="23">
        <f t="shared" ref="BP150" si="769">BO150+BP149-BD149</f>
        <v>9</v>
      </c>
      <c r="BQ150" s="23">
        <f t="shared" ref="BQ150" si="770">BP150+BQ149-BE149</f>
        <v>10</v>
      </c>
      <c r="BR150" s="23">
        <f t="shared" ref="BR150" si="771">BQ150+BR149-BF149</f>
        <v>10</v>
      </c>
      <c r="BS150" s="23">
        <f t="shared" ref="BS150" si="772">BR150+BS149-BG149</f>
        <v>11</v>
      </c>
      <c r="BT150" s="23">
        <f t="shared" ref="BT150:BU150" si="773">BS150+BT149-BH149</f>
        <v>11</v>
      </c>
      <c r="BU150" s="23">
        <f t="shared" si="773"/>
        <v>11</v>
      </c>
    </row>
    <row r="151" spans="1:84" ht="15.75" customHeight="1" x14ac:dyDescent="0.2">
      <c r="A151" s="71" t="s">
        <v>659</v>
      </c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  <c r="AP151" s="23"/>
      <c r="AQ151" s="23"/>
      <c r="AR151" s="23"/>
      <c r="AS151" s="23">
        <v>1</v>
      </c>
      <c r="AT151" s="23"/>
      <c r="AU151" s="23"/>
      <c r="AV151" s="23"/>
      <c r="AW151" s="23"/>
      <c r="AX151" s="23">
        <v>1</v>
      </c>
      <c r="AY151" s="23"/>
      <c r="AZ151" s="23"/>
      <c r="BA151" s="23"/>
      <c r="BB151" s="23">
        <v>1</v>
      </c>
      <c r="BC151" s="23"/>
      <c r="BD151" s="23"/>
      <c r="BE151" s="23"/>
      <c r="BF151" s="23">
        <v>1</v>
      </c>
      <c r="BG151" s="23"/>
      <c r="BH151" s="23"/>
      <c r="BI151" s="23"/>
      <c r="BJ151" s="23">
        <v>1</v>
      </c>
      <c r="BK151" s="23"/>
      <c r="BL151" s="23">
        <v>1</v>
      </c>
      <c r="BM151" s="23"/>
      <c r="BN151" s="23">
        <v>1</v>
      </c>
      <c r="BO151" s="23"/>
      <c r="BP151" s="23">
        <v>1</v>
      </c>
      <c r="BQ151" s="23"/>
      <c r="BR151" s="23">
        <v>1</v>
      </c>
      <c r="BS151" s="23">
        <v>1</v>
      </c>
      <c r="BT151" s="23"/>
      <c r="BU151" s="23">
        <v>1</v>
      </c>
    </row>
    <row r="152" spans="1:84" ht="15.75" customHeight="1" x14ac:dyDescent="0.2">
      <c r="A152" s="71" t="s">
        <v>660</v>
      </c>
      <c r="B152" s="23">
        <f>B151</f>
        <v>0</v>
      </c>
      <c r="C152" s="23">
        <f t="shared" ref="C152" si="774">B152+C151</f>
        <v>0</v>
      </c>
      <c r="D152" s="23">
        <f t="shared" ref="D152" si="775">C152+D151</f>
        <v>0</v>
      </c>
      <c r="E152" s="23">
        <f t="shared" ref="E152" si="776">D152+E151</f>
        <v>0</v>
      </c>
      <c r="F152" s="23">
        <f t="shared" ref="F152" si="777">E152+F151</f>
        <v>0</v>
      </c>
      <c r="G152" s="23">
        <f>F152+G151</f>
        <v>0</v>
      </c>
      <c r="H152" s="23">
        <f t="shared" ref="H152" si="778">G152+H151</f>
        <v>0</v>
      </c>
      <c r="I152" s="23">
        <f t="shared" ref="I152" si="779">H152+I151</f>
        <v>0</v>
      </c>
      <c r="J152" s="23">
        <f t="shared" ref="J152" si="780">I152+J151</f>
        <v>0</v>
      </c>
      <c r="K152" s="23">
        <f t="shared" ref="K152" si="781">J152+K151</f>
        <v>0</v>
      </c>
      <c r="L152" s="23">
        <f t="shared" ref="L152" si="782">K152+L151</f>
        <v>0</v>
      </c>
      <c r="M152" s="23">
        <f t="shared" ref="M152" si="783">L152+M151</f>
        <v>0</v>
      </c>
      <c r="N152" s="23">
        <f>M152+N151-B151</f>
        <v>0</v>
      </c>
      <c r="O152" s="23">
        <f>N152+O151-C151</f>
        <v>0</v>
      </c>
      <c r="P152" s="23">
        <f>O152+P151-D151</f>
        <v>0</v>
      </c>
      <c r="Q152" s="23">
        <f>P152+Q151-E151</f>
        <v>0</v>
      </c>
      <c r="R152" s="23">
        <f>Q152+R151-F151</f>
        <v>0</v>
      </c>
      <c r="S152" s="23">
        <f t="shared" ref="S152" si="784">R152+S151-G151</f>
        <v>0</v>
      </c>
      <c r="T152" s="23">
        <f t="shared" ref="T152" si="785">S152+T151-H151</f>
        <v>0</v>
      </c>
      <c r="U152" s="23">
        <f t="shared" ref="U152" si="786">T152+U151-I151</f>
        <v>0</v>
      </c>
      <c r="V152" s="23">
        <f t="shared" ref="V152" si="787">U152+V151-J151</f>
        <v>0</v>
      </c>
      <c r="W152" s="23">
        <f t="shared" ref="W152" si="788">V152+W151-K151</f>
        <v>0</v>
      </c>
      <c r="X152" s="23">
        <f t="shared" ref="X152" si="789">W152+X151-L151</f>
        <v>0</v>
      </c>
      <c r="Y152" s="23">
        <f t="shared" ref="Y152" si="790">X152+Y151-M151</f>
        <v>0</v>
      </c>
      <c r="Z152" s="23">
        <f t="shared" ref="Z152" si="791">Y152+Z151</f>
        <v>0</v>
      </c>
      <c r="AA152" s="23">
        <f t="shared" ref="AA152" si="792">Z152+AA151</f>
        <v>0</v>
      </c>
      <c r="AB152" s="23">
        <f t="shared" ref="AB152" si="793">AA152+AB151</f>
        <v>0</v>
      </c>
      <c r="AC152" s="23">
        <f t="shared" ref="AC152" si="794">AB152+AC151</f>
        <v>0</v>
      </c>
      <c r="AD152" s="23">
        <f t="shared" ref="AD152" si="795">AC152+AD151</f>
        <v>0</v>
      </c>
      <c r="AE152" s="23">
        <f t="shared" ref="AE152" si="796">AD152+AE151</f>
        <v>0</v>
      </c>
      <c r="AF152" s="23">
        <f t="shared" ref="AF152" si="797">AE152+AF151</f>
        <v>0</v>
      </c>
      <c r="AG152" s="23">
        <f t="shared" ref="AG152" si="798">AF152+AG151-U151</f>
        <v>0</v>
      </c>
      <c r="AH152" s="23">
        <f t="shared" ref="AH152" si="799">AG152+AH151-V151</f>
        <v>0</v>
      </c>
      <c r="AI152" s="23">
        <f t="shared" ref="AI152" si="800">AH152+AI151-W151</f>
        <v>0</v>
      </c>
      <c r="AJ152" s="23">
        <f t="shared" ref="AJ152" si="801">AI152+AJ151-X151</f>
        <v>0</v>
      </c>
      <c r="AK152" s="23">
        <f t="shared" ref="AK152" si="802">AJ152+AK151-Y151</f>
        <v>0</v>
      </c>
      <c r="AL152" s="23">
        <f t="shared" ref="AL152" si="803">AK152+AL151-Z151</f>
        <v>0</v>
      </c>
      <c r="AM152" s="23">
        <f t="shared" ref="AM152" si="804">AL152+AM151-AA151</f>
        <v>0</v>
      </c>
      <c r="AN152" s="23">
        <f t="shared" ref="AN152" si="805">AM152+AN151-AB151</f>
        <v>0</v>
      </c>
      <c r="AO152" s="23">
        <f t="shared" ref="AO152" si="806">AN152+AO151-AC151</f>
        <v>0</v>
      </c>
      <c r="AP152" s="23">
        <f t="shared" ref="AP152" si="807">AO152+AP151-AD151</f>
        <v>0</v>
      </c>
      <c r="AQ152" s="23">
        <f t="shared" ref="AQ152" si="808">AP152+AQ151-AE151</f>
        <v>0</v>
      </c>
      <c r="AR152" s="23">
        <f t="shared" ref="AR152" si="809">AQ152+AR151-AF151</f>
        <v>0</v>
      </c>
      <c r="AS152" s="23">
        <f t="shared" ref="AS152" si="810">AR152+AS151-AG151</f>
        <v>1</v>
      </c>
      <c r="AT152" s="23">
        <f t="shared" ref="AT152" si="811">AS152+AT151-AH151</f>
        <v>1</v>
      </c>
      <c r="AU152" s="23">
        <f t="shared" ref="AU152" si="812">AT152+AU151-AI151</f>
        <v>1</v>
      </c>
      <c r="AV152" s="23">
        <f t="shared" ref="AV152" si="813">AU152+AV151-AJ151</f>
        <v>1</v>
      </c>
      <c r="AW152" s="23">
        <f t="shared" ref="AW152" si="814">AV152+AW151-AK151</f>
        <v>1</v>
      </c>
      <c r="AX152" s="23">
        <f t="shared" ref="AX152" si="815">AW152+AX151-AL151</f>
        <v>2</v>
      </c>
      <c r="AY152" s="23">
        <f t="shared" ref="AY152" si="816">AX152+AY151-AM151</f>
        <v>2</v>
      </c>
      <c r="AZ152" s="23">
        <f t="shared" ref="AZ152" si="817">AY152+AZ151-AN151</f>
        <v>2</v>
      </c>
      <c r="BA152" s="23">
        <f t="shared" ref="BA152" si="818">AZ152+BA151-AO151</f>
        <v>2</v>
      </c>
      <c r="BB152" s="23">
        <f t="shared" ref="BB152" si="819">BA152+BB151-AP151</f>
        <v>3</v>
      </c>
      <c r="BC152" s="23">
        <f t="shared" ref="BC152" si="820">BB152+BC151-AQ151</f>
        <v>3</v>
      </c>
      <c r="BD152" s="23">
        <f t="shared" ref="BD152" si="821">BC152+BD151-AR151</f>
        <v>3</v>
      </c>
      <c r="BE152" s="23">
        <f t="shared" ref="BE152" si="822">BD152+BE151-AS151</f>
        <v>2</v>
      </c>
      <c r="BF152" s="23">
        <f t="shared" ref="BF152" si="823">BE152+BF151-AT151</f>
        <v>3</v>
      </c>
      <c r="BG152" s="23">
        <f t="shared" ref="BG152" si="824">BF152+BG151-AU151</f>
        <v>3</v>
      </c>
      <c r="BH152" s="23">
        <f t="shared" ref="BH152" si="825">BG152+BH151-AV151</f>
        <v>3</v>
      </c>
      <c r="BI152" s="23">
        <f t="shared" ref="BI152" si="826">BH152+BI151-AW151</f>
        <v>3</v>
      </c>
      <c r="BJ152" s="23">
        <f t="shared" ref="BJ152" si="827">BI152+BJ151-AX151</f>
        <v>3</v>
      </c>
      <c r="BK152" s="23">
        <f t="shared" ref="BK152" si="828">BJ152+BK151-AY151</f>
        <v>3</v>
      </c>
      <c r="BL152" s="23">
        <f t="shared" ref="BL152" si="829">BK152+BL151-AZ151</f>
        <v>4</v>
      </c>
      <c r="BM152" s="23">
        <f t="shared" ref="BM152" si="830">BL152+BM151-BA151</f>
        <v>4</v>
      </c>
      <c r="BN152" s="23">
        <f t="shared" ref="BN152" si="831">BM152+BN151-BB151</f>
        <v>4</v>
      </c>
      <c r="BO152" s="23">
        <f t="shared" ref="BO152" si="832">BN152+BO151-BC151</f>
        <v>4</v>
      </c>
      <c r="BP152" s="23">
        <f t="shared" ref="BP152" si="833">BO152+BP151-BD151</f>
        <v>5</v>
      </c>
      <c r="BQ152" s="23">
        <f t="shared" ref="BQ152" si="834">BP152+BQ151-BE151</f>
        <v>5</v>
      </c>
      <c r="BR152" s="23">
        <f t="shared" ref="BR152" si="835">BQ152+BR151-BF151</f>
        <v>5</v>
      </c>
      <c r="BS152" s="23">
        <f t="shared" ref="BS152" si="836">BR152+BS151-BG151</f>
        <v>6</v>
      </c>
      <c r="BT152" s="23">
        <f t="shared" ref="BT152:BU152" si="837">BS152+BT151-BH151</f>
        <v>6</v>
      </c>
      <c r="BU152" s="23">
        <f t="shared" si="837"/>
        <v>7</v>
      </c>
    </row>
    <row r="153" spans="1:84" ht="15.75" customHeight="1" x14ac:dyDescent="0.15"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  <c r="AX153" s="23"/>
      <c r="AY153" s="23"/>
      <c r="AZ153" s="23"/>
      <c r="BA153" s="23"/>
      <c r="BB153" s="23"/>
      <c r="BC153" s="23"/>
      <c r="BD153" s="23"/>
      <c r="BE153" s="23"/>
      <c r="BF153" s="23"/>
      <c r="BG153" s="23"/>
      <c r="BH153" s="23"/>
      <c r="BI153" s="23"/>
      <c r="BJ153" s="23"/>
      <c r="BK153" s="23"/>
      <c r="BL153" s="23"/>
      <c r="BM153" s="23"/>
      <c r="BN153" s="23"/>
      <c r="BO153" s="23"/>
      <c r="BP153" s="23"/>
      <c r="BQ153" s="23"/>
      <c r="BR153" s="23"/>
      <c r="BS153" s="23"/>
      <c r="BT153" s="23"/>
      <c r="BU153" s="23"/>
    </row>
    <row r="154" spans="1:84" ht="15.75" customHeight="1" x14ac:dyDescent="0.2">
      <c r="A154" s="71" t="s">
        <v>661</v>
      </c>
      <c r="B154" s="23">
        <f t="shared" ref="B154:BI154" si="838">(B148*$B$67/12)+(B150*$C$67/12)+(B152*$D$67/12)</f>
        <v>0</v>
      </c>
      <c r="C154" s="23">
        <f t="shared" si="838"/>
        <v>0</v>
      </c>
      <c r="D154" s="23">
        <f t="shared" si="838"/>
        <v>0</v>
      </c>
      <c r="E154" s="23">
        <f t="shared" si="838"/>
        <v>0</v>
      </c>
      <c r="F154" s="23">
        <f t="shared" si="838"/>
        <v>0</v>
      </c>
      <c r="G154" s="23">
        <f t="shared" si="838"/>
        <v>0</v>
      </c>
      <c r="H154" s="23">
        <f t="shared" si="838"/>
        <v>0</v>
      </c>
      <c r="I154" s="23">
        <f t="shared" si="838"/>
        <v>0</v>
      </c>
      <c r="J154" s="23">
        <f t="shared" si="838"/>
        <v>0</v>
      </c>
      <c r="K154" s="23">
        <f t="shared" si="838"/>
        <v>0</v>
      </c>
      <c r="L154" s="23">
        <f t="shared" si="838"/>
        <v>0</v>
      </c>
      <c r="M154" s="23">
        <f t="shared" si="838"/>
        <v>0</v>
      </c>
      <c r="N154" s="23">
        <f t="shared" si="838"/>
        <v>0</v>
      </c>
      <c r="O154" s="23">
        <f t="shared" si="838"/>
        <v>0</v>
      </c>
      <c r="P154" s="23">
        <f t="shared" si="838"/>
        <v>0</v>
      </c>
      <c r="Q154" s="23">
        <f t="shared" si="838"/>
        <v>0</v>
      </c>
      <c r="R154" s="23">
        <f t="shared" si="838"/>
        <v>0</v>
      </c>
      <c r="S154" s="23">
        <f t="shared" si="838"/>
        <v>0</v>
      </c>
      <c r="T154" s="23">
        <f t="shared" si="838"/>
        <v>0</v>
      </c>
      <c r="U154" s="23">
        <f t="shared" si="838"/>
        <v>0</v>
      </c>
      <c r="V154" s="23">
        <f t="shared" si="838"/>
        <v>0</v>
      </c>
      <c r="W154" s="23">
        <f t="shared" si="838"/>
        <v>0</v>
      </c>
      <c r="X154" s="23">
        <f t="shared" si="838"/>
        <v>0</v>
      </c>
      <c r="Y154" s="23">
        <f t="shared" si="838"/>
        <v>0</v>
      </c>
      <c r="Z154" s="23">
        <f t="shared" si="838"/>
        <v>0</v>
      </c>
      <c r="AA154" s="23">
        <f t="shared" si="838"/>
        <v>0</v>
      </c>
      <c r="AB154" s="23">
        <f t="shared" si="838"/>
        <v>0</v>
      </c>
      <c r="AC154" s="23">
        <f t="shared" si="838"/>
        <v>0</v>
      </c>
      <c r="AD154" s="23">
        <f t="shared" si="838"/>
        <v>0</v>
      </c>
      <c r="AE154" s="23">
        <f t="shared" si="838"/>
        <v>0</v>
      </c>
      <c r="AF154" s="23">
        <f t="shared" si="838"/>
        <v>8437.5</v>
      </c>
      <c r="AG154" s="23">
        <f t="shared" si="838"/>
        <v>8437.5</v>
      </c>
      <c r="AH154" s="23">
        <f t="shared" si="838"/>
        <v>8437.5</v>
      </c>
      <c r="AI154" s="23">
        <f t="shared" si="838"/>
        <v>8437.5</v>
      </c>
      <c r="AJ154" s="23">
        <f t="shared" si="838"/>
        <v>16875</v>
      </c>
      <c r="AK154" s="23">
        <f t="shared" si="838"/>
        <v>16875</v>
      </c>
      <c r="AL154" s="23">
        <f t="shared" si="838"/>
        <v>16875</v>
      </c>
      <c r="AM154" s="23">
        <f t="shared" si="838"/>
        <v>25312.5</v>
      </c>
      <c r="AN154" s="23">
        <f t="shared" si="838"/>
        <v>50625</v>
      </c>
      <c r="AO154" s="23">
        <f t="shared" si="838"/>
        <v>50625</v>
      </c>
      <c r="AP154" s="23">
        <f t="shared" si="838"/>
        <v>59062.5</v>
      </c>
      <c r="AQ154" s="23">
        <f t="shared" si="838"/>
        <v>59062.5</v>
      </c>
      <c r="AR154" s="23">
        <f t="shared" si="838"/>
        <v>67500</v>
      </c>
      <c r="AS154" s="23">
        <f t="shared" si="838"/>
        <v>157708.33333333331</v>
      </c>
      <c r="AT154" s="23">
        <f t="shared" si="838"/>
        <v>174583.33333333331</v>
      </c>
      <c r="AU154" s="23">
        <f t="shared" si="838"/>
        <v>183020.83333333331</v>
      </c>
      <c r="AV154" s="23">
        <f t="shared" si="838"/>
        <v>174583.33333333331</v>
      </c>
      <c r="AW154" s="23">
        <f t="shared" si="838"/>
        <v>183020.83333333331</v>
      </c>
      <c r="AX154" s="23">
        <f t="shared" si="838"/>
        <v>290104.16666666663</v>
      </c>
      <c r="AY154" s="23">
        <f t="shared" si="838"/>
        <v>315416.66666666663</v>
      </c>
      <c r="AZ154" s="23">
        <f t="shared" si="838"/>
        <v>315416.66666666663</v>
      </c>
      <c r="BA154" s="23">
        <f t="shared" si="838"/>
        <v>332291.66666666663</v>
      </c>
      <c r="BB154" s="23">
        <f t="shared" si="838"/>
        <v>430937.5</v>
      </c>
      <c r="BC154" s="23">
        <f t="shared" si="838"/>
        <v>464687.5</v>
      </c>
      <c r="BD154" s="23">
        <f t="shared" si="838"/>
        <v>473125</v>
      </c>
      <c r="BE154" s="23">
        <f t="shared" si="838"/>
        <v>399791.66666666663</v>
      </c>
      <c r="BF154" s="23">
        <f t="shared" si="838"/>
        <v>490000</v>
      </c>
      <c r="BG154" s="23">
        <f t="shared" si="838"/>
        <v>515312.5</v>
      </c>
      <c r="BH154" s="23">
        <f t="shared" si="838"/>
        <v>540625</v>
      </c>
      <c r="BI154" s="23">
        <f t="shared" si="838"/>
        <v>565937.5</v>
      </c>
      <c r="BJ154" s="23">
        <f t="shared" ref="BJ154:BU154" si="839">(BJ148*$B$67/12)+(BJ150*$C$67/12)+(BJ152*$D$67/12)</f>
        <v>565937.5</v>
      </c>
      <c r="BK154" s="23">
        <f t="shared" si="839"/>
        <v>540625</v>
      </c>
      <c r="BL154" s="23">
        <f t="shared" si="839"/>
        <v>613958.33333333326</v>
      </c>
      <c r="BM154" s="23">
        <f t="shared" si="839"/>
        <v>622395.83333333326</v>
      </c>
      <c r="BN154" s="23">
        <f t="shared" si="839"/>
        <v>622395.83333333326</v>
      </c>
      <c r="BO154" s="23">
        <f t="shared" si="839"/>
        <v>597083.33333333326</v>
      </c>
      <c r="BP154" s="23">
        <f t="shared" si="839"/>
        <v>678854.16666666674</v>
      </c>
      <c r="BQ154" s="23">
        <f t="shared" si="839"/>
        <v>695729.16666666674</v>
      </c>
      <c r="BR154" s="23">
        <f t="shared" si="839"/>
        <v>704166.66666666674</v>
      </c>
      <c r="BS154" s="23">
        <f t="shared" si="839"/>
        <v>794375</v>
      </c>
      <c r="BT154" s="23">
        <f t="shared" si="839"/>
        <v>802812.5</v>
      </c>
      <c r="BU154" s="23">
        <f t="shared" si="839"/>
        <v>884583.33333333337</v>
      </c>
    </row>
    <row r="155" spans="1:84" ht="15.75" customHeight="1" x14ac:dyDescent="0.2">
      <c r="A155" s="71" t="s">
        <v>662</v>
      </c>
      <c r="B155" s="23">
        <f t="shared" ref="B155:BI155" si="840">B147*$B$64+B149*$C$64+B151*$D$64</f>
        <v>0</v>
      </c>
      <c r="C155" s="23">
        <f t="shared" si="840"/>
        <v>0</v>
      </c>
      <c r="D155" s="23">
        <f t="shared" si="840"/>
        <v>0</v>
      </c>
      <c r="E155" s="23">
        <f t="shared" si="840"/>
        <v>0</v>
      </c>
      <c r="F155" s="23">
        <f t="shared" si="840"/>
        <v>0</v>
      </c>
      <c r="G155" s="23">
        <f t="shared" si="840"/>
        <v>0</v>
      </c>
      <c r="H155" s="23">
        <f t="shared" si="840"/>
        <v>0</v>
      </c>
      <c r="I155" s="23">
        <f t="shared" si="840"/>
        <v>0</v>
      </c>
      <c r="J155" s="23">
        <f t="shared" si="840"/>
        <v>0</v>
      </c>
      <c r="K155" s="23">
        <f t="shared" si="840"/>
        <v>0</v>
      </c>
      <c r="L155" s="23">
        <f t="shared" si="840"/>
        <v>0</v>
      </c>
      <c r="M155" s="23">
        <f t="shared" si="840"/>
        <v>0</v>
      </c>
      <c r="N155" s="23">
        <f t="shared" si="840"/>
        <v>0</v>
      </c>
      <c r="O155" s="23">
        <f t="shared" si="840"/>
        <v>0</v>
      </c>
      <c r="P155" s="23">
        <f t="shared" si="840"/>
        <v>0</v>
      </c>
      <c r="Q155" s="23">
        <f t="shared" si="840"/>
        <v>0</v>
      </c>
      <c r="R155" s="23">
        <f t="shared" si="840"/>
        <v>0</v>
      </c>
      <c r="S155" s="23">
        <f t="shared" si="840"/>
        <v>0</v>
      </c>
      <c r="T155" s="23">
        <f t="shared" si="840"/>
        <v>0</v>
      </c>
      <c r="U155" s="23">
        <f t="shared" si="840"/>
        <v>0</v>
      </c>
      <c r="V155" s="23">
        <f t="shared" si="840"/>
        <v>0</v>
      </c>
      <c r="W155" s="23">
        <f t="shared" si="840"/>
        <v>0</v>
      </c>
      <c r="X155" s="23">
        <f t="shared" si="840"/>
        <v>0</v>
      </c>
      <c r="Y155" s="23">
        <f t="shared" si="840"/>
        <v>0</v>
      </c>
      <c r="Z155" s="23">
        <f t="shared" si="840"/>
        <v>0</v>
      </c>
      <c r="AA155" s="23">
        <f t="shared" si="840"/>
        <v>0</v>
      </c>
      <c r="AB155" s="23">
        <f t="shared" si="840"/>
        <v>0</v>
      </c>
      <c r="AC155" s="23">
        <f t="shared" si="840"/>
        <v>0</v>
      </c>
      <c r="AD155" s="23">
        <f t="shared" si="840"/>
        <v>0</v>
      </c>
      <c r="AE155" s="23">
        <f t="shared" si="840"/>
        <v>0</v>
      </c>
      <c r="AF155" s="23">
        <f t="shared" si="840"/>
        <v>25000</v>
      </c>
      <c r="AG155" s="23">
        <f t="shared" si="840"/>
        <v>0</v>
      </c>
      <c r="AH155" s="23">
        <f t="shared" si="840"/>
        <v>0</v>
      </c>
      <c r="AI155" s="23">
        <f t="shared" si="840"/>
        <v>0</v>
      </c>
      <c r="AJ155" s="23">
        <f t="shared" si="840"/>
        <v>25000</v>
      </c>
      <c r="AK155" s="23">
        <f t="shared" si="840"/>
        <v>0</v>
      </c>
      <c r="AL155" s="23">
        <f t="shared" si="840"/>
        <v>0</v>
      </c>
      <c r="AM155" s="23">
        <f t="shared" si="840"/>
        <v>25000</v>
      </c>
      <c r="AN155" s="23">
        <f t="shared" si="840"/>
        <v>72500</v>
      </c>
      <c r="AO155" s="23">
        <f t="shared" si="840"/>
        <v>0</v>
      </c>
      <c r="AP155" s="23">
        <f t="shared" si="840"/>
        <v>25000</v>
      </c>
      <c r="AQ155" s="23">
        <f t="shared" si="840"/>
        <v>0</v>
      </c>
      <c r="AR155" s="23">
        <f t="shared" si="840"/>
        <v>47500</v>
      </c>
      <c r="AS155" s="23">
        <f t="shared" si="840"/>
        <v>72500</v>
      </c>
      <c r="AT155" s="23">
        <f t="shared" si="840"/>
        <v>47500</v>
      </c>
      <c r="AU155" s="23">
        <f t="shared" si="840"/>
        <v>25000</v>
      </c>
      <c r="AV155" s="23">
        <f t="shared" si="840"/>
        <v>0</v>
      </c>
      <c r="AW155" s="23">
        <f t="shared" si="840"/>
        <v>25000</v>
      </c>
      <c r="AX155" s="23">
        <f t="shared" si="840"/>
        <v>120000</v>
      </c>
      <c r="AY155" s="23">
        <f t="shared" si="840"/>
        <v>97500</v>
      </c>
      <c r="AZ155" s="23">
        <f t="shared" si="840"/>
        <v>72500</v>
      </c>
      <c r="BA155" s="23">
        <f t="shared" si="840"/>
        <v>50000</v>
      </c>
      <c r="BB155" s="23">
        <f t="shared" si="840"/>
        <v>120000</v>
      </c>
      <c r="BC155" s="23">
        <f t="shared" si="840"/>
        <v>97500</v>
      </c>
      <c r="BD155" s="23">
        <f t="shared" si="840"/>
        <v>72500</v>
      </c>
      <c r="BE155" s="23">
        <f t="shared" si="840"/>
        <v>50000</v>
      </c>
      <c r="BF155" s="23">
        <f t="shared" si="840"/>
        <v>120000</v>
      </c>
      <c r="BG155" s="23">
        <f t="shared" si="840"/>
        <v>97500</v>
      </c>
      <c r="BH155" s="23">
        <f t="shared" si="840"/>
        <v>72500</v>
      </c>
      <c r="BI155" s="23">
        <f t="shared" si="840"/>
        <v>97500</v>
      </c>
      <c r="BJ155" s="23">
        <f t="shared" ref="BJ155:BU155" si="841">BJ147*$B$64+BJ149*$C$64+BJ151*$D$64</f>
        <v>120000</v>
      </c>
      <c r="BK155" s="23">
        <f t="shared" si="841"/>
        <v>25000</v>
      </c>
      <c r="BL155" s="23">
        <f t="shared" si="841"/>
        <v>95000</v>
      </c>
      <c r="BM155" s="23">
        <f t="shared" si="841"/>
        <v>72500</v>
      </c>
      <c r="BN155" s="23">
        <f t="shared" si="841"/>
        <v>120000</v>
      </c>
      <c r="BO155" s="23">
        <f t="shared" si="841"/>
        <v>25000</v>
      </c>
      <c r="BP155" s="23">
        <f t="shared" si="841"/>
        <v>120000</v>
      </c>
      <c r="BQ155" s="23">
        <f t="shared" si="841"/>
        <v>97500</v>
      </c>
      <c r="BR155" s="23">
        <f t="shared" si="841"/>
        <v>145000</v>
      </c>
      <c r="BS155" s="23">
        <f t="shared" si="841"/>
        <v>167500</v>
      </c>
      <c r="BT155" s="23">
        <f t="shared" si="841"/>
        <v>97500</v>
      </c>
      <c r="BU155" s="23">
        <f t="shared" si="841"/>
        <v>145000</v>
      </c>
    </row>
    <row r="156" spans="1:84" ht="15.75" customHeight="1" x14ac:dyDescent="0.2">
      <c r="A156" s="71" t="s">
        <v>663</v>
      </c>
      <c r="B156" s="23">
        <f t="shared" ref="B156:BI156" si="842">B148*$B$66+B150*$C$66+B152*$D$66</f>
        <v>0</v>
      </c>
      <c r="C156" s="23">
        <f t="shared" si="842"/>
        <v>0</v>
      </c>
      <c r="D156" s="23">
        <f t="shared" si="842"/>
        <v>0</v>
      </c>
      <c r="E156" s="23">
        <f t="shared" si="842"/>
        <v>0</v>
      </c>
      <c r="F156" s="23">
        <f t="shared" si="842"/>
        <v>0</v>
      </c>
      <c r="G156" s="23">
        <f t="shared" si="842"/>
        <v>0</v>
      </c>
      <c r="H156" s="23">
        <f t="shared" si="842"/>
        <v>0</v>
      </c>
      <c r="I156" s="23">
        <f t="shared" si="842"/>
        <v>0</v>
      </c>
      <c r="J156" s="23">
        <f t="shared" si="842"/>
        <v>0</v>
      </c>
      <c r="K156" s="23">
        <f t="shared" si="842"/>
        <v>0</v>
      </c>
      <c r="L156" s="23">
        <f t="shared" si="842"/>
        <v>0</v>
      </c>
      <c r="M156" s="23">
        <f t="shared" si="842"/>
        <v>0</v>
      </c>
      <c r="N156" s="23">
        <f t="shared" si="842"/>
        <v>0</v>
      </c>
      <c r="O156" s="23">
        <f t="shared" si="842"/>
        <v>0</v>
      </c>
      <c r="P156" s="23">
        <f t="shared" si="842"/>
        <v>0</v>
      </c>
      <c r="Q156" s="23">
        <f t="shared" si="842"/>
        <v>0</v>
      </c>
      <c r="R156" s="23">
        <f t="shared" si="842"/>
        <v>0</v>
      </c>
      <c r="S156" s="23">
        <f t="shared" si="842"/>
        <v>0</v>
      </c>
      <c r="T156" s="23">
        <f t="shared" si="842"/>
        <v>0</v>
      </c>
      <c r="U156" s="23">
        <f t="shared" si="842"/>
        <v>0</v>
      </c>
      <c r="V156" s="23">
        <f t="shared" si="842"/>
        <v>0</v>
      </c>
      <c r="W156" s="23">
        <f t="shared" si="842"/>
        <v>0</v>
      </c>
      <c r="X156" s="23">
        <f t="shared" si="842"/>
        <v>0</v>
      </c>
      <c r="Y156" s="23">
        <f t="shared" si="842"/>
        <v>0</v>
      </c>
      <c r="Z156" s="23">
        <f t="shared" si="842"/>
        <v>0</v>
      </c>
      <c r="AA156" s="23">
        <f t="shared" si="842"/>
        <v>0</v>
      </c>
      <c r="AB156" s="23">
        <f t="shared" si="842"/>
        <v>0</v>
      </c>
      <c r="AC156" s="23">
        <f t="shared" si="842"/>
        <v>0</v>
      </c>
      <c r="AD156" s="23">
        <f t="shared" si="842"/>
        <v>0</v>
      </c>
      <c r="AE156" s="23">
        <f t="shared" si="842"/>
        <v>0</v>
      </c>
      <c r="AF156" s="23">
        <f t="shared" si="842"/>
        <v>1000</v>
      </c>
      <c r="AG156" s="23">
        <f t="shared" si="842"/>
        <v>1000</v>
      </c>
      <c r="AH156" s="23">
        <f t="shared" si="842"/>
        <v>1000</v>
      </c>
      <c r="AI156" s="23">
        <f t="shared" si="842"/>
        <v>1000</v>
      </c>
      <c r="AJ156" s="23">
        <f t="shared" si="842"/>
        <v>2000</v>
      </c>
      <c r="AK156" s="23">
        <f t="shared" si="842"/>
        <v>2000</v>
      </c>
      <c r="AL156" s="23">
        <f t="shared" si="842"/>
        <v>2000</v>
      </c>
      <c r="AM156" s="23">
        <f t="shared" si="842"/>
        <v>3000</v>
      </c>
      <c r="AN156" s="23">
        <f t="shared" si="842"/>
        <v>5000</v>
      </c>
      <c r="AO156" s="23">
        <f t="shared" si="842"/>
        <v>5000</v>
      </c>
      <c r="AP156" s="23">
        <f t="shared" si="842"/>
        <v>6000</v>
      </c>
      <c r="AQ156" s="23">
        <f t="shared" si="842"/>
        <v>6000</v>
      </c>
      <c r="AR156" s="23">
        <f t="shared" si="842"/>
        <v>6000</v>
      </c>
      <c r="AS156" s="23">
        <f t="shared" si="842"/>
        <v>8000</v>
      </c>
      <c r="AT156" s="23">
        <f t="shared" si="842"/>
        <v>9000</v>
      </c>
      <c r="AU156" s="23">
        <f t="shared" si="842"/>
        <v>10000</v>
      </c>
      <c r="AV156" s="23">
        <f t="shared" si="842"/>
        <v>9000</v>
      </c>
      <c r="AW156" s="23">
        <f t="shared" si="842"/>
        <v>10000</v>
      </c>
      <c r="AX156" s="23">
        <f t="shared" si="842"/>
        <v>13000</v>
      </c>
      <c r="AY156" s="23">
        <f t="shared" si="842"/>
        <v>15000</v>
      </c>
      <c r="AZ156" s="23">
        <f t="shared" si="842"/>
        <v>15000</v>
      </c>
      <c r="BA156" s="23">
        <f t="shared" si="842"/>
        <v>17000</v>
      </c>
      <c r="BB156" s="23">
        <f t="shared" si="842"/>
        <v>19000</v>
      </c>
      <c r="BC156" s="23">
        <f t="shared" si="842"/>
        <v>22000</v>
      </c>
      <c r="BD156" s="23">
        <f t="shared" si="842"/>
        <v>23000</v>
      </c>
      <c r="BE156" s="23">
        <f t="shared" si="842"/>
        <v>23000</v>
      </c>
      <c r="BF156" s="23">
        <f t="shared" si="842"/>
        <v>25000</v>
      </c>
      <c r="BG156" s="23">
        <f t="shared" si="842"/>
        <v>27000</v>
      </c>
      <c r="BH156" s="23">
        <f t="shared" si="842"/>
        <v>29000</v>
      </c>
      <c r="BI156" s="23">
        <f t="shared" si="842"/>
        <v>31000</v>
      </c>
      <c r="BJ156" s="23">
        <f t="shared" ref="BJ156:BU156" si="843">BJ148*$B$66+BJ150*$C$66+BJ152*$D$66</f>
        <v>31000</v>
      </c>
      <c r="BK156" s="23">
        <f t="shared" si="843"/>
        <v>29000</v>
      </c>
      <c r="BL156" s="23">
        <f t="shared" si="843"/>
        <v>29000</v>
      </c>
      <c r="BM156" s="23">
        <f t="shared" si="843"/>
        <v>29000</v>
      </c>
      <c r="BN156" s="23">
        <f t="shared" si="843"/>
        <v>29000</v>
      </c>
      <c r="BO156" s="23">
        <f t="shared" si="843"/>
        <v>27000</v>
      </c>
      <c r="BP156" s="23">
        <f t="shared" si="843"/>
        <v>28000</v>
      </c>
      <c r="BQ156" s="23">
        <f t="shared" si="843"/>
        <v>29000</v>
      </c>
      <c r="BR156" s="23">
        <f t="shared" si="843"/>
        <v>30000</v>
      </c>
      <c r="BS156" s="23">
        <f t="shared" si="843"/>
        <v>31000</v>
      </c>
      <c r="BT156" s="23">
        <f t="shared" si="843"/>
        <v>32000</v>
      </c>
      <c r="BU156" s="23">
        <f t="shared" si="843"/>
        <v>33000</v>
      </c>
    </row>
    <row r="157" spans="1:84" ht="15.75" customHeight="1" thickBot="1" x14ac:dyDescent="0.25">
      <c r="A157" s="71" t="s">
        <v>664</v>
      </c>
      <c r="B157" s="120">
        <f t="shared" ref="B157:BI157" si="844">SUM(B154:B156)</f>
        <v>0</v>
      </c>
      <c r="C157" s="120">
        <f t="shared" si="844"/>
        <v>0</v>
      </c>
      <c r="D157" s="120">
        <f t="shared" si="844"/>
        <v>0</v>
      </c>
      <c r="E157" s="120">
        <f t="shared" si="844"/>
        <v>0</v>
      </c>
      <c r="F157" s="120">
        <f t="shared" si="844"/>
        <v>0</v>
      </c>
      <c r="G157" s="120">
        <f t="shared" si="844"/>
        <v>0</v>
      </c>
      <c r="H157" s="120">
        <f t="shared" si="844"/>
        <v>0</v>
      </c>
      <c r="I157" s="120">
        <f t="shared" si="844"/>
        <v>0</v>
      </c>
      <c r="J157" s="120">
        <f t="shared" si="844"/>
        <v>0</v>
      </c>
      <c r="K157" s="120">
        <f t="shared" si="844"/>
        <v>0</v>
      </c>
      <c r="L157" s="120">
        <f t="shared" si="844"/>
        <v>0</v>
      </c>
      <c r="M157" s="120">
        <f t="shared" si="844"/>
        <v>0</v>
      </c>
      <c r="N157" s="120">
        <f t="shared" si="844"/>
        <v>0</v>
      </c>
      <c r="O157" s="120">
        <f t="shared" si="844"/>
        <v>0</v>
      </c>
      <c r="P157" s="120">
        <f t="shared" si="844"/>
        <v>0</v>
      </c>
      <c r="Q157" s="120">
        <f t="shared" si="844"/>
        <v>0</v>
      </c>
      <c r="R157" s="120">
        <f t="shared" si="844"/>
        <v>0</v>
      </c>
      <c r="S157" s="120">
        <f t="shared" si="844"/>
        <v>0</v>
      </c>
      <c r="T157" s="120">
        <f t="shared" si="844"/>
        <v>0</v>
      </c>
      <c r="U157" s="120">
        <f t="shared" si="844"/>
        <v>0</v>
      </c>
      <c r="V157" s="120">
        <f t="shared" si="844"/>
        <v>0</v>
      </c>
      <c r="W157" s="120">
        <f t="shared" si="844"/>
        <v>0</v>
      </c>
      <c r="X157" s="120">
        <f t="shared" si="844"/>
        <v>0</v>
      </c>
      <c r="Y157" s="120">
        <f t="shared" si="844"/>
        <v>0</v>
      </c>
      <c r="Z157" s="120">
        <f t="shared" si="844"/>
        <v>0</v>
      </c>
      <c r="AA157" s="120">
        <f t="shared" si="844"/>
        <v>0</v>
      </c>
      <c r="AB157" s="120">
        <f t="shared" si="844"/>
        <v>0</v>
      </c>
      <c r="AC157" s="120">
        <f t="shared" si="844"/>
        <v>0</v>
      </c>
      <c r="AD157" s="120">
        <f t="shared" si="844"/>
        <v>0</v>
      </c>
      <c r="AE157" s="120">
        <f t="shared" si="844"/>
        <v>0</v>
      </c>
      <c r="AF157" s="120">
        <f t="shared" si="844"/>
        <v>34437.5</v>
      </c>
      <c r="AG157" s="120">
        <f t="shared" si="844"/>
        <v>9437.5</v>
      </c>
      <c r="AH157" s="120">
        <f t="shared" si="844"/>
        <v>9437.5</v>
      </c>
      <c r="AI157" s="120">
        <f t="shared" si="844"/>
        <v>9437.5</v>
      </c>
      <c r="AJ157" s="120">
        <f t="shared" si="844"/>
        <v>43875</v>
      </c>
      <c r="AK157" s="120">
        <f t="shared" si="844"/>
        <v>18875</v>
      </c>
      <c r="AL157" s="120">
        <f t="shared" si="844"/>
        <v>18875</v>
      </c>
      <c r="AM157" s="120">
        <f t="shared" si="844"/>
        <v>53312.5</v>
      </c>
      <c r="AN157" s="120">
        <f t="shared" si="844"/>
        <v>128125</v>
      </c>
      <c r="AO157" s="120">
        <f t="shared" si="844"/>
        <v>55625</v>
      </c>
      <c r="AP157" s="120">
        <f t="shared" si="844"/>
        <v>90062.5</v>
      </c>
      <c r="AQ157" s="120">
        <f t="shared" si="844"/>
        <v>65062.5</v>
      </c>
      <c r="AR157" s="120">
        <f t="shared" si="844"/>
        <v>121000</v>
      </c>
      <c r="AS157" s="120">
        <f t="shared" si="844"/>
        <v>238208.33333333331</v>
      </c>
      <c r="AT157" s="120">
        <f t="shared" si="844"/>
        <v>231083.33333333331</v>
      </c>
      <c r="AU157" s="120">
        <f t="shared" si="844"/>
        <v>218020.83333333331</v>
      </c>
      <c r="AV157" s="120">
        <f t="shared" si="844"/>
        <v>183583.33333333331</v>
      </c>
      <c r="AW157" s="120">
        <f t="shared" si="844"/>
        <v>218020.83333333331</v>
      </c>
      <c r="AX157" s="120">
        <f t="shared" si="844"/>
        <v>423104.16666666663</v>
      </c>
      <c r="AY157" s="120">
        <f t="shared" si="844"/>
        <v>427916.66666666663</v>
      </c>
      <c r="AZ157" s="120">
        <f t="shared" si="844"/>
        <v>402916.66666666663</v>
      </c>
      <c r="BA157" s="120">
        <f t="shared" si="844"/>
        <v>399291.66666666663</v>
      </c>
      <c r="BB157" s="120">
        <f t="shared" si="844"/>
        <v>569937.5</v>
      </c>
      <c r="BC157" s="120">
        <f t="shared" si="844"/>
        <v>584187.5</v>
      </c>
      <c r="BD157" s="120">
        <f t="shared" si="844"/>
        <v>568625</v>
      </c>
      <c r="BE157" s="120">
        <f t="shared" si="844"/>
        <v>472791.66666666663</v>
      </c>
      <c r="BF157" s="120">
        <f t="shared" si="844"/>
        <v>635000</v>
      </c>
      <c r="BG157" s="120">
        <f t="shared" si="844"/>
        <v>639812.5</v>
      </c>
      <c r="BH157" s="120">
        <f t="shared" si="844"/>
        <v>642125</v>
      </c>
      <c r="BI157" s="120">
        <f t="shared" si="844"/>
        <v>694437.5</v>
      </c>
      <c r="BJ157" s="120">
        <f t="shared" ref="BJ157:BU157" si="845">SUM(BJ154:BJ156)</f>
        <v>716937.5</v>
      </c>
      <c r="BK157" s="120">
        <f t="shared" si="845"/>
        <v>594625</v>
      </c>
      <c r="BL157" s="120">
        <f t="shared" si="845"/>
        <v>737958.33333333326</v>
      </c>
      <c r="BM157" s="120">
        <f t="shared" si="845"/>
        <v>723895.83333333326</v>
      </c>
      <c r="BN157" s="120">
        <f t="shared" si="845"/>
        <v>771395.83333333326</v>
      </c>
      <c r="BO157" s="120">
        <f t="shared" si="845"/>
        <v>649083.33333333326</v>
      </c>
      <c r="BP157" s="120">
        <f t="shared" si="845"/>
        <v>826854.16666666674</v>
      </c>
      <c r="BQ157" s="120">
        <f t="shared" si="845"/>
        <v>822229.16666666674</v>
      </c>
      <c r="BR157" s="120">
        <f t="shared" si="845"/>
        <v>879166.66666666674</v>
      </c>
      <c r="BS157" s="120">
        <f t="shared" si="845"/>
        <v>992875</v>
      </c>
      <c r="BT157" s="120">
        <f t="shared" si="845"/>
        <v>932312.5</v>
      </c>
      <c r="BU157" s="120">
        <f t="shared" si="845"/>
        <v>1062583.3333333335</v>
      </c>
    </row>
    <row r="158" spans="1:84" ht="15.75" customHeight="1" thickTop="1" x14ac:dyDescent="0.15"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  <c r="AN158" s="23"/>
      <c r="AO158" s="23"/>
      <c r="AP158" s="23"/>
      <c r="AQ158" s="23"/>
      <c r="AR158" s="23"/>
      <c r="AS158" s="23"/>
      <c r="AT158" s="23"/>
      <c r="AU158" s="23"/>
      <c r="AV158" s="23"/>
      <c r="AW158" s="23"/>
      <c r="AX158" s="23"/>
      <c r="AY158" s="23"/>
      <c r="AZ158" s="23"/>
      <c r="BA158" s="23"/>
      <c r="BB158" s="23"/>
      <c r="BC158" s="23"/>
      <c r="BD158" s="23"/>
      <c r="BE158" s="23"/>
      <c r="BF158" s="23"/>
      <c r="BG158" s="23"/>
      <c r="BH158" s="23"/>
      <c r="BI158" s="23"/>
      <c r="BJ158" s="23"/>
      <c r="BK158" s="23"/>
      <c r="BL158" s="23"/>
      <c r="BM158" s="23"/>
      <c r="BN158" s="23"/>
      <c r="BO158" s="23"/>
      <c r="BP158" s="23"/>
      <c r="BQ158" s="23"/>
      <c r="BR158" s="23"/>
      <c r="BS158" s="23"/>
      <c r="BT158" s="23"/>
      <c r="BU158" s="23"/>
    </row>
    <row r="159" spans="1:84" ht="15.75" customHeight="1" x14ac:dyDescent="0.2">
      <c r="A159" s="71" t="s">
        <v>665</v>
      </c>
      <c r="B159" s="23">
        <f t="shared" ref="B159:BI159" si="846">((B148*$B$67)+(B150*$C$67)+(B152*$D$67))/12</f>
        <v>0</v>
      </c>
      <c r="C159" s="23">
        <f t="shared" si="846"/>
        <v>0</v>
      </c>
      <c r="D159" s="23">
        <f t="shared" si="846"/>
        <v>0</v>
      </c>
      <c r="E159" s="23">
        <f t="shared" si="846"/>
        <v>0</v>
      </c>
      <c r="F159" s="23">
        <f t="shared" si="846"/>
        <v>0</v>
      </c>
      <c r="G159" s="23">
        <f t="shared" si="846"/>
        <v>0</v>
      </c>
      <c r="H159" s="23">
        <f t="shared" si="846"/>
        <v>0</v>
      </c>
      <c r="I159" s="23">
        <f t="shared" si="846"/>
        <v>0</v>
      </c>
      <c r="J159" s="23">
        <f t="shared" si="846"/>
        <v>0</v>
      </c>
      <c r="K159" s="23">
        <f t="shared" si="846"/>
        <v>0</v>
      </c>
      <c r="L159" s="23">
        <f t="shared" si="846"/>
        <v>0</v>
      </c>
      <c r="M159" s="23">
        <f t="shared" si="846"/>
        <v>0</v>
      </c>
      <c r="N159" s="23">
        <f t="shared" si="846"/>
        <v>0</v>
      </c>
      <c r="O159" s="23">
        <f t="shared" si="846"/>
        <v>0</v>
      </c>
      <c r="P159" s="23">
        <f t="shared" si="846"/>
        <v>0</v>
      </c>
      <c r="Q159" s="23">
        <f t="shared" si="846"/>
        <v>0</v>
      </c>
      <c r="R159" s="23">
        <f t="shared" si="846"/>
        <v>0</v>
      </c>
      <c r="S159" s="23">
        <f t="shared" si="846"/>
        <v>0</v>
      </c>
      <c r="T159" s="23">
        <f t="shared" si="846"/>
        <v>0</v>
      </c>
      <c r="U159" s="23">
        <f t="shared" si="846"/>
        <v>0</v>
      </c>
      <c r="V159" s="23">
        <f t="shared" si="846"/>
        <v>0</v>
      </c>
      <c r="W159" s="23">
        <f t="shared" si="846"/>
        <v>0</v>
      </c>
      <c r="X159" s="23">
        <f t="shared" si="846"/>
        <v>0</v>
      </c>
      <c r="Y159" s="23">
        <f t="shared" si="846"/>
        <v>0</v>
      </c>
      <c r="Z159" s="23">
        <f t="shared" si="846"/>
        <v>0</v>
      </c>
      <c r="AA159" s="23">
        <f t="shared" si="846"/>
        <v>0</v>
      </c>
      <c r="AB159" s="23">
        <f t="shared" si="846"/>
        <v>0</v>
      </c>
      <c r="AC159" s="23">
        <f t="shared" si="846"/>
        <v>0</v>
      </c>
      <c r="AD159" s="23">
        <f t="shared" si="846"/>
        <v>0</v>
      </c>
      <c r="AE159" s="23">
        <f t="shared" si="846"/>
        <v>0</v>
      </c>
      <c r="AF159" s="23">
        <f t="shared" si="846"/>
        <v>8437.5</v>
      </c>
      <c r="AG159" s="23">
        <f t="shared" si="846"/>
        <v>8437.5</v>
      </c>
      <c r="AH159" s="23">
        <f t="shared" si="846"/>
        <v>8437.5</v>
      </c>
      <c r="AI159" s="23">
        <f t="shared" si="846"/>
        <v>8437.5</v>
      </c>
      <c r="AJ159" s="23">
        <f t="shared" si="846"/>
        <v>16875</v>
      </c>
      <c r="AK159" s="23">
        <f t="shared" si="846"/>
        <v>16875</v>
      </c>
      <c r="AL159" s="23">
        <f t="shared" si="846"/>
        <v>16875</v>
      </c>
      <c r="AM159" s="23">
        <f t="shared" si="846"/>
        <v>25312.5</v>
      </c>
      <c r="AN159" s="23">
        <f t="shared" si="846"/>
        <v>50625</v>
      </c>
      <c r="AO159" s="23">
        <f t="shared" si="846"/>
        <v>50625</v>
      </c>
      <c r="AP159" s="23">
        <f t="shared" si="846"/>
        <v>59062.5</v>
      </c>
      <c r="AQ159" s="23">
        <f t="shared" si="846"/>
        <v>59062.5</v>
      </c>
      <c r="AR159" s="23">
        <f t="shared" si="846"/>
        <v>67500</v>
      </c>
      <c r="AS159" s="23">
        <f t="shared" si="846"/>
        <v>157708.33333333334</v>
      </c>
      <c r="AT159" s="23">
        <f t="shared" si="846"/>
        <v>174583.33333333334</v>
      </c>
      <c r="AU159" s="23">
        <f t="shared" si="846"/>
        <v>183020.83333333334</v>
      </c>
      <c r="AV159" s="23">
        <f t="shared" si="846"/>
        <v>174583.33333333334</v>
      </c>
      <c r="AW159" s="23">
        <f t="shared" si="846"/>
        <v>183020.83333333334</v>
      </c>
      <c r="AX159" s="23">
        <f t="shared" si="846"/>
        <v>290104.16666666669</v>
      </c>
      <c r="AY159" s="23">
        <f t="shared" si="846"/>
        <v>315416.66666666669</v>
      </c>
      <c r="AZ159" s="23">
        <f t="shared" si="846"/>
        <v>315416.66666666669</v>
      </c>
      <c r="BA159" s="23">
        <f t="shared" si="846"/>
        <v>332291.66666666669</v>
      </c>
      <c r="BB159" s="23">
        <f t="shared" si="846"/>
        <v>430937.5</v>
      </c>
      <c r="BC159" s="23">
        <f t="shared" si="846"/>
        <v>464687.5</v>
      </c>
      <c r="BD159" s="23">
        <f t="shared" si="846"/>
        <v>473125</v>
      </c>
      <c r="BE159" s="23">
        <f t="shared" si="846"/>
        <v>399791.66666666669</v>
      </c>
      <c r="BF159" s="23">
        <f t="shared" si="846"/>
        <v>490000</v>
      </c>
      <c r="BG159" s="23">
        <f t="shared" si="846"/>
        <v>515312.5</v>
      </c>
      <c r="BH159" s="23">
        <f t="shared" si="846"/>
        <v>540625</v>
      </c>
      <c r="BI159" s="23">
        <f t="shared" si="846"/>
        <v>565937.5</v>
      </c>
      <c r="BJ159" s="23">
        <f t="shared" ref="BJ159:BU159" si="847">((BJ148*$B$67)+(BJ150*$C$67)+(BJ152*$D$67))/12</f>
        <v>565937.5</v>
      </c>
      <c r="BK159" s="23">
        <f t="shared" si="847"/>
        <v>540625</v>
      </c>
      <c r="BL159" s="23">
        <f t="shared" si="847"/>
        <v>613958.33333333337</v>
      </c>
      <c r="BM159" s="23">
        <f t="shared" si="847"/>
        <v>622395.83333333337</v>
      </c>
      <c r="BN159" s="23">
        <f t="shared" si="847"/>
        <v>622395.83333333337</v>
      </c>
      <c r="BO159" s="23">
        <f t="shared" si="847"/>
        <v>597083.33333333337</v>
      </c>
      <c r="BP159" s="23">
        <f t="shared" si="847"/>
        <v>678854.16666666663</v>
      </c>
      <c r="BQ159" s="23">
        <f t="shared" si="847"/>
        <v>695729.16666666663</v>
      </c>
      <c r="BR159" s="23">
        <f t="shared" si="847"/>
        <v>704166.66666666663</v>
      </c>
      <c r="BS159" s="23">
        <f t="shared" si="847"/>
        <v>794375</v>
      </c>
      <c r="BT159" s="23">
        <f t="shared" si="847"/>
        <v>802812.5</v>
      </c>
      <c r="BU159" s="23">
        <f t="shared" si="847"/>
        <v>884583.33333333337</v>
      </c>
    </row>
    <row r="160" spans="1:84" ht="15.75" customHeight="1" x14ac:dyDescent="0.2">
      <c r="A160" s="71" t="s">
        <v>666</v>
      </c>
      <c r="B160" s="23">
        <f t="shared" ref="B160:BI160" si="848">(B147*$B$64)+(B149*$C$64)+(B151*$D$64)</f>
        <v>0</v>
      </c>
      <c r="C160" s="23">
        <f t="shared" si="848"/>
        <v>0</v>
      </c>
      <c r="D160" s="23">
        <f t="shared" si="848"/>
        <v>0</v>
      </c>
      <c r="E160" s="23">
        <f t="shared" si="848"/>
        <v>0</v>
      </c>
      <c r="F160" s="23">
        <f t="shared" si="848"/>
        <v>0</v>
      </c>
      <c r="G160" s="23">
        <f t="shared" si="848"/>
        <v>0</v>
      </c>
      <c r="H160" s="23">
        <f t="shared" si="848"/>
        <v>0</v>
      </c>
      <c r="I160" s="23">
        <f t="shared" si="848"/>
        <v>0</v>
      </c>
      <c r="J160" s="23">
        <f t="shared" si="848"/>
        <v>0</v>
      </c>
      <c r="K160" s="23">
        <f t="shared" si="848"/>
        <v>0</v>
      </c>
      <c r="L160" s="23">
        <f t="shared" si="848"/>
        <v>0</v>
      </c>
      <c r="M160" s="23">
        <f t="shared" si="848"/>
        <v>0</v>
      </c>
      <c r="N160" s="23">
        <f t="shared" si="848"/>
        <v>0</v>
      </c>
      <c r="O160" s="23">
        <f t="shared" si="848"/>
        <v>0</v>
      </c>
      <c r="P160" s="23">
        <f t="shared" si="848"/>
        <v>0</v>
      </c>
      <c r="Q160" s="23">
        <f t="shared" si="848"/>
        <v>0</v>
      </c>
      <c r="R160" s="23">
        <f t="shared" si="848"/>
        <v>0</v>
      </c>
      <c r="S160" s="23">
        <f t="shared" si="848"/>
        <v>0</v>
      </c>
      <c r="T160" s="23">
        <f t="shared" si="848"/>
        <v>0</v>
      </c>
      <c r="U160" s="23">
        <f t="shared" si="848"/>
        <v>0</v>
      </c>
      <c r="V160" s="23">
        <f t="shared" si="848"/>
        <v>0</v>
      </c>
      <c r="W160" s="23">
        <f t="shared" si="848"/>
        <v>0</v>
      </c>
      <c r="X160" s="23">
        <f t="shared" si="848"/>
        <v>0</v>
      </c>
      <c r="Y160" s="23">
        <f t="shared" si="848"/>
        <v>0</v>
      </c>
      <c r="Z160" s="23">
        <f t="shared" si="848"/>
        <v>0</v>
      </c>
      <c r="AA160" s="23">
        <f t="shared" si="848"/>
        <v>0</v>
      </c>
      <c r="AB160" s="23">
        <f t="shared" si="848"/>
        <v>0</v>
      </c>
      <c r="AC160" s="23">
        <f t="shared" si="848"/>
        <v>0</v>
      </c>
      <c r="AD160" s="23">
        <f t="shared" si="848"/>
        <v>0</v>
      </c>
      <c r="AE160" s="23">
        <f t="shared" si="848"/>
        <v>0</v>
      </c>
      <c r="AF160" s="23">
        <f t="shared" si="848"/>
        <v>25000</v>
      </c>
      <c r="AG160" s="23">
        <f t="shared" si="848"/>
        <v>0</v>
      </c>
      <c r="AH160" s="23">
        <f t="shared" si="848"/>
        <v>0</v>
      </c>
      <c r="AI160" s="23">
        <f t="shared" si="848"/>
        <v>0</v>
      </c>
      <c r="AJ160" s="23">
        <f t="shared" si="848"/>
        <v>25000</v>
      </c>
      <c r="AK160" s="23">
        <f t="shared" si="848"/>
        <v>0</v>
      </c>
      <c r="AL160" s="23">
        <f t="shared" si="848"/>
        <v>0</v>
      </c>
      <c r="AM160" s="23">
        <f t="shared" si="848"/>
        <v>25000</v>
      </c>
      <c r="AN160" s="23">
        <f t="shared" si="848"/>
        <v>72500</v>
      </c>
      <c r="AO160" s="23">
        <f t="shared" si="848"/>
        <v>0</v>
      </c>
      <c r="AP160" s="23">
        <f t="shared" si="848"/>
        <v>25000</v>
      </c>
      <c r="AQ160" s="23">
        <f t="shared" si="848"/>
        <v>0</v>
      </c>
      <c r="AR160" s="23">
        <f t="shared" si="848"/>
        <v>47500</v>
      </c>
      <c r="AS160" s="23">
        <f t="shared" si="848"/>
        <v>72500</v>
      </c>
      <c r="AT160" s="23">
        <f t="shared" si="848"/>
        <v>47500</v>
      </c>
      <c r="AU160" s="23">
        <f t="shared" si="848"/>
        <v>25000</v>
      </c>
      <c r="AV160" s="23">
        <f t="shared" si="848"/>
        <v>0</v>
      </c>
      <c r="AW160" s="23">
        <f t="shared" si="848"/>
        <v>25000</v>
      </c>
      <c r="AX160" s="23">
        <f t="shared" si="848"/>
        <v>120000</v>
      </c>
      <c r="AY160" s="23">
        <f t="shared" si="848"/>
        <v>97500</v>
      </c>
      <c r="AZ160" s="23">
        <f t="shared" si="848"/>
        <v>72500</v>
      </c>
      <c r="BA160" s="23">
        <f t="shared" si="848"/>
        <v>50000</v>
      </c>
      <c r="BB160" s="23">
        <f t="shared" si="848"/>
        <v>120000</v>
      </c>
      <c r="BC160" s="23">
        <f t="shared" si="848"/>
        <v>97500</v>
      </c>
      <c r="BD160" s="23">
        <f t="shared" si="848"/>
        <v>72500</v>
      </c>
      <c r="BE160" s="23">
        <f t="shared" si="848"/>
        <v>50000</v>
      </c>
      <c r="BF160" s="23">
        <f t="shared" si="848"/>
        <v>120000</v>
      </c>
      <c r="BG160" s="23">
        <f t="shared" si="848"/>
        <v>97500</v>
      </c>
      <c r="BH160" s="23">
        <f t="shared" si="848"/>
        <v>72500</v>
      </c>
      <c r="BI160" s="23">
        <f t="shared" si="848"/>
        <v>97500</v>
      </c>
      <c r="BJ160" s="23">
        <f t="shared" ref="BJ160:BU160" si="849">(BJ147*$B$64)+(BJ149*$C$64)+(BJ151*$D$64)</f>
        <v>120000</v>
      </c>
      <c r="BK160" s="23">
        <f t="shared" si="849"/>
        <v>25000</v>
      </c>
      <c r="BL160" s="23">
        <f t="shared" si="849"/>
        <v>95000</v>
      </c>
      <c r="BM160" s="23">
        <f t="shared" si="849"/>
        <v>72500</v>
      </c>
      <c r="BN160" s="23">
        <f t="shared" si="849"/>
        <v>120000</v>
      </c>
      <c r="BO160" s="23">
        <f t="shared" si="849"/>
        <v>25000</v>
      </c>
      <c r="BP160" s="23">
        <f t="shared" si="849"/>
        <v>120000</v>
      </c>
      <c r="BQ160" s="23">
        <f t="shared" si="849"/>
        <v>97500</v>
      </c>
      <c r="BR160" s="23">
        <f t="shared" si="849"/>
        <v>145000</v>
      </c>
      <c r="BS160" s="23">
        <f t="shared" si="849"/>
        <v>167500</v>
      </c>
      <c r="BT160" s="23">
        <f t="shared" si="849"/>
        <v>97500</v>
      </c>
      <c r="BU160" s="23">
        <f t="shared" si="849"/>
        <v>145000</v>
      </c>
    </row>
    <row r="161" spans="1:73" ht="15.75" customHeight="1" x14ac:dyDescent="0.2">
      <c r="A161" s="71" t="s">
        <v>667</v>
      </c>
      <c r="B161" s="23">
        <f t="shared" ref="B161:BI161" si="850">(B148*$B$66)+(B150*$C$66)+(B152*$D$66)</f>
        <v>0</v>
      </c>
      <c r="C161" s="23">
        <f t="shared" si="850"/>
        <v>0</v>
      </c>
      <c r="D161" s="23">
        <f t="shared" si="850"/>
        <v>0</v>
      </c>
      <c r="E161" s="23">
        <f t="shared" si="850"/>
        <v>0</v>
      </c>
      <c r="F161" s="23">
        <f t="shared" si="850"/>
        <v>0</v>
      </c>
      <c r="G161" s="23">
        <f t="shared" si="850"/>
        <v>0</v>
      </c>
      <c r="H161" s="23">
        <f t="shared" si="850"/>
        <v>0</v>
      </c>
      <c r="I161" s="23">
        <f t="shared" si="850"/>
        <v>0</v>
      </c>
      <c r="J161" s="23">
        <f t="shared" si="850"/>
        <v>0</v>
      </c>
      <c r="K161" s="23">
        <f t="shared" si="850"/>
        <v>0</v>
      </c>
      <c r="L161" s="23">
        <f t="shared" si="850"/>
        <v>0</v>
      </c>
      <c r="M161" s="23">
        <f t="shared" si="850"/>
        <v>0</v>
      </c>
      <c r="N161" s="23">
        <f t="shared" si="850"/>
        <v>0</v>
      </c>
      <c r="O161" s="23">
        <f t="shared" si="850"/>
        <v>0</v>
      </c>
      <c r="P161" s="23">
        <f t="shared" si="850"/>
        <v>0</v>
      </c>
      <c r="Q161" s="23">
        <f t="shared" si="850"/>
        <v>0</v>
      </c>
      <c r="R161" s="23">
        <f t="shared" si="850"/>
        <v>0</v>
      </c>
      <c r="S161" s="23">
        <f t="shared" si="850"/>
        <v>0</v>
      </c>
      <c r="T161" s="23">
        <f t="shared" si="850"/>
        <v>0</v>
      </c>
      <c r="U161" s="23">
        <f t="shared" si="850"/>
        <v>0</v>
      </c>
      <c r="V161" s="23">
        <f t="shared" si="850"/>
        <v>0</v>
      </c>
      <c r="W161" s="23">
        <f t="shared" si="850"/>
        <v>0</v>
      </c>
      <c r="X161" s="23">
        <f t="shared" si="850"/>
        <v>0</v>
      </c>
      <c r="Y161" s="23">
        <f t="shared" si="850"/>
        <v>0</v>
      </c>
      <c r="Z161" s="23">
        <f t="shared" si="850"/>
        <v>0</v>
      </c>
      <c r="AA161" s="23">
        <f t="shared" si="850"/>
        <v>0</v>
      </c>
      <c r="AB161" s="23">
        <f t="shared" si="850"/>
        <v>0</v>
      </c>
      <c r="AC161" s="23">
        <f t="shared" si="850"/>
        <v>0</v>
      </c>
      <c r="AD161" s="23">
        <f t="shared" si="850"/>
        <v>0</v>
      </c>
      <c r="AE161" s="23">
        <f t="shared" si="850"/>
        <v>0</v>
      </c>
      <c r="AF161" s="23">
        <f t="shared" si="850"/>
        <v>1000</v>
      </c>
      <c r="AG161" s="23">
        <f t="shared" si="850"/>
        <v>1000</v>
      </c>
      <c r="AH161" s="23">
        <f t="shared" si="850"/>
        <v>1000</v>
      </c>
      <c r="AI161" s="23">
        <f t="shared" si="850"/>
        <v>1000</v>
      </c>
      <c r="AJ161" s="23">
        <f t="shared" si="850"/>
        <v>2000</v>
      </c>
      <c r="AK161" s="23">
        <f t="shared" si="850"/>
        <v>2000</v>
      </c>
      <c r="AL161" s="23">
        <f t="shared" si="850"/>
        <v>2000</v>
      </c>
      <c r="AM161" s="23">
        <f t="shared" si="850"/>
        <v>3000</v>
      </c>
      <c r="AN161" s="23">
        <f t="shared" si="850"/>
        <v>5000</v>
      </c>
      <c r="AO161" s="23">
        <f t="shared" si="850"/>
        <v>5000</v>
      </c>
      <c r="AP161" s="23">
        <f t="shared" si="850"/>
        <v>6000</v>
      </c>
      <c r="AQ161" s="23">
        <f t="shared" si="850"/>
        <v>6000</v>
      </c>
      <c r="AR161" s="23">
        <f t="shared" si="850"/>
        <v>6000</v>
      </c>
      <c r="AS161" s="23">
        <f t="shared" si="850"/>
        <v>8000</v>
      </c>
      <c r="AT161" s="23">
        <f t="shared" si="850"/>
        <v>9000</v>
      </c>
      <c r="AU161" s="23">
        <f t="shared" si="850"/>
        <v>10000</v>
      </c>
      <c r="AV161" s="23">
        <f t="shared" si="850"/>
        <v>9000</v>
      </c>
      <c r="AW161" s="23">
        <f t="shared" si="850"/>
        <v>10000</v>
      </c>
      <c r="AX161" s="23">
        <f t="shared" si="850"/>
        <v>13000</v>
      </c>
      <c r="AY161" s="23">
        <f t="shared" si="850"/>
        <v>15000</v>
      </c>
      <c r="AZ161" s="23">
        <f t="shared" si="850"/>
        <v>15000</v>
      </c>
      <c r="BA161" s="23">
        <f t="shared" si="850"/>
        <v>17000</v>
      </c>
      <c r="BB161" s="23">
        <f t="shared" si="850"/>
        <v>19000</v>
      </c>
      <c r="BC161" s="23">
        <f t="shared" si="850"/>
        <v>22000</v>
      </c>
      <c r="BD161" s="23">
        <f t="shared" si="850"/>
        <v>23000</v>
      </c>
      <c r="BE161" s="23">
        <f t="shared" si="850"/>
        <v>23000</v>
      </c>
      <c r="BF161" s="23">
        <f t="shared" si="850"/>
        <v>25000</v>
      </c>
      <c r="BG161" s="23">
        <f t="shared" si="850"/>
        <v>27000</v>
      </c>
      <c r="BH161" s="23">
        <f t="shared" si="850"/>
        <v>29000</v>
      </c>
      <c r="BI161" s="23">
        <f t="shared" si="850"/>
        <v>31000</v>
      </c>
      <c r="BJ161" s="23">
        <f t="shared" ref="BJ161:BU161" si="851">(BJ148*$B$66)+(BJ150*$C$66)+(BJ152*$D$66)</f>
        <v>31000</v>
      </c>
      <c r="BK161" s="23">
        <f t="shared" si="851"/>
        <v>29000</v>
      </c>
      <c r="BL161" s="23">
        <f t="shared" si="851"/>
        <v>29000</v>
      </c>
      <c r="BM161" s="23">
        <f t="shared" si="851"/>
        <v>29000</v>
      </c>
      <c r="BN161" s="23">
        <f t="shared" si="851"/>
        <v>29000</v>
      </c>
      <c r="BO161" s="23">
        <f t="shared" si="851"/>
        <v>27000</v>
      </c>
      <c r="BP161" s="23">
        <f t="shared" si="851"/>
        <v>28000</v>
      </c>
      <c r="BQ161" s="23">
        <f t="shared" si="851"/>
        <v>29000</v>
      </c>
      <c r="BR161" s="23">
        <f t="shared" si="851"/>
        <v>30000</v>
      </c>
      <c r="BS161" s="23">
        <f t="shared" si="851"/>
        <v>31000</v>
      </c>
      <c r="BT161" s="23">
        <f t="shared" si="851"/>
        <v>32000</v>
      </c>
      <c r="BU161" s="23">
        <f t="shared" si="851"/>
        <v>33000</v>
      </c>
    </row>
    <row r="162" spans="1:73" ht="15.75" customHeight="1" thickBot="1" x14ac:dyDescent="0.25">
      <c r="A162" s="71" t="s">
        <v>668</v>
      </c>
      <c r="B162" s="120">
        <f t="shared" ref="B162:BI162" si="852">SUM(B159:B161)</f>
        <v>0</v>
      </c>
      <c r="C162" s="120">
        <f t="shared" si="852"/>
        <v>0</v>
      </c>
      <c r="D162" s="120">
        <f t="shared" si="852"/>
        <v>0</v>
      </c>
      <c r="E162" s="120">
        <f t="shared" si="852"/>
        <v>0</v>
      </c>
      <c r="F162" s="120">
        <f t="shared" si="852"/>
        <v>0</v>
      </c>
      <c r="G162" s="120">
        <f t="shared" si="852"/>
        <v>0</v>
      </c>
      <c r="H162" s="120">
        <f t="shared" si="852"/>
        <v>0</v>
      </c>
      <c r="I162" s="120">
        <f t="shared" si="852"/>
        <v>0</v>
      </c>
      <c r="J162" s="120">
        <f t="shared" si="852"/>
        <v>0</v>
      </c>
      <c r="K162" s="120">
        <f t="shared" si="852"/>
        <v>0</v>
      </c>
      <c r="L162" s="120">
        <f t="shared" si="852"/>
        <v>0</v>
      </c>
      <c r="M162" s="120">
        <f t="shared" si="852"/>
        <v>0</v>
      </c>
      <c r="N162" s="120">
        <f t="shared" si="852"/>
        <v>0</v>
      </c>
      <c r="O162" s="120">
        <f t="shared" si="852"/>
        <v>0</v>
      </c>
      <c r="P162" s="120">
        <f t="shared" si="852"/>
        <v>0</v>
      </c>
      <c r="Q162" s="120">
        <f t="shared" si="852"/>
        <v>0</v>
      </c>
      <c r="R162" s="120">
        <f t="shared" si="852"/>
        <v>0</v>
      </c>
      <c r="S162" s="120">
        <f t="shared" si="852"/>
        <v>0</v>
      </c>
      <c r="T162" s="120">
        <f t="shared" si="852"/>
        <v>0</v>
      </c>
      <c r="U162" s="120">
        <f t="shared" si="852"/>
        <v>0</v>
      </c>
      <c r="V162" s="120">
        <f t="shared" si="852"/>
        <v>0</v>
      </c>
      <c r="W162" s="120">
        <f t="shared" si="852"/>
        <v>0</v>
      </c>
      <c r="X162" s="120">
        <f t="shared" si="852"/>
        <v>0</v>
      </c>
      <c r="Y162" s="120">
        <f t="shared" si="852"/>
        <v>0</v>
      </c>
      <c r="Z162" s="120">
        <f t="shared" si="852"/>
        <v>0</v>
      </c>
      <c r="AA162" s="120">
        <f t="shared" si="852"/>
        <v>0</v>
      </c>
      <c r="AB162" s="120">
        <f t="shared" si="852"/>
        <v>0</v>
      </c>
      <c r="AC162" s="120">
        <f t="shared" si="852"/>
        <v>0</v>
      </c>
      <c r="AD162" s="120">
        <f t="shared" si="852"/>
        <v>0</v>
      </c>
      <c r="AE162" s="120">
        <f t="shared" si="852"/>
        <v>0</v>
      </c>
      <c r="AF162" s="120">
        <f t="shared" si="852"/>
        <v>34437.5</v>
      </c>
      <c r="AG162" s="120">
        <f t="shared" si="852"/>
        <v>9437.5</v>
      </c>
      <c r="AH162" s="120">
        <f t="shared" si="852"/>
        <v>9437.5</v>
      </c>
      <c r="AI162" s="120">
        <f t="shared" si="852"/>
        <v>9437.5</v>
      </c>
      <c r="AJ162" s="120">
        <f t="shared" si="852"/>
        <v>43875</v>
      </c>
      <c r="AK162" s="120">
        <f t="shared" si="852"/>
        <v>18875</v>
      </c>
      <c r="AL162" s="120">
        <f t="shared" si="852"/>
        <v>18875</v>
      </c>
      <c r="AM162" s="120">
        <f t="shared" si="852"/>
        <v>53312.5</v>
      </c>
      <c r="AN162" s="120">
        <f t="shared" si="852"/>
        <v>128125</v>
      </c>
      <c r="AO162" s="120">
        <f t="shared" si="852"/>
        <v>55625</v>
      </c>
      <c r="AP162" s="120">
        <f t="shared" si="852"/>
        <v>90062.5</v>
      </c>
      <c r="AQ162" s="120">
        <f t="shared" si="852"/>
        <v>65062.5</v>
      </c>
      <c r="AR162" s="120">
        <f t="shared" si="852"/>
        <v>121000</v>
      </c>
      <c r="AS162" s="120">
        <f t="shared" si="852"/>
        <v>238208.33333333334</v>
      </c>
      <c r="AT162" s="120">
        <f t="shared" si="852"/>
        <v>231083.33333333334</v>
      </c>
      <c r="AU162" s="120">
        <f t="shared" si="852"/>
        <v>218020.83333333334</v>
      </c>
      <c r="AV162" s="120">
        <f t="shared" si="852"/>
        <v>183583.33333333334</v>
      </c>
      <c r="AW162" s="120">
        <f t="shared" si="852"/>
        <v>218020.83333333334</v>
      </c>
      <c r="AX162" s="120">
        <f t="shared" si="852"/>
        <v>423104.16666666669</v>
      </c>
      <c r="AY162" s="120">
        <f t="shared" si="852"/>
        <v>427916.66666666669</v>
      </c>
      <c r="AZ162" s="120">
        <f t="shared" si="852"/>
        <v>402916.66666666669</v>
      </c>
      <c r="BA162" s="120">
        <f t="shared" si="852"/>
        <v>399291.66666666669</v>
      </c>
      <c r="BB162" s="120">
        <f t="shared" si="852"/>
        <v>569937.5</v>
      </c>
      <c r="BC162" s="120">
        <f t="shared" si="852"/>
        <v>584187.5</v>
      </c>
      <c r="BD162" s="120">
        <f t="shared" si="852"/>
        <v>568625</v>
      </c>
      <c r="BE162" s="120">
        <f t="shared" si="852"/>
        <v>472791.66666666669</v>
      </c>
      <c r="BF162" s="120">
        <f t="shared" si="852"/>
        <v>635000</v>
      </c>
      <c r="BG162" s="120">
        <f t="shared" si="852"/>
        <v>639812.5</v>
      </c>
      <c r="BH162" s="120">
        <f t="shared" si="852"/>
        <v>642125</v>
      </c>
      <c r="BI162" s="120">
        <f t="shared" si="852"/>
        <v>694437.5</v>
      </c>
      <c r="BJ162" s="120">
        <f t="shared" ref="BJ162:BU162" si="853">SUM(BJ159:BJ161)</f>
        <v>716937.5</v>
      </c>
      <c r="BK162" s="120">
        <f t="shared" si="853"/>
        <v>594625</v>
      </c>
      <c r="BL162" s="120">
        <f t="shared" si="853"/>
        <v>737958.33333333337</v>
      </c>
      <c r="BM162" s="120">
        <f t="shared" si="853"/>
        <v>723895.83333333337</v>
      </c>
      <c r="BN162" s="120">
        <f t="shared" si="853"/>
        <v>771395.83333333337</v>
      </c>
      <c r="BO162" s="120">
        <f t="shared" si="853"/>
        <v>649083.33333333337</v>
      </c>
      <c r="BP162" s="120">
        <f t="shared" si="853"/>
        <v>826854.16666666663</v>
      </c>
      <c r="BQ162" s="120">
        <f t="shared" si="853"/>
        <v>822229.16666666663</v>
      </c>
      <c r="BR162" s="120">
        <f t="shared" si="853"/>
        <v>879166.66666666663</v>
      </c>
      <c r="BS162" s="120">
        <f t="shared" si="853"/>
        <v>992875</v>
      </c>
      <c r="BT162" s="120">
        <f t="shared" si="853"/>
        <v>932312.5</v>
      </c>
      <c r="BU162" s="120">
        <f t="shared" si="853"/>
        <v>1062583.3333333335</v>
      </c>
    </row>
    <row r="163" spans="1:73" ht="15.75" customHeight="1" thickTop="1" x14ac:dyDescent="0.2">
      <c r="A163" s="71"/>
      <c r="B163" s="265"/>
      <c r="C163" s="265"/>
      <c r="D163" s="265"/>
      <c r="E163" s="265"/>
      <c r="F163" s="265"/>
      <c r="G163" s="265"/>
      <c r="H163" s="265"/>
      <c r="I163" s="265"/>
      <c r="J163" s="265"/>
      <c r="K163" s="265"/>
      <c r="L163" s="265"/>
      <c r="M163" s="265"/>
      <c r="N163" s="265"/>
      <c r="O163" s="265"/>
      <c r="P163" s="265"/>
      <c r="Q163" s="265"/>
      <c r="R163" s="265"/>
      <c r="S163" s="265"/>
      <c r="T163" s="265"/>
      <c r="U163" s="265"/>
      <c r="V163" s="265"/>
      <c r="W163" s="265"/>
      <c r="X163" s="265"/>
      <c r="Y163" s="265"/>
      <c r="Z163" s="265"/>
      <c r="AA163" s="265"/>
      <c r="AB163" s="265"/>
      <c r="AC163" s="265"/>
      <c r="AD163" s="265"/>
      <c r="AE163" s="265"/>
      <c r="AF163" s="265"/>
      <c r="AG163" s="265"/>
      <c r="AH163" s="265"/>
      <c r="AI163" s="265"/>
      <c r="AJ163" s="265"/>
      <c r="AK163" s="265"/>
      <c r="AL163" s="265"/>
      <c r="AM163" s="265"/>
      <c r="AN163" s="265"/>
      <c r="AO163" s="265"/>
      <c r="AP163" s="265"/>
      <c r="AQ163" s="265"/>
      <c r="AR163" s="265"/>
      <c r="AS163" s="265"/>
      <c r="AT163" s="265"/>
      <c r="AU163" s="265"/>
      <c r="AV163" s="265"/>
      <c r="AW163" s="265"/>
      <c r="AX163" s="265"/>
      <c r="AY163" s="265"/>
      <c r="AZ163" s="265"/>
      <c r="BA163" s="265"/>
      <c r="BB163" s="265"/>
      <c r="BC163" s="265"/>
      <c r="BD163" s="265"/>
      <c r="BE163" s="265"/>
      <c r="BF163" s="265"/>
      <c r="BG163" s="265"/>
      <c r="BH163" s="265"/>
      <c r="BI163" s="265"/>
      <c r="BJ163" s="265"/>
      <c r="BK163" s="265"/>
      <c r="BL163" s="265"/>
      <c r="BM163" s="265"/>
      <c r="BN163" s="265"/>
      <c r="BO163" s="265"/>
      <c r="BP163" s="265"/>
      <c r="BQ163" s="265"/>
      <c r="BR163" s="265"/>
      <c r="BS163" s="265"/>
      <c r="BT163" s="265"/>
      <c r="BU163" s="265"/>
    </row>
    <row r="164" spans="1:73" ht="15.75" customHeight="1" x14ac:dyDescent="0.2">
      <c r="A164" s="125" t="s">
        <v>326</v>
      </c>
      <c r="B164" s="128">
        <v>46023</v>
      </c>
      <c r="C164" s="128">
        <v>46054</v>
      </c>
      <c r="D164" s="128">
        <v>46082</v>
      </c>
      <c r="E164" s="128">
        <v>46113</v>
      </c>
      <c r="F164" s="128">
        <v>46143</v>
      </c>
      <c r="G164" s="128">
        <v>46174</v>
      </c>
      <c r="H164" s="128">
        <v>46204</v>
      </c>
      <c r="I164" s="128">
        <v>46235</v>
      </c>
      <c r="J164" s="128">
        <v>46266</v>
      </c>
      <c r="K164" s="128">
        <v>46296</v>
      </c>
      <c r="L164" s="128">
        <v>46327</v>
      </c>
      <c r="M164" s="128">
        <v>46357</v>
      </c>
      <c r="N164" s="128">
        <v>46388</v>
      </c>
      <c r="O164" s="128">
        <v>46419</v>
      </c>
      <c r="P164" s="128">
        <v>46447</v>
      </c>
      <c r="Q164" s="128">
        <v>46478</v>
      </c>
      <c r="R164" s="128">
        <v>46508</v>
      </c>
      <c r="S164" s="128">
        <v>46539</v>
      </c>
      <c r="T164" s="128">
        <v>46569</v>
      </c>
      <c r="U164" s="128">
        <v>46600</v>
      </c>
      <c r="V164" s="128">
        <v>46631</v>
      </c>
      <c r="W164" s="128">
        <v>46661</v>
      </c>
      <c r="X164" s="128">
        <v>46692</v>
      </c>
      <c r="Y164" s="128">
        <v>46722</v>
      </c>
      <c r="Z164" s="128">
        <v>46753</v>
      </c>
      <c r="AA164" s="128">
        <v>46784</v>
      </c>
      <c r="AB164" s="128">
        <v>46813</v>
      </c>
      <c r="AC164" s="128">
        <v>46844</v>
      </c>
      <c r="AD164" s="128">
        <v>46874</v>
      </c>
      <c r="AE164" s="128">
        <v>46905</v>
      </c>
      <c r="AF164" s="128">
        <v>46935</v>
      </c>
      <c r="AG164" s="128">
        <v>46966</v>
      </c>
      <c r="AH164" s="128">
        <v>46997</v>
      </c>
      <c r="AI164" s="128">
        <v>47027</v>
      </c>
      <c r="AJ164" s="128">
        <v>47058</v>
      </c>
      <c r="AK164" s="128">
        <v>47088</v>
      </c>
      <c r="AL164" s="128">
        <v>47119</v>
      </c>
      <c r="AM164" s="128">
        <v>47150</v>
      </c>
      <c r="AN164" s="128">
        <v>47178</v>
      </c>
      <c r="AO164" s="128">
        <v>47209</v>
      </c>
      <c r="AP164" s="128">
        <v>47239</v>
      </c>
      <c r="AQ164" s="128">
        <v>47270</v>
      </c>
      <c r="AR164" s="128">
        <v>47300</v>
      </c>
      <c r="AS164" s="128">
        <v>47331</v>
      </c>
      <c r="AT164" s="128">
        <v>47362</v>
      </c>
      <c r="AU164" s="128">
        <v>47392</v>
      </c>
      <c r="AV164" s="128">
        <v>47423</v>
      </c>
      <c r="AW164" s="128">
        <v>47453</v>
      </c>
      <c r="AX164" s="128">
        <v>47484</v>
      </c>
      <c r="AY164" s="128">
        <v>47515</v>
      </c>
      <c r="AZ164" s="128">
        <v>47543</v>
      </c>
      <c r="BA164" s="128">
        <v>47574</v>
      </c>
      <c r="BB164" s="128">
        <v>47604</v>
      </c>
      <c r="BC164" s="128">
        <v>47635</v>
      </c>
      <c r="BD164" s="128">
        <v>47665</v>
      </c>
      <c r="BE164" s="128">
        <v>47696</v>
      </c>
      <c r="BF164" s="128">
        <v>47727</v>
      </c>
      <c r="BG164" s="128">
        <v>47757</v>
      </c>
      <c r="BH164" s="128">
        <v>47788</v>
      </c>
      <c r="BI164" s="128">
        <v>47818</v>
      </c>
      <c r="BJ164" s="128">
        <v>47849</v>
      </c>
      <c r="BK164" s="128">
        <v>47880</v>
      </c>
      <c r="BL164" s="128">
        <v>47908</v>
      </c>
      <c r="BM164" s="128">
        <v>47939</v>
      </c>
      <c r="BN164" s="128">
        <v>47969</v>
      </c>
      <c r="BO164" s="128">
        <v>48000</v>
      </c>
      <c r="BP164" s="128">
        <v>48030</v>
      </c>
      <c r="BQ164" s="128">
        <v>48061</v>
      </c>
      <c r="BR164" s="128">
        <v>48092</v>
      </c>
      <c r="BS164" s="128">
        <v>48122</v>
      </c>
      <c r="BT164" s="128">
        <v>48153</v>
      </c>
      <c r="BU164" s="128">
        <v>48183</v>
      </c>
    </row>
    <row r="165" spans="1:73" ht="15.75" customHeight="1" x14ac:dyDescent="0.2">
      <c r="A165" s="71" t="s">
        <v>669</v>
      </c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  <c r="AP165" s="23"/>
      <c r="AQ165" s="23"/>
      <c r="AR165" s="23"/>
      <c r="AS165" s="23"/>
      <c r="AT165" s="23"/>
      <c r="AU165" s="23"/>
      <c r="AV165" s="23"/>
      <c r="AW165" s="23"/>
      <c r="AX165" s="23"/>
      <c r="AY165" s="23"/>
      <c r="AZ165" s="23"/>
      <c r="BA165" s="23"/>
      <c r="BB165" s="23"/>
      <c r="BC165" s="23"/>
      <c r="BD165" s="23"/>
      <c r="BE165" s="23"/>
      <c r="BF165" s="23"/>
      <c r="BG165" s="23"/>
      <c r="BH165" s="23"/>
      <c r="BI165" s="23"/>
      <c r="BJ165" s="23"/>
      <c r="BK165" s="23"/>
      <c r="BL165" s="23"/>
      <c r="BM165" s="23"/>
      <c r="BN165" s="23"/>
      <c r="BO165" s="23"/>
      <c r="BP165" s="23"/>
      <c r="BQ165" s="23"/>
      <c r="BR165" s="23"/>
      <c r="BS165" s="23"/>
      <c r="BT165" s="23"/>
      <c r="BU165" s="23"/>
    </row>
    <row r="166" spans="1:73" ht="15.75" customHeight="1" x14ac:dyDescent="0.2">
      <c r="A166" s="71" t="s">
        <v>670</v>
      </c>
      <c r="B166" s="23">
        <f>B165</f>
        <v>0</v>
      </c>
      <c r="C166" s="23">
        <f t="shared" ref="C166" si="854">B166+C165</f>
        <v>0</v>
      </c>
      <c r="D166" s="23">
        <f t="shared" ref="D166" si="855">C166+D165</f>
        <v>0</v>
      </c>
      <c r="E166" s="23">
        <f t="shared" ref="E166" si="856">D166+E165</f>
        <v>0</v>
      </c>
      <c r="F166" s="23">
        <f t="shared" ref="F166" si="857">E166+F165</f>
        <v>0</v>
      </c>
      <c r="G166" s="23">
        <f>F166+G165</f>
        <v>0</v>
      </c>
      <c r="H166" s="23">
        <f t="shared" ref="H166" si="858">G166+H165</f>
        <v>0</v>
      </c>
      <c r="I166" s="23">
        <f t="shared" ref="I166" si="859">H166+I165</f>
        <v>0</v>
      </c>
      <c r="J166" s="23">
        <f t="shared" ref="J166" si="860">I166+J165</f>
        <v>0</v>
      </c>
      <c r="K166" s="23">
        <f t="shared" ref="K166" si="861">J166+K165</f>
        <v>0</v>
      </c>
      <c r="L166" s="23">
        <f t="shared" ref="L166" si="862">K166+L165</f>
        <v>0</v>
      </c>
      <c r="M166" s="23">
        <f t="shared" ref="M166" si="863">L166+M165</f>
        <v>0</v>
      </c>
      <c r="N166" s="23">
        <f>M166+N165-B165</f>
        <v>0</v>
      </c>
      <c r="O166" s="23">
        <f>N166+O165-C165</f>
        <v>0</v>
      </c>
      <c r="P166" s="23">
        <f>O166+P165-D165</f>
        <v>0</v>
      </c>
      <c r="Q166" s="23">
        <f>P166+Q165-E165</f>
        <v>0</v>
      </c>
      <c r="R166" s="23">
        <f>Q166+R165-F165</f>
        <v>0</v>
      </c>
      <c r="S166" s="23">
        <f t="shared" ref="S166" si="864">R166+S165-G165</f>
        <v>0</v>
      </c>
      <c r="T166" s="23">
        <f t="shared" ref="T166" si="865">S166+T165-H165</f>
        <v>0</v>
      </c>
      <c r="U166" s="23">
        <f t="shared" ref="U166" si="866">T166+U165-I165</f>
        <v>0</v>
      </c>
      <c r="V166" s="23">
        <f t="shared" ref="V166" si="867">U166+V165-J165</f>
        <v>0</v>
      </c>
      <c r="W166" s="23">
        <f t="shared" ref="W166" si="868">V166+W165-K165</f>
        <v>0</v>
      </c>
      <c r="X166" s="23">
        <f t="shared" ref="X166" si="869">W166+X165-L165</f>
        <v>0</v>
      </c>
      <c r="Y166" s="23">
        <f t="shared" ref="Y166" si="870">X166+Y165-M165</f>
        <v>0</v>
      </c>
      <c r="Z166" s="23">
        <f t="shared" ref="Z166" si="871">Y166+Z165</f>
        <v>0</v>
      </c>
      <c r="AA166" s="23">
        <f t="shared" ref="AA166" si="872">Z166+AA165</f>
        <v>0</v>
      </c>
      <c r="AB166" s="23">
        <f t="shared" ref="AB166" si="873">AA166+AB165</f>
        <v>0</v>
      </c>
      <c r="AC166" s="23">
        <f t="shared" ref="AC166" si="874">AB166+AC165</f>
        <v>0</v>
      </c>
      <c r="AD166" s="23">
        <f t="shared" ref="AD166" si="875">AC166+AD165</f>
        <v>0</v>
      </c>
      <c r="AE166" s="23">
        <f t="shared" ref="AE166" si="876">AD166+AE165</f>
        <v>0</v>
      </c>
      <c r="AF166" s="23">
        <f t="shared" ref="AF166" si="877">AE166+AF165</f>
        <v>0</v>
      </c>
      <c r="AG166" s="23">
        <f t="shared" ref="AG166" si="878">AF166+AG165</f>
        <v>0</v>
      </c>
      <c r="AH166" s="23">
        <f t="shared" ref="AH166" si="879">AG166+AH165-V165</f>
        <v>0</v>
      </c>
      <c r="AI166" s="23">
        <f t="shared" ref="AI166" si="880">AH166+AI165</f>
        <v>0</v>
      </c>
      <c r="AJ166" s="23">
        <f t="shared" ref="AJ166" si="881">AI166+AJ165-X165</f>
        <v>0</v>
      </c>
      <c r="AK166" s="23">
        <f t="shared" ref="AK166" si="882">AJ166+AK165-Y165</f>
        <v>0</v>
      </c>
      <c r="AL166" s="23">
        <f t="shared" ref="AL166" si="883">AK166+AL165-Z165</f>
        <v>0</v>
      </c>
      <c r="AM166" s="23">
        <f t="shared" ref="AM166" si="884">AL166+AM165-AA165</f>
        <v>0</v>
      </c>
      <c r="AN166" s="23">
        <f t="shared" ref="AN166" si="885">AM166+AN165-AB165</f>
        <v>0</v>
      </c>
      <c r="AO166" s="23">
        <f t="shared" ref="AO166" si="886">AN166+AO165-AC165</f>
        <v>0</v>
      </c>
      <c r="AP166" s="23">
        <f t="shared" ref="AP166" si="887">AO166+AP165-AD165</f>
        <v>0</v>
      </c>
      <c r="AQ166" s="23">
        <f t="shared" ref="AQ166" si="888">AP166+AQ165-AE165</f>
        <v>0</v>
      </c>
      <c r="AR166" s="23">
        <f t="shared" ref="AR166" si="889">AQ166+AR165-AF165</f>
        <v>0</v>
      </c>
      <c r="AS166" s="23">
        <f t="shared" ref="AS166" si="890">AR166+AS165-AG165</f>
        <v>0</v>
      </c>
      <c r="AT166" s="23">
        <f t="shared" ref="AT166" si="891">AS166+AT165-AH165</f>
        <v>0</v>
      </c>
      <c r="AU166" s="23">
        <f t="shared" ref="AU166" si="892">AT166+AU165-AI165</f>
        <v>0</v>
      </c>
      <c r="AV166" s="23">
        <f t="shared" ref="AV166" si="893">AU166+AV165-AJ165</f>
        <v>0</v>
      </c>
      <c r="AW166" s="23">
        <f t="shared" ref="AW166" si="894">AV166+AW165-AK165</f>
        <v>0</v>
      </c>
      <c r="AX166" s="23">
        <f t="shared" ref="AX166" si="895">AW166+AX165-AL165</f>
        <v>0</v>
      </c>
      <c r="AY166" s="23">
        <f t="shared" ref="AY166" si="896">AX166+AY165-AM165</f>
        <v>0</v>
      </c>
      <c r="AZ166" s="23">
        <f t="shared" ref="AZ166" si="897">AY166+AZ165-AN165</f>
        <v>0</v>
      </c>
      <c r="BA166" s="23">
        <f t="shared" ref="BA166" si="898">AZ166+BA165-AO165</f>
        <v>0</v>
      </c>
      <c r="BB166" s="23">
        <f t="shared" ref="BB166" si="899">BA166+BB165-AP165</f>
        <v>0</v>
      </c>
      <c r="BC166" s="23">
        <f t="shared" ref="BC166" si="900">BB166+BC165-AQ165</f>
        <v>0</v>
      </c>
      <c r="BD166" s="23">
        <f t="shared" ref="BD166" si="901">BC166+BD165-AR165</f>
        <v>0</v>
      </c>
      <c r="BE166" s="23">
        <f t="shared" ref="BE166" si="902">BD166+BE165-AS165</f>
        <v>0</v>
      </c>
      <c r="BF166" s="23">
        <f t="shared" ref="BF166" si="903">BE166+BF165-AT165</f>
        <v>0</v>
      </c>
      <c r="BG166" s="23">
        <f t="shared" ref="BG166" si="904">BF166+BG165-AU165</f>
        <v>0</v>
      </c>
      <c r="BH166" s="23">
        <f t="shared" ref="BH166" si="905">BG166+BH165-AV165</f>
        <v>0</v>
      </c>
      <c r="BI166" s="23">
        <f t="shared" ref="BI166" si="906">BH166+BI165-AW165</f>
        <v>0</v>
      </c>
      <c r="BJ166" s="23">
        <f t="shared" ref="BJ166" si="907">BI166+BJ165-AX165</f>
        <v>0</v>
      </c>
      <c r="BK166" s="23">
        <f t="shared" ref="BK166" si="908">BJ166+BK165-AY165</f>
        <v>0</v>
      </c>
      <c r="BL166" s="23">
        <f t="shared" ref="BL166" si="909">BK166+BL165-AZ165</f>
        <v>0</v>
      </c>
      <c r="BM166" s="23">
        <f t="shared" ref="BM166" si="910">BL166+BM165-BA165</f>
        <v>0</v>
      </c>
      <c r="BN166" s="23">
        <f t="shared" ref="BN166" si="911">BM166+BN165-BB165</f>
        <v>0</v>
      </c>
      <c r="BO166" s="23">
        <f t="shared" ref="BO166" si="912">BN166+BO165-BC165</f>
        <v>0</v>
      </c>
      <c r="BP166" s="23">
        <f t="shared" ref="BP166" si="913">BO166+BP165-BD165</f>
        <v>0</v>
      </c>
      <c r="BQ166" s="23">
        <f t="shared" ref="BQ166" si="914">BP166+BQ165-BE165</f>
        <v>0</v>
      </c>
      <c r="BR166" s="23">
        <f t="shared" ref="BR166" si="915">BQ166+BR165-BF165</f>
        <v>0</v>
      </c>
      <c r="BS166" s="23">
        <f t="shared" ref="BS166" si="916">BR166+BS165-BG165</f>
        <v>0</v>
      </c>
      <c r="BT166" s="23">
        <f t="shared" ref="BT166:BU166" si="917">BS166+BT165-BH165</f>
        <v>0</v>
      </c>
      <c r="BU166" s="23">
        <f t="shared" si="917"/>
        <v>0</v>
      </c>
    </row>
    <row r="167" spans="1:73" ht="15.75" customHeight="1" x14ac:dyDescent="0.2">
      <c r="A167" s="71" t="s">
        <v>671</v>
      </c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  <c r="AP167" s="23"/>
      <c r="AQ167" s="23"/>
      <c r="AR167" s="23"/>
      <c r="AS167" s="23"/>
      <c r="AT167" s="23"/>
      <c r="AU167" s="23"/>
      <c r="AV167" s="23"/>
      <c r="AW167" s="23"/>
      <c r="AX167" s="23"/>
      <c r="AY167" s="23"/>
      <c r="AZ167" s="23"/>
      <c r="BA167" s="23"/>
      <c r="BB167" s="23"/>
      <c r="BC167" s="23"/>
      <c r="BD167" s="23"/>
      <c r="BE167" s="23"/>
      <c r="BF167" s="23"/>
      <c r="BG167" s="23"/>
      <c r="BH167" s="23"/>
      <c r="BI167" s="23"/>
      <c r="BJ167" s="23"/>
      <c r="BK167" s="23"/>
      <c r="BL167" s="23"/>
      <c r="BM167" s="23"/>
      <c r="BN167" s="23"/>
      <c r="BO167" s="23"/>
      <c r="BP167" s="23"/>
      <c r="BQ167" s="23"/>
      <c r="BR167" s="23"/>
      <c r="BS167" s="23"/>
      <c r="BT167" s="23"/>
      <c r="BU167" s="23"/>
    </row>
    <row r="168" spans="1:73" ht="15.75" customHeight="1" x14ac:dyDescent="0.2">
      <c r="A168" s="71" t="s">
        <v>672</v>
      </c>
      <c r="B168" s="23">
        <f>B167</f>
        <v>0</v>
      </c>
      <c r="C168" s="23">
        <f t="shared" ref="C168" si="918">B168+C167</f>
        <v>0</v>
      </c>
      <c r="D168" s="23">
        <f t="shared" ref="D168" si="919">C168+D167</f>
        <v>0</v>
      </c>
      <c r="E168" s="23">
        <f t="shared" ref="E168" si="920">D168+E167</f>
        <v>0</v>
      </c>
      <c r="F168" s="23">
        <f t="shared" ref="F168" si="921">E168+F167</f>
        <v>0</v>
      </c>
      <c r="G168" s="23">
        <f>F168+G167</f>
        <v>0</v>
      </c>
      <c r="H168" s="23">
        <f t="shared" ref="H168" si="922">G168+H167</f>
        <v>0</v>
      </c>
      <c r="I168" s="23">
        <f t="shared" ref="I168" si="923">H168+I167</f>
        <v>0</v>
      </c>
      <c r="J168" s="23">
        <f t="shared" ref="J168" si="924">I168+J167</f>
        <v>0</v>
      </c>
      <c r="K168" s="23">
        <f t="shared" ref="K168" si="925">J168+K167</f>
        <v>0</v>
      </c>
      <c r="L168" s="23">
        <f t="shared" ref="L168" si="926">K168+L167</f>
        <v>0</v>
      </c>
      <c r="M168" s="23">
        <f t="shared" ref="M168" si="927">L168+M167</f>
        <v>0</v>
      </c>
      <c r="N168" s="23">
        <f>M168+N167-B167</f>
        <v>0</v>
      </c>
      <c r="O168" s="23">
        <f>N168+O167-C167</f>
        <v>0</v>
      </c>
      <c r="P168" s="23">
        <f>O168+P167-D167</f>
        <v>0</v>
      </c>
      <c r="Q168" s="23">
        <f>P168+Q167-E167</f>
        <v>0</v>
      </c>
      <c r="R168" s="23">
        <f>Q168+R167-F167</f>
        <v>0</v>
      </c>
      <c r="S168" s="23">
        <f t="shared" ref="S168" si="928">R168+S167-G167</f>
        <v>0</v>
      </c>
      <c r="T168" s="23">
        <f t="shared" ref="T168" si="929">S168+T167-H167</f>
        <v>0</v>
      </c>
      <c r="U168" s="23">
        <f t="shared" ref="U168" si="930">T168+U167-I167</f>
        <v>0</v>
      </c>
      <c r="V168" s="23">
        <f t="shared" ref="V168" si="931">U168+V167-J167</f>
        <v>0</v>
      </c>
      <c r="W168" s="23">
        <f t="shared" ref="W168" si="932">V168+W167-K167</f>
        <v>0</v>
      </c>
      <c r="X168" s="23">
        <f t="shared" ref="X168" si="933">W168+X167-L167</f>
        <v>0</v>
      </c>
      <c r="Y168" s="23">
        <f t="shared" ref="Y168" si="934">X168+Y167-M167</f>
        <v>0</v>
      </c>
      <c r="Z168" s="23">
        <f t="shared" ref="Z168" si="935">Y168+Z167</f>
        <v>0</v>
      </c>
      <c r="AA168" s="23">
        <f t="shared" ref="AA168" si="936">Z168+AA167</f>
        <v>0</v>
      </c>
      <c r="AB168" s="23">
        <f t="shared" ref="AB168" si="937">AA168+AB167</f>
        <v>0</v>
      </c>
      <c r="AC168" s="23">
        <f t="shared" ref="AC168" si="938">AB168+AC167</f>
        <v>0</v>
      </c>
      <c r="AD168" s="23">
        <f t="shared" ref="AD168" si="939">AC168+AD167</f>
        <v>0</v>
      </c>
      <c r="AE168" s="23">
        <f t="shared" ref="AE168" si="940">AD168+AE167</f>
        <v>0</v>
      </c>
      <c r="AF168" s="23">
        <f t="shared" ref="AF168" si="941">AE168+AF167</f>
        <v>0</v>
      </c>
      <c r="AG168" s="23">
        <f t="shared" ref="AG168" si="942">AF168+AG167</f>
        <v>0</v>
      </c>
      <c r="AH168" s="23">
        <f t="shared" ref="AH168" si="943">AG168+AH167-V167</f>
        <v>0</v>
      </c>
      <c r="AI168" s="23">
        <f t="shared" ref="AI168" si="944">AH168+AI167</f>
        <v>0</v>
      </c>
      <c r="AJ168" s="23">
        <f t="shared" ref="AJ168" si="945">AI168+AJ167-X167</f>
        <v>0</v>
      </c>
      <c r="AK168" s="23">
        <f t="shared" ref="AK168" si="946">AJ168+AK167-Y167</f>
        <v>0</v>
      </c>
      <c r="AL168" s="23">
        <f t="shared" ref="AL168" si="947">AK168+AL167-Z167</f>
        <v>0</v>
      </c>
      <c r="AM168" s="23">
        <f t="shared" ref="AM168" si="948">AL168+AM167-AA167</f>
        <v>0</v>
      </c>
      <c r="AN168" s="23">
        <f t="shared" ref="AN168" si="949">AM168+AN167-AB167</f>
        <v>0</v>
      </c>
      <c r="AO168" s="23">
        <f t="shared" ref="AO168" si="950">AN168+AO167-AC167</f>
        <v>0</v>
      </c>
      <c r="AP168" s="23">
        <f t="shared" ref="AP168" si="951">AO168+AP167-AD167</f>
        <v>0</v>
      </c>
      <c r="AQ168" s="23">
        <f t="shared" ref="AQ168" si="952">AP168+AQ167-AE167</f>
        <v>0</v>
      </c>
      <c r="AR168" s="23">
        <f t="shared" ref="AR168" si="953">AQ168+AR167-AF167</f>
        <v>0</v>
      </c>
      <c r="AS168" s="23">
        <f t="shared" ref="AS168" si="954">AR168+AS167-AG167</f>
        <v>0</v>
      </c>
      <c r="AT168" s="23">
        <f t="shared" ref="AT168" si="955">AS168+AT167-AH167</f>
        <v>0</v>
      </c>
      <c r="AU168" s="23">
        <f t="shared" ref="AU168" si="956">AT168+AU167-AI167</f>
        <v>0</v>
      </c>
      <c r="AV168" s="23">
        <f t="shared" ref="AV168" si="957">AU168+AV167-AJ167</f>
        <v>0</v>
      </c>
      <c r="AW168" s="23">
        <f t="shared" ref="AW168" si="958">AV168+AW167-AK167</f>
        <v>0</v>
      </c>
      <c r="AX168" s="23">
        <f t="shared" ref="AX168" si="959">AW168+AX167-AL167</f>
        <v>0</v>
      </c>
      <c r="AY168" s="23">
        <f t="shared" ref="AY168" si="960">AX168+AY167-AM167</f>
        <v>0</v>
      </c>
      <c r="AZ168" s="23">
        <f t="shared" ref="AZ168" si="961">AY168+AZ167-AN167</f>
        <v>0</v>
      </c>
      <c r="BA168" s="23">
        <f t="shared" ref="BA168" si="962">AZ168+BA167-AO167</f>
        <v>0</v>
      </c>
      <c r="BB168" s="23">
        <f t="shared" ref="BB168" si="963">BA168+BB167-AP167</f>
        <v>0</v>
      </c>
      <c r="BC168" s="23">
        <f t="shared" ref="BC168" si="964">BB168+BC167-AQ167</f>
        <v>0</v>
      </c>
      <c r="BD168" s="23">
        <f t="shared" ref="BD168" si="965">BC168+BD167-AR167</f>
        <v>0</v>
      </c>
      <c r="BE168" s="23">
        <f t="shared" ref="BE168" si="966">BD168+BE167-AS167</f>
        <v>0</v>
      </c>
      <c r="BF168" s="23">
        <f>BE168+BF167-AT167</f>
        <v>0</v>
      </c>
      <c r="BG168" s="23">
        <f t="shared" ref="BG168" si="967">BF168+BG167-AU167</f>
        <v>0</v>
      </c>
      <c r="BH168" s="23">
        <f t="shared" ref="BH168" si="968">BG168+BH167-AV167</f>
        <v>0</v>
      </c>
      <c r="BI168" s="23">
        <f t="shared" ref="BI168" si="969">BH168+BI167-AW167</f>
        <v>0</v>
      </c>
      <c r="BJ168" s="23">
        <f t="shared" ref="BJ168" si="970">BI168+BJ167-AX167</f>
        <v>0</v>
      </c>
      <c r="BK168" s="23">
        <f t="shared" ref="BK168" si="971">BJ168+BK167-AY167</f>
        <v>0</v>
      </c>
      <c r="BL168" s="23">
        <f t="shared" ref="BL168" si="972">BK168+BL167-AZ167</f>
        <v>0</v>
      </c>
      <c r="BM168" s="23">
        <f t="shared" ref="BM168" si="973">BL168+BM167-BA167</f>
        <v>0</v>
      </c>
      <c r="BN168" s="23">
        <f t="shared" ref="BN168" si="974">BM168+BN167-BB167</f>
        <v>0</v>
      </c>
      <c r="BO168" s="23">
        <f t="shared" ref="BO168" si="975">BN168+BO167-BC167</f>
        <v>0</v>
      </c>
      <c r="BP168" s="23">
        <f t="shared" ref="BP168" si="976">BO168+BP167-BD167</f>
        <v>0</v>
      </c>
      <c r="BQ168" s="23">
        <f t="shared" ref="BQ168" si="977">BP168+BQ167-BE167</f>
        <v>0</v>
      </c>
      <c r="BR168" s="23">
        <f t="shared" ref="BR168" si="978">BQ168+BR167-BF167</f>
        <v>0</v>
      </c>
      <c r="BS168" s="23">
        <f t="shared" ref="BS168" si="979">BR168+BS167-BG167</f>
        <v>0</v>
      </c>
      <c r="BT168" s="23">
        <f t="shared" ref="BT168:BU168" si="980">BS168+BT167-BH167</f>
        <v>0</v>
      </c>
      <c r="BU168" s="23">
        <f t="shared" si="980"/>
        <v>0</v>
      </c>
    </row>
    <row r="169" spans="1:73" ht="15.75" customHeight="1" x14ac:dyDescent="0.2">
      <c r="A169" s="71" t="s">
        <v>673</v>
      </c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  <c r="AP169" s="23"/>
      <c r="AQ169" s="23"/>
      <c r="AR169" s="23"/>
      <c r="AS169" s="23"/>
      <c r="AT169" s="23"/>
      <c r="AU169" s="23"/>
      <c r="AV169" s="23"/>
      <c r="AW169" s="23"/>
      <c r="AX169" s="23"/>
      <c r="AY169" s="23"/>
      <c r="AZ169" s="23"/>
      <c r="BA169" s="23"/>
      <c r="BB169" s="23"/>
      <c r="BC169" s="23"/>
      <c r="BD169" s="23"/>
      <c r="BE169" s="23"/>
      <c r="BF169" s="23"/>
      <c r="BG169" s="23"/>
      <c r="BH169" s="23"/>
      <c r="BI169" s="23"/>
      <c r="BJ169" s="23"/>
      <c r="BK169" s="23"/>
      <c r="BL169" s="23"/>
      <c r="BM169" s="23"/>
      <c r="BN169" s="23"/>
      <c r="BO169" s="23"/>
      <c r="BP169" s="23"/>
      <c r="BQ169" s="23"/>
      <c r="BR169" s="23"/>
      <c r="BS169" s="23"/>
      <c r="BT169" s="23"/>
      <c r="BU169" s="23"/>
    </row>
    <row r="170" spans="1:73" ht="15.75" customHeight="1" x14ac:dyDescent="0.2">
      <c r="A170" s="71" t="s">
        <v>674</v>
      </c>
      <c r="B170" s="23">
        <f>B169</f>
        <v>0</v>
      </c>
      <c r="C170" s="23">
        <f t="shared" ref="C170" si="981">B170+C169</f>
        <v>0</v>
      </c>
      <c r="D170" s="23">
        <f t="shared" ref="D170" si="982">C170+D169</f>
        <v>0</v>
      </c>
      <c r="E170" s="23">
        <f t="shared" ref="E170" si="983">D170+E169</f>
        <v>0</v>
      </c>
      <c r="F170" s="23">
        <f t="shared" ref="F170" si="984">E170+F169</f>
        <v>0</v>
      </c>
      <c r="G170" s="23">
        <f>F170+G169</f>
        <v>0</v>
      </c>
      <c r="H170" s="23">
        <f t="shared" ref="H170" si="985">G170+H169</f>
        <v>0</v>
      </c>
      <c r="I170" s="23">
        <f t="shared" ref="I170" si="986">H170+I169</f>
        <v>0</v>
      </c>
      <c r="J170" s="23">
        <f t="shared" ref="J170" si="987">I170+J169</f>
        <v>0</v>
      </c>
      <c r="K170" s="23">
        <f t="shared" ref="K170" si="988">J170+K169</f>
        <v>0</v>
      </c>
      <c r="L170" s="23">
        <f t="shared" ref="L170" si="989">K170+L169</f>
        <v>0</v>
      </c>
      <c r="M170" s="23">
        <f t="shared" ref="M170" si="990">L170+M169</f>
        <v>0</v>
      </c>
      <c r="N170" s="23">
        <f>M170+N169-B169</f>
        <v>0</v>
      </c>
      <c r="O170" s="23">
        <f>N170+O169-C169</f>
        <v>0</v>
      </c>
      <c r="P170" s="23">
        <f>O170+P169-D169</f>
        <v>0</v>
      </c>
      <c r="Q170" s="23">
        <f>P170+Q169-E169</f>
        <v>0</v>
      </c>
      <c r="R170" s="23">
        <f>Q170+R169-F169</f>
        <v>0</v>
      </c>
      <c r="S170" s="23">
        <f t="shared" ref="S170" si="991">R170+S169-G169</f>
        <v>0</v>
      </c>
      <c r="T170" s="23">
        <f t="shared" ref="T170" si="992">S170+T169-H169</f>
        <v>0</v>
      </c>
      <c r="U170" s="23">
        <f t="shared" ref="U170" si="993">T170+U169-I169</f>
        <v>0</v>
      </c>
      <c r="V170" s="23">
        <f t="shared" ref="V170" si="994">U170+V169-J169</f>
        <v>0</v>
      </c>
      <c r="W170" s="23">
        <f t="shared" ref="W170" si="995">V170+W169-K169</f>
        <v>0</v>
      </c>
      <c r="X170" s="23">
        <f t="shared" ref="X170" si="996">W170+X169-L169</f>
        <v>0</v>
      </c>
      <c r="Y170" s="23">
        <f t="shared" ref="Y170" si="997">X170+Y169-M169</f>
        <v>0</v>
      </c>
      <c r="Z170" s="23">
        <f t="shared" ref="Z170" si="998">Y170+Z169</f>
        <v>0</v>
      </c>
      <c r="AA170" s="23">
        <f t="shared" ref="AA170" si="999">Z170+AA169</f>
        <v>0</v>
      </c>
      <c r="AB170" s="23">
        <f t="shared" ref="AB170" si="1000">AA170+AB169</f>
        <v>0</v>
      </c>
      <c r="AC170" s="23">
        <f t="shared" ref="AC170" si="1001">AB170+AC169</f>
        <v>0</v>
      </c>
      <c r="AD170" s="23">
        <f t="shared" ref="AD170" si="1002">AC170+AD169</f>
        <v>0</v>
      </c>
      <c r="AE170" s="23">
        <f t="shared" ref="AE170" si="1003">AD170+AE169</f>
        <v>0</v>
      </c>
      <c r="AF170" s="23">
        <f t="shared" ref="AF170" si="1004">AE170+AF169</f>
        <v>0</v>
      </c>
      <c r="AG170" s="23">
        <f t="shared" ref="AG170" si="1005">AF170+AG169</f>
        <v>0</v>
      </c>
      <c r="AH170" s="23">
        <f t="shared" ref="AH170" si="1006">AG170+AH169-V169</f>
        <v>0</v>
      </c>
      <c r="AI170" s="23">
        <f t="shared" ref="AI170" si="1007">AH170+AI169</f>
        <v>0</v>
      </c>
      <c r="AJ170" s="23">
        <f t="shared" ref="AJ170" si="1008">AI170+AJ169-X169</f>
        <v>0</v>
      </c>
      <c r="AK170" s="23">
        <f t="shared" ref="AK170" si="1009">AJ170+AK169-Y169</f>
        <v>0</v>
      </c>
      <c r="AL170" s="23">
        <f t="shared" ref="AL170" si="1010">AK170+AL169-Z169</f>
        <v>0</v>
      </c>
      <c r="AM170" s="23">
        <f t="shared" ref="AM170" si="1011">AL170+AM169-AA169</f>
        <v>0</v>
      </c>
      <c r="AN170" s="23">
        <f t="shared" ref="AN170" si="1012">AM170+AN169-AB169</f>
        <v>0</v>
      </c>
      <c r="AO170" s="23">
        <f t="shared" ref="AO170" si="1013">AN170+AO169-AC169</f>
        <v>0</v>
      </c>
      <c r="AP170" s="23">
        <f t="shared" ref="AP170" si="1014">AO170+AP169-AD169</f>
        <v>0</v>
      </c>
      <c r="AQ170" s="23">
        <f t="shared" ref="AQ170" si="1015">AP170+AQ169-AE169</f>
        <v>0</v>
      </c>
      <c r="AR170" s="23">
        <f t="shared" ref="AR170" si="1016">AQ170+AR169-AF169</f>
        <v>0</v>
      </c>
      <c r="AS170" s="23">
        <f t="shared" ref="AS170" si="1017">AR170+AS169-AG169</f>
        <v>0</v>
      </c>
      <c r="AT170" s="23">
        <f t="shared" ref="AT170" si="1018">AS170+AT169-AH169</f>
        <v>0</v>
      </c>
      <c r="AU170" s="23">
        <f t="shared" ref="AU170" si="1019">AT170+AU169-AI169</f>
        <v>0</v>
      </c>
      <c r="AV170" s="23">
        <f t="shared" ref="AV170" si="1020">AU170+AV169-AJ169</f>
        <v>0</v>
      </c>
      <c r="AW170" s="23">
        <f t="shared" ref="AW170" si="1021">AV170+AW169-AK169</f>
        <v>0</v>
      </c>
      <c r="AX170" s="23">
        <f t="shared" ref="AX170" si="1022">AW170+AX169-AL169</f>
        <v>0</v>
      </c>
      <c r="AY170" s="23">
        <f t="shared" ref="AY170" si="1023">AX170+AY169-AM169</f>
        <v>0</v>
      </c>
      <c r="AZ170" s="23">
        <f t="shared" ref="AZ170" si="1024">AY170+AZ169-AN169</f>
        <v>0</v>
      </c>
      <c r="BA170" s="23">
        <f t="shared" ref="BA170" si="1025">AZ170+BA169-AO169</f>
        <v>0</v>
      </c>
      <c r="BB170" s="23">
        <f t="shared" ref="BB170" si="1026">BA170+BB169-AP169</f>
        <v>0</v>
      </c>
      <c r="BC170" s="23">
        <f t="shared" ref="BC170" si="1027">BB170+BC169-AQ169</f>
        <v>0</v>
      </c>
      <c r="BD170" s="23">
        <f t="shared" ref="BD170" si="1028">BC170+BD169-AR169</f>
        <v>0</v>
      </c>
      <c r="BE170" s="23">
        <f t="shared" ref="BE170" si="1029">BD170+BE169-AS169</f>
        <v>0</v>
      </c>
      <c r="BF170" s="23">
        <f t="shared" ref="BF170" si="1030">BE170+BF169-AT169</f>
        <v>0</v>
      </c>
      <c r="BG170" s="23">
        <f t="shared" ref="BG170" si="1031">BF170+BG169-AU169</f>
        <v>0</v>
      </c>
      <c r="BH170" s="23">
        <f t="shared" ref="BH170" si="1032">BG170+BH169-AV169</f>
        <v>0</v>
      </c>
      <c r="BI170" s="23">
        <f t="shared" ref="BI170" si="1033">BH170+BI169-AW169</f>
        <v>0</v>
      </c>
      <c r="BJ170" s="23">
        <f t="shared" ref="BJ170" si="1034">BI170+BJ169-AX169</f>
        <v>0</v>
      </c>
      <c r="BK170" s="23">
        <f t="shared" ref="BK170" si="1035">BJ170+BK169-AY169</f>
        <v>0</v>
      </c>
      <c r="BL170" s="23">
        <f t="shared" ref="BL170" si="1036">BK170+BL169-AZ169</f>
        <v>0</v>
      </c>
      <c r="BM170" s="23">
        <f t="shared" ref="BM170" si="1037">BL170+BM169-BA169</f>
        <v>0</v>
      </c>
      <c r="BN170" s="23">
        <f t="shared" ref="BN170" si="1038">BM170+BN169-BB169</f>
        <v>0</v>
      </c>
      <c r="BO170" s="23">
        <f t="shared" ref="BO170" si="1039">BN170+BO169-BC169</f>
        <v>0</v>
      </c>
      <c r="BP170" s="23">
        <f t="shared" ref="BP170" si="1040">BO170+BP169-BD169</f>
        <v>0</v>
      </c>
      <c r="BQ170" s="23">
        <f t="shared" ref="BQ170" si="1041">BP170+BQ169-BE169</f>
        <v>0</v>
      </c>
      <c r="BR170" s="23">
        <f t="shared" ref="BR170" si="1042">BQ170+BR169-BF169</f>
        <v>0</v>
      </c>
      <c r="BS170" s="23">
        <f t="shared" ref="BS170" si="1043">BR170+BS169-BG169</f>
        <v>0</v>
      </c>
      <c r="BT170" s="23">
        <f t="shared" ref="BT170:BU170" si="1044">BS170+BT169-BH169</f>
        <v>0</v>
      </c>
      <c r="BU170" s="23">
        <f t="shared" si="1044"/>
        <v>0</v>
      </c>
    </row>
    <row r="171" spans="1:73" ht="15.75" customHeight="1" x14ac:dyDescent="0.15"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  <c r="AP171" s="23"/>
      <c r="AQ171" s="23"/>
      <c r="AR171" s="23"/>
      <c r="AS171" s="23"/>
      <c r="AT171" s="23"/>
      <c r="AU171" s="23"/>
      <c r="AV171" s="23"/>
      <c r="AW171" s="23"/>
      <c r="AX171" s="23"/>
      <c r="AY171" s="23"/>
      <c r="AZ171" s="23"/>
      <c r="BA171" s="23"/>
      <c r="BB171" s="23"/>
      <c r="BC171" s="23"/>
      <c r="BD171" s="23"/>
      <c r="BE171" s="23"/>
      <c r="BF171" s="23"/>
      <c r="BG171" s="23"/>
      <c r="BH171" s="23"/>
      <c r="BI171" s="23"/>
      <c r="BJ171" s="23"/>
      <c r="BK171" s="23"/>
      <c r="BL171" s="23"/>
      <c r="BM171" s="23"/>
      <c r="BN171" s="23"/>
      <c r="BO171" s="23"/>
      <c r="BP171" s="23"/>
      <c r="BQ171" s="23"/>
      <c r="BR171" s="23"/>
      <c r="BS171" s="23"/>
      <c r="BT171" s="23"/>
      <c r="BU171" s="23"/>
    </row>
    <row r="172" spans="1:73" ht="15.75" customHeight="1" x14ac:dyDescent="0.2">
      <c r="A172" s="71" t="s">
        <v>675</v>
      </c>
      <c r="B172" s="23">
        <f t="shared" ref="B172:BI172" si="1045">(B166*$B$67/12)+(B168*$C$67/12)+(B170*$D$67/12)</f>
        <v>0</v>
      </c>
      <c r="C172" s="23">
        <f t="shared" si="1045"/>
        <v>0</v>
      </c>
      <c r="D172" s="23">
        <f t="shared" si="1045"/>
        <v>0</v>
      </c>
      <c r="E172" s="23">
        <f t="shared" si="1045"/>
        <v>0</v>
      </c>
      <c r="F172" s="23">
        <f t="shared" si="1045"/>
        <v>0</v>
      </c>
      <c r="G172" s="23">
        <f t="shared" si="1045"/>
        <v>0</v>
      </c>
      <c r="H172" s="23">
        <f t="shared" si="1045"/>
        <v>0</v>
      </c>
      <c r="I172" s="23">
        <f t="shared" si="1045"/>
        <v>0</v>
      </c>
      <c r="J172" s="23">
        <f t="shared" si="1045"/>
        <v>0</v>
      </c>
      <c r="K172" s="23">
        <f t="shared" si="1045"/>
        <v>0</v>
      </c>
      <c r="L172" s="23">
        <f t="shared" si="1045"/>
        <v>0</v>
      </c>
      <c r="M172" s="23">
        <f t="shared" si="1045"/>
        <v>0</v>
      </c>
      <c r="N172" s="23">
        <f t="shared" si="1045"/>
        <v>0</v>
      </c>
      <c r="O172" s="23">
        <f t="shared" si="1045"/>
        <v>0</v>
      </c>
      <c r="P172" s="23">
        <f t="shared" si="1045"/>
        <v>0</v>
      </c>
      <c r="Q172" s="23">
        <f t="shared" si="1045"/>
        <v>0</v>
      </c>
      <c r="R172" s="23">
        <f t="shared" si="1045"/>
        <v>0</v>
      </c>
      <c r="S172" s="23">
        <f t="shared" si="1045"/>
        <v>0</v>
      </c>
      <c r="T172" s="23">
        <f t="shared" si="1045"/>
        <v>0</v>
      </c>
      <c r="U172" s="23">
        <f t="shared" si="1045"/>
        <v>0</v>
      </c>
      <c r="V172" s="23">
        <f t="shared" si="1045"/>
        <v>0</v>
      </c>
      <c r="W172" s="23">
        <f t="shared" si="1045"/>
        <v>0</v>
      </c>
      <c r="X172" s="23">
        <f t="shared" si="1045"/>
        <v>0</v>
      </c>
      <c r="Y172" s="23">
        <f t="shared" si="1045"/>
        <v>0</v>
      </c>
      <c r="Z172" s="23">
        <f t="shared" si="1045"/>
        <v>0</v>
      </c>
      <c r="AA172" s="23">
        <f t="shared" si="1045"/>
        <v>0</v>
      </c>
      <c r="AB172" s="23">
        <f t="shared" si="1045"/>
        <v>0</v>
      </c>
      <c r="AC172" s="23">
        <f t="shared" si="1045"/>
        <v>0</v>
      </c>
      <c r="AD172" s="23">
        <f t="shared" si="1045"/>
        <v>0</v>
      </c>
      <c r="AE172" s="23">
        <f t="shared" si="1045"/>
        <v>0</v>
      </c>
      <c r="AF172" s="23">
        <f t="shared" si="1045"/>
        <v>0</v>
      </c>
      <c r="AG172" s="23">
        <f t="shared" si="1045"/>
        <v>0</v>
      </c>
      <c r="AH172" s="23">
        <f t="shared" si="1045"/>
        <v>0</v>
      </c>
      <c r="AI172" s="23">
        <f t="shared" si="1045"/>
        <v>0</v>
      </c>
      <c r="AJ172" s="23">
        <f t="shared" si="1045"/>
        <v>0</v>
      </c>
      <c r="AK172" s="23">
        <f t="shared" si="1045"/>
        <v>0</v>
      </c>
      <c r="AL172" s="23">
        <f t="shared" si="1045"/>
        <v>0</v>
      </c>
      <c r="AM172" s="23">
        <f t="shared" si="1045"/>
        <v>0</v>
      </c>
      <c r="AN172" s="23">
        <f t="shared" si="1045"/>
        <v>0</v>
      </c>
      <c r="AO172" s="23">
        <f t="shared" si="1045"/>
        <v>0</v>
      </c>
      <c r="AP172" s="23">
        <f t="shared" si="1045"/>
        <v>0</v>
      </c>
      <c r="AQ172" s="23">
        <f t="shared" si="1045"/>
        <v>0</v>
      </c>
      <c r="AR172" s="23">
        <f t="shared" si="1045"/>
        <v>0</v>
      </c>
      <c r="AS172" s="23">
        <f t="shared" si="1045"/>
        <v>0</v>
      </c>
      <c r="AT172" s="23">
        <f t="shared" si="1045"/>
        <v>0</v>
      </c>
      <c r="AU172" s="23">
        <f t="shared" si="1045"/>
        <v>0</v>
      </c>
      <c r="AV172" s="23">
        <f t="shared" si="1045"/>
        <v>0</v>
      </c>
      <c r="AW172" s="23">
        <f t="shared" si="1045"/>
        <v>0</v>
      </c>
      <c r="AX172" s="23">
        <f t="shared" si="1045"/>
        <v>0</v>
      </c>
      <c r="AY172" s="23">
        <f t="shared" si="1045"/>
        <v>0</v>
      </c>
      <c r="AZ172" s="23">
        <f t="shared" si="1045"/>
        <v>0</v>
      </c>
      <c r="BA172" s="23">
        <f t="shared" si="1045"/>
        <v>0</v>
      </c>
      <c r="BB172" s="23">
        <f t="shared" si="1045"/>
        <v>0</v>
      </c>
      <c r="BC172" s="23">
        <f t="shared" si="1045"/>
        <v>0</v>
      </c>
      <c r="BD172" s="23">
        <f t="shared" si="1045"/>
        <v>0</v>
      </c>
      <c r="BE172" s="23">
        <f t="shared" si="1045"/>
        <v>0</v>
      </c>
      <c r="BF172" s="23">
        <f t="shared" si="1045"/>
        <v>0</v>
      </c>
      <c r="BG172" s="23">
        <f t="shared" si="1045"/>
        <v>0</v>
      </c>
      <c r="BH172" s="23">
        <f t="shared" si="1045"/>
        <v>0</v>
      </c>
      <c r="BI172" s="23">
        <f t="shared" si="1045"/>
        <v>0</v>
      </c>
      <c r="BJ172" s="23">
        <f t="shared" ref="BJ172:BU172" si="1046">(BJ166*$B$67/12)+(BJ168*$C$67/12)+(BJ170*$D$67/12)</f>
        <v>0</v>
      </c>
      <c r="BK172" s="23">
        <f t="shared" si="1046"/>
        <v>0</v>
      </c>
      <c r="BL172" s="23">
        <f t="shared" si="1046"/>
        <v>0</v>
      </c>
      <c r="BM172" s="23">
        <f t="shared" si="1046"/>
        <v>0</v>
      </c>
      <c r="BN172" s="23">
        <f t="shared" si="1046"/>
        <v>0</v>
      </c>
      <c r="BO172" s="23">
        <f t="shared" si="1046"/>
        <v>0</v>
      </c>
      <c r="BP172" s="23">
        <f t="shared" si="1046"/>
        <v>0</v>
      </c>
      <c r="BQ172" s="23">
        <f t="shared" si="1046"/>
        <v>0</v>
      </c>
      <c r="BR172" s="23">
        <f t="shared" si="1046"/>
        <v>0</v>
      </c>
      <c r="BS172" s="23">
        <f t="shared" si="1046"/>
        <v>0</v>
      </c>
      <c r="BT172" s="23">
        <f t="shared" si="1046"/>
        <v>0</v>
      </c>
      <c r="BU172" s="23">
        <f t="shared" si="1046"/>
        <v>0</v>
      </c>
    </row>
    <row r="173" spans="1:73" ht="15.75" customHeight="1" x14ac:dyDescent="0.2">
      <c r="A173" s="71" t="s">
        <v>676</v>
      </c>
      <c r="B173" s="23">
        <f t="shared" ref="B173:BI173" si="1047">B165*$B$64+B167*$C$64+B169*$D$64</f>
        <v>0</v>
      </c>
      <c r="C173" s="23">
        <f t="shared" si="1047"/>
        <v>0</v>
      </c>
      <c r="D173" s="23">
        <f t="shared" si="1047"/>
        <v>0</v>
      </c>
      <c r="E173" s="23">
        <f t="shared" si="1047"/>
        <v>0</v>
      </c>
      <c r="F173" s="23">
        <f t="shared" si="1047"/>
        <v>0</v>
      </c>
      <c r="G173" s="23">
        <f t="shared" si="1047"/>
        <v>0</v>
      </c>
      <c r="H173" s="23">
        <f t="shared" si="1047"/>
        <v>0</v>
      </c>
      <c r="I173" s="23">
        <f t="shared" si="1047"/>
        <v>0</v>
      </c>
      <c r="J173" s="23">
        <f t="shared" si="1047"/>
        <v>0</v>
      </c>
      <c r="K173" s="23">
        <f t="shared" si="1047"/>
        <v>0</v>
      </c>
      <c r="L173" s="23">
        <f t="shared" si="1047"/>
        <v>0</v>
      </c>
      <c r="M173" s="23">
        <f t="shared" si="1047"/>
        <v>0</v>
      </c>
      <c r="N173" s="23">
        <f t="shared" si="1047"/>
        <v>0</v>
      </c>
      <c r="O173" s="23">
        <f t="shared" si="1047"/>
        <v>0</v>
      </c>
      <c r="P173" s="23">
        <f t="shared" si="1047"/>
        <v>0</v>
      </c>
      <c r="Q173" s="23">
        <f t="shared" si="1047"/>
        <v>0</v>
      </c>
      <c r="R173" s="23">
        <f t="shared" si="1047"/>
        <v>0</v>
      </c>
      <c r="S173" s="23">
        <f t="shared" si="1047"/>
        <v>0</v>
      </c>
      <c r="T173" s="23">
        <f t="shared" si="1047"/>
        <v>0</v>
      </c>
      <c r="U173" s="23">
        <f t="shared" si="1047"/>
        <v>0</v>
      </c>
      <c r="V173" s="23">
        <f t="shared" si="1047"/>
        <v>0</v>
      </c>
      <c r="W173" s="23">
        <f t="shared" si="1047"/>
        <v>0</v>
      </c>
      <c r="X173" s="23">
        <f t="shared" si="1047"/>
        <v>0</v>
      </c>
      <c r="Y173" s="23">
        <f t="shared" si="1047"/>
        <v>0</v>
      </c>
      <c r="Z173" s="23">
        <f t="shared" si="1047"/>
        <v>0</v>
      </c>
      <c r="AA173" s="23">
        <f t="shared" si="1047"/>
        <v>0</v>
      </c>
      <c r="AB173" s="23">
        <f t="shared" si="1047"/>
        <v>0</v>
      </c>
      <c r="AC173" s="23">
        <f t="shared" si="1047"/>
        <v>0</v>
      </c>
      <c r="AD173" s="23">
        <f t="shared" si="1047"/>
        <v>0</v>
      </c>
      <c r="AE173" s="23">
        <f t="shared" si="1047"/>
        <v>0</v>
      </c>
      <c r="AF173" s="23">
        <f t="shared" si="1047"/>
        <v>0</v>
      </c>
      <c r="AG173" s="23">
        <f t="shared" si="1047"/>
        <v>0</v>
      </c>
      <c r="AH173" s="23">
        <f t="shared" si="1047"/>
        <v>0</v>
      </c>
      <c r="AI173" s="23">
        <f t="shared" si="1047"/>
        <v>0</v>
      </c>
      <c r="AJ173" s="23">
        <f t="shared" si="1047"/>
        <v>0</v>
      </c>
      <c r="AK173" s="23">
        <f t="shared" si="1047"/>
        <v>0</v>
      </c>
      <c r="AL173" s="23">
        <f t="shared" si="1047"/>
        <v>0</v>
      </c>
      <c r="AM173" s="23">
        <f t="shared" si="1047"/>
        <v>0</v>
      </c>
      <c r="AN173" s="23">
        <f t="shared" si="1047"/>
        <v>0</v>
      </c>
      <c r="AO173" s="23">
        <f t="shared" si="1047"/>
        <v>0</v>
      </c>
      <c r="AP173" s="23">
        <f t="shared" si="1047"/>
        <v>0</v>
      </c>
      <c r="AQ173" s="23">
        <f t="shared" si="1047"/>
        <v>0</v>
      </c>
      <c r="AR173" s="23">
        <f t="shared" si="1047"/>
        <v>0</v>
      </c>
      <c r="AS173" s="23">
        <f t="shared" si="1047"/>
        <v>0</v>
      </c>
      <c r="AT173" s="23">
        <f t="shared" si="1047"/>
        <v>0</v>
      </c>
      <c r="AU173" s="23">
        <f t="shared" si="1047"/>
        <v>0</v>
      </c>
      <c r="AV173" s="23">
        <f t="shared" si="1047"/>
        <v>0</v>
      </c>
      <c r="AW173" s="23">
        <f t="shared" si="1047"/>
        <v>0</v>
      </c>
      <c r="AX173" s="23">
        <f t="shared" si="1047"/>
        <v>0</v>
      </c>
      <c r="AY173" s="23">
        <f t="shared" si="1047"/>
        <v>0</v>
      </c>
      <c r="AZ173" s="23">
        <f t="shared" si="1047"/>
        <v>0</v>
      </c>
      <c r="BA173" s="23">
        <f t="shared" si="1047"/>
        <v>0</v>
      </c>
      <c r="BB173" s="23">
        <f t="shared" si="1047"/>
        <v>0</v>
      </c>
      <c r="BC173" s="23">
        <f t="shared" si="1047"/>
        <v>0</v>
      </c>
      <c r="BD173" s="23">
        <f t="shared" si="1047"/>
        <v>0</v>
      </c>
      <c r="BE173" s="23">
        <f t="shared" si="1047"/>
        <v>0</v>
      </c>
      <c r="BF173" s="23">
        <f t="shared" si="1047"/>
        <v>0</v>
      </c>
      <c r="BG173" s="23">
        <f t="shared" si="1047"/>
        <v>0</v>
      </c>
      <c r="BH173" s="23">
        <f t="shared" si="1047"/>
        <v>0</v>
      </c>
      <c r="BI173" s="23">
        <f t="shared" si="1047"/>
        <v>0</v>
      </c>
      <c r="BJ173" s="23">
        <f t="shared" ref="BJ173:BU173" si="1048">BJ165*$B$64+BJ167*$C$64+BJ169*$D$64</f>
        <v>0</v>
      </c>
      <c r="BK173" s="23">
        <f t="shared" si="1048"/>
        <v>0</v>
      </c>
      <c r="BL173" s="23">
        <f t="shared" si="1048"/>
        <v>0</v>
      </c>
      <c r="BM173" s="23">
        <f t="shared" si="1048"/>
        <v>0</v>
      </c>
      <c r="BN173" s="23">
        <f t="shared" si="1048"/>
        <v>0</v>
      </c>
      <c r="BO173" s="23">
        <f t="shared" si="1048"/>
        <v>0</v>
      </c>
      <c r="BP173" s="23">
        <f t="shared" si="1048"/>
        <v>0</v>
      </c>
      <c r="BQ173" s="23">
        <f t="shared" si="1048"/>
        <v>0</v>
      </c>
      <c r="BR173" s="23">
        <f t="shared" si="1048"/>
        <v>0</v>
      </c>
      <c r="BS173" s="23">
        <f t="shared" si="1048"/>
        <v>0</v>
      </c>
      <c r="BT173" s="23">
        <f t="shared" si="1048"/>
        <v>0</v>
      </c>
      <c r="BU173" s="23">
        <f t="shared" si="1048"/>
        <v>0</v>
      </c>
    </row>
    <row r="174" spans="1:73" ht="15.75" customHeight="1" x14ac:dyDescent="0.2">
      <c r="A174" s="71" t="s">
        <v>677</v>
      </c>
      <c r="B174" s="23">
        <f t="shared" ref="B174:BI174" si="1049">B166*$B$66+B168*$C$66+B170*$D$66</f>
        <v>0</v>
      </c>
      <c r="C174" s="23">
        <f t="shared" si="1049"/>
        <v>0</v>
      </c>
      <c r="D174" s="23">
        <f t="shared" si="1049"/>
        <v>0</v>
      </c>
      <c r="E174" s="23">
        <f t="shared" si="1049"/>
        <v>0</v>
      </c>
      <c r="F174" s="23">
        <f t="shared" si="1049"/>
        <v>0</v>
      </c>
      <c r="G174" s="23">
        <f t="shared" si="1049"/>
        <v>0</v>
      </c>
      <c r="H174" s="23">
        <f t="shared" si="1049"/>
        <v>0</v>
      </c>
      <c r="I174" s="23">
        <f t="shared" si="1049"/>
        <v>0</v>
      </c>
      <c r="J174" s="23">
        <f t="shared" si="1049"/>
        <v>0</v>
      </c>
      <c r="K174" s="23">
        <f t="shared" si="1049"/>
        <v>0</v>
      </c>
      <c r="L174" s="23">
        <f t="shared" si="1049"/>
        <v>0</v>
      </c>
      <c r="M174" s="23">
        <f t="shared" si="1049"/>
        <v>0</v>
      </c>
      <c r="N174" s="23">
        <f t="shared" si="1049"/>
        <v>0</v>
      </c>
      <c r="O174" s="23">
        <f t="shared" si="1049"/>
        <v>0</v>
      </c>
      <c r="P174" s="23">
        <f t="shared" si="1049"/>
        <v>0</v>
      </c>
      <c r="Q174" s="23">
        <f t="shared" si="1049"/>
        <v>0</v>
      </c>
      <c r="R174" s="23">
        <f t="shared" si="1049"/>
        <v>0</v>
      </c>
      <c r="S174" s="23">
        <f t="shared" si="1049"/>
        <v>0</v>
      </c>
      <c r="T174" s="23">
        <f t="shared" si="1049"/>
        <v>0</v>
      </c>
      <c r="U174" s="23">
        <f t="shared" si="1049"/>
        <v>0</v>
      </c>
      <c r="V174" s="23">
        <f t="shared" si="1049"/>
        <v>0</v>
      </c>
      <c r="W174" s="23">
        <f t="shared" si="1049"/>
        <v>0</v>
      </c>
      <c r="X174" s="23">
        <f t="shared" si="1049"/>
        <v>0</v>
      </c>
      <c r="Y174" s="23">
        <f t="shared" si="1049"/>
        <v>0</v>
      </c>
      <c r="Z174" s="23">
        <f t="shared" si="1049"/>
        <v>0</v>
      </c>
      <c r="AA174" s="23">
        <f t="shared" si="1049"/>
        <v>0</v>
      </c>
      <c r="AB174" s="23">
        <f t="shared" si="1049"/>
        <v>0</v>
      </c>
      <c r="AC174" s="23">
        <f t="shared" si="1049"/>
        <v>0</v>
      </c>
      <c r="AD174" s="23">
        <f t="shared" si="1049"/>
        <v>0</v>
      </c>
      <c r="AE174" s="23">
        <f t="shared" si="1049"/>
        <v>0</v>
      </c>
      <c r="AF174" s="23">
        <f t="shared" si="1049"/>
        <v>0</v>
      </c>
      <c r="AG174" s="23">
        <f t="shared" si="1049"/>
        <v>0</v>
      </c>
      <c r="AH174" s="23">
        <f t="shared" si="1049"/>
        <v>0</v>
      </c>
      <c r="AI174" s="23">
        <f t="shared" si="1049"/>
        <v>0</v>
      </c>
      <c r="AJ174" s="23">
        <f t="shared" si="1049"/>
        <v>0</v>
      </c>
      <c r="AK174" s="23">
        <f t="shared" si="1049"/>
        <v>0</v>
      </c>
      <c r="AL174" s="23">
        <f t="shared" si="1049"/>
        <v>0</v>
      </c>
      <c r="AM174" s="23">
        <f t="shared" si="1049"/>
        <v>0</v>
      </c>
      <c r="AN174" s="23">
        <f t="shared" si="1049"/>
        <v>0</v>
      </c>
      <c r="AO174" s="23">
        <f t="shared" si="1049"/>
        <v>0</v>
      </c>
      <c r="AP174" s="23">
        <f t="shared" si="1049"/>
        <v>0</v>
      </c>
      <c r="AQ174" s="23">
        <f t="shared" si="1049"/>
        <v>0</v>
      </c>
      <c r="AR174" s="23">
        <f t="shared" si="1049"/>
        <v>0</v>
      </c>
      <c r="AS174" s="23">
        <f t="shared" si="1049"/>
        <v>0</v>
      </c>
      <c r="AT174" s="23">
        <f t="shared" si="1049"/>
        <v>0</v>
      </c>
      <c r="AU174" s="23">
        <f t="shared" si="1049"/>
        <v>0</v>
      </c>
      <c r="AV174" s="23">
        <f t="shared" si="1049"/>
        <v>0</v>
      </c>
      <c r="AW174" s="23">
        <f t="shared" si="1049"/>
        <v>0</v>
      </c>
      <c r="AX174" s="23">
        <f t="shared" si="1049"/>
        <v>0</v>
      </c>
      <c r="AY174" s="23">
        <f t="shared" si="1049"/>
        <v>0</v>
      </c>
      <c r="AZ174" s="23">
        <f t="shared" si="1049"/>
        <v>0</v>
      </c>
      <c r="BA174" s="23">
        <f t="shared" si="1049"/>
        <v>0</v>
      </c>
      <c r="BB174" s="23">
        <f t="shared" si="1049"/>
        <v>0</v>
      </c>
      <c r="BC174" s="23">
        <f t="shared" si="1049"/>
        <v>0</v>
      </c>
      <c r="BD174" s="23">
        <f t="shared" si="1049"/>
        <v>0</v>
      </c>
      <c r="BE174" s="23">
        <f t="shared" si="1049"/>
        <v>0</v>
      </c>
      <c r="BF174" s="23">
        <f t="shared" si="1049"/>
        <v>0</v>
      </c>
      <c r="BG174" s="23">
        <f t="shared" si="1049"/>
        <v>0</v>
      </c>
      <c r="BH174" s="23">
        <f t="shared" si="1049"/>
        <v>0</v>
      </c>
      <c r="BI174" s="23">
        <f t="shared" si="1049"/>
        <v>0</v>
      </c>
      <c r="BJ174" s="23">
        <f t="shared" ref="BJ174:BU174" si="1050">BJ166*$B$66+BJ168*$C$66+BJ170*$D$66</f>
        <v>0</v>
      </c>
      <c r="BK174" s="23">
        <f t="shared" si="1050"/>
        <v>0</v>
      </c>
      <c r="BL174" s="23">
        <f t="shared" si="1050"/>
        <v>0</v>
      </c>
      <c r="BM174" s="23">
        <f t="shared" si="1050"/>
        <v>0</v>
      </c>
      <c r="BN174" s="23">
        <f t="shared" si="1050"/>
        <v>0</v>
      </c>
      <c r="BO174" s="23">
        <f t="shared" si="1050"/>
        <v>0</v>
      </c>
      <c r="BP174" s="23">
        <f t="shared" si="1050"/>
        <v>0</v>
      </c>
      <c r="BQ174" s="23">
        <f t="shared" si="1050"/>
        <v>0</v>
      </c>
      <c r="BR174" s="23">
        <f t="shared" si="1050"/>
        <v>0</v>
      </c>
      <c r="BS174" s="23">
        <f t="shared" si="1050"/>
        <v>0</v>
      </c>
      <c r="BT174" s="23">
        <f t="shared" si="1050"/>
        <v>0</v>
      </c>
      <c r="BU174" s="23">
        <f t="shared" si="1050"/>
        <v>0</v>
      </c>
    </row>
    <row r="175" spans="1:73" ht="15.75" customHeight="1" thickBot="1" x14ac:dyDescent="0.25">
      <c r="A175" s="71" t="s">
        <v>678</v>
      </c>
      <c r="B175" s="120">
        <f t="shared" ref="B175:BI175" si="1051">SUM(B172:B174)</f>
        <v>0</v>
      </c>
      <c r="C175" s="120">
        <f t="shared" si="1051"/>
        <v>0</v>
      </c>
      <c r="D175" s="120">
        <f t="shared" si="1051"/>
        <v>0</v>
      </c>
      <c r="E175" s="120">
        <f t="shared" si="1051"/>
        <v>0</v>
      </c>
      <c r="F175" s="120">
        <f t="shared" si="1051"/>
        <v>0</v>
      </c>
      <c r="G175" s="120">
        <f t="shared" si="1051"/>
        <v>0</v>
      </c>
      <c r="H175" s="120">
        <f t="shared" si="1051"/>
        <v>0</v>
      </c>
      <c r="I175" s="120">
        <f t="shared" si="1051"/>
        <v>0</v>
      </c>
      <c r="J175" s="120">
        <f t="shared" si="1051"/>
        <v>0</v>
      </c>
      <c r="K175" s="120">
        <f t="shared" si="1051"/>
        <v>0</v>
      </c>
      <c r="L175" s="120">
        <f t="shared" si="1051"/>
        <v>0</v>
      </c>
      <c r="M175" s="120">
        <f t="shared" si="1051"/>
        <v>0</v>
      </c>
      <c r="N175" s="120">
        <f t="shared" si="1051"/>
        <v>0</v>
      </c>
      <c r="O175" s="120">
        <f t="shared" si="1051"/>
        <v>0</v>
      </c>
      <c r="P175" s="120">
        <f t="shared" si="1051"/>
        <v>0</v>
      </c>
      <c r="Q175" s="120">
        <f t="shared" si="1051"/>
        <v>0</v>
      </c>
      <c r="R175" s="120">
        <f t="shared" si="1051"/>
        <v>0</v>
      </c>
      <c r="S175" s="120">
        <f t="shared" si="1051"/>
        <v>0</v>
      </c>
      <c r="T175" s="120">
        <f t="shared" si="1051"/>
        <v>0</v>
      </c>
      <c r="U175" s="120">
        <f t="shared" si="1051"/>
        <v>0</v>
      </c>
      <c r="V175" s="120">
        <f t="shared" si="1051"/>
        <v>0</v>
      </c>
      <c r="W175" s="120">
        <f t="shared" si="1051"/>
        <v>0</v>
      </c>
      <c r="X175" s="120">
        <f t="shared" si="1051"/>
        <v>0</v>
      </c>
      <c r="Y175" s="120">
        <f t="shared" si="1051"/>
        <v>0</v>
      </c>
      <c r="Z175" s="120">
        <f t="shared" si="1051"/>
        <v>0</v>
      </c>
      <c r="AA175" s="120">
        <f t="shared" si="1051"/>
        <v>0</v>
      </c>
      <c r="AB175" s="120">
        <f t="shared" si="1051"/>
        <v>0</v>
      </c>
      <c r="AC175" s="120">
        <f t="shared" si="1051"/>
        <v>0</v>
      </c>
      <c r="AD175" s="120">
        <f t="shared" si="1051"/>
        <v>0</v>
      </c>
      <c r="AE175" s="120">
        <f t="shared" si="1051"/>
        <v>0</v>
      </c>
      <c r="AF175" s="120">
        <f t="shared" si="1051"/>
        <v>0</v>
      </c>
      <c r="AG175" s="120">
        <f t="shared" si="1051"/>
        <v>0</v>
      </c>
      <c r="AH175" s="120">
        <f t="shared" si="1051"/>
        <v>0</v>
      </c>
      <c r="AI175" s="120">
        <f t="shared" si="1051"/>
        <v>0</v>
      </c>
      <c r="AJ175" s="120">
        <f t="shared" si="1051"/>
        <v>0</v>
      </c>
      <c r="AK175" s="120">
        <f t="shared" si="1051"/>
        <v>0</v>
      </c>
      <c r="AL175" s="120">
        <f t="shared" si="1051"/>
        <v>0</v>
      </c>
      <c r="AM175" s="120">
        <f t="shared" si="1051"/>
        <v>0</v>
      </c>
      <c r="AN175" s="120">
        <f t="shared" si="1051"/>
        <v>0</v>
      </c>
      <c r="AO175" s="120">
        <f t="shared" si="1051"/>
        <v>0</v>
      </c>
      <c r="AP175" s="120">
        <f t="shared" si="1051"/>
        <v>0</v>
      </c>
      <c r="AQ175" s="120">
        <f t="shared" si="1051"/>
        <v>0</v>
      </c>
      <c r="AR175" s="120">
        <f t="shared" si="1051"/>
        <v>0</v>
      </c>
      <c r="AS175" s="120">
        <f t="shared" si="1051"/>
        <v>0</v>
      </c>
      <c r="AT175" s="120">
        <f t="shared" si="1051"/>
        <v>0</v>
      </c>
      <c r="AU175" s="120">
        <f t="shared" si="1051"/>
        <v>0</v>
      </c>
      <c r="AV175" s="120">
        <f t="shared" si="1051"/>
        <v>0</v>
      </c>
      <c r="AW175" s="120">
        <f t="shared" si="1051"/>
        <v>0</v>
      </c>
      <c r="AX175" s="120">
        <f t="shared" si="1051"/>
        <v>0</v>
      </c>
      <c r="AY175" s="120">
        <f t="shared" si="1051"/>
        <v>0</v>
      </c>
      <c r="AZ175" s="120">
        <f t="shared" si="1051"/>
        <v>0</v>
      </c>
      <c r="BA175" s="120">
        <f t="shared" si="1051"/>
        <v>0</v>
      </c>
      <c r="BB175" s="120">
        <f t="shared" si="1051"/>
        <v>0</v>
      </c>
      <c r="BC175" s="120">
        <f t="shared" si="1051"/>
        <v>0</v>
      </c>
      <c r="BD175" s="120">
        <f t="shared" si="1051"/>
        <v>0</v>
      </c>
      <c r="BE175" s="120">
        <f t="shared" si="1051"/>
        <v>0</v>
      </c>
      <c r="BF175" s="120">
        <f t="shared" si="1051"/>
        <v>0</v>
      </c>
      <c r="BG175" s="120">
        <f t="shared" si="1051"/>
        <v>0</v>
      </c>
      <c r="BH175" s="120">
        <f t="shared" si="1051"/>
        <v>0</v>
      </c>
      <c r="BI175" s="120">
        <f t="shared" si="1051"/>
        <v>0</v>
      </c>
      <c r="BJ175" s="120">
        <f t="shared" ref="BJ175:BU175" si="1052">SUM(BJ172:BJ174)</f>
        <v>0</v>
      </c>
      <c r="BK175" s="120">
        <f t="shared" si="1052"/>
        <v>0</v>
      </c>
      <c r="BL175" s="120">
        <f t="shared" si="1052"/>
        <v>0</v>
      </c>
      <c r="BM175" s="120">
        <f t="shared" si="1052"/>
        <v>0</v>
      </c>
      <c r="BN175" s="120">
        <f t="shared" si="1052"/>
        <v>0</v>
      </c>
      <c r="BO175" s="120">
        <f t="shared" si="1052"/>
        <v>0</v>
      </c>
      <c r="BP175" s="120">
        <f t="shared" si="1052"/>
        <v>0</v>
      </c>
      <c r="BQ175" s="120">
        <f t="shared" si="1052"/>
        <v>0</v>
      </c>
      <c r="BR175" s="120">
        <f t="shared" si="1052"/>
        <v>0</v>
      </c>
      <c r="BS175" s="120">
        <f t="shared" si="1052"/>
        <v>0</v>
      </c>
      <c r="BT175" s="120">
        <f t="shared" si="1052"/>
        <v>0</v>
      </c>
      <c r="BU175" s="120">
        <f t="shared" si="1052"/>
        <v>0</v>
      </c>
    </row>
    <row r="176" spans="1:73" ht="15.75" customHeight="1" thickTop="1" x14ac:dyDescent="0.15"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  <c r="BA176" s="23"/>
      <c r="BB176" s="23"/>
      <c r="BC176" s="23"/>
      <c r="BD176" s="23"/>
      <c r="BE176" s="23"/>
      <c r="BF176" s="23"/>
      <c r="BG176" s="23"/>
      <c r="BH176" s="23"/>
      <c r="BI176" s="23"/>
      <c r="BJ176" s="23"/>
      <c r="BK176" s="23"/>
      <c r="BL176" s="23"/>
      <c r="BM176" s="23"/>
      <c r="BN176" s="23"/>
      <c r="BO176" s="23"/>
      <c r="BP176" s="23"/>
      <c r="BQ176" s="23"/>
      <c r="BR176" s="23"/>
      <c r="BS176" s="23"/>
      <c r="BT176" s="23"/>
      <c r="BU176" s="23"/>
    </row>
    <row r="177" spans="1:73" ht="15.75" customHeight="1" x14ac:dyDescent="0.2">
      <c r="A177" s="71" t="s">
        <v>679</v>
      </c>
      <c r="B177" s="23">
        <f t="shared" ref="B177:BI177" si="1053">((B166*$B$67)+(B168*$C$67)+(B170*$D$67))/12</f>
        <v>0</v>
      </c>
      <c r="C177" s="23">
        <f t="shared" si="1053"/>
        <v>0</v>
      </c>
      <c r="D177" s="23">
        <f t="shared" si="1053"/>
        <v>0</v>
      </c>
      <c r="E177" s="23">
        <f t="shared" si="1053"/>
        <v>0</v>
      </c>
      <c r="F177" s="23">
        <f t="shared" si="1053"/>
        <v>0</v>
      </c>
      <c r="G177" s="23">
        <f t="shared" si="1053"/>
        <v>0</v>
      </c>
      <c r="H177" s="23">
        <f t="shared" si="1053"/>
        <v>0</v>
      </c>
      <c r="I177" s="23">
        <f t="shared" si="1053"/>
        <v>0</v>
      </c>
      <c r="J177" s="23">
        <f t="shared" si="1053"/>
        <v>0</v>
      </c>
      <c r="K177" s="23">
        <f t="shared" si="1053"/>
        <v>0</v>
      </c>
      <c r="L177" s="23">
        <f t="shared" si="1053"/>
        <v>0</v>
      </c>
      <c r="M177" s="23">
        <f t="shared" si="1053"/>
        <v>0</v>
      </c>
      <c r="N177" s="23">
        <f t="shared" si="1053"/>
        <v>0</v>
      </c>
      <c r="O177" s="23">
        <f t="shared" si="1053"/>
        <v>0</v>
      </c>
      <c r="P177" s="23">
        <f t="shared" si="1053"/>
        <v>0</v>
      </c>
      <c r="Q177" s="23">
        <f t="shared" si="1053"/>
        <v>0</v>
      </c>
      <c r="R177" s="23">
        <f t="shared" si="1053"/>
        <v>0</v>
      </c>
      <c r="S177" s="23">
        <f t="shared" si="1053"/>
        <v>0</v>
      </c>
      <c r="T177" s="23">
        <f t="shared" si="1053"/>
        <v>0</v>
      </c>
      <c r="U177" s="23">
        <f t="shared" si="1053"/>
        <v>0</v>
      </c>
      <c r="V177" s="23">
        <f t="shared" si="1053"/>
        <v>0</v>
      </c>
      <c r="W177" s="23">
        <f t="shared" si="1053"/>
        <v>0</v>
      </c>
      <c r="X177" s="23">
        <f t="shared" si="1053"/>
        <v>0</v>
      </c>
      <c r="Y177" s="23">
        <f t="shared" si="1053"/>
        <v>0</v>
      </c>
      <c r="Z177" s="23">
        <f t="shared" si="1053"/>
        <v>0</v>
      </c>
      <c r="AA177" s="23">
        <f t="shared" si="1053"/>
        <v>0</v>
      </c>
      <c r="AB177" s="23">
        <f t="shared" si="1053"/>
        <v>0</v>
      </c>
      <c r="AC177" s="23">
        <f t="shared" si="1053"/>
        <v>0</v>
      </c>
      <c r="AD177" s="23">
        <f t="shared" si="1053"/>
        <v>0</v>
      </c>
      <c r="AE177" s="23">
        <f t="shared" si="1053"/>
        <v>0</v>
      </c>
      <c r="AF177" s="23">
        <f t="shared" si="1053"/>
        <v>0</v>
      </c>
      <c r="AG177" s="23">
        <f t="shared" si="1053"/>
        <v>0</v>
      </c>
      <c r="AH177" s="23">
        <f t="shared" si="1053"/>
        <v>0</v>
      </c>
      <c r="AI177" s="23">
        <f t="shared" si="1053"/>
        <v>0</v>
      </c>
      <c r="AJ177" s="23">
        <f t="shared" si="1053"/>
        <v>0</v>
      </c>
      <c r="AK177" s="23">
        <f t="shared" si="1053"/>
        <v>0</v>
      </c>
      <c r="AL177" s="23">
        <f t="shared" si="1053"/>
        <v>0</v>
      </c>
      <c r="AM177" s="23">
        <f t="shared" si="1053"/>
        <v>0</v>
      </c>
      <c r="AN177" s="23">
        <f t="shared" si="1053"/>
        <v>0</v>
      </c>
      <c r="AO177" s="23">
        <f t="shared" si="1053"/>
        <v>0</v>
      </c>
      <c r="AP177" s="23">
        <f t="shared" si="1053"/>
        <v>0</v>
      </c>
      <c r="AQ177" s="23">
        <f t="shared" si="1053"/>
        <v>0</v>
      </c>
      <c r="AR177" s="23">
        <f t="shared" si="1053"/>
        <v>0</v>
      </c>
      <c r="AS177" s="23">
        <f t="shared" si="1053"/>
        <v>0</v>
      </c>
      <c r="AT177" s="23">
        <f t="shared" si="1053"/>
        <v>0</v>
      </c>
      <c r="AU177" s="23">
        <f t="shared" si="1053"/>
        <v>0</v>
      </c>
      <c r="AV177" s="23">
        <f t="shared" si="1053"/>
        <v>0</v>
      </c>
      <c r="AW177" s="23">
        <f t="shared" si="1053"/>
        <v>0</v>
      </c>
      <c r="AX177" s="23">
        <f t="shared" si="1053"/>
        <v>0</v>
      </c>
      <c r="AY177" s="23">
        <f t="shared" si="1053"/>
        <v>0</v>
      </c>
      <c r="AZ177" s="23">
        <f t="shared" si="1053"/>
        <v>0</v>
      </c>
      <c r="BA177" s="23">
        <f t="shared" si="1053"/>
        <v>0</v>
      </c>
      <c r="BB177" s="23">
        <f t="shared" si="1053"/>
        <v>0</v>
      </c>
      <c r="BC177" s="23">
        <f t="shared" si="1053"/>
        <v>0</v>
      </c>
      <c r="BD177" s="23">
        <f t="shared" si="1053"/>
        <v>0</v>
      </c>
      <c r="BE177" s="23">
        <f t="shared" si="1053"/>
        <v>0</v>
      </c>
      <c r="BF177" s="23">
        <f t="shared" si="1053"/>
        <v>0</v>
      </c>
      <c r="BG177" s="23">
        <f t="shared" si="1053"/>
        <v>0</v>
      </c>
      <c r="BH177" s="23">
        <f t="shared" si="1053"/>
        <v>0</v>
      </c>
      <c r="BI177" s="23">
        <f t="shared" si="1053"/>
        <v>0</v>
      </c>
      <c r="BJ177" s="23">
        <f t="shared" ref="BJ177:BU177" si="1054">((BJ166*$B$67)+(BJ168*$C$67)+(BJ170*$D$67))/12</f>
        <v>0</v>
      </c>
      <c r="BK177" s="23">
        <f t="shared" si="1054"/>
        <v>0</v>
      </c>
      <c r="BL177" s="23">
        <f t="shared" si="1054"/>
        <v>0</v>
      </c>
      <c r="BM177" s="23">
        <f t="shared" si="1054"/>
        <v>0</v>
      </c>
      <c r="BN177" s="23">
        <f t="shared" si="1054"/>
        <v>0</v>
      </c>
      <c r="BO177" s="23">
        <f t="shared" si="1054"/>
        <v>0</v>
      </c>
      <c r="BP177" s="23">
        <f t="shared" si="1054"/>
        <v>0</v>
      </c>
      <c r="BQ177" s="23">
        <f t="shared" si="1054"/>
        <v>0</v>
      </c>
      <c r="BR177" s="23">
        <f t="shared" si="1054"/>
        <v>0</v>
      </c>
      <c r="BS177" s="23">
        <f t="shared" si="1054"/>
        <v>0</v>
      </c>
      <c r="BT177" s="23">
        <f t="shared" si="1054"/>
        <v>0</v>
      </c>
      <c r="BU177" s="23">
        <f t="shared" si="1054"/>
        <v>0</v>
      </c>
    </row>
    <row r="178" spans="1:73" ht="15.75" customHeight="1" x14ac:dyDescent="0.2">
      <c r="A178" s="71" t="s">
        <v>680</v>
      </c>
      <c r="B178" s="23">
        <f t="shared" ref="B178:BI178" si="1055">(B165*$B$64)+(B167*$C$64)+(B169*$D$64)</f>
        <v>0</v>
      </c>
      <c r="C178" s="23">
        <f t="shared" si="1055"/>
        <v>0</v>
      </c>
      <c r="D178" s="23">
        <f t="shared" si="1055"/>
        <v>0</v>
      </c>
      <c r="E178" s="23">
        <f t="shared" si="1055"/>
        <v>0</v>
      </c>
      <c r="F178" s="23">
        <f t="shared" si="1055"/>
        <v>0</v>
      </c>
      <c r="G178" s="23">
        <f t="shared" si="1055"/>
        <v>0</v>
      </c>
      <c r="H178" s="23">
        <f t="shared" si="1055"/>
        <v>0</v>
      </c>
      <c r="I178" s="23">
        <f t="shared" si="1055"/>
        <v>0</v>
      </c>
      <c r="J178" s="23">
        <f t="shared" si="1055"/>
        <v>0</v>
      </c>
      <c r="K178" s="23">
        <f t="shared" si="1055"/>
        <v>0</v>
      </c>
      <c r="L178" s="23">
        <f t="shared" si="1055"/>
        <v>0</v>
      </c>
      <c r="M178" s="23">
        <f t="shared" si="1055"/>
        <v>0</v>
      </c>
      <c r="N178" s="23">
        <f t="shared" si="1055"/>
        <v>0</v>
      </c>
      <c r="O178" s="23">
        <f t="shared" si="1055"/>
        <v>0</v>
      </c>
      <c r="P178" s="23">
        <f t="shared" si="1055"/>
        <v>0</v>
      </c>
      <c r="Q178" s="23">
        <f t="shared" si="1055"/>
        <v>0</v>
      </c>
      <c r="R178" s="23">
        <f t="shared" si="1055"/>
        <v>0</v>
      </c>
      <c r="S178" s="23">
        <f t="shared" si="1055"/>
        <v>0</v>
      </c>
      <c r="T178" s="23">
        <f t="shared" si="1055"/>
        <v>0</v>
      </c>
      <c r="U178" s="23">
        <f t="shared" si="1055"/>
        <v>0</v>
      </c>
      <c r="V178" s="23">
        <f t="shared" si="1055"/>
        <v>0</v>
      </c>
      <c r="W178" s="23">
        <f t="shared" si="1055"/>
        <v>0</v>
      </c>
      <c r="X178" s="23">
        <f t="shared" si="1055"/>
        <v>0</v>
      </c>
      <c r="Y178" s="23">
        <f t="shared" si="1055"/>
        <v>0</v>
      </c>
      <c r="Z178" s="23">
        <f t="shared" si="1055"/>
        <v>0</v>
      </c>
      <c r="AA178" s="23">
        <f t="shared" si="1055"/>
        <v>0</v>
      </c>
      <c r="AB178" s="23">
        <f t="shared" si="1055"/>
        <v>0</v>
      </c>
      <c r="AC178" s="23">
        <f t="shared" si="1055"/>
        <v>0</v>
      </c>
      <c r="AD178" s="23">
        <f t="shared" si="1055"/>
        <v>0</v>
      </c>
      <c r="AE178" s="23">
        <f t="shared" si="1055"/>
        <v>0</v>
      </c>
      <c r="AF178" s="23">
        <f t="shared" si="1055"/>
        <v>0</v>
      </c>
      <c r="AG178" s="23">
        <f t="shared" si="1055"/>
        <v>0</v>
      </c>
      <c r="AH178" s="23">
        <f t="shared" si="1055"/>
        <v>0</v>
      </c>
      <c r="AI178" s="23">
        <f t="shared" si="1055"/>
        <v>0</v>
      </c>
      <c r="AJ178" s="23">
        <f t="shared" si="1055"/>
        <v>0</v>
      </c>
      <c r="AK178" s="23">
        <f t="shared" si="1055"/>
        <v>0</v>
      </c>
      <c r="AL178" s="23">
        <f t="shared" si="1055"/>
        <v>0</v>
      </c>
      <c r="AM178" s="23">
        <f t="shared" si="1055"/>
        <v>0</v>
      </c>
      <c r="AN178" s="23">
        <f t="shared" si="1055"/>
        <v>0</v>
      </c>
      <c r="AO178" s="23">
        <f t="shared" si="1055"/>
        <v>0</v>
      </c>
      <c r="AP178" s="23">
        <f t="shared" si="1055"/>
        <v>0</v>
      </c>
      <c r="AQ178" s="23">
        <f t="shared" si="1055"/>
        <v>0</v>
      </c>
      <c r="AR178" s="23">
        <f t="shared" si="1055"/>
        <v>0</v>
      </c>
      <c r="AS178" s="23">
        <f t="shared" si="1055"/>
        <v>0</v>
      </c>
      <c r="AT178" s="23">
        <f t="shared" si="1055"/>
        <v>0</v>
      </c>
      <c r="AU178" s="23">
        <f t="shared" si="1055"/>
        <v>0</v>
      </c>
      <c r="AV178" s="23">
        <f t="shared" si="1055"/>
        <v>0</v>
      </c>
      <c r="AW178" s="23">
        <f t="shared" si="1055"/>
        <v>0</v>
      </c>
      <c r="AX178" s="23">
        <f t="shared" si="1055"/>
        <v>0</v>
      </c>
      <c r="AY178" s="23">
        <f t="shared" si="1055"/>
        <v>0</v>
      </c>
      <c r="AZ178" s="23">
        <f t="shared" si="1055"/>
        <v>0</v>
      </c>
      <c r="BA178" s="23">
        <f t="shared" si="1055"/>
        <v>0</v>
      </c>
      <c r="BB178" s="23">
        <f t="shared" si="1055"/>
        <v>0</v>
      </c>
      <c r="BC178" s="23">
        <f t="shared" si="1055"/>
        <v>0</v>
      </c>
      <c r="BD178" s="23">
        <f t="shared" si="1055"/>
        <v>0</v>
      </c>
      <c r="BE178" s="23">
        <f t="shared" si="1055"/>
        <v>0</v>
      </c>
      <c r="BF178" s="23">
        <f t="shared" si="1055"/>
        <v>0</v>
      </c>
      <c r="BG178" s="23">
        <f t="shared" si="1055"/>
        <v>0</v>
      </c>
      <c r="BH178" s="23">
        <f t="shared" si="1055"/>
        <v>0</v>
      </c>
      <c r="BI178" s="23">
        <f t="shared" si="1055"/>
        <v>0</v>
      </c>
      <c r="BJ178" s="23">
        <f t="shared" ref="BJ178:BU178" si="1056">(BJ165*$B$64)+(BJ167*$C$64)+(BJ169*$D$64)</f>
        <v>0</v>
      </c>
      <c r="BK178" s="23">
        <f t="shared" si="1056"/>
        <v>0</v>
      </c>
      <c r="BL178" s="23">
        <f t="shared" si="1056"/>
        <v>0</v>
      </c>
      <c r="BM178" s="23">
        <f t="shared" si="1056"/>
        <v>0</v>
      </c>
      <c r="BN178" s="23">
        <f t="shared" si="1056"/>
        <v>0</v>
      </c>
      <c r="BO178" s="23">
        <f t="shared" si="1056"/>
        <v>0</v>
      </c>
      <c r="BP178" s="23">
        <f t="shared" si="1056"/>
        <v>0</v>
      </c>
      <c r="BQ178" s="23">
        <f t="shared" si="1056"/>
        <v>0</v>
      </c>
      <c r="BR178" s="23">
        <f t="shared" si="1056"/>
        <v>0</v>
      </c>
      <c r="BS178" s="23">
        <f t="shared" si="1056"/>
        <v>0</v>
      </c>
      <c r="BT178" s="23">
        <f t="shared" si="1056"/>
        <v>0</v>
      </c>
      <c r="BU178" s="23">
        <f t="shared" si="1056"/>
        <v>0</v>
      </c>
    </row>
    <row r="179" spans="1:73" ht="15.75" customHeight="1" x14ac:dyDescent="0.2">
      <c r="A179" s="71" t="s">
        <v>681</v>
      </c>
      <c r="B179" s="23">
        <f t="shared" ref="B179:BI179" si="1057">(B166*$B$66)+(B168*$C$66)+(B170*$D$66)</f>
        <v>0</v>
      </c>
      <c r="C179" s="23">
        <f t="shared" si="1057"/>
        <v>0</v>
      </c>
      <c r="D179" s="23">
        <f t="shared" si="1057"/>
        <v>0</v>
      </c>
      <c r="E179" s="23">
        <f t="shared" si="1057"/>
        <v>0</v>
      </c>
      <c r="F179" s="23">
        <f t="shared" si="1057"/>
        <v>0</v>
      </c>
      <c r="G179" s="23">
        <f t="shared" si="1057"/>
        <v>0</v>
      </c>
      <c r="H179" s="23">
        <f t="shared" si="1057"/>
        <v>0</v>
      </c>
      <c r="I179" s="23">
        <f t="shared" si="1057"/>
        <v>0</v>
      </c>
      <c r="J179" s="23">
        <f t="shared" si="1057"/>
        <v>0</v>
      </c>
      <c r="K179" s="23">
        <f t="shared" si="1057"/>
        <v>0</v>
      </c>
      <c r="L179" s="23">
        <f t="shared" si="1057"/>
        <v>0</v>
      </c>
      <c r="M179" s="23">
        <f t="shared" si="1057"/>
        <v>0</v>
      </c>
      <c r="N179" s="23">
        <f t="shared" si="1057"/>
        <v>0</v>
      </c>
      <c r="O179" s="23">
        <f t="shared" si="1057"/>
        <v>0</v>
      </c>
      <c r="P179" s="23">
        <f t="shared" si="1057"/>
        <v>0</v>
      </c>
      <c r="Q179" s="23">
        <f t="shared" si="1057"/>
        <v>0</v>
      </c>
      <c r="R179" s="23">
        <f t="shared" si="1057"/>
        <v>0</v>
      </c>
      <c r="S179" s="23">
        <f t="shared" si="1057"/>
        <v>0</v>
      </c>
      <c r="T179" s="23">
        <f t="shared" si="1057"/>
        <v>0</v>
      </c>
      <c r="U179" s="23">
        <f t="shared" si="1057"/>
        <v>0</v>
      </c>
      <c r="V179" s="23">
        <f t="shared" si="1057"/>
        <v>0</v>
      </c>
      <c r="W179" s="23">
        <f t="shared" si="1057"/>
        <v>0</v>
      </c>
      <c r="X179" s="23">
        <f t="shared" si="1057"/>
        <v>0</v>
      </c>
      <c r="Y179" s="23">
        <f t="shared" si="1057"/>
        <v>0</v>
      </c>
      <c r="Z179" s="23">
        <f t="shared" si="1057"/>
        <v>0</v>
      </c>
      <c r="AA179" s="23">
        <f t="shared" si="1057"/>
        <v>0</v>
      </c>
      <c r="AB179" s="23">
        <f t="shared" si="1057"/>
        <v>0</v>
      </c>
      <c r="AC179" s="23">
        <f t="shared" si="1057"/>
        <v>0</v>
      </c>
      <c r="AD179" s="23">
        <f t="shared" si="1057"/>
        <v>0</v>
      </c>
      <c r="AE179" s="23">
        <f t="shared" si="1057"/>
        <v>0</v>
      </c>
      <c r="AF179" s="23">
        <f t="shared" si="1057"/>
        <v>0</v>
      </c>
      <c r="AG179" s="23">
        <f t="shared" si="1057"/>
        <v>0</v>
      </c>
      <c r="AH179" s="23">
        <f t="shared" si="1057"/>
        <v>0</v>
      </c>
      <c r="AI179" s="23">
        <f t="shared" si="1057"/>
        <v>0</v>
      </c>
      <c r="AJ179" s="23">
        <f t="shared" si="1057"/>
        <v>0</v>
      </c>
      <c r="AK179" s="23">
        <f t="shared" si="1057"/>
        <v>0</v>
      </c>
      <c r="AL179" s="23">
        <f t="shared" si="1057"/>
        <v>0</v>
      </c>
      <c r="AM179" s="23">
        <f t="shared" si="1057"/>
        <v>0</v>
      </c>
      <c r="AN179" s="23">
        <f t="shared" si="1057"/>
        <v>0</v>
      </c>
      <c r="AO179" s="23">
        <f t="shared" si="1057"/>
        <v>0</v>
      </c>
      <c r="AP179" s="23">
        <f t="shared" si="1057"/>
        <v>0</v>
      </c>
      <c r="AQ179" s="23">
        <f t="shared" si="1057"/>
        <v>0</v>
      </c>
      <c r="AR179" s="23">
        <f t="shared" si="1057"/>
        <v>0</v>
      </c>
      <c r="AS179" s="23">
        <f t="shared" si="1057"/>
        <v>0</v>
      </c>
      <c r="AT179" s="23">
        <f t="shared" si="1057"/>
        <v>0</v>
      </c>
      <c r="AU179" s="23">
        <f t="shared" si="1057"/>
        <v>0</v>
      </c>
      <c r="AV179" s="23">
        <f t="shared" si="1057"/>
        <v>0</v>
      </c>
      <c r="AW179" s="23">
        <f t="shared" si="1057"/>
        <v>0</v>
      </c>
      <c r="AX179" s="23">
        <f t="shared" si="1057"/>
        <v>0</v>
      </c>
      <c r="AY179" s="23">
        <f t="shared" si="1057"/>
        <v>0</v>
      </c>
      <c r="AZ179" s="23">
        <f t="shared" si="1057"/>
        <v>0</v>
      </c>
      <c r="BA179" s="23">
        <f t="shared" si="1057"/>
        <v>0</v>
      </c>
      <c r="BB179" s="23">
        <f t="shared" si="1057"/>
        <v>0</v>
      </c>
      <c r="BC179" s="23">
        <f t="shared" si="1057"/>
        <v>0</v>
      </c>
      <c r="BD179" s="23">
        <f t="shared" si="1057"/>
        <v>0</v>
      </c>
      <c r="BE179" s="23">
        <f t="shared" si="1057"/>
        <v>0</v>
      </c>
      <c r="BF179" s="23">
        <f t="shared" si="1057"/>
        <v>0</v>
      </c>
      <c r="BG179" s="23">
        <f t="shared" si="1057"/>
        <v>0</v>
      </c>
      <c r="BH179" s="23">
        <f t="shared" si="1057"/>
        <v>0</v>
      </c>
      <c r="BI179" s="23">
        <f t="shared" si="1057"/>
        <v>0</v>
      </c>
      <c r="BJ179" s="23">
        <f t="shared" ref="BJ179:BU179" si="1058">(BJ166*$B$66)+(BJ168*$C$66)+(BJ170*$D$66)</f>
        <v>0</v>
      </c>
      <c r="BK179" s="23">
        <f t="shared" si="1058"/>
        <v>0</v>
      </c>
      <c r="BL179" s="23">
        <f t="shared" si="1058"/>
        <v>0</v>
      </c>
      <c r="BM179" s="23">
        <f t="shared" si="1058"/>
        <v>0</v>
      </c>
      <c r="BN179" s="23">
        <f t="shared" si="1058"/>
        <v>0</v>
      </c>
      <c r="BO179" s="23">
        <f t="shared" si="1058"/>
        <v>0</v>
      </c>
      <c r="BP179" s="23">
        <f t="shared" si="1058"/>
        <v>0</v>
      </c>
      <c r="BQ179" s="23">
        <f t="shared" si="1058"/>
        <v>0</v>
      </c>
      <c r="BR179" s="23">
        <f t="shared" si="1058"/>
        <v>0</v>
      </c>
      <c r="BS179" s="23">
        <f t="shared" si="1058"/>
        <v>0</v>
      </c>
      <c r="BT179" s="23">
        <f t="shared" si="1058"/>
        <v>0</v>
      </c>
      <c r="BU179" s="23">
        <f t="shared" si="1058"/>
        <v>0</v>
      </c>
    </row>
    <row r="180" spans="1:73" ht="15.75" customHeight="1" thickBot="1" x14ac:dyDescent="0.25">
      <c r="A180" s="71" t="s">
        <v>682</v>
      </c>
      <c r="B180" s="120">
        <f t="shared" ref="B180:BI180" si="1059">SUM(B177:B179)</f>
        <v>0</v>
      </c>
      <c r="C180" s="120">
        <f t="shared" si="1059"/>
        <v>0</v>
      </c>
      <c r="D180" s="120">
        <f t="shared" si="1059"/>
        <v>0</v>
      </c>
      <c r="E180" s="120">
        <f t="shared" si="1059"/>
        <v>0</v>
      </c>
      <c r="F180" s="120">
        <f t="shared" si="1059"/>
        <v>0</v>
      </c>
      <c r="G180" s="120">
        <f t="shared" si="1059"/>
        <v>0</v>
      </c>
      <c r="H180" s="120">
        <f t="shared" si="1059"/>
        <v>0</v>
      </c>
      <c r="I180" s="120">
        <f t="shared" si="1059"/>
        <v>0</v>
      </c>
      <c r="J180" s="120">
        <f t="shared" si="1059"/>
        <v>0</v>
      </c>
      <c r="K180" s="120">
        <f t="shared" si="1059"/>
        <v>0</v>
      </c>
      <c r="L180" s="120">
        <f t="shared" si="1059"/>
        <v>0</v>
      </c>
      <c r="M180" s="120">
        <f t="shared" si="1059"/>
        <v>0</v>
      </c>
      <c r="N180" s="120">
        <f t="shared" si="1059"/>
        <v>0</v>
      </c>
      <c r="O180" s="120">
        <f t="shared" si="1059"/>
        <v>0</v>
      </c>
      <c r="P180" s="120">
        <f t="shared" si="1059"/>
        <v>0</v>
      </c>
      <c r="Q180" s="120">
        <f t="shared" si="1059"/>
        <v>0</v>
      </c>
      <c r="R180" s="120">
        <f t="shared" si="1059"/>
        <v>0</v>
      </c>
      <c r="S180" s="120">
        <f t="shared" si="1059"/>
        <v>0</v>
      </c>
      <c r="T180" s="120">
        <f t="shared" si="1059"/>
        <v>0</v>
      </c>
      <c r="U180" s="120">
        <f t="shared" si="1059"/>
        <v>0</v>
      </c>
      <c r="V180" s="120">
        <f t="shared" si="1059"/>
        <v>0</v>
      </c>
      <c r="W180" s="120">
        <f t="shared" si="1059"/>
        <v>0</v>
      </c>
      <c r="X180" s="120">
        <f t="shared" si="1059"/>
        <v>0</v>
      </c>
      <c r="Y180" s="120">
        <f t="shared" si="1059"/>
        <v>0</v>
      </c>
      <c r="Z180" s="120">
        <f t="shared" si="1059"/>
        <v>0</v>
      </c>
      <c r="AA180" s="120">
        <f t="shared" si="1059"/>
        <v>0</v>
      </c>
      <c r="AB180" s="120">
        <f t="shared" si="1059"/>
        <v>0</v>
      </c>
      <c r="AC180" s="120">
        <f t="shared" si="1059"/>
        <v>0</v>
      </c>
      <c r="AD180" s="120">
        <f t="shared" si="1059"/>
        <v>0</v>
      </c>
      <c r="AE180" s="120">
        <f t="shared" si="1059"/>
        <v>0</v>
      </c>
      <c r="AF180" s="120">
        <f t="shared" si="1059"/>
        <v>0</v>
      </c>
      <c r="AG180" s="120">
        <f t="shared" si="1059"/>
        <v>0</v>
      </c>
      <c r="AH180" s="120">
        <f t="shared" si="1059"/>
        <v>0</v>
      </c>
      <c r="AI180" s="120">
        <f t="shared" si="1059"/>
        <v>0</v>
      </c>
      <c r="AJ180" s="120">
        <f t="shared" si="1059"/>
        <v>0</v>
      </c>
      <c r="AK180" s="120">
        <f t="shared" si="1059"/>
        <v>0</v>
      </c>
      <c r="AL180" s="120">
        <f t="shared" si="1059"/>
        <v>0</v>
      </c>
      <c r="AM180" s="120">
        <f t="shared" si="1059"/>
        <v>0</v>
      </c>
      <c r="AN180" s="120">
        <f t="shared" si="1059"/>
        <v>0</v>
      </c>
      <c r="AO180" s="120">
        <f t="shared" si="1059"/>
        <v>0</v>
      </c>
      <c r="AP180" s="120">
        <f t="shared" si="1059"/>
        <v>0</v>
      </c>
      <c r="AQ180" s="120">
        <f t="shared" si="1059"/>
        <v>0</v>
      </c>
      <c r="AR180" s="120">
        <f t="shared" si="1059"/>
        <v>0</v>
      </c>
      <c r="AS180" s="120">
        <f t="shared" si="1059"/>
        <v>0</v>
      </c>
      <c r="AT180" s="120">
        <f t="shared" si="1059"/>
        <v>0</v>
      </c>
      <c r="AU180" s="120">
        <f t="shared" si="1059"/>
        <v>0</v>
      </c>
      <c r="AV180" s="120">
        <f t="shared" si="1059"/>
        <v>0</v>
      </c>
      <c r="AW180" s="120">
        <f t="shared" si="1059"/>
        <v>0</v>
      </c>
      <c r="AX180" s="120">
        <f t="shared" si="1059"/>
        <v>0</v>
      </c>
      <c r="AY180" s="120">
        <f t="shared" si="1059"/>
        <v>0</v>
      </c>
      <c r="AZ180" s="120">
        <f t="shared" si="1059"/>
        <v>0</v>
      </c>
      <c r="BA180" s="120">
        <f t="shared" si="1059"/>
        <v>0</v>
      </c>
      <c r="BB180" s="120">
        <f t="shared" si="1059"/>
        <v>0</v>
      </c>
      <c r="BC180" s="120">
        <f t="shared" si="1059"/>
        <v>0</v>
      </c>
      <c r="BD180" s="120">
        <f t="shared" si="1059"/>
        <v>0</v>
      </c>
      <c r="BE180" s="120">
        <f t="shared" si="1059"/>
        <v>0</v>
      </c>
      <c r="BF180" s="120">
        <f t="shared" si="1059"/>
        <v>0</v>
      </c>
      <c r="BG180" s="120">
        <f t="shared" si="1059"/>
        <v>0</v>
      </c>
      <c r="BH180" s="120">
        <f t="shared" si="1059"/>
        <v>0</v>
      </c>
      <c r="BI180" s="120">
        <f t="shared" si="1059"/>
        <v>0</v>
      </c>
      <c r="BJ180" s="120">
        <f t="shared" ref="BJ180:BU180" si="1060">SUM(BJ177:BJ179)</f>
        <v>0</v>
      </c>
      <c r="BK180" s="120">
        <f t="shared" si="1060"/>
        <v>0</v>
      </c>
      <c r="BL180" s="120">
        <f t="shared" si="1060"/>
        <v>0</v>
      </c>
      <c r="BM180" s="120">
        <f t="shared" si="1060"/>
        <v>0</v>
      </c>
      <c r="BN180" s="120">
        <f t="shared" si="1060"/>
        <v>0</v>
      </c>
      <c r="BO180" s="120">
        <f t="shared" si="1060"/>
        <v>0</v>
      </c>
      <c r="BP180" s="120">
        <f t="shared" si="1060"/>
        <v>0</v>
      </c>
      <c r="BQ180" s="120">
        <f t="shared" si="1060"/>
        <v>0</v>
      </c>
      <c r="BR180" s="120">
        <f t="shared" si="1060"/>
        <v>0</v>
      </c>
      <c r="BS180" s="120">
        <f t="shared" si="1060"/>
        <v>0</v>
      </c>
      <c r="BT180" s="120">
        <f t="shared" si="1060"/>
        <v>0</v>
      </c>
      <c r="BU180" s="120">
        <f t="shared" si="1060"/>
        <v>0</v>
      </c>
    </row>
    <row r="181" spans="1:73" ht="15.75" customHeight="1" thickTop="1" x14ac:dyDescent="0.2">
      <c r="A181" s="71"/>
      <c r="B181" s="265"/>
      <c r="C181" s="265"/>
      <c r="D181" s="265"/>
      <c r="E181" s="265"/>
      <c r="F181" s="265"/>
      <c r="G181" s="265"/>
      <c r="H181" s="265"/>
      <c r="I181" s="265"/>
      <c r="J181" s="265"/>
      <c r="K181" s="265"/>
      <c r="L181" s="265"/>
      <c r="M181" s="265"/>
      <c r="N181" s="265"/>
      <c r="O181" s="265"/>
      <c r="P181" s="265"/>
      <c r="Q181" s="265"/>
      <c r="R181" s="265"/>
      <c r="S181" s="265"/>
      <c r="T181" s="265"/>
      <c r="U181" s="265"/>
      <c r="V181" s="265"/>
      <c r="W181" s="265"/>
      <c r="X181" s="265"/>
      <c r="Y181" s="265"/>
      <c r="Z181" s="265"/>
      <c r="AA181" s="265"/>
      <c r="AB181" s="265"/>
      <c r="AC181" s="265"/>
      <c r="AD181" s="265"/>
      <c r="AE181" s="265"/>
      <c r="AF181" s="265"/>
      <c r="AG181" s="265"/>
      <c r="AH181" s="265"/>
      <c r="AI181" s="265"/>
      <c r="AJ181" s="265"/>
      <c r="AK181" s="265"/>
      <c r="AL181" s="265"/>
      <c r="AM181" s="265"/>
      <c r="AN181" s="265"/>
      <c r="AO181" s="265"/>
      <c r="AP181" s="265"/>
      <c r="AQ181" s="265"/>
      <c r="AR181" s="265"/>
      <c r="AS181" s="265"/>
      <c r="AT181" s="265"/>
      <c r="AU181" s="265"/>
      <c r="AV181" s="265"/>
      <c r="AW181" s="265"/>
      <c r="AX181" s="265"/>
      <c r="AY181" s="265"/>
      <c r="AZ181" s="265"/>
      <c r="BA181" s="265"/>
      <c r="BB181" s="265"/>
      <c r="BC181" s="265"/>
      <c r="BD181" s="265"/>
      <c r="BE181" s="265"/>
      <c r="BF181" s="265"/>
      <c r="BG181" s="265"/>
      <c r="BH181" s="265"/>
      <c r="BI181" s="265"/>
      <c r="BJ181" s="265"/>
      <c r="BK181" s="265"/>
      <c r="BL181" s="265"/>
      <c r="BM181" s="265"/>
      <c r="BN181" s="265"/>
      <c r="BO181" s="265"/>
      <c r="BP181" s="265"/>
      <c r="BQ181" s="265"/>
      <c r="BR181" s="265"/>
      <c r="BS181" s="265"/>
      <c r="BT181" s="265"/>
      <c r="BU181" s="265"/>
    </row>
    <row r="182" spans="1:73" ht="15.75" customHeight="1" x14ac:dyDescent="0.2">
      <c r="A182" s="125" t="s">
        <v>326</v>
      </c>
      <c r="B182" s="128">
        <v>46023</v>
      </c>
      <c r="C182" s="128">
        <v>46054</v>
      </c>
      <c r="D182" s="128">
        <v>46082</v>
      </c>
      <c r="E182" s="128">
        <v>46113</v>
      </c>
      <c r="F182" s="128">
        <v>46143</v>
      </c>
      <c r="G182" s="128">
        <v>46174</v>
      </c>
      <c r="H182" s="128">
        <v>46204</v>
      </c>
      <c r="I182" s="128">
        <v>46235</v>
      </c>
      <c r="J182" s="128">
        <v>46266</v>
      </c>
      <c r="K182" s="128">
        <v>46296</v>
      </c>
      <c r="L182" s="128">
        <v>46327</v>
      </c>
      <c r="M182" s="128">
        <v>46357</v>
      </c>
      <c r="N182" s="128">
        <v>46388</v>
      </c>
      <c r="O182" s="128">
        <v>46419</v>
      </c>
      <c r="P182" s="128">
        <v>46447</v>
      </c>
      <c r="Q182" s="128">
        <v>46478</v>
      </c>
      <c r="R182" s="128">
        <v>46508</v>
      </c>
      <c r="S182" s="128">
        <v>46539</v>
      </c>
      <c r="T182" s="128">
        <v>46569</v>
      </c>
      <c r="U182" s="128">
        <v>46600</v>
      </c>
      <c r="V182" s="128">
        <v>46631</v>
      </c>
      <c r="W182" s="128">
        <v>46661</v>
      </c>
      <c r="X182" s="128">
        <v>46692</v>
      </c>
      <c r="Y182" s="128">
        <v>46722</v>
      </c>
      <c r="Z182" s="128">
        <v>46753</v>
      </c>
      <c r="AA182" s="128">
        <v>46784</v>
      </c>
      <c r="AB182" s="128">
        <v>46813</v>
      </c>
      <c r="AC182" s="128">
        <v>46844</v>
      </c>
      <c r="AD182" s="128">
        <v>46874</v>
      </c>
      <c r="AE182" s="128">
        <v>46905</v>
      </c>
      <c r="AF182" s="128">
        <v>46935</v>
      </c>
      <c r="AG182" s="128">
        <v>46966</v>
      </c>
      <c r="AH182" s="128">
        <v>46997</v>
      </c>
      <c r="AI182" s="128">
        <v>47027</v>
      </c>
      <c r="AJ182" s="128">
        <v>47058</v>
      </c>
      <c r="AK182" s="128">
        <v>47088</v>
      </c>
      <c r="AL182" s="128">
        <v>47119</v>
      </c>
      <c r="AM182" s="128">
        <v>47150</v>
      </c>
      <c r="AN182" s="128">
        <v>47178</v>
      </c>
      <c r="AO182" s="128">
        <v>47209</v>
      </c>
      <c r="AP182" s="128">
        <v>47239</v>
      </c>
      <c r="AQ182" s="128">
        <v>47270</v>
      </c>
      <c r="AR182" s="128">
        <v>47300</v>
      </c>
      <c r="AS182" s="128">
        <v>47331</v>
      </c>
      <c r="AT182" s="128">
        <v>47362</v>
      </c>
      <c r="AU182" s="128">
        <v>47392</v>
      </c>
      <c r="AV182" s="128">
        <v>47423</v>
      </c>
      <c r="AW182" s="128">
        <v>47453</v>
      </c>
      <c r="AX182" s="128">
        <v>47484</v>
      </c>
      <c r="AY182" s="128">
        <v>47515</v>
      </c>
      <c r="AZ182" s="128">
        <v>47543</v>
      </c>
      <c r="BA182" s="128">
        <v>47574</v>
      </c>
      <c r="BB182" s="128">
        <v>47604</v>
      </c>
      <c r="BC182" s="128">
        <v>47635</v>
      </c>
      <c r="BD182" s="128">
        <v>47665</v>
      </c>
      <c r="BE182" s="128">
        <v>47696</v>
      </c>
      <c r="BF182" s="128">
        <v>47727</v>
      </c>
      <c r="BG182" s="128">
        <v>47757</v>
      </c>
      <c r="BH182" s="128">
        <v>47788</v>
      </c>
      <c r="BI182" s="128">
        <v>47818</v>
      </c>
      <c r="BJ182" s="128">
        <v>47849</v>
      </c>
      <c r="BK182" s="128">
        <v>47880</v>
      </c>
      <c r="BL182" s="128">
        <v>47908</v>
      </c>
      <c r="BM182" s="128">
        <v>47939</v>
      </c>
      <c r="BN182" s="128">
        <v>47969</v>
      </c>
      <c r="BO182" s="128">
        <v>48000</v>
      </c>
      <c r="BP182" s="128">
        <v>48030</v>
      </c>
      <c r="BQ182" s="128">
        <v>48061</v>
      </c>
      <c r="BR182" s="128">
        <v>48092</v>
      </c>
      <c r="BS182" s="128">
        <v>48122</v>
      </c>
      <c r="BT182" s="128">
        <v>48153</v>
      </c>
      <c r="BU182" s="128">
        <v>48183</v>
      </c>
    </row>
    <row r="183" spans="1:73" ht="15.75" customHeight="1" x14ac:dyDescent="0.2">
      <c r="A183" s="71" t="s">
        <v>697</v>
      </c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  <c r="AL183" s="23"/>
      <c r="AM183" s="23"/>
      <c r="AN183" s="23"/>
      <c r="AO183" s="23"/>
      <c r="AP183" s="23"/>
      <c r="AQ183" s="23"/>
      <c r="AR183" s="23"/>
      <c r="AS183" s="23"/>
      <c r="AT183" s="23"/>
      <c r="AU183" s="23"/>
      <c r="AV183" s="23"/>
      <c r="AW183" s="23"/>
      <c r="AX183" s="23"/>
      <c r="AY183" s="23"/>
      <c r="AZ183" s="23"/>
      <c r="BA183" s="23"/>
      <c r="BB183" s="23"/>
      <c r="BC183" s="23"/>
      <c r="BD183" s="23"/>
      <c r="BE183" s="23"/>
      <c r="BF183" s="23"/>
      <c r="BG183" s="23"/>
      <c r="BH183" s="23"/>
      <c r="BI183" s="23"/>
      <c r="BJ183" s="23"/>
      <c r="BK183" s="23"/>
      <c r="BL183" s="23"/>
      <c r="BM183" s="23"/>
      <c r="BN183" s="23"/>
      <c r="BO183" s="23"/>
      <c r="BP183" s="23"/>
      <c r="BQ183" s="23"/>
      <c r="BR183" s="23"/>
      <c r="BS183" s="23"/>
      <c r="BT183" s="23"/>
      <c r="BU183" s="23"/>
    </row>
    <row r="184" spans="1:73" ht="15.75" customHeight="1" x14ac:dyDescent="0.2">
      <c r="A184" s="71" t="s">
        <v>698</v>
      </c>
      <c r="B184" s="23">
        <f>B183</f>
        <v>0</v>
      </c>
      <c r="C184" s="23">
        <f t="shared" ref="C184" si="1061">B184+C183</f>
        <v>0</v>
      </c>
      <c r="D184" s="23">
        <f t="shared" ref="D184" si="1062">C184+D183</f>
        <v>0</v>
      </c>
      <c r="E184" s="23">
        <f t="shared" ref="E184" si="1063">D184+E183</f>
        <v>0</v>
      </c>
      <c r="F184" s="23">
        <f t="shared" ref="F184" si="1064">E184+F183</f>
        <v>0</v>
      </c>
      <c r="G184" s="23">
        <f>F184+G183</f>
        <v>0</v>
      </c>
      <c r="H184" s="23">
        <f t="shared" ref="H184" si="1065">G184+H183</f>
        <v>0</v>
      </c>
      <c r="I184" s="23">
        <f t="shared" ref="I184" si="1066">H184+I183</f>
        <v>0</v>
      </c>
      <c r="J184" s="23">
        <f t="shared" ref="J184" si="1067">I184+J183</f>
        <v>0</v>
      </c>
      <c r="K184" s="23">
        <f t="shared" ref="K184" si="1068">J184+K183</f>
        <v>0</v>
      </c>
      <c r="L184" s="23">
        <f t="shared" ref="L184" si="1069">K184+L183</f>
        <v>0</v>
      </c>
      <c r="M184" s="23">
        <f t="shared" ref="M184" si="1070">L184+M183</f>
        <v>0</v>
      </c>
      <c r="N184" s="23">
        <f>M184+N183-B183</f>
        <v>0</v>
      </c>
      <c r="O184" s="23">
        <f>N184+O183-C183</f>
        <v>0</v>
      </c>
      <c r="P184" s="23">
        <f>O184+P183-D183</f>
        <v>0</v>
      </c>
      <c r="Q184" s="23">
        <f>P184+Q183-E183</f>
        <v>0</v>
      </c>
      <c r="R184" s="23">
        <f>Q184+R183-F183</f>
        <v>0</v>
      </c>
      <c r="S184" s="23">
        <f t="shared" ref="S184" si="1071">R184+S183-G183</f>
        <v>0</v>
      </c>
      <c r="T184" s="23">
        <f t="shared" ref="T184" si="1072">S184+T183-H183</f>
        <v>0</v>
      </c>
      <c r="U184" s="23">
        <f t="shared" ref="U184" si="1073">T184+U183-I183</f>
        <v>0</v>
      </c>
      <c r="V184" s="23">
        <f t="shared" ref="V184" si="1074">U184+V183-J183</f>
        <v>0</v>
      </c>
      <c r="W184" s="23">
        <f t="shared" ref="W184" si="1075">V184+W183-K183</f>
        <v>0</v>
      </c>
      <c r="X184" s="23">
        <f t="shared" ref="X184" si="1076">W184+X183-L183</f>
        <v>0</v>
      </c>
      <c r="Y184" s="23">
        <f t="shared" ref="Y184" si="1077">X184+Y183-M183</f>
        <v>0</v>
      </c>
      <c r="Z184" s="23">
        <f t="shared" ref="Z184" si="1078">Y184+Z183</f>
        <v>0</v>
      </c>
      <c r="AA184" s="23">
        <f t="shared" ref="AA184" si="1079">Z184+AA183</f>
        <v>0</v>
      </c>
      <c r="AB184" s="23">
        <f t="shared" ref="AB184" si="1080">AA184+AB183</f>
        <v>0</v>
      </c>
      <c r="AC184" s="23">
        <f t="shared" ref="AC184" si="1081">AB184+AC183</f>
        <v>0</v>
      </c>
      <c r="AD184" s="23">
        <f t="shared" ref="AD184" si="1082">AC184+AD183</f>
        <v>0</v>
      </c>
      <c r="AE184" s="23">
        <f t="shared" ref="AE184" si="1083">AD184+AE183</f>
        <v>0</v>
      </c>
      <c r="AF184" s="23">
        <f t="shared" ref="AF184" si="1084">AE184+AF183</f>
        <v>0</v>
      </c>
      <c r="AG184" s="23">
        <f t="shared" ref="AG184" si="1085">AF184+AG183</f>
        <v>0</v>
      </c>
      <c r="AH184" s="23">
        <f t="shared" ref="AH184" si="1086">AG184+AH183-V183</f>
        <v>0</v>
      </c>
      <c r="AI184" s="23">
        <f t="shared" ref="AI184" si="1087">AH184+AI183</f>
        <v>0</v>
      </c>
      <c r="AJ184" s="23">
        <f t="shared" ref="AJ184" si="1088">AI184+AJ183-X183</f>
        <v>0</v>
      </c>
      <c r="AK184" s="23">
        <f t="shared" ref="AK184" si="1089">AJ184+AK183-Y183</f>
        <v>0</v>
      </c>
      <c r="AL184" s="23">
        <f t="shared" ref="AL184" si="1090">AK184+AL183</f>
        <v>0</v>
      </c>
      <c r="AM184" s="23">
        <f t="shared" ref="AM184" si="1091">AL184+AM183-AA183</f>
        <v>0</v>
      </c>
      <c r="AN184" s="23">
        <f t="shared" ref="AN184" si="1092">AM184+AN183-AB183</f>
        <v>0</v>
      </c>
      <c r="AO184" s="23">
        <f t="shared" ref="AO184" si="1093">AN184+AO183-AC183</f>
        <v>0</v>
      </c>
      <c r="AP184" s="23">
        <f t="shared" ref="AP184" si="1094">AO184+AP183-AD183</f>
        <v>0</v>
      </c>
      <c r="AQ184" s="23">
        <f t="shared" ref="AQ184" si="1095">AP184+AQ183-AE183</f>
        <v>0</v>
      </c>
      <c r="AR184" s="23">
        <f t="shared" ref="AR184" si="1096">AQ184+AR183-AF183</f>
        <v>0</v>
      </c>
      <c r="AS184" s="23">
        <f t="shared" ref="AS184" si="1097">AR184+AS183-AG183</f>
        <v>0</v>
      </c>
      <c r="AT184" s="23">
        <f t="shared" ref="AT184" si="1098">AS184+AT183-AH183</f>
        <v>0</v>
      </c>
      <c r="AU184" s="23">
        <f t="shared" ref="AU184" si="1099">AT184+AU183-AI183</f>
        <v>0</v>
      </c>
      <c r="AV184" s="23">
        <f t="shared" ref="AV184" si="1100">AU184+AV183-AJ183</f>
        <v>0</v>
      </c>
      <c r="AW184" s="23">
        <f t="shared" ref="AW184" si="1101">AV184+AW183-AK183</f>
        <v>0</v>
      </c>
      <c r="AX184" s="23">
        <f t="shared" ref="AX184" si="1102">AW184+AX183-AL183</f>
        <v>0</v>
      </c>
      <c r="AY184" s="23">
        <f t="shared" ref="AY184" si="1103">AX184+AY183-AM183</f>
        <v>0</v>
      </c>
      <c r="AZ184" s="23">
        <f t="shared" ref="AZ184" si="1104">AY184+AZ183-AN183</f>
        <v>0</v>
      </c>
      <c r="BA184" s="23">
        <f t="shared" ref="BA184" si="1105">AZ184+BA183-AO183</f>
        <v>0</v>
      </c>
      <c r="BB184" s="23">
        <f t="shared" ref="BB184" si="1106">BA184+BB183-AP183</f>
        <v>0</v>
      </c>
      <c r="BC184" s="23">
        <f t="shared" ref="BC184" si="1107">BB184+BC183-AQ183</f>
        <v>0</v>
      </c>
      <c r="BD184" s="23">
        <f t="shared" ref="BD184" si="1108">BC184+BD183-AR183</f>
        <v>0</v>
      </c>
      <c r="BE184" s="23">
        <f t="shared" ref="BE184" si="1109">BD184+BE183-AS183</f>
        <v>0</v>
      </c>
      <c r="BF184" s="23">
        <f t="shared" ref="BF184" si="1110">BE184+BF183-AT183</f>
        <v>0</v>
      </c>
      <c r="BG184" s="23">
        <f t="shared" ref="BG184" si="1111">BF184+BG183-AU183</f>
        <v>0</v>
      </c>
      <c r="BH184" s="23">
        <f t="shared" ref="BH184" si="1112">BG184+BH183-AV183</f>
        <v>0</v>
      </c>
      <c r="BI184" s="23">
        <f t="shared" ref="BI184" si="1113">BH184+BI183-AW183</f>
        <v>0</v>
      </c>
      <c r="BJ184" s="23">
        <f t="shared" ref="BJ184" si="1114">BI184+BJ183-AX183</f>
        <v>0</v>
      </c>
      <c r="BK184" s="23">
        <f t="shared" ref="BK184" si="1115">BJ184+BK183-AY183</f>
        <v>0</v>
      </c>
      <c r="BL184" s="23">
        <f t="shared" ref="BL184" si="1116">BK184+BL183-AZ183</f>
        <v>0</v>
      </c>
      <c r="BM184" s="23">
        <f t="shared" ref="BM184" si="1117">BL184+BM183-BA183</f>
        <v>0</v>
      </c>
      <c r="BN184" s="23">
        <f t="shared" ref="BN184" si="1118">BM184+BN183-BB183</f>
        <v>0</v>
      </c>
      <c r="BO184" s="23">
        <f t="shared" ref="BO184" si="1119">BN184+BO183-BC183</f>
        <v>0</v>
      </c>
      <c r="BP184" s="23">
        <f t="shared" ref="BP184" si="1120">BO184+BP183-BD183</f>
        <v>0</v>
      </c>
      <c r="BQ184" s="23">
        <f t="shared" ref="BQ184" si="1121">BP184+BQ183-BE183</f>
        <v>0</v>
      </c>
      <c r="BR184" s="23">
        <f t="shared" ref="BR184" si="1122">BQ184+BR183-BF183</f>
        <v>0</v>
      </c>
      <c r="BS184" s="23">
        <f t="shared" ref="BS184" si="1123">BR184+BS183-BG183</f>
        <v>0</v>
      </c>
      <c r="BT184" s="23">
        <f t="shared" ref="BT184:BU184" si="1124">BS184+BT183-BH183</f>
        <v>0</v>
      </c>
      <c r="BU184" s="23">
        <f t="shared" si="1124"/>
        <v>0</v>
      </c>
    </row>
    <row r="185" spans="1:73" ht="15.75" customHeight="1" x14ac:dyDescent="0.2">
      <c r="A185" s="71" t="s">
        <v>699</v>
      </c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/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/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/>
      <c r="BP185" s="23"/>
      <c r="BQ185" s="23"/>
      <c r="BR185" s="23"/>
      <c r="BS185" s="23"/>
      <c r="BT185" s="23"/>
      <c r="BU185" s="23"/>
    </row>
    <row r="186" spans="1:73" ht="15.75" customHeight="1" x14ac:dyDescent="0.2">
      <c r="A186" s="71" t="s">
        <v>700</v>
      </c>
      <c r="B186" s="23">
        <f>B185</f>
        <v>0</v>
      </c>
      <c r="C186" s="23">
        <f t="shared" ref="C186" si="1125">B186+C185</f>
        <v>0</v>
      </c>
      <c r="D186" s="23">
        <f t="shared" ref="D186" si="1126">C186+D185</f>
        <v>0</v>
      </c>
      <c r="E186" s="23">
        <f t="shared" ref="E186" si="1127">D186+E185</f>
        <v>0</v>
      </c>
      <c r="F186" s="23">
        <f t="shared" ref="F186" si="1128">E186+F185</f>
        <v>0</v>
      </c>
      <c r="G186" s="23">
        <f>F186+G185</f>
        <v>0</v>
      </c>
      <c r="H186" s="23">
        <f t="shared" ref="H186" si="1129">G186+H185</f>
        <v>0</v>
      </c>
      <c r="I186" s="23">
        <f t="shared" ref="I186" si="1130">H186+I185</f>
        <v>0</v>
      </c>
      <c r="J186" s="23">
        <f t="shared" ref="J186" si="1131">I186+J185</f>
        <v>0</v>
      </c>
      <c r="K186" s="23">
        <f t="shared" ref="K186" si="1132">J186+K185</f>
        <v>0</v>
      </c>
      <c r="L186" s="23">
        <f t="shared" ref="L186" si="1133">K186+L185</f>
        <v>0</v>
      </c>
      <c r="M186" s="23">
        <f t="shared" ref="M186" si="1134">L186+M185</f>
        <v>0</v>
      </c>
      <c r="N186" s="23">
        <f>M186+N185-B185</f>
        <v>0</v>
      </c>
      <c r="O186" s="23">
        <f>N186+O185-C185</f>
        <v>0</v>
      </c>
      <c r="P186" s="23">
        <f>O186+P185-D185</f>
        <v>0</v>
      </c>
      <c r="Q186" s="23">
        <f>P186+Q185-E185</f>
        <v>0</v>
      </c>
      <c r="R186" s="23">
        <f>Q186+R185-F185</f>
        <v>0</v>
      </c>
      <c r="S186" s="23">
        <f t="shared" ref="S186" si="1135">R186+S185-G185</f>
        <v>0</v>
      </c>
      <c r="T186" s="23">
        <f t="shared" ref="T186" si="1136">S186+T185-H185</f>
        <v>0</v>
      </c>
      <c r="U186" s="23">
        <f t="shared" ref="U186" si="1137">T186+U185-I185</f>
        <v>0</v>
      </c>
      <c r="V186" s="23">
        <f t="shared" ref="V186" si="1138">U186+V185-J185</f>
        <v>0</v>
      </c>
      <c r="W186" s="23">
        <f t="shared" ref="W186" si="1139">V186+W185-K185</f>
        <v>0</v>
      </c>
      <c r="X186" s="23">
        <f t="shared" ref="X186" si="1140">W186+X185-L185</f>
        <v>0</v>
      </c>
      <c r="Y186" s="23">
        <f t="shared" ref="Y186" si="1141">X186+Y185-M185</f>
        <v>0</v>
      </c>
      <c r="Z186" s="23">
        <f t="shared" ref="Z186" si="1142">Y186+Z185</f>
        <v>0</v>
      </c>
      <c r="AA186" s="23">
        <f t="shared" ref="AA186" si="1143">Z186+AA185</f>
        <v>0</v>
      </c>
      <c r="AB186" s="23">
        <f t="shared" ref="AB186" si="1144">AA186+AB185</f>
        <v>0</v>
      </c>
      <c r="AC186" s="23">
        <f t="shared" ref="AC186" si="1145">AB186+AC185</f>
        <v>0</v>
      </c>
      <c r="AD186" s="23">
        <f t="shared" ref="AD186" si="1146">AC186+AD185</f>
        <v>0</v>
      </c>
      <c r="AE186" s="23">
        <f t="shared" ref="AE186" si="1147">AD186+AE185</f>
        <v>0</v>
      </c>
      <c r="AF186" s="23">
        <f t="shared" ref="AF186" si="1148">AE186+AF185</f>
        <v>0</v>
      </c>
      <c r="AG186" s="23">
        <f t="shared" ref="AG186" si="1149">AF186+AG185</f>
        <v>0</v>
      </c>
      <c r="AH186" s="23">
        <f t="shared" ref="AH186" si="1150">AG186+AH185-V185</f>
        <v>0</v>
      </c>
      <c r="AI186" s="23">
        <f t="shared" ref="AI186" si="1151">AH186+AI185</f>
        <v>0</v>
      </c>
      <c r="AJ186" s="23">
        <f t="shared" ref="AJ186" si="1152">AI186+AJ185-X185</f>
        <v>0</v>
      </c>
      <c r="AK186" s="23">
        <f t="shared" ref="AK186" si="1153">AJ186+AK185-Y185</f>
        <v>0</v>
      </c>
      <c r="AL186" s="23">
        <f t="shared" ref="AL186" si="1154">AK186+AL185</f>
        <v>0</v>
      </c>
      <c r="AM186" s="23">
        <f t="shared" ref="AM186" si="1155">AL186+AM185-AA185</f>
        <v>0</v>
      </c>
      <c r="AN186" s="23">
        <f t="shared" ref="AN186" si="1156">AM186+AN185-AB185</f>
        <v>0</v>
      </c>
      <c r="AO186" s="23">
        <f t="shared" ref="AO186" si="1157">AN186+AO185-AC185</f>
        <v>0</v>
      </c>
      <c r="AP186" s="23">
        <f t="shared" ref="AP186" si="1158">AO186+AP185-AD185</f>
        <v>0</v>
      </c>
      <c r="AQ186" s="23">
        <f t="shared" ref="AQ186" si="1159">AP186+AQ185-AE185</f>
        <v>0</v>
      </c>
      <c r="AR186" s="23">
        <f t="shared" ref="AR186" si="1160">AQ186+AR185-AF185</f>
        <v>0</v>
      </c>
      <c r="AS186" s="23">
        <f t="shared" ref="AS186" si="1161">AR186+AS185-AG185</f>
        <v>0</v>
      </c>
      <c r="AT186" s="23">
        <f t="shared" ref="AT186" si="1162">AS186+AT185-AH185</f>
        <v>0</v>
      </c>
      <c r="AU186" s="23">
        <f t="shared" ref="AU186" si="1163">AT186+AU185-AI185</f>
        <v>0</v>
      </c>
      <c r="AV186" s="23">
        <f t="shared" ref="AV186" si="1164">AU186+AV185-AJ185</f>
        <v>0</v>
      </c>
      <c r="AW186" s="23">
        <f t="shared" ref="AW186" si="1165">AV186+AW185-AK185</f>
        <v>0</v>
      </c>
      <c r="AX186" s="23">
        <f t="shared" ref="AX186" si="1166">AW186+AX185-AL185</f>
        <v>0</v>
      </c>
      <c r="AY186" s="23">
        <f t="shared" ref="AY186" si="1167">AX186+AY185-AM185</f>
        <v>0</v>
      </c>
      <c r="AZ186" s="23">
        <f t="shared" ref="AZ186" si="1168">AY186+AZ185-AN185</f>
        <v>0</v>
      </c>
      <c r="BA186" s="23">
        <f t="shared" ref="BA186" si="1169">AZ186+BA185-AO185</f>
        <v>0</v>
      </c>
      <c r="BB186" s="23">
        <f t="shared" ref="BB186" si="1170">BA186+BB185-AP185</f>
        <v>0</v>
      </c>
      <c r="BC186" s="23">
        <f t="shared" ref="BC186" si="1171">BB186+BC185-AQ185</f>
        <v>0</v>
      </c>
      <c r="BD186" s="23">
        <f t="shared" ref="BD186" si="1172">BC186+BD185-AR185</f>
        <v>0</v>
      </c>
      <c r="BE186" s="23">
        <f t="shared" ref="BE186" si="1173">BD186+BE185-AS185</f>
        <v>0</v>
      </c>
      <c r="BF186" s="23">
        <f t="shared" ref="BF186" si="1174">BE186+BF185-AT185</f>
        <v>0</v>
      </c>
      <c r="BG186" s="23">
        <f t="shared" ref="BG186" si="1175">BF186+BG185-AU185</f>
        <v>0</v>
      </c>
      <c r="BH186" s="23">
        <f t="shared" ref="BH186" si="1176">BG186+BH185-AV185</f>
        <v>0</v>
      </c>
      <c r="BI186" s="23">
        <f>BH186+BI185-AW185</f>
        <v>0</v>
      </c>
      <c r="BJ186" s="23">
        <f t="shared" ref="BJ186:BT186" si="1177">BI186+BJ185-AX185</f>
        <v>0</v>
      </c>
      <c r="BK186" s="23">
        <f t="shared" si="1177"/>
        <v>0</v>
      </c>
      <c r="BL186" s="23">
        <f t="shared" si="1177"/>
        <v>0</v>
      </c>
      <c r="BM186" s="23">
        <f t="shared" si="1177"/>
        <v>0</v>
      </c>
      <c r="BN186" s="23">
        <f t="shared" si="1177"/>
        <v>0</v>
      </c>
      <c r="BO186" s="23">
        <f t="shared" si="1177"/>
        <v>0</v>
      </c>
      <c r="BP186" s="23">
        <f t="shared" si="1177"/>
        <v>0</v>
      </c>
      <c r="BQ186" s="23">
        <f t="shared" si="1177"/>
        <v>0</v>
      </c>
      <c r="BR186" s="23">
        <f t="shared" si="1177"/>
        <v>0</v>
      </c>
      <c r="BS186" s="23">
        <f t="shared" si="1177"/>
        <v>0</v>
      </c>
      <c r="BT186" s="23">
        <f t="shared" si="1177"/>
        <v>0</v>
      </c>
      <c r="BU186" s="23">
        <f>BT186+BU185-BI185</f>
        <v>0</v>
      </c>
    </row>
    <row r="187" spans="1:73" ht="15.75" customHeight="1" x14ac:dyDescent="0.2">
      <c r="A187" s="71" t="s">
        <v>701</v>
      </c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/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/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/>
      <c r="BP187" s="23"/>
      <c r="BQ187" s="23"/>
      <c r="BR187" s="23"/>
      <c r="BS187" s="23"/>
      <c r="BT187" s="23"/>
      <c r="BU187" s="23"/>
    </row>
    <row r="188" spans="1:73" ht="15.75" customHeight="1" x14ac:dyDescent="0.2">
      <c r="A188" s="71" t="s">
        <v>702</v>
      </c>
      <c r="B188" s="23">
        <f>B187</f>
        <v>0</v>
      </c>
      <c r="C188" s="23">
        <f t="shared" ref="C188" si="1178">B188+C187</f>
        <v>0</v>
      </c>
      <c r="D188" s="23">
        <f t="shared" ref="D188" si="1179">C188+D187</f>
        <v>0</v>
      </c>
      <c r="E188" s="23">
        <f t="shared" ref="E188" si="1180">D188+E187</f>
        <v>0</v>
      </c>
      <c r="F188" s="23">
        <f t="shared" ref="F188" si="1181">E188+F187</f>
        <v>0</v>
      </c>
      <c r="G188" s="23">
        <f>F188+G187</f>
        <v>0</v>
      </c>
      <c r="H188" s="23">
        <f t="shared" ref="H188" si="1182">G188+H187</f>
        <v>0</v>
      </c>
      <c r="I188" s="23">
        <f t="shared" ref="I188" si="1183">H188+I187</f>
        <v>0</v>
      </c>
      <c r="J188" s="23">
        <f t="shared" ref="J188" si="1184">I188+J187</f>
        <v>0</v>
      </c>
      <c r="K188" s="23">
        <f t="shared" ref="K188" si="1185">J188+K187</f>
        <v>0</v>
      </c>
      <c r="L188" s="23">
        <f t="shared" ref="L188" si="1186">K188+L187</f>
        <v>0</v>
      </c>
      <c r="M188" s="23">
        <f t="shared" ref="M188" si="1187">L188+M187</f>
        <v>0</v>
      </c>
      <c r="N188" s="23">
        <f>M188+N187-B187</f>
        <v>0</v>
      </c>
      <c r="O188" s="23">
        <f>N188+O187-C187</f>
        <v>0</v>
      </c>
      <c r="P188" s="23">
        <f>O188+P187-D187</f>
        <v>0</v>
      </c>
      <c r="Q188" s="23">
        <f>P188+Q187-E187</f>
        <v>0</v>
      </c>
      <c r="R188" s="23">
        <f>Q188+R187-F187</f>
        <v>0</v>
      </c>
      <c r="S188" s="23">
        <f t="shared" ref="S188" si="1188">R188+S187-G187</f>
        <v>0</v>
      </c>
      <c r="T188" s="23">
        <f t="shared" ref="T188" si="1189">S188+T187-H187</f>
        <v>0</v>
      </c>
      <c r="U188" s="23">
        <f t="shared" ref="U188" si="1190">T188+U187-I187</f>
        <v>0</v>
      </c>
      <c r="V188" s="23">
        <f t="shared" ref="V188" si="1191">U188+V187-J187</f>
        <v>0</v>
      </c>
      <c r="W188" s="23">
        <f t="shared" ref="W188" si="1192">V188+W187-K187</f>
        <v>0</v>
      </c>
      <c r="X188" s="23">
        <f t="shared" ref="X188" si="1193">W188+X187-L187</f>
        <v>0</v>
      </c>
      <c r="Y188" s="23">
        <f t="shared" ref="Y188" si="1194">X188+Y187-M187</f>
        <v>0</v>
      </c>
      <c r="Z188" s="23">
        <f t="shared" ref="Z188" si="1195">Y188+Z187</f>
        <v>0</v>
      </c>
      <c r="AA188" s="23">
        <f t="shared" ref="AA188" si="1196">Z188+AA187</f>
        <v>0</v>
      </c>
      <c r="AB188" s="23">
        <f t="shared" ref="AB188" si="1197">AA188+AB187</f>
        <v>0</v>
      </c>
      <c r="AC188" s="23">
        <f t="shared" ref="AC188" si="1198">AB188+AC187</f>
        <v>0</v>
      </c>
      <c r="AD188" s="23">
        <f t="shared" ref="AD188" si="1199">AC188+AD187</f>
        <v>0</v>
      </c>
      <c r="AE188" s="23">
        <f t="shared" ref="AE188" si="1200">AD188+AE187</f>
        <v>0</v>
      </c>
      <c r="AF188" s="23">
        <f t="shared" ref="AF188" si="1201">AE188+AF187</f>
        <v>0</v>
      </c>
      <c r="AG188" s="23">
        <f t="shared" ref="AG188" si="1202">AF188+AG187</f>
        <v>0</v>
      </c>
      <c r="AH188" s="23">
        <f t="shared" ref="AH188" si="1203">AG188+AH187-V187</f>
        <v>0</v>
      </c>
      <c r="AI188" s="23">
        <f t="shared" ref="AI188" si="1204">AH188+AI187</f>
        <v>0</v>
      </c>
      <c r="AJ188" s="23">
        <f t="shared" ref="AJ188" si="1205">AI188+AJ187-X187</f>
        <v>0</v>
      </c>
      <c r="AK188" s="23">
        <f t="shared" ref="AK188" si="1206">AJ188+AK187-Y187</f>
        <v>0</v>
      </c>
      <c r="AL188" s="23">
        <f t="shared" ref="AL188" si="1207">AK188+AL187</f>
        <v>0</v>
      </c>
      <c r="AM188" s="23">
        <f t="shared" ref="AM188" si="1208">AL188+AM187-AA187</f>
        <v>0</v>
      </c>
      <c r="AN188" s="23">
        <f t="shared" ref="AN188" si="1209">AM188+AN187-AB187</f>
        <v>0</v>
      </c>
      <c r="AO188" s="23">
        <f t="shared" ref="AO188" si="1210">AN188+AO187-AC187</f>
        <v>0</v>
      </c>
      <c r="AP188" s="23">
        <f t="shared" ref="AP188" si="1211">AO188+AP187-AD187</f>
        <v>0</v>
      </c>
      <c r="AQ188" s="23">
        <f t="shared" ref="AQ188" si="1212">AP188+AQ187-AE187</f>
        <v>0</v>
      </c>
      <c r="AR188" s="23">
        <f t="shared" ref="AR188" si="1213">AQ188+AR187-AF187</f>
        <v>0</v>
      </c>
      <c r="AS188" s="23">
        <f t="shared" ref="AS188" si="1214">AR188+AS187-AG187</f>
        <v>0</v>
      </c>
      <c r="AT188" s="23">
        <f t="shared" ref="AT188" si="1215">AS188+AT187-AH187</f>
        <v>0</v>
      </c>
      <c r="AU188" s="23">
        <f t="shared" ref="AU188" si="1216">AT188+AU187-AI187</f>
        <v>0</v>
      </c>
      <c r="AV188" s="23">
        <f t="shared" ref="AV188" si="1217">AU188+AV187-AJ187</f>
        <v>0</v>
      </c>
      <c r="AW188" s="23">
        <f t="shared" ref="AW188" si="1218">AV188+AW187-AK187</f>
        <v>0</v>
      </c>
      <c r="AX188" s="23">
        <f t="shared" ref="AX188" si="1219">AW188+AX187-AL187</f>
        <v>0</v>
      </c>
      <c r="AY188" s="23">
        <f t="shared" ref="AY188" si="1220">AX188+AY187-AM187</f>
        <v>0</v>
      </c>
      <c r="AZ188" s="23">
        <f t="shared" ref="AZ188" si="1221">AY188+AZ187-AN187</f>
        <v>0</v>
      </c>
      <c r="BA188" s="23">
        <f t="shared" ref="BA188" si="1222">AZ188+BA187-AO187</f>
        <v>0</v>
      </c>
      <c r="BB188" s="23">
        <f t="shared" ref="BB188" si="1223">BA188+BB187-AP187</f>
        <v>0</v>
      </c>
      <c r="BC188" s="23">
        <f t="shared" ref="BC188" si="1224">BB188+BC187-AQ187</f>
        <v>0</v>
      </c>
      <c r="BD188" s="23">
        <f t="shared" ref="BD188" si="1225">BC188+BD187-AR187</f>
        <v>0</v>
      </c>
      <c r="BE188" s="23">
        <f t="shared" ref="BE188" si="1226">BD188+BE187-AS187</f>
        <v>0</v>
      </c>
      <c r="BF188" s="23">
        <f t="shared" ref="BF188" si="1227">BE188+BF187-AT187</f>
        <v>0</v>
      </c>
      <c r="BG188" s="23">
        <f t="shared" ref="BG188" si="1228">BF188+BG187-AU187</f>
        <v>0</v>
      </c>
      <c r="BH188" s="23">
        <f t="shared" ref="BH188" si="1229">BG188+BH187-AV187</f>
        <v>0</v>
      </c>
      <c r="BI188" s="23">
        <f t="shared" ref="BI188" si="1230">BH188+BI187-AW187</f>
        <v>0</v>
      </c>
      <c r="BJ188" s="23">
        <f t="shared" ref="BJ188" si="1231">BI188+BJ187-AX187</f>
        <v>0</v>
      </c>
      <c r="BK188" s="23">
        <f t="shared" ref="BK188" si="1232">BJ188+BK187-AY187</f>
        <v>0</v>
      </c>
      <c r="BL188" s="23">
        <f t="shared" ref="BL188" si="1233">BK188+BL187-AZ187</f>
        <v>0</v>
      </c>
      <c r="BM188" s="23">
        <f t="shared" ref="BM188" si="1234">BL188+BM187-BA187</f>
        <v>0</v>
      </c>
      <c r="BN188" s="23">
        <f t="shared" ref="BN188" si="1235">BM188+BN187-BB187</f>
        <v>0</v>
      </c>
      <c r="BO188" s="23">
        <f t="shared" ref="BO188" si="1236">BN188+BO187-BC187</f>
        <v>0</v>
      </c>
      <c r="BP188" s="23">
        <f t="shared" ref="BP188" si="1237">BO188+BP187-BD187</f>
        <v>0</v>
      </c>
      <c r="BQ188" s="23">
        <f t="shared" ref="BQ188" si="1238">BP188+BQ187-BE187</f>
        <v>0</v>
      </c>
      <c r="BR188" s="23">
        <f t="shared" ref="BR188" si="1239">BQ188+BR187-BF187</f>
        <v>0</v>
      </c>
      <c r="BS188" s="23">
        <f t="shared" ref="BS188" si="1240">BR188+BS187-BG187</f>
        <v>0</v>
      </c>
      <c r="BT188" s="23">
        <f t="shared" ref="BT188:BU188" si="1241">BS188+BT187-BH187</f>
        <v>0</v>
      </c>
      <c r="BU188" s="23">
        <f t="shared" si="1241"/>
        <v>0</v>
      </c>
    </row>
    <row r="189" spans="1:73" ht="15.75" customHeight="1" x14ac:dyDescent="0.15"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  <c r="AL189" s="23"/>
      <c r="AM189" s="23"/>
      <c r="AN189" s="23"/>
      <c r="AO189" s="23"/>
      <c r="AP189" s="23"/>
      <c r="AQ189" s="23"/>
      <c r="AR189" s="23"/>
      <c r="AS189" s="23"/>
      <c r="AT189" s="23"/>
      <c r="AU189" s="23"/>
      <c r="AV189" s="23"/>
      <c r="AW189" s="23"/>
      <c r="AX189" s="23"/>
      <c r="AY189" s="23"/>
      <c r="AZ189" s="23"/>
      <c r="BA189" s="23"/>
      <c r="BB189" s="23"/>
      <c r="BC189" s="23"/>
      <c r="BD189" s="23"/>
      <c r="BE189" s="23"/>
      <c r="BF189" s="23"/>
      <c r="BG189" s="23"/>
      <c r="BH189" s="23"/>
      <c r="BI189" s="23"/>
      <c r="BJ189" s="23"/>
      <c r="BK189" s="23"/>
      <c r="BL189" s="23"/>
      <c r="BM189" s="23"/>
      <c r="BN189" s="23"/>
      <c r="BO189" s="23"/>
      <c r="BP189" s="23"/>
      <c r="BQ189" s="23"/>
      <c r="BR189" s="23"/>
      <c r="BS189" s="23"/>
      <c r="BT189" s="23"/>
      <c r="BU189" s="23"/>
    </row>
    <row r="190" spans="1:73" ht="15.75" customHeight="1" x14ac:dyDescent="0.2">
      <c r="A190" s="71" t="s">
        <v>703</v>
      </c>
      <c r="B190" s="23">
        <f t="shared" ref="B190:BI190" si="1242">(B184*$B$67/12)+(B186*$C$67/12)+(B188*$D$67/12)</f>
        <v>0</v>
      </c>
      <c r="C190" s="23">
        <f t="shared" si="1242"/>
        <v>0</v>
      </c>
      <c r="D190" s="23">
        <f t="shared" si="1242"/>
        <v>0</v>
      </c>
      <c r="E190" s="23">
        <f t="shared" si="1242"/>
        <v>0</v>
      </c>
      <c r="F190" s="23">
        <f t="shared" si="1242"/>
        <v>0</v>
      </c>
      <c r="G190" s="23">
        <f t="shared" si="1242"/>
        <v>0</v>
      </c>
      <c r="H190" s="23">
        <f t="shared" si="1242"/>
        <v>0</v>
      </c>
      <c r="I190" s="23">
        <f t="shared" si="1242"/>
        <v>0</v>
      </c>
      <c r="J190" s="23">
        <f t="shared" si="1242"/>
        <v>0</v>
      </c>
      <c r="K190" s="23">
        <f t="shared" si="1242"/>
        <v>0</v>
      </c>
      <c r="L190" s="23">
        <f t="shared" si="1242"/>
        <v>0</v>
      </c>
      <c r="M190" s="23">
        <f t="shared" si="1242"/>
        <v>0</v>
      </c>
      <c r="N190" s="23">
        <f t="shared" si="1242"/>
        <v>0</v>
      </c>
      <c r="O190" s="23">
        <f t="shared" si="1242"/>
        <v>0</v>
      </c>
      <c r="P190" s="23">
        <f t="shared" si="1242"/>
        <v>0</v>
      </c>
      <c r="Q190" s="23">
        <f t="shared" si="1242"/>
        <v>0</v>
      </c>
      <c r="R190" s="23">
        <f t="shared" si="1242"/>
        <v>0</v>
      </c>
      <c r="S190" s="23">
        <f t="shared" si="1242"/>
        <v>0</v>
      </c>
      <c r="T190" s="23">
        <f t="shared" si="1242"/>
        <v>0</v>
      </c>
      <c r="U190" s="23">
        <f t="shared" si="1242"/>
        <v>0</v>
      </c>
      <c r="V190" s="23">
        <f t="shared" si="1242"/>
        <v>0</v>
      </c>
      <c r="W190" s="23">
        <f t="shared" si="1242"/>
        <v>0</v>
      </c>
      <c r="X190" s="23">
        <f t="shared" si="1242"/>
        <v>0</v>
      </c>
      <c r="Y190" s="23">
        <f t="shared" si="1242"/>
        <v>0</v>
      </c>
      <c r="Z190" s="23">
        <f t="shared" si="1242"/>
        <v>0</v>
      </c>
      <c r="AA190" s="23">
        <f t="shared" si="1242"/>
        <v>0</v>
      </c>
      <c r="AB190" s="23">
        <f t="shared" si="1242"/>
        <v>0</v>
      </c>
      <c r="AC190" s="23">
        <f t="shared" si="1242"/>
        <v>0</v>
      </c>
      <c r="AD190" s="23">
        <f t="shared" si="1242"/>
        <v>0</v>
      </c>
      <c r="AE190" s="23">
        <f t="shared" si="1242"/>
        <v>0</v>
      </c>
      <c r="AF190" s="23">
        <f t="shared" si="1242"/>
        <v>0</v>
      </c>
      <c r="AG190" s="23">
        <f t="shared" si="1242"/>
        <v>0</v>
      </c>
      <c r="AH190" s="23">
        <f t="shared" si="1242"/>
        <v>0</v>
      </c>
      <c r="AI190" s="23">
        <f t="shared" si="1242"/>
        <v>0</v>
      </c>
      <c r="AJ190" s="23">
        <f t="shared" si="1242"/>
        <v>0</v>
      </c>
      <c r="AK190" s="23">
        <f t="shared" si="1242"/>
        <v>0</v>
      </c>
      <c r="AL190" s="23">
        <f t="shared" si="1242"/>
        <v>0</v>
      </c>
      <c r="AM190" s="23">
        <f t="shared" si="1242"/>
        <v>0</v>
      </c>
      <c r="AN190" s="23">
        <f t="shared" si="1242"/>
        <v>0</v>
      </c>
      <c r="AO190" s="23">
        <f t="shared" si="1242"/>
        <v>0</v>
      </c>
      <c r="AP190" s="23">
        <f t="shared" si="1242"/>
        <v>0</v>
      </c>
      <c r="AQ190" s="23">
        <f t="shared" si="1242"/>
        <v>0</v>
      </c>
      <c r="AR190" s="23">
        <f t="shared" si="1242"/>
        <v>0</v>
      </c>
      <c r="AS190" s="23">
        <f t="shared" si="1242"/>
        <v>0</v>
      </c>
      <c r="AT190" s="23">
        <f t="shared" si="1242"/>
        <v>0</v>
      </c>
      <c r="AU190" s="23">
        <f t="shared" si="1242"/>
        <v>0</v>
      </c>
      <c r="AV190" s="23">
        <f t="shared" si="1242"/>
        <v>0</v>
      </c>
      <c r="AW190" s="23">
        <f t="shared" si="1242"/>
        <v>0</v>
      </c>
      <c r="AX190" s="23">
        <f t="shared" si="1242"/>
        <v>0</v>
      </c>
      <c r="AY190" s="23">
        <f t="shared" si="1242"/>
        <v>0</v>
      </c>
      <c r="AZ190" s="23">
        <f t="shared" si="1242"/>
        <v>0</v>
      </c>
      <c r="BA190" s="23">
        <f t="shared" si="1242"/>
        <v>0</v>
      </c>
      <c r="BB190" s="23">
        <f t="shared" si="1242"/>
        <v>0</v>
      </c>
      <c r="BC190" s="23">
        <f t="shared" si="1242"/>
        <v>0</v>
      </c>
      <c r="BD190" s="23">
        <f t="shared" si="1242"/>
        <v>0</v>
      </c>
      <c r="BE190" s="23">
        <f t="shared" si="1242"/>
        <v>0</v>
      </c>
      <c r="BF190" s="23">
        <f t="shared" si="1242"/>
        <v>0</v>
      </c>
      <c r="BG190" s="23">
        <f t="shared" si="1242"/>
        <v>0</v>
      </c>
      <c r="BH190" s="23">
        <f t="shared" si="1242"/>
        <v>0</v>
      </c>
      <c r="BI190" s="23">
        <f t="shared" si="1242"/>
        <v>0</v>
      </c>
      <c r="BJ190" s="23">
        <f t="shared" ref="BJ190:BU190" si="1243">(BJ184*$B$67/12)+(BJ186*$C$67/12)+(BJ188*$D$67/12)</f>
        <v>0</v>
      </c>
      <c r="BK190" s="23">
        <f t="shared" si="1243"/>
        <v>0</v>
      </c>
      <c r="BL190" s="23">
        <f t="shared" si="1243"/>
        <v>0</v>
      </c>
      <c r="BM190" s="23">
        <f t="shared" si="1243"/>
        <v>0</v>
      </c>
      <c r="BN190" s="23">
        <f t="shared" si="1243"/>
        <v>0</v>
      </c>
      <c r="BO190" s="23">
        <f t="shared" si="1243"/>
        <v>0</v>
      </c>
      <c r="BP190" s="23">
        <f t="shared" si="1243"/>
        <v>0</v>
      </c>
      <c r="BQ190" s="23">
        <f t="shared" si="1243"/>
        <v>0</v>
      </c>
      <c r="BR190" s="23">
        <f t="shared" si="1243"/>
        <v>0</v>
      </c>
      <c r="BS190" s="23">
        <f t="shared" si="1243"/>
        <v>0</v>
      </c>
      <c r="BT190" s="23">
        <f t="shared" si="1243"/>
        <v>0</v>
      </c>
      <c r="BU190" s="23">
        <f t="shared" si="1243"/>
        <v>0</v>
      </c>
    </row>
    <row r="191" spans="1:73" ht="15.75" customHeight="1" x14ac:dyDescent="0.2">
      <c r="A191" s="71" t="s">
        <v>704</v>
      </c>
      <c r="B191" s="23">
        <f t="shared" ref="B191:BI191" si="1244">B183*$B$64+B185*$C$64+B187*$D$64</f>
        <v>0</v>
      </c>
      <c r="C191" s="23">
        <f t="shared" si="1244"/>
        <v>0</v>
      </c>
      <c r="D191" s="23">
        <f t="shared" si="1244"/>
        <v>0</v>
      </c>
      <c r="E191" s="23">
        <f t="shared" si="1244"/>
        <v>0</v>
      </c>
      <c r="F191" s="23">
        <f t="shared" si="1244"/>
        <v>0</v>
      </c>
      <c r="G191" s="23">
        <f t="shared" si="1244"/>
        <v>0</v>
      </c>
      <c r="H191" s="23">
        <f t="shared" si="1244"/>
        <v>0</v>
      </c>
      <c r="I191" s="23">
        <f t="shared" si="1244"/>
        <v>0</v>
      </c>
      <c r="J191" s="23">
        <f t="shared" si="1244"/>
        <v>0</v>
      </c>
      <c r="K191" s="23">
        <f t="shared" si="1244"/>
        <v>0</v>
      </c>
      <c r="L191" s="23">
        <f t="shared" si="1244"/>
        <v>0</v>
      </c>
      <c r="M191" s="23">
        <f t="shared" si="1244"/>
        <v>0</v>
      </c>
      <c r="N191" s="23">
        <f t="shared" si="1244"/>
        <v>0</v>
      </c>
      <c r="O191" s="23">
        <f t="shared" si="1244"/>
        <v>0</v>
      </c>
      <c r="P191" s="23">
        <f t="shared" si="1244"/>
        <v>0</v>
      </c>
      <c r="Q191" s="23">
        <f t="shared" si="1244"/>
        <v>0</v>
      </c>
      <c r="R191" s="23">
        <f t="shared" si="1244"/>
        <v>0</v>
      </c>
      <c r="S191" s="23">
        <f t="shared" si="1244"/>
        <v>0</v>
      </c>
      <c r="T191" s="23">
        <f t="shared" si="1244"/>
        <v>0</v>
      </c>
      <c r="U191" s="23">
        <f t="shared" si="1244"/>
        <v>0</v>
      </c>
      <c r="V191" s="23">
        <f t="shared" si="1244"/>
        <v>0</v>
      </c>
      <c r="W191" s="23">
        <f t="shared" si="1244"/>
        <v>0</v>
      </c>
      <c r="X191" s="23">
        <f t="shared" si="1244"/>
        <v>0</v>
      </c>
      <c r="Y191" s="23">
        <f t="shared" si="1244"/>
        <v>0</v>
      </c>
      <c r="Z191" s="23">
        <f t="shared" si="1244"/>
        <v>0</v>
      </c>
      <c r="AA191" s="23">
        <f t="shared" si="1244"/>
        <v>0</v>
      </c>
      <c r="AB191" s="23">
        <f t="shared" si="1244"/>
        <v>0</v>
      </c>
      <c r="AC191" s="23">
        <f t="shared" si="1244"/>
        <v>0</v>
      </c>
      <c r="AD191" s="23">
        <f t="shared" si="1244"/>
        <v>0</v>
      </c>
      <c r="AE191" s="23">
        <f t="shared" si="1244"/>
        <v>0</v>
      </c>
      <c r="AF191" s="23">
        <f t="shared" si="1244"/>
        <v>0</v>
      </c>
      <c r="AG191" s="23">
        <f t="shared" si="1244"/>
        <v>0</v>
      </c>
      <c r="AH191" s="23">
        <f t="shared" si="1244"/>
        <v>0</v>
      </c>
      <c r="AI191" s="23">
        <f t="shared" si="1244"/>
        <v>0</v>
      </c>
      <c r="AJ191" s="23">
        <f t="shared" si="1244"/>
        <v>0</v>
      </c>
      <c r="AK191" s="23">
        <f t="shared" si="1244"/>
        <v>0</v>
      </c>
      <c r="AL191" s="23">
        <f t="shared" si="1244"/>
        <v>0</v>
      </c>
      <c r="AM191" s="23">
        <f t="shared" si="1244"/>
        <v>0</v>
      </c>
      <c r="AN191" s="23">
        <f t="shared" si="1244"/>
        <v>0</v>
      </c>
      <c r="AO191" s="23">
        <f t="shared" si="1244"/>
        <v>0</v>
      </c>
      <c r="AP191" s="23">
        <f t="shared" si="1244"/>
        <v>0</v>
      </c>
      <c r="AQ191" s="23">
        <f t="shared" si="1244"/>
        <v>0</v>
      </c>
      <c r="AR191" s="23">
        <f t="shared" si="1244"/>
        <v>0</v>
      </c>
      <c r="AS191" s="23">
        <f t="shared" si="1244"/>
        <v>0</v>
      </c>
      <c r="AT191" s="23">
        <f t="shared" si="1244"/>
        <v>0</v>
      </c>
      <c r="AU191" s="23">
        <f t="shared" si="1244"/>
        <v>0</v>
      </c>
      <c r="AV191" s="23">
        <f t="shared" si="1244"/>
        <v>0</v>
      </c>
      <c r="AW191" s="23">
        <f t="shared" si="1244"/>
        <v>0</v>
      </c>
      <c r="AX191" s="23">
        <f t="shared" si="1244"/>
        <v>0</v>
      </c>
      <c r="AY191" s="23">
        <f t="shared" si="1244"/>
        <v>0</v>
      </c>
      <c r="AZ191" s="23">
        <f t="shared" si="1244"/>
        <v>0</v>
      </c>
      <c r="BA191" s="23">
        <f t="shared" si="1244"/>
        <v>0</v>
      </c>
      <c r="BB191" s="23">
        <f t="shared" si="1244"/>
        <v>0</v>
      </c>
      <c r="BC191" s="23">
        <f t="shared" si="1244"/>
        <v>0</v>
      </c>
      <c r="BD191" s="23">
        <f t="shared" si="1244"/>
        <v>0</v>
      </c>
      <c r="BE191" s="23">
        <f t="shared" si="1244"/>
        <v>0</v>
      </c>
      <c r="BF191" s="23">
        <f t="shared" si="1244"/>
        <v>0</v>
      </c>
      <c r="BG191" s="23">
        <f t="shared" si="1244"/>
        <v>0</v>
      </c>
      <c r="BH191" s="23">
        <f t="shared" si="1244"/>
        <v>0</v>
      </c>
      <c r="BI191" s="23">
        <f t="shared" si="1244"/>
        <v>0</v>
      </c>
      <c r="BJ191" s="23">
        <f t="shared" ref="BJ191:BU191" si="1245">BJ183*$B$64+BJ185*$C$64+BJ187*$D$64</f>
        <v>0</v>
      </c>
      <c r="BK191" s="23">
        <f t="shared" si="1245"/>
        <v>0</v>
      </c>
      <c r="BL191" s="23">
        <f t="shared" si="1245"/>
        <v>0</v>
      </c>
      <c r="BM191" s="23">
        <f t="shared" si="1245"/>
        <v>0</v>
      </c>
      <c r="BN191" s="23">
        <f t="shared" si="1245"/>
        <v>0</v>
      </c>
      <c r="BO191" s="23">
        <f t="shared" si="1245"/>
        <v>0</v>
      </c>
      <c r="BP191" s="23">
        <f t="shared" si="1245"/>
        <v>0</v>
      </c>
      <c r="BQ191" s="23">
        <f t="shared" si="1245"/>
        <v>0</v>
      </c>
      <c r="BR191" s="23">
        <f t="shared" si="1245"/>
        <v>0</v>
      </c>
      <c r="BS191" s="23">
        <f t="shared" si="1245"/>
        <v>0</v>
      </c>
      <c r="BT191" s="23">
        <f t="shared" si="1245"/>
        <v>0</v>
      </c>
      <c r="BU191" s="23">
        <f t="shared" si="1245"/>
        <v>0</v>
      </c>
    </row>
    <row r="192" spans="1:73" ht="15.75" customHeight="1" x14ac:dyDescent="0.2">
      <c r="A192" s="71" t="s">
        <v>705</v>
      </c>
      <c r="B192" s="23">
        <f t="shared" ref="B192:BI192" si="1246">B184*$B$66+B186*$C$66+B188*$D$66</f>
        <v>0</v>
      </c>
      <c r="C192" s="23">
        <f t="shared" si="1246"/>
        <v>0</v>
      </c>
      <c r="D192" s="23">
        <f t="shared" si="1246"/>
        <v>0</v>
      </c>
      <c r="E192" s="23">
        <f t="shared" si="1246"/>
        <v>0</v>
      </c>
      <c r="F192" s="23">
        <f t="shared" si="1246"/>
        <v>0</v>
      </c>
      <c r="G192" s="23">
        <f t="shared" si="1246"/>
        <v>0</v>
      </c>
      <c r="H192" s="23">
        <f t="shared" si="1246"/>
        <v>0</v>
      </c>
      <c r="I192" s="23">
        <f t="shared" si="1246"/>
        <v>0</v>
      </c>
      <c r="J192" s="23">
        <f t="shared" si="1246"/>
        <v>0</v>
      </c>
      <c r="K192" s="23">
        <f t="shared" si="1246"/>
        <v>0</v>
      </c>
      <c r="L192" s="23">
        <f t="shared" si="1246"/>
        <v>0</v>
      </c>
      <c r="M192" s="23">
        <f t="shared" si="1246"/>
        <v>0</v>
      </c>
      <c r="N192" s="23">
        <f t="shared" si="1246"/>
        <v>0</v>
      </c>
      <c r="O192" s="23">
        <f t="shared" si="1246"/>
        <v>0</v>
      </c>
      <c r="P192" s="23">
        <f t="shared" si="1246"/>
        <v>0</v>
      </c>
      <c r="Q192" s="23">
        <f t="shared" si="1246"/>
        <v>0</v>
      </c>
      <c r="R192" s="23">
        <f t="shared" si="1246"/>
        <v>0</v>
      </c>
      <c r="S192" s="23">
        <f t="shared" si="1246"/>
        <v>0</v>
      </c>
      <c r="T192" s="23">
        <f t="shared" si="1246"/>
        <v>0</v>
      </c>
      <c r="U192" s="23">
        <f t="shared" si="1246"/>
        <v>0</v>
      </c>
      <c r="V192" s="23">
        <f t="shared" si="1246"/>
        <v>0</v>
      </c>
      <c r="W192" s="23">
        <f t="shared" si="1246"/>
        <v>0</v>
      </c>
      <c r="X192" s="23">
        <f t="shared" si="1246"/>
        <v>0</v>
      </c>
      <c r="Y192" s="23">
        <f t="shared" si="1246"/>
        <v>0</v>
      </c>
      <c r="Z192" s="23">
        <f t="shared" si="1246"/>
        <v>0</v>
      </c>
      <c r="AA192" s="23">
        <f t="shared" si="1246"/>
        <v>0</v>
      </c>
      <c r="AB192" s="23">
        <f t="shared" si="1246"/>
        <v>0</v>
      </c>
      <c r="AC192" s="23">
        <f t="shared" si="1246"/>
        <v>0</v>
      </c>
      <c r="AD192" s="23">
        <f t="shared" si="1246"/>
        <v>0</v>
      </c>
      <c r="AE192" s="23">
        <f t="shared" si="1246"/>
        <v>0</v>
      </c>
      <c r="AF192" s="23">
        <f t="shared" si="1246"/>
        <v>0</v>
      </c>
      <c r="AG192" s="23">
        <f t="shared" si="1246"/>
        <v>0</v>
      </c>
      <c r="AH192" s="23">
        <f t="shared" si="1246"/>
        <v>0</v>
      </c>
      <c r="AI192" s="23">
        <f t="shared" si="1246"/>
        <v>0</v>
      </c>
      <c r="AJ192" s="23">
        <f t="shared" si="1246"/>
        <v>0</v>
      </c>
      <c r="AK192" s="23">
        <f t="shared" si="1246"/>
        <v>0</v>
      </c>
      <c r="AL192" s="23">
        <f t="shared" si="1246"/>
        <v>0</v>
      </c>
      <c r="AM192" s="23">
        <f t="shared" si="1246"/>
        <v>0</v>
      </c>
      <c r="AN192" s="23">
        <f t="shared" si="1246"/>
        <v>0</v>
      </c>
      <c r="AO192" s="23">
        <f t="shared" si="1246"/>
        <v>0</v>
      </c>
      <c r="AP192" s="23">
        <f t="shared" si="1246"/>
        <v>0</v>
      </c>
      <c r="AQ192" s="23">
        <f t="shared" si="1246"/>
        <v>0</v>
      </c>
      <c r="AR192" s="23">
        <f t="shared" si="1246"/>
        <v>0</v>
      </c>
      <c r="AS192" s="23">
        <f t="shared" si="1246"/>
        <v>0</v>
      </c>
      <c r="AT192" s="23">
        <f t="shared" si="1246"/>
        <v>0</v>
      </c>
      <c r="AU192" s="23">
        <f t="shared" si="1246"/>
        <v>0</v>
      </c>
      <c r="AV192" s="23">
        <f t="shared" si="1246"/>
        <v>0</v>
      </c>
      <c r="AW192" s="23">
        <f t="shared" si="1246"/>
        <v>0</v>
      </c>
      <c r="AX192" s="23">
        <f t="shared" si="1246"/>
        <v>0</v>
      </c>
      <c r="AY192" s="23">
        <f t="shared" si="1246"/>
        <v>0</v>
      </c>
      <c r="AZ192" s="23">
        <f t="shared" si="1246"/>
        <v>0</v>
      </c>
      <c r="BA192" s="23">
        <f t="shared" si="1246"/>
        <v>0</v>
      </c>
      <c r="BB192" s="23">
        <f t="shared" si="1246"/>
        <v>0</v>
      </c>
      <c r="BC192" s="23">
        <f t="shared" si="1246"/>
        <v>0</v>
      </c>
      <c r="BD192" s="23">
        <f t="shared" si="1246"/>
        <v>0</v>
      </c>
      <c r="BE192" s="23">
        <f t="shared" si="1246"/>
        <v>0</v>
      </c>
      <c r="BF192" s="23">
        <f t="shared" si="1246"/>
        <v>0</v>
      </c>
      <c r="BG192" s="23">
        <f t="shared" si="1246"/>
        <v>0</v>
      </c>
      <c r="BH192" s="23">
        <f t="shared" si="1246"/>
        <v>0</v>
      </c>
      <c r="BI192" s="23">
        <f t="shared" si="1246"/>
        <v>0</v>
      </c>
      <c r="BJ192" s="23">
        <f t="shared" ref="BJ192:BU192" si="1247">BJ184*$B$66+BJ186*$C$66+BJ188*$D$66</f>
        <v>0</v>
      </c>
      <c r="BK192" s="23">
        <f t="shared" si="1247"/>
        <v>0</v>
      </c>
      <c r="BL192" s="23">
        <f t="shared" si="1247"/>
        <v>0</v>
      </c>
      <c r="BM192" s="23">
        <f t="shared" si="1247"/>
        <v>0</v>
      </c>
      <c r="BN192" s="23">
        <f t="shared" si="1247"/>
        <v>0</v>
      </c>
      <c r="BO192" s="23">
        <f t="shared" si="1247"/>
        <v>0</v>
      </c>
      <c r="BP192" s="23">
        <f t="shared" si="1247"/>
        <v>0</v>
      </c>
      <c r="BQ192" s="23">
        <f t="shared" si="1247"/>
        <v>0</v>
      </c>
      <c r="BR192" s="23">
        <f t="shared" si="1247"/>
        <v>0</v>
      </c>
      <c r="BS192" s="23">
        <f t="shared" si="1247"/>
        <v>0</v>
      </c>
      <c r="BT192" s="23">
        <f t="shared" si="1247"/>
        <v>0</v>
      </c>
      <c r="BU192" s="23">
        <f t="shared" si="1247"/>
        <v>0</v>
      </c>
    </row>
    <row r="193" spans="1:73" ht="15.75" customHeight="1" thickBot="1" x14ac:dyDescent="0.25">
      <c r="A193" s="71" t="s">
        <v>706</v>
      </c>
      <c r="B193" s="120">
        <f t="shared" ref="B193:BI193" si="1248">SUM(B190:B192)</f>
        <v>0</v>
      </c>
      <c r="C193" s="120">
        <f t="shared" si="1248"/>
        <v>0</v>
      </c>
      <c r="D193" s="120">
        <f t="shared" si="1248"/>
        <v>0</v>
      </c>
      <c r="E193" s="120">
        <f t="shared" si="1248"/>
        <v>0</v>
      </c>
      <c r="F193" s="120">
        <f t="shared" si="1248"/>
        <v>0</v>
      </c>
      <c r="G193" s="120">
        <f t="shared" si="1248"/>
        <v>0</v>
      </c>
      <c r="H193" s="120">
        <f t="shared" si="1248"/>
        <v>0</v>
      </c>
      <c r="I193" s="120">
        <f t="shared" si="1248"/>
        <v>0</v>
      </c>
      <c r="J193" s="120">
        <f t="shared" si="1248"/>
        <v>0</v>
      </c>
      <c r="K193" s="120">
        <f t="shared" si="1248"/>
        <v>0</v>
      </c>
      <c r="L193" s="120">
        <f t="shared" si="1248"/>
        <v>0</v>
      </c>
      <c r="M193" s="120">
        <f t="shared" si="1248"/>
        <v>0</v>
      </c>
      <c r="N193" s="120">
        <f t="shared" si="1248"/>
        <v>0</v>
      </c>
      <c r="O193" s="120">
        <f t="shared" si="1248"/>
        <v>0</v>
      </c>
      <c r="P193" s="120">
        <f t="shared" si="1248"/>
        <v>0</v>
      </c>
      <c r="Q193" s="120">
        <f t="shared" si="1248"/>
        <v>0</v>
      </c>
      <c r="R193" s="120">
        <f t="shared" si="1248"/>
        <v>0</v>
      </c>
      <c r="S193" s="120">
        <f t="shared" si="1248"/>
        <v>0</v>
      </c>
      <c r="T193" s="120">
        <f t="shared" si="1248"/>
        <v>0</v>
      </c>
      <c r="U193" s="120">
        <f t="shared" si="1248"/>
        <v>0</v>
      </c>
      <c r="V193" s="120">
        <f t="shared" si="1248"/>
        <v>0</v>
      </c>
      <c r="W193" s="120">
        <f t="shared" si="1248"/>
        <v>0</v>
      </c>
      <c r="X193" s="120">
        <f t="shared" si="1248"/>
        <v>0</v>
      </c>
      <c r="Y193" s="120">
        <f t="shared" si="1248"/>
        <v>0</v>
      </c>
      <c r="Z193" s="120">
        <f t="shared" si="1248"/>
        <v>0</v>
      </c>
      <c r="AA193" s="120">
        <f t="shared" si="1248"/>
        <v>0</v>
      </c>
      <c r="AB193" s="120">
        <f t="shared" si="1248"/>
        <v>0</v>
      </c>
      <c r="AC193" s="120">
        <f t="shared" si="1248"/>
        <v>0</v>
      </c>
      <c r="AD193" s="120">
        <f t="shared" si="1248"/>
        <v>0</v>
      </c>
      <c r="AE193" s="120">
        <f t="shared" si="1248"/>
        <v>0</v>
      </c>
      <c r="AF193" s="120">
        <f t="shared" si="1248"/>
        <v>0</v>
      </c>
      <c r="AG193" s="120">
        <f t="shared" si="1248"/>
        <v>0</v>
      </c>
      <c r="AH193" s="120">
        <f t="shared" si="1248"/>
        <v>0</v>
      </c>
      <c r="AI193" s="120">
        <f t="shared" si="1248"/>
        <v>0</v>
      </c>
      <c r="AJ193" s="120">
        <f t="shared" si="1248"/>
        <v>0</v>
      </c>
      <c r="AK193" s="120">
        <f t="shared" si="1248"/>
        <v>0</v>
      </c>
      <c r="AL193" s="120">
        <f t="shared" si="1248"/>
        <v>0</v>
      </c>
      <c r="AM193" s="120">
        <f t="shared" si="1248"/>
        <v>0</v>
      </c>
      <c r="AN193" s="120">
        <f t="shared" si="1248"/>
        <v>0</v>
      </c>
      <c r="AO193" s="120">
        <f t="shared" si="1248"/>
        <v>0</v>
      </c>
      <c r="AP193" s="120">
        <f t="shared" si="1248"/>
        <v>0</v>
      </c>
      <c r="AQ193" s="120">
        <f t="shared" si="1248"/>
        <v>0</v>
      </c>
      <c r="AR193" s="120">
        <f t="shared" si="1248"/>
        <v>0</v>
      </c>
      <c r="AS193" s="120">
        <f t="shared" si="1248"/>
        <v>0</v>
      </c>
      <c r="AT193" s="120">
        <f t="shared" si="1248"/>
        <v>0</v>
      </c>
      <c r="AU193" s="120">
        <f t="shared" si="1248"/>
        <v>0</v>
      </c>
      <c r="AV193" s="120">
        <f t="shared" si="1248"/>
        <v>0</v>
      </c>
      <c r="AW193" s="120">
        <f t="shared" si="1248"/>
        <v>0</v>
      </c>
      <c r="AX193" s="120">
        <f t="shared" si="1248"/>
        <v>0</v>
      </c>
      <c r="AY193" s="120">
        <f t="shared" si="1248"/>
        <v>0</v>
      </c>
      <c r="AZ193" s="120">
        <f t="shared" si="1248"/>
        <v>0</v>
      </c>
      <c r="BA193" s="120">
        <f t="shared" si="1248"/>
        <v>0</v>
      </c>
      <c r="BB193" s="120">
        <f t="shared" si="1248"/>
        <v>0</v>
      </c>
      <c r="BC193" s="120">
        <f t="shared" si="1248"/>
        <v>0</v>
      </c>
      <c r="BD193" s="120">
        <f t="shared" si="1248"/>
        <v>0</v>
      </c>
      <c r="BE193" s="120">
        <f t="shared" si="1248"/>
        <v>0</v>
      </c>
      <c r="BF193" s="120">
        <f t="shared" si="1248"/>
        <v>0</v>
      </c>
      <c r="BG193" s="120">
        <f t="shared" si="1248"/>
        <v>0</v>
      </c>
      <c r="BH193" s="120">
        <f t="shared" si="1248"/>
        <v>0</v>
      </c>
      <c r="BI193" s="120">
        <f t="shared" si="1248"/>
        <v>0</v>
      </c>
      <c r="BJ193" s="120">
        <f t="shared" ref="BJ193:BU193" si="1249">SUM(BJ190:BJ192)</f>
        <v>0</v>
      </c>
      <c r="BK193" s="120">
        <f t="shared" si="1249"/>
        <v>0</v>
      </c>
      <c r="BL193" s="120">
        <f t="shared" si="1249"/>
        <v>0</v>
      </c>
      <c r="BM193" s="120">
        <f t="shared" si="1249"/>
        <v>0</v>
      </c>
      <c r="BN193" s="120">
        <f t="shared" si="1249"/>
        <v>0</v>
      </c>
      <c r="BO193" s="120">
        <f t="shared" si="1249"/>
        <v>0</v>
      </c>
      <c r="BP193" s="120">
        <f t="shared" si="1249"/>
        <v>0</v>
      </c>
      <c r="BQ193" s="120">
        <f t="shared" si="1249"/>
        <v>0</v>
      </c>
      <c r="BR193" s="120">
        <f t="shared" si="1249"/>
        <v>0</v>
      </c>
      <c r="BS193" s="120">
        <f t="shared" si="1249"/>
        <v>0</v>
      </c>
      <c r="BT193" s="120">
        <f t="shared" si="1249"/>
        <v>0</v>
      </c>
      <c r="BU193" s="120">
        <f t="shared" si="1249"/>
        <v>0</v>
      </c>
    </row>
    <row r="194" spans="1:73" ht="15.75" customHeight="1" thickTop="1" x14ac:dyDescent="0.15"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  <c r="AL194" s="23"/>
      <c r="AM194" s="23"/>
      <c r="AN194" s="23"/>
      <c r="AO194" s="23"/>
      <c r="AP194" s="23"/>
      <c r="AQ194" s="23"/>
      <c r="AR194" s="23"/>
      <c r="AS194" s="23"/>
      <c r="AT194" s="23"/>
      <c r="AU194" s="23"/>
      <c r="AV194" s="23"/>
      <c r="AW194" s="23"/>
      <c r="AX194" s="23"/>
      <c r="AY194" s="23"/>
      <c r="AZ194" s="23"/>
      <c r="BA194" s="23"/>
      <c r="BB194" s="23"/>
      <c r="BC194" s="23"/>
      <c r="BD194" s="23"/>
      <c r="BE194" s="23"/>
      <c r="BF194" s="23"/>
      <c r="BG194" s="23"/>
      <c r="BH194" s="23"/>
      <c r="BI194" s="23"/>
      <c r="BJ194" s="23"/>
      <c r="BK194" s="23"/>
      <c r="BL194" s="23"/>
      <c r="BM194" s="23"/>
      <c r="BN194" s="23"/>
      <c r="BO194" s="23"/>
      <c r="BP194" s="23"/>
      <c r="BQ194" s="23"/>
      <c r="BR194" s="23"/>
      <c r="BS194" s="23"/>
      <c r="BT194" s="23"/>
      <c r="BU194" s="23"/>
    </row>
    <row r="195" spans="1:73" ht="15.75" customHeight="1" x14ac:dyDescent="0.2">
      <c r="A195" s="71" t="s">
        <v>707</v>
      </c>
      <c r="B195" s="23">
        <f t="shared" ref="B195:BI195" si="1250">((B184*$B$67)+(B186*$C$67)+(B188*$D$67))/12</f>
        <v>0</v>
      </c>
      <c r="C195" s="23">
        <f t="shared" si="1250"/>
        <v>0</v>
      </c>
      <c r="D195" s="23">
        <f t="shared" si="1250"/>
        <v>0</v>
      </c>
      <c r="E195" s="23">
        <f t="shared" si="1250"/>
        <v>0</v>
      </c>
      <c r="F195" s="23">
        <f t="shared" si="1250"/>
        <v>0</v>
      </c>
      <c r="G195" s="23">
        <f t="shared" si="1250"/>
        <v>0</v>
      </c>
      <c r="H195" s="23">
        <f t="shared" si="1250"/>
        <v>0</v>
      </c>
      <c r="I195" s="23">
        <f t="shared" si="1250"/>
        <v>0</v>
      </c>
      <c r="J195" s="23">
        <f t="shared" si="1250"/>
        <v>0</v>
      </c>
      <c r="K195" s="23">
        <f t="shared" si="1250"/>
        <v>0</v>
      </c>
      <c r="L195" s="23">
        <f t="shared" si="1250"/>
        <v>0</v>
      </c>
      <c r="M195" s="23">
        <f t="shared" si="1250"/>
        <v>0</v>
      </c>
      <c r="N195" s="23">
        <f t="shared" si="1250"/>
        <v>0</v>
      </c>
      <c r="O195" s="23">
        <f t="shared" si="1250"/>
        <v>0</v>
      </c>
      <c r="P195" s="23">
        <f t="shared" si="1250"/>
        <v>0</v>
      </c>
      <c r="Q195" s="23">
        <f t="shared" si="1250"/>
        <v>0</v>
      </c>
      <c r="R195" s="23">
        <f t="shared" si="1250"/>
        <v>0</v>
      </c>
      <c r="S195" s="23">
        <f t="shared" si="1250"/>
        <v>0</v>
      </c>
      <c r="T195" s="23">
        <f t="shared" si="1250"/>
        <v>0</v>
      </c>
      <c r="U195" s="23">
        <f t="shared" si="1250"/>
        <v>0</v>
      </c>
      <c r="V195" s="23">
        <f t="shared" si="1250"/>
        <v>0</v>
      </c>
      <c r="W195" s="23">
        <f t="shared" si="1250"/>
        <v>0</v>
      </c>
      <c r="X195" s="23">
        <f t="shared" si="1250"/>
        <v>0</v>
      </c>
      <c r="Y195" s="23">
        <f t="shared" si="1250"/>
        <v>0</v>
      </c>
      <c r="Z195" s="23">
        <f t="shared" si="1250"/>
        <v>0</v>
      </c>
      <c r="AA195" s="23">
        <f t="shared" si="1250"/>
        <v>0</v>
      </c>
      <c r="AB195" s="23">
        <f t="shared" si="1250"/>
        <v>0</v>
      </c>
      <c r="AC195" s="23">
        <f t="shared" si="1250"/>
        <v>0</v>
      </c>
      <c r="AD195" s="23">
        <f t="shared" si="1250"/>
        <v>0</v>
      </c>
      <c r="AE195" s="23">
        <f t="shared" si="1250"/>
        <v>0</v>
      </c>
      <c r="AF195" s="23">
        <f t="shared" si="1250"/>
        <v>0</v>
      </c>
      <c r="AG195" s="23">
        <f t="shared" si="1250"/>
        <v>0</v>
      </c>
      <c r="AH195" s="23">
        <f t="shared" si="1250"/>
        <v>0</v>
      </c>
      <c r="AI195" s="23">
        <f t="shared" si="1250"/>
        <v>0</v>
      </c>
      <c r="AJ195" s="23">
        <f t="shared" si="1250"/>
        <v>0</v>
      </c>
      <c r="AK195" s="23">
        <f t="shared" si="1250"/>
        <v>0</v>
      </c>
      <c r="AL195" s="23">
        <f t="shared" si="1250"/>
        <v>0</v>
      </c>
      <c r="AM195" s="23">
        <f t="shared" si="1250"/>
        <v>0</v>
      </c>
      <c r="AN195" s="23">
        <f t="shared" si="1250"/>
        <v>0</v>
      </c>
      <c r="AO195" s="23">
        <f t="shared" si="1250"/>
        <v>0</v>
      </c>
      <c r="AP195" s="23">
        <f t="shared" si="1250"/>
        <v>0</v>
      </c>
      <c r="AQ195" s="23">
        <f t="shared" si="1250"/>
        <v>0</v>
      </c>
      <c r="AR195" s="23">
        <f t="shared" si="1250"/>
        <v>0</v>
      </c>
      <c r="AS195" s="23">
        <f t="shared" si="1250"/>
        <v>0</v>
      </c>
      <c r="AT195" s="23">
        <f t="shared" si="1250"/>
        <v>0</v>
      </c>
      <c r="AU195" s="23">
        <f t="shared" si="1250"/>
        <v>0</v>
      </c>
      <c r="AV195" s="23">
        <f t="shared" si="1250"/>
        <v>0</v>
      </c>
      <c r="AW195" s="23">
        <f t="shared" si="1250"/>
        <v>0</v>
      </c>
      <c r="AX195" s="23">
        <f t="shared" si="1250"/>
        <v>0</v>
      </c>
      <c r="AY195" s="23">
        <f t="shared" si="1250"/>
        <v>0</v>
      </c>
      <c r="AZ195" s="23">
        <f t="shared" si="1250"/>
        <v>0</v>
      </c>
      <c r="BA195" s="23">
        <f t="shared" si="1250"/>
        <v>0</v>
      </c>
      <c r="BB195" s="23">
        <f t="shared" si="1250"/>
        <v>0</v>
      </c>
      <c r="BC195" s="23">
        <f t="shared" si="1250"/>
        <v>0</v>
      </c>
      <c r="BD195" s="23">
        <f t="shared" si="1250"/>
        <v>0</v>
      </c>
      <c r="BE195" s="23">
        <f t="shared" si="1250"/>
        <v>0</v>
      </c>
      <c r="BF195" s="23">
        <f t="shared" si="1250"/>
        <v>0</v>
      </c>
      <c r="BG195" s="23">
        <f t="shared" si="1250"/>
        <v>0</v>
      </c>
      <c r="BH195" s="23">
        <f t="shared" si="1250"/>
        <v>0</v>
      </c>
      <c r="BI195" s="23">
        <f t="shared" si="1250"/>
        <v>0</v>
      </c>
      <c r="BJ195" s="23">
        <f t="shared" ref="BJ195:BU195" si="1251">((BJ184*$B$67)+(BJ186*$C$67)+(BJ188*$D$67))/12</f>
        <v>0</v>
      </c>
      <c r="BK195" s="23">
        <f t="shared" si="1251"/>
        <v>0</v>
      </c>
      <c r="BL195" s="23">
        <f t="shared" si="1251"/>
        <v>0</v>
      </c>
      <c r="BM195" s="23">
        <f t="shared" si="1251"/>
        <v>0</v>
      </c>
      <c r="BN195" s="23">
        <f t="shared" si="1251"/>
        <v>0</v>
      </c>
      <c r="BO195" s="23">
        <f t="shared" si="1251"/>
        <v>0</v>
      </c>
      <c r="BP195" s="23">
        <f t="shared" si="1251"/>
        <v>0</v>
      </c>
      <c r="BQ195" s="23">
        <f t="shared" si="1251"/>
        <v>0</v>
      </c>
      <c r="BR195" s="23">
        <f t="shared" si="1251"/>
        <v>0</v>
      </c>
      <c r="BS195" s="23">
        <f t="shared" si="1251"/>
        <v>0</v>
      </c>
      <c r="BT195" s="23">
        <f t="shared" si="1251"/>
        <v>0</v>
      </c>
      <c r="BU195" s="23">
        <f t="shared" si="1251"/>
        <v>0</v>
      </c>
    </row>
    <row r="196" spans="1:73" ht="15.75" customHeight="1" x14ac:dyDescent="0.2">
      <c r="A196" s="71" t="s">
        <v>708</v>
      </c>
      <c r="B196" s="23">
        <f t="shared" ref="B196:BI196" si="1252">(B183*$B$64)+(B185*$C$64)+(B187*$D$64)</f>
        <v>0</v>
      </c>
      <c r="C196" s="23">
        <f t="shared" si="1252"/>
        <v>0</v>
      </c>
      <c r="D196" s="23">
        <f t="shared" si="1252"/>
        <v>0</v>
      </c>
      <c r="E196" s="23">
        <f t="shared" si="1252"/>
        <v>0</v>
      </c>
      <c r="F196" s="23">
        <f t="shared" si="1252"/>
        <v>0</v>
      </c>
      <c r="G196" s="23">
        <f t="shared" si="1252"/>
        <v>0</v>
      </c>
      <c r="H196" s="23">
        <f t="shared" si="1252"/>
        <v>0</v>
      </c>
      <c r="I196" s="23">
        <f t="shared" si="1252"/>
        <v>0</v>
      </c>
      <c r="J196" s="23">
        <f t="shared" si="1252"/>
        <v>0</v>
      </c>
      <c r="K196" s="23">
        <f t="shared" si="1252"/>
        <v>0</v>
      </c>
      <c r="L196" s="23">
        <f t="shared" si="1252"/>
        <v>0</v>
      </c>
      <c r="M196" s="23">
        <f t="shared" si="1252"/>
        <v>0</v>
      </c>
      <c r="N196" s="23">
        <f t="shared" si="1252"/>
        <v>0</v>
      </c>
      <c r="O196" s="23">
        <f t="shared" si="1252"/>
        <v>0</v>
      </c>
      <c r="P196" s="23">
        <f t="shared" si="1252"/>
        <v>0</v>
      </c>
      <c r="Q196" s="23">
        <f t="shared" si="1252"/>
        <v>0</v>
      </c>
      <c r="R196" s="23">
        <f t="shared" si="1252"/>
        <v>0</v>
      </c>
      <c r="S196" s="23">
        <f t="shared" si="1252"/>
        <v>0</v>
      </c>
      <c r="T196" s="23">
        <f t="shared" si="1252"/>
        <v>0</v>
      </c>
      <c r="U196" s="23">
        <f t="shared" si="1252"/>
        <v>0</v>
      </c>
      <c r="V196" s="23">
        <f t="shared" si="1252"/>
        <v>0</v>
      </c>
      <c r="W196" s="23">
        <f t="shared" si="1252"/>
        <v>0</v>
      </c>
      <c r="X196" s="23">
        <f t="shared" si="1252"/>
        <v>0</v>
      </c>
      <c r="Y196" s="23">
        <f t="shared" si="1252"/>
        <v>0</v>
      </c>
      <c r="Z196" s="23">
        <f t="shared" si="1252"/>
        <v>0</v>
      </c>
      <c r="AA196" s="23">
        <f t="shared" si="1252"/>
        <v>0</v>
      </c>
      <c r="AB196" s="23">
        <f t="shared" si="1252"/>
        <v>0</v>
      </c>
      <c r="AC196" s="23">
        <f t="shared" si="1252"/>
        <v>0</v>
      </c>
      <c r="AD196" s="23">
        <f t="shared" si="1252"/>
        <v>0</v>
      </c>
      <c r="AE196" s="23">
        <f t="shared" si="1252"/>
        <v>0</v>
      </c>
      <c r="AF196" s="23">
        <f t="shared" si="1252"/>
        <v>0</v>
      </c>
      <c r="AG196" s="23">
        <f t="shared" si="1252"/>
        <v>0</v>
      </c>
      <c r="AH196" s="23">
        <f t="shared" si="1252"/>
        <v>0</v>
      </c>
      <c r="AI196" s="23">
        <f t="shared" si="1252"/>
        <v>0</v>
      </c>
      <c r="AJ196" s="23">
        <f t="shared" si="1252"/>
        <v>0</v>
      </c>
      <c r="AK196" s="23">
        <f t="shared" si="1252"/>
        <v>0</v>
      </c>
      <c r="AL196" s="23">
        <f t="shared" si="1252"/>
        <v>0</v>
      </c>
      <c r="AM196" s="23">
        <f t="shared" si="1252"/>
        <v>0</v>
      </c>
      <c r="AN196" s="23">
        <f t="shared" si="1252"/>
        <v>0</v>
      </c>
      <c r="AO196" s="23">
        <f t="shared" si="1252"/>
        <v>0</v>
      </c>
      <c r="AP196" s="23">
        <f t="shared" si="1252"/>
        <v>0</v>
      </c>
      <c r="AQ196" s="23">
        <f t="shared" si="1252"/>
        <v>0</v>
      </c>
      <c r="AR196" s="23">
        <f t="shared" si="1252"/>
        <v>0</v>
      </c>
      <c r="AS196" s="23">
        <f t="shared" si="1252"/>
        <v>0</v>
      </c>
      <c r="AT196" s="23">
        <f t="shared" si="1252"/>
        <v>0</v>
      </c>
      <c r="AU196" s="23">
        <f t="shared" si="1252"/>
        <v>0</v>
      </c>
      <c r="AV196" s="23">
        <f t="shared" si="1252"/>
        <v>0</v>
      </c>
      <c r="AW196" s="23">
        <f t="shared" si="1252"/>
        <v>0</v>
      </c>
      <c r="AX196" s="23">
        <f t="shared" si="1252"/>
        <v>0</v>
      </c>
      <c r="AY196" s="23">
        <f t="shared" si="1252"/>
        <v>0</v>
      </c>
      <c r="AZ196" s="23">
        <f t="shared" si="1252"/>
        <v>0</v>
      </c>
      <c r="BA196" s="23">
        <f t="shared" si="1252"/>
        <v>0</v>
      </c>
      <c r="BB196" s="23">
        <f t="shared" si="1252"/>
        <v>0</v>
      </c>
      <c r="BC196" s="23">
        <f t="shared" si="1252"/>
        <v>0</v>
      </c>
      <c r="BD196" s="23">
        <f t="shared" si="1252"/>
        <v>0</v>
      </c>
      <c r="BE196" s="23">
        <f t="shared" si="1252"/>
        <v>0</v>
      </c>
      <c r="BF196" s="23">
        <f t="shared" si="1252"/>
        <v>0</v>
      </c>
      <c r="BG196" s="23">
        <f t="shared" si="1252"/>
        <v>0</v>
      </c>
      <c r="BH196" s="23">
        <f t="shared" si="1252"/>
        <v>0</v>
      </c>
      <c r="BI196" s="23">
        <f t="shared" si="1252"/>
        <v>0</v>
      </c>
      <c r="BJ196" s="23">
        <f t="shared" ref="BJ196:BU196" si="1253">(BJ183*$B$64)+(BJ185*$C$64)+(BJ187*$D$64)</f>
        <v>0</v>
      </c>
      <c r="BK196" s="23">
        <f t="shared" si="1253"/>
        <v>0</v>
      </c>
      <c r="BL196" s="23">
        <f t="shared" si="1253"/>
        <v>0</v>
      </c>
      <c r="BM196" s="23">
        <f t="shared" si="1253"/>
        <v>0</v>
      </c>
      <c r="BN196" s="23">
        <f t="shared" si="1253"/>
        <v>0</v>
      </c>
      <c r="BO196" s="23">
        <f t="shared" si="1253"/>
        <v>0</v>
      </c>
      <c r="BP196" s="23">
        <f t="shared" si="1253"/>
        <v>0</v>
      </c>
      <c r="BQ196" s="23">
        <f t="shared" si="1253"/>
        <v>0</v>
      </c>
      <c r="BR196" s="23">
        <f t="shared" si="1253"/>
        <v>0</v>
      </c>
      <c r="BS196" s="23">
        <f t="shared" si="1253"/>
        <v>0</v>
      </c>
      <c r="BT196" s="23">
        <f t="shared" si="1253"/>
        <v>0</v>
      </c>
      <c r="BU196" s="23">
        <f t="shared" si="1253"/>
        <v>0</v>
      </c>
    </row>
    <row r="197" spans="1:73" ht="15.75" customHeight="1" x14ac:dyDescent="0.2">
      <c r="A197" s="71" t="s">
        <v>709</v>
      </c>
      <c r="B197" s="23">
        <f t="shared" ref="B197:BI197" si="1254">(B184*$B$66)+(B186*$C$66)+(B188*$D$66)</f>
        <v>0</v>
      </c>
      <c r="C197" s="23">
        <f t="shared" si="1254"/>
        <v>0</v>
      </c>
      <c r="D197" s="23">
        <f t="shared" si="1254"/>
        <v>0</v>
      </c>
      <c r="E197" s="23">
        <f t="shared" si="1254"/>
        <v>0</v>
      </c>
      <c r="F197" s="23">
        <f t="shared" si="1254"/>
        <v>0</v>
      </c>
      <c r="G197" s="23">
        <f t="shared" si="1254"/>
        <v>0</v>
      </c>
      <c r="H197" s="23">
        <f t="shared" si="1254"/>
        <v>0</v>
      </c>
      <c r="I197" s="23">
        <f t="shared" si="1254"/>
        <v>0</v>
      </c>
      <c r="J197" s="23">
        <f t="shared" si="1254"/>
        <v>0</v>
      </c>
      <c r="K197" s="23">
        <f t="shared" si="1254"/>
        <v>0</v>
      </c>
      <c r="L197" s="23">
        <f t="shared" si="1254"/>
        <v>0</v>
      </c>
      <c r="M197" s="23">
        <f t="shared" si="1254"/>
        <v>0</v>
      </c>
      <c r="N197" s="23">
        <f t="shared" si="1254"/>
        <v>0</v>
      </c>
      <c r="O197" s="23">
        <f t="shared" si="1254"/>
        <v>0</v>
      </c>
      <c r="P197" s="23">
        <f t="shared" si="1254"/>
        <v>0</v>
      </c>
      <c r="Q197" s="23">
        <f t="shared" si="1254"/>
        <v>0</v>
      </c>
      <c r="R197" s="23">
        <f t="shared" si="1254"/>
        <v>0</v>
      </c>
      <c r="S197" s="23">
        <f t="shared" si="1254"/>
        <v>0</v>
      </c>
      <c r="T197" s="23">
        <f t="shared" si="1254"/>
        <v>0</v>
      </c>
      <c r="U197" s="23">
        <f t="shared" si="1254"/>
        <v>0</v>
      </c>
      <c r="V197" s="23">
        <f t="shared" si="1254"/>
        <v>0</v>
      </c>
      <c r="W197" s="23">
        <f t="shared" si="1254"/>
        <v>0</v>
      </c>
      <c r="X197" s="23">
        <f t="shared" si="1254"/>
        <v>0</v>
      </c>
      <c r="Y197" s="23">
        <f t="shared" si="1254"/>
        <v>0</v>
      </c>
      <c r="Z197" s="23">
        <f t="shared" si="1254"/>
        <v>0</v>
      </c>
      <c r="AA197" s="23">
        <f t="shared" si="1254"/>
        <v>0</v>
      </c>
      <c r="AB197" s="23">
        <f t="shared" si="1254"/>
        <v>0</v>
      </c>
      <c r="AC197" s="23">
        <f t="shared" si="1254"/>
        <v>0</v>
      </c>
      <c r="AD197" s="23">
        <f t="shared" si="1254"/>
        <v>0</v>
      </c>
      <c r="AE197" s="23">
        <f t="shared" si="1254"/>
        <v>0</v>
      </c>
      <c r="AF197" s="23">
        <f t="shared" si="1254"/>
        <v>0</v>
      </c>
      <c r="AG197" s="23">
        <f t="shared" si="1254"/>
        <v>0</v>
      </c>
      <c r="AH197" s="23">
        <f t="shared" si="1254"/>
        <v>0</v>
      </c>
      <c r="AI197" s="23">
        <f t="shared" si="1254"/>
        <v>0</v>
      </c>
      <c r="AJ197" s="23">
        <f t="shared" si="1254"/>
        <v>0</v>
      </c>
      <c r="AK197" s="23">
        <f t="shared" si="1254"/>
        <v>0</v>
      </c>
      <c r="AL197" s="23">
        <f t="shared" si="1254"/>
        <v>0</v>
      </c>
      <c r="AM197" s="23">
        <f t="shared" si="1254"/>
        <v>0</v>
      </c>
      <c r="AN197" s="23">
        <f t="shared" si="1254"/>
        <v>0</v>
      </c>
      <c r="AO197" s="23">
        <f t="shared" si="1254"/>
        <v>0</v>
      </c>
      <c r="AP197" s="23">
        <f t="shared" si="1254"/>
        <v>0</v>
      </c>
      <c r="AQ197" s="23">
        <f t="shared" si="1254"/>
        <v>0</v>
      </c>
      <c r="AR197" s="23">
        <f t="shared" si="1254"/>
        <v>0</v>
      </c>
      <c r="AS197" s="23">
        <f t="shared" si="1254"/>
        <v>0</v>
      </c>
      <c r="AT197" s="23">
        <f t="shared" si="1254"/>
        <v>0</v>
      </c>
      <c r="AU197" s="23">
        <f t="shared" si="1254"/>
        <v>0</v>
      </c>
      <c r="AV197" s="23">
        <f t="shared" si="1254"/>
        <v>0</v>
      </c>
      <c r="AW197" s="23">
        <f t="shared" si="1254"/>
        <v>0</v>
      </c>
      <c r="AX197" s="23">
        <f t="shared" si="1254"/>
        <v>0</v>
      </c>
      <c r="AY197" s="23">
        <f t="shared" si="1254"/>
        <v>0</v>
      </c>
      <c r="AZ197" s="23">
        <f t="shared" si="1254"/>
        <v>0</v>
      </c>
      <c r="BA197" s="23">
        <f t="shared" si="1254"/>
        <v>0</v>
      </c>
      <c r="BB197" s="23">
        <f t="shared" si="1254"/>
        <v>0</v>
      </c>
      <c r="BC197" s="23">
        <f t="shared" si="1254"/>
        <v>0</v>
      </c>
      <c r="BD197" s="23">
        <f t="shared" si="1254"/>
        <v>0</v>
      </c>
      <c r="BE197" s="23">
        <f t="shared" si="1254"/>
        <v>0</v>
      </c>
      <c r="BF197" s="23">
        <f t="shared" si="1254"/>
        <v>0</v>
      </c>
      <c r="BG197" s="23">
        <f t="shared" si="1254"/>
        <v>0</v>
      </c>
      <c r="BH197" s="23">
        <f t="shared" si="1254"/>
        <v>0</v>
      </c>
      <c r="BI197" s="23">
        <f t="shared" si="1254"/>
        <v>0</v>
      </c>
      <c r="BJ197" s="23">
        <f t="shared" ref="BJ197:BU197" si="1255">(BJ184*$B$66)+(BJ186*$C$66)+(BJ188*$D$66)</f>
        <v>0</v>
      </c>
      <c r="BK197" s="23">
        <f t="shared" si="1255"/>
        <v>0</v>
      </c>
      <c r="BL197" s="23">
        <f t="shared" si="1255"/>
        <v>0</v>
      </c>
      <c r="BM197" s="23">
        <f t="shared" si="1255"/>
        <v>0</v>
      </c>
      <c r="BN197" s="23">
        <f t="shared" si="1255"/>
        <v>0</v>
      </c>
      <c r="BO197" s="23">
        <f t="shared" si="1255"/>
        <v>0</v>
      </c>
      <c r="BP197" s="23">
        <f t="shared" si="1255"/>
        <v>0</v>
      </c>
      <c r="BQ197" s="23">
        <f t="shared" si="1255"/>
        <v>0</v>
      </c>
      <c r="BR197" s="23">
        <f t="shared" si="1255"/>
        <v>0</v>
      </c>
      <c r="BS197" s="23">
        <f t="shared" si="1255"/>
        <v>0</v>
      </c>
      <c r="BT197" s="23">
        <f t="shared" si="1255"/>
        <v>0</v>
      </c>
      <c r="BU197" s="23">
        <f t="shared" si="1255"/>
        <v>0</v>
      </c>
    </row>
    <row r="198" spans="1:73" ht="15.75" customHeight="1" thickBot="1" x14ac:dyDescent="0.25">
      <c r="A198" s="71" t="s">
        <v>710</v>
      </c>
      <c r="B198" s="120">
        <f t="shared" ref="B198:BI198" si="1256">SUM(B195:B197)</f>
        <v>0</v>
      </c>
      <c r="C198" s="120">
        <f t="shared" si="1256"/>
        <v>0</v>
      </c>
      <c r="D198" s="120">
        <f t="shared" si="1256"/>
        <v>0</v>
      </c>
      <c r="E198" s="120">
        <f t="shared" si="1256"/>
        <v>0</v>
      </c>
      <c r="F198" s="120">
        <f t="shared" si="1256"/>
        <v>0</v>
      </c>
      <c r="G198" s="120">
        <f t="shared" si="1256"/>
        <v>0</v>
      </c>
      <c r="H198" s="120">
        <f t="shared" si="1256"/>
        <v>0</v>
      </c>
      <c r="I198" s="120">
        <f t="shared" si="1256"/>
        <v>0</v>
      </c>
      <c r="J198" s="120">
        <f t="shared" si="1256"/>
        <v>0</v>
      </c>
      <c r="K198" s="120">
        <f t="shared" si="1256"/>
        <v>0</v>
      </c>
      <c r="L198" s="120">
        <f t="shared" si="1256"/>
        <v>0</v>
      </c>
      <c r="M198" s="120">
        <f t="shared" si="1256"/>
        <v>0</v>
      </c>
      <c r="N198" s="120">
        <f t="shared" si="1256"/>
        <v>0</v>
      </c>
      <c r="O198" s="120">
        <f t="shared" si="1256"/>
        <v>0</v>
      </c>
      <c r="P198" s="120">
        <f t="shared" si="1256"/>
        <v>0</v>
      </c>
      <c r="Q198" s="120">
        <f t="shared" si="1256"/>
        <v>0</v>
      </c>
      <c r="R198" s="120">
        <f t="shared" si="1256"/>
        <v>0</v>
      </c>
      <c r="S198" s="120">
        <f t="shared" si="1256"/>
        <v>0</v>
      </c>
      <c r="T198" s="120">
        <f t="shared" si="1256"/>
        <v>0</v>
      </c>
      <c r="U198" s="120">
        <f t="shared" si="1256"/>
        <v>0</v>
      </c>
      <c r="V198" s="120">
        <f t="shared" si="1256"/>
        <v>0</v>
      </c>
      <c r="W198" s="120">
        <f t="shared" si="1256"/>
        <v>0</v>
      </c>
      <c r="X198" s="120">
        <f t="shared" si="1256"/>
        <v>0</v>
      </c>
      <c r="Y198" s="120">
        <f t="shared" si="1256"/>
        <v>0</v>
      </c>
      <c r="Z198" s="120">
        <f t="shared" si="1256"/>
        <v>0</v>
      </c>
      <c r="AA198" s="120">
        <f t="shared" si="1256"/>
        <v>0</v>
      </c>
      <c r="AB198" s="120">
        <f t="shared" si="1256"/>
        <v>0</v>
      </c>
      <c r="AC198" s="120">
        <f t="shared" si="1256"/>
        <v>0</v>
      </c>
      <c r="AD198" s="120">
        <f t="shared" si="1256"/>
        <v>0</v>
      </c>
      <c r="AE198" s="120">
        <f t="shared" si="1256"/>
        <v>0</v>
      </c>
      <c r="AF198" s="120">
        <f t="shared" si="1256"/>
        <v>0</v>
      </c>
      <c r="AG198" s="120">
        <f t="shared" si="1256"/>
        <v>0</v>
      </c>
      <c r="AH198" s="120">
        <f t="shared" si="1256"/>
        <v>0</v>
      </c>
      <c r="AI198" s="120">
        <f t="shared" si="1256"/>
        <v>0</v>
      </c>
      <c r="AJ198" s="120">
        <f t="shared" si="1256"/>
        <v>0</v>
      </c>
      <c r="AK198" s="120">
        <f t="shared" si="1256"/>
        <v>0</v>
      </c>
      <c r="AL198" s="120">
        <f t="shared" si="1256"/>
        <v>0</v>
      </c>
      <c r="AM198" s="120">
        <f t="shared" si="1256"/>
        <v>0</v>
      </c>
      <c r="AN198" s="120">
        <f t="shared" si="1256"/>
        <v>0</v>
      </c>
      <c r="AO198" s="120">
        <f t="shared" si="1256"/>
        <v>0</v>
      </c>
      <c r="AP198" s="120">
        <f t="shared" si="1256"/>
        <v>0</v>
      </c>
      <c r="AQ198" s="120">
        <f t="shared" si="1256"/>
        <v>0</v>
      </c>
      <c r="AR198" s="120">
        <f t="shared" si="1256"/>
        <v>0</v>
      </c>
      <c r="AS198" s="120">
        <f t="shared" si="1256"/>
        <v>0</v>
      </c>
      <c r="AT198" s="120">
        <f t="shared" si="1256"/>
        <v>0</v>
      </c>
      <c r="AU198" s="120">
        <f t="shared" si="1256"/>
        <v>0</v>
      </c>
      <c r="AV198" s="120">
        <f t="shared" si="1256"/>
        <v>0</v>
      </c>
      <c r="AW198" s="120">
        <f t="shared" si="1256"/>
        <v>0</v>
      </c>
      <c r="AX198" s="120">
        <f t="shared" si="1256"/>
        <v>0</v>
      </c>
      <c r="AY198" s="120">
        <f t="shared" si="1256"/>
        <v>0</v>
      </c>
      <c r="AZ198" s="120">
        <f t="shared" si="1256"/>
        <v>0</v>
      </c>
      <c r="BA198" s="120">
        <f t="shared" si="1256"/>
        <v>0</v>
      </c>
      <c r="BB198" s="120">
        <f t="shared" si="1256"/>
        <v>0</v>
      </c>
      <c r="BC198" s="120">
        <f t="shared" si="1256"/>
        <v>0</v>
      </c>
      <c r="BD198" s="120">
        <f t="shared" si="1256"/>
        <v>0</v>
      </c>
      <c r="BE198" s="120">
        <f t="shared" si="1256"/>
        <v>0</v>
      </c>
      <c r="BF198" s="120">
        <f t="shared" si="1256"/>
        <v>0</v>
      </c>
      <c r="BG198" s="120">
        <f t="shared" si="1256"/>
        <v>0</v>
      </c>
      <c r="BH198" s="120">
        <f t="shared" si="1256"/>
        <v>0</v>
      </c>
      <c r="BI198" s="120">
        <f t="shared" si="1256"/>
        <v>0</v>
      </c>
      <c r="BJ198" s="120">
        <f t="shared" ref="BJ198:BU198" si="1257">SUM(BJ195:BJ197)</f>
        <v>0</v>
      </c>
      <c r="BK198" s="120">
        <f t="shared" si="1257"/>
        <v>0</v>
      </c>
      <c r="BL198" s="120">
        <f t="shared" si="1257"/>
        <v>0</v>
      </c>
      <c r="BM198" s="120">
        <f t="shared" si="1257"/>
        <v>0</v>
      </c>
      <c r="BN198" s="120">
        <f t="shared" si="1257"/>
        <v>0</v>
      </c>
      <c r="BO198" s="120">
        <f t="shared" si="1257"/>
        <v>0</v>
      </c>
      <c r="BP198" s="120">
        <f t="shared" si="1257"/>
        <v>0</v>
      </c>
      <c r="BQ198" s="120">
        <f t="shared" si="1257"/>
        <v>0</v>
      </c>
      <c r="BR198" s="120">
        <f t="shared" si="1257"/>
        <v>0</v>
      </c>
      <c r="BS198" s="120">
        <f t="shared" si="1257"/>
        <v>0</v>
      </c>
      <c r="BT198" s="120">
        <f t="shared" si="1257"/>
        <v>0</v>
      </c>
      <c r="BU198" s="120">
        <f t="shared" si="1257"/>
        <v>0</v>
      </c>
    </row>
    <row r="199" spans="1:73" ht="15.75" customHeight="1" thickTop="1" x14ac:dyDescent="0.2">
      <c r="A199" s="71"/>
      <c r="B199" s="265"/>
      <c r="C199" s="265"/>
      <c r="D199" s="265"/>
      <c r="E199" s="265"/>
      <c r="F199" s="265"/>
      <c r="G199" s="265"/>
      <c r="H199" s="265"/>
      <c r="I199" s="265"/>
      <c r="J199" s="265"/>
      <c r="K199" s="265"/>
      <c r="L199" s="265"/>
      <c r="M199" s="265"/>
      <c r="N199" s="265"/>
      <c r="O199" s="265"/>
      <c r="P199" s="265"/>
      <c r="Q199" s="265"/>
      <c r="R199" s="265"/>
      <c r="S199" s="265"/>
      <c r="T199" s="265"/>
      <c r="U199" s="265"/>
      <c r="V199" s="265"/>
      <c r="W199" s="265"/>
      <c r="X199" s="265"/>
      <c r="Y199" s="265"/>
      <c r="Z199" s="265"/>
      <c r="AA199" s="265"/>
      <c r="AB199" s="265"/>
      <c r="AC199" s="265"/>
      <c r="AD199" s="265"/>
      <c r="AE199" s="265"/>
      <c r="AF199" s="265"/>
      <c r="AG199" s="265"/>
      <c r="AH199" s="265"/>
      <c r="AI199" s="265"/>
      <c r="AJ199" s="265"/>
      <c r="AK199" s="265"/>
      <c r="AL199" s="265"/>
      <c r="AM199" s="265"/>
      <c r="AN199" s="265"/>
      <c r="AO199" s="265"/>
      <c r="AP199" s="265"/>
      <c r="AQ199" s="265"/>
      <c r="AR199" s="265"/>
      <c r="AS199" s="265"/>
      <c r="AT199" s="265"/>
      <c r="AU199" s="265"/>
      <c r="AV199" s="265"/>
      <c r="AW199" s="265"/>
      <c r="AX199" s="265"/>
      <c r="AY199" s="265"/>
      <c r="AZ199" s="265"/>
      <c r="BA199" s="265"/>
      <c r="BB199" s="265"/>
      <c r="BC199" s="265"/>
      <c r="BD199" s="265"/>
      <c r="BE199" s="265"/>
      <c r="BF199" s="265"/>
      <c r="BG199" s="265"/>
      <c r="BH199" s="265"/>
      <c r="BI199" s="265"/>
      <c r="BJ199" s="265"/>
      <c r="BK199" s="265"/>
      <c r="BL199" s="265"/>
      <c r="BM199" s="265"/>
      <c r="BN199" s="265"/>
      <c r="BO199" s="265"/>
      <c r="BP199" s="265"/>
      <c r="BQ199" s="265"/>
      <c r="BR199" s="265"/>
      <c r="BS199" s="265"/>
      <c r="BT199" s="265"/>
      <c r="BU199" s="265"/>
    </row>
    <row r="200" spans="1:73" ht="15.75" customHeight="1" x14ac:dyDescent="0.2">
      <c r="A200" s="125" t="s">
        <v>326</v>
      </c>
      <c r="B200" s="128">
        <v>46023</v>
      </c>
      <c r="C200" s="128">
        <v>46054</v>
      </c>
      <c r="D200" s="128">
        <v>46082</v>
      </c>
      <c r="E200" s="128">
        <v>46113</v>
      </c>
      <c r="F200" s="128">
        <v>46143</v>
      </c>
      <c r="G200" s="128">
        <v>46174</v>
      </c>
      <c r="H200" s="128">
        <v>46204</v>
      </c>
      <c r="I200" s="128">
        <v>46235</v>
      </c>
      <c r="J200" s="128">
        <v>46266</v>
      </c>
      <c r="K200" s="128">
        <v>46296</v>
      </c>
      <c r="L200" s="128">
        <v>46327</v>
      </c>
      <c r="M200" s="128">
        <v>46357</v>
      </c>
      <c r="N200" s="128">
        <v>46388</v>
      </c>
      <c r="O200" s="128">
        <v>46419</v>
      </c>
      <c r="P200" s="128">
        <v>46447</v>
      </c>
      <c r="Q200" s="128">
        <v>46478</v>
      </c>
      <c r="R200" s="128">
        <v>46508</v>
      </c>
      <c r="S200" s="128">
        <v>46539</v>
      </c>
      <c r="T200" s="128">
        <v>46569</v>
      </c>
      <c r="U200" s="128">
        <v>46600</v>
      </c>
      <c r="V200" s="128">
        <v>46631</v>
      </c>
      <c r="W200" s="128">
        <v>46661</v>
      </c>
      <c r="X200" s="128">
        <v>46692</v>
      </c>
      <c r="Y200" s="128">
        <v>46722</v>
      </c>
      <c r="Z200" s="128">
        <v>46753</v>
      </c>
      <c r="AA200" s="128">
        <v>46784</v>
      </c>
      <c r="AB200" s="128">
        <v>46813</v>
      </c>
      <c r="AC200" s="128">
        <v>46844</v>
      </c>
      <c r="AD200" s="128">
        <v>46874</v>
      </c>
      <c r="AE200" s="128">
        <v>46905</v>
      </c>
      <c r="AF200" s="128">
        <v>46935</v>
      </c>
      <c r="AG200" s="128">
        <v>46966</v>
      </c>
      <c r="AH200" s="128">
        <v>46997</v>
      </c>
      <c r="AI200" s="128">
        <v>47027</v>
      </c>
      <c r="AJ200" s="128">
        <v>47058</v>
      </c>
      <c r="AK200" s="128">
        <v>47088</v>
      </c>
      <c r="AL200" s="128">
        <v>47119</v>
      </c>
      <c r="AM200" s="128">
        <v>47150</v>
      </c>
      <c r="AN200" s="128">
        <v>47178</v>
      </c>
      <c r="AO200" s="128">
        <v>47209</v>
      </c>
      <c r="AP200" s="128">
        <v>47239</v>
      </c>
      <c r="AQ200" s="128">
        <v>47270</v>
      </c>
      <c r="AR200" s="128">
        <v>47300</v>
      </c>
      <c r="AS200" s="128">
        <v>47331</v>
      </c>
      <c r="AT200" s="128">
        <v>47362</v>
      </c>
      <c r="AU200" s="128">
        <v>47392</v>
      </c>
      <c r="AV200" s="128">
        <v>47423</v>
      </c>
      <c r="AW200" s="128">
        <v>47453</v>
      </c>
      <c r="AX200" s="128">
        <v>47484</v>
      </c>
      <c r="AY200" s="128">
        <v>47515</v>
      </c>
      <c r="AZ200" s="128">
        <v>47543</v>
      </c>
      <c r="BA200" s="128">
        <v>47574</v>
      </c>
      <c r="BB200" s="128">
        <v>47604</v>
      </c>
      <c r="BC200" s="128">
        <v>47635</v>
      </c>
      <c r="BD200" s="128">
        <v>47665</v>
      </c>
      <c r="BE200" s="128">
        <v>47696</v>
      </c>
      <c r="BF200" s="128">
        <v>47727</v>
      </c>
      <c r="BG200" s="128">
        <v>47757</v>
      </c>
      <c r="BH200" s="128">
        <v>47788</v>
      </c>
      <c r="BI200" s="128">
        <v>47818</v>
      </c>
      <c r="BJ200" s="128">
        <v>47849</v>
      </c>
      <c r="BK200" s="128">
        <v>47880</v>
      </c>
      <c r="BL200" s="128">
        <v>47908</v>
      </c>
      <c r="BM200" s="128">
        <v>47939</v>
      </c>
      <c r="BN200" s="128">
        <v>47969</v>
      </c>
      <c r="BO200" s="128">
        <v>48000</v>
      </c>
      <c r="BP200" s="128">
        <v>48030</v>
      </c>
      <c r="BQ200" s="128">
        <v>48061</v>
      </c>
      <c r="BR200" s="128">
        <v>48092</v>
      </c>
      <c r="BS200" s="128">
        <v>48122</v>
      </c>
      <c r="BT200" s="128">
        <v>48153</v>
      </c>
      <c r="BU200" s="128">
        <v>48183</v>
      </c>
    </row>
    <row r="201" spans="1:73" ht="15.75" customHeight="1" x14ac:dyDescent="0.2">
      <c r="A201" s="71" t="s">
        <v>711</v>
      </c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  <c r="AL201" s="23"/>
      <c r="AM201" s="23"/>
      <c r="AN201" s="23"/>
      <c r="AO201" s="23"/>
      <c r="AP201" s="23"/>
      <c r="AQ201" s="23"/>
      <c r="AR201" s="23"/>
      <c r="AS201" s="23"/>
      <c r="AT201" s="23"/>
      <c r="AU201" s="23"/>
      <c r="AV201" s="23"/>
      <c r="AW201" s="23"/>
      <c r="AX201" s="23"/>
      <c r="AY201" s="23"/>
      <c r="AZ201" s="23"/>
      <c r="BA201" s="23"/>
      <c r="BB201" s="23"/>
      <c r="BC201" s="23"/>
      <c r="BD201" s="23"/>
      <c r="BE201" s="23"/>
      <c r="BF201" s="23"/>
      <c r="BG201" s="23"/>
      <c r="BH201" s="23"/>
      <c r="BI201" s="23"/>
      <c r="BJ201" s="23"/>
      <c r="BK201" s="23"/>
      <c r="BL201" s="23"/>
      <c r="BM201" s="23"/>
      <c r="BN201" s="23"/>
      <c r="BO201" s="23"/>
      <c r="BP201" s="23"/>
      <c r="BQ201" s="23"/>
      <c r="BR201" s="23"/>
      <c r="BS201" s="23"/>
      <c r="BT201" s="23"/>
      <c r="BU201" s="23"/>
    </row>
    <row r="202" spans="1:73" ht="15.75" customHeight="1" x14ac:dyDescent="0.2">
      <c r="A202" s="71" t="s">
        <v>712</v>
      </c>
      <c r="B202" s="23">
        <f>B201</f>
        <v>0</v>
      </c>
      <c r="C202" s="23">
        <f t="shared" ref="C202" si="1258">B202+C201</f>
        <v>0</v>
      </c>
      <c r="D202" s="23">
        <f t="shared" ref="D202" si="1259">C202+D201</f>
        <v>0</v>
      </c>
      <c r="E202" s="23">
        <f t="shared" ref="E202" si="1260">D202+E201</f>
        <v>0</v>
      </c>
      <c r="F202" s="23">
        <f t="shared" ref="F202" si="1261">E202+F201</f>
        <v>0</v>
      </c>
      <c r="G202" s="23">
        <f>F202+G201</f>
        <v>0</v>
      </c>
      <c r="H202" s="23">
        <f t="shared" ref="H202" si="1262">G202+H201</f>
        <v>0</v>
      </c>
      <c r="I202" s="23">
        <f t="shared" ref="I202" si="1263">H202+I201</f>
        <v>0</v>
      </c>
      <c r="J202" s="23">
        <f t="shared" ref="J202" si="1264">I202+J201</f>
        <v>0</v>
      </c>
      <c r="K202" s="23">
        <f t="shared" ref="K202" si="1265">J202+K201</f>
        <v>0</v>
      </c>
      <c r="L202" s="23">
        <f t="shared" ref="L202" si="1266">K202+L201</f>
        <v>0</v>
      </c>
      <c r="M202" s="23">
        <f t="shared" ref="M202" si="1267">L202+M201</f>
        <v>0</v>
      </c>
      <c r="N202" s="23">
        <f>M202+N201-B201</f>
        <v>0</v>
      </c>
      <c r="O202" s="23">
        <f>N202+O201-C201</f>
        <v>0</v>
      </c>
      <c r="P202" s="23">
        <f>O202+P201-D201</f>
        <v>0</v>
      </c>
      <c r="Q202" s="23">
        <f>P202+Q201-E201</f>
        <v>0</v>
      </c>
      <c r="R202" s="23">
        <f>Q202+R201-F201</f>
        <v>0</v>
      </c>
      <c r="S202" s="23">
        <f t="shared" ref="S202" si="1268">R202+S201-G201</f>
        <v>0</v>
      </c>
      <c r="T202" s="23">
        <f t="shared" ref="T202" si="1269">S202+T201-H201</f>
        <v>0</v>
      </c>
      <c r="U202" s="23">
        <f t="shared" ref="U202" si="1270">T202+U201-I201</f>
        <v>0</v>
      </c>
      <c r="V202" s="23">
        <f t="shared" ref="V202" si="1271">U202+V201-J201</f>
        <v>0</v>
      </c>
      <c r="W202" s="23">
        <f t="shared" ref="W202" si="1272">V202+W201-K201</f>
        <v>0</v>
      </c>
      <c r="X202" s="23">
        <f t="shared" ref="X202" si="1273">W202+X201-L201</f>
        <v>0</v>
      </c>
      <c r="Y202" s="23">
        <f t="shared" ref="Y202" si="1274">X202+Y201-M201</f>
        <v>0</v>
      </c>
      <c r="Z202" s="23">
        <f t="shared" ref="Z202" si="1275">Y202+Z201</f>
        <v>0</v>
      </c>
      <c r="AA202" s="23">
        <f t="shared" ref="AA202" si="1276">Z202+AA201</f>
        <v>0</v>
      </c>
      <c r="AB202" s="23">
        <f t="shared" ref="AB202" si="1277">AA202+AB201</f>
        <v>0</v>
      </c>
      <c r="AC202" s="23">
        <f t="shared" ref="AC202" si="1278">AB202+AC201</f>
        <v>0</v>
      </c>
      <c r="AD202" s="23">
        <f t="shared" ref="AD202" si="1279">AC202+AD201</f>
        <v>0</v>
      </c>
      <c r="AE202" s="23">
        <f t="shared" ref="AE202" si="1280">AD202+AE201</f>
        <v>0</v>
      </c>
      <c r="AF202" s="23">
        <f t="shared" ref="AF202" si="1281">AE202+AF201</f>
        <v>0</v>
      </c>
      <c r="AG202" s="23">
        <f t="shared" ref="AG202" si="1282">AF202+AG201</f>
        <v>0</v>
      </c>
      <c r="AH202" s="23">
        <f t="shared" ref="AH202" si="1283">AG202+AH201-V201</f>
        <v>0</v>
      </c>
      <c r="AI202" s="23">
        <f t="shared" ref="AI202" si="1284">AH202+AI201</f>
        <v>0</v>
      </c>
      <c r="AJ202" s="23">
        <f t="shared" ref="AJ202" si="1285">AI202+AJ201-X201</f>
        <v>0</v>
      </c>
      <c r="AK202" s="23">
        <f t="shared" ref="AK202" si="1286">AJ202+AK201-Y201</f>
        <v>0</v>
      </c>
      <c r="AL202" s="23">
        <f t="shared" ref="AL202" si="1287">AK202+AL201-Z201</f>
        <v>0</v>
      </c>
      <c r="AM202" s="23">
        <f t="shared" ref="AM202" si="1288">AL202+AM201-AA201</f>
        <v>0</v>
      </c>
      <c r="AN202" s="23">
        <f t="shared" ref="AN202" si="1289">AM202+AN201</f>
        <v>0</v>
      </c>
      <c r="AO202" s="23">
        <f t="shared" ref="AO202" si="1290">AN202+AO201-AC201</f>
        <v>0</v>
      </c>
      <c r="AP202" s="23">
        <f t="shared" ref="AP202" si="1291">AO202+AP201-AD201</f>
        <v>0</v>
      </c>
      <c r="AQ202" s="23">
        <f t="shared" ref="AQ202" si="1292">AP202+AQ201-AE201</f>
        <v>0</v>
      </c>
      <c r="AR202" s="23">
        <f t="shared" ref="AR202" si="1293">AQ202+AR201-AF201</f>
        <v>0</v>
      </c>
      <c r="AS202" s="23">
        <f t="shared" ref="AS202" si="1294">AR202+AS201-AG201</f>
        <v>0</v>
      </c>
      <c r="AT202" s="23">
        <f t="shared" ref="AT202" si="1295">AS202+AT201-AH201</f>
        <v>0</v>
      </c>
      <c r="AU202" s="23">
        <f t="shared" ref="AU202" si="1296">AT202+AU201-AI201</f>
        <v>0</v>
      </c>
      <c r="AV202" s="23">
        <f t="shared" ref="AV202" si="1297">AU202+AV201-AJ201</f>
        <v>0</v>
      </c>
      <c r="AW202" s="23">
        <f t="shared" ref="AW202" si="1298">AV202+AW201-AK201</f>
        <v>0</v>
      </c>
      <c r="AX202" s="23">
        <f t="shared" ref="AX202" si="1299">AW202+AX201-AL201</f>
        <v>0</v>
      </c>
      <c r="AY202" s="23">
        <f t="shared" ref="AY202" si="1300">AX202+AY201-AM201</f>
        <v>0</v>
      </c>
      <c r="AZ202" s="23">
        <f t="shared" ref="AZ202" si="1301">AY202+AZ201-AN201</f>
        <v>0</v>
      </c>
      <c r="BA202" s="23">
        <f t="shared" ref="BA202" si="1302">AZ202+BA201-AO201</f>
        <v>0</v>
      </c>
      <c r="BB202" s="23">
        <f t="shared" ref="BB202" si="1303">BA202+BB201-AP201</f>
        <v>0</v>
      </c>
      <c r="BC202" s="23">
        <f t="shared" ref="BC202" si="1304">BB202+BC201-AQ201</f>
        <v>0</v>
      </c>
      <c r="BD202" s="23">
        <f t="shared" ref="BD202" si="1305">BC202+BD201-AR201</f>
        <v>0</v>
      </c>
      <c r="BE202" s="23">
        <f t="shared" ref="BE202" si="1306">BD202+BE201-AS201</f>
        <v>0</v>
      </c>
      <c r="BF202" s="23">
        <f t="shared" ref="BF202" si="1307">BE202+BF201-AT201</f>
        <v>0</v>
      </c>
      <c r="BG202" s="23">
        <f t="shared" ref="BG202" si="1308">BF202+BG201-AU201</f>
        <v>0</v>
      </c>
      <c r="BH202" s="23">
        <f t="shared" ref="BH202" si="1309">BG202+BH201-AV201</f>
        <v>0</v>
      </c>
      <c r="BI202" s="23">
        <f t="shared" ref="BI202" si="1310">BH202+BI201-AW201</f>
        <v>0</v>
      </c>
      <c r="BJ202" s="23">
        <f t="shared" ref="BJ202" si="1311">BI202+BJ201-AX201</f>
        <v>0</v>
      </c>
      <c r="BK202" s="23">
        <f t="shared" ref="BK202" si="1312">BJ202+BK201-AY201</f>
        <v>0</v>
      </c>
      <c r="BL202" s="23">
        <f t="shared" ref="BL202" si="1313">BK202+BL201-AZ201</f>
        <v>0</v>
      </c>
      <c r="BM202" s="23">
        <f t="shared" ref="BM202" si="1314">BL202+BM201-BA201</f>
        <v>0</v>
      </c>
      <c r="BN202" s="23">
        <f t="shared" ref="BN202" si="1315">BM202+BN201-BB201</f>
        <v>0</v>
      </c>
      <c r="BO202" s="23">
        <f t="shared" ref="BO202" si="1316">BN202+BO201-BC201</f>
        <v>0</v>
      </c>
      <c r="BP202" s="23">
        <f t="shared" ref="BP202" si="1317">BO202+BP201-BD201</f>
        <v>0</v>
      </c>
      <c r="BQ202" s="23">
        <f t="shared" ref="BQ202" si="1318">BP202+BQ201-BE201</f>
        <v>0</v>
      </c>
      <c r="BR202" s="23">
        <f t="shared" ref="BR202" si="1319">BQ202+BR201-BF201</f>
        <v>0</v>
      </c>
      <c r="BS202" s="23">
        <f t="shared" ref="BS202" si="1320">BR202+BS201-BG201</f>
        <v>0</v>
      </c>
      <c r="BT202" s="23">
        <f t="shared" ref="BT202:BU202" si="1321">BS202+BT201-BH201</f>
        <v>0</v>
      </c>
      <c r="BU202" s="23">
        <f t="shared" si="1321"/>
        <v>0</v>
      </c>
    </row>
    <row r="203" spans="1:73" ht="15.75" customHeight="1" x14ac:dyDescent="0.2">
      <c r="A203" s="71" t="s">
        <v>713</v>
      </c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23"/>
      <c r="AJ203" s="23"/>
      <c r="AK203" s="23"/>
      <c r="AL203" s="23"/>
      <c r="AM203" s="23"/>
      <c r="AN203" s="23"/>
      <c r="AO203" s="23"/>
      <c r="AP203" s="23"/>
      <c r="AQ203" s="23"/>
      <c r="AR203" s="23"/>
      <c r="AS203" s="23"/>
      <c r="AT203" s="23"/>
      <c r="AU203" s="23"/>
      <c r="AV203" s="23"/>
      <c r="AW203" s="23"/>
      <c r="AX203" s="23"/>
      <c r="AY203" s="23"/>
      <c r="AZ203" s="23"/>
      <c r="BA203" s="23"/>
      <c r="BB203" s="23"/>
      <c r="BC203" s="23"/>
      <c r="BD203" s="23"/>
      <c r="BE203" s="23"/>
      <c r="BF203" s="23"/>
      <c r="BG203" s="23"/>
      <c r="BH203" s="23"/>
      <c r="BI203" s="23"/>
      <c r="BJ203" s="23"/>
      <c r="BK203" s="23"/>
      <c r="BL203" s="23"/>
      <c r="BM203" s="23"/>
      <c r="BN203" s="23"/>
      <c r="BO203" s="23"/>
      <c r="BP203" s="23"/>
      <c r="BQ203" s="23"/>
      <c r="BR203" s="23"/>
      <c r="BS203" s="23"/>
      <c r="BT203" s="23"/>
      <c r="BU203" s="23"/>
    </row>
    <row r="204" spans="1:73" ht="15.75" customHeight="1" x14ac:dyDescent="0.2">
      <c r="A204" s="71" t="s">
        <v>714</v>
      </c>
      <c r="B204" s="23">
        <f>B203</f>
        <v>0</v>
      </c>
      <c r="C204" s="23">
        <f t="shared" ref="C204" si="1322">B204+C203</f>
        <v>0</v>
      </c>
      <c r="D204" s="23">
        <f t="shared" ref="D204" si="1323">C204+D203</f>
        <v>0</v>
      </c>
      <c r="E204" s="23">
        <f t="shared" ref="E204" si="1324">D204+E203</f>
        <v>0</v>
      </c>
      <c r="F204" s="23">
        <f t="shared" ref="F204" si="1325">E204+F203</f>
        <v>0</v>
      </c>
      <c r="G204" s="23">
        <f>F204+G203</f>
        <v>0</v>
      </c>
      <c r="H204" s="23">
        <f t="shared" ref="H204" si="1326">G204+H203</f>
        <v>0</v>
      </c>
      <c r="I204" s="23">
        <f t="shared" ref="I204" si="1327">H204+I203</f>
        <v>0</v>
      </c>
      <c r="J204" s="23">
        <f t="shared" ref="J204" si="1328">I204+J203</f>
        <v>0</v>
      </c>
      <c r="K204" s="23">
        <f t="shared" ref="K204" si="1329">J204+K203</f>
        <v>0</v>
      </c>
      <c r="L204" s="23">
        <f t="shared" ref="L204" si="1330">K204+L203</f>
        <v>0</v>
      </c>
      <c r="M204" s="23">
        <f t="shared" ref="M204" si="1331">L204+M203</f>
        <v>0</v>
      </c>
      <c r="N204" s="23">
        <f>M204+N203-B203</f>
        <v>0</v>
      </c>
      <c r="O204" s="23">
        <f>N204+O203-C203</f>
        <v>0</v>
      </c>
      <c r="P204" s="23">
        <f>O204+P203-D203</f>
        <v>0</v>
      </c>
      <c r="Q204" s="23">
        <f>P204+Q203-E203</f>
        <v>0</v>
      </c>
      <c r="R204" s="23">
        <f>Q204+R203-F203</f>
        <v>0</v>
      </c>
      <c r="S204" s="23">
        <f t="shared" ref="S204" si="1332">R204+S203-G203</f>
        <v>0</v>
      </c>
      <c r="T204" s="23">
        <f t="shared" ref="T204" si="1333">S204+T203-H203</f>
        <v>0</v>
      </c>
      <c r="U204" s="23">
        <f t="shared" ref="U204" si="1334">T204+U203-I203</f>
        <v>0</v>
      </c>
      <c r="V204" s="23">
        <f t="shared" ref="V204" si="1335">U204+V203-J203</f>
        <v>0</v>
      </c>
      <c r="W204" s="23">
        <f t="shared" ref="W204" si="1336">V204+W203-K203</f>
        <v>0</v>
      </c>
      <c r="X204" s="23">
        <f t="shared" ref="X204" si="1337">W204+X203-L203</f>
        <v>0</v>
      </c>
      <c r="Y204" s="23">
        <f t="shared" ref="Y204" si="1338">X204+Y203-M203</f>
        <v>0</v>
      </c>
      <c r="Z204" s="23">
        <f t="shared" ref="Z204" si="1339">Y204+Z203</f>
        <v>0</v>
      </c>
      <c r="AA204" s="23">
        <f t="shared" ref="AA204" si="1340">Z204+AA203</f>
        <v>0</v>
      </c>
      <c r="AB204" s="23">
        <f t="shared" ref="AB204" si="1341">AA204+AB203</f>
        <v>0</v>
      </c>
      <c r="AC204" s="23">
        <f t="shared" ref="AC204" si="1342">AB204+AC203</f>
        <v>0</v>
      </c>
      <c r="AD204" s="23">
        <f t="shared" ref="AD204" si="1343">AC204+AD203</f>
        <v>0</v>
      </c>
      <c r="AE204" s="23">
        <f t="shared" ref="AE204" si="1344">AD204+AE203</f>
        <v>0</v>
      </c>
      <c r="AF204" s="23">
        <f t="shared" ref="AF204" si="1345">AE204+AF203</f>
        <v>0</v>
      </c>
      <c r="AG204" s="23">
        <f t="shared" ref="AG204" si="1346">AF204+AG203</f>
        <v>0</v>
      </c>
      <c r="AH204" s="23">
        <f t="shared" ref="AH204" si="1347">AG204+AH203-V203</f>
        <v>0</v>
      </c>
      <c r="AI204" s="23">
        <f t="shared" ref="AI204" si="1348">AH204+AI203</f>
        <v>0</v>
      </c>
      <c r="AJ204" s="23">
        <f t="shared" ref="AJ204" si="1349">AI204+AJ203-X203</f>
        <v>0</v>
      </c>
      <c r="AK204" s="23">
        <f t="shared" ref="AK204" si="1350">AJ204+AK203-Y203</f>
        <v>0</v>
      </c>
      <c r="AL204" s="23">
        <f t="shared" ref="AL204" si="1351">AK204+AL203-Z203</f>
        <v>0</v>
      </c>
      <c r="AM204" s="23">
        <f t="shared" ref="AM204" si="1352">AL204+AM203-AA203</f>
        <v>0</v>
      </c>
      <c r="AN204" s="23">
        <f t="shared" ref="AN204" si="1353">AM204+AN203</f>
        <v>0</v>
      </c>
      <c r="AO204" s="23">
        <f t="shared" ref="AO204" si="1354">AN204+AO203-AC203</f>
        <v>0</v>
      </c>
      <c r="AP204" s="23">
        <f t="shared" ref="AP204" si="1355">AO204+AP203-AD203</f>
        <v>0</v>
      </c>
      <c r="AQ204" s="23">
        <f t="shared" ref="AQ204" si="1356">AP204+AQ203-AE203</f>
        <v>0</v>
      </c>
      <c r="AR204" s="23">
        <f t="shared" ref="AR204" si="1357">AQ204+AR203-AF203</f>
        <v>0</v>
      </c>
      <c r="AS204" s="23">
        <f t="shared" ref="AS204" si="1358">AR204+AS203-AG203</f>
        <v>0</v>
      </c>
      <c r="AT204" s="23">
        <f t="shared" ref="AT204" si="1359">AS204+AT203-AH203</f>
        <v>0</v>
      </c>
      <c r="AU204" s="23">
        <f t="shared" ref="AU204" si="1360">AT204+AU203-AI203</f>
        <v>0</v>
      </c>
      <c r="AV204" s="23">
        <f t="shared" ref="AV204" si="1361">AU204+AV203-AJ203</f>
        <v>0</v>
      </c>
      <c r="AW204" s="23">
        <f t="shared" ref="AW204" si="1362">AV204+AW203-AK203</f>
        <v>0</v>
      </c>
      <c r="AX204" s="23">
        <f t="shared" ref="AX204" si="1363">AW204+AX203-AL203</f>
        <v>0</v>
      </c>
      <c r="AY204" s="23">
        <f t="shared" ref="AY204" si="1364">AX204+AY203-AM203</f>
        <v>0</v>
      </c>
      <c r="AZ204" s="23">
        <f t="shared" ref="AZ204" si="1365">AY204+AZ203-AN203</f>
        <v>0</v>
      </c>
      <c r="BA204" s="23">
        <f t="shared" ref="BA204" si="1366">AZ204+BA203-AO203</f>
        <v>0</v>
      </c>
      <c r="BB204" s="23">
        <f t="shared" ref="BB204" si="1367">BA204+BB203-AP203</f>
        <v>0</v>
      </c>
      <c r="BC204" s="23">
        <f t="shared" ref="BC204" si="1368">BB204+BC203-AQ203</f>
        <v>0</v>
      </c>
      <c r="BD204" s="23">
        <f t="shared" ref="BD204" si="1369">BC204+BD203-AR203</f>
        <v>0</v>
      </c>
      <c r="BE204" s="23">
        <f t="shared" ref="BE204" si="1370">BD204+BE203-AS203</f>
        <v>0</v>
      </c>
      <c r="BF204" s="23">
        <f t="shared" ref="BF204" si="1371">BE204+BF203-AT203</f>
        <v>0</v>
      </c>
      <c r="BG204" s="23">
        <f t="shared" ref="BG204" si="1372">BF204+BG203-AU203</f>
        <v>0</v>
      </c>
      <c r="BH204" s="23">
        <f t="shared" ref="BH204" si="1373">BG204+BH203-AV203</f>
        <v>0</v>
      </c>
      <c r="BI204" s="23">
        <f t="shared" ref="BI204" si="1374">BH204+BI203-AW203</f>
        <v>0</v>
      </c>
      <c r="BJ204" s="23">
        <f t="shared" ref="BJ204" si="1375">BI204+BJ203-AX203</f>
        <v>0</v>
      </c>
      <c r="BK204" s="23">
        <f t="shared" ref="BK204" si="1376">BJ204+BK203-AY203</f>
        <v>0</v>
      </c>
      <c r="BL204" s="23">
        <f t="shared" ref="BL204" si="1377">BK204+BL203-AZ203</f>
        <v>0</v>
      </c>
      <c r="BM204" s="23">
        <f t="shared" ref="BM204" si="1378">BL204+BM203-BA203</f>
        <v>0</v>
      </c>
      <c r="BN204" s="23">
        <f t="shared" ref="BN204" si="1379">BM204+BN203-BB203</f>
        <v>0</v>
      </c>
      <c r="BO204" s="23">
        <f t="shared" ref="BO204" si="1380">BN204+BO203-BC203</f>
        <v>0</v>
      </c>
      <c r="BP204" s="23">
        <f t="shared" ref="BP204" si="1381">BO204+BP203-BD203</f>
        <v>0</v>
      </c>
      <c r="BQ204" s="23">
        <f t="shared" ref="BQ204" si="1382">BP204+BQ203-BE203</f>
        <v>0</v>
      </c>
      <c r="BR204" s="23">
        <f t="shared" ref="BR204" si="1383">BQ204+BR203-BF203</f>
        <v>0</v>
      </c>
      <c r="BS204" s="23">
        <f t="shared" ref="BS204" si="1384">BR204+BS203-BG203</f>
        <v>0</v>
      </c>
      <c r="BT204" s="23">
        <f t="shared" ref="BT204:BU204" si="1385">BS204+BT203-BH203</f>
        <v>0</v>
      </c>
      <c r="BU204" s="23">
        <f t="shared" si="1385"/>
        <v>0</v>
      </c>
    </row>
    <row r="205" spans="1:73" ht="15.75" customHeight="1" x14ac:dyDescent="0.2">
      <c r="A205" s="71" t="s">
        <v>715</v>
      </c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  <c r="AM205" s="23"/>
      <c r="AN205" s="23"/>
      <c r="AO205" s="23"/>
      <c r="AP205" s="23"/>
      <c r="AQ205" s="23"/>
      <c r="AR205" s="23"/>
      <c r="AS205" s="23"/>
      <c r="AT205" s="23"/>
      <c r="AU205" s="23"/>
      <c r="AV205" s="23"/>
      <c r="AW205" s="23"/>
      <c r="AX205" s="23"/>
      <c r="AY205" s="23"/>
      <c r="AZ205" s="23"/>
      <c r="BA205" s="23"/>
      <c r="BB205" s="23"/>
      <c r="BC205" s="23"/>
      <c r="BD205" s="23"/>
      <c r="BE205" s="23"/>
      <c r="BF205" s="23"/>
      <c r="BG205" s="23"/>
      <c r="BH205" s="23"/>
      <c r="BI205" s="23"/>
      <c r="BJ205" s="23"/>
      <c r="BK205" s="23"/>
      <c r="BL205" s="23"/>
      <c r="BM205" s="23"/>
      <c r="BN205" s="23"/>
      <c r="BO205" s="23"/>
      <c r="BP205" s="23"/>
      <c r="BQ205" s="23"/>
      <c r="BR205" s="23"/>
      <c r="BS205" s="23"/>
      <c r="BT205" s="23"/>
      <c r="BU205" s="23"/>
    </row>
    <row r="206" spans="1:73" ht="15.75" customHeight="1" x14ac:dyDescent="0.2">
      <c r="A206" s="71" t="s">
        <v>716</v>
      </c>
      <c r="B206" s="23">
        <f>B205</f>
        <v>0</v>
      </c>
      <c r="C206" s="23">
        <f t="shared" ref="C206" si="1386">B206+C205</f>
        <v>0</v>
      </c>
      <c r="D206" s="23">
        <f t="shared" ref="D206" si="1387">C206+D205</f>
        <v>0</v>
      </c>
      <c r="E206" s="23">
        <f t="shared" ref="E206" si="1388">D206+E205</f>
        <v>0</v>
      </c>
      <c r="F206" s="23">
        <f t="shared" ref="F206" si="1389">E206+F205</f>
        <v>0</v>
      </c>
      <c r="G206" s="23">
        <f>F206+G205</f>
        <v>0</v>
      </c>
      <c r="H206" s="23">
        <f t="shared" ref="H206" si="1390">G206+H205</f>
        <v>0</v>
      </c>
      <c r="I206" s="23">
        <f t="shared" ref="I206" si="1391">H206+I205</f>
        <v>0</v>
      </c>
      <c r="J206" s="23">
        <f t="shared" ref="J206" si="1392">I206+J205</f>
        <v>0</v>
      </c>
      <c r="K206" s="23">
        <f t="shared" ref="K206" si="1393">J206+K205</f>
        <v>0</v>
      </c>
      <c r="L206" s="23">
        <f t="shared" ref="L206" si="1394">K206+L205</f>
        <v>0</v>
      </c>
      <c r="M206" s="23">
        <f t="shared" ref="M206" si="1395">L206+M205</f>
        <v>0</v>
      </c>
      <c r="N206" s="23">
        <f>M206+N205-B205</f>
        <v>0</v>
      </c>
      <c r="O206" s="23">
        <f>N206+O205-C205</f>
        <v>0</v>
      </c>
      <c r="P206" s="23">
        <f>O206+P205-D205</f>
        <v>0</v>
      </c>
      <c r="Q206" s="23">
        <f>P206+Q205-E205</f>
        <v>0</v>
      </c>
      <c r="R206" s="23">
        <f>Q206+R205-F205</f>
        <v>0</v>
      </c>
      <c r="S206" s="23">
        <f t="shared" ref="S206" si="1396">R206+S205-G205</f>
        <v>0</v>
      </c>
      <c r="T206" s="23">
        <f t="shared" ref="T206" si="1397">S206+T205-H205</f>
        <v>0</v>
      </c>
      <c r="U206" s="23">
        <f t="shared" ref="U206" si="1398">T206+U205-I205</f>
        <v>0</v>
      </c>
      <c r="V206" s="23">
        <f t="shared" ref="V206" si="1399">U206+V205-J205</f>
        <v>0</v>
      </c>
      <c r="W206" s="23">
        <f t="shared" ref="W206" si="1400">V206+W205-K205</f>
        <v>0</v>
      </c>
      <c r="X206" s="23">
        <f t="shared" ref="X206" si="1401">W206+X205-L205</f>
        <v>0</v>
      </c>
      <c r="Y206" s="23">
        <f t="shared" ref="Y206" si="1402">X206+Y205-M205</f>
        <v>0</v>
      </c>
      <c r="Z206" s="23">
        <f t="shared" ref="Z206" si="1403">Y206+Z205</f>
        <v>0</v>
      </c>
      <c r="AA206" s="23">
        <f t="shared" ref="AA206" si="1404">Z206+AA205</f>
        <v>0</v>
      </c>
      <c r="AB206" s="23">
        <f t="shared" ref="AB206" si="1405">AA206+AB205</f>
        <v>0</v>
      </c>
      <c r="AC206" s="23">
        <f t="shared" ref="AC206" si="1406">AB206+AC205</f>
        <v>0</v>
      </c>
      <c r="AD206" s="23">
        <f t="shared" ref="AD206" si="1407">AC206+AD205</f>
        <v>0</v>
      </c>
      <c r="AE206" s="23">
        <f t="shared" ref="AE206" si="1408">AD206+AE205</f>
        <v>0</v>
      </c>
      <c r="AF206" s="23">
        <f t="shared" ref="AF206" si="1409">AE206+AF205</f>
        <v>0</v>
      </c>
      <c r="AG206" s="23">
        <f t="shared" ref="AG206" si="1410">AF206+AG205</f>
        <v>0</v>
      </c>
      <c r="AH206" s="23">
        <f t="shared" ref="AH206" si="1411">AG206+AH205-V205</f>
        <v>0</v>
      </c>
      <c r="AI206" s="23">
        <f t="shared" ref="AI206" si="1412">AH206+AI205</f>
        <v>0</v>
      </c>
      <c r="AJ206" s="23">
        <f t="shared" ref="AJ206" si="1413">AI206+AJ205-X205</f>
        <v>0</v>
      </c>
      <c r="AK206" s="23">
        <f t="shared" ref="AK206" si="1414">AJ206+AK205-Y205</f>
        <v>0</v>
      </c>
      <c r="AL206" s="23">
        <f t="shared" ref="AL206" si="1415">AK206+AL205-Z205</f>
        <v>0</v>
      </c>
      <c r="AM206" s="23">
        <f t="shared" ref="AM206" si="1416">AL206+AM205-AA205</f>
        <v>0</v>
      </c>
      <c r="AN206" s="23">
        <f t="shared" ref="AN206" si="1417">AM206+AN205</f>
        <v>0</v>
      </c>
      <c r="AO206" s="23">
        <f t="shared" ref="AO206" si="1418">AN206+AO205-AC205</f>
        <v>0</v>
      </c>
      <c r="AP206" s="23">
        <f t="shared" ref="AP206" si="1419">AO206+AP205-AD205</f>
        <v>0</v>
      </c>
      <c r="AQ206" s="23">
        <f t="shared" ref="AQ206" si="1420">AP206+AQ205-AE205</f>
        <v>0</v>
      </c>
      <c r="AR206" s="23">
        <f t="shared" ref="AR206" si="1421">AQ206+AR205-AF205</f>
        <v>0</v>
      </c>
      <c r="AS206" s="23">
        <f t="shared" ref="AS206" si="1422">AR206+AS205-AG205</f>
        <v>0</v>
      </c>
      <c r="AT206" s="23">
        <f t="shared" ref="AT206" si="1423">AS206+AT205-AH205</f>
        <v>0</v>
      </c>
      <c r="AU206" s="23">
        <f t="shared" ref="AU206" si="1424">AT206+AU205-AI205</f>
        <v>0</v>
      </c>
      <c r="AV206" s="23">
        <f t="shared" ref="AV206" si="1425">AU206+AV205-AJ205</f>
        <v>0</v>
      </c>
      <c r="AW206" s="23">
        <f t="shared" ref="AW206" si="1426">AV206+AW205-AK205</f>
        <v>0</v>
      </c>
      <c r="AX206" s="23">
        <f t="shared" ref="AX206" si="1427">AW206+AX205-AL205</f>
        <v>0</v>
      </c>
      <c r="AY206" s="23">
        <f t="shared" ref="AY206" si="1428">AX206+AY205-AM205</f>
        <v>0</v>
      </c>
      <c r="AZ206" s="23">
        <f t="shared" ref="AZ206" si="1429">AY206+AZ205-AN205</f>
        <v>0</v>
      </c>
      <c r="BA206" s="23">
        <f t="shared" ref="BA206" si="1430">AZ206+BA205-AO205</f>
        <v>0</v>
      </c>
      <c r="BB206" s="23">
        <f t="shared" ref="BB206" si="1431">BA206+BB205-AP205</f>
        <v>0</v>
      </c>
      <c r="BC206" s="23">
        <f t="shared" ref="BC206" si="1432">BB206+BC205-AQ205</f>
        <v>0</v>
      </c>
      <c r="BD206" s="23">
        <f t="shared" ref="BD206" si="1433">BC206+BD205-AR205</f>
        <v>0</v>
      </c>
      <c r="BE206" s="23">
        <f t="shared" ref="BE206" si="1434">BD206+BE205-AS205</f>
        <v>0</v>
      </c>
      <c r="BF206" s="23">
        <f t="shared" ref="BF206" si="1435">BE206+BF205-AT205</f>
        <v>0</v>
      </c>
      <c r="BG206" s="23">
        <f t="shared" ref="BG206" si="1436">BF206+BG205-AU205</f>
        <v>0</v>
      </c>
      <c r="BH206" s="23">
        <f t="shared" ref="BH206" si="1437">BG206+BH205-AV205</f>
        <v>0</v>
      </c>
      <c r="BI206" s="23">
        <f t="shared" ref="BI206" si="1438">BH206+BI205-AW205</f>
        <v>0</v>
      </c>
      <c r="BJ206" s="23">
        <f t="shared" ref="BJ206" si="1439">BI206+BJ205-AX205</f>
        <v>0</v>
      </c>
      <c r="BK206" s="23">
        <f t="shared" ref="BK206" si="1440">BJ206+BK205-AY205</f>
        <v>0</v>
      </c>
      <c r="BL206" s="23">
        <f t="shared" ref="BL206" si="1441">BK206+BL205-AZ205</f>
        <v>0</v>
      </c>
      <c r="BM206" s="23">
        <f t="shared" ref="BM206" si="1442">BL206+BM205-BA205</f>
        <v>0</v>
      </c>
      <c r="BN206" s="23">
        <f t="shared" ref="BN206" si="1443">BM206+BN205-BB205</f>
        <v>0</v>
      </c>
      <c r="BO206" s="23">
        <f t="shared" ref="BO206" si="1444">BN206+BO205-BC205</f>
        <v>0</v>
      </c>
      <c r="BP206" s="23">
        <f t="shared" ref="BP206" si="1445">BO206+BP205-BD205</f>
        <v>0</v>
      </c>
      <c r="BQ206" s="23">
        <f t="shared" ref="BQ206" si="1446">BP206+BQ205-BE205</f>
        <v>0</v>
      </c>
      <c r="BR206" s="23">
        <f t="shared" ref="BR206" si="1447">BQ206+BR205-BF205</f>
        <v>0</v>
      </c>
      <c r="BS206" s="23">
        <f t="shared" ref="BS206" si="1448">BR206+BS205-BG205</f>
        <v>0</v>
      </c>
      <c r="BT206" s="23">
        <f t="shared" ref="BT206:BU206" si="1449">BS206+BT205-BH205</f>
        <v>0</v>
      </c>
      <c r="BU206" s="23">
        <f t="shared" si="1449"/>
        <v>0</v>
      </c>
    </row>
    <row r="207" spans="1:73" ht="15.75" customHeight="1" x14ac:dyDescent="0.15"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  <c r="AI207" s="23"/>
      <c r="AJ207" s="23"/>
      <c r="AK207" s="23"/>
      <c r="AL207" s="23"/>
      <c r="AM207" s="23"/>
      <c r="AN207" s="23"/>
      <c r="AO207" s="23"/>
      <c r="AP207" s="23"/>
      <c r="AQ207" s="23"/>
      <c r="AR207" s="23"/>
      <c r="AS207" s="23"/>
      <c r="AT207" s="23"/>
      <c r="AU207" s="23"/>
      <c r="AV207" s="23"/>
      <c r="AW207" s="23"/>
      <c r="AX207" s="23"/>
      <c r="AY207" s="23"/>
      <c r="AZ207" s="23"/>
      <c r="BA207" s="23"/>
      <c r="BB207" s="23"/>
      <c r="BC207" s="23"/>
      <c r="BD207" s="23"/>
      <c r="BE207" s="23"/>
      <c r="BF207" s="23"/>
      <c r="BG207" s="23"/>
      <c r="BH207" s="23"/>
      <c r="BI207" s="23"/>
      <c r="BJ207" s="23"/>
      <c r="BK207" s="23"/>
      <c r="BL207" s="23"/>
      <c r="BM207" s="23"/>
      <c r="BN207" s="23"/>
      <c r="BO207" s="23"/>
      <c r="BP207" s="23"/>
      <c r="BQ207" s="23"/>
      <c r="BR207" s="23"/>
      <c r="BS207" s="23"/>
      <c r="BT207" s="23"/>
      <c r="BU207" s="23"/>
    </row>
    <row r="208" spans="1:73" ht="15.75" customHeight="1" x14ac:dyDescent="0.2">
      <c r="A208" s="71" t="s">
        <v>717</v>
      </c>
      <c r="B208" s="23">
        <f t="shared" ref="B208:BI208" si="1450">(B202*$B$67/12)+(B204*$C$67/12)+(B206*$D$67/12)</f>
        <v>0</v>
      </c>
      <c r="C208" s="23">
        <f t="shared" si="1450"/>
        <v>0</v>
      </c>
      <c r="D208" s="23">
        <f t="shared" si="1450"/>
        <v>0</v>
      </c>
      <c r="E208" s="23">
        <f t="shared" si="1450"/>
        <v>0</v>
      </c>
      <c r="F208" s="23">
        <f t="shared" si="1450"/>
        <v>0</v>
      </c>
      <c r="G208" s="23">
        <f t="shared" si="1450"/>
        <v>0</v>
      </c>
      <c r="H208" s="23">
        <f t="shared" si="1450"/>
        <v>0</v>
      </c>
      <c r="I208" s="23">
        <f t="shared" si="1450"/>
        <v>0</v>
      </c>
      <c r="J208" s="23">
        <f t="shared" si="1450"/>
        <v>0</v>
      </c>
      <c r="K208" s="23">
        <f t="shared" si="1450"/>
        <v>0</v>
      </c>
      <c r="L208" s="23">
        <f t="shared" si="1450"/>
        <v>0</v>
      </c>
      <c r="M208" s="23">
        <f t="shared" si="1450"/>
        <v>0</v>
      </c>
      <c r="N208" s="23">
        <f t="shared" si="1450"/>
        <v>0</v>
      </c>
      <c r="O208" s="23">
        <f t="shared" si="1450"/>
        <v>0</v>
      </c>
      <c r="P208" s="23">
        <f t="shared" si="1450"/>
        <v>0</v>
      </c>
      <c r="Q208" s="23">
        <f t="shared" si="1450"/>
        <v>0</v>
      </c>
      <c r="R208" s="23">
        <f t="shared" si="1450"/>
        <v>0</v>
      </c>
      <c r="S208" s="23">
        <f t="shared" si="1450"/>
        <v>0</v>
      </c>
      <c r="T208" s="23">
        <f t="shared" si="1450"/>
        <v>0</v>
      </c>
      <c r="U208" s="23">
        <f t="shared" si="1450"/>
        <v>0</v>
      </c>
      <c r="V208" s="23">
        <f t="shared" si="1450"/>
        <v>0</v>
      </c>
      <c r="W208" s="23">
        <f t="shared" si="1450"/>
        <v>0</v>
      </c>
      <c r="X208" s="23">
        <f t="shared" si="1450"/>
        <v>0</v>
      </c>
      <c r="Y208" s="23">
        <f t="shared" si="1450"/>
        <v>0</v>
      </c>
      <c r="Z208" s="23">
        <f t="shared" si="1450"/>
        <v>0</v>
      </c>
      <c r="AA208" s="23">
        <f t="shared" si="1450"/>
        <v>0</v>
      </c>
      <c r="AB208" s="23">
        <f t="shared" si="1450"/>
        <v>0</v>
      </c>
      <c r="AC208" s="23">
        <f t="shared" si="1450"/>
        <v>0</v>
      </c>
      <c r="AD208" s="23">
        <f t="shared" si="1450"/>
        <v>0</v>
      </c>
      <c r="AE208" s="23">
        <f t="shared" si="1450"/>
        <v>0</v>
      </c>
      <c r="AF208" s="23">
        <f t="shared" si="1450"/>
        <v>0</v>
      </c>
      <c r="AG208" s="23">
        <f t="shared" si="1450"/>
        <v>0</v>
      </c>
      <c r="AH208" s="23">
        <f t="shared" si="1450"/>
        <v>0</v>
      </c>
      <c r="AI208" s="23">
        <f t="shared" si="1450"/>
        <v>0</v>
      </c>
      <c r="AJ208" s="23">
        <f t="shared" si="1450"/>
        <v>0</v>
      </c>
      <c r="AK208" s="23">
        <f t="shared" si="1450"/>
        <v>0</v>
      </c>
      <c r="AL208" s="23">
        <f t="shared" si="1450"/>
        <v>0</v>
      </c>
      <c r="AM208" s="23">
        <f t="shared" si="1450"/>
        <v>0</v>
      </c>
      <c r="AN208" s="23">
        <f t="shared" si="1450"/>
        <v>0</v>
      </c>
      <c r="AO208" s="23">
        <f t="shared" si="1450"/>
        <v>0</v>
      </c>
      <c r="AP208" s="23">
        <f t="shared" si="1450"/>
        <v>0</v>
      </c>
      <c r="AQ208" s="23">
        <f t="shared" si="1450"/>
        <v>0</v>
      </c>
      <c r="AR208" s="23">
        <f t="shared" si="1450"/>
        <v>0</v>
      </c>
      <c r="AS208" s="23">
        <f t="shared" si="1450"/>
        <v>0</v>
      </c>
      <c r="AT208" s="23">
        <f t="shared" si="1450"/>
        <v>0</v>
      </c>
      <c r="AU208" s="23">
        <f t="shared" si="1450"/>
        <v>0</v>
      </c>
      <c r="AV208" s="23">
        <f t="shared" si="1450"/>
        <v>0</v>
      </c>
      <c r="AW208" s="23">
        <f t="shared" si="1450"/>
        <v>0</v>
      </c>
      <c r="AX208" s="23">
        <f t="shared" si="1450"/>
        <v>0</v>
      </c>
      <c r="AY208" s="23">
        <f t="shared" si="1450"/>
        <v>0</v>
      </c>
      <c r="AZ208" s="23">
        <f t="shared" si="1450"/>
        <v>0</v>
      </c>
      <c r="BA208" s="23">
        <f t="shared" si="1450"/>
        <v>0</v>
      </c>
      <c r="BB208" s="23">
        <f t="shared" si="1450"/>
        <v>0</v>
      </c>
      <c r="BC208" s="23">
        <f t="shared" si="1450"/>
        <v>0</v>
      </c>
      <c r="BD208" s="23">
        <f t="shared" si="1450"/>
        <v>0</v>
      </c>
      <c r="BE208" s="23">
        <f t="shared" si="1450"/>
        <v>0</v>
      </c>
      <c r="BF208" s="23">
        <f t="shared" si="1450"/>
        <v>0</v>
      </c>
      <c r="BG208" s="23">
        <f t="shared" si="1450"/>
        <v>0</v>
      </c>
      <c r="BH208" s="23">
        <f t="shared" si="1450"/>
        <v>0</v>
      </c>
      <c r="BI208" s="23">
        <f t="shared" si="1450"/>
        <v>0</v>
      </c>
      <c r="BJ208" s="23">
        <f t="shared" ref="BJ208:BU208" si="1451">(BJ202*$B$67/12)+(BJ204*$C$67/12)+(BJ206*$D$67/12)</f>
        <v>0</v>
      </c>
      <c r="BK208" s="23">
        <f t="shared" si="1451"/>
        <v>0</v>
      </c>
      <c r="BL208" s="23">
        <f t="shared" si="1451"/>
        <v>0</v>
      </c>
      <c r="BM208" s="23">
        <f t="shared" si="1451"/>
        <v>0</v>
      </c>
      <c r="BN208" s="23">
        <f t="shared" si="1451"/>
        <v>0</v>
      </c>
      <c r="BO208" s="23">
        <f t="shared" si="1451"/>
        <v>0</v>
      </c>
      <c r="BP208" s="23">
        <f t="shared" si="1451"/>
        <v>0</v>
      </c>
      <c r="BQ208" s="23">
        <f t="shared" si="1451"/>
        <v>0</v>
      </c>
      <c r="BR208" s="23">
        <f t="shared" si="1451"/>
        <v>0</v>
      </c>
      <c r="BS208" s="23">
        <f t="shared" si="1451"/>
        <v>0</v>
      </c>
      <c r="BT208" s="23">
        <f t="shared" si="1451"/>
        <v>0</v>
      </c>
      <c r="BU208" s="23">
        <f t="shared" si="1451"/>
        <v>0</v>
      </c>
    </row>
    <row r="209" spans="1:73" ht="15.75" customHeight="1" x14ac:dyDescent="0.2">
      <c r="A209" s="71" t="s">
        <v>718</v>
      </c>
      <c r="B209" s="23">
        <f t="shared" ref="B209:BI209" si="1452">B201*$B$64+B203*$C$64+B205*$D$64</f>
        <v>0</v>
      </c>
      <c r="C209" s="23">
        <f t="shared" si="1452"/>
        <v>0</v>
      </c>
      <c r="D209" s="23">
        <f t="shared" si="1452"/>
        <v>0</v>
      </c>
      <c r="E209" s="23">
        <f t="shared" si="1452"/>
        <v>0</v>
      </c>
      <c r="F209" s="23">
        <f t="shared" si="1452"/>
        <v>0</v>
      </c>
      <c r="G209" s="23">
        <f t="shared" si="1452"/>
        <v>0</v>
      </c>
      <c r="H209" s="23">
        <f t="shared" si="1452"/>
        <v>0</v>
      </c>
      <c r="I209" s="23">
        <f t="shared" si="1452"/>
        <v>0</v>
      </c>
      <c r="J209" s="23">
        <f t="shared" si="1452"/>
        <v>0</v>
      </c>
      <c r="K209" s="23">
        <f t="shared" si="1452"/>
        <v>0</v>
      </c>
      <c r="L209" s="23">
        <f t="shared" si="1452"/>
        <v>0</v>
      </c>
      <c r="M209" s="23">
        <f t="shared" si="1452"/>
        <v>0</v>
      </c>
      <c r="N209" s="23">
        <f t="shared" si="1452"/>
        <v>0</v>
      </c>
      <c r="O209" s="23">
        <f t="shared" si="1452"/>
        <v>0</v>
      </c>
      <c r="P209" s="23">
        <f t="shared" si="1452"/>
        <v>0</v>
      </c>
      <c r="Q209" s="23">
        <f t="shared" si="1452"/>
        <v>0</v>
      </c>
      <c r="R209" s="23">
        <f t="shared" si="1452"/>
        <v>0</v>
      </c>
      <c r="S209" s="23">
        <f t="shared" si="1452"/>
        <v>0</v>
      </c>
      <c r="T209" s="23">
        <f t="shared" si="1452"/>
        <v>0</v>
      </c>
      <c r="U209" s="23">
        <f t="shared" si="1452"/>
        <v>0</v>
      </c>
      <c r="V209" s="23">
        <f t="shared" si="1452"/>
        <v>0</v>
      </c>
      <c r="W209" s="23">
        <f t="shared" si="1452"/>
        <v>0</v>
      </c>
      <c r="X209" s="23">
        <f t="shared" si="1452"/>
        <v>0</v>
      </c>
      <c r="Y209" s="23">
        <f t="shared" si="1452"/>
        <v>0</v>
      </c>
      <c r="Z209" s="23">
        <f t="shared" si="1452"/>
        <v>0</v>
      </c>
      <c r="AA209" s="23">
        <f t="shared" si="1452"/>
        <v>0</v>
      </c>
      <c r="AB209" s="23">
        <f t="shared" si="1452"/>
        <v>0</v>
      </c>
      <c r="AC209" s="23">
        <f t="shared" si="1452"/>
        <v>0</v>
      </c>
      <c r="AD209" s="23">
        <f t="shared" si="1452"/>
        <v>0</v>
      </c>
      <c r="AE209" s="23">
        <f t="shared" si="1452"/>
        <v>0</v>
      </c>
      <c r="AF209" s="23">
        <f t="shared" si="1452"/>
        <v>0</v>
      </c>
      <c r="AG209" s="23">
        <f t="shared" si="1452"/>
        <v>0</v>
      </c>
      <c r="AH209" s="23">
        <f t="shared" si="1452"/>
        <v>0</v>
      </c>
      <c r="AI209" s="23">
        <f t="shared" si="1452"/>
        <v>0</v>
      </c>
      <c r="AJ209" s="23">
        <f t="shared" si="1452"/>
        <v>0</v>
      </c>
      <c r="AK209" s="23">
        <f t="shared" si="1452"/>
        <v>0</v>
      </c>
      <c r="AL209" s="23">
        <f t="shared" si="1452"/>
        <v>0</v>
      </c>
      <c r="AM209" s="23">
        <f t="shared" si="1452"/>
        <v>0</v>
      </c>
      <c r="AN209" s="23">
        <f t="shared" si="1452"/>
        <v>0</v>
      </c>
      <c r="AO209" s="23">
        <f t="shared" si="1452"/>
        <v>0</v>
      </c>
      <c r="AP209" s="23">
        <f t="shared" si="1452"/>
        <v>0</v>
      </c>
      <c r="AQ209" s="23">
        <f t="shared" si="1452"/>
        <v>0</v>
      </c>
      <c r="AR209" s="23">
        <f t="shared" si="1452"/>
        <v>0</v>
      </c>
      <c r="AS209" s="23">
        <f t="shared" si="1452"/>
        <v>0</v>
      </c>
      <c r="AT209" s="23">
        <f t="shared" si="1452"/>
        <v>0</v>
      </c>
      <c r="AU209" s="23">
        <f t="shared" si="1452"/>
        <v>0</v>
      </c>
      <c r="AV209" s="23">
        <f t="shared" si="1452"/>
        <v>0</v>
      </c>
      <c r="AW209" s="23">
        <f t="shared" si="1452"/>
        <v>0</v>
      </c>
      <c r="AX209" s="23">
        <f t="shared" si="1452"/>
        <v>0</v>
      </c>
      <c r="AY209" s="23">
        <f t="shared" si="1452"/>
        <v>0</v>
      </c>
      <c r="AZ209" s="23">
        <f t="shared" si="1452"/>
        <v>0</v>
      </c>
      <c r="BA209" s="23">
        <f t="shared" si="1452"/>
        <v>0</v>
      </c>
      <c r="BB209" s="23">
        <f t="shared" si="1452"/>
        <v>0</v>
      </c>
      <c r="BC209" s="23">
        <f t="shared" si="1452"/>
        <v>0</v>
      </c>
      <c r="BD209" s="23">
        <f t="shared" si="1452"/>
        <v>0</v>
      </c>
      <c r="BE209" s="23">
        <f t="shared" si="1452"/>
        <v>0</v>
      </c>
      <c r="BF209" s="23">
        <f t="shared" si="1452"/>
        <v>0</v>
      </c>
      <c r="BG209" s="23">
        <f t="shared" si="1452"/>
        <v>0</v>
      </c>
      <c r="BH209" s="23">
        <f t="shared" si="1452"/>
        <v>0</v>
      </c>
      <c r="BI209" s="23">
        <f t="shared" si="1452"/>
        <v>0</v>
      </c>
      <c r="BJ209" s="23">
        <f t="shared" ref="BJ209:BU209" si="1453">BJ201*$B$64+BJ203*$C$64+BJ205*$D$64</f>
        <v>0</v>
      </c>
      <c r="BK209" s="23">
        <f t="shared" si="1453"/>
        <v>0</v>
      </c>
      <c r="BL209" s="23">
        <f t="shared" si="1453"/>
        <v>0</v>
      </c>
      <c r="BM209" s="23">
        <f t="shared" si="1453"/>
        <v>0</v>
      </c>
      <c r="BN209" s="23">
        <f t="shared" si="1453"/>
        <v>0</v>
      </c>
      <c r="BO209" s="23">
        <f t="shared" si="1453"/>
        <v>0</v>
      </c>
      <c r="BP209" s="23">
        <f t="shared" si="1453"/>
        <v>0</v>
      </c>
      <c r="BQ209" s="23">
        <f t="shared" si="1453"/>
        <v>0</v>
      </c>
      <c r="BR209" s="23">
        <f t="shared" si="1453"/>
        <v>0</v>
      </c>
      <c r="BS209" s="23">
        <f t="shared" si="1453"/>
        <v>0</v>
      </c>
      <c r="BT209" s="23">
        <f t="shared" si="1453"/>
        <v>0</v>
      </c>
      <c r="BU209" s="23">
        <f t="shared" si="1453"/>
        <v>0</v>
      </c>
    </row>
    <row r="210" spans="1:73" ht="15.75" customHeight="1" x14ac:dyDescent="0.2">
      <c r="A210" s="71" t="s">
        <v>719</v>
      </c>
      <c r="B210" s="23">
        <f t="shared" ref="B210:BI210" si="1454">B202*$B$66+B204*$C$66+B206*$D$66</f>
        <v>0</v>
      </c>
      <c r="C210" s="23">
        <f t="shared" si="1454"/>
        <v>0</v>
      </c>
      <c r="D210" s="23">
        <f t="shared" si="1454"/>
        <v>0</v>
      </c>
      <c r="E210" s="23">
        <f t="shared" si="1454"/>
        <v>0</v>
      </c>
      <c r="F210" s="23">
        <f t="shared" si="1454"/>
        <v>0</v>
      </c>
      <c r="G210" s="23">
        <f t="shared" si="1454"/>
        <v>0</v>
      </c>
      <c r="H210" s="23">
        <f t="shared" si="1454"/>
        <v>0</v>
      </c>
      <c r="I210" s="23">
        <f t="shared" si="1454"/>
        <v>0</v>
      </c>
      <c r="J210" s="23">
        <f t="shared" si="1454"/>
        <v>0</v>
      </c>
      <c r="K210" s="23">
        <f t="shared" si="1454"/>
        <v>0</v>
      </c>
      <c r="L210" s="23">
        <f t="shared" si="1454"/>
        <v>0</v>
      </c>
      <c r="M210" s="23">
        <f t="shared" si="1454"/>
        <v>0</v>
      </c>
      <c r="N210" s="23">
        <f t="shared" si="1454"/>
        <v>0</v>
      </c>
      <c r="O210" s="23">
        <f t="shared" si="1454"/>
        <v>0</v>
      </c>
      <c r="P210" s="23">
        <f t="shared" si="1454"/>
        <v>0</v>
      </c>
      <c r="Q210" s="23">
        <f t="shared" si="1454"/>
        <v>0</v>
      </c>
      <c r="R210" s="23">
        <f t="shared" si="1454"/>
        <v>0</v>
      </c>
      <c r="S210" s="23">
        <f t="shared" si="1454"/>
        <v>0</v>
      </c>
      <c r="T210" s="23">
        <f t="shared" si="1454"/>
        <v>0</v>
      </c>
      <c r="U210" s="23">
        <f t="shared" si="1454"/>
        <v>0</v>
      </c>
      <c r="V210" s="23">
        <f t="shared" si="1454"/>
        <v>0</v>
      </c>
      <c r="W210" s="23">
        <f t="shared" si="1454"/>
        <v>0</v>
      </c>
      <c r="X210" s="23">
        <f t="shared" si="1454"/>
        <v>0</v>
      </c>
      <c r="Y210" s="23">
        <f t="shared" si="1454"/>
        <v>0</v>
      </c>
      <c r="Z210" s="23">
        <f t="shared" si="1454"/>
        <v>0</v>
      </c>
      <c r="AA210" s="23">
        <f t="shared" si="1454"/>
        <v>0</v>
      </c>
      <c r="AB210" s="23">
        <f t="shared" si="1454"/>
        <v>0</v>
      </c>
      <c r="AC210" s="23">
        <f t="shared" si="1454"/>
        <v>0</v>
      </c>
      <c r="AD210" s="23">
        <f t="shared" si="1454"/>
        <v>0</v>
      </c>
      <c r="AE210" s="23">
        <f t="shared" si="1454"/>
        <v>0</v>
      </c>
      <c r="AF210" s="23">
        <f t="shared" si="1454"/>
        <v>0</v>
      </c>
      <c r="AG210" s="23">
        <f t="shared" si="1454"/>
        <v>0</v>
      </c>
      <c r="AH210" s="23">
        <f t="shared" si="1454"/>
        <v>0</v>
      </c>
      <c r="AI210" s="23">
        <f t="shared" si="1454"/>
        <v>0</v>
      </c>
      <c r="AJ210" s="23">
        <f t="shared" si="1454"/>
        <v>0</v>
      </c>
      <c r="AK210" s="23">
        <f t="shared" si="1454"/>
        <v>0</v>
      </c>
      <c r="AL210" s="23">
        <f t="shared" si="1454"/>
        <v>0</v>
      </c>
      <c r="AM210" s="23">
        <f t="shared" si="1454"/>
        <v>0</v>
      </c>
      <c r="AN210" s="23">
        <f t="shared" si="1454"/>
        <v>0</v>
      </c>
      <c r="AO210" s="23">
        <f t="shared" si="1454"/>
        <v>0</v>
      </c>
      <c r="AP210" s="23">
        <f t="shared" si="1454"/>
        <v>0</v>
      </c>
      <c r="AQ210" s="23">
        <f t="shared" si="1454"/>
        <v>0</v>
      </c>
      <c r="AR210" s="23">
        <f t="shared" si="1454"/>
        <v>0</v>
      </c>
      <c r="AS210" s="23">
        <f t="shared" si="1454"/>
        <v>0</v>
      </c>
      <c r="AT210" s="23">
        <f t="shared" si="1454"/>
        <v>0</v>
      </c>
      <c r="AU210" s="23">
        <f t="shared" si="1454"/>
        <v>0</v>
      </c>
      <c r="AV210" s="23">
        <f t="shared" si="1454"/>
        <v>0</v>
      </c>
      <c r="AW210" s="23">
        <f t="shared" si="1454"/>
        <v>0</v>
      </c>
      <c r="AX210" s="23">
        <f t="shared" si="1454"/>
        <v>0</v>
      </c>
      <c r="AY210" s="23">
        <f t="shared" si="1454"/>
        <v>0</v>
      </c>
      <c r="AZ210" s="23">
        <f t="shared" si="1454"/>
        <v>0</v>
      </c>
      <c r="BA210" s="23">
        <f t="shared" si="1454"/>
        <v>0</v>
      </c>
      <c r="BB210" s="23">
        <f t="shared" si="1454"/>
        <v>0</v>
      </c>
      <c r="BC210" s="23">
        <f t="shared" si="1454"/>
        <v>0</v>
      </c>
      <c r="BD210" s="23">
        <f t="shared" si="1454"/>
        <v>0</v>
      </c>
      <c r="BE210" s="23">
        <f t="shared" si="1454"/>
        <v>0</v>
      </c>
      <c r="BF210" s="23">
        <f t="shared" si="1454"/>
        <v>0</v>
      </c>
      <c r="BG210" s="23">
        <f t="shared" si="1454"/>
        <v>0</v>
      </c>
      <c r="BH210" s="23">
        <f t="shared" si="1454"/>
        <v>0</v>
      </c>
      <c r="BI210" s="23">
        <f t="shared" si="1454"/>
        <v>0</v>
      </c>
      <c r="BJ210" s="23">
        <f t="shared" ref="BJ210:BU210" si="1455">BJ202*$B$66+BJ204*$C$66+BJ206*$D$66</f>
        <v>0</v>
      </c>
      <c r="BK210" s="23">
        <f t="shared" si="1455"/>
        <v>0</v>
      </c>
      <c r="BL210" s="23">
        <f t="shared" si="1455"/>
        <v>0</v>
      </c>
      <c r="BM210" s="23">
        <f t="shared" si="1455"/>
        <v>0</v>
      </c>
      <c r="BN210" s="23">
        <f t="shared" si="1455"/>
        <v>0</v>
      </c>
      <c r="BO210" s="23">
        <f t="shared" si="1455"/>
        <v>0</v>
      </c>
      <c r="BP210" s="23">
        <f t="shared" si="1455"/>
        <v>0</v>
      </c>
      <c r="BQ210" s="23">
        <f t="shared" si="1455"/>
        <v>0</v>
      </c>
      <c r="BR210" s="23">
        <f t="shared" si="1455"/>
        <v>0</v>
      </c>
      <c r="BS210" s="23">
        <f t="shared" si="1455"/>
        <v>0</v>
      </c>
      <c r="BT210" s="23">
        <f t="shared" si="1455"/>
        <v>0</v>
      </c>
      <c r="BU210" s="23">
        <f t="shared" si="1455"/>
        <v>0</v>
      </c>
    </row>
    <row r="211" spans="1:73" ht="15.75" customHeight="1" thickBot="1" x14ac:dyDescent="0.25">
      <c r="A211" s="71" t="s">
        <v>720</v>
      </c>
      <c r="B211" s="120">
        <f t="shared" ref="B211:BI211" si="1456">SUM(B208:B210)</f>
        <v>0</v>
      </c>
      <c r="C211" s="120">
        <f t="shared" si="1456"/>
        <v>0</v>
      </c>
      <c r="D211" s="120">
        <f t="shared" si="1456"/>
        <v>0</v>
      </c>
      <c r="E211" s="120">
        <f t="shared" si="1456"/>
        <v>0</v>
      </c>
      <c r="F211" s="120">
        <f t="shared" si="1456"/>
        <v>0</v>
      </c>
      <c r="G211" s="120">
        <f t="shared" si="1456"/>
        <v>0</v>
      </c>
      <c r="H211" s="120">
        <f t="shared" si="1456"/>
        <v>0</v>
      </c>
      <c r="I211" s="120">
        <f t="shared" si="1456"/>
        <v>0</v>
      </c>
      <c r="J211" s="120">
        <f t="shared" si="1456"/>
        <v>0</v>
      </c>
      <c r="K211" s="120">
        <f t="shared" si="1456"/>
        <v>0</v>
      </c>
      <c r="L211" s="120">
        <f t="shared" si="1456"/>
        <v>0</v>
      </c>
      <c r="M211" s="120">
        <f t="shared" si="1456"/>
        <v>0</v>
      </c>
      <c r="N211" s="120">
        <f t="shared" si="1456"/>
        <v>0</v>
      </c>
      <c r="O211" s="120">
        <f t="shared" si="1456"/>
        <v>0</v>
      </c>
      <c r="P211" s="120">
        <f t="shared" si="1456"/>
        <v>0</v>
      </c>
      <c r="Q211" s="120">
        <f t="shared" si="1456"/>
        <v>0</v>
      </c>
      <c r="R211" s="120">
        <f t="shared" si="1456"/>
        <v>0</v>
      </c>
      <c r="S211" s="120">
        <f t="shared" si="1456"/>
        <v>0</v>
      </c>
      <c r="T211" s="120">
        <f t="shared" si="1456"/>
        <v>0</v>
      </c>
      <c r="U211" s="120">
        <f t="shared" si="1456"/>
        <v>0</v>
      </c>
      <c r="V211" s="120">
        <f t="shared" si="1456"/>
        <v>0</v>
      </c>
      <c r="W211" s="120">
        <f t="shared" si="1456"/>
        <v>0</v>
      </c>
      <c r="X211" s="120">
        <f t="shared" si="1456"/>
        <v>0</v>
      </c>
      <c r="Y211" s="120">
        <f t="shared" si="1456"/>
        <v>0</v>
      </c>
      <c r="Z211" s="120">
        <f t="shared" si="1456"/>
        <v>0</v>
      </c>
      <c r="AA211" s="120">
        <f t="shared" si="1456"/>
        <v>0</v>
      </c>
      <c r="AB211" s="120">
        <f t="shared" si="1456"/>
        <v>0</v>
      </c>
      <c r="AC211" s="120">
        <f t="shared" si="1456"/>
        <v>0</v>
      </c>
      <c r="AD211" s="120">
        <f t="shared" si="1456"/>
        <v>0</v>
      </c>
      <c r="AE211" s="120">
        <f t="shared" si="1456"/>
        <v>0</v>
      </c>
      <c r="AF211" s="120">
        <f t="shared" si="1456"/>
        <v>0</v>
      </c>
      <c r="AG211" s="120">
        <f t="shared" si="1456"/>
        <v>0</v>
      </c>
      <c r="AH211" s="120">
        <f t="shared" si="1456"/>
        <v>0</v>
      </c>
      <c r="AI211" s="120">
        <f t="shared" si="1456"/>
        <v>0</v>
      </c>
      <c r="AJ211" s="120">
        <f t="shared" si="1456"/>
        <v>0</v>
      </c>
      <c r="AK211" s="120">
        <f t="shared" si="1456"/>
        <v>0</v>
      </c>
      <c r="AL211" s="120">
        <f t="shared" si="1456"/>
        <v>0</v>
      </c>
      <c r="AM211" s="120">
        <f t="shared" si="1456"/>
        <v>0</v>
      </c>
      <c r="AN211" s="120">
        <f t="shared" si="1456"/>
        <v>0</v>
      </c>
      <c r="AO211" s="120">
        <f t="shared" si="1456"/>
        <v>0</v>
      </c>
      <c r="AP211" s="120">
        <f t="shared" si="1456"/>
        <v>0</v>
      </c>
      <c r="AQ211" s="120">
        <f t="shared" si="1456"/>
        <v>0</v>
      </c>
      <c r="AR211" s="120">
        <f t="shared" si="1456"/>
        <v>0</v>
      </c>
      <c r="AS211" s="120">
        <f t="shared" si="1456"/>
        <v>0</v>
      </c>
      <c r="AT211" s="120">
        <f t="shared" si="1456"/>
        <v>0</v>
      </c>
      <c r="AU211" s="120">
        <f t="shared" si="1456"/>
        <v>0</v>
      </c>
      <c r="AV211" s="120">
        <f t="shared" si="1456"/>
        <v>0</v>
      </c>
      <c r="AW211" s="120">
        <f t="shared" si="1456"/>
        <v>0</v>
      </c>
      <c r="AX211" s="120">
        <f t="shared" si="1456"/>
        <v>0</v>
      </c>
      <c r="AY211" s="120">
        <f t="shared" si="1456"/>
        <v>0</v>
      </c>
      <c r="AZ211" s="120">
        <f t="shared" si="1456"/>
        <v>0</v>
      </c>
      <c r="BA211" s="120">
        <f t="shared" si="1456"/>
        <v>0</v>
      </c>
      <c r="BB211" s="120">
        <f t="shared" si="1456"/>
        <v>0</v>
      </c>
      <c r="BC211" s="120">
        <f t="shared" si="1456"/>
        <v>0</v>
      </c>
      <c r="BD211" s="120">
        <f t="shared" si="1456"/>
        <v>0</v>
      </c>
      <c r="BE211" s="120">
        <f t="shared" si="1456"/>
        <v>0</v>
      </c>
      <c r="BF211" s="120">
        <f t="shared" si="1456"/>
        <v>0</v>
      </c>
      <c r="BG211" s="120">
        <f t="shared" si="1456"/>
        <v>0</v>
      </c>
      <c r="BH211" s="120">
        <f t="shared" si="1456"/>
        <v>0</v>
      </c>
      <c r="BI211" s="120">
        <f t="shared" si="1456"/>
        <v>0</v>
      </c>
      <c r="BJ211" s="120">
        <f t="shared" ref="BJ211:BU211" si="1457">SUM(BJ208:BJ210)</f>
        <v>0</v>
      </c>
      <c r="BK211" s="120">
        <f t="shared" si="1457"/>
        <v>0</v>
      </c>
      <c r="BL211" s="120">
        <f t="shared" si="1457"/>
        <v>0</v>
      </c>
      <c r="BM211" s="120">
        <f t="shared" si="1457"/>
        <v>0</v>
      </c>
      <c r="BN211" s="120">
        <f t="shared" si="1457"/>
        <v>0</v>
      </c>
      <c r="BO211" s="120">
        <f t="shared" si="1457"/>
        <v>0</v>
      </c>
      <c r="BP211" s="120">
        <f t="shared" si="1457"/>
        <v>0</v>
      </c>
      <c r="BQ211" s="120">
        <f t="shared" si="1457"/>
        <v>0</v>
      </c>
      <c r="BR211" s="120">
        <f t="shared" si="1457"/>
        <v>0</v>
      </c>
      <c r="BS211" s="120">
        <f t="shared" si="1457"/>
        <v>0</v>
      </c>
      <c r="BT211" s="120">
        <f t="shared" si="1457"/>
        <v>0</v>
      </c>
      <c r="BU211" s="120">
        <f t="shared" si="1457"/>
        <v>0</v>
      </c>
    </row>
    <row r="212" spans="1:73" ht="15.75" customHeight="1" thickTop="1" x14ac:dyDescent="0.15"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  <c r="AI212" s="23"/>
      <c r="AJ212" s="23"/>
      <c r="AK212" s="23"/>
      <c r="AL212" s="23"/>
      <c r="AM212" s="23"/>
      <c r="AN212" s="23"/>
      <c r="AO212" s="23"/>
      <c r="AP212" s="23"/>
      <c r="AQ212" s="23"/>
      <c r="AR212" s="23"/>
      <c r="AS212" s="23"/>
      <c r="AT212" s="23"/>
      <c r="AU212" s="23"/>
      <c r="AV212" s="23"/>
      <c r="AW212" s="23"/>
      <c r="AX212" s="23"/>
      <c r="AY212" s="23"/>
      <c r="AZ212" s="23"/>
      <c r="BA212" s="23"/>
      <c r="BB212" s="23"/>
      <c r="BC212" s="23"/>
      <c r="BD212" s="23"/>
      <c r="BE212" s="23"/>
      <c r="BF212" s="23"/>
      <c r="BG212" s="23"/>
      <c r="BH212" s="23"/>
      <c r="BI212" s="23"/>
      <c r="BJ212" s="23"/>
      <c r="BK212" s="23"/>
      <c r="BL212" s="23"/>
      <c r="BM212" s="23"/>
      <c r="BN212" s="23"/>
      <c r="BO212" s="23"/>
      <c r="BP212" s="23"/>
      <c r="BQ212" s="23"/>
      <c r="BR212" s="23"/>
      <c r="BS212" s="23"/>
      <c r="BT212" s="23"/>
      <c r="BU212" s="23"/>
    </row>
    <row r="213" spans="1:73" ht="15.75" customHeight="1" x14ac:dyDescent="0.2">
      <c r="A213" s="71" t="s">
        <v>721</v>
      </c>
      <c r="B213" s="23">
        <f t="shared" ref="B213:BI213" si="1458">((B202*$B$67)+(B204*$C$67)+(B206*$D$67))/12</f>
        <v>0</v>
      </c>
      <c r="C213" s="23">
        <f t="shared" si="1458"/>
        <v>0</v>
      </c>
      <c r="D213" s="23">
        <f t="shared" si="1458"/>
        <v>0</v>
      </c>
      <c r="E213" s="23">
        <f t="shared" si="1458"/>
        <v>0</v>
      </c>
      <c r="F213" s="23">
        <f t="shared" si="1458"/>
        <v>0</v>
      </c>
      <c r="G213" s="23">
        <f t="shared" si="1458"/>
        <v>0</v>
      </c>
      <c r="H213" s="23">
        <f t="shared" si="1458"/>
        <v>0</v>
      </c>
      <c r="I213" s="23">
        <f t="shared" si="1458"/>
        <v>0</v>
      </c>
      <c r="J213" s="23">
        <f t="shared" si="1458"/>
        <v>0</v>
      </c>
      <c r="K213" s="23">
        <f t="shared" si="1458"/>
        <v>0</v>
      </c>
      <c r="L213" s="23">
        <f t="shared" si="1458"/>
        <v>0</v>
      </c>
      <c r="M213" s="23">
        <f t="shared" si="1458"/>
        <v>0</v>
      </c>
      <c r="N213" s="23">
        <f t="shared" si="1458"/>
        <v>0</v>
      </c>
      <c r="O213" s="23">
        <f t="shared" si="1458"/>
        <v>0</v>
      </c>
      <c r="P213" s="23">
        <f t="shared" si="1458"/>
        <v>0</v>
      </c>
      <c r="Q213" s="23">
        <f t="shared" si="1458"/>
        <v>0</v>
      </c>
      <c r="R213" s="23">
        <f t="shared" si="1458"/>
        <v>0</v>
      </c>
      <c r="S213" s="23">
        <f t="shared" si="1458"/>
        <v>0</v>
      </c>
      <c r="T213" s="23">
        <f t="shared" si="1458"/>
        <v>0</v>
      </c>
      <c r="U213" s="23">
        <f t="shared" si="1458"/>
        <v>0</v>
      </c>
      <c r="V213" s="23">
        <f t="shared" si="1458"/>
        <v>0</v>
      </c>
      <c r="W213" s="23">
        <f t="shared" si="1458"/>
        <v>0</v>
      </c>
      <c r="X213" s="23">
        <f t="shared" si="1458"/>
        <v>0</v>
      </c>
      <c r="Y213" s="23">
        <f t="shared" si="1458"/>
        <v>0</v>
      </c>
      <c r="Z213" s="23">
        <f t="shared" si="1458"/>
        <v>0</v>
      </c>
      <c r="AA213" s="23">
        <f t="shared" si="1458"/>
        <v>0</v>
      </c>
      <c r="AB213" s="23">
        <f t="shared" si="1458"/>
        <v>0</v>
      </c>
      <c r="AC213" s="23">
        <f t="shared" si="1458"/>
        <v>0</v>
      </c>
      <c r="AD213" s="23">
        <f t="shared" si="1458"/>
        <v>0</v>
      </c>
      <c r="AE213" s="23">
        <f t="shared" si="1458"/>
        <v>0</v>
      </c>
      <c r="AF213" s="23">
        <f t="shared" si="1458"/>
        <v>0</v>
      </c>
      <c r="AG213" s="23">
        <f t="shared" si="1458"/>
        <v>0</v>
      </c>
      <c r="AH213" s="23">
        <f t="shared" si="1458"/>
        <v>0</v>
      </c>
      <c r="AI213" s="23">
        <f t="shared" si="1458"/>
        <v>0</v>
      </c>
      <c r="AJ213" s="23">
        <f t="shared" si="1458"/>
        <v>0</v>
      </c>
      <c r="AK213" s="23">
        <f t="shared" si="1458"/>
        <v>0</v>
      </c>
      <c r="AL213" s="23">
        <f t="shared" si="1458"/>
        <v>0</v>
      </c>
      <c r="AM213" s="23">
        <f t="shared" si="1458"/>
        <v>0</v>
      </c>
      <c r="AN213" s="23">
        <f t="shared" si="1458"/>
        <v>0</v>
      </c>
      <c r="AO213" s="23">
        <f t="shared" si="1458"/>
        <v>0</v>
      </c>
      <c r="AP213" s="23">
        <f t="shared" si="1458"/>
        <v>0</v>
      </c>
      <c r="AQ213" s="23">
        <f t="shared" si="1458"/>
        <v>0</v>
      </c>
      <c r="AR213" s="23">
        <f t="shared" si="1458"/>
        <v>0</v>
      </c>
      <c r="AS213" s="23">
        <f t="shared" si="1458"/>
        <v>0</v>
      </c>
      <c r="AT213" s="23">
        <f t="shared" si="1458"/>
        <v>0</v>
      </c>
      <c r="AU213" s="23">
        <f t="shared" si="1458"/>
        <v>0</v>
      </c>
      <c r="AV213" s="23">
        <f t="shared" si="1458"/>
        <v>0</v>
      </c>
      <c r="AW213" s="23">
        <f t="shared" si="1458"/>
        <v>0</v>
      </c>
      <c r="AX213" s="23">
        <f t="shared" si="1458"/>
        <v>0</v>
      </c>
      <c r="AY213" s="23">
        <f t="shared" si="1458"/>
        <v>0</v>
      </c>
      <c r="AZ213" s="23">
        <f t="shared" si="1458"/>
        <v>0</v>
      </c>
      <c r="BA213" s="23">
        <f t="shared" si="1458"/>
        <v>0</v>
      </c>
      <c r="BB213" s="23">
        <f t="shared" si="1458"/>
        <v>0</v>
      </c>
      <c r="BC213" s="23">
        <f t="shared" si="1458"/>
        <v>0</v>
      </c>
      <c r="BD213" s="23">
        <f t="shared" si="1458"/>
        <v>0</v>
      </c>
      <c r="BE213" s="23">
        <f t="shared" si="1458"/>
        <v>0</v>
      </c>
      <c r="BF213" s="23">
        <f t="shared" si="1458"/>
        <v>0</v>
      </c>
      <c r="BG213" s="23">
        <f t="shared" si="1458"/>
        <v>0</v>
      </c>
      <c r="BH213" s="23">
        <f t="shared" si="1458"/>
        <v>0</v>
      </c>
      <c r="BI213" s="23">
        <f t="shared" si="1458"/>
        <v>0</v>
      </c>
      <c r="BJ213" s="23">
        <f t="shared" ref="BJ213:BU213" si="1459">((BJ202*$B$67)+(BJ204*$C$67)+(BJ206*$D$67))/12</f>
        <v>0</v>
      </c>
      <c r="BK213" s="23">
        <f t="shared" si="1459"/>
        <v>0</v>
      </c>
      <c r="BL213" s="23">
        <f t="shared" si="1459"/>
        <v>0</v>
      </c>
      <c r="BM213" s="23">
        <f t="shared" si="1459"/>
        <v>0</v>
      </c>
      <c r="BN213" s="23">
        <f t="shared" si="1459"/>
        <v>0</v>
      </c>
      <c r="BO213" s="23">
        <f t="shared" si="1459"/>
        <v>0</v>
      </c>
      <c r="BP213" s="23">
        <f t="shared" si="1459"/>
        <v>0</v>
      </c>
      <c r="BQ213" s="23">
        <f t="shared" si="1459"/>
        <v>0</v>
      </c>
      <c r="BR213" s="23">
        <f t="shared" si="1459"/>
        <v>0</v>
      </c>
      <c r="BS213" s="23">
        <f t="shared" si="1459"/>
        <v>0</v>
      </c>
      <c r="BT213" s="23">
        <f t="shared" si="1459"/>
        <v>0</v>
      </c>
      <c r="BU213" s="23">
        <f t="shared" si="1459"/>
        <v>0</v>
      </c>
    </row>
    <row r="214" spans="1:73" ht="15.75" customHeight="1" x14ac:dyDescent="0.2">
      <c r="A214" s="71" t="s">
        <v>722</v>
      </c>
      <c r="B214" s="23">
        <f t="shared" ref="B214:BI214" si="1460">(B201*$B$64)+(B203*$C$64)+(B205*$D$64)</f>
        <v>0</v>
      </c>
      <c r="C214" s="23">
        <f t="shared" si="1460"/>
        <v>0</v>
      </c>
      <c r="D214" s="23">
        <f t="shared" si="1460"/>
        <v>0</v>
      </c>
      <c r="E214" s="23">
        <f t="shared" si="1460"/>
        <v>0</v>
      </c>
      <c r="F214" s="23">
        <f t="shared" si="1460"/>
        <v>0</v>
      </c>
      <c r="G214" s="23">
        <f t="shared" si="1460"/>
        <v>0</v>
      </c>
      <c r="H214" s="23">
        <f t="shared" si="1460"/>
        <v>0</v>
      </c>
      <c r="I214" s="23">
        <f t="shared" si="1460"/>
        <v>0</v>
      </c>
      <c r="J214" s="23">
        <f t="shared" si="1460"/>
        <v>0</v>
      </c>
      <c r="K214" s="23">
        <f t="shared" si="1460"/>
        <v>0</v>
      </c>
      <c r="L214" s="23">
        <f t="shared" si="1460"/>
        <v>0</v>
      </c>
      <c r="M214" s="23">
        <f t="shared" si="1460"/>
        <v>0</v>
      </c>
      <c r="N214" s="23">
        <f t="shared" si="1460"/>
        <v>0</v>
      </c>
      <c r="O214" s="23">
        <f t="shared" si="1460"/>
        <v>0</v>
      </c>
      <c r="P214" s="23">
        <f t="shared" si="1460"/>
        <v>0</v>
      </c>
      <c r="Q214" s="23">
        <f t="shared" si="1460"/>
        <v>0</v>
      </c>
      <c r="R214" s="23">
        <f t="shared" si="1460"/>
        <v>0</v>
      </c>
      <c r="S214" s="23">
        <f t="shared" si="1460"/>
        <v>0</v>
      </c>
      <c r="T214" s="23">
        <f t="shared" si="1460"/>
        <v>0</v>
      </c>
      <c r="U214" s="23">
        <f t="shared" si="1460"/>
        <v>0</v>
      </c>
      <c r="V214" s="23">
        <f t="shared" si="1460"/>
        <v>0</v>
      </c>
      <c r="W214" s="23">
        <f t="shared" si="1460"/>
        <v>0</v>
      </c>
      <c r="X214" s="23">
        <f t="shared" si="1460"/>
        <v>0</v>
      </c>
      <c r="Y214" s="23">
        <f t="shared" si="1460"/>
        <v>0</v>
      </c>
      <c r="Z214" s="23">
        <f t="shared" si="1460"/>
        <v>0</v>
      </c>
      <c r="AA214" s="23">
        <f t="shared" si="1460"/>
        <v>0</v>
      </c>
      <c r="AB214" s="23">
        <f t="shared" si="1460"/>
        <v>0</v>
      </c>
      <c r="AC214" s="23">
        <f t="shared" si="1460"/>
        <v>0</v>
      </c>
      <c r="AD214" s="23">
        <f t="shared" si="1460"/>
        <v>0</v>
      </c>
      <c r="AE214" s="23">
        <f t="shared" si="1460"/>
        <v>0</v>
      </c>
      <c r="AF214" s="23">
        <f t="shared" si="1460"/>
        <v>0</v>
      </c>
      <c r="AG214" s="23">
        <f t="shared" si="1460"/>
        <v>0</v>
      </c>
      <c r="AH214" s="23">
        <f t="shared" si="1460"/>
        <v>0</v>
      </c>
      <c r="AI214" s="23">
        <f t="shared" si="1460"/>
        <v>0</v>
      </c>
      <c r="AJ214" s="23">
        <f t="shared" si="1460"/>
        <v>0</v>
      </c>
      <c r="AK214" s="23">
        <f t="shared" si="1460"/>
        <v>0</v>
      </c>
      <c r="AL214" s="23">
        <f t="shared" si="1460"/>
        <v>0</v>
      </c>
      <c r="AM214" s="23">
        <f t="shared" si="1460"/>
        <v>0</v>
      </c>
      <c r="AN214" s="23">
        <f t="shared" si="1460"/>
        <v>0</v>
      </c>
      <c r="AO214" s="23">
        <f t="shared" si="1460"/>
        <v>0</v>
      </c>
      <c r="AP214" s="23">
        <f t="shared" si="1460"/>
        <v>0</v>
      </c>
      <c r="AQ214" s="23">
        <f t="shared" si="1460"/>
        <v>0</v>
      </c>
      <c r="AR214" s="23">
        <f t="shared" si="1460"/>
        <v>0</v>
      </c>
      <c r="AS214" s="23">
        <f t="shared" si="1460"/>
        <v>0</v>
      </c>
      <c r="AT214" s="23">
        <f t="shared" si="1460"/>
        <v>0</v>
      </c>
      <c r="AU214" s="23">
        <f t="shared" si="1460"/>
        <v>0</v>
      </c>
      <c r="AV214" s="23">
        <f t="shared" si="1460"/>
        <v>0</v>
      </c>
      <c r="AW214" s="23">
        <f t="shared" si="1460"/>
        <v>0</v>
      </c>
      <c r="AX214" s="23">
        <f t="shared" si="1460"/>
        <v>0</v>
      </c>
      <c r="AY214" s="23">
        <f t="shared" si="1460"/>
        <v>0</v>
      </c>
      <c r="AZ214" s="23">
        <f t="shared" si="1460"/>
        <v>0</v>
      </c>
      <c r="BA214" s="23">
        <f t="shared" si="1460"/>
        <v>0</v>
      </c>
      <c r="BB214" s="23">
        <f t="shared" si="1460"/>
        <v>0</v>
      </c>
      <c r="BC214" s="23">
        <f t="shared" si="1460"/>
        <v>0</v>
      </c>
      <c r="BD214" s="23">
        <f t="shared" si="1460"/>
        <v>0</v>
      </c>
      <c r="BE214" s="23">
        <f t="shared" si="1460"/>
        <v>0</v>
      </c>
      <c r="BF214" s="23">
        <f t="shared" si="1460"/>
        <v>0</v>
      </c>
      <c r="BG214" s="23">
        <f t="shared" si="1460"/>
        <v>0</v>
      </c>
      <c r="BH214" s="23">
        <f t="shared" si="1460"/>
        <v>0</v>
      </c>
      <c r="BI214" s="23">
        <f t="shared" si="1460"/>
        <v>0</v>
      </c>
      <c r="BJ214" s="23">
        <f t="shared" ref="BJ214:BU214" si="1461">(BJ201*$B$64)+(BJ203*$C$64)+(BJ205*$D$64)</f>
        <v>0</v>
      </c>
      <c r="BK214" s="23">
        <f t="shared" si="1461"/>
        <v>0</v>
      </c>
      <c r="BL214" s="23">
        <f t="shared" si="1461"/>
        <v>0</v>
      </c>
      <c r="BM214" s="23">
        <f t="shared" si="1461"/>
        <v>0</v>
      </c>
      <c r="BN214" s="23">
        <f t="shared" si="1461"/>
        <v>0</v>
      </c>
      <c r="BO214" s="23">
        <f t="shared" si="1461"/>
        <v>0</v>
      </c>
      <c r="BP214" s="23">
        <f t="shared" si="1461"/>
        <v>0</v>
      </c>
      <c r="BQ214" s="23">
        <f t="shared" si="1461"/>
        <v>0</v>
      </c>
      <c r="BR214" s="23">
        <f t="shared" si="1461"/>
        <v>0</v>
      </c>
      <c r="BS214" s="23">
        <f t="shared" si="1461"/>
        <v>0</v>
      </c>
      <c r="BT214" s="23">
        <f t="shared" si="1461"/>
        <v>0</v>
      </c>
      <c r="BU214" s="23">
        <f t="shared" si="1461"/>
        <v>0</v>
      </c>
    </row>
    <row r="215" spans="1:73" ht="15.75" customHeight="1" x14ac:dyDescent="0.2">
      <c r="A215" s="71" t="s">
        <v>723</v>
      </c>
      <c r="B215" s="23">
        <f t="shared" ref="B215:BI215" si="1462">(B202*$B$66)+(B204*$C$66)+(B206*$D$66)</f>
        <v>0</v>
      </c>
      <c r="C215" s="23">
        <f t="shared" si="1462"/>
        <v>0</v>
      </c>
      <c r="D215" s="23">
        <f t="shared" si="1462"/>
        <v>0</v>
      </c>
      <c r="E215" s="23">
        <f t="shared" si="1462"/>
        <v>0</v>
      </c>
      <c r="F215" s="23">
        <f t="shared" si="1462"/>
        <v>0</v>
      </c>
      <c r="G215" s="23">
        <f t="shared" si="1462"/>
        <v>0</v>
      </c>
      <c r="H215" s="23">
        <f t="shared" si="1462"/>
        <v>0</v>
      </c>
      <c r="I215" s="23">
        <f t="shared" si="1462"/>
        <v>0</v>
      </c>
      <c r="J215" s="23">
        <f t="shared" si="1462"/>
        <v>0</v>
      </c>
      <c r="K215" s="23">
        <f t="shared" si="1462"/>
        <v>0</v>
      </c>
      <c r="L215" s="23">
        <f t="shared" si="1462"/>
        <v>0</v>
      </c>
      <c r="M215" s="23">
        <f t="shared" si="1462"/>
        <v>0</v>
      </c>
      <c r="N215" s="23">
        <f t="shared" si="1462"/>
        <v>0</v>
      </c>
      <c r="O215" s="23">
        <f t="shared" si="1462"/>
        <v>0</v>
      </c>
      <c r="P215" s="23">
        <f t="shared" si="1462"/>
        <v>0</v>
      </c>
      <c r="Q215" s="23">
        <f t="shared" si="1462"/>
        <v>0</v>
      </c>
      <c r="R215" s="23">
        <f t="shared" si="1462"/>
        <v>0</v>
      </c>
      <c r="S215" s="23">
        <f t="shared" si="1462"/>
        <v>0</v>
      </c>
      <c r="T215" s="23">
        <f t="shared" si="1462"/>
        <v>0</v>
      </c>
      <c r="U215" s="23">
        <f t="shared" si="1462"/>
        <v>0</v>
      </c>
      <c r="V215" s="23">
        <f t="shared" si="1462"/>
        <v>0</v>
      </c>
      <c r="W215" s="23">
        <f t="shared" si="1462"/>
        <v>0</v>
      </c>
      <c r="X215" s="23">
        <f t="shared" si="1462"/>
        <v>0</v>
      </c>
      <c r="Y215" s="23">
        <f t="shared" si="1462"/>
        <v>0</v>
      </c>
      <c r="Z215" s="23">
        <f t="shared" si="1462"/>
        <v>0</v>
      </c>
      <c r="AA215" s="23">
        <f t="shared" si="1462"/>
        <v>0</v>
      </c>
      <c r="AB215" s="23">
        <f t="shared" si="1462"/>
        <v>0</v>
      </c>
      <c r="AC215" s="23">
        <f t="shared" si="1462"/>
        <v>0</v>
      </c>
      <c r="AD215" s="23">
        <f t="shared" si="1462"/>
        <v>0</v>
      </c>
      <c r="AE215" s="23">
        <f t="shared" si="1462"/>
        <v>0</v>
      </c>
      <c r="AF215" s="23">
        <f t="shared" si="1462"/>
        <v>0</v>
      </c>
      <c r="AG215" s="23">
        <f t="shared" si="1462"/>
        <v>0</v>
      </c>
      <c r="AH215" s="23">
        <f t="shared" si="1462"/>
        <v>0</v>
      </c>
      <c r="AI215" s="23">
        <f t="shared" si="1462"/>
        <v>0</v>
      </c>
      <c r="AJ215" s="23">
        <f t="shared" si="1462"/>
        <v>0</v>
      </c>
      <c r="AK215" s="23">
        <f t="shared" si="1462"/>
        <v>0</v>
      </c>
      <c r="AL215" s="23">
        <f t="shared" si="1462"/>
        <v>0</v>
      </c>
      <c r="AM215" s="23">
        <f t="shared" si="1462"/>
        <v>0</v>
      </c>
      <c r="AN215" s="23">
        <f t="shared" si="1462"/>
        <v>0</v>
      </c>
      <c r="AO215" s="23">
        <f t="shared" si="1462"/>
        <v>0</v>
      </c>
      <c r="AP215" s="23">
        <f t="shared" si="1462"/>
        <v>0</v>
      </c>
      <c r="AQ215" s="23">
        <f t="shared" si="1462"/>
        <v>0</v>
      </c>
      <c r="AR215" s="23">
        <f t="shared" si="1462"/>
        <v>0</v>
      </c>
      <c r="AS215" s="23">
        <f t="shared" si="1462"/>
        <v>0</v>
      </c>
      <c r="AT215" s="23">
        <f t="shared" si="1462"/>
        <v>0</v>
      </c>
      <c r="AU215" s="23">
        <f t="shared" si="1462"/>
        <v>0</v>
      </c>
      <c r="AV215" s="23">
        <f t="shared" si="1462"/>
        <v>0</v>
      </c>
      <c r="AW215" s="23">
        <f t="shared" si="1462"/>
        <v>0</v>
      </c>
      <c r="AX215" s="23">
        <f t="shared" si="1462"/>
        <v>0</v>
      </c>
      <c r="AY215" s="23">
        <f t="shared" si="1462"/>
        <v>0</v>
      </c>
      <c r="AZ215" s="23">
        <f t="shared" si="1462"/>
        <v>0</v>
      </c>
      <c r="BA215" s="23">
        <f t="shared" si="1462"/>
        <v>0</v>
      </c>
      <c r="BB215" s="23">
        <f t="shared" si="1462"/>
        <v>0</v>
      </c>
      <c r="BC215" s="23">
        <f t="shared" si="1462"/>
        <v>0</v>
      </c>
      <c r="BD215" s="23">
        <f t="shared" si="1462"/>
        <v>0</v>
      </c>
      <c r="BE215" s="23">
        <f t="shared" si="1462"/>
        <v>0</v>
      </c>
      <c r="BF215" s="23">
        <f t="shared" si="1462"/>
        <v>0</v>
      </c>
      <c r="BG215" s="23">
        <f t="shared" si="1462"/>
        <v>0</v>
      </c>
      <c r="BH215" s="23">
        <f t="shared" si="1462"/>
        <v>0</v>
      </c>
      <c r="BI215" s="23">
        <f t="shared" si="1462"/>
        <v>0</v>
      </c>
      <c r="BJ215" s="23">
        <f t="shared" ref="BJ215:BU215" si="1463">(BJ202*$B$66)+(BJ204*$C$66)+(BJ206*$D$66)</f>
        <v>0</v>
      </c>
      <c r="BK215" s="23">
        <f t="shared" si="1463"/>
        <v>0</v>
      </c>
      <c r="BL215" s="23">
        <f t="shared" si="1463"/>
        <v>0</v>
      </c>
      <c r="BM215" s="23">
        <f t="shared" si="1463"/>
        <v>0</v>
      </c>
      <c r="BN215" s="23">
        <f t="shared" si="1463"/>
        <v>0</v>
      </c>
      <c r="BO215" s="23">
        <f t="shared" si="1463"/>
        <v>0</v>
      </c>
      <c r="BP215" s="23">
        <f t="shared" si="1463"/>
        <v>0</v>
      </c>
      <c r="BQ215" s="23">
        <f t="shared" si="1463"/>
        <v>0</v>
      </c>
      <c r="BR215" s="23">
        <f t="shared" si="1463"/>
        <v>0</v>
      </c>
      <c r="BS215" s="23">
        <f t="shared" si="1463"/>
        <v>0</v>
      </c>
      <c r="BT215" s="23">
        <f t="shared" si="1463"/>
        <v>0</v>
      </c>
      <c r="BU215" s="23">
        <f t="shared" si="1463"/>
        <v>0</v>
      </c>
    </row>
    <row r="216" spans="1:73" ht="15.75" customHeight="1" thickBot="1" x14ac:dyDescent="0.25">
      <c r="A216" s="71" t="s">
        <v>724</v>
      </c>
      <c r="B216" s="120">
        <f t="shared" ref="B216:BI216" si="1464">SUM(B213:B215)</f>
        <v>0</v>
      </c>
      <c r="C216" s="120">
        <f t="shared" si="1464"/>
        <v>0</v>
      </c>
      <c r="D216" s="120">
        <f t="shared" si="1464"/>
        <v>0</v>
      </c>
      <c r="E216" s="120">
        <f t="shared" si="1464"/>
        <v>0</v>
      </c>
      <c r="F216" s="120">
        <f t="shared" si="1464"/>
        <v>0</v>
      </c>
      <c r="G216" s="120">
        <f t="shared" si="1464"/>
        <v>0</v>
      </c>
      <c r="H216" s="120">
        <f t="shared" si="1464"/>
        <v>0</v>
      </c>
      <c r="I216" s="120">
        <f t="shared" si="1464"/>
        <v>0</v>
      </c>
      <c r="J216" s="120">
        <f t="shared" si="1464"/>
        <v>0</v>
      </c>
      <c r="K216" s="120">
        <f t="shared" si="1464"/>
        <v>0</v>
      </c>
      <c r="L216" s="120">
        <f t="shared" si="1464"/>
        <v>0</v>
      </c>
      <c r="M216" s="120">
        <f t="shared" si="1464"/>
        <v>0</v>
      </c>
      <c r="N216" s="120">
        <f t="shared" si="1464"/>
        <v>0</v>
      </c>
      <c r="O216" s="120">
        <f t="shared" si="1464"/>
        <v>0</v>
      </c>
      <c r="P216" s="120">
        <f t="shared" si="1464"/>
        <v>0</v>
      </c>
      <c r="Q216" s="120">
        <f t="shared" si="1464"/>
        <v>0</v>
      </c>
      <c r="R216" s="120">
        <f t="shared" si="1464"/>
        <v>0</v>
      </c>
      <c r="S216" s="120">
        <f t="shared" si="1464"/>
        <v>0</v>
      </c>
      <c r="T216" s="120">
        <f t="shared" si="1464"/>
        <v>0</v>
      </c>
      <c r="U216" s="120">
        <f t="shared" si="1464"/>
        <v>0</v>
      </c>
      <c r="V216" s="120">
        <f t="shared" si="1464"/>
        <v>0</v>
      </c>
      <c r="W216" s="120">
        <f t="shared" si="1464"/>
        <v>0</v>
      </c>
      <c r="X216" s="120">
        <f t="shared" si="1464"/>
        <v>0</v>
      </c>
      <c r="Y216" s="120">
        <f t="shared" si="1464"/>
        <v>0</v>
      </c>
      <c r="Z216" s="120">
        <f t="shared" si="1464"/>
        <v>0</v>
      </c>
      <c r="AA216" s="120">
        <f t="shared" si="1464"/>
        <v>0</v>
      </c>
      <c r="AB216" s="120">
        <f t="shared" si="1464"/>
        <v>0</v>
      </c>
      <c r="AC216" s="120">
        <f t="shared" si="1464"/>
        <v>0</v>
      </c>
      <c r="AD216" s="120">
        <f t="shared" si="1464"/>
        <v>0</v>
      </c>
      <c r="AE216" s="120">
        <f t="shared" si="1464"/>
        <v>0</v>
      </c>
      <c r="AF216" s="120">
        <f t="shared" si="1464"/>
        <v>0</v>
      </c>
      <c r="AG216" s="120">
        <f t="shared" si="1464"/>
        <v>0</v>
      </c>
      <c r="AH216" s="120">
        <f t="shared" si="1464"/>
        <v>0</v>
      </c>
      <c r="AI216" s="120">
        <f t="shared" si="1464"/>
        <v>0</v>
      </c>
      <c r="AJ216" s="120">
        <f t="shared" si="1464"/>
        <v>0</v>
      </c>
      <c r="AK216" s="120">
        <f t="shared" si="1464"/>
        <v>0</v>
      </c>
      <c r="AL216" s="120">
        <f t="shared" si="1464"/>
        <v>0</v>
      </c>
      <c r="AM216" s="120">
        <f t="shared" si="1464"/>
        <v>0</v>
      </c>
      <c r="AN216" s="120">
        <f t="shared" si="1464"/>
        <v>0</v>
      </c>
      <c r="AO216" s="120">
        <f t="shared" si="1464"/>
        <v>0</v>
      </c>
      <c r="AP216" s="120">
        <f t="shared" si="1464"/>
        <v>0</v>
      </c>
      <c r="AQ216" s="120">
        <f t="shared" si="1464"/>
        <v>0</v>
      </c>
      <c r="AR216" s="120">
        <f t="shared" si="1464"/>
        <v>0</v>
      </c>
      <c r="AS216" s="120">
        <f t="shared" si="1464"/>
        <v>0</v>
      </c>
      <c r="AT216" s="120">
        <f t="shared" si="1464"/>
        <v>0</v>
      </c>
      <c r="AU216" s="120">
        <f t="shared" si="1464"/>
        <v>0</v>
      </c>
      <c r="AV216" s="120">
        <f t="shared" si="1464"/>
        <v>0</v>
      </c>
      <c r="AW216" s="120">
        <f t="shared" si="1464"/>
        <v>0</v>
      </c>
      <c r="AX216" s="120">
        <f t="shared" si="1464"/>
        <v>0</v>
      </c>
      <c r="AY216" s="120">
        <f t="shared" si="1464"/>
        <v>0</v>
      </c>
      <c r="AZ216" s="120">
        <f t="shared" si="1464"/>
        <v>0</v>
      </c>
      <c r="BA216" s="120">
        <f t="shared" si="1464"/>
        <v>0</v>
      </c>
      <c r="BB216" s="120">
        <f t="shared" si="1464"/>
        <v>0</v>
      </c>
      <c r="BC216" s="120">
        <f t="shared" si="1464"/>
        <v>0</v>
      </c>
      <c r="BD216" s="120">
        <f t="shared" si="1464"/>
        <v>0</v>
      </c>
      <c r="BE216" s="120">
        <f t="shared" si="1464"/>
        <v>0</v>
      </c>
      <c r="BF216" s="120">
        <f t="shared" si="1464"/>
        <v>0</v>
      </c>
      <c r="BG216" s="120">
        <f t="shared" si="1464"/>
        <v>0</v>
      </c>
      <c r="BH216" s="120">
        <f t="shared" si="1464"/>
        <v>0</v>
      </c>
      <c r="BI216" s="120">
        <f t="shared" si="1464"/>
        <v>0</v>
      </c>
      <c r="BJ216" s="120">
        <f t="shared" ref="BJ216:BU216" si="1465">SUM(BJ213:BJ215)</f>
        <v>0</v>
      </c>
      <c r="BK216" s="120">
        <f t="shared" si="1465"/>
        <v>0</v>
      </c>
      <c r="BL216" s="120">
        <f t="shared" si="1465"/>
        <v>0</v>
      </c>
      <c r="BM216" s="120">
        <f t="shared" si="1465"/>
        <v>0</v>
      </c>
      <c r="BN216" s="120">
        <f t="shared" si="1465"/>
        <v>0</v>
      </c>
      <c r="BO216" s="120">
        <f t="shared" si="1465"/>
        <v>0</v>
      </c>
      <c r="BP216" s="120">
        <f t="shared" si="1465"/>
        <v>0</v>
      </c>
      <c r="BQ216" s="120">
        <f t="shared" si="1465"/>
        <v>0</v>
      </c>
      <c r="BR216" s="120">
        <f t="shared" si="1465"/>
        <v>0</v>
      </c>
      <c r="BS216" s="120">
        <f t="shared" si="1465"/>
        <v>0</v>
      </c>
      <c r="BT216" s="120">
        <f t="shared" si="1465"/>
        <v>0</v>
      </c>
      <c r="BU216" s="120">
        <f t="shared" si="1465"/>
        <v>0</v>
      </c>
    </row>
    <row r="217" spans="1:73" ht="15.75" customHeight="1" thickTop="1" x14ac:dyDescent="0.2">
      <c r="A217" s="71"/>
      <c r="B217" s="265"/>
      <c r="C217" s="265"/>
      <c r="D217" s="265"/>
      <c r="E217" s="265"/>
      <c r="F217" s="265"/>
      <c r="G217" s="265"/>
      <c r="H217" s="265"/>
      <c r="I217" s="265"/>
      <c r="J217" s="265"/>
      <c r="K217" s="265"/>
      <c r="L217" s="265"/>
      <c r="M217" s="265"/>
      <c r="N217" s="265"/>
      <c r="O217" s="265"/>
      <c r="P217" s="265"/>
      <c r="Q217" s="265"/>
      <c r="R217" s="265"/>
      <c r="S217" s="265"/>
      <c r="T217" s="265"/>
      <c r="U217" s="265"/>
      <c r="V217" s="265"/>
      <c r="W217" s="265"/>
      <c r="X217" s="265"/>
      <c r="Y217" s="265"/>
      <c r="Z217" s="265"/>
      <c r="AA217" s="265"/>
      <c r="AB217" s="265"/>
      <c r="AC217" s="265"/>
      <c r="AD217" s="265"/>
      <c r="AE217" s="265"/>
      <c r="AF217" s="265"/>
      <c r="AG217" s="265"/>
      <c r="AH217" s="265"/>
      <c r="AI217" s="265"/>
      <c r="AJ217" s="265"/>
      <c r="AK217" s="265"/>
      <c r="AL217" s="265"/>
      <c r="AM217" s="265"/>
      <c r="AN217" s="265"/>
      <c r="AO217" s="265"/>
      <c r="AP217" s="265"/>
      <c r="AQ217" s="265"/>
      <c r="AR217" s="265"/>
      <c r="AS217" s="265"/>
      <c r="AT217" s="265"/>
      <c r="AU217" s="265"/>
      <c r="AV217" s="265"/>
      <c r="AW217" s="265"/>
      <c r="AX217" s="265"/>
      <c r="AY217" s="265"/>
      <c r="AZ217" s="265"/>
      <c r="BA217" s="265"/>
      <c r="BB217" s="265"/>
      <c r="BC217" s="265"/>
      <c r="BD217" s="265"/>
      <c r="BE217" s="265"/>
      <c r="BF217" s="265"/>
      <c r="BG217" s="265"/>
      <c r="BH217" s="265"/>
      <c r="BI217" s="265"/>
      <c r="BJ217" s="265"/>
      <c r="BK217" s="265"/>
      <c r="BL217" s="265"/>
      <c r="BM217" s="265"/>
      <c r="BN217" s="265"/>
      <c r="BO217" s="265"/>
      <c r="BP217" s="265"/>
      <c r="BQ217" s="265"/>
      <c r="BR217" s="265"/>
      <c r="BS217" s="265"/>
      <c r="BT217" s="265"/>
      <c r="BU217" s="265"/>
    </row>
    <row r="218" spans="1:73" ht="15.75" customHeight="1" x14ac:dyDescent="0.2">
      <c r="A218" s="125" t="s">
        <v>326</v>
      </c>
      <c r="B218" s="128">
        <v>46023</v>
      </c>
      <c r="C218" s="128">
        <v>46054</v>
      </c>
      <c r="D218" s="128">
        <v>46082</v>
      </c>
      <c r="E218" s="128">
        <v>46113</v>
      </c>
      <c r="F218" s="128">
        <v>46143</v>
      </c>
      <c r="G218" s="128">
        <v>46174</v>
      </c>
      <c r="H218" s="128">
        <v>46204</v>
      </c>
      <c r="I218" s="128">
        <v>46235</v>
      </c>
      <c r="J218" s="128">
        <v>46266</v>
      </c>
      <c r="K218" s="128">
        <v>46296</v>
      </c>
      <c r="L218" s="128">
        <v>46327</v>
      </c>
      <c r="M218" s="128">
        <v>46357</v>
      </c>
      <c r="N218" s="128">
        <v>46388</v>
      </c>
      <c r="O218" s="128">
        <v>46419</v>
      </c>
      <c r="P218" s="128">
        <v>46447</v>
      </c>
      <c r="Q218" s="128">
        <v>46478</v>
      </c>
      <c r="R218" s="128">
        <v>46508</v>
      </c>
      <c r="S218" s="128">
        <v>46539</v>
      </c>
      <c r="T218" s="128">
        <v>46569</v>
      </c>
      <c r="U218" s="128">
        <v>46600</v>
      </c>
      <c r="V218" s="128">
        <v>46631</v>
      </c>
      <c r="W218" s="128">
        <v>46661</v>
      </c>
      <c r="X218" s="128">
        <v>46692</v>
      </c>
      <c r="Y218" s="128">
        <v>46722</v>
      </c>
      <c r="Z218" s="128">
        <v>46753</v>
      </c>
      <c r="AA218" s="128">
        <v>46784</v>
      </c>
      <c r="AB218" s="128">
        <v>46813</v>
      </c>
      <c r="AC218" s="128">
        <v>46844</v>
      </c>
      <c r="AD218" s="128">
        <v>46874</v>
      </c>
      <c r="AE218" s="128">
        <v>46905</v>
      </c>
      <c r="AF218" s="128">
        <v>46935</v>
      </c>
      <c r="AG218" s="128">
        <v>46966</v>
      </c>
      <c r="AH218" s="128">
        <v>46997</v>
      </c>
      <c r="AI218" s="128">
        <v>47027</v>
      </c>
      <c r="AJ218" s="128">
        <v>47058</v>
      </c>
      <c r="AK218" s="128">
        <v>47088</v>
      </c>
      <c r="AL218" s="128">
        <v>47119</v>
      </c>
      <c r="AM218" s="128">
        <v>47150</v>
      </c>
      <c r="AN218" s="128">
        <v>47178</v>
      </c>
      <c r="AO218" s="128">
        <v>47209</v>
      </c>
      <c r="AP218" s="128">
        <v>47239</v>
      </c>
      <c r="AQ218" s="128">
        <v>47270</v>
      </c>
      <c r="AR218" s="128">
        <v>47300</v>
      </c>
      <c r="AS218" s="128">
        <v>47331</v>
      </c>
      <c r="AT218" s="128">
        <v>47362</v>
      </c>
      <c r="AU218" s="128">
        <v>47392</v>
      </c>
      <c r="AV218" s="128">
        <v>47423</v>
      </c>
      <c r="AW218" s="128">
        <v>47453</v>
      </c>
      <c r="AX218" s="128">
        <v>47484</v>
      </c>
      <c r="AY218" s="128">
        <v>47515</v>
      </c>
      <c r="AZ218" s="128">
        <v>47543</v>
      </c>
      <c r="BA218" s="128">
        <v>47574</v>
      </c>
      <c r="BB218" s="128">
        <v>47604</v>
      </c>
      <c r="BC218" s="128">
        <v>47635</v>
      </c>
      <c r="BD218" s="128">
        <v>47665</v>
      </c>
      <c r="BE218" s="128">
        <v>47696</v>
      </c>
      <c r="BF218" s="128">
        <v>47727</v>
      </c>
      <c r="BG218" s="128">
        <v>47757</v>
      </c>
      <c r="BH218" s="128">
        <v>47788</v>
      </c>
      <c r="BI218" s="128">
        <v>47818</v>
      </c>
      <c r="BJ218" s="128">
        <v>47849</v>
      </c>
      <c r="BK218" s="128">
        <v>47880</v>
      </c>
      <c r="BL218" s="128">
        <v>47908</v>
      </c>
      <c r="BM218" s="128">
        <v>47939</v>
      </c>
      <c r="BN218" s="128">
        <v>47969</v>
      </c>
      <c r="BO218" s="128">
        <v>48000</v>
      </c>
      <c r="BP218" s="128">
        <v>48030</v>
      </c>
      <c r="BQ218" s="128">
        <v>48061</v>
      </c>
      <c r="BR218" s="128">
        <v>48092</v>
      </c>
      <c r="BS218" s="128">
        <v>48122</v>
      </c>
      <c r="BT218" s="128">
        <v>48153</v>
      </c>
      <c r="BU218" s="128">
        <v>48183</v>
      </c>
    </row>
    <row r="219" spans="1:73" ht="15.75" customHeight="1" x14ac:dyDescent="0.2">
      <c r="A219" s="71" t="s">
        <v>725</v>
      </c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  <c r="AI219" s="23"/>
      <c r="AJ219" s="23"/>
      <c r="AK219" s="23"/>
      <c r="AL219" s="23"/>
      <c r="AM219" s="23"/>
      <c r="AN219" s="23"/>
      <c r="AO219" s="23"/>
      <c r="AP219" s="23"/>
      <c r="AQ219" s="23"/>
      <c r="AR219" s="23"/>
      <c r="AS219" s="23"/>
      <c r="AT219" s="23"/>
      <c r="AU219" s="23"/>
      <c r="AV219" s="23"/>
      <c r="AW219" s="23"/>
      <c r="AX219" s="23"/>
      <c r="AY219" s="23"/>
      <c r="AZ219" s="23"/>
      <c r="BA219" s="23"/>
      <c r="BB219" s="23"/>
      <c r="BC219" s="23"/>
      <c r="BD219" s="23"/>
      <c r="BE219" s="23"/>
      <c r="BF219" s="23"/>
      <c r="BG219" s="23"/>
      <c r="BH219" s="23"/>
      <c r="BI219" s="23"/>
      <c r="BJ219" s="23"/>
      <c r="BK219" s="23"/>
      <c r="BL219" s="23"/>
      <c r="BM219" s="23"/>
      <c r="BN219" s="23"/>
      <c r="BO219" s="23"/>
      <c r="BP219" s="23"/>
      <c r="BQ219" s="23"/>
      <c r="BR219" s="23"/>
      <c r="BS219" s="23"/>
      <c r="BT219" s="23"/>
      <c r="BU219" s="23"/>
    </row>
    <row r="220" spans="1:73" ht="15.75" customHeight="1" x14ac:dyDescent="0.2">
      <c r="A220" s="71" t="s">
        <v>726</v>
      </c>
      <c r="B220" s="23">
        <f>B219</f>
        <v>0</v>
      </c>
      <c r="C220" s="23">
        <f t="shared" ref="C220" si="1466">B220+C219</f>
        <v>0</v>
      </c>
      <c r="D220" s="23">
        <f t="shared" ref="D220" si="1467">C220+D219</f>
        <v>0</v>
      </c>
      <c r="E220" s="23">
        <f t="shared" ref="E220" si="1468">D220+E219</f>
        <v>0</v>
      </c>
      <c r="F220" s="23">
        <f t="shared" ref="F220" si="1469">E220+F219</f>
        <v>0</v>
      </c>
      <c r="G220" s="23">
        <f>F220+G219</f>
        <v>0</v>
      </c>
      <c r="H220" s="23">
        <f t="shared" ref="H220" si="1470">G220+H219</f>
        <v>0</v>
      </c>
      <c r="I220" s="23">
        <f t="shared" ref="I220" si="1471">H220+I219</f>
        <v>0</v>
      </c>
      <c r="J220" s="23">
        <f t="shared" ref="J220" si="1472">I220+J219</f>
        <v>0</v>
      </c>
      <c r="K220" s="23">
        <f t="shared" ref="K220" si="1473">J220+K219</f>
        <v>0</v>
      </c>
      <c r="L220" s="23">
        <f t="shared" ref="L220" si="1474">K220+L219</f>
        <v>0</v>
      </c>
      <c r="M220" s="23">
        <f t="shared" ref="M220" si="1475">L220+M219</f>
        <v>0</v>
      </c>
      <c r="N220" s="23">
        <f>M220+N219-B219</f>
        <v>0</v>
      </c>
      <c r="O220" s="23">
        <f>N220+O219-C219</f>
        <v>0</v>
      </c>
      <c r="P220" s="23">
        <f>O220+P219-D219</f>
        <v>0</v>
      </c>
      <c r="Q220" s="23">
        <f>P220+Q219-E219</f>
        <v>0</v>
      </c>
      <c r="R220" s="23">
        <f>Q220+R219-F219</f>
        <v>0</v>
      </c>
      <c r="S220" s="23">
        <f t="shared" ref="S220" si="1476">R220+S219-G219</f>
        <v>0</v>
      </c>
      <c r="T220" s="23">
        <f t="shared" ref="T220" si="1477">S220+T219-H219</f>
        <v>0</v>
      </c>
      <c r="U220" s="23">
        <f t="shared" ref="U220" si="1478">T220+U219-I219</f>
        <v>0</v>
      </c>
      <c r="V220" s="23">
        <f t="shared" ref="V220" si="1479">U220+V219-J219</f>
        <v>0</v>
      </c>
      <c r="W220" s="23">
        <f t="shared" ref="W220" si="1480">V220+W219-K219</f>
        <v>0</v>
      </c>
      <c r="X220" s="23">
        <f t="shared" ref="X220" si="1481">W220+X219-L219</f>
        <v>0</v>
      </c>
      <c r="Y220" s="23">
        <f t="shared" ref="Y220" si="1482">X220+Y219-M219</f>
        <v>0</v>
      </c>
      <c r="Z220" s="23">
        <f t="shared" ref="Z220" si="1483">Y220+Z219</f>
        <v>0</v>
      </c>
      <c r="AA220" s="23">
        <f t="shared" ref="AA220" si="1484">Z220+AA219</f>
        <v>0</v>
      </c>
      <c r="AB220" s="23">
        <f t="shared" ref="AB220" si="1485">AA220+AB219</f>
        <v>0</v>
      </c>
      <c r="AC220" s="23">
        <f t="shared" ref="AC220" si="1486">AB220+AC219</f>
        <v>0</v>
      </c>
      <c r="AD220" s="23">
        <f t="shared" ref="AD220" si="1487">AC220+AD219</f>
        <v>0</v>
      </c>
      <c r="AE220" s="23">
        <f t="shared" ref="AE220" si="1488">AD220+AE219</f>
        <v>0</v>
      </c>
      <c r="AF220" s="23">
        <f t="shared" ref="AF220" si="1489">AE220+AF219</f>
        <v>0</v>
      </c>
      <c r="AG220" s="23">
        <f t="shared" ref="AG220" si="1490">AF220+AG219</f>
        <v>0</v>
      </c>
      <c r="AH220" s="23">
        <f t="shared" ref="AH220" si="1491">AG220+AH219-V219</f>
        <v>0</v>
      </c>
      <c r="AI220" s="23">
        <f t="shared" ref="AI220" si="1492">AH220+AI219</f>
        <v>0</v>
      </c>
      <c r="AJ220" s="23">
        <f t="shared" ref="AJ220" si="1493">AI220+AJ219-X219</f>
        <v>0</v>
      </c>
      <c r="AK220" s="23">
        <f t="shared" ref="AK220" si="1494">AJ220+AK219-Y219</f>
        <v>0</v>
      </c>
      <c r="AL220" s="23">
        <f t="shared" ref="AL220" si="1495">AK220+AL219-Z219</f>
        <v>0</v>
      </c>
      <c r="AM220" s="23">
        <f t="shared" ref="AM220" si="1496">AL220+AM219-AA219</f>
        <v>0</v>
      </c>
      <c r="AN220" s="23">
        <f t="shared" ref="AN220" si="1497">AM220+AN219-AB219</f>
        <v>0</v>
      </c>
      <c r="AO220" s="23">
        <f t="shared" ref="AO220" si="1498">AN220+AO219-AC219</f>
        <v>0</v>
      </c>
      <c r="AP220" s="23">
        <f t="shared" ref="AP220" si="1499">AO220+AP219-AD219</f>
        <v>0</v>
      </c>
      <c r="AQ220" s="23">
        <f t="shared" ref="AQ220" si="1500">AP220+AQ219-AE219</f>
        <v>0</v>
      </c>
      <c r="AR220" s="23">
        <f t="shared" ref="AR220" si="1501">AQ220+AR219</f>
        <v>0</v>
      </c>
      <c r="AS220" s="23">
        <f t="shared" ref="AS220" si="1502">AR220+AS219-AG219</f>
        <v>0</v>
      </c>
      <c r="AT220" s="23">
        <f t="shared" ref="AT220" si="1503">AS220+AT219-AH219</f>
        <v>0</v>
      </c>
      <c r="AU220" s="23">
        <f t="shared" ref="AU220" si="1504">AT220+AU219-AI219</f>
        <v>0</v>
      </c>
      <c r="AV220" s="23">
        <f t="shared" ref="AV220" si="1505">AU220+AV219-AJ219</f>
        <v>0</v>
      </c>
      <c r="AW220" s="23">
        <f t="shared" ref="AW220" si="1506">AV220+AW219-AK219</f>
        <v>0</v>
      </c>
      <c r="AX220" s="23">
        <f t="shared" ref="AX220" si="1507">AW220+AX219-AL219</f>
        <v>0</v>
      </c>
      <c r="AY220" s="23">
        <f t="shared" ref="AY220" si="1508">AX220+AY219-AM219</f>
        <v>0</v>
      </c>
      <c r="AZ220" s="23">
        <f t="shared" ref="AZ220" si="1509">AY220+AZ219-AN219</f>
        <v>0</v>
      </c>
      <c r="BA220" s="23">
        <f t="shared" ref="BA220" si="1510">AZ220+BA219-AO219</f>
        <v>0</v>
      </c>
      <c r="BB220" s="23">
        <f t="shared" ref="BB220" si="1511">BA220+BB219-AP219</f>
        <v>0</v>
      </c>
      <c r="BC220" s="23">
        <f t="shared" ref="BC220" si="1512">BB220+BC219-AQ219</f>
        <v>0</v>
      </c>
      <c r="BD220" s="23">
        <f t="shared" ref="BD220" si="1513">BC220+BD219-AR219</f>
        <v>0</v>
      </c>
      <c r="BE220" s="23">
        <f t="shared" ref="BE220" si="1514">BD220+BE219-AS219</f>
        <v>0</v>
      </c>
      <c r="BF220" s="23">
        <f t="shared" ref="BF220" si="1515">BE220+BF219-AT219</f>
        <v>0</v>
      </c>
      <c r="BG220" s="23">
        <f t="shared" ref="BG220" si="1516">BF220+BG219-AU219</f>
        <v>0</v>
      </c>
      <c r="BH220" s="23">
        <f t="shared" ref="BH220" si="1517">BG220+BH219-AV219</f>
        <v>0</v>
      </c>
      <c r="BI220" s="23">
        <f t="shared" ref="BI220" si="1518">BH220+BI219-AW219</f>
        <v>0</v>
      </c>
      <c r="BJ220" s="23">
        <f t="shared" ref="BJ220" si="1519">BI220+BJ219-AX219</f>
        <v>0</v>
      </c>
      <c r="BK220" s="23">
        <f t="shared" ref="BK220" si="1520">BJ220+BK219-AY219</f>
        <v>0</v>
      </c>
      <c r="BL220" s="23">
        <f t="shared" ref="BL220" si="1521">BK220+BL219-AZ219</f>
        <v>0</v>
      </c>
      <c r="BM220" s="23">
        <f t="shared" ref="BM220" si="1522">BL220+BM219-BA219</f>
        <v>0</v>
      </c>
      <c r="BN220" s="23">
        <f t="shared" ref="BN220" si="1523">BM220+BN219-BB219</f>
        <v>0</v>
      </c>
      <c r="BO220" s="23">
        <f t="shared" ref="BO220" si="1524">BN220+BO219-BC219</f>
        <v>0</v>
      </c>
      <c r="BP220" s="23">
        <f t="shared" ref="BP220" si="1525">BO220+BP219-BD219</f>
        <v>0</v>
      </c>
      <c r="BQ220" s="23">
        <f t="shared" ref="BQ220" si="1526">BP220+BQ219-BE219</f>
        <v>0</v>
      </c>
      <c r="BR220" s="23">
        <f t="shared" ref="BR220" si="1527">BQ220+BR219-BF219</f>
        <v>0</v>
      </c>
      <c r="BS220" s="23">
        <f t="shared" ref="BS220" si="1528">BR220+BS219-BG219</f>
        <v>0</v>
      </c>
      <c r="BT220" s="23">
        <f t="shared" ref="BT220:BU220" si="1529">BS220+BT219-BH219</f>
        <v>0</v>
      </c>
      <c r="BU220" s="23">
        <f t="shared" si="1529"/>
        <v>0</v>
      </c>
    </row>
    <row r="221" spans="1:73" ht="15.75" customHeight="1" x14ac:dyDescent="0.2">
      <c r="A221" s="71" t="s">
        <v>727</v>
      </c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  <c r="AI221" s="23"/>
      <c r="AJ221" s="23"/>
      <c r="AK221" s="23"/>
      <c r="AL221" s="23"/>
      <c r="AM221" s="23"/>
      <c r="AN221" s="23"/>
      <c r="AO221" s="23"/>
      <c r="AP221" s="23"/>
      <c r="AQ221" s="23"/>
      <c r="AR221" s="23"/>
      <c r="AS221" s="23"/>
      <c r="AT221" s="23"/>
      <c r="AU221" s="23"/>
      <c r="AV221" s="23"/>
      <c r="AW221" s="23"/>
      <c r="AX221" s="23"/>
      <c r="AY221" s="23"/>
      <c r="AZ221" s="23"/>
      <c r="BA221" s="23"/>
      <c r="BB221" s="23"/>
      <c r="BC221" s="23"/>
      <c r="BD221" s="23"/>
      <c r="BE221" s="23"/>
      <c r="BF221" s="23"/>
      <c r="BG221" s="23"/>
      <c r="BH221" s="23"/>
      <c r="BI221" s="23"/>
      <c r="BJ221" s="23"/>
      <c r="BK221" s="23"/>
      <c r="BL221" s="23"/>
      <c r="BM221" s="23"/>
      <c r="BN221" s="23"/>
      <c r="BO221" s="23"/>
      <c r="BP221" s="23"/>
      <c r="BQ221" s="23"/>
      <c r="BR221" s="23"/>
      <c r="BS221" s="23"/>
      <c r="BT221" s="23"/>
      <c r="BU221" s="23"/>
    </row>
    <row r="222" spans="1:73" ht="15.75" customHeight="1" x14ac:dyDescent="0.2">
      <c r="A222" s="71" t="s">
        <v>728</v>
      </c>
      <c r="B222" s="23">
        <f>B221</f>
        <v>0</v>
      </c>
      <c r="C222" s="23">
        <f t="shared" ref="C222" si="1530">B222+C221</f>
        <v>0</v>
      </c>
      <c r="D222" s="23">
        <f t="shared" ref="D222" si="1531">C222+D221</f>
        <v>0</v>
      </c>
      <c r="E222" s="23">
        <f t="shared" ref="E222" si="1532">D222+E221</f>
        <v>0</v>
      </c>
      <c r="F222" s="23">
        <f t="shared" ref="F222" si="1533">E222+F221</f>
        <v>0</v>
      </c>
      <c r="G222" s="23">
        <f>F222+G221</f>
        <v>0</v>
      </c>
      <c r="H222" s="23">
        <f t="shared" ref="H222" si="1534">G222+H221</f>
        <v>0</v>
      </c>
      <c r="I222" s="23">
        <f t="shared" ref="I222" si="1535">H222+I221</f>
        <v>0</v>
      </c>
      <c r="J222" s="23">
        <f t="shared" ref="J222" si="1536">I222+J221</f>
        <v>0</v>
      </c>
      <c r="K222" s="23">
        <f t="shared" ref="K222" si="1537">J222+K221</f>
        <v>0</v>
      </c>
      <c r="L222" s="23">
        <f t="shared" ref="L222" si="1538">K222+L221</f>
        <v>0</v>
      </c>
      <c r="M222" s="23">
        <f t="shared" ref="M222" si="1539">L222+M221</f>
        <v>0</v>
      </c>
      <c r="N222" s="23">
        <f>M222+N221-B221</f>
        <v>0</v>
      </c>
      <c r="O222" s="23">
        <f>N222+O221-C221</f>
        <v>0</v>
      </c>
      <c r="P222" s="23">
        <f>O222+P221-D221</f>
        <v>0</v>
      </c>
      <c r="Q222" s="23">
        <f>P222+Q221-E221</f>
        <v>0</v>
      </c>
      <c r="R222" s="23">
        <f>Q222+R221-F221</f>
        <v>0</v>
      </c>
      <c r="S222" s="23">
        <f t="shared" ref="S222" si="1540">R222+S221-G221</f>
        <v>0</v>
      </c>
      <c r="T222" s="23">
        <f t="shared" ref="T222" si="1541">S222+T221-H221</f>
        <v>0</v>
      </c>
      <c r="U222" s="23">
        <f t="shared" ref="U222" si="1542">T222+U221-I221</f>
        <v>0</v>
      </c>
      <c r="V222" s="23">
        <f t="shared" ref="V222" si="1543">U222+V221-J221</f>
        <v>0</v>
      </c>
      <c r="W222" s="23">
        <f t="shared" ref="W222" si="1544">V222+W221-K221</f>
        <v>0</v>
      </c>
      <c r="X222" s="23">
        <f t="shared" ref="X222" si="1545">W222+X221-L221</f>
        <v>0</v>
      </c>
      <c r="Y222" s="23">
        <f t="shared" ref="Y222" si="1546">X222+Y221-M221</f>
        <v>0</v>
      </c>
      <c r="Z222" s="23">
        <f t="shared" ref="Z222" si="1547">Y222+Z221</f>
        <v>0</v>
      </c>
      <c r="AA222" s="23">
        <f t="shared" ref="AA222" si="1548">Z222+AA221</f>
        <v>0</v>
      </c>
      <c r="AB222" s="23">
        <f t="shared" ref="AB222" si="1549">AA222+AB221</f>
        <v>0</v>
      </c>
      <c r="AC222" s="23">
        <f t="shared" ref="AC222" si="1550">AB222+AC221</f>
        <v>0</v>
      </c>
      <c r="AD222" s="23">
        <f t="shared" ref="AD222" si="1551">AC222+AD221</f>
        <v>0</v>
      </c>
      <c r="AE222" s="23">
        <f t="shared" ref="AE222" si="1552">AD222+AE221</f>
        <v>0</v>
      </c>
      <c r="AF222" s="23">
        <f t="shared" ref="AF222" si="1553">AE222+AF221</f>
        <v>0</v>
      </c>
      <c r="AG222" s="23">
        <f t="shared" ref="AG222" si="1554">AF222+AG221</f>
        <v>0</v>
      </c>
      <c r="AH222" s="23">
        <f t="shared" ref="AH222" si="1555">AG222+AH221-V221</f>
        <v>0</v>
      </c>
      <c r="AI222" s="23">
        <f t="shared" ref="AI222" si="1556">AH222+AI221</f>
        <v>0</v>
      </c>
      <c r="AJ222" s="23">
        <f t="shared" ref="AJ222" si="1557">AI222+AJ221-X221</f>
        <v>0</v>
      </c>
      <c r="AK222" s="23">
        <f t="shared" ref="AK222" si="1558">AJ222+AK221-Y221</f>
        <v>0</v>
      </c>
      <c r="AL222" s="23">
        <f t="shared" ref="AL222" si="1559">AK222+AL221-Z221</f>
        <v>0</v>
      </c>
      <c r="AM222" s="23">
        <f t="shared" ref="AM222" si="1560">AL222+AM221-AA221</f>
        <v>0</v>
      </c>
      <c r="AN222" s="23">
        <f t="shared" ref="AN222" si="1561">AM222+AN221-AB221</f>
        <v>0</v>
      </c>
      <c r="AO222" s="23">
        <f t="shared" ref="AO222" si="1562">AN222+AO221-AC221</f>
        <v>0</v>
      </c>
      <c r="AP222" s="23">
        <f t="shared" ref="AP222" si="1563">AO222+AP221-AD221</f>
        <v>0</v>
      </c>
      <c r="AQ222" s="23">
        <f t="shared" ref="AQ222" si="1564">AP222+AQ221-AE221</f>
        <v>0</v>
      </c>
      <c r="AR222" s="23">
        <f t="shared" ref="AR222" si="1565">AQ222+AR221</f>
        <v>0</v>
      </c>
      <c r="AS222" s="23">
        <f t="shared" ref="AS222" si="1566">AR222+AS221-AG221</f>
        <v>0</v>
      </c>
      <c r="AT222" s="23">
        <f t="shared" ref="AT222" si="1567">AS222+AT221-AH221</f>
        <v>0</v>
      </c>
      <c r="AU222" s="23">
        <f t="shared" ref="AU222" si="1568">AT222+AU221-AI221</f>
        <v>0</v>
      </c>
      <c r="AV222" s="23">
        <f t="shared" ref="AV222" si="1569">AU222+AV221-AJ221</f>
        <v>0</v>
      </c>
      <c r="AW222" s="23">
        <f t="shared" ref="AW222" si="1570">AV222+AW221-AK221</f>
        <v>0</v>
      </c>
      <c r="AX222" s="23">
        <f t="shared" ref="AX222" si="1571">AW222+AX221-AL221</f>
        <v>0</v>
      </c>
      <c r="AY222" s="23">
        <f t="shared" ref="AY222" si="1572">AX222+AY221-AM221</f>
        <v>0</v>
      </c>
      <c r="AZ222" s="23">
        <f t="shared" ref="AZ222" si="1573">AY222+AZ221-AN221</f>
        <v>0</v>
      </c>
      <c r="BA222" s="23">
        <f t="shared" ref="BA222" si="1574">AZ222+BA221-AO221</f>
        <v>0</v>
      </c>
      <c r="BB222" s="23">
        <f t="shared" ref="BB222" si="1575">BA222+BB221-AP221</f>
        <v>0</v>
      </c>
      <c r="BC222" s="23">
        <f t="shared" ref="BC222" si="1576">BB222+BC221-AQ221</f>
        <v>0</v>
      </c>
      <c r="BD222" s="23">
        <f t="shared" ref="BD222" si="1577">BC222+BD221-AR221</f>
        <v>0</v>
      </c>
      <c r="BE222" s="23">
        <f t="shared" ref="BE222" si="1578">BD222+BE221-AS221</f>
        <v>0</v>
      </c>
      <c r="BF222" s="23">
        <f t="shared" ref="BF222" si="1579">BE222+BF221-AT221</f>
        <v>0</v>
      </c>
      <c r="BG222" s="23">
        <f t="shared" ref="BG222" si="1580">BF222+BG221-AU221</f>
        <v>0</v>
      </c>
      <c r="BH222" s="23">
        <f t="shared" ref="BH222" si="1581">BG222+BH221-AV221</f>
        <v>0</v>
      </c>
      <c r="BI222" s="23">
        <f t="shared" ref="BI222" si="1582">BH222+BI221-AW221</f>
        <v>0</v>
      </c>
      <c r="BJ222" s="23">
        <f t="shared" ref="BJ222" si="1583">BI222+BJ221-AX221</f>
        <v>0</v>
      </c>
      <c r="BK222" s="23">
        <f t="shared" ref="BK222" si="1584">BJ222+BK221-AY221</f>
        <v>0</v>
      </c>
      <c r="BL222" s="23">
        <f t="shared" ref="BL222" si="1585">BK222+BL221-AZ221</f>
        <v>0</v>
      </c>
      <c r="BM222" s="23">
        <f t="shared" ref="BM222" si="1586">BL222+BM221-BA221</f>
        <v>0</v>
      </c>
      <c r="BN222" s="23">
        <f t="shared" ref="BN222" si="1587">BM222+BN221-BB221</f>
        <v>0</v>
      </c>
      <c r="BO222" s="23">
        <f t="shared" ref="BO222" si="1588">BN222+BO221-BC221</f>
        <v>0</v>
      </c>
      <c r="BP222" s="23">
        <f t="shared" ref="BP222" si="1589">BO222+BP221-BD221</f>
        <v>0</v>
      </c>
      <c r="BQ222" s="23">
        <f t="shared" ref="BQ222" si="1590">BP222+BQ221-BE221</f>
        <v>0</v>
      </c>
      <c r="BR222" s="23">
        <f t="shared" ref="BR222" si="1591">BQ222+BR221-BF221</f>
        <v>0</v>
      </c>
      <c r="BS222" s="23">
        <f t="shared" ref="BS222" si="1592">BR222+BS221-BG221</f>
        <v>0</v>
      </c>
      <c r="BT222" s="23">
        <f t="shared" ref="BT222:BU222" si="1593">BS222+BT221-BH221</f>
        <v>0</v>
      </c>
      <c r="BU222" s="23">
        <f t="shared" si="1593"/>
        <v>0</v>
      </c>
    </row>
    <row r="223" spans="1:73" ht="15.75" customHeight="1" x14ac:dyDescent="0.2">
      <c r="A223" s="71" t="s">
        <v>729</v>
      </c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23"/>
      <c r="AI223" s="23"/>
      <c r="AJ223" s="23"/>
      <c r="AK223" s="23"/>
      <c r="AL223" s="23"/>
      <c r="AM223" s="23"/>
      <c r="AN223" s="23"/>
      <c r="AO223" s="23"/>
      <c r="AP223" s="23"/>
      <c r="AQ223" s="23"/>
      <c r="AR223" s="23"/>
      <c r="AS223" s="23"/>
      <c r="AT223" s="23"/>
      <c r="AU223" s="23"/>
      <c r="AV223" s="23"/>
      <c r="AW223" s="23"/>
      <c r="AX223" s="23"/>
      <c r="AY223" s="23"/>
      <c r="AZ223" s="23"/>
      <c r="BA223" s="23"/>
      <c r="BB223" s="23"/>
      <c r="BC223" s="23"/>
      <c r="BD223" s="23"/>
      <c r="BE223" s="23"/>
      <c r="BF223" s="23"/>
      <c r="BG223" s="23"/>
      <c r="BH223" s="23"/>
      <c r="BI223" s="23"/>
      <c r="BJ223" s="23"/>
      <c r="BK223" s="23"/>
      <c r="BL223" s="23"/>
      <c r="BM223" s="23"/>
      <c r="BN223" s="23"/>
      <c r="BO223" s="23"/>
      <c r="BP223" s="23"/>
      <c r="BQ223" s="23"/>
      <c r="BR223" s="23"/>
      <c r="BS223" s="23"/>
      <c r="BT223" s="23"/>
      <c r="BU223" s="23"/>
    </row>
    <row r="224" spans="1:73" ht="15.75" customHeight="1" x14ac:dyDescent="0.2">
      <c r="A224" s="71" t="s">
        <v>730</v>
      </c>
      <c r="B224" s="23">
        <f>B223</f>
        <v>0</v>
      </c>
      <c r="C224" s="23">
        <f t="shared" ref="C224" si="1594">B224+C223</f>
        <v>0</v>
      </c>
      <c r="D224" s="23">
        <f t="shared" ref="D224" si="1595">C224+D223</f>
        <v>0</v>
      </c>
      <c r="E224" s="23">
        <f t="shared" ref="E224" si="1596">D224+E223</f>
        <v>0</v>
      </c>
      <c r="F224" s="23">
        <f t="shared" ref="F224" si="1597">E224+F223</f>
        <v>0</v>
      </c>
      <c r="G224" s="23">
        <f>F224+G223</f>
        <v>0</v>
      </c>
      <c r="H224" s="23">
        <f t="shared" ref="H224" si="1598">G224+H223</f>
        <v>0</v>
      </c>
      <c r="I224" s="23">
        <f t="shared" ref="I224" si="1599">H224+I223</f>
        <v>0</v>
      </c>
      <c r="J224" s="23">
        <f t="shared" ref="J224" si="1600">I224+J223</f>
        <v>0</v>
      </c>
      <c r="K224" s="23">
        <f t="shared" ref="K224" si="1601">J224+K223</f>
        <v>0</v>
      </c>
      <c r="L224" s="23">
        <f t="shared" ref="L224" si="1602">K224+L223</f>
        <v>0</v>
      </c>
      <c r="M224" s="23">
        <f t="shared" ref="M224" si="1603">L224+M223</f>
        <v>0</v>
      </c>
      <c r="N224" s="23">
        <f>M224+N223-B223</f>
        <v>0</v>
      </c>
      <c r="O224" s="23">
        <f>N224+O223-C223</f>
        <v>0</v>
      </c>
      <c r="P224" s="23">
        <f>O224+P223-D223</f>
        <v>0</v>
      </c>
      <c r="Q224" s="23">
        <f>P224+Q223-E223</f>
        <v>0</v>
      </c>
      <c r="R224" s="23">
        <f>Q224+R223-F223</f>
        <v>0</v>
      </c>
      <c r="S224" s="23">
        <f t="shared" ref="S224" si="1604">R224+S223-G223</f>
        <v>0</v>
      </c>
      <c r="T224" s="23">
        <f t="shared" ref="T224" si="1605">S224+T223-H223</f>
        <v>0</v>
      </c>
      <c r="U224" s="23">
        <f t="shared" ref="U224" si="1606">T224+U223-I223</f>
        <v>0</v>
      </c>
      <c r="V224" s="23">
        <f t="shared" ref="V224" si="1607">U224+V223-J223</f>
        <v>0</v>
      </c>
      <c r="W224" s="23">
        <f t="shared" ref="W224" si="1608">V224+W223-K223</f>
        <v>0</v>
      </c>
      <c r="X224" s="23">
        <f t="shared" ref="X224" si="1609">W224+X223-L223</f>
        <v>0</v>
      </c>
      <c r="Y224" s="23">
        <f t="shared" ref="Y224" si="1610">X224+Y223-M223</f>
        <v>0</v>
      </c>
      <c r="Z224" s="23">
        <f t="shared" ref="Z224" si="1611">Y224+Z223</f>
        <v>0</v>
      </c>
      <c r="AA224" s="23">
        <f t="shared" ref="AA224" si="1612">Z224+AA223</f>
        <v>0</v>
      </c>
      <c r="AB224" s="23">
        <f t="shared" ref="AB224" si="1613">AA224+AB223</f>
        <v>0</v>
      </c>
      <c r="AC224" s="23">
        <f t="shared" ref="AC224" si="1614">AB224+AC223</f>
        <v>0</v>
      </c>
      <c r="AD224" s="23">
        <f t="shared" ref="AD224" si="1615">AC224+AD223</f>
        <v>0</v>
      </c>
      <c r="AE224" s="23">
        <f t="shared" ref="AE224" si="1616">AD224+AE223</f>
        <v>0</v>
      </c>
      <c r="AF224" s="23">
        <f t="shared" ref="AF224" si="1617">AE224+AF223</f>
        <v>0</v>
      </c>
      <c r="AG224" s="23">
        <f t="shared" ref="AG224" si="1618">AF224+AG223</f>
        <v>0</v>
      </c>
      <c r="AH224" s="23">
        <f t="shared" ref="AH224" si="1619">AG224+AH223-V223</f>
        <v>0</v>
      </c>
      <c r="AI224" s="23">
        <f t="shared" ref="AI224" si="1620">AH224+AI223</f>
        <v>0</v>
      </c>
      <c r="AJ224" s="23">
        <f t="shared" ref="AJ224" si="1621">AI224+AJ223-X223</f>
        <v>0</v>
      </c>
      <c r="AK224" s="23">
        <f t="shared" ref="AK224" si="1622">AJ224+AK223-Y223</f>
        <v>0</v>
      </c>
      <c r="AL224" s="23">
        <f t="shared" ref="AL224" si="1623">AK224+AL223-Z223</f>
        <v>0</v>
      </c>
      <c r="AM224" s="23">
        <f t="shared" ref="AM224" si="1624">AL224+AM223-AA223</f>
        <v>0</v>
      </c>
      <c r="AN224" s="23">
        <f t="shared" ref="AN224" si="1625">AM224+AN223-AB223</f>
        <v>0</v>
      </c>
      <c r="AO224" s="23">
        <f t="shared" ref="AO224" si="1626">AN224+AO223-AC223</f>
        <v>0</v>
      </c>
      <c r="AP224" s="23">
        <f t="shared" ref="AP224" si="1627">AO224+AP223-AD223</f>
        <v>0</v>
      </c>
      <c r="AQ224" s="23">
        <f t="shared" ref="AQ224" si="1628">AP224+AQ223-AE223</f>
        <v>0</v>
      </c>
      <c r="AR224" s="23">
        <f t="shared" ref="AR224" si="1629">AQ224+AR223</f>
        <v>0</v>
      </c>
      <c r="AS224" s="23">
        <f t="shared" ref="AS224" si="1630">AR224+AS223-AG223</f>
        <v>0</v>
      </c>
      <c r="AT224" s="23">
        <f t="shared" ref="AT224" si="1631">AS224+AT223-AH223</f>
        <v>0</v>
      </c>
      <c r="AU224" s="23">
        <f t="shared" ref="AU224" si="1632">AT224+AU223-AI223</f>
        <v>0</v>
      </c>
      <c r="AV224" s="23">
        <f t="shared" ref="AV224" si="1633">AU224+AV223-AJ223</f>
        <v>0</v>
      </c>
      <c r="AW224" s="23">
        <f t="shared" ref="AW224" si="1634">AV224+AW223-AK223</f>
        <v>0</v>
      </c>
      <c r="AX224" s="23">
        <f t="shared" ref="AX224" si="1635">AW224+AX223-AL223</f>
        <v>0</v>
      </c>
      <c r="AY224" s="23">
        <f t="shared" ref="AY224" si="1636">AX224+AY223-AM223</f>
        <v>0</v>
      </c>
      <c r="AZ224" s="23">
        <f t="shared" ref="AZ224" si="1637">AY224+AZ223-AN223</f>
        <v>0</v>
      </c>
      <c r="BA224" s="23">
        <f t="shared" ref="BA224" si="1638">AZ224+BA223-AO223</f>
        <v>0</v>
      </c>
      <c r="BB224" s="23">
        <f t="shared" ref="BB224" si="1639">BA224+BB223-AP223</f>
        <v>0</v>
      </c>
      <c r="BC224" s="23">
        <f t="shared" ref="BC224" si="1640">BB224+BC223-AQ223</f>
        <v>0</v>
      </c>
      <c r="BD224" s="23">
        <f t="shared" ref="BD224" si="1641">BC224+BD223-AR223</f>
        <v>0</v>
      </c>
      <c r="BE224" s="23">
        <f t="shared" ref="BE224" si="1642">BD224+BE223-AS223</f>
        <v>0</v>
      </c>
      <c r="BF224" s="23">
        <f t="shared" ref="BF224" si="1643">BE224+BF223-AT223</f>
        <v>0</v>
      </c>
      <c r="BG224" s="23">
        <f t="shared" ref="BG224" si="1644">BF224+BG223-AU223</f>
        <v>0</v>
      </c>
      <c r="BH224" s="23">
        <f t="shared" ref="BH224" si="1645">BG224+BH223-AV223</f>
        <v>0</v>
      </c>
      <c r="BI224" s="23">
        <f t="shared" ref="BI224" si="1646">BH224+BI223-AW223</f>
        <v>0</v>
      </c>
      <c r="BJ224" s="23">
        <f t="shared" ref="BJ224" si="1647">BI224+BJ223-AX223</f>
        <v>0</v>
      </c>
      <c r="BK224" s="23">
        <f t="shared" ref="BK224" si="1648">BJ224+BK223-AY223</f>
        <v>0</v>
      </c>
      <c r="BL224" s="23">
        <f t="shared" ref="BL224" si="1649">BK224+BL223-AZ223</f>
        <v>0</v>
      </c>
      <c r="BM224" s="23">
        <f t="shared" ref="BM224" si="1650">BL224+BM223-BA223</f>
        <v>0</v>
      </c>
      <c r="BN224" s="23">
        <f t="shared" ref="BN224" si="1651">BM224+BN223-BB223</f>
        <v>0</v>
      </c>
      <c r="BO224" s="23">
        <f t="shared" ref="BO224" si="1652">BN224+BO223-BC223</f>
        <v>0</v>
      </c>
      <c r="BP224" s="23">
        <f t="shared" ref="BP224" si="1653">BO224+BP223-BD223</f>
        <v>0</v>
      </c>
      <c r="BQ224" s="23">
        <f t="shared" ref="BQ224" si="1654">BP224+BQ223-BE223</f>
        <v>0</v>
      </c>
      <c r="BR224" s="23">
        <f t="shared" ref="BR224" si="1655">BQ224+BR223-BF223</f>
        <v>0</v>
      </c>
      <c r="BS224" s="23">
        <f t="shared" ref="BS224" si="1656">BR224+BS223-BG223</f>
        <v>0</v>
      </c>
      <c r="BT224" s="23">
        <f t="shared" ref="BT224:BU224" si="1657">BS224+BT223-BH223</f>
        <v>0</v>
      </c>
      <c r="BU224" s="23">
        <f t="shared" si="1657"/>
        <v>0</v>
      </c>
    </row>
    <row r="225" spans="1:73" ht="15.75" customHeight="1" x14ac:dyDescent="0.15"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/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/>
      <c r="BP225" s="23"/>
      <c r="BQ225" s="23"/>
      <c r="BR225" s="23"/>
      <c r="BS225" s="23"/>
      <c r="BT225" s="23"/>
      <c r="BU225" s="23"/>
    </row>
    <row r="226" spans="1:73" ht="15.75" customHeight="1" x14ac:dyDescent="0.2">
      <c r="A226" s="71" t="s">
        <v>731</v>
      </c>
      <c r="B226" s="23">
        <f t="shared" ref="B226:BI226" si="1658">(B220*$B$67/12)+(B222*$C$67/12)+(B224*$D$67/12)</f>
        <v>0</v>
      </c>
      <c r="C226" s="23">
        <f t="shared" si="1658"/>
        <v>0</v>
      </c>
      <c r="D226" s="23">
        <f t="shared" si="1658"/>
        <v>0</v>
      </c>
      <c r="E226" s="23">
        <f t="shared" si="1658"/>
        <v>0</v>
      </c>
      <c r="F226" s="23">
        <f t="shared" si="1658"/>
        <v>0</v>
      </c>
      <c r="G226" s="23">
        <f t="shared" si="1658"/>
        <v>0</v>
      </c>
      <c r="H226" s="23">
        <f t="shared" si="1658"/>
        <v>0</v>
      </c>
      <c r="I226" s="23">
        <f t="shared" si="1658"/>
        <v>0</v>
      </c>
      <c r="J226" s="23">
        <f t="shared" si="1658"/>
        <v>0</v>
      </c>
      <c r="K226" s="23">
        <f t="shared" si="1658"/>
        <v>0</v>
      </c>
      <c r="L226" s="23">
        <f t="shared" si="1658"/>
        <v>0</v>
      </c>
      <c r="M226" s="23">
        <f t="shared" si="1658"/>
        <v>0</v>
      </c>
      <c r="N226" s="23">
        <f t="shared" si="1658"/>
        <v>0</v>
      </c>
      <c r="O226" s="23">
        <f t="shared" si="1658"/>
        <v>0</v>
      </c>
      <c r="P226" s="23">
        <f t="shared" si="1658"/>
        <v>0</v>
      </c>
      <c r="Q226" s="23">
        <f t="shared" si="1658"/>
        <v>0</v>
      </c>
      <c r="R226" s="23">
        <f t="shared" si="1658"/>
        <v>0</v>
      </c>
      <c r="S226" s="23">
        <f t="shared" si="1658"/>
        <v>0</v>
      </c>
      <c r="T226" s="23">
        <f t="shared" si="1658"/>
        <v>0</v>
      </c>
      <c r="U226" s="23">
        <f t="shared" si="1658"/>
        <v>0</v>
      </c>
      <c r="V226" s="23">
        <f t="shared" si="1658"/>
        <v>0</v>
      </c>
      <c r="W226" s="23">
        <f t="shared" si="1658"/>
        <v>0</v>
      </c>
      <c r="X226" s="23">
        <f t="shared" si="1658"/>
        <v>0</v>
      </c>
      <c r="Y226" s="23">
        <f t="shared" si="1658"/>
        <v>0</v>
      </c>
      <c r="Z226" s="23">
        <f t="shared" si="1658"/>
        <v>0</v>
      </c>
      <c r="AA226" s="23">
        <f t="shared" si="1658"/>
        <v>0</v>
      </c>
      <c r="AB226" s="23">
        <f t="shared" si="1658"/>
        <v>0</v>
      </c>
      <c r="AC226" s="23">
        <f t="shared" si="1658"/>
        <v>0</v>
      </c>
      <c r="AD226" s="23">
        <f t="shared" si="1658"/>
        <v>0</v>
      </c>
      <c r="AE226" s="23">
        <f t="shared" si="1658"/>
        <v>0</v>
      </c>
      <c r="AF226" s="23">
        <f t="shared" si="1658"/>
        <v>0</v>
      </c>
      <c r="AG226" s="23">
        <f t="shared" si="1658"/>
        <v>0</v>
      </c>
      <c r="AH226" s="23">
        <f t="shared" si="1658"/>
        <v>0</v>
      </c>
      <c r="AI226" s="23">
        <f t="shared" si="1658"/>
        <v>0</v>
      </c>
      <c r="AJ226" s="23">
        <f t="shared" si="1658"/>
        <v>0</v>
      </c>
      <c r="AK226" s="23">
        <f t="shared" si="1658"/>
        <v>0</v>
      </c>
      <c r="AL226" s="23">
        <f t="shared" si="1658"/>
        <v>0</v>
      </c>
      <c r="AM226" s="23">
        <f t="shared" si="1658"/>
        <v>0</v>
      </c>
      <c r="AN226" s="23">
        <f t="shared" si="1658"/>
        <v>0</v>
      </c>
      <c r="AO226" s="23">
        <f t="shared" si="1658"/>
        <v>0</v>
      </c>
      <c r="AP226" s="23">
        <f t="shared" si="1658"/>
        <v>0</v>
      </c>
      <c r="AQ226" s="23">
        <f t="shared" si="1658"/>
        <v>0</v>
      </c>
      <c r="AR226" s="23">
        <f t="shared" si="1658"/>
        <v>0</v>
      </c>
      <c r="AS226" s="23">
        <f t="shared" si="1658"/>
        <v>0</v>
      </c>
      <c r="AT226" s="23">
        <f t="shared" si="1658"/>
        <v>0</v>
      </c>
      <c r="AU226" s="23">
        <f t="shared" si="1658"/>
        <v>0</v>
      </c>
      <c r="AV226" s="23">
        <f t="shared" si="1658"/>
        <v>0</v>
      </c>
      <c r="AW226" s="23">
        <f t="shared" si="1658"/>
        <v>0</v>
      </c>
      <c r="AX226" s="23">
        <f t="shared" si="1658"/>
        <v>0</v>
      </c>
      <c r="AY226" s="23">
        <f t="shared" si="1658"/>
        <v>0</v>
      </c>
      <c r="AZ226" s="23">
        <f t="shared" si="1658"/>
        <v>0</v>
      </c>
      <c r="BA226" s="23">
        <f t="shared" si="1658"/>
        <v>0</v>
      </c>
      <c r="BB226" s="23">
        <f t="shared" si="1658"/>
        <v>0</v>
      </c>
      <c r="BC226" s="23">
        <f t="shared" si="1658"/>
        <v>0</v>
      </c>
      <c r="BD226" s="23">
        <f t="shared" si="1658"/>
        <v>0</v>
      </c>
      <c r="BE226" s="23">
        <f t="shared" si="1658"/>
        <v>0</v>
      </c>
      <c r="BF226" s="23">
        <f t="shared" si="1658"/>
        <v>0</v>
      </c>
      <c r="BG226" s="23">
        <f t="shared" si="1658"/>
        <v>0</v>
      </c>
      <c r="BH226" s="23">
        <f t="shared" si="1658"/>
        <v>0</v>
      </c>
      <c r="BI226" s="23">
        <f t="shared" si="1658"/>
        <v>0</v>
      </c>
      <c r="BJ226" s="23">
        <f t="shared" ref="BJ226:BU226" si="1659">(BJ220*$B$67/12)+(BJ222*$C$67/12)+(BJ224*$D$67/12)</f>
        <v>0</v>
      </c>
      <c r="BK226" s="23">
        <f t="shared" si="1659"/>
        <v>0</v>
      </c>
      <c r="BL226" s="23">
        <f t="shared" si="1659"/>
        <v>0</v>
      </c>
      <c r="BM226" s="23">
        <f t="shared" si="1659"/>
        <v>0</v>
      </c>
      <c r="BN226" s="23">
        <f t="shared" si="1659"/>
        <v>0</v>
      </c>
      <c r="BO226" s="23">
        <f t="shared" si="1659"/>
        <v>0</v>
      </c>
      <c r="BP226" s="23">
        <f t="shared" si="1659"/>
        <v>0</v>
      </c>
      <c r="BQ226" s="23">
        <f t="shared" si="1659"/>
        <v>0</v>
      </c>
      <c r="BR226" s="23">
        <f t="shared" si="1659"/>
        <v>0</v>
      </c>
      <c r="BS226" s="23">
        <f t="shared" si="1659"/>
        <v>0</v>
      </c>
      <c r="BT226" s="23">
        <f t="shared" si="1659"/>
        <v>0</v>
      </c>
      <c r="BU226" s="23">
        <f t="shared" si="1659"/>
        <v>0</v>
      </c>
    </row>
    <row r="227" spans="1:73" ht="15.75" customHeight="1" x14ac:dyDescent="0.2">
      <c r="A227" s="71" t="s">
        <v>732</v>
      </c>
      <c r="B227" s="23">
        <f t="shared" ref="B227:BI227" si="1660">B219*$B$64+B221*$C$64+B223*$D$64</f>
        <v>0</v>
      </c>
      <c r="C227" s="23">
        <f t="shared" si="1660"/>
        <v>0</v>
      </c>
      <c r="D227" s="23">
        <f t="shared" si="1660"/>
        <v>0</v>
      </c>
      <c r="E227" s="23">
        <f t="shared" si="1660"/>
        <v>0</v>
      </c>
      <c r="F227" s="23">
        <f t="shared" si="1660"/>
        <v>0</v>
      </c>
      <c r="G227" s="23">
        <f t="shared" si="1660"/>
        <v>0</v>
      </c>
      <c r="H227" s="23">
        <f t="shared" si="1660"/>
        <v>0</v>
      </c>
      <c r="I227" s="23">
        <f t="shared" si="1660"/>
        <v>0</v>
      </c>
      <c r="J227" s="23">
        <f t="shared" si="1660"/>
        <v>0</v>
      </c>
      <c r="K227" s="23">
        <f t="shared" si="1660"/>
        <v>0</v>
      </c>
      <c r="L227" s="23">
        <f t="shared" si="1660"/>
        <v>0</v>
      </c>
      <c r="M227" s="23">
        <f t="shared" si="1660"/>
        <v>0</v>
      </c>
      <c r="N227" s="23">
        <f t="shared" si="1660"/>
        <v>0</v>
      </c>
      <c r="O227" s="23">
        <f t="shared" si="1660"/>
        <v>0</v>
      </c>
      <c r="P227" s="23">
        <f t="shared" si="1660"/>
        <v>0</v>
      </c>
      <c r="Q227" s="23">
        <f t="shared" si="1660"/>
        <v>0</v>
      </c>
      <c r="R227" s="23">
        <f t="shared" si="1660"/>
        <v>0</v>
      </c>
      <c r="S227" s="23">
        <f t="shared" si="1660"/>
        <v>0</v>
      </c>
      <c r="T227" s="23">
        <f t="shared" si="1660"/>
        <v>0</v>
      </c>
      <c r="U227" s="23">
        <f t="shared" si="1660"/>
        <v>0</v>
      </c>
      <c r="V227" s="23">
        <f t="shared" si="1660"/>
        <v>0</v>
      </c>
      <c r="W227" s="23">
        <f t="shared" si="1660"/>
        <v>0</v>
      </c>
      <c r="X227" s="23">
        <f t="shared" si="1660"/>
        <v>0</v>
      </c>
      <c r="Y227" s="23">
        <f t="shared" si="1660"/>
        <v>0</v>
      </c>
      <c r="Z227" s="23">
        <f t="shared" si="1660"/>
        <v>0</v>
      </c>
      <c r="AA227" s="23">
        <f t="shared" si="1660"/>
        <v>0</v>
      </c>
      <c r="AB227" s="23">
        <f t="shared" si="1660"/>
        <v>0</v>
      </c>
      <c r="AC227" s="23">
        <f t="shared" si="1660"/>
        <v>0</v>
      </c>
      <c r="AD227" s="23">
        <f t="shared" si="1660"/>
        <v>0</v>
      </c>
      <c r="AE227" s="23">
        <f t="shared" si="1660"/>
        <v>0</v>
      </c>
      <c r="AF227" s="23">
        <f t="shared" si="1660"/>
        <v>0</v>
      </c>
      <c r="AG227" s="23">
        <f t="shared" si="1660"/>
        <v>0</v>
      </c>
      <c r="AH227" s="23">
        <f t="shared" si="1660"/>
        <v>0</v>
      </c>
      <c r="AI227" s="23">
        <f t="shared" si="1660"/>
        <v>0</v>
      </c>
      <c r="AJ227" s="23">
        <f t="shared" si="1660"/>
        <v>0</v>
      </c>
      <c r="AK227" s="23">
        <f t="shared" si="1660"/>
        <v>0</v>
      </c>
      <c r="AL227" s="23">
        <f t="shared" si="1660"/>
        <v>0</v>
      </c>
      <c r="AM227" s="23">
        <f t="shared" si="1660"/>
        <v>0</v>
      </c>
      <c r="AN227" s="23">
        <f t="shared" si="1660"/>
        <v>0</v>
      </c>
      <c r="AO227" s="23">
        <f t="shared" si="1660"/>
        <v>0</v>
      </c>
      <c r="AP227" s="23">
        <f t="shared" si="1660"/>
        <v>0</v>
      </c>
      <c r="AQ227" s="23">
        <f t="shared" si="1660"/>
        <v>0</v>
      </c>
      <c r="AR227" s="23">
        <f t="shared" si="1660"/>
        <v>0</v>
      </c>
      <c r="AS227" s="23">
        <f t="shared" si="1660"/>
        <v>0</v>
      </c>
      <c r="AT227" s="23">
        <f t="shared" si="1660"/>
        <v>0</v>
      </c>
      <c r="AU227" s="23">
        <f t="shared" si="1660"/>
        <v>0</v>
      </c>
      <c r="AV227" s="23">
        <f t="shared" si="1660"/>
        <v>0</v>
      </c>
      <c r="AW227" s="23">
        <f t="shared" si="1660"/>
        <v>0</v>
      </c>
      <c r="AX227" s="23">
        <f t="shared" si="1660"/>
        <v>0</v>
      </c>
      <c r="AY227" s="23">
        <f t="shared" si="1660"/>
        <v>0</v>
      </c>
      <c r="AZ227" s="23">
        <f t="shared" si="1660"/>
        <v>0</v>
      </c>
      <c r="BA227" s="23">
        <f t="shared" si="1660"/>
        <v>0</v>
      </c>
      <c r="BB227" s="23">
        <f t="shared" si="1660"/>
        <v>0</v>
      </c>
      <c r="BC227" s="23">
        <f t="shared" si="1660"/>
        <v>0</v>
      </c>
      <c r="BD227" s="23">
        <f t="shared" si="1660"/>
        <v>0</v>
      </c>
      <c r="BE227" s="23">
        <f t="shared" si="1660"/>
        <v>0</v>
      </c>
      <c r="BF227" s="23">
        <f t="shared" si="1660"/>
        <v>0</v>
      </c>
      <c r="BG227" s="23">
        <f t="shared" si="1660"/>
        <v>0</v>
      </c>
      <c r="BH227" s="23">
        <f t="shared" si="1660"/>
        <v>0</v>
      </c>
      <c r="BI227" s="23">
        <f t="shared" si="1660"/>
        <v>0</v>
      </c>
      <c r="BJ227" s="23">
        <f t="shared" ref="BJ227:BU227" si="1661">BJ219*$B$64+BJ221*$C$64+BJ223*$D$64</f>
        <v>0</v>
      </c>
      <c r="BK227" s="23">
        <f t="shared" si="1661"/>
        <v>0</v>
      </c>
      <c r="BL227" s="23">
        <f t="shared" si="1661"/>
        <v>0</v>
      </c>
      <c r="BM227" s="23">
        <f t="shared" si="1661"/>
        <v>0</v>
      </c>
      <c r="BN227" s="23">
        <f t="shared" si="1661"/>
        <v>0</v>
      </c>
      <c r="BO227" s="23">
        <f t="shared" si="1661"/>
        <v>0</v>
      </c>
      <c r="BP227" s="23">
        <f t="shared" si="1661"/>
        <v>0</v>
      </c>
      <c r="BQ227" s="23">
        <f t="shared" si="1661"/>
        <v>0</v>
      </c>
      <c r="BR227" s="23">
        <f t="shared" si="1661"/>
        <v>0</v>
      </c>
      <c r="BS227" s="23">
        <f t="shared" si="1661"/>
        <v>0</v>
      </c>
      <c r="BT227" s="23">
        <f t="shared" si="1661"/>
        <v>0</v>
      </c>
      <c r="BU227" s="23">
        <f t="shared" si="1661"/>
        <v>0</v>
      </c>
    </row>
    <row r="228" spans="1:73" ht="15.75" customHeight="1" x14ac:dyDescent="0.2">
      <c r="A228" s="71" t="s">
        <v>733</v>
      </c>
      <c r="B228" s="23">
        <f t="shared" ref="B228:BI228" si="1662">B220*$B$66+B222*$C$66+B224*$D$66</f>
        <v>0</v>
      </c>
      <c r="C228" s="23">
        <f t="shared" si="1662"/>
        <v>0</v>
      </c>
      <c r="D228" s="23">
        <f t="shared" si="1662"/>
        <v>0</v>
      </c>
      <c r="E228" s="23">
        <f t="shared" si="1662"/>
        <v>0</v>
      </c>
      <c r="F228" s="23">
        <f t="shared" si="1662"/>
        <v>0</v>
      </c>
      <c r="G228" s="23">
        <f t="shared" si="1662"/>
        <v>0</v>
      </c>
      <c r="H228" s="23">
        <f t="shared" si="1662"/>
        <v>0</v>
      </c>
      <c r="I228" s="23">
        <f t="shared" si="1662"/>
        <v>0</v>
      </c>
      <c r="J228" s="23">
        <f t="shared" si="1662"/>
        <v>0</v>
      </c>
      <c r="K228" s="23">
        <f t="shared" si="1662"/>
        <v>0</v>
      </c>
      <c r="L228" s="23">
        <f t="shared" si="1662"/>
        <v>0</v>
      </c>
      <c r="M228" s="23">
        <f t="shared" si="1662"/>
        <v>0</v>
      </c>
      <c r="N228" s="23">
        <f t="shared" si="1662"/>
        <v>0</v>
      </c>
      <c r="O228" s="23">
        <f t="shared" si="1662"/>
        <v>0</v>
      </c>
      <c r="P228" s="23">
        <f t="shared" si="1662"/>
        <v>0</v>
      </c>
      <c r="Q228" s="23">
        <f t="shared" si="1662"/>
        <v>0</v>
      </c>
      <c r="R228" s="23">
        <f t="shared" si="1662"/>
        <v>0</v>
      </c>
      <c r="S228" s="23">
        <f t="shared" si="1662"/>
        <v>0</v>
      </c>
      <c r="T228" s="23">
        <f t="shared" si="1662"/>
        <v>0</v>
      </c>
      <c r="U228" s="23">
        <f t="shared" si="1662"/>
        <v>0</v>
      </c>
      <c r="V228" s="23">
        <f t="shared" si="1662"/>
        <v>0</v>
      </c>
      <c r="W228" s="23">
        <f t="shared" si="1662"/>
        <v>0</v>
      </c>
      <c r="X228" s="23">
        <f t="shared" si="1662"/>
        <v>0</v>
      </c>
      <c r="Y228" s="23">
        <f t="shared" si="1662"/>
        <v>0</v>
      </c>
      <c r="Z228" s="23">
        <f t="shared" si="1662"/>
        <v>0</v>
      </c>
      <c r="AA228" s="23">
        <f t="shared" si="1662"/>
        <v>0</v>
      </c>
      <c r="AB228" s="23">
        <f t="shared" si="1662"/>
        <v>0</v>
      </c>
      <c r="AC228" s="23">
        <f t="shared" si="1662"/>
        <v>0</v>
      </c>
      <c r="AD228" s="23">
        <f t="shared" si="1662"/>
        <v>0</v>
      </c>
      <c r="AE228" s="23">
        <f t="shared" si="1662"/>
        <v>0</v>
      </c>
      <c r="AF228" s="23">
        <f t="shared" si="1662"/>
        <v>0</v>
      </c>
      <c r="AG228" s="23">
        <f t="shared" si="1662"/>
        <v>0</v>
      </c>
      <c r="AH228" s="23">
        <f t="shared" si="1662"/>
        <v>0</v>
      </c>
      <c r="AI228" s="23">
        <f t="shared" si="1662"/>
        <v>0</v>
      </c>
      <c r="AJ228" s="23">
        <f t="shared" si="1662"/>
        <v>0</v>
      </c>
      <c r="AK228" s="23">
        <f t="shared" si="1662"/>
        <v>0</v>
      </c>
      <c r="AL228" s="23">
        <f t="shared" si="1662"/>
        <v>0</v>
      </c>
      <c r="AM228" s="23">
        <f t="shared" si="1662"/>
        <v>0</v>
      </c>
      <c r="AN228" s="23">
        <f t="shared" si="1662"/>
        <v>0</v>
      </c>
      <c r="AO228" s="23">
        <f t="shared" si="1662"/>
        <v>0</v>
      </c>
      <c r="AP228" s="23">
        <f t="shared" si="1662"/>
        <v>0</v>
      </c>
      <c r="AQ228" s="23">
        <f t="shared" si="1662"/>
        <v>0</v>
      </c>
      <c r="AR228" s="23">
        <f t="shared" si="1662"/>
        <v>0</v>
      </c>
      <c r="AS228" s="23">
        <f t="shared" si="1662"/>
        <v>0</v>
      </c>
      <c r="AT228" s="23">
        <f t="shared" si="1662"/>
        <v>0</v>
      </c>
      <c r="AU228" s="23">
        <f t="shared" si="1662"/>
        <v>0</v>
      </c>
      <c r="AV228" s="23">
        <f t="shared" si="1662"/>
        <v>0</v>
      </c>
      <c r="AW228" s="23">
        <f t="shared" si="1662"/>
        <v>0</v>
      </c>
      <c r="AX228" s="23">
        <f t="shared" si="1662"/>
        <v>0</v>
      </c>
      <c r="AY228" s="23">
        <f t="shared" si="1662"/>
        <v>0</v>
      </c>
      <c r="AZ228" s="23">
        <f t="shared" si="1662"/>
        <v>0</v>
      </c>
      <c r="BA228" s="23">
        <f t="shared" si="1662"/>
        <v>0</v>
      </c>
      <c r="BB228" s="23">
        <f t="shared" si="1662"/>
        <v>0</v>
      </c>
      <c r="BC228" s="23">
        <f t="shared" si="1662"/>
        <v>0</v>
      </c>
      <c r="BD228" s="23">
        <f t="shared" si="1662"/>
        <v>0</v>
      </c>
      <c r="BE228" s="23">
        <f t="shared" si="1662"/>
        <v>0</v>
      </c>
      <c r="BF228" s="23">
        <f t="shared" si="1662"/>
        <v>0</v>
      </c>
      <c r="BG228" s="23">
        <f t="shared" si="1662"/>
        <v>0</v>
      </c>
      <c r="BH228" s="23">
        <f t="shared" si="1662"/>
        <v>0</v>
      </c>
      <c r="BI228" s="23">
        <f t="shared" si="1662"/>
        <v>0</v>
      </c>
      <c r="BJ228" s="23">
        <f t="shared" ref="BJ228:BU228" si="1663">BJ220*$B$66+BJ222*$C$66+BJ224*$D$66</f>
        <v>0</v>
      </c>
      <c r="BK228" s="23">
        <f t="shared" si="1663"/>
        <v>0</v>
      </c>
      <c r="BL228" s="23">
        <f t="shared" si="1663"/>
        <v>0</v>
      </c>
      <c r="BM228" s="23">
        <f t="shared" si="1663"/>
        <v>0</v>
      </c>
      <c r="BN228" s="23">
        <f t="shared" si="1663"/>
        <v>0</v>
      </c>
      <c r="BO228" s="23">
        <f t="shared" si="1663"/>
        <v>0</v>
      </c>
      <c r="BP228" s="23">
        <f t="shared" si="1663"/>
        <v>0</v>
      </c>
      <c r="BQ228" s="23">
        <f t="shared" si="1663"/>
        <v>0</v>
      </c>
      <c r="BR228" s="23">
        <f t="shared" si="1663"/>
        <v>0</v>
      </c>
      <c r="BS228" s="23">
        <f t="shared" si="1663"/>
        <v>0</v>
      </c>
      <c r="BT228" s="23">
        <f t="shared" si="1663"/>
        <v>0</v>
      </c>
      <c r="BU228" s="23">
        <f t="shared" si="1663"/>
        <v>0</v>
      </c>
    </row>
    <row r="229" spans="1:73" ht="15.75" customHeight="1" thickBot="1" x14ac:dyDescent="0.25">
      <c r="A229" s="71" t="s">
        <v>734</v>
      </c>
      <c r="B229" s="120">
        <f t="shared" ref="B229:BI229" si="1664">SUM(B226:B228)</f>
        <v>0</v>
      </c>
      <c r="C229" s="120">
        <f t="shared" si="1664"/>
        <v>0</v>
      </c>
      <c r="D229" s="120">
        <f t="shared" si="1664"/>
        <v>0</v>
      </c>
      <c r="E229" s="120">
        <f t="shared" si="1664"/>
        <v>0</v>
      </c>
      <c r="F229" s="120">
        <f t="shared" si="1664"/>
        <v>0</v>
      </c>
      <c r="G229" s="120">
        <f t="shared" si="1664"/>
        <v>0</v>
      </c>
      <c r="H229" s="120">
        <f t="shared" si="1664"/>
        <v>0</v>
      </c>
      <c r="I229" s="120">
        <f t="shared" si="1664"/>
        <v>0</v>
      </c>
      <c r="J229" s="120">
        <f t="shared" si="1664"/>
        <v>0</v>
      </c>
      <c r="K229" s="120">
        <f t="shared" si="1664"/>
        <v>0</v>
      </c>
      <c r="L229" s="120">
        <f t="shared" si="1664"/>
        <v>0</v>
      </c>
      <c r="M229" s="120">
        <f t="shared" si="1664"/>
        <v>0</v>
      </c>
      <c r="N229" s="120">
        <f t="shared" si="1664"/>
        <v>0</v>
      </c>
      <c r="O229" s="120">
        <f t="shared" si="1664"/>
        <v>0</v>
      </c>
      <c r="P229" s="120">
        <f t="shared" si="1664"/>
        <v>0</v>
      </c>
      <c r="Q229" s="120">
        <f t="shared" si="1664"/>
        <v>0</v>
      </c>
      <c r="R229" s="120">
        <f t="shared" si="1664"/>
        <v>0</v>
      </c>
      <c r="S229" s="120">
        <f t="shared" si="1664"/>
        <v>0</v>
      </c>
      <c r="T229" s="120">
        <f t="shared" si="1664"/>
        <v>0</v>
      </c>
      <c r="U229" s="120">
        <f t="shared" si="1664"/>
        <v>0</v>
      </c>
      <c r="V229" s="120">
        <f t="shared" si="1664"/>
        <v>0</v>
      </c>
      <c r="W229" s="120">
        <f t="shared" si="1664"/>
        <v>0</v>
      </c>
      <c r="X229" s="120">
        <f t="shared" si="1664"/>
        <v>0</v>
      </c>
      <c r="Y229" s="120">
        <f t="shared" si="1664"/>
        <v>0</v>
      </c>
      <c r="Z229" s="120">
        <f t="shared" si="1664"/>
        <v>0</v>
      </c>
      <c r="AA229" s="120">
        <f t="shared" si="1664"/>
        <v>0</v>
      </c>
      <c r="AB229" s="120">
        <f t="shared" si="1664"/>
        <v>0</v>
      </c>
      <c r="AC229" s="120">
        <f t="shared" si="1664"/>
        <v>0</v>
      </c>
      <c r="AD229" s="120">
        <f t="shared" si="1664"/>
        <v>0</v>
      </c>
      <c r="AE229" s="120">
        <f t="shared" si="1664"/>
        <v>0</v>
      </c>
      <c r="AF229" s="120">
        <f t="shared" si="1664"/>
        <v>0</v>
      </c>
      <c r="AG229" s="120">
        <f t="shared" si="1664"/>
        <v>0</v>
      </c>
      <c r="AH229" s="120">
        <f t="shared" si="1664"/>
        <v>0</v>
      </c>
      <c r="AI229" s="120">
        <f t="shared" si="1664"/>
        <v>0</v>
      </c>
      <c r="AJ229" s="120">
        <f t="shared" si="1664"/>
        <v>0</v>
      </c>
      <c r="AK229" s="120">
        <f t="shared" si="1664"/>
        <v>0</v>
      </c>
      <c r="AL229" s="120">
        <f t="shared" si="1664"/>
        <v>0</v>
      </c>
      <c r="AM229" s="120">
        <f t="shared" si="1664"/>
        <v>0</v>
      </c>
      <c r="AN229" s="120">
        <f t="shared" si="1664"/>
        <v>0</v>
      </c>
      <c r="AO229" s="120">
        <f t="shared" si="1664"/>
        <v>0</v>
      </c>
      <c r="AP229" s="120">
        <f t="shared" si="1664"/>
        <v>0</v>
      </c>
      <c r="AQ229" s="120">
        <f t="shared" si="1664"/>
        <v>0</v>
      </c>
      <c r="AR229" s="120">
        <f t="shared" si="1664"/>
        <v>0</v>
      </c>
      <c r="AS229" s="120">
        <f t="shared" si="1664"/>
        <v>0</v>
      </c>
      <c r="AT229" s="120">
        <f t="shared" si="1664"/>
        <v>0</v>
      </c>
      <c r="AU229" s="120">
        <f t="shared" si="1664"/>
        <v>0</v>
      </c>
      <c r="AV229" s="120">
        <f t="shared" si="1664"/>
        <v>0</v>
      </c>
      <c r="AW229" s="120">
        <f t="shared" si="1664"/>
        <v>0</v>
      </c>
      <c r="AX229" s="120">
        <f t="shared" si="1664"/>
        <v>0</v>
      </c>
      <c r="AY229" s="120">
        <f t="shared" si="1664"/>
        <v>0</v>
      </c>
      <c r="AZ229" s="120">
        <f t="shared" si="1664"/>
        <v>0</v>
      </c>
      <c r="BA229" s="120">
        <f t="shared" si="1664"/>
        <v>0</v>
      </c>
      <c r="BB229" s="120">
        <f t="shared" si="1664"/>
        <v>0</v>
      </c>
      <c r="BC229" s="120">
        <f t="shared" si="1664"/>
        <v>0</v>
      </c>
      <c r="BD229" s="120">
        <f t="shared" si="1664"/>
        <v>0</v>
      </c>
      <c r="BE229" s="120">
        <f t="shared" si="1664"/>
        <v>0</v>
      </c>
      <c r="BF229" s="120">
        <f t="shared" si="1664"/>
        <v>0</v>
      </c>
      <c r="BG229" s="120">
        <f t="shared" si="1664"/>
        <v>0</v>
      </c>
      <c r="BH229" s="120">
        <f t="shared" si="1664"/>
        <v>0</v>
      </c>
      <c r="BI229" s="120">
        <f t="shared" si="1664"/>
        <v>0</v>
      </c>
      <c r="BJ229" s="120">
        <f t="shared" ref="BJ229:BU229" si="1665">SUM(BJ226:BJ228)</f>
        <v>0</v>
      </c>
      <c r="BK229" s="120">
        <f t="shared" si="1665"/>
        <v>0</v>
      </c>
      <c r="BL229" s="120">
        <f t="shared" si="1665"/>
        <v>0</v>
      </c>
      <c r="BM229" s="120">
        <f t="shared" si="1665"/>
        <v>0</v>
      </c>
      <c r="BN229" s="120">
        <f t="shared" si="1665"/>
        <v>0</v>
      </c>
      <c r="BO229" s="120">
        <f t="shared" si="1665"/>
        <v>0</v>
      </c>
      <c r="BP229" s="120">
        <f t="shared" si="1665"/>
        <v>0</v>
      </c>
      <c r="BQ229" s="120">
        <f t="shared" si="1665"/>
        <v>0</v>
      </c>
      <c r="BR229" s="120">
        <f t="shared" si="1665"/>
        <v>0</v>
      </c>
      <c r="BS229" s="120">
        <f t="shared" si="1665"/>
        <v>0</v>
      </c>
      <c r="BT229" s="120">
        <f t="shared" si="1665"/>
        <v>0</v>
      </c>
      <c r="BU229" s="120">
        <f t="shared" si="1665"/>
        <v>0</v>
      </c>
    </row>
    <row r="230" spans="1:73" ht="15.75" customHeight="1" thickTop="1" x14ac:dyDescent="0.15"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  <c r="AI230" s="23"/>
      <c r="AJ230" s="23"/>
      <c r="AK230" s="23"/>
      <c r="AL230" s="23"/>
      <c r="AM230" s="23"/>
      <c r="AN230" s="23"/>
      <c r="AO230" s="23"/>
      <c r="AP230" s="23"/>
      <c r="AQ230" s="23"/>
      <c r="AR230" s="23"/>
      <c r="AS230" s="23"/>
      <c r="AT230" s="23"/>
      <c r="AU230" s="23"/>
      <c r="AV230" s="23"/>
      <c r="AW230" s="23"/>
      <c r="AX230" s="23"/>
      <c r="AY230" s="23"/>
      <c r="AZ230" s="23"/>
      <c r="BA230" s="23"/>
      <c r="BB230" s="23"/>
      <c r="BC230" s="23"/>
      <c r="BD230" s="23"/>
      <c r="BE230" s="23"/>
      <c r="BF230" s="23"/>
      <c r="BG230" s="23"/>
      <c r="BH230" s="23"/>
      <c r="BI230" s="23"/>
      <c r="BJ230" s="23"/>
      <c r="BK230" s="23"/>
      <c r="BL230" s="23"/>
      <c r="BM230" s="23"/>
      <c r="BN230" s="23"/>
      <c r="BO230" s="23"/>
      <c r="BP230" s="23"/>
      <c r="BQ230" s="23"/>
      <c r="BR230" s="23"/>
      <c r="BS230" s="23"/>
      <c r="BT230" s="23"/>
      <c r="BU230" s="23"/>
    </row>
    <row r="231" spans="1:73" ht="15.75" customHeight="1" x14ac:dyDescent="0.2">
      <c r="A231" s="71" t="s">
        <v>735</v>
      </c>
      <c r="B231" s="23">
        <f t="shared" ref="B231:BI231" si="1666">((B220*$B$67)+(B222*$C$67)+(B224*$D$67))/12</f>
        <v>0</v>
      </c>
      <c r="C231" s="23">
        <f t="shared" si="1666"/>
        <v>0</v>
      </c>
      <c r="D231" s="23">
        <f t="shared" si="1666"/>
        <v>0</v>
      </c>
      <c r="E231" s="23">
        <f t="shared" si="1666"/>
        <v>0</v>
      </c>
      <c r="F231" s="23">
        <f t="shared" si="1666"/>
        <v>0</v>
      </c>
      <c r="G231" s="23">
        <f t="shared" si="1666"/>
        <v>0</v>
      </c>
      <c r="H231" s="23">
        <f t="shared" si="1666"/>
        <v>0</v>
      </c>
      <c r="I231" s="23">
        <f t="shared" si="1666"/>
        <v>0</v>
      </c>
      <c r="J231" s="23">
        <f t="shared" si="1666"/>
        <v>0</v>
      </c>
      <c r="K231" s="23">
        <f t="shared" si="1666"/>
        <v>0</v>
      </c>
      <c r="L231" s="23">
        <f t="shared" si="1666"/>
        <v>0</v>
      </c>
      <c r="M231" s="23">
        <f t="shared" si="1666"/>
        <v>0</v>
      </c>
      <c r="N231" s="23">
        <f t="shared" si="1666"/>
        <v>0</v>
      </c>
      <c r="O231" s="23">
        <f t="shared" si="1666"/>
        <v>0</v>
      </c>
      <c r="P231" s="23">
        <f t="shared" si="1666"/>
        <v>0</v>
      </c>
      <c r="Q231" s="23">
        <f t="shared" si="1666"/>
        <v>0</v>
      </c>
      <c r="R231" s="23">
        <f t="shared" si="1666"/>
        <v>0</v>
      </c>
      <c r="S231" s="23">
        <f t="shared" si="1666"/>
        <v>0</v>
      </c>
      <c r="T231" s="23">
        <f t="shared" si="1666"/>
        <v>0</v>
      </c>
      <c r="U231" s="23">
        <f t="shared" si="1666"/>
        <v>0</v>
      </c>
      <c r="V231" s="23">
        <f t="shared" si="1666"/>
        <v>0</v>
      </c>
      <c r="W231" s="23">
        <f t="shared" si="1666"/>
        <v>0</v>
      </c>
      <c r="X231" s="23">
        <f t="shared" si="1666"/>
        <v>0</v>
      </c>
      <c r="Y231" s="23">
        <f t="shared" si="1666"/>
        <v>0</v>
      </c>
      <c r="Z231" s="23">
        <f t="shared" si="1666"/>
        <v>0</v>
      </c>
      <c r="AA231" s="23">
        <f t="shared" si="1666"/>
        <v>0</v>
      </c>
      <c r="AB231" s="23">
        <f t="shared" si="1666"/>
        <v>0</v>
      </c>
      <c r="AC231" s="23">
        <f t="shared" si="1666"/>
        <v>0</v>
      </c>
      <c r="AD231" s="23">
        <f t="shared" si="1666"/>
        <v>0</v>
      </c>
      <c r="AE231" s="23">
        <f t="shared" si="1666"/>
        <v>0</v>
      </c>
      <c r="AF231" s="23">
        <f t="shared" si="1666"/>
        <v>0</v>
      </c>
      <c r="AG231" s="23">
        <f t="shared" si="1666"/>
        <v>0</v>
      </c>
      <c r="AH231" s="23">
        <f t="shared" si="1666"/>
        <v>0</v>
      </c>
      <c r="AI231" s="23">
        <f t="shared" si="1666"/>
        <v>0</v>
      </c>
      <c r="AJ231" s="23">
        <f t="shared" si="1666"/>
        <v>0</v>
      </c>
      <c r="AK231" s="23">
        <f t="shared" si="1666"/>
        <v>0</v>
      </c>
      <c r="AL231" s="23">
        <f t="shared" si="1666"/>
        <v>0</v>
      </c>
      <c r="AM231" s="23">
        <f t="shared" si="1666"/>
        <v>0</v>
      </c>
      <c r="AN231" s="23">
        <f t="shared" si="1666"/>
        <v>0</v>
      </c>
      <c r="AO231" s="23">
        <f t="shared" si="1666"/>
        <v>0</v>
      </c>
      <c r="AP231" s="23">
        <f t="shared" si="1666"/>
        <v>0</v>
      </c>
      <c r="AQ231" s="23">
        <f t="shared" si="1666"/>
        <v>0</v>
      </c>
      <c r="AR231" s="23">
        <f t="shared" si="1666"/>
        <v>0</v>
      </c>
      <c r="AS231" s="23">
        <f t="shared" si="1666"/>
        <v>0</v>
      </c>
      <c r="AT231" s="23">
        <f t="shared" si="1666"/>
        <v>0</v>
      </c>
      <c r="AU231" s="23">
        <f t="shared" si="1666"/>
        <v>0</v>
      </c>
      <c r="AV231" s="23">
        <f t="shared" si="1666"/>
        <v>0</v>
      </c>
      <c r="AW231" s="23">
        <f t="shared" si="1666"/>
        <v>0</v>
      </c>
      <c r="AX231" s="23">
        <f t="shared" si="1666"/>
        <v>0</v>
      </c>
      <c r="AY231" s="23">
        <f t="shared" si="1666"/>
        <v>0</v>
      </c>
      <c r="AZ231" s="23">
        <f t="shared" si="1666"/>
        <v>0</v>
      </c>
      <c r="BA231" s="23">
        <f t="shared" si="1666"/>
        <v>0</v>
      </c>
      <c r="BB231" s="23">
        <f t="shared" si="1666"/>
        <v>0</v>
      </c>
      <c r="BC231" s="23">
        <f t="shared" si="1666"/>
        <v>0</v>
      </c>
      <c r="BD231" s="23">
        <f t="shared" si="1666"/>
        <v>0</v>
      </c>
      <c r="BE231" s="23">
        <f t="shared" si="1666"/>
        <v>0</v>
      </c>
      <c r="BF231" s="23">
        <f t="shared" si="1666"/>
        <v>0</v>
      </c>
      <c r="BG231" s="23">
        <f t="shared" si="1666"/>
        <v>0</v>
      </c>
      <c r="BH231" s="23">
        <f t="shared" si="1666"/>
        <v>0</v>
      </c>
      <c r="BI231" s="23">
        <f t="shared" si="1666"/>
        <v>0</v>
      </c>
      <c r="BJ231" s="23">
        <f t="shared" ref="BJ231:BU231" si="1667">((BJ220*$B$67)+(BJ222*$C$67)+(BJ224*$D$67))/12</f>
        <v>0</v>
      </c>
      <c r="BK231" s="23">
        <f t="shared" si="1667"/>
        <v>0</v>
      </c>
      <c r="BL231" s="23">
        <f t="shared" si="1667"/>
        <v>0</v>
      </c>
      <c r="BM231" s="23">
        <f t="shared" si="1667"/>
        <v>0</v>
      </c>
      <c r="BN231" s="23">
        <f t="shared" si="1667"/>
        <v>0</v>
      </c>
      <c r="BO231" s="23">
        <f t="shared" si="1667"/>
        <v>0</v>
      </c>
      <c r="BP231" s="23">
        <f t="shared" si="1667"/>
        <v>0</v>
      </c>
      <c r="BQ231" s="23">
        <f t="shared" si="1667"/>
        <v>0</v>
      </c>
      <c r="BR231" s="23">
        <f t="shared" si="1667"/>
        <v>0</v>
      </c>
      <c r="BS231" s="23">
        <f t="shared" si="1667"/>
        <v>0</v>
      </c>
      <c r="BT231" s="23">
        <f t="shared" si="1667"/>
        <v>0</v>
      </c>
      <c r="BU231" s="23">
        <f t="shared" si="1667"/>
        <v>0</v>
      </c>
    </row>
    <row r="232" spans="1:73" ht="15.75" customHeight="1" x14ac:dyDescent="0.2">
      <c r="A232" s="71" t="s">
        <v>736</v>
      </c>
      <c r="B232" s="23">
        <f t="shared" ref="B232:BI232" si="1668">(B219*$B$64)+(B221*$C$64)+(B223*$D$64)</f>
        <v>0</v>
      </c>
      <c r="C232" s="23">
        <f t="shared" si="1668"/>
        <v>0</v>
      </c>
      <c r="D232" s="23">
        <f t="shared" si="1668"/>
        <v>0</v>
      </c>
      <c r="E232" s="23">
        <f t="shared" si="1668"/>
        <v>0</v>
      </c>
      <c r="F232" s="23">
        <f t="shared" si="1668"/>
        <v>0</v>
      </c>
      <c r="G232" s="23">
        <f t="shared" si="1668"/>
        <v>0</v>
      </c>
      <c r="H232" s="23">
        <f t="shared" si="1668"/>
        <v>0</v>
      </c>
      <c r="I232" s="23">
        <f t="shared" si="1668"/>
        <v>0</v>
      </c>
      <c r="J232" s="23">
        <f t="shared" si="1668"/>
        <v>0</v>
      </c>
      <c r="K232" s="23">
        <f t="shared" si="1668"/>
        <v>0</v>
      </c>
      <c r="L232" s="23">
        <f t="shared" si="1668"/>
        <v>0</v>
      </c>
      <c r="M232" s="23">
        <f t="shared" si="1668"/>
        <v>0</v>
      </c>
      <c r="N232" s="23">
        <f t="shared" si="1668"/>
        <v>0</v>
      </c>
      <c r="O232" s="23">
        <f t="shared" si="1668"/>
        <v>0</v>
      </c>
      <c r="P232" s="23">
        <f t="shared" si="1668"/>
        <v>0</v>
      </c>
      <c r="Q232" s="23">
        <f t="shared" si="1668"/>
        <v>0</v>
      </c>
      <c r="R232" s="23">
        <f t="shared" si="1668"/>
        <v>0</v>
      </c>
      <c r="S232" s="23">
        <f t="shared" si="1668"/>
        <v>0</v>
      </c>
      <c r="T232" s="23">
        <f t="shared" si="1668"/>
        <v>0</v>
      </c>
      <c r="U232" s="23">
        <f t="shared" si="1668"/>
        <v>0</v>
      </c>
      <c r="V232" s="23">
        <f t="shared" si="1668"/>
        <v>0</v>
      </c>
      <c r="W232" s="23">
        <f t="shared" si="1668"/>
        <v>0</v>
      </c>
      <c r="X232" s="23">
        <f t="shared" si="1668"/>
        <v>0</v>
      </c>
      <c r="Y232" s="23">
        <f t="shared" si="1668"/>
        <v>0</v>
      </c>
      <c r="Z232" s="23">
        <f t="shared" si="1668"/>
        <v>0</v>
      </c>
      <c r="AA232" s="23">
        <f t="shared" si="1668"/>
        <v>0</v>
      </c>
      <c r="AB232" s="23">
        <f t="shared" si="1668"/>
        <v>0</v>
      </c>
      <c r="AC232" s="23">
        <f t="shared" si="1668"/>
        <v>0</v>
      </c>
      <c r="AD232" s="23">
        <f t="shared" si="1668"/>
        <v>0</v>
      </c>
      <c r="AE232" s="23">
        <f t="shared" si="1668"/>
        <v>0</v>
      </c>
      <c r="AF232" s="23">
        <f t="shared" si="1668"/>
        <v>0</v>
      </c>
      <c r="AG232" s="23">
        <f t="shared" si="1668"/>
        <v>0</v>
      </c>
      <c r="AH232" s="23">
        <f t="shared" si="1668"/>
        <v>0</v>
      </c>
      <c r="AI232" s="23">
        <f t="shared" si="1668"/>
        <v>0</v>
      </c>
      <c r="AJ232" s="23">
        <f t="shared" si="1668"/>
        <v>0</v>
      </c>
      <c r="AK232" s="23">
        <f t="shared" si="1668"/>
        <v>0</v>
      </c>
      <c r="AL232" s="23">
        <f t="shared" si="1668"/>
        <v>0</v>
      </c>
      <c r="AM232" s="23">
        <f t="shared" si="1668"/>
        <v>0</v>
      </c>
      <c r="AN232" s="23">
        <f t="shared" si="1668"/>
        <v>0</v>
      </c>
      <c r="AO232" s="23">
        <f t="shared" si="1668"/>
        <v>0</v>
      </c>
      <c r="AP232" s="23">
        <f t="shared" si="1668"/>
        <v>0</v>
      </c>
      <c r="AQ232" s="23">
        <f t="shared" si="1668"/>
        <v>0</v>
      </c>
      <c r="AR232" s="23">
        <f t="shared" si="1668"/>
        <v>0</v>
      </c>
      <c r="AS232" s="23">
        <f t="shared" si="1668"/>
        <v>0</v>
      </c>
      <c r="AT232" s="23">
        <f t="shared" si="1668"/>
        <v>0</v>
      </c>
      <c r="AU232" s="23">
        <f t="shared" si="1668"/>
        <v>0</v>
      </c>
      <c r="AV232" s="23">
        <f t="shared" si="1668"/>
        <v>0</v>
      </c>
      <c r="AW232" s="23">
        <f t="shared" si="1668"/>
        <v>0</v>
      </c>
      <c r="AX232" s="23">
        <f t="shared" si="1668"/>
        <v>0</v>
      </c>
      <c r="AY232" s="23">
        <f t="shared" si="1668"/>
        <v>0</v>
      </c>
      <c r="AZ232" s="23">
        <f t="shared" si="1668"/>
        <v>0</v>
      </c>
      <c r="BA232" s="23">
        <f t="shared" si="1668"/>
        <v>0</v>
      </c>
      <c r="BB232" s="23">
        <f t="shared" si="1668"/>
        <v>0</v>
      </c>
      <c r="BC232" s="23">
        <f t="shared" si="1668"/>
        <v>0</v>
      </c>
      <c r="BD232" s="23">
        <f t="shared" si="1668"/>
        <v>0</v>
      </c>
      <c r="BE232" s="23">
        <f t="shared" si="1668"/>
        <v>0</v>
      </c>
      <c r="BF232" s="23">
        <f t="shared" si="1668"/>
        <v>0</v>
      </c>
      <c r="BG232" s="23">
        <f t="shared" si="1668"/>
        <v>0</v>
      </c>
      <c r="BH232" s="23">
        <f t="shared" si="1668"/>
        <v>0</v>
      </c>
      <c r="BI232" s="23">
        <f t="shared" si="1668"/>
        <v>0</v>
      </c>
      <c r="BJ232" s="23">
        <f t="shared" ref="BJ232:BU232" si="1669">(BJ219*$B$64)+(BJ221*$C$64)+(BJ223*$D$64)</f>
        <v>0</v>
      </c>
      <c r="BK232" s="23">
        <f t="shared" si="1669"/>
        <v>0</v>
      </c>
      <c r="BL232" s="23">
        <f t="shared" si="1669"/>
        <v>0</v>
      </c>
      <c r="BM232" s="23">
        <f t="shared" si="1669"/>
        <v>0</v>
      </c>
      <c r="BN232" s="23">
        <f t="shared" si="1669"/>
        <v>0</v>
      </c>
      <c r="BO232" s="23">
        <f t="shared" si="1669"/>
        <v>0</v>
      </c>
      <c r="BP232" s="23">
        <f t="shared" si="1669"/>
        <v>0</v>
      </c>
      <c r="BQ232" s="23">
        <f t="shared" si="1669"/>
        <v>0</v>
      </c>
      <c r="BR232" s="23">
        <f t="shared" si="1669"/>
        <v>0</v>
      </c>
      <c r="BS232" s="23">
        <f t="shared" si="1669"/>
        <v>0</v>
      </c>
      <c r="BT232" s="23">
        <f t="shared" si="1669"/>
        <v>0</v>
      </c>
      <c r="BU232" s="23">
        <f t="shared" si="1669"/>
        <v>0</v>
      </c>
    </row>
    <row r="233" spans="1:73" ht="15.75" customHeight="1" x14ac:dyDescent="0.2">
      <c r="A233" s="71" t="s">
        <v>737</v>
      </c>
      <c r="B233" s="23">
        <f t="shared" ref="B233:BI233" si="1670">(B220*$B$66)+(B222*$C$66)+(B224*$D$66)</f>
        <v>0</v>
      </c>
      <c r="C233" s="23">
        <f t="shared" si="1670"/>
        <v>0</v>
      </c>
      <c r="D233" s="23">
        <f t="shared" si="1670"/>
        <v>0</v>
      </c>
      <c r="E233" s="23">
        <f t="shared" si="1670"/>
        <v>0</v>
      </c>
      <c r="F233" s="23">
        <f t="shared" si="1670"/>
        <v>0</v>
      </c>
      <c r="G233" s="23">
        <f t="shared" si="1670"/>
        <v>0</v>
      </c>
      <c r="H233" s="23">
        <f t="shared" si="1670"/>
        <v>0</v>
      </c>
      <c r="I233" s="23">
        <f t="shared" si="1670"/>
        <v>0</v>
      </c>
      <c r="J233" s="23">
        <f t="shared" si="1670"/>
        <v>0</v>
      </c>
      <c r="K233" s="23">
        <f t="shared" si="1670"/>
        <v>0</v>
      </c>
      <c r="L233" s="23">
        <f t="shared" si="1670"/>
        <v>0</v>
      </c>
      <c r="M233" s="23">
        <f t="shared" si="1670"/>
        <v>0</v>
      </c>
      <c r="N233" s="23">
        <f t="shared" si="1670"/>
        <v>0</v>
      </c>
      <c r="O233" s="23">
        <f t="shared" si="1670"/>
        <v>0</v>
      </c>
      <c r="P233" s="23">
        <f t="shared" si="1670"/>
        <v>0</v>
      </c>
      <c r="Q233" s="23">
        <f t="shared" si="1670"/>
        <v>0</v>
      </c>
      <c r="R233" s="23">
        <f t="shared" si="1670"/>
        <v>0</v>
      </c>
      <c r="S233" s="23">
        <f t="shared" si="1670"/>
        <v>0</v>
      </c>
      <c r="T233" s="23">
        <f t="shared" si="1670"/>
        <v>0</v>
      </c>
      <c r="U233" s="23">
        <f t="shared" si="1670"/>
        <v>0</v>
      </c>
      <c r="V233" s="23">
        <f t="shared" si="1670"/>
        <v>0</v>
      </c>
      <c r="W233" s="23">
        <f t="shared" si="1670"/>
        <v>0</v>
      </c>
      <c r="X233" s="23">
        <f t="shared" si="1670"/>
        <v>0</v>
      </c>
      <c r="Y233" s="23">
        <f t="shared" si="1670"/>
        <v>0</v>
      </c>
      <c r="Z233" s="23">
        <f t="shared" si="1670"/>
        <v>0</v>
      </c>
      <c r="AA233" s="23">
        <f t="shared" si="1670"/>
        <v>0</v>
      </c>
      <c r="AB233" s="23">
        <f t="shared" si="1670"/>
        <v>0</v>
      </c>
      <c r="AC233" s="23">
        <f t="shared" si="1670"/>
        <v>0</v>
      </c>
      <c r="AD233" s="23">
        <f t="shared" si="1670"/>
        <v>0</v>
      </c>
      <c r="AE233" s="23">
        <f t="shared" si="1670"/>
        <v>0</v>
      </c>
      <c r="AF233" s="23">
        <f t="shared" si="1670"/>
        <v>0</v>
      </c>
      <c r="AG233" s="23">
        <f t="shared" si="1670"/>
        <v>0</v>
      </c>
      <c r="AH233" s="23">
        <f t="shared" si="1670"/>
        <v>0</v>
      </c>
      <c r="AI233" s="23">
        <f t="shared" si="1670"/>
        <v>0</v>
      </c>
      <c r="AJ233" s="23">
        <f t="shared" si="1670"/>
        <v>0</v>
      </c>
      <c r="AK233" s="23">
        <f t="shared" si="1670"/>
        <v>0</v>
      </c>
      <c r="AL233" s="23">
        <f t="shared" si="1670"/>
        <v>0</v>
      </c>
      <c r="AM233" s="23">
        <f t="shared" si="1670"/>
        <v>0</v>
      </c>
      <c r="AN233" s="23">
        <f t="shared" si="1670"/>
        <v>0</v>
      </c>
      <c r="AO233" s="23">
        <f t="shared" si="1670"/>
        <v>0</v>
      </c>
      <c r="AP233" s="23">
        <f t="shared" si="1670"/>
        <v>0</v>
      </c>
      <c r="AQ233" s="23">
        <f t="shared" si="1670"/>
        <v>0</v>
      </c>
      <c r="AR233" s="23">
        <f t="shared" si="1670"/>
        <v>0</v>
      </c>
      <c r="AS233" s="23">
        <f t="shared" si="1670"/>
        <v>0</v>
      </c>
      <c r="AT233" s="23">
        <f t="shared" si="1670"/>
        <v>0</v>
      </c>
      <c r="AU233" s="23">
        <f t="shared" si="1670"/>
        <v>0</v>
      </c>
      <c r="AV233" s="23">
        <f t="shared" si="1670"/>
        <v>0</v>
      </c>
      <c r="AW233" s="23">
        <f t="shared" si="1670"/>
        <v>0</v>
      </c>
      <c r="AX233" s="23">
        <f t="shared" si="1670"/>
        <v>0</v>
      </c>
      <c r="AY233" s="23">
        <f t="shared" si="1670"/>
        <v>0</v>
      </c>
      <c r="AZ233" s="23">
        <f t="shared" si="1670"/>
        <v>0</v>
      </c>
      <c r="BA233" s="23">
        <f t="shared" si="1670"/>
        <v>0</v>
      </c>
      <c r="BB233" s="23">
        <f t="shared" si="1670"/>
        <v>0</v>
      </c>
      <c r="BC233" s="23">
        <f t="shared" si="1670"/>
        <v>0</v>
      </c>
      <c r="BD233" s="23">
        <f t="shared" si="1670"/>
        <v>0</v>
      </c>
      <c r="BE233" s="23">
        <f t="shared" si="1670"/>
        <v>0</v>
      </c>
      <c r="BF233" s="23">
        <f t="shared" si="1670"/>
        <v>0</v>
      </c>
      <c r="BG233" s="23">
        <f t="shared" si="1670"/>
        <v>0</v>
      </c>
      <c r="BH233" s="23">
        <f t="shared" si="1670"/>
        <v>0</v>
      </c>
      <c r="BI233" s="23">
        <f t="shared" si="1670"/>
        <v>0</v>
      </c>
      <c r="BJ233" s="23">
        <f t="shared" ref="BJ233:BU233" si="1671">(BJ220*$B$66)+(BJ222*$C$66)+(BJ224*$D$66)</f>
        <v>0</v>
      </c>
      <c r="BK233" s="23">
        <f t="shared" si="1671"/>
        <v>0</v>
      </c>
      <c r="BL233" s="23">
        <f t="shared" si="1671"/>
        <v>0</v>
      </c>
      <c r="BM233" s="23">
        <f t="shared" si="1671"/>
        <v>0</v>
      </c>
      <c r="BN233" s="23">
        <f t="shared" si="1671"/>
        <v>0</v>
      </c>
      <c r="BO233" s="23">
        <f t="shared" si="1671"/>
        <v>0</v>
      </c>
      <c r="BP233" s="23">
        <f t="shared" si="1671"/>
        <v>0</v>
      </c>
      <c r="BQ233" s="23">
        <f t="shared" si="1671"/>
        <v>0</v>
      </c>
      <c r="BR233" s="23">
        <f t="shared" si="1671"/>
        <v>0</v>
      </c>
      <c r="BS233" s="23">
        <f t="shared" si="1671"/>
        <v>0</v>
      </c>
      <c r="BT233" s="23">
        <f t="shared" si="1671"/>
        <v>0</v>
      </c>
      <c r="BU233" s="23">
        <f t="shared" si="1671"/>
        <v>0</v>
      </c>
    </row>
    <row r="234" spans="1:73" ht="15.75" customHeight="1" thickBot="1" x14ac:dyDescent="0.25">
      <c r="A234" s="71" t="s">
        <v>738</v>
      </c>
      <c r="B234" s="120">
        <f t="shared" ref="B234:BI234" si="1672">SUM(B231:B233)</f>
        <v>0</v>
      </c>
      <c r="C234" s="120">
        <f t="shared" si="1672"/>
        <v>0</v>
      </c>
      <c r="D234" s="120">
        <f t="shared" si="1672"/>
        <v>0</v>
      </c>
      <c r="E234" s="120">
        <f t="shared" si="1672"/>
        <v>0</v>
      </c>
      <c r="F234" s="120">
        <f t="shared" si="1672"/>
        <v>0</v>
      </c>
      <c r="G234" s="120">
        <f t="shared" si="1672"/>
        <v>0</v>
      </c>
      <c r="H234" s="120">
        <f t="shared" si="1672"/>
        <v>0</v>
      </c>
      <c r="I234" s="120">
        <f t="shared" si="1672"/>
        <v>0</v>
      </c>
      <c r="J234" s="120">
        <f t="shared" si="1672"/>
        <v>0</v>
      </c>
      <c r="K234" s="120">
        <f t="shared" si="1672"/>
        <v>0</v>
      </c>
      <c r="L234" s="120">
        <f t="shared" si="1672"/>
        <v>0</v>
      </c>
      <c r="M234" s="120">
        <f t="shared" si="1672"/>
        <v>0</v>
      </c>
      <c r="N234" s="120">
        <f t="shared" si="1672"/>
        <v>0</v>
      </c>
      <c r="O234" s="120">
        <f t="shared" si="1672"/>
        <v>0</v>
      </c>
      <c r="P234" s="120">
        <f t="shared" si="1672"/>
        <v>0</v>
      </c>
      <c r="Q234" s="120">
        <f t="shared" si="1672"/>
        <v>0</v>
      </c>
      <c r="R234" s="120">
        <f t="shared" si="1672"/>
        <v>0</v>
      </c>
      <c r="S234" s="120">
        <f t="shared" si="1672"/>
        <v>0</v>
      </c>
      <c r="T234" s="120">
        <f t="shared" si="1672"/>
        <v>0</v>
      </c>
      <c r="U234" s="120">
        <f t="shared" si="1672"/>
        <v>0</v>
      </c>
      <c r="V234" s="120">
        <f t="shared" si="1672"/>
        <v>0</v>
      </c>
      <c r="W234" s="120">
        <f t="shared" si="1672"/>
        <v>0</v>
      </c>
      <c r="X234" s="120">
        <f t="shared" si="1672"/>
        <v>0</v>
      </c>
      <c r="Y234" s="120">
        <f t="shared" si="1672"/>
        <v>0</v>
      </c>
      <c r="Z234" s="120">
        <f t="shared" si="1672"/>
        <v>0</v>
      </c>
      <c r="AA234" s="120">
        <f t="shared" si="1672"/>
        <v>0</v>
      </c>
      <c r="AB234" s="120">
        <f t="shared" si="1672"/>
        <v>0</v>
      </c>
      <c r="AC234" s="120">
        <f t="shared" si="1672"/>
        <v>0</v>
      </c>
      <c r="AD234" s="120">
        <f t="shared" si="1672"/>
        <v>0</v>
      </c>
      <c r="AE234" s="120">
        <f t="shared" si="1672"/>
        <v>0</v>
      </c>
      <c r="AF234" s="120">
        <f t="shared" si="1672"/>
        <v>0</v>
      </c>
      <c r="AG234" s="120">
        <f t="shared" si="1672"/>
        <v>0</v>
      </c>
      <c r="AH234" s="120">
        <f t="shared" si="1672"/>
        <v>0</v>
      </c>
      <c r="AI234" s="120">
        <f t="shared" si="1672"/>
        <v>0</v>
      </c>
      <c r="AJ234" s="120">
        <f t="shared" si="1672"/>
        <v>0</v>
      </c>
      <c r="AK234" s="120">
        <f t="shared" si="1672"/>
        <v>0</v>
      </c>
      <c r="AL234" s="120">
        <f t="shared" si="1672"/>
        <v>0</v>
      </c>
      <c r="AM234" s="120">
        <f t="shared" si="1672"/>
        <v>0</v>
      </c>
      <c r="AN234" s="120">
        <f t="shared" si="1672"/>
        <v>0</v>
      </c>
      <c r="AO234" s="120">
        <f t="shared" si="1672"/>
        <v>0</v>
      </c>
      <c r="AP234" s="120">
        <f t="shared" si="1672"/>
        <v>0</v>
      </c>
      <c r="AQ234" s="120">
        <f t="shared" si="1672"/>
        <v>0</v>
      </c>
      <c r="AR234" s="120">
        <f t="shared" si="1672"/>
        <v>0</v>
      </c>
      <c r="AS234" s="120">
        <f t="shared" si="1672"/>
        <v>0</v>
      </c>
      <c r="AT234" s="120">
        <f t="shared" si="1672"/>
        <v>0</v>
      </c>
      <c r="AU234" s="120">
        <f t="shared" si="1672"/>
        <v>0</v>
      </c>
      <c r="AV234" s="120">
        <f t="shared" si="1672"/>
        <v>0</v>
      </c>
      <c r="AW234" s="120">
        <f t="shared" si="1672"/>
        <v>0</v>
      </c>
      <c r="AX234" s="120">
        <f t="shared" si="1672"/>
        <v>0</v>
      </c>
      <c r="AY234" s="120">
        <f t="shared" si="1672"/>
        <v>0</v>
      </c>
      <c r="AZ234" s="120">
        <f t="shared" si="1672"/>
        <v>0</v>
      </c>
      <c r="BA234" s="120">
        <f t="shared" si="1672"/>
        <v>0</v>
      </c>
      <c r="BB234" s="120">
        <f t="shared" si="1672"/>
        <v>0</v>
      </c>
      <c r="BC234" s="120">
        <f t="shared" si="1672"/>
        <v>0</v>
      </c>
      <c r="BD234" s="120">
        <f t="shared" si="1672"/>
        <v>0</v>
      </c>
      <c r="BE234" s="120">
        <f t="shared" si="1672"/>
        <v>0</v>
      </c>
      <c r="BF234" s="120">
        <f t="shared" si="1672"/>
        <v>0</v>
      </c>
      <c r="BG234" s="120">
        <f t="shared" si="1672"/>
        <v>0</v>
      </c>
      <c r="BH234" s="120">
        <f t="shared" si="1672"/>
        <v>0</v>
      </c>
      <c r="BI234" s="120">
        <f t="shared" si="1672"/>
        <v>0</v>
      </c>
      <c r="BJ234" s="120">
        <f t="shared" ref="BJ234:BU234" si="1673">SUM(BJ231:BJ233)</f>
        <v>0</v>
      </c>
      <c r="BK234" s="120">
        <f t="shared" si="1673"/>
        <v>0</v>
      </c>
      <c r="BL234" s="120">
        <f t="shared" si="1673"/>
        <v>0</v>
      </c>
      <c r="BM234" s="120">
        <f t="shared" si="1673"/>
        <v>0</v>
      </c>
      <c r="BN234" s="120">
        <f t="shared" si="1673"/>
        <v>0</v>
      </c>
      <c r="BO234" s="120">
        <f t="shared" si="1673"/>
        <v>0</v>
      </c>
      <c r="BP234" s="120">
        <f t="shared" si="1673"/>
        <v>0</v>
      </c>
      <c r="BQ234" s="120">
        <f t="shared" si="1673"/>
        <v>0</v>
      </c>
      <c r="BR234" s="120">
        <f t="shared" si="1673"/>
        <v>0</v>
      </c>
      <c r="BS234" s="120">
        <f t="shared" si="1673"/>
        <v>0</v>
      </c>
      <c r="BT234" s="120">
        <f t="shared" si="1673"/>
        <v>0</v>
      </c>
      <c r="BU234" s="120">
        <f t="shared" si="1673"/>
        <v>0</v>
      </c>
    </row>
    <row r="235" spans="1:73" ht="15.75" customHeight="1" thickTop="1" x14ac:dyDescent="0.2">
      <c r="A235" s="71"/>
      <c r="B235" s="265"/>
      <c r="C235" s="265"/>
      <c r="D235" s="265"/>
      <c r="E235" s="265"/>
      <c r="F235" s="265"/>
      <c r="G235" s="265"/>
      <c r="H235" s="265"/>
      <c r="I235" s="265"/>
      <c r="J235" s="265"/>
      <c r="K235" s="265"/>
      <c r="L235" s="265"/>
      <c r="M235" s="265"/>
      <c r="N235" s="265"/>
      <c r="O235" s="265"/>
      <c r="P235" s="265"/>
      <c r="Q235" s="265"/>
      <c r="R235" s="265"/>
      <c r="S235" s="265"/>
      <c r="T235" s="265"/>
      <c r="U235" s="265"/>
      <c r="V235" s="265"/>
      <c r="W235" s="265"/>
      <c r="X235" s="265"/>
      <c r="Y235" s="265"/>
      <c r="Z235" s="265"/>
      <c r="AA235" s="265"/>
      <c r="AB235" s="265"/>
      <c r="AC235" s="265"/>
      <c r="AD235" s="265"/>
      <c r="AE235" s="265"/>
      <c r="AF235" s="265"/>
      <c r="AG235" s="265"/>
      <c r="AH235" s="265"/>
      <c r="AI235" s="265"/>
      <c r="AJ235" s="265"/>
      <c r="AK235" s="265"/>
      <c r="AL235" s="265"/>
      <c r="AM235" s="265"/>
      <c r="AN235" s="265"/>
      <c r="AO235" s="265"/>
      <c r="AP235" s="265"/>
      <c r="AQ235" s="265"/>
      <c r="AR235" s="265"/>
      <c r="AS235" s="265"/>
      <c r="AT235" s="265"/>
      <c r="AU235" s="265"/>
      <c r="AV235" s="265"/>
      <c r="AW235" s="265"/>
      <c r="AX235" s="265"/>
      <c r="AY235" s="265"/>
      <c r="AZ235" s="265"/>
      <c r="BA235" s="265"/>
      <c r="BB235" s="265"/>
      <c r="BC235" s="265"/>
      <c r="BD235" s="265"/>
      <c r="BE235" s="265"/>
      <c r="BF235" s="265"/>
      <c r="BG235" s="265"/>
      <c r="BH235" s="265"/>
      <c r="BI235" s="265"/>
      <c r="BJ235" s="265"/>
      <c r="BK235" s="265"/>
      <c r="BL235" s="265"/>
      <c r="BM235" s="265"/>
      <c r="BN235" s="265"/>
      <c r="BO235" s="265"/>
      <c r="BP235" s="265"/>
      <c r="BQ235" s="265"/>
      <c r="BR235" s="265"/>
      <c r="BS235" s="265"/>
      <c r="BT235" s="265"/>
      <c r="BU235" s="265"/>
    </row>
    <row r="236" spans="1:73" ht="15.75" customHeight="1" x14ac:dyDescent="0.2">
      <c r="A236" s="125" t="s">
        <v>326</v>
      </c>
      <c r="B236" s="128">
        <v>46023</v>
      </c>
      <c r="C236" s="128">
        <v>46054</v>
      </c>
      <c r="D236" s="128">
        <v>46082</v>
      </c>
      <c r="E236" s="128">
        <v>46113</v>
      </c>
      <c r="F236" s="128">
        <v>46143</v>
      </c>
      <c r="G236" s="128">
        <v>46174</v>
      </c>
      <c r="H236" s="128">
        <v>46204</v>
      </c>
      <c r="I236" s="128">
        <v>46235</v>
      </c>
      <c r="J236" s="128">
        <v>46266</v>
      </c>
      <c r="K236" s="128">
        <v>46296</v>
      </c>
      <c r="L236" s="128">
        <v>46327</v>
      </c>
      <c r="M236" s="128">
        <v>46357</v>
      </c>
      <c r="N236" s="128">
        <v>46388</v>
      </c>
      <c r="O236" s="128">
        <v>46419</v>
      </c>
      <c r="P236" s="128">
        <v>46447</v>
      </c>
      <c r="Q236" s="128">
        <v>46478</v>
      </c>
      <c r="R236" s="128">
        <v>46508</v>
      </c>
      <c r="S236" s="128">
        <v>46539</v>
      </c>
      <c r="T236" s="128">
        <v>46569</v>
      </c>
      <c r="U236" s="128">
        <v>46600</v>
      </c>
      <c r="V236" s="128">
        <v>46631</v>
      </c>
      <c r="W236" s="128">
        <v>46661</v>
      </c>
      <c r="X236" s="128">
        <v>46692</v>
      </c>
      <c r="Y236" s="128">
        <v>46722</v>
      </c>
      <c r="Z236" s="128">
        <v>46753</v>
      </c>
      <c r="AA236" s="128">
        <v>46784</v>
      </c>
      <c r="AB236" s="128">
        <v>46813</v>
      </c>
      <c r="AC236" s="128">
        <v>46844</v>
      </c>
      <c r="AD236" s="128">
        <v>46874</v>
      </c>
      <c r="AE236" s="128">
        <v>46905</v>
      </c>
      <c r="AF236" s="128">
        <v>46935</v>
      </c>
      <c r="AG236" s="128">
        <v>46966</v>
      </c>
      <c r="AH236" s="128">
        <v>46997</v>
      </c>
      <c r="AI236" s="128">
        <v>47027</v>
      </c>
      <c r="AJ236" s="128">
        <v>47058</v>
      </c>
      <c r="AK236" s="128">
        <v>47088</v>
      </c>
      <c r="AL236" s="128">
        <v>47119</v>
      </c>
      <c r="AM236" s="128">
        <v>47150</v>
      </c>
      <c r="AN236" s="128">
        <v>47178</v>
      </c>
      <c r="AO236" s="128">
        <v>47209</v>
      </c>
      <c r="AP236" s="128">
        <v>47239</v>
      </c>
      <c r="AQ236" s="128">
        <v>47270</v>
      </c>
      <c r="AR236" s="128">
        <v>47300</v>
      </c>
      <c r="AS236" s="128">
        <v>47331</v>
      </c>
      <c r="AT236" s="128">
        <v>47362</v>
      </c>
      <c r="AU236" s="128">
        <v>47392</v>
      </c>
      <c r="AV236" s="128">
        <v>47423</v>
      </c>
      <c r="AW236" s="128">
        <v>47453</v>
      </c>
      <c r="AX236" s="128">
        <v>47484</v>
      </c>
      <c r="AY236" s="128">
        <v>47515</v>
      </c>
      <c r="AZ236" s="128">
        <v>47543</v>
      </c>
      <c r="BA236" s="128">
        <v>47574</v>
      </c>
      <c r="BB236" s="128">
        <v>47604</v>
      </c>
      <c r="BC236" s="128">
        <v>47635</v>
      </c>
      <c r="BD236" s="128">
        <v>47665</v>
      </c>
      <c r="BE236" s="128">
        <v>47696</v>
      </c>
      <c r="BF236" s="128">
        <v>47727</v>
      </c>
      <c r="BG236" s="128">
        <v>47757</v>
      </c>
      <c r="BH236" s="128">
        <v>47788</v>
      </c>
      <c r="BI236" s="128">
        <v>47818</v>
      </c>
      <c r="BJ236" s="128">
        <v>47849</v>
      </c>
      <c r="BK236" s="128">
        <v>47880</v>
      </c>
      <c r="BL236" s="128">
        <v>47908</v>
      </c>
      <c r="BM236" s="128">
        <v>47939</v>
      </c>
      <c r="BN236" s="128">
        <v>47969</v>
      </c>
      <c r="BO236" s="128">
        <v>48000</v>
      </c>
      <c r="BP236" s="128">
        <v>48030</v>
      </c>
      <c r="BQ236" s="128">
        <v>48061</v>
      </c>
      <c r="BR236" s="128">
        <v>48092</v>
      </c>
      <c r="BS236" s="128">
        <v>48122</v>
      </c>
      <c r="BT236" s="128">
        <v>48153</v>
      </c>
      <c r="BU236" s="128">
        <v>48183</v>
      </c>
    </row>
    <row r="237" spans="1:73" ht="15.75" customHeight="1" x14ac:dyDescent="0.2">
      <c r="A237" s="71" t="s">
        <v>739</v>
      </c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  <c r="AL237" s="23"/>
      <c r="AM237" s="23"/>
      <c r="AN237" s="23"/>
      <c r="AO237" s="23"/>
      <c r="AP237" s="23"/>
      <c r="AQ237" s="23"/>
      <c r="AR237" s="23"/>
      <c r="AS237" s="23"/>
      <c r="AT237" s="23"/>
      <c r="AU237" s="23"/>
      <c r="AV237" s="23"/>
      <c r="AW237" s="23"/>
      <c r="AX237" s="23"/>
      <c r="AY237" s="23"/>
      <c r="AZ237" s="23"/>
      <c r="BA237" s="23"/>
      <c r="BB237" s="23"/>
      <c r="BC237" s="23"/>
      <c r="BD237" s="23"/>
      <c r="BE237" s="23"/>
      <c r="BF237" s="23"/>
      <c r="BG237" s="23"/>
      <c r="BH237" s="23"/>
      <c r="BI237" s="23"/>
      <c r="BJ237" s="23"/>
      <c r="BK237" s="23"/>
      <c r="BL237" s="23"/>
      <c r="BM237" s="23"/>
      <c r="BN237" s="23"/>
      <c r="BO237" s="23"/>
      <c r="BP237" s="23"/>
      <c r="BQ237" s="23"/>
      <c r="BR237" s="23"/>
      <c r="BS237" s="23"/>
      <c r="BT237" s="23"/>
      <c r="BU237" s="23"/>
    </row>
    <row r="238" spans="1:73" ht="15.75" customHeight="1" x14ac:dyDescent="0.2">
      <c r="A238" s="71" t="s">
        <v>740</v>
      </c>
      <c r="B238" s="23">
        <f>B237</f>
        <v>0</v>
      </c>
      <c r="C238" s="23">
        <f t="shared" ref="C238" si="1674">B238+C237</f>
        <v>0</v>
      </c>
      <c r="D238" s="23">
        <f t="shared" ref="D238" si="1675">C238+D237</f>
        <v>0</v>
      </c>
      <c r="E238" s="23">
        <f t="shared" ref="E238" si="1676">D238+E237</f>
        <v>0</v>
      </c>
      <c r="F238" s="23">
        <f t="shared" ref="F238" si="1677">E238+F237</f>
        <v>0</v>
      </c>
      <c r="G238" s="23">
        <f>F238+G237</f>
        <v>0</v>
      </c>
      <c r="H238" s="23">
        <f t="shared" ref="H238" si="1678">G238+H237</f>
        <v>0</v>
      </c>
      <c r="I238" s="23">
        <f t="shared" ref="I238" si="1679">H238+I237</f>
        <v>0</v>
      </c>
      <c r="J238" s="23">
        <f t="shared" ref="J238" si="1680">I238+J237</f>
        <v>0</v>
      </c>
      <c r="K238" s="23">
        <f t="shared" ref="K238" si="1681">J238+K237</f>
        <v>0</v>
      </c>
      <c r="L238" s="23">
        <f t="shared" ref="L238" si="1682">K238+L237</f>
        <v>0</v>
      </c>
      <c r="M238" s="23">
        <f t="shared" ref="M238" si="1683">L238+M237</f>
        <v>0</v>
      </c>
      <c r="N238" s="23">
        <f>M238+N237-B237</f>
        <v>0</v>
      </c>
      <c r="O238" s="23">
        <f>N238+O237-C237</f>
        <v>0</v>
      </c>
      <c r="P238" s="23">
        <f>O238+P237-D237</f>
        <v>0</v>
      </c>
      <c r="Q238" s="23">
        <f>P238+Q237-E237</f>
        <v>0</v>
      </c>
      <c r="R238" s="23">
        <f>Q238+R237-F237</f>
        <v>0</v>
      </c>
      <c r="S238" s="23">
        <f t="shared" ref="S238" si="1684">R238+S237-G237</f>
        <v>0</v>
      </c>
      <c r="T238" s="23">
        <f t="shared" ref="T238" si="1685">S238+T237-H237</f>
        <v>0</v>
      </c>
      <c r="U238" s="23">
        <f t="shared" ref="U238" si="1686">T238+U237-I237</f>
        <v>0</v>
      </c>
      <c r="V238" s="23">
        <f t="shared" ref="V238" si="1687">U238+V237-J237</f>
        <v>0</v>
      </c>
      <c r="W238" s="23">
        <f t="shared" ref="W238" si="1688">V238+W237-K237</f>
        <v>0</v>
      </c>
      <c r="X238" s="23">
        <f t="shared" ref="X238" si="1689">W238+X237-L237</f>
        <v>0</v>
      </c>
      <c r="Y238" s="23">
        <f t="shared" ref="Y238" si="1690">X238+Y237-M237</f>
        <v>0</v>
      </c>
      <c r="Z238" s="23">
        <f t="shared" ref="Z238" si="1691">Y238+Z237</f>
        <v>0</v>
      </c>
      <c r="AA238" s="23">
        <f t="shared" ref="AA238" si="1692">Z238+AA237</f>
        <v>0</v>
      </c>
      <c r="AB238" s="23">
        <f t="shared" ref="AB238" si="1693">AA238+AB237</f>
        <v>0</v>
      </c>
      <c r="AC238" s="23">
        <f t="shared" ref="AC238" si="1694">AB238+AC237</f>
        <v>0</v>
      </c>
      <c r="AD238" s="23">
        <f t="shared" ref="AD238" si="1695">AC238+AD237</f>
        <v>0</v>
      </c>
      <c r="AE238" s="23">
        <f t="shared" ref="AE238" si="1696">AD238+AE237</f>
        <v>0</v>
      </c>
      <c r="AF238" s="23">
        <f t="shared" ref="AF238" si="1697">AE238+AF237</f>
        <v>0</v>
      </c>
      <c r="AG238" s="23">
        <f t="shared" ref="AG238" si="1698">AF238+AG237</f>
        <v>0</v>
      </c>
      <c r="AH238" s="23">
        <f t="shared" ref="AH238" si="1699">AG238+AH237-V237</f>
        <v>0</v>
      </c>
      <c r="AI238" s="23">
        <f t="shared" ref="AI238" si="1700">AH238+AI237</f>
        <v>0</v>
      </c>
      <c r="AJ238" s="23">
        <f t="shared" ref="AJ238" si="1701">AI238+AJ237-X237</f>
        <v>0</v>
      </c>
      <c r="AK238" s="23">
        <f t="shared" ref="AK238" si="1702">AJ238+AK237-Y237</f>
        <v>0</v>
      </c>
      <c r="AL238" s="23">
        <f t="shared" ref="AL238" si="1703">AK238+AL237-Z237</f>
        <v>0</v>
      </c>
      <c r="AM238" s="23">
        <f t="shared" ref="AM238" si="1704">AL238+AM237-AA237</f>
        <v>0</v>
      </c>
      <c r="AN238" s="23">
        <f t="shared" ref="AN238" si="1705">AM238+AN237-AB237</f>
        <v>0</v>
      </c>
      <c r="AO238" s="23">
        <f t="shared" ref="AO238" si="1706">AN238+AO237-AC237</f>
        <v>0</v>
      </c>
      <c r="AP238" s="23">
        <f t="shared" ref="AP238" si="1707">AO238+AP237-AD237</f>
        <v>0</v>
      </c>
      <c r="AQ238" s="23">
        <f t="shared" ref="AQ238" si="1708">AP238+AQ237-AE237</f>
        <v>0</v>
      </c>
      <c r="AR238" s="23">
        <f t="shared" ref="AR238" si="1709">AQ238+AR237</f>
        <v>0</v>
      </c>
      <c r="AS238" s="23">
        <f t="shared" ref="AS238" si="1710">AR238+AS237-AG237</f>
        <v>0</v>
      </c>
      <c r="AT238" s="23">
        <f t="shared" ref="AT238" si="1711">AS238+AT237-AH237</f>
        <v>0</v>
      </c>
      <c r="AU238" s="23">
        <f t="shared" ref="AU238" si="1712">AT238+AU237</f>
        <v>0</v>
      </c>
      <c r="AV238" s="23">
        <f t="shared" ref="AV238" si="1713">AU238+AV237-AJ237</f>
        <v>0</v>
      </c>
      <c r="AW238" s="23">
        <f t="shared" ref="AW238" si="1714">AV238+AW237-AK237</f>
        <v>0</v>
      </c>
      <c r="AX238" s="23">
        <f t="shared" ref="AX238" si="1715">AW238+AX237-AL237</f>
        <v>0</v>
      </c>
      <c r="AY238" s="23">
        <f t="shared" ref="AY238" si="1716">AX238+AY237-AM237</f>
        <v>0</v>
      </c>
      <c r="AZ238" s="23">
        <f t="shared" ref="AZ238" si="1717">AY238+AZ237-AN237</f>
        <v>0</v>
      </c>
      <c r="BA238" s="23">
        <f t="shared" ref="BA238" si="1718">AZ238+BA237-AO237</f>
        <v>0</v>
      </c>
      <c r="BB238" s="23">
        <f t="shared" ref="BB238" si="1719">BA238+BB237-AP237</f>
        <v>0</v>
      </c>
      <c r="BC238" s="23">
        <f t="shared" ref="BC238" si="1720">BB238+BC237-AQ237</f>
        <v>0</v>
      </c>
      <c r="BD238" s="23">
        <f t="shared" ref="BD238" si="1721">BC238+BD237-AR237</f>
        <v>0</v>
      </c>
      <c r="BE238" s="23">
        <f t="shared" ref="BE238" si="1722">BD238+BE237-AS237</f>
        <v>0</v>
      </c>
      <c r="BF238" s="23">
        <f t="shared" ref="BF238" si="1723">BE238+BF237-AT237</f>
        <v>0</v>
      </c>
      <c r="BG238" s="23">
        <f t="shared" ref="BG238" si="1724">BF238+BG237-AU237</f>
        <v>0</v>
      </c>
      <c r="BH238" s="23">
        <f t="shared" ref="BH238" si="1725">BG238+BH237-AV237</f>
        <v>0</v>
      </c>
      <c r="BI238" s="23">
        <f t="shared" ref="BI238" si="1726">BH238+BI237-AW237</f>
        <v>0</v>
      </c>
      <c r="BJ238" s="23">
        <f t="shared" ref="BJ238" si="1727">BI238+BJ237-AX237</f>
        <v>0</v>
      </c>
      <c r="BK238" s="23">
        <f t="shared" ref="BK238" si="1728">BJ238+BK237-AY237</f>
        <v>0</v>
      </c>
      <c r="BL238" s="23">
        <f t="shared" ref="BL238" si="1729">BK238+BL237-AZ237</f>
        <v>0</v>
      </c>
      <c r="BM238" s="23">
        <f t="shared" ref="BM238" si="1730">BL238+BM237-BA237</f>
        <v>0</v>
      </c>
      <c r="BN238" s="23">
        <f t="shared" ref="BN238" si="1731">BM238+BN237-BB237</f>
        <v>0</v>
      </c>
      <c r="BO238" s="23">
        <f t="shared" ref="BO238" si="1732">BN238+BO237-BC237</f>
        <v>0</v>
      </c>
      <c r="BP238" s="23">
        <f t="shared" ref="BP238" si="1733">BO238+BP237-BD237</f>
        <v>0</v>
      </c>
      <c r="BQ238" s="23">
        <f t="shared" ref="BQ238" si="1734">BP238+BQ237-BE237</f>
        <v>0</v>
      </c>
      <c r="BR238" s="23">
        <f t="shared" ref="BR238" si="1735">BQ238+BR237-BF237</f>
        <v>0</v>
      </c>
      <c r="BS238" s="23">
        <f t="shared" ref="BS238" si="1736">BR238+BS237-BG237</f>
        <v>0</v>
      </c>
      <c r="BT238" s="23">
        <f t="shared" ref="BT238:BU238" si="1737">BS238+BT237-BH237</f>
        <v>0</v>
      </c>
      <c r="BU238" s="23">
        <f t="shared" si="1737"/>
        <v>0</v>
      </c>
    </row>
    <row r="239" spans="1:73" ht="15.75" customHeight="1" x14ac:dyDescent="0.2">
      <c r="A239" s="71" t="s">
        <v>741</v>
      </c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23"/>
      <c r="AI239" s="23"/>
      <c r="AJ239" s="23"/>
      <c r="AK239" s="23"/>
      <c r="AL239" s="23"/>
      <c r="AM239" s="23"/>
      <c r="AN239" s="23"/>
      <c r="AO239" s="23"/>
      <c r="AP239" s="23"/>
      <c r="AQ239" s="23"/>
      <c r="AR239" s="23"/>
      <c r="AS239" s="23"/>
      <c r="AT239" s="23"/>
      <c r="AU239" s="23"/>
      <c r="AV239" s="23"/>
      <c r="AW239" s="23"/>
      <c r="AX239" s="23"/>
      <c r="AY239" s="23"/>
      <c r="AZ239" s="23"/>
      <c r="BA239" s="23"/>
      <c r="BB239" s="23"/>
      <c r="BC239" s="23"/>
      <c r="BD239" s="23"/>
      <c r="BE239" s="23"/>
      <c r="BF239" s="23"/>
      <c r="BG239" s="23"/>
      <c r="BH239" s="23"/>
      <c r="BI239" s="23"/>
      <c r="BJ239" s="23"/>
      <c r="BK239" s="23"/>
      <c r="BL239" s="23"/>
      <c r="BM239" s="23"/>
      <c r="BN239" s="23"/>
      <c r="BO239" s="23"/>
      <c r="BP239" s="23"/>
      <c r="BQ239" s="23"/>
      <c r="BR239" s="23"/>
      <c r="BS239" s="23"/>
      <c r="BT239" s="23"/>
      <c r="BU239" s="23"/>
    </row>
    <row r="240" spans="1:73" ht="15.75" customHeight="1" x14ac:dyDescent="0.2">
      <c r="A240" s="71" t="s">
        <v>742</v>
      </c>
      <c r="B240" s="23">
        <f>B239</f>
        <v>0</v>
      </c>
      <c r="C240" s="23">
        <f t="shared" ref="C240" si="1738">B240+C239</f>
        <v>0</v>
      </c>
      <c r="D240" s="23">
        <f t="shared" ref="D240" si="1739">C240+D239</f>
        <v>0</v>
      </c>
      <c r="E240" s="23">
        <f t="shared" ref="E240" si="1740">D240+E239</f>
        <v>0</v>
      </c>
      <c r="F240" s="23">
        <f t="shared" ref="F240" si="1741">E240+F239</f>
        <v>0</v>
      </c>
      <c r="G240" s="23">
        <f>F240+G239</f>
        <v>0</v>
      </c>
      <c r="H240" s="23">
        <f t="shared" ref="H240" si="1742">G240+H239</f>
        <v>0</v>
      </c>
      <c r="I240" s="23">
        <f t="shared" ref="I240" si="1743">H240+I239</f>
        <v>0</v>
      </c>
      <c r="J240" s="23">
        <f t="shared" ref="J240" si="1744">I240+J239</f>
        <v>0</v>
      </c>
      <c r="K240" s="23">
        <f t="shared" ref="K240" si="1745">J240+K239</f>
        <v>0</v>
      </c>
      <c r="L240" s="23">
        <f t="shared" ref="L240" si="1746">K240+L239</f>
        <v>0</v>
      </c>
      <c r="M240" s="23">
        <f t="shared" ref="M240" si="1747">L240+M239</f>
        <v>0</v>
      </c>
      <c r="N240" s="23">
        <f>M240+N239-B239</f>
        <v>0</v>
      </c>
      <c r="O240" s="23">
        <f>N240+O239-C239</f>
        <v>0</v>
      </c>
      <c r="P240" s="23">
        <f>O240+P239-D239</f>
        <v>0</v>
      </c>
      <c r="Q240" s="23">
        <f>P240+Q239-E239</f>
        <v>0</v>
      </c>
      <c r="R240" s="23">
        <f>Q240+R239-F239</f>
        <v>0</v>
      </c>
      <c r="S240" s="23">
        <f t="shared" ref="S240" si="1748">R240+S239-G239</f>
        <v>0</v>
      </c>
      <c r="T240" s="23">
        <f t="shared" ref="T240" si="1749">S240+T239-H239</f>
        <v>0</v>
      </c>
      <c r="U240" s="23">
        <f t="shared" ref="U240" si="1750">T240+U239-I239</f>
        <v>0</v>
      </c>
      <c r="V240" s="23">
        <f t="shared" ref="V240" si="1751">U240+V239-J239</f>
        <v>0</v>
      </c>
      <c r="W240" s="23">
        <f t="shared" ref="W240" si="1752">V240+W239-K239</f>
        <v>0</v>
      </c>
      <c r="X240" s="23">
        <f t="shared" ref="X240" si="1753">W240+X239-L239</f>
        <v>0</v>
      </c>
      <c r="Y240" s="23">
        <f t="shared" ref="Y240" si="1754">X240+Y239-M239</f>
        <v>0</v>
      </c>
      <c r="Z240" s="23">
        <f t="shared" ref="Z240" si="1755">Y240+Z239</f>
        <v>0</v>
      </c>
      <c r="AA240" s="23">
        <f t="shared" ref="AA240" si="1756">Z240+AA239</f>
        <v>0</v>
      </c>
      <c r="AB240" s="23">
        <f t="shared" ref="AB240" si="1757">AA240+AB239</f>
        <v>0</v>
      </c>
      <c r="AC240" s="23">
        <f t="shared" ref="AC240" si="1758">AB240+AC239</f>
        <v>0</v>
      </c>
      <c r="AD240" s="23">
        <f t="shared" ref="AD240" si="1759">AC240+AD239</f>
        <v>0</v>
      </c>
      <c r="AE240" s="23">
        <f t="shared" ref="AE240" si="1760">AD240+AE239</f>
        <v>0</v>
      </c>
      <c r="AF240" s="23">
        <f t="shared" ref="AF240" si="1761">AE240+AF239</f>
        <v>0</v>
      </c>
      <c r="AG240" s="23">
        <f t="shared" ref="AG240" si="1762">AF240+AG239</f>
        <v>0</v>
      </c>
      <c r="AH240" s="23">
        <f t="shared" ref="AH240" si="1763">AG240+AH239-V239</f>
        <v>0</v>
      </c>
      <c r="AI240" s="23">
        <f t="shared" ref="AI240" si="1764">AH240+AI239</f>
        <v>0</v>
      </c>
      <c r="AJ240" s="23">
        <f t="shared" ref="AJ240" si="1765">AI240+AJ239-X239</f>
        <v>0</v>
      </c>
      <c r="AK240" s="23">
        <f t="shared" ref="AK240" si="1766">AJ240+AK239-Y239</f>
        <v>0</v>
      </c>
      <c r="AL240" s="23">
        <f t="shared" ref="AL240" si="1767">AK240+AL239-Z239</f>
        <v>0</v>
      </c>
      <c r="AM240" s="23">
        <f t="shared" ref="AM240" si="1768">AL240+AM239-AA239</f>
        <v>0</v>
      </c>
      <c r="AN240" s="23">
        <f t="shared" ref="AN240" si="1769">AM240+AN239-AB239</f>
        <v>0</v>
      </c>
      <c r="AO240" s="23">
        <f t="shared" ref="AO240" si="1770">AN240+AO239-AC239</f>
        <v>0</v>
      </c>
      <c r="AP240" s="23">
        <f t="shared" ref="AP240" si="1771">AO240+AP239-AD239</f>
        <v>0</v>
      </c>
      <c r="AQ240" s="23">
        <f t="shared" ref="AQ240" si="1772">AP240+AQ239-AE239</f>
        <v>0</v>
      </c>
      <c r="AR240" s="23">
        <f t="shared" ref="AR240" si="1773">AQ240+AR239</f>
        <v>0</v>
      </c>
      <c r="AS240" s="23">
        <f t="shared" ref="AS240" si="1774">AR240+AS239-AG239</f>
        <v>0</v>
      </c>
      <c r="AT240" s="23">
        <f t="shared" ref="AT240" si="1775">AS240+AT239-AH239</f>
        <v>0</v>
      </c>
      <c r="AU240" s="23">
        <f t="shared" ref="AU240" si="1776">AT240+AU239</f>
        <v>0</v>
      </c>
      <c r="AV240" s="23">
        <f t="shared" ref="AV240" si="1777">AU240+AV239-AJ239</f>
        <v>0</v>
      </c>
      <c r="AW240" s="23">
        <f t="shared" ref="AW240" si="1778">AV240+AW239-AK239</f>
        <v>0</v>
      </c>
      <c r="AX240" s="23">
        <f t="shared" ref="AX240" si="1779">AW240+AX239-AL239</f>
        <v>0</v>
      </c>
      <c r="AY240" s="23">
        <f t="shared" ref="AY240" si="1780">AX240+AY239-AM239</f>
        <v>0</v>
      </c>
      <c r="AZ240" s="23">
        <f t="shared" ref="AZ240" si="1781">AY240+AZ239-AN239</f>
        <v>0</v>
      </c>
      <c r="BA240" s="23">
        <f t="shared" ref="BA240" si="1782">AZ240+BA239-AO239</f>
        <v>0</v>
      </c>
      <c r="BB240" s="23">
        <f t="shared" ref="BB240" si="1783">BA240+BB239-AP239</f>
        <v>0</v>
      </c>
      <c r="BC240" s="23">
        <f t="shared" ref="BC240" si="1784">BB240+BC239-AQ239</f>
        <v>0</v>
      </c>
      <c r="BD240" s="23">
        <f t="shared" ref="BD240" si="1785">BC240+BD239-AR239</f>
        <v>0</v>
      </c>
      <c r="BE240" s="23">
        <f t="shared" ref="BE240" si="1786">BD240+BE239-AS239</f>
        <v>0</v>
      </c>
      <c r="BF240" s="23">
        <f t="shared" ref="BF240" si="1787">BE240+BF239-AT239</f>
        <v>0</v>
      </c>
      <c r="BG240" s="23">
        <f t="shared" ref="BG240" si="1788">BF240+BG239-AU239</f>
        <v>0</v>
      </c>
      <c r="BH240" s="23">
        <f t="shared" ref="BH240" si="1789">BG240+BH239-AV239</f>
        <v>0</v>
      </c>
      <c r="BI240" s="23">
        <f t="shared" ref="BI240" si="1790">BH240+BI239-AW239</f>
        <v>0</v>
      </c>
      <c r="BJ240" s="23">
        <f t="shared" ref="BJ240" si="1791">BI240+BJ239-AX239</f>
        <v>0</v>
      </c>
      <c r="BK240" s="23">
        <f t="shared" ref="BK240" si="1792">BJ240+BK239-AY239</f>
        <v>0</v>
      </c>
      <c r="BL240" s="23">
        <f t="shared" ref="BL240" si="1793">BK240+BL239-AZ239</f>
        <v>0</v>
      </c>
      <c r="BM240" s="23">
        <f t="shared" ref="BM240" si="1794">BL240+BM239-BA239</f>
        <v>0</v>
      </c>
      <c r="BN240" s="23">
        <f t="shared" ref="BN240" si="1795">BM240+BN239-BB239</f>
        <v>0</v>
      </c>
      <c r="BO240" s="23">
        <f t="shared" ref="BO240" si="1796">BN240+BO239-BC239</f>
        <v>0</v>
      </c>
      <c r="BP240" s="23">
        <f t="shared" ref="BP240" si="1797">BO240+BP239-BD239</f>
        <v>0</v>
      </c>
      <c r="BQ240" s="23">
        <f t="shared" ref="BQ240" si="1798">BP240+BQ239-BE239</f>
        <v>0</v>
      </c>
      <c r="BR240" s="23">
        <f t="shared" ref="BR240" si="1799">BQ240+BR239-BF239</f>
        <v>0</v>
      </c>
      <c r="BS240" s="23">
        <f t="shared" ref="BS240" si="1800">BR240+BS239-BG239</f>
        <v>0</v>
      </c>
      <c r="BT240" s="23">
        <f t="shared" ref="BT240:BU240" si="1801">BS240+BT239-BH239</f>
        <v>0</v>
      </c>
      <c r="BU240" s="23">
        <f t="shared" si="1801"/>
        <v>0</v>
      </c>
    </row>
    <row r="241" spans="1:73" ht="15.75" customHeight="1" x14ac:dyDescent="0.2">
      <c r="A241" s="71" t="s">
        <v>743</v>
      </c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  <c r="AH241" s="23"/>
      <c r="AI241" s="23"/>
      <c r="AJ241" s="23"/>
      <c r="AK241" s="23"/>
      <c r="AL241" s="23"/>
      <c r="AM241" s="23"/>
      <c r="AN241" s="23"/>
      <c r="AO241" s="23"/>
      <c r="AP241" s="23"/>
      <c r="AQ241" s="23"/>
      <c r="AR241" s="23"/>
      <c r="AS241" s="23"/>
      <c r="AT241" s="23"/>
      <c r="AU241" s="23"/>
      <c r="AV241" s="23"/>
      <c r="AW241" s="23"/>
      <c r="AX241" s="23"/>
      <c r="AY241" s="23"/>
      <c r="AZ241" s="23"/>
      <c r="BA241" s="23"/>
      <c r="BB241" s="23"/>
      <c r="BC241" s="23"/>
      <c r="BD241" s="23"/>
      <c r="BE241" s="23"/>
      <c r="BF241" s="23"/>
      <c r="BG241" s="23"/>
      <c r="BH241" s="23"/>
      <c r="BI241" s="23"/>
      <c r="BJ241" s="23"/>
      <c r="BK241" s="23"/>
      <c r="BL241" s="23"/>
      <c r="BM241" s="23"/>
      <c r="BN241" s="23"/>
      <c r="BO241" s="23"/>
      <c r="BP241" s="23"/>
      <c r="BQ241" s="23"/>
      <c r="BR241" s="23"/>
      <c r="BS241" s="23"/>
      <c r="BT241" s="23"/>
      <c r="BU241" s="23"/>
    </row>
    <row r="242" spans="1:73" ht="15.75" customHeight="1" x14ac:dyDescent="0.2">
      <c r="A242" s="71" t="s">
        <v>744</v>
      </c>
      <c r="B242" s="23">
        <f>B241</f>
        <v>0</v>
      </c>
      <c r="C242" s="23">
        <f t="shared" ref="C242" si="1802">B242+C241</f>
        <v>0</v>
      </c>
      <c r="D242" s="23">
        <f t="shared" ref="D242" si="1803">C242+D241</f>
        <v>0</v>
      </c>
      <c r="E242" s="23">
        <f t="shared" ref="E242" si="1804">D242+E241</f>
        <v>0</v>
      </c>
      <c r="F242" s="23">
        <f t="shared" ref="F242" si="1805">E242+F241</f>
        <v>0</v>
      </c>
      <c r="G242" s="23">
        <f>F242+G241</f>
        <v>0</v>
      </c>
      <c r="H242" s="23">
        <f t="shared" ref="H242" si="1806">G242+H241</f>
        <v>0</v>
      </c>
      <c r="I242" s="23">
        <f t="shared" ref="I242" si="1807">H242+I241</f>
        <v>0</v>
      </c>
      <c r="J242" s="23">
        <f t="shared" ref="J242" si="1808">I242+J241</f>
        <v>0</v>
      </c>
      <c r="K242" s="23">
        <f t="shared" ref="K242" si="1809">J242+K241</f>
        <v>0</v>
      </c>
      <c r="L242" s="23">
        <f t="shared" ref="L242" si="1810">K242+L241</f>
        <v>0</v>
      </c>
      <c r="M242" s="23">
        <f t="shared" ref="M242" si="1811">L242+M241</f>
        <v>0</v>
      </c>
      <c r="N242" s="23">
        <f>M242+N241-B241</f>
        <v>0</v>
      </c>
      <c r="O242" s="23">
        <f>N242+O241-C241</f>
        <v>0</v>
      </c>
      <c r="P242" s="23">
        <f>O242+P241-D241</f>
        <v>0</v>
      </c>
      <c r="Q242" s="23">
        <f>P242+Q241-E241</f>
        <v>0</v>
      </c>
      <c r="R242" s="23">
        <f>Q242+R241-F241</f>
        <v>0</v>
      </c>
      <c r="S242" s="23">
        <f t="shared" ref="S242" si="1812">R242+S241-G241</f>
        <v>0</v>
      </c>
      <c r="T242" s="23">
        <f t="shared" ref="T242" si="1813">S242+T241-H241</f>
        <v>0</v>
      </c>
      <c r="U242" s="23">
        <f t="shared" ref="U242" si="1814">T242+U241-I241</f>
        <v>0</v>
      </c>
      <c r="V242" s="23">
        <f t="shared" ref="V242" si="1815">U242+V241-J241</f>
        <v>0</v>
      </c>
      <c r="W242" s="23">
        <f t="shared" ref="W242" si="1816">V242+W241-K241</f>
        <v>0</v>
      </c>
      <c r="X242" s="23">
        <f t="shared" ref="X242" si="1817">W242+X241-L241</f>
        <v>0</v>
      </c>
      <c r="Y242" s="23">
        <f t="shared" ref="Y242" si="1818">X242+Y241-M241</f>
        <v>0</v>
      </c>
      <c r="Z242" s="23">
        <f t="shared" ref="Z242" si="1819">Y242+Z241</f>
        <v>0</v>
      </c>
      <c r="AA242" s="23">
        <f t="shared" ref="AA242" si="1820">Z242+AA241</f>
        <v>0</v>
      </c>
      <c r="AB242" s="23">
        <f t="shared" ref="AB242" si="1821">AA242+AB241</f>
        <v>0</v>
      </c>
      <c r="AC242" s="23">
        <f t="shared" ref="AC242" si="1822">AB242+AC241</f>
        <v>0</v>
      </c>
      <c r="AD242" s="23">
        <f t="shared" ref="AD242" si="1823">AC242+AD241</f>
        <v>0</v>
      </c>
      <c r="AE242" s="23">
        <f t="shared" ref="AE242" si="1824">AD242+AE241</f>
        <v>0</v>
      </c>
      <c r="AF242" s="23">
        <f t="shared" ref="AF242" si="1825">AE242+AF241</f>
        <v>0</v>
      </c>
      <c r="AG242" s="23">
        <f t="shared" ref="AG242" si="1826">AF242+AG241</f>
        <v>0</v>
      </c>
      <c r="AH242" s="23">
        <f t="shared" ref="AH242" si="1827">AG242+AH241-V241</f>
        <v>0</v>
      </c>
      <c r="AI242" s="23">
        <f t="shared" ref="AI242" si="1828">AH242+AI241</f>
        <v>0</v>
      </c>
      <c r="AJ242" s="23">
        <f t="shared" ref="AJ242" si="1829">AI242+AJ241-X241</f>
        <v>0</v>
      </c>
      <c r="AK242" s="23">
        <f t="shared" ref="AK242" si="1830">AJ242+AK241-Y241</f>
        <v>0</v>
      </c>
      <c r="AL242" s="23">
        <f t="shared" ref="AL242" si="1831">AK242+AL241-Z241</f>
        <v>0</v>
      </c>
      <c r="AM242" s="23">
        <f t="shared" ref="AM242" si="1832">AL242+AM241-AA241</f>
        <v>0</v>
      </c>
      <c r="AN242" s="23">
        <f t="shared" ref="AN242" si="1833">AM242+AN241-AB241</f>
        <v>0</v>
      </c>
      <c r="AO242" s="23">
        <f t="shared" ref="AO242" si="1834">AN242+AO241-AC241</f>
        <v>0</v>
      </c>
      <c r="AP242" s="23">
        <f t="shared" ref="AP242" si="1835">AO242+AP241-AD241</f>
        <v>0</v>
      </c>
      <c r="AQ242" s="23">
        <f t="shared" ref="AQ242" si="1836">AP242+AQ241-AE241</f>
        <v>0</v>
      </c>
      <c r="AR242" s="23">
        <f t="shared" ref="AR242" si="1837">AQ242+AR241</f>
        <v>0</v>
      </c>
      <c r="AS242" s="23">
        <f t="shared" ref="AS242" si="1838">AR242+AS241-AG241</f>
        <v>0</v>
      </c>
      <c r="AT242" s="23">
        <f t="shared" ref="AT242" si="1839">AS242+AT241-AH241</f>
        <v>0</v>
      </c>
      <c r="AU242" s="23">
        <f t="shared" ref="AU242" si="1840">AT242+AU241</f>
        <v>0</v>
      </c>
      <c r="AV242" s="23">
        <f t="shared" ref="AV242" si="1841">AU242+AV241-AJ241</f>
        <v>0</v>
      </c>
      <c r="AW242" s="23">
        <f t="shared" ref="AW242" si="1842">AV242+AW241-AK241</f>
        <v>0</v>
      </c>
      <c r="AX242" s="23">
        <f t="shared" ref="AX242" si="1843">AW242+AX241-AL241</f>
        <v>0</v>
      </c>
      <c r="AY242" s="23">
        <f t="shared" ref="AY242" si="1844">AX242+AY241-AM241</f>
        <v>0</v>
      </c>
      <c r="AZ242" s="23">
        <f t="shared" ref="AZ242" si="1845">AY242+AZ241-AN241</f>
        <v>0</v>
      </c>
      <c r="BA242" s="23">
        <f t="shared" ref="BA242" si="1846">AZ242+BA241-AO241</f>
        <v>0</v>
      </c>
      <c r="BB242" s="23">
        <f t="shared" ref="BB242" si="1847">BA242+BB241-AP241</f>
        <v>0</v>
      </c>
      <c r="BC242" s="23">
        <f t="shared" ref="BC242" si="1848">BB242+BC241-AQ241</f>
        <v>0</v>
      </c>
      <c r="BD242" s="23">
        <f t="shared" ref="BD242" si="1849">BC242+BD241-AR241</f>
        <v>0</v>
      </c>
      <c r="BE242" s="23">
        <f t="shared" ref="BE242" si="1850">BD242+BE241-AS241</f>
        <v>0</v>
      </c>
      <c r="BF242" s="23">
        <f t="shared" ref="BF242" si="1851">BE242+BF241-AT241</f>
        <v>0</v>
      </c>
      <c r="BG242" s="23">
        <f t="shared" ref="BG242" si="1852">BF242+BG241-AU241</f>
        <v>0</v>
      </c>
      <c r="BH242" s="23">
        <f t="shared" ref="BH242" si="1853">BG242+BH241-AV241</f>
        <v>0</v>
      </c>
      <c r="BI242" s="23">
        <f t="shared" ref="BI242" si="1854">BH242+BI241-AW241</f>
        <v>0</v>
      </c>
      <c r="BJ242" s="23">
        <f t="shared" ref="BJ242" si="1855">BI242+BJ241-AX241</f>
        <v>0</v>
      </c>
      <c r="BK242" s="23">
        <f t="shared" ref="BK242" si="1856">BJ242+BK241-AY241</f>
        <v>0</v>
      </c>
      <c r="BL242" s="23">
        <f t="shared" ref="BL242" si="1857">BK242+BL241-AZ241</f>
        <v>0</v>
      </c>
      <c r="BM242" s="23">
        <f t="shared" ref="BM242" si="1858">BL242+BM241-BA241</f>
        <v>0</v>
      </c>
      <c r="BN242" s="23">
        <f t="shared" ref="BN242" si="1859">BM242+BN241-BB241</f>
        <v>0</v>
      </c>
      <c r="BO242" s="23">
        <f t="shared" ref="BO242" si="1860">BN242+BO241-BC241</f>
        <v>0</v>
      </c>
      <c r="BP242" s="23">
        <f t="shared" ref="BP242" si="1861">BO242+BP241-BD241</f>
        <v>0</v>
      </c>
      <c r="BQ242" s="23">
        <f t="shared" ref="BQ242" si="1862">BP242+BQ241-BE241</f>
        <v>0</v>
      </c>
      <c r="BR242" s="23">
        <f t="shared" ref="BR242" si="1863">BQ242+BR241-BF241</f>
        <v>0</v>
      </c>
      <c r="BS242" s="23">
        <f t="shared" ref="BS242" si="1864">BR242+BS241-BG241</f>
        <v>0</v>
      </c>
      <c r="BT242" s="23">
        <f t="shared" ref="BT242:BU242" si="1865">BS242+BT241-BH241</f>
        <v>0</v>
      </c>
      <c r="BU242" s="23">
        <f t="shared" si="1865"/>
        <v>0</v>
      </c>
    </row>
    <row r="243" spans="1:73" ht="15.75" customHeight="1" x14ac:dyDescent="0.15"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  <c r="AH243" s="23"/>
      <c r="AI243" s="23"/>
      <c r="AJ243" s="23"/>
      <c r="AK243" s="23"/>
      <c r="AL243" s="23"/>
      <c r="AM243" s="23"/>
      <c r="AN243" s="23"/>
      <c r="AO243" s="23"/>
      <c r="AP243" s="23"/>
      <c r="AQ243" s="23"/>
      <c r="AR243" s="23"/>
      <c r="AS243" s="23"/>
      <c r="AT243" s="23"/>
      <c r="AU243" s="23"/>
      <c r="AV243" s="23"/>
      <c r="AW243" s="23"/>
      <c r="AX243" s="23"/>
      <c r="AY243" s="23"/>
      <c r="AZ243" s="23"/>
      <c r="BA243" s="23"/>
      <c r="BB243" s="23"/>
      <c r="BC243" s="23"/>
      <c r="BD243" s="23"/>
      <c r="BE243" s="23"/>
      <c r="BF243" s="23"/>
      <c r="BG243" s="23"/>
      <c r="BH243" s="23"/>
      <c r="BI243" s="23"/>
      <c r="BJ243" s="23"/>
      <c r="BK243" s="23"/>
      <c r="BL243" s="23"/>
      <c r="BM243" s="23"/>
      <c r="BN243" s="23"/>
      <c r="BO243" s="23"/>
      <c r="BP243" s="23"/>
      <c r="BQ243" s="23"/>
      <c r="BR243" s="23"/>
      <c r="BS243" s="23"/>
      <c r="BT243" s="23"/>
      <c r="BU243" s="23"/>
    </row>
    <row r="244" spans="1:73" ht="15.75" customHeight="1" x14ac:dyDescent="0.2">
      <c r="A244" s="71" t="s">
        <v>745</v>
      </c>
      <c r="B244" s="23">
        <f t="shared" ref="B244:BI244" si="1866">(B238*$B$67/12)+(B240*$C$67/12)+(B242*$D$67/12)</f>
        <v>0</v>
      </c>
      <c r="C244" s="23">
        <f t="shared" si="1866"/>
        <v>0</v>
      </c>
      <c r="D244" s="23">
        <f t="shared" si="1866"/>
        <v>0</v>
      </c>
      <c r="E244" s="23">
        <f t="shared" si="1866"/>
        <v>0</v>
      </c>
      <c r="F244" s="23">
        <f t="shared" si="1866"/>
        <v>0</v>
      </c>
      <c r="G244" s="23">
        <f t="shared" si="1866"/>
        <v>0</v>
      </c>
      <c r="H244" s="23">
        <f t="shared" si="1866"/>
        <v>0</v>
      </c>
      <c r="I244" s="23">
        <f t="shared" si="1866"/>
        <v>0</v>
      </c>
      <c r="J244" s="23">
        <f t="shared" si="1866"/>
        <v>0</v>
      </c>
      <c r="K244" s="23">
        <f t="shared" si="1866"/>
        <v>0</v>
      </c>
      <c r="L244" s="23">
        <f t="shared" si="1866"/>
        <v>0</v>
      </c>
      <c r="M244" s="23">
        <f t="shared" si="1866"/>
        <v>0</v>
      </c>
      <c r="N244" s="23">
        <f t="shared" si="1866"/>
        <v>0</v>
      </c>
      <c r="O244" s="23">
        <f t="shared" si="1866"/>
        <v>0</v>
      </c>
      <c r="P244" s="23">
        <f t="shared" si="1866"/>
        <v>0</v>
      </c>
      <c r="Q244" s="23">
        <f t="shared" si="1866"/>
        <v>0</v>
      </c>
      <c r="R244" s="23">
        <f t="shared" si="1866"/>
        <v>0</v>
      </c>
      <c r="S244" s="23">
        <f t="shared" si="1866"/>
        <v>0</v>
      </c>
      <c r="T244" s="23">
        <f t="shared" si="1866"/>
        <v>0</v>
      </c>
      <c r="U244" s="23">
        <f t="shared" si="1866"/>
        <v>0</v>
      </c>
      <c r="V244" s="23">
        <f t="shared" si="1866"/>
        <v>0</v>
      </c>
      <c r="W244" s="23">
        <f t="shared" si="1866"/>
        <v>0</v>
      </c>
      <c r="X244" s="23">
        <f t="shared" si="1866"/>
        <v>0</v>
      </c>
      <c r="Y244" s="23">
        <f t="shared" si="1866"/>
        <v>0</v>
      </c>
      <c r="Z244" s="23">
        <f t="shared" si="1866"/>
        <v>0</v>
      </c>
      <c r="AA244" s="23">
        <f t="shared" si="1866"/>
        <v>0</v>
      </c>
      <c r="AB244" s="23">
        <f t="shared" si="1866"/>
        <v>0</v>
      </c>
      <c r="AC244" s="23">
        <f t="shared" si="1866"/>
        <v>0</v>
      </c>
      <c r="AD244" s="23">
        <f t="shared" si="1866"/>
        <v>0</v>
      </c>
      <c r="AE244" s="23">
        <f t="shared" si="1866"/>
        <v>0</v>
      </c>
      <c r="AF244" s="23">
        <f t="shared" si="1866"/>
        <v>0</v>
      </c>
      <c r="AG244" s="23">
        <f t="shared" si="1866"/>
        <v>0</v>
      </c>
      <c r="AH244" s="23">
        <f t="shared" si="1866"/>
        <v>0</v>
      </c>
      <c r="AI244" s="23">
        <f t="shared" si="1866"/>
        <v>0</v>
      </c>
      <c r="AJ244" s="23">
        <f t="shared" si="1866"/>
        <v>0</v>
      </c>
      <c r="AK244" s="23">
        <f t="shared" si="1866"/>
        <v>0</v>
      </c>
      <c r="AL244" s="23">
        <f t="shared" si="1866"/>
        <v>0</v>
      </c>
      <c r="AM244" s="23">
        <f t="shared" si="1866"/>
        <v>0</v>
      </c>
      <c r="AN244" s="23">
        <f t="shared" si="1866"/>
        <v>0</v>
      </c>
      <c r="AO244" s="23">
        <f t="shared" si="1866"/>
        <v>0</v>
      </c>
      <c r="AP244" s="23">
        <f t="shared" si="1866"/>
        <v>0</v>
      </c>
      <c r="AQ244" s="23">
        <f t="shared" si="1866"/>
        <v>0</v>
      </c>
      <c r="AR244" s="23">
        <f t="shared" si="1866"/>
        <v>0</v>
      </c>
      <c r="AS244" s="23">
        <f t="shared" si="1866"/>
        <v>0</v>
      </c>
      <c r="AT244" s="23">
        <f t="shared" si="1866"/>
        <v>0</v>
      </c>
      <c r="AU244" s="23">
        <f t="shared" si="1866"/>
        <v>0</v>
      </c>
      <c r="AV244" s="23">
        <f t="shared" si="1866"/>
        <v>0</v>
      </c>
      <c r="AW244" s="23">
        <f t="shared" si="1866"/>
        <v>0</v>
      </c>
      <c r="AX244" s="23">
        <f t="shared" si="1866"/>
        <v>0</v>
      </c>
      <c r="AY244" s="23">
        <f t="shared" si="1866"/>
        <v>0</v>
      </c>
      <c r="AZ244" s="23">
        <f t="shared" si="1866"/>
        <v>0</v>
      </c>
      <c r="BA244" s="23">
        <f t="shared" si="1866"/>
        <v>0</v>
      </c>
      <c r="BB244" s="23">
        <f t="shared" si="1866"/>
        <v>0</v>
      </c>
      <c r="BC244" s="23">
        <f t="shared" si="1866"/>
        <v>0</v>
      </c>
      <c r="BD244" s="23">
        <f t="shared" si="1866"/>
        <v>0</v>
      </c>
      <c r="BE244" s="23">
        <f t="shared" si="1866"/>
        <v>0</v>
      </c>
      <c r="BF244" s="23">
        <f t="shared" si="1866"/>
        <v>0</v>
      </c>
      <c r="BG244" s="23">
        <f t="shared" si="1866"/>
        <v>0</v>
      </c>
      <c r="BH244" s="23">
        <f t="shared" si="1866"/>
        <v>0</v>
      </c>
      <c r="BI244" s="23">
        <f t="shared" si="1866"/>
        <v>0</v>
      </c>
      <c r="BJ244" s="23">
        <f t="shared" ref="BJ244:BU244" si="1867">(BJ238*$B$67/12)+(BJ240*$C$67/12)+(BJ242*$D$67/12)</f>
        <v>0</v>
      </c>
      <c r="BK244" s="23">
        <f t="shared" si="1867"/>
        <v>0</v>
      </c>
      <c r="BL244" s="23">
        <f t="shared" si="1867"/>
        <v>0</v>
      </c>
      <c r="BM244" s="23">
        <f t="shared" si="1867"/>
        <v>0</v>
      </c>
      <c r="BN244" s="23">
        <f t="shared" si="1867"/>
        <v>0</v>
      </c>
      <c r="BO244" s="23">
        <f t="shared" si="1867"/>
        <v>0</v>
      </c>
      <c r="BP244" s="23">
        <f t="shared" si="1867"/>
        <v>0</v>
      </c>
      <c r="BQ244" s="23">
        <f t="shared" si="1867"/>
        <v>0</v>
      </c>
      <c r="BR244" s="23">
        <f t="shared" si="1867"/>
        <v>0</v>
      </c>
      <c r="BS244" s="23">
        <f t="shared" si="1867"/>
        <v>0</v>
      </c>
      <c r="BT244" s="23">
        <f t="shared" si="1867"/>
        <v>0</v>
      </c>
      <c r="BU244" s="23">
        <f t="shared" si="1867"/>
        <v>0</v>
      </c>
    </row>
    <row r="245" spans="1:73" ht="15.75" customHeight="1" x14ac:dyDescent="0.2">
      <c r="A245" s="71" t="s">
        <v>746</v>
      </c>
      <c r="B245" s="23">
        <f t="shared" ref="B245:BI245" si="1868">B237*$B$64+B239*$C$64+B241*$D$64</f>
        <v>0</v>
      </c>
      <c r="C245" s="23">
        <f t="shared" si="1868"/>
        <v>0</v>
      </c>
      <c r="D245" s="23">
        <f t="shared" si="1868"/>
        <v>0</v>
      </c>
      <c r="E245" s="23">
        <f t="shared" si="1868"/>
        <v>0</v>
      </c>
      <c r="F245" s="23">
        <f t="shared" si="1868"/>
        <v>0</v>
      </c>
      <c r="G245" s="23">
        <f t="shared" si="1868"/>
        <v>0</v>
      </c>
      <c r="H245" s="23">
        <f t="shared" si="1868"/>
        <v>0</v>
      </c>
      <c r="I245" s="23">
        <f t="shared" si="1868"/>
        <v>0</v>
      </c>
      <c r="J245" s="23">
        <f t="shared" si="1868"/>
        <v>0</v>
      </c>
      <c r="K245" s="23">
        <f t="shared" si="1868"/>
        <v>0</v>
      </c>
      <c r="L245" s="23">
        <f t="shared" si="1868"/>
        <v>0</v>
      </c>
      <c r="M245" s="23">
        <f t="shared" si="1868"/>
        <v>0</v>
      </c>
      <c r="N245" s="23">
        <f t="shared" si="1868"/>
        <v>0</v>
      </c>
      <c r="O245" s="23">
        <f t="shared" si="1868"/>
        <v>0</v>
      </c>
      <c r="P245" s="23">
        <f t="shared" si="1868"/>
        <v>0</v>
      </c>
      <c r="Q245" s="23">
        <f t="shared" si="1868"/>
        <v>0</v>
      </c>
      <c r="R245" s="23">
        <f t="shared" si="1868"/>
        <v>0</v>
      </c>
      <c r="S245" s="23">
        <f t="shared" si="1868"/>
        <v>0</v>
      </c>
      <c r="T245" s="23">
        <f t="shared" si="1868"/>
        <v>0</v>
      </c>
      <c r="U245" s="23">
        <f t="shared" si="1868"/>
        <v>0</v>
      </c>
      <c r="V245" s="23">
        <f t="shared" si="1868"/>
        <v>0</v>
      </c>
      <c r="W245" s="23">
        <f t="shared" si="1868"/>
        <v>0</v>
      </c>
      <c r="X245" s="23">
        <f t="shared" si="1868"/>
        <v>0</v>
      </c>
      <c r="Y245" s="23">
        <f t="shared" si="1868"/>
        <v>0</v>
      </c>
      <c r="Z245" s="23">
        <f t="shared" si="1868"/>
        <v>0</v>
      </c>
      <c r="AA245" s="23">
        <f t="shared" si="1868"/>
        <v>0</v>
      </c>
      <c r="AB245" s="23">
        <f t="shared" si="1868"/>
        <v>0</v>
      </c>
      <c r="AC245" s="23">
        <f t="shared" si="1868"/>
        <v>0</v>
      </c>
      <c r="AD245" s="23">
        <f t="shared" si="1868"/>
        <v>0</v>
      </c>
      <c r="AE245" s="23">
        <f t="shared" si="1868"/>
        <v>0</v>
      </c>
      <c r="AF245" s="23">
        <f t="shared" si="1868"/>
        <v>0</v>
      </c>
      <c r="AG245" s="23">
        <f t="shared" si="1868"/>
        <v>0</v>
      </c>
      <c r="AH245" s="23">
        <f t="shared" si="1868"/>
        <v>0</v>
      </c>
      <c r="AI245" s="23">
        <f t="shared" si="1868"/>
        <v>0</v>
      </c>
      <c r="AJ245" s="23">
        <f t="shared" si="1868"/>
        <v>0</v>
      </c>
      <c r="AK245" s="23">
        <f t="shared" si="1868"/>
        <v>0</v>
      </c>
      <c r="AL245" s="23">
        <f t="shared" si="1868"/>
        <v>0</v>
      </c>
      <c r="AM245" s="23">
        <f t="shared" si="1868"/>
        <v>0</v>
      </c>
      <c r="AN245" s="23">
        <f t="shared" si="1868"/>
        <v>0</v>
      </c>
      <c r="AO245" s="23">
        <f t="shared" si="1868"/>
        <v>0</v>
      </c>
      <c r="AP245" s="23">
        <f t="shared" si="1868"/>
        <v>0</v>
      </c>
      <c r="AQ245" s="23">
        <f t="shared" si="1868"/>
        <v>0</v>
      </c>
      <c r="AR245" s="23">
        <f t="shared" si="1868"/>
        <v>0</v>
      </c>
      <c r="AS245" s="23">
        <f t="shared" si="1868"/>
        <v>0</v>
      </c>
      <c r="AT245" s="23">
        <f t="shared" si="1868"/>
        <v>0</v>
      </c>
      <c r="AU245" s="23">
        <f t="shared" si="1868"/>
        <v>0</v>
      </c>
      <c r="AV245" s="23">
        <f t="shared" si="1868"/>
        <v>0</v>
      </c>
      <c r="AW245" s="23">
        <f t="shared" si="1868"/>
        <v>0</v>
      </c>
      <c r="AX245" s="23">
        <f t="shared" si="1868"/>
        <v>0</v>
      </c>
      <c r="AY245" s="23">
        <f t="shared" si="1868"/>
        <v>0</v>
      </c>
      <c r="AZ245" s="23">
        <f t="shared" si="1868"/>
        <v>0</v>
      </c>
      <c r="BA245" s="23">
        <f t="shared" si="1868"/>
        <v>0</v>
      </c>
      <c r="BB245" s="23">
        <f t="shared" si="1868"/>
        <v>0</v>
      </c>
      <c r="BC245" s="23">
        <f t="shared" si="1868"/>
        <v>0</v>
      </c>
      <c r="BD245" s="23">
        <f t="shared" si="1868"/>
        <v>0</v>
      </c>
      <c r="BE245" s="23">
        <f t="shared" si="1868"/>
        <v>0</v>
      </c>
      <c r="BF245" s="23">
        <f t="shared" si="1868"/>
        <v>0</v>
      </c>
      <c r="BG245" s="23">
        <f t="shared" si="1868"/>
        <v>0</v>
      </c>
      <c r="BH245" s="23">
        <f t="shared" si="1868"/>
        <v>0</v>
      </c>
      <c r="BI245" s="23">
        <f t="shared" si="1868"/>
        <v>0</v>
      </c>
      <c r="BJ245" s="23">
        <f t="shared" ref="BJ245:BU245" si="1869">BJ237*$B$64+BJ239*$C$64+BJ241*$D$64</f>
        <v>0</v>
      </c>
      <c r="BK245" s="23">
        <f t="shared" si="1869"/>
        <v>0</v>
      </c>
      <c r="BL245" s="23">
        <f t="shared" si="1869"/>
        <v>0</v>
      </c>
      <c r="BM245" s="23">
        <f t="shared" si="1869"/>
        <v>0</v>
      </c>
      <c r="BN245" s="23">
        <f t="shared" si="1869"/>
        <v>0</v>
      </c>
      <c r="BO245" s="23">
        <f t="shared" si="1869"/>
        <v>0</v>
      </c>
      <c r="BP245" s="23">
        <f t="shared" si="1869"/>
        <v>0</v>
      </c>
      <c r="BQ245" s="23">
        <f t="shared" si="1869"/>
        <v>0</v>
      </c>
      <c r="BR245" s="23">
        <f t="shared" si="1869"/>
        <v>0</v>
      </c>
      <c r="BS245" s="23">
        <f t="shared" si="1869"/>
        <v>0</v>
      </c>
      <c r="BT245" s="23">
        <f t="shared" si="1869"/>
        <v>0</v>
      </c>
      <c r="BU245" s="23">
        <f t="shared" si="1869"/>
        <v>0</v>
      </c>
    </row>
    <row r="246" spans="1:73" ht="15.75" customHeight="1" x14ac:dyDescent="0.2">
      <c r="A246" s="71" t="s">
        <v>747</v>
      </c>
      <c r="B246" s="23">
        <f t="shared" ref="B246:BI246" si="1870">B238*$B$66+B240*$C$66+B242*$D$66</f>
        <v>0</v>
      </c>
      <c r="C246" s="23">
        <f t="shared" si="1870"/>
        <v>0</v>
      </c>
      <c r="D246" s="23">
        <f t="shared" si="1870"/>
        <v>0</v>
      </c>
      <c r="E246" s="23">
        <f t="shared" si="1870"/>
        <v>0</v>
      </c>
      <c r="F246" s="23">
        <f t="shared" si="1870"/>
        <v>0</v>
      </c>
      <c r="G246" s="23">
        <f t="shared" si="1870"/>
        <v>0</v>
      </c>
      <c r="H246" s="23">
        <f t="shared" si="1870"/>
        <v>0</v>
      </c>
      <c r="I246" s="23">
        <f t="shared" si="1870"/>
        <v>0</v>
      </c>
      <c r="J246" s="23">
        <f t="shared" si="1870"/>
        <v>0</v>
      </c>
      <c r="K246" s="23">
        <f t="shared" si="1870"/>
        <v>0</v>
      </c>
      <c r="L246" s="23">
        <f t="shared" si="1870"/>
        <v>0</v>
      </c>
      <c r="M246" s="23">
        <f t="shared" si="1870"/>
        <v>0</v>
      </c>
      <c r="N246" s="23">
        <f t="shared" si="1870"/>
        <v>0</v>
      </c>
      <c r="O246" s="23">
        <f t="shared" si="1870"/>
        <v>0</v>
      </c>
      <c r="P246" s="23">
        <f t="shared" si="1870"/>
        <v>0</v>
      </c>
      <c r="Q246" s="23">
        <f t="shared" si="1870"/>
        <v>0</v>
      </c>
      <c r="R246" s="23">
        <f t="shared" si="1870"/>
        <v>0</v>
      </c>
      <c r="S246" s="23">
        <f t="shared" si="1870"/>
        <v>0</v>
      </c>
      <c r="T246" s="23">
        <f t="shared" si="1870"/>
        <v>0</v>
      </c>
      <c r="U246" s="23">
        <f t="shared" si="1870"/>
        <v>0</v>
      </c>
      <c r="V246" s="23">
        <f t="shared" si="1870"/>
        <v>0</v>
      </c>
      <c r="W246" s="23">
        <f t="shared" si="1870"/>
        <v>0</v>
      </c>
      <c r="X246" s="23">
        <f t="shared" si="1870"/>
        <v>0</v>
      </c>
      <c r="Y246" s="23">
        <f t="shared" si="1870"/>
        <v>0</v>
      </c>
      <c r="Z246" s="23">
        <f t="shared" si="1870"/>
        <v>0</v>
      </c>
      <c r="AA246" s="23">
        <f t="shared" si="1870"/>
        <v>0</v>
      </c>
      <c r="AB246" s="23">
        <f t="shared" si="1870"/>
        <v>0</v>
      </c>
      <c r="AC246" s="23">
        <f t="shared" si="1870"/>
        <v>0</v>
      </c>
      <c r="AD246" s="23">
        <f t="shared" si="1870"/>
        <v>0</v>
      </c>
      <c r="AE246" s="23">
        <f t="shared" si="1870"/>
        <v>0</v>
      </c>
      <c r="AF246" s="23">
        <f t="shared" si="1870"/>
        <v>0</v>
      </c>
      <c r="AG246" s="23">
        <f t="shared" si="1870"/>
        <v>0</v>
      </c>
      <c r="AH246" s="23">
        <f t="shared" si="1870"/>
        <v>0</v>
      </c>
      <c r="AI246" s="23">
        <f t="shared" si="1870"/>
        <v>0</v>
      </c>
      <c r="AJ246" s="23">
        <f t="shared" si="1870"/>
        <v>0</v>
      </c>
      <c r="AK246" s="23">
        <f t="shared" si="1870"/>
        <v>0</v>
      </c>
      <c r="AL246" s="23">
        <f t="shared" si="1870"/>
        <v>0</v>
      </c>
      <c r="AM246" s="23">
        <f t="shared" si="1870"/>
        <v>0</v>
      </c>
      <c r="AN246" s="23">
        <f t="shared" si="1870"/>
        <v>0</v>
      </c>
      <c r="AO246" s="23">
        <f t="shared" si="1870"/>
        <v>0</v>
      </c>
      <c r="AP246" s="23">
        <f t="shared" si="1870"/>
        <v>0</v>
      </c>
      <c r="AQ246" s="23">
        <f t="shared" si="1870"/>
        <v>0</v>
      </c>
      <c r="AR246" s="23">
        <f t="shared" si="1870"/>
        <v>0</v>
      </c>
      <c r="AS246" s="23">
        <f t="shared" si="1870"/>
        <v>0</v>
      </c>
      <c r="AT246" s="23">
        <f t="shared" si="1870"/>
        <v>0</v>
      </c>
      <c r="AU246" s="23">
        <f t="shared" si="1870"/>
        <v>0</v>
      </c>
      <c r="AV246" s="23">
        <f t="shared" si="1870"/>
        <v>0</v>
      </c>
      <c r="AW246" s="23">
        <f t="shared" si="1870"/>
        <v>0</v>
      </c>
      <c r="AX246" s="23">
        <f t="shared" si="1870"/>
        <v>0</v>
      </c>
      <c r="AY246" s="23">
        <f t="shared" si="1870"/>
        <v>0</v>
      </c>
      <c r="AZ246" s="23">
        <f t="shared" si="1870"/>
        <v>0</v>
      </c>
      <c r="BA246" s="23">
        <f t="shared" si="1870"/>
        <v>0</v>
      </c>
      <c r="BB246" s="23">
        <f t="shared" si="1870"/>
        <v>0</v>
      </c>
      <c r="BC246" s="23">
        <f t="shared" si="1870"/>
        <v>0</v>
      </c>
      <c r="BD246" s="23">
        <f t="shared" si="1870"/>
        <v>0</v>
      </c>
      <c r="BE246" s="23">
        <f t="shared" si="1870"/>
        <v>0</v>
      </c>
      <c r="BF246" s="23">
        <f t="shared" si="1870"/>
        <v>0</v>
      </c>
      <c r="BG246" s="23">
        <f t="shared" si="1870"/>
        <v>0</v>
      </c>
      <c r="BH246" s="23">
        <f t="shared" si="1870"/>
        <v>0</v>
      </c>
      <c r="BI246" s="23">
        <f t="shared" si="1870"/>
        <v>0</v>
      </c>
      <c r="BJ246" s="23">
        <f t="shared" ref="BJ246:BU246" si="1871">BJ238*$B$66+BJ240*$C$66+BJ242*$D$66</f>
        <v>0</v>
      </c>
      <c r="BK246" s="23">
        <f t="shared" si="1871"/>
        <v>0</v>
      </c>
      <c r="BL246" s="23">
        <f t="shared" si="1871"/>
        <v>0</v>
      </c>
      <c r="BM246" s="23">
        <f t="shared" si="1871"/>
        <v>0</v>
      </c>
      <c r="BN246" s="23">
        <f t="shared" si="1871"/>
        <v>0</v>
      </c>
      <c r="BO246" s="23">
        <f t="shared" si="1871"/>
        <v>0</v>
      </c>
      <c r="BP246" s="23">
        <f t="shared" si="1871"/>
        <v>0</v>
      </c>
      <c r="BQ246" s="23">
        <f t="shared" si="1871"/>
        <v>0</v>
      </c>
      <c r="BR246" s="23">
        <f t="shared" si="1871"/>
        <v>0</v>
      </c>
      <c r="BS246" s="23">
        <f t="shared" si="1871"/>
        <v>0</v>
      </c>
      <c r="BT246" s="23">
        <f t="shared" si="1871"/>
        <v>0</v>
      </c>
      <c r="BU246" s="23">
        <f t="shared" si="1871"/>
        <v>0</v>
      </c>
    </row>
    <row r="247" spans="1:73" ht="15.75" customHeight="1" thickBot="1" x14ac:dyDescent="0.25">
      <c r="A247" s="71" t="s">
        <v>748</v>
      </c>
      <c r="B247" s="120">
        <f t="shared" ref="B247:BI247" si="1872">SUM(B244:B246)</f>
        <v>0</v>
      </c>
      <c r="C247" s="120">
        <f t="shared" si="1872"/>
        <v>0</v>
      </c>
      <c r="D247" s="120">
        <f t="shared" si="1872"/>
        <v>0</v>
      </c>
      <c r="E247" s="120">
        <f t="shared" si="1872"/>
        <v>0</v>
      </c>
      <c r="F247" s="120">
        <f t="shared" si="1872"/>
        <v>0</v>
      </c>
      <c r="G247" s="120">
        <f t="shared" si="1872"/>
        <v>0</v>
      </c>
      <c r="H247" s="120">
        <f t="shared" si="1872"/>
        <v>0</v>
      </c>
      <c r="I247" s="120">
        <f t="shared" si="1872"/>
        <v>0</v>
      </c>
      <c r="J247" s="120">
        <f t="shared" si="1872"/>
        <v>0</v>
      </c>
      <c r="K247" s="120">
        <f t="shared" si="1872"/>
        <v>0</v>
      </c>
      <c r="L247" s="120">
        <f t="shared" si="1872"/>
        <v>0</v>
      </c>
      <c r="M247" s="120">
        <f t="shared" si="1872"/>
        <v>0</v>
      </c>
      <c r="N247" s="120">
        <f t="shared" si="1872"/>
        <v>0</v>
      </c>
      <c r="O247" s="120">
        <f t="shared" si="1872"/>
        <v>0</v>
      </c>
      <c r="P247" s="120">
        <f t="shared" si="1872"/>
        <v>0</v>
      </c>
      <c r="Q247" s="120">
        <f t="shared" si="1872"/>
        <v>0</v>
      </c>
      <c r="R247" s="120">
        <f t="shared" si="1872"/>
        <v>0</v>
      </c>
      <c r="S247" s="120">
        <f t="shared" si="1872"/>
        <v>0</v>
      </c>
      <c r="T247" s="120">
        <f t="shared" si="1872"/>
        <v>0</v>
      </c>
      <c r="U247" s="120">
        <f t="shared" si="1872"/>
        <v>0</v>
      </c>
      <c r="V247" s="120">
        <f t="shared" si="1872"/>
        <v>0</v>
      </c>
      <c r="W247" s="120">
        <f t="shared" si="1872"/>
        <v>0</v>
      </c>
      <c r="X247" s="120">
        <f t="shared" si="1872"/>
        <v>0</v>
      </c>
      <c r="Y247" s="120">
        <f t="shared" si="1872"/>
        <v>0</v>
      </c>
      <c r="Z247" s="120">
        <f t="shared" si="1872"/>
        <v>0</v>
      </c>
      <c r="AA247" s="120">
        <f t="shared" si="1872"/>
        <v>0</v>
      </c>
      <c r="AB247" s="120">
        <f t="shared" si="1872"/>
        <v>0</v>
      </c>
      <c r="AC247" s="120">
        <f t="shared" si="1872"/>
        <v>0</v>
      </c>
      <c r="AD247" s="120">
        <f t="shared" si="1872"/>
        <v>0</v>
      </c>
      <c r="AE247" s="120">
        <f t="shared" si="1872"/>
        <v>0</v>
      </c>
      <c r="AF247" s="120">
        <f t="shared" si="1872"/>
        <v>0</v>
      </c>
      <c r="AG247" s="120">
        <f t="shared" si="1872"/>
        <v>0</v>
      </c>
      <c r="AH247" s="120">
        <f t="shared" si="1872"/>
        <v>0</v>
      </c>
      <c r="AI247" s="120">
        <f t="shared" si="1872"/>
        <v>0</v>
      </c>
      <c r="AJ247" s="120">
        <f t="shared" si="1872"/>
        <v>0</v>
      </c>
      <c r="AK247" s="120">
        <f t="shared" si="1872"/>
        <v>0</v>
      </c>
      <c r="AL247" s="120">
        <f t="shared" si="1872"/>
        <v>0</v>
      </c>
      <c r="AM247" s="120">
        <f t="shared" si="1872"/>
        <v>0</v>
      </c>
      <c r="AN247" s="120">
        <f t="shared" si="1872"/>
        <v>0</v>
      </c>
      <c r="AO247" s="120">
        <f t="shared" si="1872"/>
        <v>0</v>
      </c>
      <c r="AP247" s="120">
        <f t="shared" si="1872"/>
        <v>0</v>
      </c>
      <c r="AQ247" s="120">
        <f t="shared" si="1872"/>
        <v>0</v>
      </c>
      <c r="AR247" s="120">
        <f t="shared" si="1872"/>
        <v>0</v>
      </c>
      <c r="AS247" s="120">
        <f t="shared" si="1872"/>
        <v>0</v>
      </c>
      <c r="AT247" s="120">
        <f t="shared" si="1872"/>
        <v>0</v>
      </c>
      <c r="AU247" s="120">
        <f t="shared" si="1872"/>
        <v>0</v>
      </c>
      <c r="AV247" s="120">
        <f t="shared" si="1872"/>
        <v>0</v>
      </c>
      <c r="AW247" s="120">
        <f t="shared" si="1872"/>
        <v>0</v>
      </c>
      <c r="AX247" s="120">
        <f t="shared" si="1872"/>
        <v>0</v>
      </c>
      <c r="AY247" s="120">
        <f t="shared" si="1872"/>
        <v>0</v>
      </c>
      <c r="AZ247" s="120">
        <f t="shared" si="1872"/>
        <v>0</v>
      </c>
      <c r="BA247" s="120">
        <f t="shared" si="1872"/>
        <v>0</v>
      </c>
      <c r="BB247" s="120">
        <f t="shared" si="1872"/>
        <v>0</v>
      </c>
      <c r="BC247" s="120">
        <f t="shared" si="1872"/>
        <v>0</v>
      </c>
      <c r="BD247" s="120">
        <f t="shared" si="1872"/>
        <v>0</v>
      </c>
      <c r="BE247" s="120">
        <f t="shared" si="1872"/>
        <v>0</v>
      </c>
      <c r="BF247" s="120">
        <f t="shared" si="1872"/>
        <v>0</v>
      </c>
      <c r="BG247" s="120">
        <f t="shared" si="1872"/>
        <v>0</v>
      </c>
      <c r="BH247" s="120">
        <f t="shared" si="1872"/>
        <v>0</v>
      </c>
      <c r="BI247" s="120">
        <f t="shared" si="1872"/>
        <v>0</v>
      </c>
      <c r="BJ247" s="120">
        <f t="shared" ref="BJ247:BU247" si="1873">SUM(BJ244:BJ246)</f>
        <v>0</v>
      </c>
      <c r="BK247" s="120">
        <f t="shared" si="1873"/>
        <v>0</v>
      </c>
      <c r="BL247" s="120">
        <f t="shared" si="1873"/>
        <v>0</v>
      </c>
      <c r="BM247" s="120">
        <f t="shared" si="1873"/>
        <v>0</v>
      </c>
      <c r="BN247" s="120">
        <f t="shared" si="1873"/>
        <v>0</v>
      </c>
      <c r="BO247" s="120">
        <f t="shared" si="1873"/>
        <v>0</v>
      </c>
      <c r="BP247" s="120">
        <f t="shared" si="1873"/>
        <v>0</v>
      </c>
      <c r="BQ247" s="120">
        <f t="shared" si="1873"/>
        <v>0</v>
      </c>
      <c r="BR247" s="120">
        <f t="shared" si="1873"/>
        <v>0</v>
      </c>
      <c r="BS247" s="120">
        <f t="shared" si="1873"/>
        <v>0</v>
      </c>
      <c r="BT247" s="120">
        <f t="shared" si="1873"/>
        <v>0</v>
      </c>
      <c r="BU247" s="120">
        <f t="shared" si="1873"/>
        <v>0</v>
      </c>
    </row>
    <row r="248" spans="1:73" ht="15.75" customHeight="1" thickTop="1" x14ac:dyDescent="0.15"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  <c r="AL248" s="23"/>
      <c r="AM248" s="23"/>
      <c r="AN248" s="23"/>
      <c r="AO248" s="23"/>
      <c r="AP248" s="23"/>
      <c r="AQ248" s="23"/>
      <c r="AR248" s="23"/>
      <c r="AS248" s="23"/>
      <c r="AT248" s="23"/>
      <c r="AU248" s="23"/>
      <c r="AV248" s="23"/>
      <c r="AW248" s="23"/>
      <c r="AX248" s="23"/>
      <c r="AY248" s="23"/>
      <c r="AZ248" s="23"/>
      <c r="BA248" s="23"/>
      <c r="BB248" s="23"/>
      <c r="BC248" s="23"/>
      <c r="BD248" s="23"/>
      <c r="BE248" s="23"/>
      <c r="BF248" s="23"/>
      <c r="BG248" s="23"/>
      <c r="BH248" s="23"/>
      <c r="BI248" s="23"/>
      <c r="BJ248" s="23"/>
      <c r="BK248" s="23"/>
      <c r="BL248" s="23"/>
      <c r="BM248" s="23"/>
      <c r="BN248" s="23"/>
      <c r="BO248" s="23"/>
      <c r="BP248" s="23"/>
      <c r="BQ248" s="23"/>
      <c r="BR248" s="23"/>
      <c r="BS248" s="23"/>
      <c r="BT248" s="23"/>
      <c r="BU248" s="23"/>
    </row>
    <row r="249" spans="1:73" ht="15.75" customHeight="1" x14ac:dyDescent="0.2">
      <c r="A249" s="71" t="s">
        <v>749</v>
      </c>
      <c r="B249" s="23">
        <f t="shared" ref="B249:BI249" si="1874">((B238*$B$67)+(B240*$C$67)+(B242*$D$67))/12</f>
        <v>0</v>
      </c>
      <c r="C249" s="23">
        <f t="shared" si="1874"/>
        <v>0</v>
      </c>
      <c r="D249" s="23">
        <f t="shared" si="1874"/>
        <v>0</v>
      </c>
      <c r="E249" s="23">
        <f t="shared" si="1874"/>
        <v>0</v>
      </c>
      <c r="F249" s="23">
        <f t="shared" si="1874"/>
        <v>0</v>
      </c>
      <c r="G249" s="23">
        <f t="shared" si="1874"/>
        <v>0</v>
      </c>
      <c r="H249" s="23">
        <f t="shared" si="1874"/>
        <v>0</v>
      </c>
      <c r="I249" s="23">
        <f t="shared" si="1874"/>
        <v>0</v>
      </c>
      <c r="J249" s="23">
        <f t="shared" si="1874"/>
        <v>0</v>
      </c>
      <c r="K249" s="23">
        <f t="shared" si="1874"/>
        <v>0</v>
      </c>
      <c r="L249" s="23">
        <f t="shared" si="1874"/>
        <v>0</v>
      </c>
      <c r="M249" s="23">
        <f t="shared" si="1874"/>
        <v>0</v>
      </c>
      <c r="N249" s="23">
        <f t="shared" si="1874"/>
        <v>0</v>
      </c>
      <c r="O249" s="23">
        <f t="shared" si="1874"/>
        <v>0</v>
      </c>
      <c r="P249" s="23">
        <f t="shared" si="1874"/>
        <v>0</v>
      </c>
      <c r="Q249" s="23">
        <f t="shared" si="1874"/>
        <v>0</v>
      </c>
      <c r="R249" s="23">
        <f t="shared" si="1874"/>
        <v>0</v>
      </c>
      <c r="S249" s="23">
        <f t="shared" si="1874"/>
        <v>0</v>
      </c>
      <c r="T249" s="23">
        <f t="shared" si="1874"/>
        <v>0</v>
      </c>
      <c r="U249" s="23">
        <f t="shared" si="1874"/>
        <v>0</v>
      </c>
      <c r="V249" s="23">
        <f t="shared" si="1874"/>
        <v>0</v>
      </c>
      <c r="W249" s="23">
        <f t="shared" si="1874"/>
        <v>0</v>
      </c>
      <c r="X249" s="23">
        <f t="shared" si="1874"/>
        <v>0</v>
      </c>
      <c r="Y249" s="23">
        <f t="shared" si="1874"/>
        <v>0</v>
      </c>
      <c r="Z249" s="23">
        <f t="shared" si="1874"/>
        <v>0</v>
      </c>
      <c r="AA249" s="23">
        <f t="shared" si="1874"/>
        <v>0</v>
      </c>
      <c r="AB249" s="23">
        <f t="shared" si="1874"/>
        <v>0</v>
      </c>
      <c r="AC249" s="23">
        <f t="shared" si="1874"/>
        <v>0</v>
      </c>
      <c r="AD249" s="23">
        <f t="shared" si="1874"/>
        <v>0</v>
      </c>
      <c r="AE249" s="23">
        <f t="shared" si="1874"/>
        <v>0</v>
      </c>
      <c r="AF249" s="23">
        <f t="shared" si="1874"/>
        <v>0</v>
      </c>
      <c r="AG249" s="23">
        <f t="shared" si="1874"/>
        <v>0</v>
      </c>
      <c r="AH249" s="23">
        <f t="shared" si="1874"/>
        <v>0</v>
      </c>
      <c r="AI249" s="23">
        <f t="shared" si="1874"/>
        <v>0</v>
      </c>
      <c r="AJ249" s="23">
        <f t="shared" si="1874"/>
        <v>0</v>
      </c>
      <c r="AK249" s="23">
        <f t="shared" si="1874"/>
        <v>0</v>
      </c>
      <c r="AL249" s="23">
        <f t="shared" si="1874"/>
        <v>0</v>
      </c>
      <c r="AM249" s="23">
        <f t="shared" si="1874"/>
        <v>0</v>
      </c>
      <c r="AN249" s="23">
        <f t="shared" si="1874"/>
        <v>0</v>
      </c>
      <c r="AO249" s="23">
        <f t="shared" si="1874"/>
        <v>0</v>
      </c>
      <c r="AP249" s="23">
        <f t="shared" si="1874"/>
        <v>0</v>
      </c>
      <c r="AQ249" s="23">
        <f t="shared" si="1874"/>
        <v>0</v>
      </c>
      <c r="AR249" s="23">
        <f t="shared" si="1874"/>
        <v>0</v>
      </c>
      <c r="AS249" s="23">
        <f t="shared" si="1874"/>
        <v>0</v>
      </c>
      <c r="AT249" s="23">
        <f t="shared" si="1874"/>
        <v>0</v>
      </c>
      <c r="AU249" s="23">
        <f t="shared" si="1874"/>
        <v>0</v>
      </c>
      <c r="AV249" s="23">
        <f t="shared" si="1874"/>
        <v>0</v>
      </c>
      <c r="AW249" s="23">
        <f t="shared" si="1874"/>
        <v>0</v>
      </c>
      <c r="AX249" s="23">
        <f t="shared" si="1874"/>
        <v>0</v>
      </c>
      <c r="AY249" s="23">
        <f t="shared" si="1874"/>
        <v>0</v>
      </c>
      <c r="AZ249" s="23">
        <f t="shared" si="1874"/>
        <v>0</v>
      </c>
      <c r="BA249" s="23">
        <f t="shared" si="1874"/>
        <v>0</v>
      </c>
      <c r="BB249" s="23">
        <f t="shared" si="1874"/>
        <v>0</v>
      </c>
      <c r="BC249" s="23">
        <f t="shared" si="1874"/>
        <v>0</v>
      </c>
      <c r="BD249" s="23">
        <f t="shared" si="1874"/>
        <v>0</v>
      </c>
      <c r="BE249" s="23">
        <f t="shared" si="1874"/>
        <v>0</v>
      </c>
      <c r="BF249" s="23">
        <f t="shared" si="1874"/>
        <v>0</v>
      </c>
      <c r="BG249" s="23">
        <f t="shared" si="1874"/>
        <v>0</v>
      </c>
      <c r="BH249" s="23">
        <f t="shared" si="1874"/>
        <v>0</v>
      </c>
      <c r="BI249" s="23">
        <f t="shared" si="1874"/>
        <v>0</v>
      </c>
      <c r="BJ249" s="23">
        <f t="shared" ref="BJ249:BU249" si="1875">((BJ238*$B$67)+(BJ240*$C$67)+(BJ242*$D$67))/12</f>
        <v>0</v>
      </c>
      <c r="BK249" s="23">
        <f t="shared" si="1875"/>
        <v>0</v>
      </c>
      <c r="BL249" s="23">
        <f t="shared" si="1875"/>
        <v>0</v>
      </c>
      <c r="BM249" s="23">
        <f t="shared" si="1875"/>
        <v>0</v>
      </c>
      <c r="BN249" s="23">
        <f t="shared" si="1875"/>
        <v>0</v>
      </c>
      <c r="BO249" s="23">
        <f t="shared" si="1875"/>
        <v>0</v>
      </c>
      <c r="BP249" s="23">
        <f t="shared" si="1875"/>
        <v>0</v>
      </c>
      <c r="BQ249" s="23">
        <f t="shared" si="1875"/>
        <v>0</v>
      </c>
      <c r="BR249" s="23">
        <f t="shared" si="1875"/>
        <v>0</v>
      </c>
      <c r="BS249" s="23">
        <f t="shared" si="1875"/>
        <v>0</v>
      </c>
      <c r="BT249" s="23">
        <f t="shared" si="1875"/>
        <v>0</v>
      </c>
      <c r="BU249" s="23">
        <f t="shared" si="1875"/>
        <v>0</v>
      </c>
    </row>
    <row r="250" spans="1:73" ht="15.75" customHeight="1" x14ac:dyDescent="0.2">
      <c r="A250" s="71" t="s">
        <v>750</v>
      </c>
      <c r="B250" s="23">
        <f t="shared" ref="B250:BI250" si="1876">(B237*$B$64)+(B239*$C$64)+(B241*$D$64)</f>
        <v>0</v>
      </c>
      <c r="C250" s="23">
        <f t="shared" si="1876"/>
        <v>0</v>
      </c>
      <c r="D250" s="23">
        <f t="shared" si="1876"/>
        <v>0</v>
      </c>
      <c r="E250" s="23">
        <f t="shared" si="1876"/>
        <v>0</v>
      </c>
      <c r="F250" s="23">
        <f t="shared" si="1876"/>
        <v>0</v>
      </c>
      <c r="G250" s="23">
        <f t="shared" si="1876"/>
        <v>0</v>
      </c>
      <c r="H250" s="23">
        <f t="shared" si="1876"/>
        <v>0</v>
      </c>
      <c r="I250" s="23">
        <f t="shared" si="1876"/>
        <v>0</v>
      </c>
      <c r="J250" s="23">
        <f t="shared" si="1876"/>
        <v>0</v>
      </c>
      <c r="K250" s="23">
        <f t="shared" si="1876"/>
        <v>0</v>
      </c>
      <c r="L250" s="23">
        <f t="shared" si="1876"/>
        <v>0</v>
      </c>
      <c r="M250" s="23">
        <f t="shared" si="1876"/>
        <v>0</v>
      </c>
      <c r="N250" s="23">
        <f t="shared" si="1876"/>
        <v>0</v>
      </c>
      <c r="O250" s="23">
        <f t="shared" si="1876"/>
        <v>0</v>
      </c>
      <c r="P250" s="23">
        <f t="shared" si="1876"/>
        <v>0</v>
      </c>
      <c r="Q250" s="23">
        <f t="shared" si="1876"/>
        <v>0</v>
      </c>
      <c r="R250" s="23">
        <f t="shared" si="1876"/>
        <v>0</v>
      </c>
      <c r="S250" s="23">
        <f t="shared" si="1876"/>
        <v>0</v>
      </c>
      <c r="T250" s="23">
        <f t="shared" si="1876"/>
        <v>0</v>
      </c>
      <c r="U250" s="23">
        <f t="shared" si="1876"/>
        <v>0</v>
      </c>
      <c r="V250" s="23">
        <f t="shared" si="1876"/>
        <v>0</v>
      </c>
      <c r="W250" s="23">
        <f t="shared" si="1876"/>
        <v>0</v>
      </c>
      <c r="X250" s="23">
        <f t="shared" si="1876"/>
        <v>0</v>
      </c>
      <c r="Y250" s="23">
        <f t="shared" si="1876"/>
        <v>0</v>
      </c>
      <c r="Z250" s="23">
        <f t="shared" si="1876"/>
        <v>0</v>
      </c>
      <c r="AA250" s="23">
        <f t="shared" si="1876"/>
        <v>0</v>
      </c>
      <c r="AB250" s="23">
        <f t="shared" si="1876"/>
        <v>0</v>
      </c>
      <c r="AC250" s="23">
        <f t="shared" si="1876"/>
        <v>0</v>
      </c>
      <c r="AD250" s="23">
        <f t="shared" si="1876"/>
        <v>0</v>
      </c>
      <c r="AE250" s="23">
        <f t="shared" si="1876"/>
        <v>0</v>
      </c>
      <c r="AF250" s="23">
        <f t="shared" si="1876"/>
        <v>0</v>
      </c>
      <c r="AG250" s="23">
        <f t="shared" si="1876"/>
        <v>0</v>
      </c>
      <c r="AH250" s="23">
        <f t="shared" si="1876"/>
        <v>0</v>
      </c>
      <c r="AI250" s="23">
        <f t="shared" si="1876"/>
        <v>0</v>
      </c>
      <c r="AJ250" s="23">
        <f t="shared" si="1876"/>
        <v>0</v>
      </c>
      <c r="AK250" s="23">
        <f t="shared" si="1876"/>
        <v>0</v>
      </c>
      <c r="AL250" s="23">
        <f t="shared" si="1876"/>
        <v>0</v>
      </c>
      <c r="AM250" s="23">
        <f t="shared" si="1876"/>
        <v>0</v>
      </c>
      <c r="AN250" s="23">
        <f t="shared" si="1876"/>
        <v>0</v>
      </c>
      <c r="AO250" s="23">
        <f t="shared" si="1876"/>
        <v>0</v>
      </c>
      <c r="AP250" s="23">
        <f t="shared" si="1876"/>
        <v>0</v>
      </c>
      <c r="AQ250" s="23">
        <f t="shared" si="1876"/>
        <v>0</v>
      </c>
      <c r="AR250" s="23">
        <f t="shared" si="1876"/>
        <v>0</v>
      </c>
      <c r="AS250" s="23">
        <f t="shared" si="1876"/>
        <v>0</v>
      </c>
      <c r="AT250" s="23">
        <f t="shared" si="1876"/>
        <v>0</v>
      </c>
      <c r="AU250" s="23">
        <f t="shared" si="1876"/>
        <v>0</v>
      </c>
      <c r="AV250" s="23">
        <f t="shared" si="1876"/>
        <v>0</v>
      </c>
      <c r="AW250" s="23">
        <f t="shared" si="1876"/>
        <v>0</v>
      </c>
      <c r="AX250" s="23">
        <f t="shared" si="1876"/>
        <v>0</v>
      </c>
      <c r="AY250" s="23">
        <f t="shared" si="1876"/>
        <v>0</v>
      </c>
      <c r="AZ250" s="23">
        <f t="shared" si="1876"/>
        <v>0</v>
      </c>
      <c r="BA250" s="23">
        <f t="shared" si="1876"/>
        <v>0</v>
      </c>
      <c r="BB250" s="23">
        <f t="shared" si="1876"/>
        <v>0</v>
      </c>
      <c r="BC250" s="23">
        <f t="shared" si="1876"/>
        <v>0</v>
      </c>
      <c r="BD250" s="23">
        <f t="shared" si="1876"/>
        <v>0</v>
      </c>
      <c r="BE250" s="23">
        <f t="shared" si="1876"/>
        <v>0</v>
      </c>
      <c r="BF250" s="23">
        <f t="shared" si="1876"/>
        <v>0</v>
      </c>
      <c r="BG250" s="23">
        <f t="shared" si="1876"/>
        <v>0</v>
      </c>
      <c r="BH250" s="23">
        <f t="shared" si="1876"/>
        <v>0</v>
      </c>
      <c r="BI250" s="23">
        <f t="shared" si="1876"/>
        <v>0</v>
      </c>
      <c r="BJ250" s="23">
        <f t="shared" ref="BJ250:BU250" si="1877">(BJ237*$B$64)+(BJ239*$C$64)+(BJ241*$D$64)</f>
        <v>0</v>
      </c>
      <c r="BK250" s="23">
        <f t="shared" si="1877"/>
        <v>0</v>
      </c>
      <c r="BL250" s="23">
        <f t="shared" si="1877"/>
        <v>0</v>
      </c>
      <c r="BM250" s="23">
        <f t="shared" si="1877"/>
        <v>0</v>
      </c>
      <c r="BN250" s="23">
        <f t="shared" si="1877"/>
        <v>0</v>
      </c>
      <c r="BO250" s="23">
        <f t="shared" si="1877"/>
        <v>0</v>
      </c>
      <c r="BP250" s="23">
        <f t="shared" si="1877"/>
        <v>0</v>
      </c>
      <c r="BQ250" s="23">
        <f t="shared" si="1877"/>
        <v>0</v>
      </c>
      <c r="BR250" s="23">
        <f t="shared" si="1877"/>
        <v>0</v>
      </c>
      <c r="BS250" s="23">
        <f t="shared" si="1877"/>
        <v>0</v>
      </c>
      <c r="BT250" s="23">
        <f t="shared" si="1877"/>
        <v>0</v>
      </c>
      <c r="BU250" s="23">
        <f t="shared" si="1877"/>
        <v>0</v>
      </c>
    </row>
    <row r="251" spans="1:73" ht="15.75" customHeight="1" x14ac:dyDescent="0.2">
      <c r="A251" s="71" t="s">
        <v>751</v>
      </c>
      <c r="B251" s="23">
        <f t="shared" ref="B251:BI251" si="1878">(B238*$B$66)+(B240*$C$66)+(B242*$D$66)</f>
        <v>0</v>
      </c>
      <c r="C251" s="23">
        <f t="shared" si="1878"/>
        <v>0</v>
      </c>
      <c r="D251" s="23">
        <f t="shared" si="1878"/>
        <v>0</v>
      </c>
      <c r="E251" s="23">
        <f t="shared" si="1878"/>
        <v>0</v>
      </c>
      <c r="F251" s="23">
        <f t="shared" si="1878"/>
        <v>0</v>
      </c>
      <c r="G251" s="23">
        <f t="shared" si="1878"/>
        <v>0</v>
      </c>
      <c r="H251" s="23">
        <f t="shared" si="1878"/>
        <v>0</v>
      </c>
      <c r="I251" s="23">
        <f t="shared" si="1878"/>
        <v>0</v>
      </c>
      <c r="J251" s="23">
        <f t="shared" si="1878"/>
        <v>0</v>
      </c>
      <c r="K251" s="23">
        <f t="shared" si="1878"/>
        <v>0</v>
      </c>
      <c r="L251" s="23">
        <f t="shared" si="1878"/>
        <v>0</v>
      </c>
      <c r="M251" s="23">
        <f t="shared" si="1878"/>
        <v>0</v>
      </c>
      <c r="N251" s="23">
        <f t="shared" si="1878"/>
        <v>0</v>
      </c>
      <c r="O251" s="23">
        <f t="shared" si="1878"/>
        <v>0</v>
      </c>
      <c r="P251" s="23">
        <f t="shared" si="1878"/>
        <v>0</v>
      </c>
      <c r="Q251" s="23">
        <f t="shared" si="1878"/>
        <v>0</v>
      </c>
      <c r="R251" s="23">
        <f t="shared" si="1878"/>
        <v>0</v>
      </c>
      <c r="S251" s="23">
        <f t="shared" si="1878"/>
        <v>0</v>
      </c>
      <c r="T251" s="23">
        <f t="shared" si="1878"/>
        <v>0</v>
      </c>
      <c r="U251" s="23">
        <f t="shared" si="1878"/>
        <v>0</v>
      </c>
      <c r="V251" s="23">
        <f t="shared" si="1878"/>
        <v>0</v>
      </c>
      <c r="W251" s="23">
        <f t="shared" si="1878"/>
        <v>0</v>
      </c>
      <c r="X251" s="23">
        <f t="shared" si="1878"/>
        <v>0</v>
      </c>
      <c r="Y251" s="23">
        <f t="shared" si="1878"/>
        <v>0</v>
      </c>
      <c r="Z251" s="23">
        <f t="shared" si="1878"/>
        <v>0</v>
      </c>
      <c r="AA251" s="23">
        <f t="shared" si="1878"/>
        <v>0</v>
      </c>
      <c r="AB251" s="23">
        <f t="shared" si="1878"/>
        <v>0</v>
      </c>
      <c r="AC251" s="23">
        <f t="shared" si="1878"/>
        <v>0</v>
      </c>
      <c r="AD251" s="23">
        <f t="shared" si="1878"/>
        <v>0</v>
      </c>
      <c r="AE251" s="23">
        <f t="shared" si="1878"/>
        <v>0</v>
      </c>
      <c r="AF251" s="23">
        <f t="shared" si="1878"/>
        <v>0</v>
      </c>
      <c r="AG251" s="23">
        <f t="shared" si="1878"/>
        <v>0</v>
      </c>
      <c r="AH251" s="23">
        <f t="shared" si="1878"/>
        <v>0</v>
      </c>
      <c r="AI251" s="23">
        <f t="shared" si="1878"/>
        <v>0</v>
      </c>
      <c r="AJ251" s="23">
        <f t="shared" si="1878"/>
        <v>0</v>
      </c>
      <c r="AK251" s="23">
        <f t="shared" si="1878"/>
        <v>0</v>
      </c>
      <c r="AL251" s="23">
        <f t="shared" si="1878"/>
        <v>0</v>
      </c>
      <c r="AM251" s="23">
        <f t="shared" si="1878"/>
        <v>0</v>
      </c>
      <c r="AN251" s="23">
        <f t="shared" si="1878"/>
        <v>0</v>
      </c>
      <c r="AO251" s="23">
        <f t="shared" si="1878"/>
        <v>0</v>
      </c>
      <c r="AP251" s="23">
        <f t="shared" si="1878"/>
        <v>0</v>
      </c>
      <c r="AQ251" s="23">
        <f t="shared" si="1878"/>
        <v>0</v>
      </c>
      <c r="AR251" s="23">
        <f t="shared" si="1878"/>
        <v>0</v>
      </c>
      <c r="AS251" s="23">
        <f t="shared" si="1878"/>
        <v>0</v>
      </c>
      <c r="AT251" s="23">
        <f t="shared" si="1878"/>
        <v>0</v>
      </c>
      <c r="AU251" s="23">
        <f t="shared" si="1878"/>
        <v>0</v>
      </c>
      <c r="AV251" s="23">
        <f t="shared" si="1878"/>
        <v>0</v>
      </c>
      <c r="AW251" s="23">
        <f t="shared" si="1878"/>
        <v>0</v>
      </c>
      <c r="AX251" s="23">
        <f t="shared" si="1878"/>
        <v>0</v>
      </c>
      <c r="AY251" s="23">
        <f t="shared" si="1878"/>
        <v>0</v>
      </c>
      <c r="AZ251" s="23">
        <f t="shared" si="1878"/>
        <v>0</v>
      </c>
      <c r="BA251" s="23">
        <f t="shared" si="1878"/>
        <v>0</v>
      </c>
      <c r="BB251" s="23">
        <f t="shared" si="1878"/>
        <v>0</v>
      </c>
      <c r="BC251" s="23">
        <f t="shared" si="1878"/>
        <v>0</v>
      </c>
      <c r="BD251" s="23">
        <f t="shared" si="1878"/>
        <v>0</v>
      </c>
      <c r="BE251" s="23">
        <f t="shared" si="1878"/>
        <v>0</v>
      </c>
      <c r="BF251" s="23">
        <f t="shared" si="1878"/>
        <v>0</v>
      </c>
      <c r="BG251" s="23">
        <f t="shared" si="1878"/>
        <v>0</v>
      </c>
      <c r="BH251" s="23">
        <f t="shared" si="1878"/>
        <v>0</v>
      </c>
      <c r="BI251" s="23">
        <f t="shared" si="1878"/>
        <v>0</v>
      </c>
      <c r="BJ251" s="23">
        <f t="shared" ref="BJ251:BU251" si="1879">(BJ238*$B$66)+(BJ240*$C$66)+(BJ242*$D$66)</f>
        <v>0</v>
      </c>
      <c r="BK251" s="23">
        <f t="shared" si="1879"/>
        <v>0</v>
      </c>
      <c r="BL251" s="23">
        <f t="shared" si="1879"/>
        <v>0</v>
      </c>
      <c r="BM251" s="23">
        <f t="shared" si="1879"/>
        <v>0</v>
      </c>
      <c r="BN251" s="23">
        <f t="shared" si="1879"/>
        <v>0</v>
      </c>
      <c r="BO251" s="23">
        <f t="shared" si="1879"/>
        <v>0</v>
      </c>
      <c r="BP251" s="23">
        <f t="shared" si="1879"/>
        <v>0</v>
      </c>
      <c r="BQ251" s="23">
        <f t="shared" si="1879"/>
        <v>0</v>
      </c>
      <c r="BR251" s="23">
        <f t="shared" si="1879"/>
        <v>0</v>
      </c>
      <c r="BS251" s="23">
        <f t="shared" si="1879"/>
        <v>0</v>
      </c>
      <c r="BT251" s="23">
        <f t="shared" si="1879"/>
        <v>0</v>
      </c>
      <c r="BU251" s="23">
        <f t="shared" si="1879"/>
        <v>0</v>
      </c>
    </row>
    <row r="252" spans="1:73" ht="15.75" customHeight="1" thickBot="1" x14ac:dyDescent="0.25">
      <c r="A252" s="71" t="s">
        <v>752</v>
      </c>
      <c r="B252" s="120">
        <f t="shared" ref="B252:BI252" si="1880">SUM(B249:B251)</f>
        <v>0</v>
      </c>
      <c r="C252" s="120">
        <f t="shared" si="1880"/>
        <v>0</v>
      </c>
      <c r="D252" s="120">
        <f t="shared" si="1880"/>
        <v>0</v>
      </c>
      <c r="E252" s="120">
        <f t="shared" si="1880"/>
        <v>0</v>
      </c>
      <c r="F252" s="120">
        <f t="shared" si="1880"/>
        <v>0</v>
      </c>
      <c r="G252" s="120">
        <f t="shared" si="1880"/>
        <v>0</v>
      </c>
      <c r="H252" s="120">
        <f t="shared" si="1880"/>
        <v>0</v>
      </c>
      <c r="I252" s="120">
        <f t="shared" si="1880"/>
        <v>0</v>
      </c>
      <c r="J252" s="120">
        <f t="shared" si="1880"/>
        <v>0</v>
      </c>
      <c r="K252" s="120">
        <f t="shared" si="1880"/>
        <v>0</v>
      </c>
      <c r="L252" s="120">
        <f t="shared" si="1880"/>
        <v>0</v>
      </c>
      <c r="M252" s="120">
        <f t="shared" si="1880"/>
        <v>0</v>
      </c>
      <c r="N252" s="120">
        <f t="shared" si="1880"/>
        <v>0</v>
      </c>
      <c r="O252" s="120">
        <f t="shared" si="1880"/>
        <v>0</v>
      </c>
      <c r="P252" s="120">
        <f t="shared" si="1880"/>
        <v>0</v>
      </c>
      <c r="Q252" s="120">
        <f t="shared" si="1880"/>
        <v>0</v>
      </c>
      <c r="R252" s="120">
        <f t="shared" si="1880"/>
        <v>0</v>
      </c>
      <c r="S252" s="120">
        <f t="shared" si="1880"/>
        <v>0</v>
      </c>
      <c r="T252" s="120">
        <f t="shared" si="1880"/>
        <v>0</v>
      </c>
      <c r="U252" s="120">
        <f t="shared" si="1880"/>
        <v>0</v>
      </c>
      <c r="V252" s="120">
        <f t="shared" si="1880"/>
        <v>0</v>
      </c>
      <c r="W252" s="120">
        <f t="shared" si="1880"/>
        <v>0</v>
      </c>
      <c r="X252" s="120">
        <f t="shared" si="1880"/>
        <v>0</v>
      </c>
      <c r="Y252" s="120">
        <f t="shared" si="1880"/>
        <v>0</v>
      </c>
      <c r="Z252" s="120">
        <f t="shared" si="1880"/>
        <v>0</v>
      </c>
      <c r="AA252" s="120">
        <f t="shared" si="1880"/>
        <v>0</v>
      </c>
      <c r="AB252" s="120">
        <f t="shared" si="1880"/>
        <v>0</v>
      </c>
      <c r="AC252" s="120">
        <f t="shared" si="1880"/>
        <v>0</v>
      </c>
      <c r="AD252" s="120">
        <f t="shared" si="1880"/>
        <v>0</v>
      </c>
      <c r="AE252" s="120">
        <f t="shared" si="1880"/>
        <v>0</v>
      </c>
      <c r="AF252" s="120">
        <f t="shared" si="1880"/>
        <v>0</v>
      </c>
      <c r="AG252" s="120">
        <f t="shared" si="1880"/>
        <v>0</v>
      </c>
      <c r="AH252" s="120">
        <f t="shared" si="1880"/>
        <v>0</v>
      </c>
      <c r="AI252" s="120">
        <f t="shared" si="1880"/>
        <v>0</v>
      </c>
      <c r="AJ252" s="120">
        <f t="shared" si="1880"/>
        <v>0</v>
      </c>
      <c r="AK252" s="120">
        <f t="shared" si="1880"/>
        <v>0</v>
      </c>
      <c r="AL252" s="120">
        <f t="shared" si="1880"/>
        <v>0</v>
      </c>
      <c r="AM252" s="120">
        <f t="shared" si="1880"/>
        <v>0</v>
      </c>
      <c r="AN252" s="120">
        <f t="shared" si="1880"/>
        <v>0</v>
      </c>
      <c r="AO252" s="120">
        <f t="shared" si="1880"/>
        <v>0</v>
      </c>
      <c r="AP252" s="120">
        <f t="shared" si="1880"/>
        <v>0</v>
      </c>
      <c r="AQ252" s="120">
        <f t="shared" si="1880"/>
        <v>0</v>
      </c>
      <c r="AR252" s="120">
        <f t="shared" si="1880"/>
        <v>0</v>
      </c>
      <c r="AS252" s="120">
        <f t="shared" si="1880"/>
        <v>0</v>
      </c>
      <c r="AT252" s="120">
        <f t="shared" si="1880"/>
        <v>0</v>
      </c>
      <c r="AU252" s="120">
        <f t="shared" si="1880"/>
        <v>0</v>
      </c>
      <c r="AV252" s="120">
        <f t="shared" si="1880"/>
        <v>0</v>
      </c>
      <c r="AW252" s="120">
        <f t="shared" si="1880"/>
        <v>0</v>
      </c>
      <c r="AX252" s="120">
        <f t="shared" si="1880"/>
        <v>0</v>
      </c>
      <c r="AY252" s="120">
        <f t="shared" si="1880"/>
        <v>0</v>
      </c>
      <c r="AZ252" s="120">
        <f t="shared" si="1880"/>
        <v>0</v>
      </c>
      <c r="BA252" s="120">
        <f t="shared" si="1880"/>
        <v>0</v>
      </c>
      <c r="BB252" s="120">
        <f t="shared" si="1880"/>
        <v>0</v>
      </c>
      <c r="BC252" s="120">
        <f t="shared" si="1880"/>
        <v>0</v>
      </c>
      <c r="BD252" s="120">
        <f t="shared" si="1880"/>
        <v>0</v>
      </c>
      <c r="BE252" s="120">
        <f t="shared" si="1880"/>
        <v>0</v>
      </c>
      <c r="BF252" s="120">
        <f t="shared" si="1880"/>
        <v>0</v>
      </c>
      <c r="BG252" s="120">
        <f t="shared" si="1880"/>
        <v>0</v>
      </c>
      <c r="BH252" s="120">
        <f t="shared" si="1880"/>
        <v>0</v>
      </c>
      <c r="BI252" s="120">
        <f t="shared" si="1880"/>
        <v>0</v>
      </c>
      <c r="BJ252" s="120">
        <f t="shared" ref="BJ252:BU252" si="1881">SUM(BJ249:BJ251)</f>
        <v>0</v>
      </c>
      <c r="BK252" s="120">
        <f t="shared" si="1881"/>
        <v>0</v>
      </c>
      <c r="BL252" s="120">
        <f t="shared" si="1881"/>
        <v>0</v>
      </c>
      <c r="BM252" s="120">
        <f t="shared" si="1881"/>
        <v>0</v>
      </c>
      <c r="BN252" s="120">
        <f t="shared" si="1881"/>
        <v>0</v>
      </c>
      <c r="BO252" s="120">
        <f t="shared" si="1881"/>
        <v>0</v>
      </c>
      <c r="BP252" s="120">
        <f t="shared" si="1881"/>
        <v>0</v>
      </c>
      <c r="BQ252" s="120">
        <f t="shared" si="1881"/>
        <v>0</v>
      </c>
      <c r="BR252" s="120">
        <f t="shared" si="1881"/>
        <v>0</v>
      </c>
      <c r="BS252" s="120">
        <f t="shared" si="1881"/>
        <v>0</v>
      </c>
      <c r="BT252" s="120">
        <f t="shared" si="1881"/>
        <v>0</v>
      </c>
      <c r="BU252" s="120">
        <f t="shared" si="1881"/>
        <v>0</v>
      </c>
    </row>
    <row r="253" spans="1:73" ht="15.75" customHeight="1" thickTop="1" x14ac:dyDescent="0.2">
      <c r="A253" s="71"/>
      <c r="B253" s="265"/>
      <c r="C253" s="265"/>
      <c r="D253" s="265"/>
      <c r="E253" s="265"/>
      <c r="F253" s="265"/>
      <c r="G253" s="265"/>
      <c r="H253" s="265"/>
      <c r="I253" s="265"/>
      <c r="J253" s="265"/>
      <c r="K253" s="265"/>
      <c r="L253" s="265"/>
      <c r="M253" s="265"/>
      <c r="N253" s="265"/>
      <c r="O253" s="265"/>
      <c r="P253" s="265"/>
      <c r="Q253" s="265"/>
      <c r="R253" s="265"/>
      <c r="S253" s="265"/>
      <c r="T253" s="265"/>
      <c r="U253" s="265"/>
      <c r="V253" s="265"/>
      <c r="W253" s="265"/>
      <c r="X253" s="265"/>
      <c r="Y253" s="265"/>
      <c r="Z253" s="265"/>
      <c r="AA253" s="265"/>
      <c r="AB253" s="265"/>
      <c r="AC253" s="265"/>
      <c r="AD253" s="265"/>
      <c r="AE253" s="265"/>
      <c r="AF253" s="265"/>
      <c r="AG253" s="265"/>
      <c r="AH253" s="265"/>
      <c r="AI253" s="265"/>
      <c r="AJ253" s="265"/>
      <c r="AK253" s="265"/>
      <c r="AL253" s="265"/>
      <c r="AM253" s="265"/>
      <c r="AN253" s="265"/>
      <c r="AO253" s="265"/>
      <c r="AP253" s="265"/>
      <c r="AQ253" s="265"/>
      <c r="AR253" s="265"/>
      <c r="AS253" s="265"/>
      <c r="AT253" s="265"/>
      <c r="AU253" s="265"/>
      <c r="AV253" s="265"/>
      <c r="AW253" s="265"/>
      <c r="AX253" s="265"/>
      <c r="AY253" s="265"/>
      <c r="AZ253" s="265"/>
      <c r="BA253" s="265"/>
      <c r="BB253" s="265"/>
      <c r="BC253" s="265"/>
      <c r="BD253" s="265"/>
      <c r="BE253" s="265"/>
      <c r="BF253" s="265"/>
      <c r="BG253" s="265"/>
      <c r="BH253" s="265"/>
      <c r="BI253" s="265"/>
      <c r="BJ253" s="265"/>
      <c r="BK253" s="265"/>
      <c r="BL253" s="265"/>
      <c r="BM253" s="265"/>
      <c r="BN253" s="265"/>
      <c r="BO253" s="265"/>
      <c r="BP253" s="265"/>
      <c r="BQ253" s="265"/>
      <c r="BR253" s="265"/>
      <c r="BS253" s="265"/>
      <c r="BT253" s="265"/>
      <c r="BU253" s="265"/>
    </row>
    <row r="254" spans="1:73" ht="15.75" customHeight="1" x14ac:dyDescent="0.2">
      <c r="A254" s="125" t="s">
        <v>326</v>
      </c>
      <c r="B254" s="128">
        <v>46023</v>
      </c>
      <c r="C254" s="128">
        <v>46054</v>
      </c>
      <c r="D254" s="128">
        <v>46082</v>
      </c>
      <c r="E254" s="128">
        <v>46113</v>
      </c>
      <c r="F254" s="128">
        <v>46143</v>
      </c>
      <c r="G254" s="128">
        <v>46174</v>
      </c>
      <c r="H254" s="128">
        <v>46204</v>
      </c>
      <c r="I254" s="128">
        <v>46235</v>
      </c>
      <c r="J254" s="128">
        <v>46266</v>
      </c>
      <c r="K254" s="128">
        <v>46296</v>
      </c>
      <c r="L254" s="128">
        <v>46327</v>
      </c>
      <c r="M254" s="128">
        <v>46357</v>
      </c>
      <c r="N254" s="128">
        <v>46388</v>
      </c>
      <c r="O254" s="128">
        <v>46419</v>
      </c>
      <c r="P254" s="128">
        <v>46447</v>
      </c>
      <c r="Q254" s="128">
        <v>46478</v>
      </c>
      <c r="R254" s="128">
        <v>46508</v>
      </c>
      <c r="S254" s="128">
        <v>46539</v>
      </c>
      <c r="T254" s="128">
        <v>46569</v>
      </c>
      <c r="U254" s="128">
        <v>46600</v>
      </c>
      <c r="V254" s="128">
        <v>46631</v>
      </c>
      <c r="W254" s="128">
        <v>46661</v>
      </c>
      <c r="X254" s="128">
        <v>46692</v>
      </c>
      <c r="Y254" s="128">
        <v>46722</v>
      </c>
      <c r="Z254" s="128">
        <v>46753</v>
      </c>
      <c r="AA254" s="128">
        <v>46784</v>
      </c>
      <c r="AB254" s="128">
        <v>46813</v>
      </c>
      <c r="AC254" s="128">
        <v>46844</v>
      </c>
      <c r="AD254" s="128">
        <v>46874</v>
      </c>
      <c r="AE254" s="128">
        <v>46905</v>
      </c>
      <c r="AF254" s="128">
        <v>46935</v>
      </c>
      <c r="AG254" s="128">
        <v>46966</v>
      </c>
      <c r="AH254" s="128">
        <v>46997</v>
      </c>
      <c r="AI254" s="128">
        <v>47027</v>
      </c>
      <c r="AJ254" s="128">
        <v>47058</v>
      </c>
      <c r="AK254" s="128">
        <v>47088</v>
      </c>
      <c r="AL254" s="128">
        <v>47119</v>
      </c>
      <c r="AM254" s="128">
        <v>47150</v>
      </c>
      <c r="AN254" s="128">
        <v>47178</v>
      </c>
      <c r="AO254" s="128">
        <v>47209</v>
      </c>
      <c r="AP254" s="128">
        <v>47239</v>
      </c>
      <c r="AQ254" s="128">
        <v>47270</v>
      </c>
      <c r="AR254" s="128">
        <v>47300</v>
      </c>
      <c r="AS254" s="128">
        <v>47331</v>
      </c>
      <c r="AT254" s="128">
        <v>47362</v>
      </c>
      <c r="AU254" s="128">
        <v>47392</v>
      </c>
      <c r="AV254" s="128">
        <v>47423</v>
      </c>
      <c r="AW254" s="128">
        <v>47453</v>
      </c>
      <c r="AX254" s="128">
        <v>47484</v>
      </c>
      <c r="AY254" s="128">
        <v>47515</v>
      </c>
      <c r="AZ254" s="128">
        <v>47543</v>
      </c>
      <c r="BA254" s="128">
        <v>47574</v>
      </c>
      <c r="BB254" s="128">
        <v>47604</v>
      </c>
      <c r="BC254" s="128">
        <v>47635</v>
      </c>
      <c r="BD254" s="128">
        <v>47665</v>
      </c>
      <c r="BE254" s="128">
        <v>47696</v>
      </c>
      <c r="BF254" s="128">
        <v>47727</v>
      </c>
      <c r="BG254" s="128">
        <v>47757</v>
      </c>
      <c r="BH254" s="128">
        <v>47788</v>
      </c>
      <c r="BI254" s="128">
        <v>47818</v>
      </c>
      <c r="BJ254" s="128">
        <v>47849</v>
      </c>
      <c r="BK254" s="128">
        <v>47880</v>
      </c>
      <c r="BL254" s="128">
        <v>47908</v>
      </c>
      <c r="BM254" s="128">
        <v>47939</v>
      </c>
      <c r="BN254" s="128">
        <v>47969</v>
      </c>
      <c r="BO254" s="128">
        <v>48000</v>
      </c>
      <c r="BP254" s="128">
        <v>48030</v>
      </c>
      <c r="BQ254" s="128">
        <v>48061</v>
      </c>
      <c r="BR254" s="128">
        <v>48092</v>
      </c>
      <c r="BS254" s="128">
        <v>48122</v>
      </c>
      <c r="BT254" s="128">
        <v>48153</v>
      </c>
      <c r="BU254" s="128">
        <v>48183</v>
      </c>
    </row>
    <row r="255" spans="1:73" ht="15.75" customHeight="1" x14ac:dyDescent="0.2">
      <c r="A255" s="71" t="s">
        <v>753</v>
      </c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23"/>
      <c r="AH255" s="23"/>
      <c r="AI255" s="23"/>
      <c r="AJ255" s="23"/>
      <c r="AK255" s="23"/>
      <c r="AL255" s="23"/>
      <c r="AM255" s="23"/>
      <c r="AN255" s="23"/>
      <c r="AO255" s="23"/>
      <c r="AP255" s="23"/>
      <c r="AQ255" s="23"/>
      <c r="AR255" s="23"/>
      <c r="AS255" s="23"/>
      <c r="AT255" s="23"/>
      <c r="AU255" s="23"/>
      <c r="AV255" s="23"/>
      <c r="AW255" s="23"/>
      <c r="AX255" s="23"/>
      <c r="AY255" s="23"/>
      <c r="AZ255" s="23"/>
      <c r="BA255" s="23"/>
      <c r="BB255" s="23"/>
      <c r="BC255" s="23"/>
      <c r="BD255" s="23"/>
      <c r="BE255" s="23"/>
      <c r="BF255" s="23"/>
      <c r="BG255" s="23"/>
      <c r="BH255" s="23"/>
      <c r="BI255" s="23"/>
      <c r="BJ255" s="23"/>
      <c r="BK255" s="23"/>
      <c r="BL255" s="23"/>
      <c r="BM255" s="23"/>
      <c r="BN255" s="23"/>
      <c r="BO255" s="23"/>
      <c r="BP255" s="23"/>
      <c r="BQ255" s="23"/>
      <c r="BR255" s="23"/>
      <c r="BS255" s="23"/>
      <c r="BT255" s="23"/>
      <c r="BU255" s="23"/>
    </row>
    <row r="256" spans="1:73" ht="15.75" customHeight="1" x14ac:dyDescent="0.2">
      <c r="A256" s="71" t="s">
        <v>754</v>
      </c>
      <c r="B256" s="23">
        <f>B255</f>
        <v>0</v>
      </c>
      <c r="C256" s="23">
        <f t="shared" ref="C256" si="1882">B256+C255</f>
        <v>0</v>
      </c>
      <c r="D256" s="23">
        <f t="shared" ref="D256" si="1883">C256+D255</f>
        <v>0</v>
      </c>
      <c r="E256" s="23">
        <f t="shared" ref="E256" si="1884">D256+E255</f>
        <v>0</v>
      </c>
      <c r="F256" s="23">
        <f t="shared" ref="F256" si="1885">E256+F255</f>
        <v>0</v>
      </c>
      <c r="G256" s="23">
        <f>F256+G255</f>
        <v>0</v>
      </c>
      <c r="H256" s="23">
        <f t="shared" ref="H256" si="1886">G256+H255</f>
        <v>0</v>
      </c>
      <c r="I256" s="23">
        <f t="shared" ref="I256" si="1887">H256+I255</f>
        <v>0</v>
      </c>
      <c r="J256" s="23">
        <f t="shared" ref="J256" si="1888">I256+J255</f>
        <v>0</v>
      </c>
      <c r="K256" s="23">
        <f t="shared" ref="K256" si="1889">J256+K255</f>
        <v>0</v>
      </c>
      <c r="L256" s="23">
        <f t="shared" ref="L256" si="1890">K256+L255</f>
        <v>0</v>
      </c>
      <c r="M256" s="23">
        <f t="shared" ref="M256" si="1891">L256+M255</f>
        <v>0</v>
      </c>
      <c r="N256" s="23">
        <f>M256+N255-B255</f>
        <v>0</v>
      </c>
      <c r="O256" s="23">
        <f>N256+O255-C255</f>
        <v>0</v>
      </c>
      <c r="P256" s="23">
        <f>O256+P255-D255</f>
        <v>0</v>
      </c>
      <c r="Q256" s="23">
        <f>P256+Q255-E255</f>
        <v>0</v>
      </c>
      <c r="R256" s="23">
        <f>Q256+R255-F255</f>
        <v>0</v>
      </c>
      <c r="S256" s="23">
        <f t="shared" ref="S256" si="1892">R256+S255-G255</f>
        <v>0</v>
      </c>
      <c r="T256" s="23">
        <f t="shared" ref="T256" si="1893">S256+T255-H255</f>
        <v>0</v>
      </c>
      <c r="U256" s="23">
        <f t="shared" ref="U256" si="1894">T256+U255-I255</f>
        <v>0</v>
      </c>
      <c r="V256" s="23">
        <f t="shared" ref="V256" si="1895">U256+V255-J255</f>
        <v>0</v>
      </c>
      <c r="W256" s="23">
        <f t="shared" ref="W256" si="1896">V256+W255-K255</f>
        <v>0</v>
      </c>
      <c r="X256" s="23">
        <f t="shared" ref="X256" si="1897">W256+X255-L255</f>
        <v>0</v>
      </c>
      <c r="Y256" s="23">
        <f t="shared" ref="Y256" si="1898">X256+Y255-M255</f>
        <v>0</v>
      </c>
      <c r="Z256" s="23">
        <f t="shared" ref="Z256" si="1899">Y256+Z255</f>
        <v>0</v>
      </c>
      <c r="AA256" s="23">
        <f t="shared" ref="AA256" si="1900">Z256+AA255</f>
        <v>0</v>
      </c>
      <c r="AB256" s="23">
        <f t="shared" ref="AB256" si="1901">AA256+AB255</f>
        <v>0</v>
      </c>
      <c r="AC256" s="23">
        <f t="shared" ref="AC256" si="1902">AB256+AC255</f>
        <v>0</v>
      </c>
      <c r="AD256" s="23">
        <f t="shared" ref="AD256" si="1903">AC256+AD255</f>
        <v>0</v>
      </c>
      <c r="AE256" s="23">
        <f t="shared" ref="AE256" si="1904">AD256+AE255</f>
        <v>0</v>
      </c>
      <c r="AF256" s="23">
        <f t="shared" ref="AF256" si="1905">AE256+AF255</f>
        <v>0</v>
      </c>
      <c r="AG256" s="23">
        <f t="shared" ref="AG256" si="1906">AF256+AG255</f>
        <v>0</v>
      </c>
      <c r="AH256" s="23">
        <f t="shared" ref="AH256" si="1907">AG256+AH255-V255</f>
        <v>0</v>
      </c>
      <c r="AI256" s="23">
        <f t="shared" ref="AI256" si="1908">AH256+AI255</f>
        <v>0</v>
      </c>
      <c r="AJ256" s="23">
        <f t="shared" ref="AJ256" si="1909">AI256+AJ255-X255</f>
        <v>0</v>
      </c>
      <c r="AK256" s="23">
        <f t="shared" ref="AK256" si="1910">AJ256+AK255-Y255</f>
        <v>0</v>
      </c>
      <c r="AL256" s="23">
        <f t="shared" ref="AL256" si="1911">AK256+AL255-Z255</f>
        <v>0</v>
      </c>
      <c r="AM256" s="23">
        <f t="shared" ref="AM256" si="1912">AL256+AM255-AA255</f>
        <v>0</v>
      </c>
      <c r="AN256" s="23">
        <f t="shared" ref="AN256" si="1913">AM256+AN255-AB255</f>
        <v>0</v>
      </c>
      <c r="AO256" s="23">
        <f t="shared" ref="AO256" si="1914">AN256+AO255-AC255</f>
        <v>0</v>
      </c>
      <c r="AP256" s="23">
        <f t="shared" ref="AP256" si="1915">AO256+AP255-AD255</f>
        <v>0</v>
      </c>
      <c r="AQ256" s="23">
        <f t="shared" ref="AQ256" si="1916">AP256+AQ255-AE255</f>
        <v>0</v>
      </c>
      <c r="AR256" s="23">
        <f t="shared" ref="AR256" si="1917">AQ256+AR255</f>
        <v>0</v>
      </c>
      <c r="AS256" s="23">
        <f t="shared" ref="AS256" si="1918">AR256+AS255-AG255</f>
        <v>0</v>
      </c>
      <c r="AT256" s="23">
        <f t="shared" ref="AT256" si="1919">AS256+AT255-AH255</f>
        <v>0</v>
      </c>
      <c r="AU256" s="23">
        <f t="shared" ref="AU256" si="1920">AT256+AU255</f>
        <v>0</v>
      </c>
      <c r="AV256" s="23">
        <f t="shared" ref="AV256" si="1921">AU256+AV255-AJ255</f>
        <v>0</v>
      </c>
      <c r="AW256" s="23">
        <f t="shared" ref="AW256" si="1922">AV256+AW255-AK255</f>
        <v>0</v>
      </c>
      <c r="AX256" s="23">
        <f t="shared" ref="AX256" si="1923">AW256+AX255</f>
        <v>0</v>
      </c>
      <c r="AY256" s="23">
        <f t="shared" ref="AY256" si="1924">AX256+AY255-AM255</f>
        <v>0</v>
      </c>
      <c r="AZ256" s="23">
        <f t="shared" ref="AZ256" si="1925">AY256+AZ255-AN255</f>
        <v>0</v>
      </c>
      <c r="BA256" s="23">
        <f t="shared" ref="BA256" si="1926">AZ256+BA255-AO255</f>
        <v>0</v>
      </c>
      <c r="BB256" s="23">
        <f t="shared" ref="BB256" si="1927">BA256+BB255-AP255</f>
        <v>0</v>
      </c>
      <c r="BC256" s="23">
        <f t="shared" ref="BC256" si="1928">BB256+BC255-AQ255</f>
        <v>0</v>
      </c>
      <c r="BD256" s="23">
        <f t="shared" ref="BD256" si="1929">BC256+BD255-AR255</f>
        <v>0</v>
      </c>
      <c r="BE256" s="23">
        <f t="shared" ref="BE256" si="1930">BD256+BE255-AS255</f>
        <v>0</v>
      </c>
      <c r="BF256" s="23">
        <f t="shared" ref="BF256" si="1931">BE256+BF255-AT255</f>
        <v>0</v>
      </c>
      <c r="BG256" s="23">
        <f t="shared" ref="BG256" si="1932">BF256+BG255-AU255</f>
        <v>0</v>
      </c>
      <c r="BH256" s="23">
        <f t="shared" ref="BH256" si="1933">BG256+BH255-AV255</f>
        <v>0</v>
      </c>
      <c r="BI256" s="23">
        <f t="shared" ref="BI256" si="1934">BH256+BI255-AW255</f>
        <v>0</v>
      </c>
      <c r="BJ256" s="23">
        <f t="shared" ref="BJ256" si="1935">BI256+BJ255-AX255</f>
        <v>0</v>
      </c>
      <c r="BK256" s="23">
        <f t="shared" ref="BK256" si="1936">BJ256+BK255-AY255</f>
        <v>0</v>
      </c>
      <c r="BL256" s="23">
        <f t="shared" ref="BL256" si="1937">BK256+BL255-AZ255</f>
        <v>0</v>
      </c>
      <c r="BM256" s="23">
        <f t="shared" ref="BM256" si="1938">BL256+BM255-BA255</f>
        <v>0</v>
      </c>
      <c r="BN256" s="23">
        <f t="shared" ref="BN256" si="1939">BM256+BN255-BB255</f>
        <v>0</v>
      </c>
      <c r="BO256" s="23">
        <f t="shared" ref="BO256" si="1940">BN256+BO255-BC255</f>
        <v>0</v>
      </c>
      <c r="BP256" s="23">
        <f t="shared" ref="BP256" si="1941">BO256+BP255-BD255</f>
        <v>0</v>
      </c>
      <c r="BQ256" s="23">
        <f t="shared" ref="BQ256" si="1942">BP256+BQ255-BE255</f>
        <v>0</v>
      </c>
      <c r="BR256" s="23">
        <f t="shared" ref="BR256" si="1943">BQ256+BR255-BF255</f>
        <v>0</v>
      </c>
      <c r="BS256" s="23">
        <f t="shared" ref="BS256" si="1944">BR256+BS255-BG255</f>
        <v>0</v>
      </c>
      <c r="BT256" s="23">
        <f t="shared" ref="BT256:BU256" si="1945">BS256+BT255-BH255</f>
        <v>0</v>
      </c>
      <c r="BU256" s="23">
        <f t="shared" si="1945"/>
        <v>0</v>
      </c>
    </row>
    <row r="257" spans="1:73" ht="15.75" customHeight="1" x14ac:dyDescent="0.2">
      <c r="A257" s="71" t="s">
        <v>755</v>
      </c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</row>
    <row r="258" spans="1:73" ht="15.75" customHeight="1" x14ac:dyDescent="0.2">
      <c r="A258" s="71" t="s">
        <v>756</v>
      </c>
      <c r="B258" s="23">
        <f>B257</f>
        <v>0</v>
      </c>
      <c r="C258" s="23">
        <f t="shared" ref="C258" si="1946">B258+C257</f>
        <v>0</v>
      </c>
      <c r="D258" s="23">
        <f t="shared" ref="D258" si="1947">C258+D257</f>
        <v>0</v>
      </c>
      <c r="E258" s="23">
        <f t="shared" ref="E258" si="1948">D258+E257</f>
        <v>0</v>
      </c>
      <c r="F258" s="23">
        <f t="shared" ref="F258" si="1949">E258+F257</f>
        <v>0</v>
      </c>
      <c r="G258" s="23">
        <f>F258+G257</f>
        <v>0</v>
      </c>
      <c r="H258" s="23">
        <f t="shared" ref="H258" si="1950">G258+H257</f>
        <v>0</v>
      </c>
      <c r="I258" s="23">
        <f t="shared" ref="I258" si="1951">H258+I257</f>
        <v>0</v>
      </c>
      <c r="J258" s="23">
        <f t="shared" ref="J258" si="1952">I258+J257</f>
        <v>0</v>
      </c>
      <c r="K258" s="23">
        <f t="shared" ref="K258" si="1953">J258+K257</f>
        <v>0</v>
      </c>
      <c r="L258" s="23">
        <f t="shared" ref="L258" si="1954">K258+L257</f>
        <v>0</v>
      </c>
      <c r="M258" s="23">
        <f t="shared" ref="M258" si="1955">L258+M257</f>
        <v>0</v>
      </c>
      <c r="N258" s="23">
        <f>M258+N257-B257</f>
        <v>0</v>
      </c>
      <c r="O258" s="23">
        <f>N258+O257-C257</f>
        <v>0</v>
      </c>
      <c r="P258" s="23">
        <f>O258+P257-D257</f>
        <v>0</v>
      </c>
      <c r="Q258" s="23">
        <f>P258+Q257-E257</f>
        <v>0</v>
      </c>
      <c r="R258" s="23">
        <f>Q258+R257-F257</f>
        <v>0</v>
      </c>
      <c r="S258" s="23">
        <f t="shared" ref="S258" si="1956">R258+S257-G257</f>
        <v>0</v>
      </c>
      <c r="T258" s="23">
        <f t="shared" ref="T258" si="1957">S258+T257-H257</f>
        <v>0</v>
      </c>
      <c r="U258" s="23">
        <f t="shared" ref="U258" si="1958">T258+U257-I257</f>
        <v>0</v>
      </c>
      <c r="V258" s="23">
        <f t="shared" ref="V258" si="1959">U258+V257-J257</f>
        <v>0</v>
      </c>
      <c r="W258" s="23">
        <f t="shared" ref="W258" si="1960">V258+W257-K257</f>
        <v>0</v>
      </c>
      <c r="X258" s="23">
        <f t="shared" ref="X258" si="1961">W258+X257-L257</f>
        <v>0</v>
      </c>
      <c r="Y258" s="23">
        <f t="shared" ref="Y258" si="1962">X258+Y257-M257</f>
        <v>0</v>
      </c>
      <c r="Z258" s="23">
        <f t="shared" ref="Z258" si="1963">Y258+Z257</f>
        <v>0</v>
      </c>
      <c r="AA258" s="23">
        <f t="shared" ref="AA258" si="1964">Z258+AA257</f>
        <v>0</v>
      </c>
      <c r="AB258" s="23">
        <f t="shared" ref="AB258" si="1965">AA258+AB257</f>
        <v>0</v>
      </c>
      <c r="AC258" s="23">
        <f t="shared" ref="AC258" si="1966">AB258+AC257</f>
        <v>0</v>
      </c>
      <c r="AD258" s="23">
        <f t="shared" ref="AD258" si="1967">AC258+AD257</f>
        <v>0</v>
      </c>
      <c r="AE258" s="23">
        <f t="shared" ref="AE258" si="1968">AD258+AE257</f>
        <v>0</v>
      </c>
      <c r="AF258" s="23">
        <f t="shared" ref="AF258" si="1969">AE258+AF257</f>
        <v>0</v>
      </c>
      <c r="AG258" s="23">
        <f t="shared" ref="AG258" si="1970">AF258+AG257</f>
        <v>0</v>
      </c>
      <c r="AH258" s="23">
        <f t="shared" ref="AH258" si="1971">AG258+AH257-V257</f>
        <v>0</v>
      </c>
      <c r="AI258" s="23">
        <f t="shared" ref="AI258" si="1972">AH258+AI257</f>
        <v>0</v>
      </c>
      <c r="AJ258" s="23">
        <f t="shared" ref="AJ258" si="1973">AI258+AJ257-X257</f>
        <v>0</v>
      </c>
      <c r="AK258" s="23">
        <f t="shared" ref="AK258" si="1974">AJ258+AK257-Y257</f>
        <v>0</v>
      </c>
      <c r="AL258" s="23">
        <f t="shared" ref="AL258" si="1975">AK258+AL257-Z257</f>
        <v>0</v>
      </c>
      <c r="AM258" s="23">
        <f t="shared" ref="AM258" si="1976">AL258+AM257-AA257</f>
        <v>0</v>
      </c>
      <c r="AN258" s="23">
        <f t="shared" ref="AN258" si="1977">AM258+AN257-AB257</f>
        <v>0</v>
      </c>
      <c r="AO258" s="23">
        <f t="shared" ref="AO258" si="1978">AN258+AO257-AC257</f>
        <v>0</v>
      </c>
      <c r="AP258" s="23">
        <f t="shared" ref="AP258" si="1979">AO258+AP257-AD257</f>
        <v>0</v>
      </c>
      <c r="AQ258" s="23">
        <f t="shared" ref="AQ258" si="1980">AP258+AQ257-AE257</f>
        <v>0</v>
      </c>
      <c r="AR258" s="23">
        <f t="shared" ref="AR258" si="1981">AQ258+AR257</f>
        <v>0</v>
      </c>
      <c r="AS258" s="23">
        <f t="shared" ref="AS258" si="1982">AR258+AS257-AG257</f>
        <v>0</v>
      </c>
      <c r="AT258" s="23">
        <f t="shared" ref="AT258" si="1983">AS258+AT257-AH257</f>
        <v>0</v>
      </c>
      <c r="AU258" s="23">
        <f t="shared" ref="AU258" si="1984">AT258+AU257</f>
        <v>0</v>
      </c>
      <c r="AV258" s="23">
        <f t="shared" ref="AV258" si="1985">AU258+AV257-AJ257</f>
        <v>0</v>
      </c>
      <c r="AW258" s="23">
        <f t="shared" ref="AW258" si="1986">AV258+AW257-AK257</f>
        <v>0</v>
      </c>
      <c r="AX258" s="23">
        <f t="shared" ref="AX258" si="1987">AW258+AX257</f>
        <v>0</v>
      </c>
      <c r="AY258" s="23">
        <f t="shared" ref="AY258" si="1988">AX258+AY257-AM257</f>
        <v>0</v>
      </c>
      <c r="AZ258" s="23">
        <f t="shared" ref="AZ258" si="1989">AY258+AZ257-AN257</f>
        <v>0</v>
      </c>
      <c r="BA258" s="23">
        <f t="shared" ref="BA258" si="1990">AZ258+BA257-AO257</f>
        <v>0</v>
      </c>
      <c r="BB258" s="23">
        <f t="shared" ref="BB258" si="1991">BA258+BB257-AP257</f>
        <v>0</v>
      </c>
      <c r="BC258" s="23">
        <f t="shared" ref="BC258" si="1992">BB258+BC257-AQ257</f>
        <v>0</v>
      </c>
      <c r="BD258" s="23">
        <f t="shared" ref="BD258" si="1993">BC258+BD257-AR257</f>
        <v>0</v>
      </c>
      <c r="BE258" s="23">
        <f t="shared" ref="BE258" si="1994">BD258+BE257-AS257</f>
        <v>0</v>
      </c>
      <c r="BF258" s="23">
        <f t="shared" ref="BF258" si="1995">BE258+BF257-AT257</f>
        <v>0</v>
      </c>
      <c r="BG258" s="23">
        <f t="shared" ref="BG258" si="1996">BF258+BG257-AU257</f>
        <v>0</v>
      </c>
      <c r="BH258" s="23">
        <f t="shared" ref="BH258" si="1997">BG258+BH257-AV257</f>
        <v>0</v>
      </c>
      <c r="BI258" s="23">
        <f t="shared" ref="BI258" si="1998">BH258+BI257-AW257</f>
        <v>0</v>
      </c>
      <c r="BJ258" s="23">
        <f t="shared" ref="BJ258" si="1999">BI258+BJ257-AX257</f>
        <v>0</v>
      </c>
      <c r="BK258" s="23">
        <f t="shared" ref="BK258" si="2000">BJ258+BK257-AY257</f>
        <v>0</v>
      </c>
      <c r="BL258" s="23">
        <f t="shared" ref="BL258" si="2001">BK258+BL257-AZ257</f>
        <v>0</v>
      </c>
      <c r="BM258" s="23">
        <f t="shared" ref="BM258" si="2002">BL258+BM257-BA257</f>
        <v>0</v>
      </c>
      <c r="BN258" s="23">
        <f t="shared" ref="BN258" si="2003">BM258+BN257-BB257</f>
        <v>0</v>
      </c>
      <c r="BO258" s="23">
        <f t="shared" ref="BO258" si="2004">BN258+BO257-BC257</f>
        <v>0</v>
      </c>
      <c r="BP258" s="23">
        <f t="shared" ref="BP258" si="2005">BO258+BP257-BD257</f>
        <v>0</v>
      </c>
      <c r="BQ258" s="23">
        <f t="shared" ref="BQ258" si="2006">BP258+BQ257-BE257</f>
        <v>0</v>
      </c>
      <c r="BR258" s="23">
        <f t="shared" ref="BR258" si="2007">BQ258+BR257-BF257</f>
        <v>0</v>
      </c>
      <c r="BS258" s="23">
        <f t="shared" ref="BS258" si="2008">BR258+BS257-BG257</f>
        <v>0</v>
      </c>
      <c r="BT258" s="23">
        <f t="shared" ref="BT258:BU258" si="2009">BS258+BT257-BH257</f>
        <v>0</v>
      </c>
      <c r="BU258" s="23">
        <f t="shared" si="2009"/>
        <v>0</v>
      </c>
    </row>
    <row r="259" spans="1:73" ht="15.75" customHeight="1" x14ac:dyDescent="0.2">
      <c r="A259" s="71" t="s">
        <v>757</v>
      </c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3"/>
      <c r="AG259" s="23"/>
      <c r="AH259" s="23"/>
      <c r="AI259" s="23"/>
      <c r="AJ259" s="23"/>
      <c r="AK259" s="23"/>
      <c r="AL259" s="23"/>
      <c r="AM259" s="23"/>
      <c r="AN259" s="23"/>
      <c r="AO259" s="23"/>
      <c r="AP259" s="23"/>
      <c r="AQ259" s="23"/>
      <c r="AR259" s="23"/>
      <c r="AS259" s="23"/>
      <c r="AT259" s="23"/>
      <c r="AU259" s="23"/>
      <c r="AV259" s="23"/>
      <c r="AW259" s="23"/>
      <c r="AX259" s="23"/>
      <c r="AY259" s="23"/>
      <c r="AZ259" s="23"/>
      <c r="BA259" s="23"/>
      <c r="BB259" s="23"/>
      <c r="BC259" s="23"/>
      <c r="BD259" s="23"/>
      <c r="BE259" s="23"/>
      <c r="BF259" s="23"/>
      <c r="BG259" s="23"/>
      <c r="BH259" s="23"/>
      <c r="BI259" s="23"/>
      <c r="BJ259" s="23"/>
      <c r="BK259" s="23"/>
      <c r="BL259" s="23"/>
      <c r="BM259" s="23"/>
      <c r="BN259" s="23"/>
      <c r="BO259" s="23"/>
      <c r="BP259" s="23"/>
      <c r="BQ259" s="23"/>
      <c r="BR259" s="23"/>
      <c r="BS259" s="23"/>
      <c r="BT259" s="23"/>
      <c r="BU259" s="23"/>
    </row>
    <row r="260" spans="1:73" ht="15.75" customHeight="1" x14ac:dyDescent="0.2">
      <c r="A260" s="71" t="s">
        <v>758</v>
      </c>
      <c r="B260" s="23">
        <f>B259</f>
        <v>0</v>
      </c>
      <c r="C260" s="23">
        <f t="shared" ref="C260" si="2010">B260+C259</f>
        <v>0</v>
      </c>
      <c r="D260" s="23">
        <f t="shared" ref="D260" si="2011">C260+D259</f>
        <v>0</v>
      </c>
      <c r="E260" s="23">
        <f t="shared" ref="E260" si="2012">D260+E259</f>
        <v>0</v>
      </c>
      <c r="F260" s="23">
        <f t="shared" ref="F260" si="2013">E260+F259</f>
        <v>0</v>
      </c>
      <c r="G260" s="23">
        <f>F260+G259</f>
        <v>0</v>
      </c>
      <c r="H260" s="23">
        <f t="shared" ref="H260" si="2014">G260+H259</f>
        <v>0</v>
      </c>
      <c r="I260" s="23">
        <f t="shared" ref="I260" si="2015">H260+I259</f>
        <v>0</v>
      </c>
      <c r="J260" s="23">
        <f t="shared" ref="J260" si="2016">I260+J259</f>
        <v>0</v>
      </c>
      <c r="K260" s="23">
        <f t="shared" ref="K260" si="2017">J260+K259</f>
        <v>0</v>
      </c>
      <c r="L260" s="23">
        <f t="shared" ref="L260" si="2018">K260+L259</f>
        <v>0</v>
      </c>
      <c r="M260" s="23">
        <f t="shared" ref="M260" si="2019">L260+M259</f>
        <v>0</v>
      </c>
      <c r="N260" s="23">
        <f>M260+N259-B259</f>
        <v>0</v>
      </c>
      <c r="O260" s="23">
        <f>N260+O259-C259</f>
        <v>0</v>
      </c>
      <c r="P260" s="23">
        <f>O260+P259-D259</f>
        <v>0</v>
      </c>
      <c r="Q260" s="23">
        <f>P260+Q259-E259</f>
        <v>0</v>
      </c>
      <c r="R260" s="23">
        <f>Q260+R259-F259</f>
        <v>0</v>
      </c>
      <c r="S260" s="23">
        <f t="shared" ref="S260" si="2020">R260+S259-G259</f>
        <v>0</v>
      </c>
      <c r="T260" s="23">
        <f t="shared" ref="T260" si="2021">S260+T259-H259</f>
        <v>0</v>
      </c>
      <c r="U260" s="23">
        <f t="shared" ref="U260" si="2022">T260+U259-I259</f>
        <v>0</v>
      </c>
      <c r="V260" s="23">
        <f t="shared" ref="V260" si="2023">U260+V259-J259</f>
        <v>0</v>
      </c>
      <c r="W260" s="23">
        <f t="shared" ref="W260" si="2024">V260+W259-K259</f>
        <v>0</v>
      </c>
      <c r="X260" s="23">
        <f t="shared" ref="X260" si="2025">W260+X259-L259</f>
        <v>0</v>
      </c>
      <c r="Y260" s="23">
        <f t="shared" ref="Y260" si="2026">X260+Y259-M259</f>
        <v>0</v>
      </c>
      <c r="Z260" s="23">
        <f t="shared" ref="Z260" si="2027">Y260+Z259</f>
        <v>0</v>
      </c>
      <c r="AA260" s="23">
        <f t="shared" ref="AA260" si="2028">Z260+AA259</f>
        <v>0</v>
      </c>
      <c r="AB260" s="23">
        <f t="shared" ref="AB260" si="2029">AA260+AB259</f>
        <v>0</v>
      </c>
      <c r="AC260" s="23">
        <f t="shared" ref="AC260" si="2030">AB260+AC259</f>
        <v>0</v>
      </c>
      <c r="AD260" s="23">
        <f t="shared" ref="AD260" si="2031">AC260+AD259</f>
        <v>0</v>
      </c>
      <c r="AE260" s="23">
        <f t="shared" ref="AE260" si="2032">AD260+AE259</f>
        <v>0</v>
      </c>
      <c r="AF260" s="23">
        <f t="shared" ref="AF260" si="2033">AE260+AF259</f>
        <v>0</v>
      </c>
      <c r="AG260" s="23">
        <f t="shared" ref="AG260" si="2034">AF260+AG259</f>
        <v>0</v>
      </c>
      <c r="AH260" s="23">
        <f t="shared" ref="AH260" si="2035">AG260+AH259-V259</f>
        <v>0</v>
      </c>
      <c r="AI260" s="23">
        <f t="shared" ref="AI260" si="2036">AH260+AI259</f>
        <v>0</v>
      </c>
      <c r="AJ260" s="23">
        <f t="shared" ref="AJ260" si="2037">AI260+AJ259-X259</f>
        <v>0</v>
      </c>
      <c r="AK260" s="23">
        <f t="shared" ref="AK260" si="2038">AJ260+AK259-Y259</f>
        <v>0</v>
      </c>
      <c r="AL260" s="23">
        <f t="shared" ref="AL260" si="2039">AK260+AL259-Z259</f>
        <v>0</v>
      </c>
      <c r="AM260" s="23">
        <f t="shared" ref="AM260" si="2040">AL260+AM259-AA259</f>
        <v>0</v>
      </c>
      <c r="AN260" s="23">
        <f t="shared" ref="AN260" si="2041">AM260+AN259-AB259</f>
        <v>0</v>
      </c>
      <c r="AO260" s="23">
        <f t="shared" ref="AO260" si="2042">AN260+AO259-AC259</f>
        <v>0</v>
      </c>
      <c r="AP260" s="23">
        <f t="shared" ref="AP260" si="2043">AO260+AP259-AD259</f>
        <v>0</v>
      </c>
      <c r="AQ260" s="23">
        <f t="shared" ref="AQ260" si="2044">AP260+AQ259-AE259</f>
        <v>0</v>
      </c>
      <c r="AR260" s="23">
        <f t="shared" ref="AR260" si="2045">AQ260+AR259</f>
        <v>0</v>
      </c>
      <c r="AS260" s="23">
        <f t="shared" ref="AS260" si="2046">AR260+AS259-AG259</f>
        <v>0</v>
      </c>
      <c r="AT260" s="23">
        <f t="shared" ref="AT260" si="2047">AS260+AT259-AH259</f>
        <v>0</v>
      </c>
      <c r="AU260" s="23">
        <f t="shared" ref="AU260" si="2048">AT260+AU259</f>
        <v>0</v>
      </c>
      <c r="AV260" s="23">
        <f t="shared" ref="AV260" si="2049">AU260+AV259-AJ259</f>
        <v>0</v>
      </c>
      <c r="AW260" s="23">
        <f t="shared" ref="AW260" si="2050">AV260+AW259-AK259</f>
        <v>0</v>
      </c>
      <c r="AX260" s="23">
        <f t="shared" ref="AX260" si="2051">AW260+AX259</f>
        <v>0</v>
      </c>
      <c r="AY260" s="23">
        <f t="shared" ref="AY260" si="2052">AX260+AY259-AM259</f>
        <v>0</v>
      </c>
      <c r="AZ260" s="23">
        <f t="shared" ref="AZ260" si="2053">AY260+AZ259-AN259</f>
        <v>0</v>
      </c>
      <c r="BA260" s="23">
        <f t="shared" ref="BA260" si="2054">AZ260+BA259-AO259</f>
        <v>0</v>
      </c>
      <c r="BB260" s="23">
        <f t="shared" ref="BB260" si="2055">BA260+BB259-AP259</f>
        <v>0</v>
      </c>
      <c r="BC260" s="23">
        <f t="shared" ref="BC260" si="2056">BB260+BC259-AQ259</f>
        <v>0</v>
      </c>
      <c r="BD260" s="23">
        <f t="shared" ref="BD260" si="2057">BC260+BD259-AR259</f>
        <v>0</v>
      </c>
      <c r="BE260" s="23">
        <f t="shared" ref="BE260" si="2058">BD260+BE259-AS259</f>
        <v>0</v>
      </c>
      <c r="BF260" s="23">
        <f t="shared" ref="BF260" si="2059">BE260+BF259-AT259</f>
        <v>0</v>
      </c>
      <c r="BG260" s="23">
        <f t="shared" ref="BG260" si="2060">BF260+BG259-AU259</f>
        <v>0</v>
      </c>
      <c r="BH260" s="23">
        <f t="shared" ref="BH260" si="2061">BG260+BH259-AV259</f>
        <v>0</v>
      </c>
      <c r="BI260" s="23">
        <f t="shared" ref="BI260" si="2062">BH260+BI259-AW259</f>
        <v>0</v>
      </c>
      <c r="BJ260" s="23">
        <f t="shared" ref="BJ260" si="2063">BI260+BJ259-AX259</f>
        <v>0</v>
      </c>
      <c r="BK260" s="23">
        <f t="shared" ref="BK260" si="2064">BJ260+BK259-AY259</f>
        <v>0</v>
      </c>
      <c r="BL260" s="23">
        <f t="shared" ref="BL260" si="2065">BK260+BL259-AZ259</f>
        <v>0</v>
      </c>
      <c r="BM260" s="23">
        <f t="shared" ref="BM260" si="2066">BL260+BM259-BA259</f>
        <v>0</v>
      </c>
      <c r="BN260" s="23">
        <f t="shared" ref="BN260" si="2067">BM260+BN259-BB259</f>
        <v>0</v>
      </c>
      <c r="BO260" s="23">
        <f t="shared" ref="BO260" si="2068">BN260+BO259-BC259</f>
        <v>0</v>
      </c>
      <c r="BP260" s="23">
        <f t="shared" ref="BP260" si="2069">BO260+BP259-BD259</f>
        <v>0</v>
      </c>
      <c r="BQ260" s="23">
        <f t="shared" ref="BQ260" si="2070">BP260+BQ259-BE259</f>
        <v>0</v>
      </c>
      <c r="BR260" s="23">
        <f t="shared" ref="BR260" si="2071">BQ260+BR259-BF259</f>
        <v>0</v>
      </c>
      <c r="BS260" s="23">
        <f t="shared" ref="BS260" si="2072">BR260+BS259-BG259</f>
        <v>0</v>
      </c>
      <c r="BT260" s="23">
        <f t="shared" ref="BT260:BU260" si="2073">BS260+BT259-BH259</f>
        <v>0</v>
      </c>
      <c r="BU260" s="23">
        <f t="shared" si="2073"/>
        <v>0</v>
      </c>
    </row>
    <row r="261" spans="1:73" ht="15.75" customHeight="1" x14ac:dyDescent="0.15"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3"/>
      <c r="AG261" s="23"/>
      <c r="AH261" s="23"/>
      <c r="AI261" s="23"/>
      <c r="AJ261" s="23"/>
      <c r="AK261" s="23"/>
      <c r="AL261" s="23"/>
      <c r="AM261" s="23"/>
      <c r="AN261" s="23"/>
      <c r="AO261" s="23"/>
      <c r="AP261" s="23"/>
      <c r="AQ261" s="23"/>
      <c r="AR261" s="23"/>
      <c r="AS261" s="23"/>
      <c r="AT261" s="23"/>
      <c r="AU261" s="23"/>
      <c r="AV261" s="23"/>
      <c r="AW261" s="23"/>
      <c r="AX261" s="23"/>
      <c r="AY261" s="23"/>
      <c r="AZ261" s="23"/>
      <c r="BA261" s="23"/>
      <c r="BB261" s="23"/>
      <c r="BC261" s="23"/>
      <c r="BD261" s="23"/>
      <c r="BE261" s="23"/>
      <c r="BF261" s="23"/>
      <c r="BG261" s="23"/>
      <c r="BH261" s="23"/>
      <c r="BI261" s="23"/>
      <c r="BJ261" s="23"/>
      <c r="BK261" s="23"/>
      <c r="BL261" s="23"/>
      <c r="BM261" s="23"/>
      <c r="BN261" s="23"/>
      <c r="BO261" s="23"/>
      <c r="BP261" s="23"/>
      <c r="BQ261" s="23"/>
      <c r="BR261" s="23"/>
      <c r="BS261" s="23"/>
      <c r="BT261" s="23"/>
      <c r="BU261" s="23"/>
    </row>
    <row r="262" spans="1:73" ht="15.75" customHeight="1" x14ac:dyDescent="0.2">
      <c r="A262" s="71" t="s">
        <v>759</v>
      </c>
      <c r="B262" s="23">
        <f t="shared" ref="B262:BI262" si="2074">(B256*$B$67/12)+(B258*$C$67/12)+(B260*$D$67/12)</f>
        <v>0</v>
      </c>
      <c r="C262" s="23">
        <f t="shared" si="2074"/>
        <v>0</v>
      </c>
      <c r="D262" s="23">
        <f t="shared" si="2074"/>
        <v>0</v>
      </c>
      <c r="E262" s="23">
        <f t="shared" si="2074"/>
        <v>0</v>
      </c>
      <c r="F262" s="23">
        <f t="shared" si="2074"/>
        <v>0</v>
      </c>
      <c r="G262" s="23">
        <f t="shared" si="2074"/>
        <v>0</v>
      </c>
      <c r="H262" s="23">
        <f t="shared" si="2074"/>
        <v>0</v>
      </c>
      <c r="I262" s="23">
        <f t="shared" si="2074"/>
        <v>0</v>
      </c>
      <c r="J262" s="23">
        <f t="shared" si="2074"/>
        <v>0</v>
      </c>
      <c r="K262" s="23">
        <f t="shared" si="2074"/>
        <v>0</v>
      </c>
      <c r="L262" s="23">
        <f t="shared" si="2074"/>
        <v>0</v>
      </c>
      <c r="M262" s="23">
        <f t="shared" si="2074"/>
        <v>0</v>
      </c>
      <c r="N262" s="23">
        <f t="shared" si="2074"/>
        <v>0</v>
      </c>
      <c r="O262" s="23">
        <f t="shared" si="2074"/>
        <v>0</v>
      </c>
      <c r="P262" s="23">
        <f t="shared" si="2074"/>
        <v>0</v>
      </c>
      <c r="Q262" s="23">
        <f t="shared" si="2074"/>
        <v>0</v>
      </c>
      <c r="R262" s="23">
        <f t="shared" si="2074"/>
        <v>0</v>
      </c>
      <c r="S262" s="23">
        <f t="shared" si="2074"/>
        <v>0</v>
      </c>
      <c r="T262" s="23">
        <f t="shared" si="2074"/>
        <v>0</v>
      </c>
      <c r="U262" s="23">
        <f t="shared" si="2074"/>
        <v>0</v>
      </c>
      <c r="V262" s="23">
        <f t="shared" si="2074"/>
        <v>0</v>
      </c>
      <c r="W262" s="23">
        <f t="shared" si="2074"/>
        <v>0</v>
      </c>
      <c r="X262" s="23">
        <f t="shared" si="2074"/>
        <v>0</v>
      </c>
      <c r="Y262" s="23">
        <f t="shared" si="2074"/>
        <v>0</v>
      </c>
      <c r="Z262" s="23">
        <f t="shared" si="2074"/>
        <v>0</v>
      </c>
      <c r="AA262" s="23">
        <f t="shared" si="2074"/>
        <v>0</v>
      </c>
      <c r="AB262" s="23">
        <f t="shared" si="2074"/>
        <v>0</v>
      </c>
      <c r="AC262" s="23">
        <f t="shared" si="2074"/>
        <v>0</v>
      </c>
      <c r="AD262" s="23">
        <f t="shared" si="2074"/>
        <v>0</v>
      </c>
      <c r="AE262" s="23">
        <f t="shared" si="2074"/>
        <v>0</v>
      </c>
      <c r="AF262" s="23">
        <f t="shared" si="2074"/>
        <v>0</v>
      </c>
      <c r="AG262" s="23">
        <f t="shared" si="2074"/>
        <v>0</v>
      </c>
      <c r="AH262" s="23">
        <f t="shared" si="2074"/>
        <v>0</v>
      </c>
      <c r="AI262" s="23">
        <f t="shared" si="2074"/>
        <v>0</v>
      </c>
      <c r="AJ262" s="23">
        <f t="shared" si="2074"/>
        <v>0</v>
      </c>
      <c r="AK262" s="23">
        <f t="shared" si="2074"/>
        <v>0</v>
      </c>
      <c r="AL262" s="23">
        <f t="shared" si="2074"/>
        <v>0</v>
      </c>
      <c r="AM262" s="23">
        <f t="shared" si="2074"/>
        <v>0</v>
      </c>
      <c r="AN262" s="23">
        <f t="shared" si="2074"/>
        <v>0</v>
      </c>
      <c r="AO262" s="23">
        <f t="shared" si="2074"/>
        <v>0</v>
      </c>
      <c r="AP262" s="23">
        <f t="shared" si="2074"/>
        <v>0</v>
      </c>
      <c r="AQ262" s="23">
        <f t="shared" si="2074"/>
        <v>0</v>
      </c>
      <c r="AR262" s="23">
        <f t="shared" si="2074"/>
        <v>0</v>
      </c>
      <c r="AS262" s="23">
        <f t="shared" si="2074"/>
        <v>0</v>
      </c>
      <c r="AT262" s="23">
        <f t="shared" si="2074"/>
        <v>0</v>
      </c>
      <c r="AU262" s="23">
        <f t="shared" si="2074"/>
        <v>0</v>
      </c>
      <c r="AV262" s="23">
        <f t="shared" si="2074"/>
        <v>0</v>
      </c>
      <c r="AW262" s="23">
        <f t="shared" si="2074"/>
        <v>0</v>
      </c>
      <c r="AX262" s="23">
        <f t="shared" si="2074"/>
        <v>0</v>
      </c>
      <c r="AY262" s="23">
        <f t="shared" si="2074"/>
        <v>0</v>
      </c>
      <c r="AZ262" s="23">
        <f t="shared" si="2074"/>
        <v>0</v>
      </c>
      <c r="BA262" s="23">
        <f t="shared" si="2074"/>
        <v>0</v>
      </c>
      <c r="BB262" s="23">
        <f t="shared" si="2074"/>
        <v>0</v>
      </c>
      <c r="BC262" s="23">
        <f t="shared" si="2074"/>
        <v>0</v>
      </c>
      <c r="BD262" s="23">
        <f t="shared" si="2074"/>
        <v>0</v>
      </c>
      <c r="BE262" s="23">
        <f t="shared" si="2074"/>
        <v>0</v>
      </c>
      <c r="BF262" s="23">
        <f t="shared" si="2074"/>
        <v>0</v>
      </c>
      <c r="BG262" s="23">
        <f t="shared" si="2074"/>
        <v>0</v>
      </c>
      <c r="BH262" s="23">
        <f t="shared" si="2074"/>
        <v>0</v>
      </c>
      <c r="BI262" s="23">
        <f t="shared" si="2074"/>
        <v>0</v>
      </c>
      <c r="BJ262" s="23">
        <f t="shared" ref="BJ262:BU262" si="2075">(BJ256*$B$67/12)+(BJ258*$C$67/12)+(BJ260*$D$67/12)</f>
        <v>0</v>
      </c>
      <c r="BK262" s="23">
        <f t="shared" si="2075"/>
        <v>0</v>
      </c>
      <c r="BL262" s="23">
        <f t="shared" si="2075"/>
        <v>0</v>
      </c>
      <c r="BM262" s="23">
        <f t="shared" si="2075"/>
        <v>0</v>
      </c>
      <c r="BN262" s="23">
        <f t="shared" si="2075"/>
        <v>0</v>
      </c>
      <c r="BO262" s="23">
        <f t="shared" si="2075"/>
        <v>0</v>
      </c>
      <c r="BP262" s="23">
        <f t="shared" si="2075"/>
        <v>0</v>
      </c>
      <c r="BQ262" s="23">
        <f t="shared" si="2075"/>
        <v>0</v>
      </c>
      <c r="BR262" s="23">
        <f t="shared" si="2075"/>
        <v>0</v>
      </c>
      <c r="BS262" s="23">
        <f t="shared" si="2075"/>
        <v>0</v>
      </c>
      <c r="BT262" s="23">
        <f t="shared" si="2075"/>
        <v>0</v>
      </c>
      <c r="BU262" s="23">
        <f t="shared" si="2075"/>
        <v>0</v>
      </c>
    </row>
    <row r="263" spans="1:73" ht="15.75" customHeight="1" x14ac:dyDescent="0.2">
      <c r="A263" s="71" t="s">
        <v>760</v>
      </c>
      <c r="B263" s="23">
        <f t="shared" ref="B263:BI263" si="2076">B255*$B$64+B257*$C$64+B259*$D$64</f>
        <v>0</v>
      </c>
      <c r="C263" s="23">
        <f t="shared" si="2076"/>
        <v>0</v>
      </c>
      <c r="D263" s="23">
        <f t="shared" si="2076"/>
        <v>0</v>
      </c>
      <c r="E263" s="23">
        <f t="shared" si="2076"/>
        <v>0</v>
      </c>
      <c r="F263" s="23">
        <f t="shared" si="2076"/>
        <v>0</v>
      </c>
      <c r="G263" s="23">
        <f t="shared" si="2076"/>
        <v>0</v>
      </c>
      <c r="H263" s="23">
        <f t="shared" si="2076"/>
        <v>0</v>
      </c>
      <c r="I263" s="23">
        <f t="shared" si="2076"/>
        <v>0</v>
      </c>
      <c r="J263" s="23">
        <f t="shared" si="2076"/>
        <v>0</v>
      </c>
      <c r="K263" s="23">
        <f t="shared" si="2076"/>
        <v>0</v>
      </c>
      <c r="L263" s="23">
        <f t="shared" si="2076"/>
        <v>0</v>
      </c>
      <c r="M263" s="23">
        <f t="shared" si="2076"/>
        <v>0</v>
      </c>
      <c r="N263" s="23">
        <f t="shared" si="2076"/>
        <v>0</v>
      </c>
      <c r="O263" s="23">
        <f t="shared" si="2076"/>
        <v>0</v>
      </c>
      <c r="P263" s="23">
        <f t="shared" si="2076"/>
        <v>0</v>
      </c>
      <c r="Q263" s="23">
        <f t="shared" si="2076"/>
        <v>0</v>
      </c>
      <c r="R263" s="23">
        <f t="shared" si="2076"/>
        <v>0</v>
      </c>
      <c r="S263" s="23">
        <f t="shared" si="2076"/>
        <v>0</v>
      </c>
      <c r="T263" s="23">
        <f t="shared" si="2076"/>
        <v>0</v>
      </c>
      <c r="U263" s="23">
        <f t="shared" si="2076"/>
        <v>0</v>
      </c>
      <c r="V263" s="23">
        <f t="shared" si="2076"/>
        <v>0</v>
      </c>
      <c r="W263" s="23">
        <f t="shared" si="2076"/>
        <v>0</v>
      </c>
      <c r="X263" s="23">
        <f t="shared" si="2076"/>
        <v>0</v>
      </c>
      <c r="Y263" s="23">
        <f t="shared" si="2076"/>
        <v>0</v>
      </c>
      <c r="Z263" s="23">
        <f t="shared" si="2076"/>
        <v>0</v>
      </c>
      <c r="AA263" s="23">
        <f t="shared" si="2076"/>
        <v>0</v>
      </c>
      <c r="AB263" s="23">
        <f t="shared" si="2076"/>
        <v>0</v>
      </c>
      <c r="AC263" s="23">
        <f t="shared" si="2076"/>
        <v>0</v>
      </c>
      <c r="AD263" s="23">
        <f t="shared" si="2076"/>
        <v>0</v>
      </c>
      <c r="AE263" s="23">
        <f t="shared" si="2076"/>
        <v>0</v>
      </c>
      <c r="AF263" s="23">
        <f t="shared" si="2076"/>
        <v>0</v>
      </c>
      <c r="AG263" s="23">
        <f t="shared" si="2076"/>
        <v>0</v>
      </c>
      <c r="AH263" s="23">
        <f t="shared" si="2076"/>
        <v>0</v>
      </c>
      <c r="AI263" s="23">
        <f t="shared" si="2076"/>
        <v>0</v>
      </c>
      <c r="AJ263" s="23">
        <f t="shared" si="2076"/>
        <v>0</v>
      </c>
      <c r="AK263" s="23">
        <f t="shared" si="2076"/>
        <v>0</v>
      </c>
      <c r="AL263" s="23">
        <f t="shared" si="2076"/>
        <v>0</v>
      </c>
      <c r="AM263" s="23">
        <f t="shared" si="2076"/>
        <v>0</v>
      </c>
      <c r="AN263" s="23">
        <f t="shared" si="2076"/>
        <v>0</v>
      </c>
      <c r="AO263" s="23">
        <f t="shared" si="2076"/>
        <v>0</v>
      </c>
      <c r="AP263" s="23">
        <f t="shared" si="2076"/>
        <v>0</v>
      </c>
      <c r="AQ263" s="23">
        <f t="shared" si="2076"/>
        <v>0</v>
      </c>
      <c r="AR263" s="23">
        <f t="shared" si="2076"/>
        <v>0</v>
      </c>
      <c r="AS263" s="23">
        <f t="shared" si="2076"/>
        <v>0</v>
      </c>
      <c r="AT263" s="23">
        <f t="shared" si="2076"/>
        <v>0</v>
      </c>
      <c r="AU263" s="23">
        <f t="shared" si="2076"/>
        <v>0</v>
      </c>
      <c r="AV263" s="23">
        <f t="shared" si="2076"/>
        <v>0</v>
      </c>
      <c r="AW263" s="23">
        <f t="shared" si="2076"/>
        <v>0</v>
      </c>
      <c r="AX263" s="23">
        <f t="shared" si="2076"/>
        <v>0</v>
      </c>
      <c r="AY263" s="23">
        <f t="shared" si="2076"/>
        <v>0</v>
      </c>
      <c r="AZ263" s="23">
        <f t="shared" si="2076"/>
        <v>0</v>
      </c>
      <c r="BA263" s="23">
        <f t="shared" si="2076"/>
        <v>0</v>
      </c>
      <c r="BB263" s="23">
        <f t="shared" si="2076"/>
        <v>0</v>
      </c>
      <c r="BC263" s="23">
        <f t="shared" si="2076"/>
        <v>0</v>
      </c>
      <c r="BD263" s="23">
        <f t="shared" si="2076"/>
        <v>0</v>
      </c>
      <c r="BE263" s="23">
        <f t="shared" si="2076"/>
        <v>0</v>
      </c>
      <c r="BF263" s="23">
        <f t="shared" si="2076"/>
        <v>0</v>
      </c>
      <c r="BG263" s="23">
        <f t="shared" si="2076"/>
        <v>0</v>
      </c>
      <c r="BH263" s="23">
        <f t="shared" si="2076"/>
        <v>0</v>
      </c>
      <c r="BI263" s="23">
        <f t="shared" si="2076"/>
        <v>0</v>
      </c>
      <c r="BJ263" s="23">
        <f t="shared" ref="BJ263:BU263" si="2077">BJ255*$B$64+BJ257*$C$64+BJ259*$D$64</f>
        <v>0</v>
      </c>
      <c r="BK263" s="23">
        <f t="shared" si="2077"/>
        <v>0</v>
      </c>
      <c r="BL263" s="23">
        <f t="shared" si="2077"/>
        <v>0</v>
      </c>
      <c r="BM263" s="23">
        <f t="shared" si="2077"/>
        <v>0</v>
      </c>
      <c r="BN263" s="23">
        <f t="shared" si="2077"/>
        <v>0</v>
      </c>
      <c r="BO263" s="23">
        <f t="shared" si="2077"/>
        <v>0</v>
      </c>
      <c r="BP263" s="23">
        <f t="shared" si="2077"/>
        <v>0</v>
      </c>
      <c r="BQ263" s="23">
        <f t="shared" si="2077"/>
        <v>0</v>
      </c>
      <c r="BR263" s="23">
        <f t="shared" si="2077"/>
        <v>0</v>
      </c>
      <c r="BS263" s="23">
        <f t="shared" si="2077"/>
        <v>0</v>
      </c>
      <c r="BT263" s="23">
        <f t="shared" si="2077"/>
        <v>0</v>
      </c>
      <c r="BU263" s="23">
        <f t="shared" si="2077"/>
        <v>0</v>
      </c>
    </row>
    <row r="264" spans="1:73" ht="15.75" customHeight="1" x14ac:dyDescent="0.2">
      <c r="A264" s="71" t="s">
        <v>761</v>
      </c>
      <c r="B264" s="23">
        <f t="shared" ref="B264:BI264" si="2078">B256*$B$66+B258*$C$66+B260*$D$66</f>
        <v>0</v>
      </c>
      <c r="C264" s="23">
        <f t="shared" si="2078"/>
        <v>0</v>
      </c>
      <c r="D264" s="23">
        <f t="shared" si="2078"/>
        <v>0</v>
      </c>
      <c r="E264" s="23">
        <f t="shared" si="2078"/>
        <v>0</v>
      </c>
      <c r="F264" s="23">
        <f t="shared" si="2078"/>
        <v>0</v>
      </c>
      <c r="G264" s="23">
        <f t="shared" si="2078"/>
        <v>0</v>
      </c>
      <c r="H264" s="23">
        <f t="shared" si="2078"/>
        <v>0</v>
      </c>
      <c r="I264" s="23">
        <f t="shared" si="2078"/>
        <v>0</v>
      </c>
      <c r="J264" s="23">
        <f t="shared" si="2078"/>
        <v>0</v>
      </c>
      <c r="K264" s="23">
        <f t="shared" si="2078"/>
        <v>0</v>
      </c>
      <c r="L264" s="23">
        <f t="shared" si="2078"/>
        <v>0</v>
      </c>
      <c r="M264" s="23">
        <f t="shared" si="2078"/>
        <v>0</v>
      </c>
      <c r="N264" s="23">
        <f t="shared" si="2078"/>
        <v>0</v>
      </c>
      <c r="O264" s="23">
        <f t="shared" si="2078"/>
        <v>0</v>
      </c>
      <c r="P264" s="23">
        <f t="shared" si="2078"/>
        <v>0</v>
      </c>
      <c r="Q264" s="23">
        <f t="shared" si="2078"/>
        <v>0</v>
      </c>
      <c r="R264" s="23">
        <f t="shared" si="2078"/>
        <v>0</v>
      </c>
      <c r="S264" s="23">
        <f t="shared" si="2078"/>
        <v>0</v>
      </c>
      <c r="T264" s="23">
        <f t="shared" si="2078"/>
        <v>0</v>
      </c>
      <c r="U264" s="23">
        <f t="shared" si="2078"/>
        <v>0</v>
      </c>
      <c r="V264" s="23">
        <f t="shared" si="2078"/>
        <v>0</v>
      </c>
      <c r="W264" s="23">
        <f t="shared" si="2078"/>
        <v>0</v>
      </c>
      <c r="X264" s="23">
        <f t="shared" si="2078"/>
        <v>0</v>
      </c>
      <c r="Y264" s="23">
        <f t="shared" si="2078"/>
        <v>0</v>
      </c>
      <c r="Z264" s="23">
        <f t="shared" si="2078"/>
        <v>0</v>
      </c>
      <c r="AA264" s="23">
        <f t="shared" si="2078"/>
        <v>0</v>
      </c>
      <c r="AB264" s="23">
        <f t="shared" si="2078"/>
        <v>0</v>
      </c>
      <c r="AC264" s="23">
        <f t="shared" si="2078"/>
        <v>0</v>
      </c>
      <c r="AD264" s="23">
        <f t="shared" si="2078"/>
        <v>0</v>
      </c>
      <c r="AE264" s="23">
        <f t="shared" si="2078"/>
        <v>0</v>
      </c>
      <c r="AF264" s="23">
        <f t="shared" si="2078"/>
        <v>0</v>
      </c>
      <c r="AG264" s="23">
        <f t="shared" si="2078"/>
        <v>0</v>
      </c>
      <c r="AH264" s="23">
        <f t="shared" si="2078"/>
        <v>0</v>
      </c>
      <c r="AI264" s="23">
        <f t="shared" si="2078"/>
        <v>0</v>
      </c>
      <c r="AJ264" s="23">
        <f t="shared" si="2078"/>
        <v>0</v>
      </c>
      <c r="AK264" s="23">
        <f t="shared" si="2078"/>
        <v>0</v>
      </c>
      <c r="AL264" s="23">
        <f t="shared" si="2078"/>
        <v>0</v>
      </c>
      <c r="AM264" s="23">
        <f t="shared" si="2078"/>
        <v>0</v>
      </c>
      <c r="AN264" s="23">
        <f t="shared" si="2078"/>
        <v>0</v>
      </c>
      <c r="AO264" s="23">
        <f t="shared" si="2078"/>
        <v>0</v>
      </c>
      <c r="AP264" s="23">
        <f t="shared" si="2078"/>
        <v>0</v>
      </c>
      <c r="AQ264" s="23">
        <f t="shared" si="2078"/>
        <v>0</v>
      </c>
      <c r="AR264" s="23">
        <f t="shared" si="2078"/>
        <v>0</v>
      </c>
      <c r="AS264" s="23">
        <f t="shared" si="2078"/>
        <v>0</v>
      </c>
      <c r="AT264" s="23">
        <f t="shared" si="2078"/>
        <v>0</v>
      </c>
      <c r="AU264" s="23">
        <f t="shared" si="2078"/>
        <v>0</v>
      </c>
      <c r="AV264" s="23">
        <f t="shared" si="2078"/>
        <v>0</v>
      </c>
      <c r="AW264" s="23">
        <f t="shared" si="2078"/>
        <v>0</v>
      </c>
      <c r="AX264" s="23">
        <f t="shared" si="2078"/>
        <v>0</v>
      </c>
      <c r="AY264" s="23">
        <f t="shared" si="2078"/>
        <v>0</v>
      </c>
      <c r="AZ264" s="23">
        <f t="shared" si="2078"/>
        <v>0</v>
      </c>
      <c r="BA264" s="23">
        <f t="shared" si="2078"/>
        <v>0</v>
      </c>
      <c r="BB264" s="23">
        <f t="shared" si="2078"/>
        <v>0</v>
      </c>
      <c r="BC264" s="23">
        <f t="shared" si="2078"/>
        <v>0</v>
      </c>
      <c r="BD264" s="23">
        <f t="shared" si="2078"/>
        <v>0</v>
      </c>
      <c r="BE264" s="23">
        <f t="shared" si="2078"/>
        <v>0</v>
      </c>
      <c r="BF264" s="23">
        <f t="shared" si="2078"/>
        <v>0</v>
      </c>
      <c r="BG264" s="23">
        <f t="shared" si="2078"/>
        <v>0</v>
      </c>
      <c r="BH264" s="23">
        <f t="shared" si="2078"/>
        <v>0</v>
      </c>
      <c r="BI264" s="23">
        <f t="shared" si="2078"/>
        <v>0</v>
      </c>
      <c r="BJ264" s="23">
        <f t="shared" ref="BJ264:BU264" si="2079">BJ256*$B$66+BJ258*$C$66+BJ260*$D$66</f>
        <v>0</v>
      </c>
      <c r="BK264" s="23">
        <f t="shared" si="2079"/>
        <v>0</v>
      </c>
      <c r="BL264" s="23">
        <f t="shared" si="2079"/>
        <v>0</v>
      </c>
      <c r="BM264" s="23">
        <f t="shared" si="2079"/>
        <v>0</v>
      </c>
      <c r="BN264" s="23">
        <f t="shared" si="2079"/>
        <v>0</v>
      </c>
      <c r="BO264" s="23">
        <f t="shared" si="2079"/>
        <v>0</v>
      </c>
      <c r="BP264" s="23">
        <f t="shared" si="2079"/>
        <v>0</v>
      </c>
      <c r="BQ264" s="23">
        <f t="shared" si="2079"/>
        <v>0</v>
      </c>
      <c r="BR264" s="23">
        <f t="shared" si="2079"/>
        <v>0</v>
      </c>
      <c r="BS264" s="23">
        <f t="shared" si="2079"/>
        <v>0</v>
      </c>
      <c r="BT264" s="23">
        <f t="shared" si="2079"/>
        <v>0</v>
      </c>
      <c r="BU264" s="23">
        <f t="shared" si="2079"/>
        <v>0</v>
      </c>
    </row>
    <row r="265" spans="1:73" ht="15.75" customHeight="1" thickBot="1" x14ac:dyDescent="0.25">
      <c r="A265" s="71" t="s">
        <v>762</v>
      </c>
      <c r="B265" s="120">
        <f t="shared" ref="B265:BI265" si="2080">SUM(B262:B264)</f>
        <v>0</v>
      </c>
      <c r="C265" s="120">
        <f t="shared" si="2080"/>
        <v>0</v>
      </c>
      <c r="D265" s="120">
        <f t="shared" si="2080"/>
        <v>0</v>
      </c>
      <c r="E265" s="120">
        <f t="shared" si="2080"/>
        <v>0</v>
      </c>
      <c r="F265" s="120">
        <f t="shared" si="2080"/>
        <v>0</v>
      </c>
      <c r="G265" s="120">
        <f t="shared" si="2080"/>
        <v>0</v>
      </c>
      <c r="H265" s="120">
        <f t="shared" si="2080"/>
        <v>0</v>
      </c>
      <c r="I265" s="120">
        <f t="shared" si="2080"/>
        <v>0</v>
      </c>
      <c r="J265" s="120">
        <f t="shared" si="2080"/>
        <v>0</v>
      </c>
      <c r="K265" s="120">
        <f t="shared" si="2080"/>
        <v>0</v>
      </c>
      <c r="L265" s="120">
        <f t="shared" si="2080"/>
        <v>0</v>
      </c>
      <c r="M265" s="120">
        <f t="shared" si="2080"/>
        <v>0</v>
      </c>
      <c r="N265" s="120">
        <f t="shared" si="2080"/>
        <v>0</v>
      </c>
      <c r="O265" s="120">
        <f t="shared" si="2080"/>
        <v>0</v>
      </c>
      <c r="P265" s="120">
        <f t="shared" si="2080"/>
        <v>0</v>
      </c>
      <c r="Q265" s="120">
        <f t="shared" si="2080"/>
        <v>0</v>
      </c>
      <c r="R265" s="120">
        <f t="shared" si="2080"/>
        <v>0</v>
      </c>
      <c r="S265" s="120">
        <f t="shared" si="2080"/>
        <v>0</v>
      </c>
      <c r="T265" s="120">
        <f t="shared" si="2080"/>
        <v>0</v>
      </c>
      <c r="U265" s="120">
        <f t="shared" si="2080"/>
        <v>0</v>
      </c>
      <c r="V265" s="120">
        <f t="shared" si="2080"/>
        <v>0</v>
      </c>
      <c r="W265" s="120">
        <f t="shared" si="2080"/>
        <v>0</v>
      </c>
      <c r="X265" s="120">
        <f t="shared" si="2080"/>
        <v>0</v>
      </c>
      <c r="Y265" s="120">
        <f t="shared" si="2080"/>
        <v>0</v>
      </c>
      <c r="Z265" s="120">
        <f t="shared" si="2080"/>
        <v>0</v>
      </c>
      <c r="AA265" s="120">
        <f t="shared" si="2080"/>
        <v>0</v>
      </c>
      <c r="AB265" s="120">
        <f t="shared" si="2080"/>
        <v>0</v>
      </c>
      <c r="AC265" s="120">
        <f t="shared" si="2080"/>
        <v>0</v>
      </c>
      <c r="AD265" s="120">
        <f t="shared" si="2080"/>
        <v>0</v>
      </c>
      <c r="AE265" s="120">
        <f t="shared" si="2080"/>
        <v>0</v>
      </c>
      <c r="AF265" s="120">
        <f t="shared" si="2080"/>
        <v>0</v>
      </c>
      <c r="AG265" s="120">
        <f t="shared" si="2080"/>
        <v>0</v>
      </c>
      <c r="AH265" s="120">
        <f t="shared" si="2080"/>
        <v>0</v>
      </c>
      <c r="AI265" s="120">
        <f t="shared" si="2080"/>
        <v>0</v>
      </c>
      <c r="AJ265" s="120">
        <f t="shared" si="2080"/>
        <v>0</v>
      </c>
      <c r="AK265" s="120">
        <f t="shared" si="2080"/>
        <v>0</v>
      </c>
      <c r="AL265" s="120">
        <f t="shared" si="2080"/>
        <v>0</v>
      </c>
      <c r="AM265" s="120">
        <f t="shared" si="2080"/>
        <v>0</v>
      </c>
      <c r="AN265" s="120">
        <f t="shared" si="2080"/>
        <v>0</v>
      </c>
      <c r="AO265" s="120">
        <f t="shared" si="2080"/>
        <v>0</v>
      </c>
      <c r="AP265" s="120">
        <f t="shared" si="2080"/>
        <v>0</v>
      </c>
      <c r="AQ265" s="120">
        <f t="shared" si="2080"/>
        <v>0</v>
      </c>
      <c r="AR265" s="120">
        <f t="shared" si="2080"/>
        <v>0</v>
      </c>
      <c r="AS265" s="120">
        <f t="shared" si="2080"/>
        <v>0</v>
      </c>
      <c r="AT265" s="120">
        <f t="shared" si="2080"/>
        <v>0</v>
      </c>
      <c r="AU265" s="120">
        <f t="shared" si="2080"/>
        <v>0</v>
      </c>
      <c r="AV265" s="120">
        <f t="shared" si="2080"/>
        <v>0</v>
      </c>
      <c r="AW265" s="120">
        <f t="shared" si="2080"/>
        <v>0</v>
      </c>
      <c r="AX265" s="120">
        <f t="shared" si="2080"/>
        <v>0</v>
      </c>
      <c r="AY265" s="120">
        <f t="shared" si="2080"/>
        <v>0</v>
      </c>
      <c r="AZ265" s="120">
        <f t="shared" si="2080"/>
        <v>0</v>
      </c>
      <c r="BA265" s="120">
        <f t="shared" si="2080"/>
        <v>0</v>
      </c>
      <c r="BB265" s="120">
        <f t="shared" si="2080"/>
        <v>0</v>
      </c>
      <c r="BC265" s="120">
        <f t="shared" si="2080"/>
        <v>0</v>
      </c>
      <c r="BD265" s="120">
        <f t="shared" si="2080"/>
        <v>0</v>
      </c>
      <c r="BE265" s="120">
        <f t="shared" si="2080"/>
        <v>0</v>
      </c>
      <c r="BF265" s="120">
        <f t="shared" si="2080"/>
        <v>0</v>
      </c>
      <c r="BG265" s="120">
        <f t="shared" si="2080"/>
        <v>0</v>
      </c>
      <c r="BH265" s="120">
        <f t="shared" si="2080"/>
        <v>0</v>
      </c>
      <c r="BI265" s="120">
        <f t="shared" si="2080"/>
        <v>0</v>
      </c>
      <c r="BJ265" s="120">
        <f t="shared" ref="BJ265:BU265" si="2081">SUM(BJ262:BJ264)</f>
        <v>0</v>
      </c>
      <c r="BK265" s="120">
        <f t="shared" si="2081"/>
        <v>0</v>
      </c>
      <c r="BL265" s="120">
        <f t="shared" si="2081"/>
        <v>0</v>
      </c>
      <c r="BM265" s="120">
        <f t="shared" si="2081"/>
        <v>0</v>
      </c>
      <c r="BN265" s="120">
        <f t="shared" si="2081"/>
        <v>0</v>
      </c>
      <c r="BO265" s="120">
        <f t="shared" si="2081"/>
        <v>0</v>
      </c>
      <c r="BP265" s="120">
        <f t="shared" si="2081"/>
        <v>0</v>
      </c>
      <c r="BQ265" s="120">
        <f t="shared" si="2081"/>
        <v>0</v>
      </c>
      <c r="BR265" s="120">
        <f t="shared" si="2081"/>
        <v>0</v>
      </c>
      <c r="BS265" s="120">
        <f t="shared" si="2081"/>
        <v>0</v>
      </c>
      <c r="BT265" s="120">
        <f t="shared" si="2081"/>
        <v>0</v>
      </c>
      <c r="BU265" s="120">
        <f t="shared" si="2081"/>
        <v>0</v>
      </c>
    </row>
    <row r="266" spans="1:73" ht="15.75" customHeight="1" thickTop="1" x14ac:dyDescent="0.15"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23"/>
      <c r="AH266" s="23"/>
      <c r="AI266" s="23"/>
      <c r="AJ266" s="23"/>
      <c r="AK266" s="23"/>
      <c r="AL266" s="23"/>
      <c r="AM266" s="23"/>
      <c r="AN266" s="23"/>
      <c r="AO266" s="23"/>
      <c r="AP266" s="23"/>
      <c r="AQ266" s="23"/>
      <c r="AR266" s="23"/>
      <c r="AS266" s="23"/>
      <c r="AT266" s="23"/>
      <c r="AU266" s="23"/>
      <c r="AV266" s="23"/>
      <c r="AW266" s="23"/>
      <c r="AX266" s="23"/>
      <c r="AY266" s="23"/>
      <c r="AZ266" s="23"/>
      <c r="BA266" s="23"/>
      <c r="BB266" s="23"/>
      <c r="BC266" s="23"/>
      <c r="BD266" s="23"/>
      <c r="BE266" s="23"/>
      <c r="BF266" s="23"/>
      <c r="BG266" s="23"/>
      <c r="BH266" s="23"/>
      <c r="BI266" s="23"/>
      <c r="BJ266" s="23"/>
      <c r="BK266" s="23"/>
      <c r="BL266" s="23"/>
      <c r="BM266" s="23"/>
      <c r="BN266" s="23"/>
      <c r="BO266" s="23"/>
      <c r="BP266" s="23"/>
      <c r="BQ266" s="23"/>
      <c r="BR266" s="23"/>
      <c r="BS266" s="23"/>
      <c r="BT266" s="23"/>
      <c r="BU266" s="23"/>
    </row>
    <row r="267" spans="1:73" ht="15.75" customHeight="1" x14ac:dyDescent="0.2">
      <c r="A267" s="71" t="s">
        <v>763</v>
      </c>
      <c r="B267" s="23">
        <f t="shared" ref="B267:BI267" si="2082">((B256*$B$67)+(B258*$C$67)+(B260*$D$67))/12</f>
        <v>0</v>
      </c>
      <c r="C267" s="23">
        <f t="shared" si="2082"/>
        <v>0</v>
      </c>
      <c r="D267" s="23">
        <f t="shared" si="2082"/>
        <v>0</v>
      </c>
      <c r="E267" s="23">
        <f t="shared" si="2082"/>
        <v>0</v>
      </c>
      <c r="F267" s="23">
        <f t="shared" si="2082"/>
        <v>0</v>
      </c>
      <c r="G267" s="23">
        <f t="shared" si="2082"/>
        <v>0</v>
      </c>
      <c r="H267" s="23">
        <f t="shared" si="2082"/>
        <v>0</v>
      </c>
      <c r="I267" s="23">
        <f t="shared" si="2082"/>
        <v>0</v>
      </c>
      <c r="J267" s="23">
        <f t="shared" si="2082"/>
        <v>0</v>
      </c>
      <c r="K267" s="23">
        <f t="shared" si="2082"/>
        <v>0</v>
      </c>
      <c r="L267" s="23">
        <f t="shared" si="2082"/>
        <v>0</v>
      </c>
      <c r="M267" s="23">
        <f t="shared" si="2082"/>
        <v>0</v>
      </c>
      <c r="N267" s="23">
        <f t="shared" si="2082"/>
        <v>0</v>
      </c>
      <c r="O267" s="23">
        <f t="shared" si="2082"/>
        <v>0</v>
      </c>
      <c r="P267" s="23">
        <f t="shared" si="2082"/>
        <v>0</v>
      </c>
      <c r="Q267" s="23">
        <f t="shared" si="2082"/>
        <v>0</v>
      </c>
      <c r="R267" s="23">
        <f t="shared" si="2082"/>
        <v>0</v>
      </c>
      <c r="S267" s="23">
        <f t="shared" si="2082"/>
        <v>0</v>
      </c>
      <c r="T267" s="23">
        <f t="shared" si="2082"/>
        <v>0</v>
      </c>
      <c r="U267" s="23">
        <f t="shared" si="2082"/>
        <v>0</v>
      </c>
      <c r="V267" s="23">
        <f t="shared" si="2082"/>
        <v>0</v>
      </c>
      <c r="W267" s="23">
        <f t="shared" si="2082"/>
        <v>0</v>
      </c>
      <c r="X267" s="23">
        <f t="shared" si="2082"/>
        <v>0</v>
      </c>
      <c r="Y267" s="23">
        <f t="shared" si="2082"/>
        <v>0</v>
      </c>
      <c r="Z267" s="23">
        <f t="shared" si="2082"/>
        <v>0</v>
      </c>
      <c r="AA267" s="23">
        <f t="shared" si="2082"/>
        <v>0</v>
      </c>
      <c r="AB267" s="23">
        <f t="shared" si="2082"/>
        <v>0</v>
      </c>
      <c r="AC267" s="23">
        <f t="shared" si="2082"/>
        <v>0</v>
      </c>
      <c r="AD267" s="23">
        <f t="shared" si="2082"/>
        <v>0</v>
      </c>
      <c r="AE267" s="23">
        <f t="shared" si="2082"/>
        <v>0</v>
      </c>
      <c r="AF267" s="23">
        <f t="shared" si="2082"/>
        <v>0</v>
      </c>
      <c r="AG267" s="23">
        <f t="shared" si="2082"/>
        <v>0</v>
      </c>
      <c r="AH267" s="23">
        <f t="shared" si="2082"/>
        <v>0</v>
      </c>
      <c r="AI267" s="23">
        <f t="shared" si="2082"/>
        <v>0</v>
      </c>
      <c r="AJ267" s="23">
        <f t="shared" si="2082"/>
        <v>0</v>
      </c>
      <c r="AK267" s="23">
        <f t="shared" si="2082"/>
        <v>0</v>
      </c>
      <c r="AL267" s="23">
        <f t="shared" si="2082"/>
        <v>0</v>
      </c>
      <c r="AM267" s="23">
        <f t="shared" si="2082"/>
        <v>0</v>
      </c>
      <c r="AN267" s="23">
        <f t="shared" si="2082"/>
        <v>0</v>
      </c>
      <c r="AO267" s="23">
        <f t="shared" si="2082"/>
        <v>0</v>
      </c>
      <c r="AP267" s="23">
        <f t="shared" si="2082"/>
        <v>0</v>
      </c>
      <c r="AQ267" s="23">
        <f t="shared" si="2082"/>
        <v>0</v>
      </c>
      <c r="AR267" s="23">
        <f t="shared" si="2082"/>
        <v>0</v>
      </c>
      <c r="AS267" s="23">
        <f t="shared" si="2082"/>
        <v>0</v>
      </c>
      <c r="AT267" s="23">
        <f t="shared" si="2082"/>
        <v>0</v>
      </c>
      <c r="AU267" s="23">
        <f t="shared" si="2082"/>
        <v>0</v>
      </c>
      <c r="AV267" s="23">
        <f t="shared" si="2082"/>
        <v>0</v>
      </c>
      <c r="AW267" s="23">
        <f t="shared" si="2082"/>
        <v>0</v>
      </c>
      <c r="AX267" s="23">
        <f t="shared" si="2082"/>
        <v>0</v>
      </c>
      <c r="AY267" s="23">
        <f t="shared" si="2082"/>
        <v>0</v>
      </c>
      <c r="AZ267" s="23">
        <f t="shared" si="2082"/>
        <v>0</v>
      </c>
      <c r="BA267" s="23">
        <f t="shared" si="2082"/>
        <v>0</v>
      </c>
      <c r="BB267" s="23">
        <f t="shared" si="2082"/>
        <v>0</v>
      </c>
      <c r="BC267" s="23">
        <f t="shared" si="2082"/>
        <v>0</v>
      </c>
      <c r="BD267" s="23">
        <f t="shared" si="2082"/>
        <v>0</v>
      </c>
      <c r="BE267" s="23">
        <f t="shared" si="2082"/>
        <v>0</v>
      </c>
      <c r="BF267" s="23">
        <f t="shared" si="2082"/>
        <v>0</v>
      </c>
      <c r="BG267" s="23">
        <f t="shared" si="2082"/>
        <v>0</v>
      </c>
      <c r="BH267" s="23">
        <f t="shared" si="2082"/>
        <v>0</v>
      </c>
      <c r="BI267" s="23">
        <f t="shared" si="2082"/>
        <v>0</v>
      </c>
      <c r="BJ267" s="23">
        <f t="shared" ref="BJ267:BU267" si="2083">((BJ256*$B$67)+(BJ258*$C$67)+(BJ260*$D$67))/12</f>
        <v>0</v>
      </c>
      <c r="BK267" s="23">
        <f t="shared" si="2083"/>
        <v>0</v>
      </c>
      <c r="BL267" s="23">
        <f t="shared" si="2083"/>
        <v>0</v>
      </c>
      <c r="BM267" s="23">
        <f t="shared" si="2083"/>
        <v>0</v>
      </c>
      <c r="BN267" s="23">
        <f t="shared" si="2083"/>
        <v>0</v>
      </c>
      <c r="BO267" s="23">
        <f t="shared" si="2083"/>
        <v>0</v>
      </c>
      <c r="BP267" s="23">
        <f t="shared" si="2083"/>
        <v>0</v>
      </c>
      <c r="BQ267" s="23">
        <f t="shared" si="2083"/>
        <v>0</v>
      </c>
      <c r="BR267" s="23">
        <f t="shared" si="2083"/>
        <v>0</v>
      </c>
      <c r="BS267" s="23">
        <f t="shared" si="2083"/>
        <v>0</v>
      </c>
      <c r="BT267" s="23">
        <f t="shared" si="2083"/>
        <v>0</v>
      </c>
      <c r="BU267" s="23">
        <f t="shared" si="2083"/>
        <v>0</v>
      </c>
    </row>
    <row r="268" spans="1:73" ht="15.75" customHeight="1" x14ac:dyDescent="0.2">
      <c r="A268" s="71" t="s">
        <v>764</v>
      </c>
      <c r="B268" s="23">
        <f t="shared" ref="B268:BI268" si="2084">(B255*$B$64)+(B257*$C$64)+(B259*$D$64)</f>
        <v>0</v>
      </c>
      <c r="C268" s="23">
        <f t="shared" si="2084"/>
        <v>0</v>
      </c>
      <c r="D268" s="23">
        <f t="shared" si="2084"/>
        <v>0</v>
      </c>
      <c r="E268" s="23">
        <f t="shared" si="2084"/>
        <v>0</v>
      </c>
      <c r="F268" s="23">
        <f t="shared" si="2084"/>
        <v>0</v>
      </c>
      <c r="G268" s="23">
        <f t="shared" si="2084"/>
        <v>0</v>
      </c>
      <c r="H268" s="23">
        <f t="shared" si="2084"/>
        <v>0</v>
      </c>
      <c r="I268" s="23">
        <f t="shared" si="2084"/>
        <v>0</v>
      </c>
      <c r="J268" s="23">
        <f t="shared" si="2084"/>
        <v>0</v>
      </c>
      <c r="K268" s="23">
        <f t="shared" si="2084"/>
        <v>0</v>
      </c>
      <c r="L268" s="23">
        <f t="shared" si="2084"/>
        <v>0</v>
      </c>
      <c r="M268" s="23">
        <f t="shared" si="2084"/>
        <v>0</v>
      </c>
      <c r="N268" s="23">
        <f t="shared" si="2084"/>
        <v>0</v>
      </c>
      <c r="O268" s="23">
        <f t="shared" si="2084"/>
        <v>0</v>
      </c>
      <c r="P268" s="23">
        <f t="shared" si="2084"/>
        <v>0</v>
      </c>
      <c r="Q268" s="23">
        <f t="shared" si="2084"/>
        <v>0</v>
      </c>
      <c r="R268" s="23">
        <f t="shared" si="2084"/>
        <v>0</v>
      </c>
      <c r="S268" s="23">
        <f t="shared" si="2084"/>
        <v>0</v>
      </c>
      <c r="T268" s="23">
        <f t="shared" si="2084"/>
        <v>0</v>
      </c>
      <c r="U268" s="23">
        <f t="shared" si="2084"/>
        <v>0</v>
      </c>
      <c r="V268" s="23">
        <f t="shared" si="2084"/>
        <v>0</v>
      </c>
      <c r="W268" s="23">
        <f t="shared" si="2084"/>
        <v>0</v>
      </c>
      <c r="X268" s="23">
        <f t="shared" si="2084"/>
        <v>0</v>
      </c>
      <c r="Y268" s="23">
        <f t="shared" si="2084"/>
        <v>0</v>
      </c>
      <c r="Z268" s="23">
        <f t="shared" si="2084"/>
        <v>0</v>
      </c>
      <c r="AA268" s="23">
        <f t="shared" si="2084"/>
        <v>0</v>
      </c>
      <c r="AB268" s="23">
        <f t="shared" si="2084"/>
        <v>0</v>
      </c>
      <c r="AC268" s="23">
        <f t="shared" si="2084"/>
        <v>0</v>
      </c>
      <c r="AD268" s="23">
        <f t="shared" si="2084"/>
        <v>0</v>
      </c>
      <c r="AE268" s="23">
        <f t="shared" si="2084"/>
        <v>0</v>
      </c>
      <c r="AF268" s="23">
        <f t="shared" si="2084"/>
        <v>0</v>
      </c>
      <c r="AG268" s="23">
        <f t="shared" si="2084"/>
        <v>0</v>
      </c>
      <c r="AH268" s="23">
        <f t="shared" si="2084"/>
        <v>0</v>
      </c>
      <c r="AI268" s="23">
        <f t="shared" si="2084"/>
        <v>0</v>
      </c>
      <c r="AJ268" s="23">
        <f t="shared" si="2084"/>
        <v>0</v>
      </c>
      <c r="AK268" s="23">
        <f t="shared" si="2084"/>
        <v>0</v>
      </c>
      <c r="AL268" s="23">
        <f t="shared" si="2084"/>
        <v>0</v>
      </c>
      <c r="AM268" s="23">
        <f t="shared" si="2084"/>
        <v>0</v>
      </c>
      <c r="AN268" s="23">
        <f t="shared" si="2084"/>
        <v>0</v>
      </c>
      <c r="AO268" s="23">
        <f t="shared" si="2084"/>
        <v>0</v>
      </c>
      <c r="AP268" s="23">
        <f t="shared" si="2084"/>
        <v>0</v>
      </c>
      <c r="AQ268" s="23">
        <f t="shared" si="2084"/>
        <v>0</v>
      </c>
      <c r="AR268" s="23">
        <f t="shared" si="2084"/>
        <v>0</v>
      </c>
      <c r="AS268" s="23">
        <f t="shared" si="2084"/>
        <v>0</v>
      </c>
      <c r="AT268" s="23">
        <f t="shared" si="2084"/>
        <v>0</v>
      </c>
      <c r="AU268" s="23">
        <f t="shared" si="2084"/>
        <v>0</v>
      </c>
      <c r="AV268" s="23">
        <f t="shared" si="2084"/>
        <v>0</v>
      </c>
      <c r="AW268" s="23">
        <f t="shared" si="2084"/>
        <v>0</v>
      </c>
      <c r="AX268" s="23">
        <f t="shared" si="2084"/>
        <v>0</v>
      </c>
      <c r="AY268" s="23">
        <f t="shared" si="2084"/>
        <v>0</v>
      </c>
      <c r="AZ268" s="23">
        <f t="shared" si="2084"/>
        <v>0</v>
      </c>
      <c r="BA268" s="23">
        <f t="shared" si="2084"/>
        <v>0</v>
      </c>
      <c r="BB268" s="23">
        <f t="shared" si="2084"/>
        <v>0</v>
      </c>
      <c r="BC268" s="23">
        <f t="shared" si="2084"/>
        <v>0</v>
      </c>
      <c r="BD268" s="23">
        <f t="shared" si="2084"/>
        <v>0</v>
      </c>
      <c r="BE268" s="23">
        <f t="shared" si="2084"/>
        <v>0</v>
      </c>
      <c r="BF268" s="23">
        <f t="shared" si="2084"/>
        <v>0</v>
      </c>
      <c r="BG268" s="23">
        <f t="shared" si="2084"/>
        <v>0</v>
      </c>
      <c r="BH268" s="23">
        <f t="shared" si="2084"/>
        <v>0</v>
      </c>
      <c r="BI268" s="23">
        <f t="shared" si="2084"/>
        <v>0</v>
      </c>
      <c r="BJ268" s="23">
        <f t="shared" ref="BJ268:BU268" si="2085">(BJ255*$B$64)+(BJ257*$C$64)+(BJ259*$D$64)</f>
        <v>0</v>
      </c>
      <c r="BK268" s="23">
        <f t="shared" si="2085"/>
        <v>0</v>
      </c>
      <c r="BL268" s="23">
        <f t="shared" si="2085"/>
        <v>0</v>
      </c>
      <c r="BM268" s="23">
        <f t="shared" si="2085"/>
        <v>0</v>
      </c>
      <c r="BN268" s="23">
        <f t="shared" si="2085"/>
        <v>0</v>
      </c>
      <c r="BO268" s="23">
        <f t="shared" si="2085"/>
        <v>0</v>
      </c>
      <c r="BP268" s="23">
        <f t="shared" si="2085"/>
        <v>0</v>
      </c>
      <c r="BQ268" s="23">
        <f t="shared" si="2085"/>
        <v>0</v>
      </c>
      <c r="BR268" s="23">
        <f t="shared" si="2085"/>
        <v>0</v>
      </c>
      <c r="BS268" s="23">
        <f t="shared" si="2085"/>
        <v>0</v>
      </c>
      <c r="BT268" s="23">
        <f t="shared" si="2085"/>
        <v>0</v>
      </c>
      <c r="BU268" s="23">
        <f t="shared" si="2085"/>
        <v>0</v>
      </c>
    </row>
    <row r="269" spans="1:73" ht="15.75" customHeight="1" x14ac:dyDescent="0.2">
      <c r="A269" s="71" t="s">
        <v>765</v>
      </c>
      <c r="B269" s="23">
        <f t="shared" ref="B269:BI269" si="2086">(B256*$B$66)+(B258*$C$66)+(B260*$D$66)</f>
        <v>0</v>
      </c>
      <c r="C269" s="23">
        <f t="shared" si="2086"/>
        <v>0</v>
      </c>
      <c r="D269" s="23">
        <f t="shared" si="2086"/>
        <v>0</v>
      </c>
      <c r="E269" s="23">
        <f t="shared" si="2086"/>
        <v>0</v>
      </c>
      <c r="F269" s="23">
        <f t="shared" si="2086"/>
        <v>0</v>
      </c>
      <c r="G269" s="23">
        <f t="shared" si="2086"/>
        <v>0</v>
      </c>
      <c r="H269" s="23">
        <f t="shared" si="2086"/>
        <v>0</v>
      </c>
      <c r="I269" s="23">
        <f t="shared" si="2086"/>
        <v>0</v>
      </c>
      <c r="J269" s="23">
        <f t="shared" si="2086"/>
        <v>0</v>
      </c>
      <c r="K269" s="23">
        <f t="shared" si="2086"/>
        <v>0</v>
      </c>
      <c r="L269" s="23">
        <f t="shared" si="2086"/>
        <v>0</v>
      </c>
      <c r="M269" s="23">
        <f t="shared" si="2086"/>
        <v>0</v>
      </c>
      <c r="N269" s="23">
        <f t="shared" si="2086"/>
        <v>0</v>
      </c>
      <c r="O269" s="23">
        <f t="shared" si="2086"/>
        <v>0</v>
      </c>
      <c r="P269" s="23">
        <f t="shared" si="2086"/>
        <v>0</v>
      </c>
      <c r="Q269" s="23">
        <f t="shared" si="2086"/>
        <v>0</v>
      </c>
      <c r="R269" s="23">
        <f t="shared" si="2086"/>
        <v>0</v>
      </c>
      <c r="S269" s="23">
        <f t="shared" si="2086"/>
        <v>0</v>
      </c>
      <c r="T269" s="23">
        <f t="shared" si="2086"/>
        <v>0</v>
      </c>
      <c r="U269" s="23">
        <f t="shared" si="2086"/>
        <v>0</v>
      </c>
      <c r="V269" s="23">
        <f t="shared" si="2086"/>
        <v>0</v>
      </c>
      <c r="W269" s="23">
        <f t="shared" si="2086"/>
        <v>0</v>
      </c>
      <c r="X269" s="23">
        <f t="shared" si="2086"/>
        <v>0</v>
      </c>
      <c r="Y269" s="23">
        <f t="shared" si="2086"/>
        <v>0</v>
      </c>
      <c r="Z269" s="23">
        <f t="shared" si="2086"/>
        <v>0</v>
      </c>
      <c r="AA269" s="23">
        <f t="shared" si="2086"/>
        <v>0</v>
      </c>
      <c r="AB269" s="23">
        <f t="shared" si="2086"/>
        <v>0</v>
      </c>
      <c r="AC269" s="23">
        <f t="shared" si="2086"/>
        <v>0</v>
      </c>
      <c r="AD269" s="23">
        <f t="shared" si="2086"/>
        <v>0</v>
      </c>
      <c r="AE269" s="23">
        <f t="shared" si="2086"/>
        <v>0</v>
      </c>
      <c r="AF269" s="23">
        <f t="shared" si="2086"/>
        <v>0</v>
      </c>
      <c r="AG269" s="23">
        <f t="shared" si="2086"/>
        <v>0</v>
      </c>
      <c r="AH269" s="23">
        <f t="shared" si="2086"/>
        <v>0</v>
      </c>
      <c r="AI269" s="23">
        <f t="shared" si="2086"/>
        <v>0</v>
      </c>
      <c r="AJ269" s="23">
        <f t="shared" si="2086"/>
        <v>0</v>
      </c>
      <c r="AK269" s="23">
        <f t="shared" si="2086"/>
        <v>0</v>
      </c>
      <c r="AL269" s="23">
        <f t="shared" si="2086"/>
        <v>0</v>
      </c>
      <c r="AM269" s="23">
        <f t="shared" si="2086"/>
        <v>0</v>
      </c>
      <c r="AN269" s="23">
        <f t="shared" si="2086"/>
        <v>0</v>
      </c>
      <c r="AO269" s="23">
        <f t="shared" si="2086"/>
        <v>0</v>
      </c>
      <c r="AP269" s="23">
        <f t="shared" si="2086"/>
        <v>0</v>
      </c>
      <c r="AQ269" s="23">
        <f t="shared" si="2086"/>
        <v>0</v>
      </c>
      <c r="AR269" s="23">
        <f t="shared" si="2086"/>
        <v>0</v>
      </c>
      <c r="AS269" s="23">
        <f t="shared" si="2086"/>
        <v>0</v>
      </c>
      <c r="AT269" s="23">
        <f t="shared" si="2086"/>
        <v>0</v>
      </c>
      <c r="AU269" s="23">
        <f t="shared" si="2086"/>
        <v>0</v>
      </c>
      <c r="AV269" s="23">
        <f t="shared" si="2086"/>
        <v>0</v>
      </c>
      <c r="AW269" s="23">
        <f t="shared" si="2086"/>
        <v>0</v>
      </c>
      <c r="AX269" s="23">
        <f t="shared" si="2086"/>
        <v>0</v>
      </c>
      <c r="AY269" s="23">
        <f t="shared" si="2086"/>
        <v>0</v>
      </c>
      <c r="AZ269" s="23">
        <f t="shared" si="2086"/>
        <v>0</v>
      </c>
      <c r="BA269" s="23">
        <f t="shared" si="2086"/>
        <v>0</v>
      </c>
      <c r="BB269" s="23">
        <f t="shared" si="2086"/>
        <v>0</v>
      </c>
      <c r="BC269" s="23">
        <f t="shared" si="2086"/>
        <v>0</v>
      </c>
      <c r="BD269" s="23">
        <f t="shared" si="2086"/>
        <v>0</v>
      </c>
      <c r="BE269" s="23">
        <f t="shared" si="2086"/>
        <v>0</v>
      </c>
      <c r="BF269" s="23">
        <f t="shared" si="2086"/>
        <v>0</v>
      </c>
      <c r="BG269" s="23">
        <f t="shared" si="2086"/>
        <v>0</v>
      </c>
      <c r="BH269" s="23">
        <f t="shared" si="2086"/>
        <v>0</v>
      </c>
      <c r="BI269" s="23">
        <f t="shared" si="2086"/>
        <v>0</v>
      </c>
      <c r="BJ269" s="23">
        <f t="shared" ref="BJ269:BU269" si="2087">(BJ256*$B$66)+(BJ258*$C$66)+(BJ260*$D$66)</f>
        <v>0</v>
      </c>
      <c r="BK269" s="23">
        <f t="shared" si="2087"/>
        <v>0</v>
      </c>
      <c r="BL269" s="23">
        <f t="shared" si="2087"/>
        <v>0</v>
      </c>
      <c r="BM269" s="23">
        <f t="shared" si="2087"/>
        <v>0</v>
      </c>
      <c r="BN269" s="23">
        <f t="shared" si="2087"/>
        <v>0</v>
      </c>
      <c r="BO269" s="23">
        <f t="shared" si="2087"/>
        <v>0</v>
      </c>
      <c r="BP269" s="23">
        <f t="shared" si="2087"/>
        <v>0</v>
      </c>
      <c r="BQ269" s="23">
        <f t="shared" si="2087"/>
        <v>0</v>
      </c>
      <c r="BR269" s="23">
        <f t="shared" si="2087"/>
        <v>0</v>
      </c>
      <c r="BS269" s="23">
        <f t="shared" si="2087"/>
        <v>0</v>
      </c>
      <c r="BT269" s="23">
        <f t="shared" si="2087"/>
        <v>0</v>
      </c>
      <c r="BU269" s="23">
        <f t="shared" si="2087"/>
        <v>0</v>
      </c>
    </row>
    <row r="270" spans="1:73" ht="15.75" customHeight="1" thickBot="1" x14ac:dyDescent="0.25">
      <c r="A270" s="71" t="s">
        <v>766</v>
      </c>
      <c r="B270" s="120">
        <f t="shared" ref="B270:BI270" si="2088">SUM(B267:B269)</f>
        <v>0</v>
      </c>
      <c r="C270" s="120">
        <f t="shared" si="2088"/>
        <v>0</v>
      </c>
      <c r="D270" s="120">
        <f t="shared" si="2088"/>
        <v>0</v>
      </c>
      <c r="E270" s="120">
        <f t="shared" si="2088"/>
        <v>0</v>
      </c>
      <c r="F270" s="120">
        <f t="shared" si="2088"/>
        <v>0</v>
      </c>
      <c r="G270" s="120">
        <f t="shared" si="2088"/>
        <v>0</v>
      </c>
      <c r="H270" s="120">
        <f t="shared" si="2088"/>
        <v>0</v>
      </c>
      <c r="I270" s="120">
        <f t="shared" si="2088"/>
        <v>0</v>
      </c>
      <c r="J270" s="120">
        <f t="shared" si="2088"/>
        <v>0</v>
      </c>
      <c r="K270" s="120">
        <f t="shared" si="2088"/>
        <v>0</v>
      </c>
      <c r="L270" s="120">
        <f t="shared" si="2088"/>
        <v>0</v>
      </c>
      <c r="M270" s="120">
        <f t="shared" si="2088"/>
        <v>0</v>
      </c>
      <c r="N270" s="120">
        <f t="shared" si="2088"/>
        <v>0</v>
      </c>
      <c r="O270" s="120">
        <f t="shared" si="2088"/>
        <v>0</v>
      </c>
      <c r="P270" s="120">
        <f t="shared" si="2088"/>
        <v>0</v>
      </c>
      <c r="Q270" s="120">
        <f t="shared" si="2088"/>
        <v>0</v>
      </c>
      <c r="R270" s="120">
        <f t="shared" si="2088"/>
        <v>0</v>
      </c>
      <c r="S270" s="120">
        <f t="shared" si="2088"/>
        <v>0</v>
      </c>
      <c r="T270" s="120">
        <f t="shared" si="2088"/>
        <v>0</v>
      </c>
      <c r="U270" s="120">
        <f t="shared" si="2088"/>
        <v>0</v>
      </c>
      <c r="V270" s="120">
        <f t="shared" si="2088"/>
        <v>0</v>
      </c>
      <c r="W270" s="120">
        <f t="shared" si="2088"/>
        <v>0</v>
      </c>
      <c r="X270" s="120">
        <f t="shared" si="2088"/>
        <v>0</v>
      </c>
      <c r="Y270" s="120">
        <f t="shared" si="2088"/>
        <v>0</v>
      </c>
      <c r="Z270" s="120">
        <f t="shared" si="2088"/>
        <v>0</v>
      </c>
      <c r="AA270" s="120">
        <f t="shared" si="2088"/>
        <v>0</v>
      </c>
      <c r="AB270" s="120">
        <f t="shared" si="2088"/>
        <v>0</v>
      </c>
      <c r="AC270" s="120">
        <f t="shared" si="2088"/>
        <v>0</v>
      </c>
      <c r="AD270" s="120">
        <f t="shared" si="2088"/>
        <v>0</v>
      </c>
      <c r="AE270" s="120">
        <f t="shared" si="2088"/>
        <v>0</v>
      </c>
      <c r="AF270" s="120">
        <f t="shared" si="2088"/>
        <v>0</v>
      </c>
      <c r="AG270" s="120">
        <f t="shared" si="2088"/>
        <v>0</v>
      </c>
      <c r="AH270" s="120">
        <f t="shared" si="2088"/>
        <v>0</v>
      </c>
      <c r="AI270" s="120">
        <f t="shared" si="2088"/>
        <v>0</v>
      </c>
      <c r="AJ270" s="120">
        <f t="shared" si="2088"/>
        <v>0</v>
      </c>
      <c r="AK270" s="120">
        <f t="shared" si="2088"/>
        <v>0</v>
      </c>
      <c r="AL270" s="120">
        <f t="shared" si="2088"/>
        <v>0</v>
      </c>
      <c r="AM270" s="120">
        <f t="shared" si="2088"/>
        <v>0</v>
      </c>
      <c r="AN270" s="120">
        <f t="shared" si="2088"/>
        <v>0</v>
      </c>
      <c r="AO270" s="120">
        <f t="shared" si="2088"/>
        <v>0</v>
      </c>
      <c r="AP270" s="120">
        <f t="shared" si="2088"/>
        <v>0</v>
      </c>
      <c r="AQ270" s="120">
        <f t="shared" si="2088"/>
        <v>0</v>
      </c>
      <c r="AR270" s="120">
        <f t="shared" si="2088"/>
        <v>0</v>
      </c>
      <c r="AS270" s="120">
        <f t="shared" si="2088"/>
        <v>0</v>
      </c>
      <c r="AT270" s="120">
        <f t="shared" si="2088"/>
        <v>0</v>
      </c>
      <c r="AU270" s="120">
        <f t="shared" si="2088"/>
        <v>0</v>
      </c>
      <c r="AV270" s="120">
        <f t="shared" si="2088"/>
        <v>0</v>
      </c>
      <c r="AW270" s="120">
        <f t="shared" si="2088"/>
        <v>0</v>
      </c>
      <c r="AX270" s="120">
        <f t="shared" si="2088"/>
        <v>0</v>
      </c>
      <c r="AY270" s="120">
        <f t="shared" si="2088"/>
        <v>0</v>
      </c>
      <c r="AZ270" s="120">
        <f t="shared" si="2088"/>
        <v>0</v>
      </c>
      <c r="BA270" s="120">
        <f t="shared" si="2088"/>
        <v>0</v>
      </c>
      <c r="BB270" s="120">
        <f t="shared" si="2088"/>
        <v>0</v>
      </c>
      <c r="BC270" s="120">
        <f t="shared" si="2088"/>
        <v>0</v>
      </c>
      <c r="BD270" s="120">
        <f t="shared" si="2088"/>
        <v>0</v>
      </c>
      <c r="BE270" s="120">
        <f t="shared" si="2088"/>
        <v>0</v>
      </c>
      <c r="BF270" s="120">
        <f t="shared" si="2088"/>
        <v>0</v>
      </c>
      <c r="BG270" s="120">
        <f t="shared" si="2088"/>
        <v>0</v>
      </c>
      <c r="BH270" s="120">
        <f t="shared" si="2088"/>
        <v>0</v>
      </c>
      <c r="BI270" s="120">
        <f t="shared" si="2088"/>
        <v>0</v>
      </c>
      <c r="BJ270" s="120">
        <f t="shared" ref="BJ270:BU270" si="2089">SUM(BJ267:BJ269)</f>
        <v>0</v>
      </c>
      <c r="BK270" s="120">
        <f t="shared" si="2089"/>
        <v>0</v>
      </c>
      <c r="BL270" s="120">
        <f t="shared" si="2089"/>
        <v>0</v>
      </c>
      <c r="BM270" s="120">
        <f t="shared" si="2089"/>
        <v>0</v>
      </c>
      <c r="BN270" s="120">
        <f t="shared" si="2089"/>
        <v>0</v>
      </c>
      <c r="BO270" s="120">
        <f t="shared" si="2089"/>
        <v>0</v>
      </c>
      <c r="BP270" s="120">
        <f t="shared" si="2089"/>
        <v>0</v>
      </c>
      <c r="BQ270" s="120">
        <f t="shared" si="2089"/>
        <v>0</v>
      </c>
      <c r="BR270" s="120">
        <f t="shared" si="2089"/>
        <v>0</v>
      </c>
      <c r="BS270" s="120">
        <f t="shared" si="2089"/>
        <v>0</v>
      </c>
      <c r="BT270" s="120">
        <f t="shared" si="2089"/>
        <v>0</v>
      </c>
      <c r="BU270" s="120">
        <f t="shared" si="2089"/>
        <v>0</v>
      </c>
    </row>
    <row r="271" spans="1:73" ht="15.75" customHeight="1" thickTop="1" x14ac:dyDescent="0.2">
      <c r="A271" s="71"/>
      <c r="B271" s="265"/>
      <c r="C271" s="265"/>
      <c r="D271" s="265"/>
      <c r="E271" s="265"/>
      <c r="F271" s="265"/>
      <c r="G271" s="265"/>
      <c r="H271" s="265"/>
      <c r="I271" s="265"/>
      <c r="J271" s="265"/>
      <c r="K271" s="265"/>
      <c r="L271" s="265"/>
      <c r="M271" s="265"/>
      <c r="N271" s="265"/>
      <c r="O271" s="265"/>
      <c r="P271" s="265"/>
      <c r="Q271" s="265"/>
      <c r="R271" s="265"/>
      <c r="S271" s="265"/>
      <c r="T271" s="265"/>
      <c r="U271" s="265"/>
      <c r="V271" s="265"/>
      <c r="W271" s="265"/>
      <c r="X271" s="265"/>
      <c r="Y271" s="265"/>
      <c r="Z271" s="265"/>
      <c r="AA271" s="265"/>
      <c r="AB271" s="265"/>
      <c r="AC271" s="265"/>
      <c r="AD271" s="265"/>
      <c r="AE271" s="265"/>
      <c r="AF271" s="265"/>
      <c r="AG271" s="265"/>
      <c r="AH271" s="265"/>
      <c r="AI271" s="265"/>
      <c r="AJ271" s="265"/>
      <c r="AK271" s="265"/>
      <c r="AL271" s="265"/>
      <c r="AM271" s="265"/>
      <c r="AN271" s="265"/>
      <c r="AO271" s="265"/>
      <c r="AP271" s="265"/>
      <c r="AQ271" s="265"/>
      <c r="AR271" s="265"/>
      <c r="AS271" s="265"/>
      <c r="AT271" s="265"/>
      <c r="AU271" s="265"/>
      <c r="AV271" s="265"/>
      <c r="AW271" s="265"/>
      <c r="AX271" s="265"/>
      <c r="AY271" s="265"/>
      <c r="AZ271" s="265"/>
      <c r="BA271" s="265"/>
      <c r="BB271" s="265"/>
      <c r="BC271" s="265"/>
      <c r="BD271" s="265"/>
      <c r="BE271" s="265"/>
      <c r="BF271" s="265"/>
      <c r="BG271" s="265"/>
      <c r="BH271" s="265"/>
      <c r="BI271" s="265"/>
      <c r="BJ271" s="265"/>
      <c r="BK271" s="265"/>
      <c r="BL271" s="265"/>
      <c r="BM271" s="265"/>
      <c r="BN271" s="265"/>
      <c r="BO271" s="265"/>
      <c r="BP271" s="265"/>
      <c r="BQ271" s="265"/>
      <c r="BR271" s="265"/>
      <c r="BS271" s="265"/>
      <c r="BT271" s="265"/>
      <c r="BU271" s="265"/>
    </row>
    <row r="272" spans="1:73" ht="15.75" customHeight="1" x14ac:dyDescent="0.2">
      <c r="A272" s="125" t="s">
        <v>326</v>
      </c>
      <c r="B272" s="128">
        <v>46023</v>
      </c>
      <c r="C272" s="128">
        <v>46054</v>
      </c>
      <c r="D272" s="128">
        <v>46082</v>
      </c>
      <c r="E272" s="128">
        <v>46113</v>
      </c>
      <c r="F272" s="128">
        <v>46143</v>
      </c>
      <c r="G272" s="128">
        <v>46174</v>
      </c>
      <c r="H272" s="128">
        <v>46204</v>
      </c>
      <c r="I272" s="128">
        <v>46235</v>
      </c>
      <c r="J272" s="128">
        <v>46266</v>
      </c>
      <c r="K272" s="128">
        <v>46296</v>
      </c>
      <c r="L272" s="128">
        <v>46327</v>
      </c>
      <c r="M272" s="128">
        <v>46357</v>
      </c>
      <c r="N272" s="128">
        <v>46388</v>
      </c>
      <c r="O272" s="128">
        <v>46419</v>
      </c>
      <c r="P272" s="128">
        <v>46447</v>
      </c>
      <c r="Q272" s="128">
        <v>46478</v>
      </c>
      <c r="R272" s="128">
        <v>46508</v>
      </c>
      <c r="S272" s="128">
        <v>46539</v>
      </c>
      <c r="T272" s="128">
        <v>46569</v>
      </c>
      <c r="U272" s="128">
        <v>46600</v>
      </c>
      <c r="V272" s="128">
        <v>46631</v>
      </c>
      <c r="W272" s="128">
        <v>46661</v>
      </c>
      <c r="X272" s="128">
        <v>46692</v>
      </c>
      <c r="Y272" s="128">
        <v>46722</v>
      </c>
      <c r="Z272" s="128">
        <v>46753</v>
      </c>
      <c r="AA272" s="128">
        <v>46784</v>
      </c>
      <c r="AB272" s="128">
        <v>46813</v>
      </c>
      <c r="AC272" s="128">
        <v>46844</v>
      </c>
      <c r="AD272" s="128">
        <v>46874</v>
      </c>
      <c r="AE272" s="128">
        <v>46905</v>
      </c>
      <c r="AF272" s="128">
        <v>46935</v>
      </c>
      <c r="AG272" s="128">
        <v>46966</v>
      </c>
      <c r="AH272" s="128">
        <v>46997</v>
      </c>
      <c r="AI272" s="128">
        <v>47027</v>
      </c>
      <c r="AJ272" s="128">
        <v>47058</v>
      </c>
      <c r="AK272" s="128">
        <v>47088</v>
      </c>
      <c r="AL272" s="128">
        <v>47119</v>
      </c>
      <c r="AM272" s="128">
        <v>47150</v>
      </c>
      <c r="AN272" s="128">
        <v>47178</v>
      </c>
      <c r="AO272" s="128">
        <v>47209</v>
      </c>
      <c r="AP272" s="128">
        <v>47239</v>
      </c>
      <c r="AQ272" s="128">
        <v>47270</v>
      </c>
      <c r="AR272" s="128">
        <v>47300</v>
      </c>
      <c r="AS272" s="128">
        <v>47331</v>
      </c>
      <c r="AT272" s="128">
        <v>47362</v>
      </c>
      <c r="AU272" s="128">
        <v>47392</v>
      </c>
      <c r="AV272" s="128">
        <v>47423</v>
      </c>
      <c r="AW272" s="128">
        <v>47453</v>
      </c>
      <c r="AX272" s="128">
        <v>47484</v>
      </c>
      <c r="AY272" s="128">
        <v>47515</v>
      </c>
      <c r="AZ272" s="128">
        <v>47543</v>
      </c>
      <c r="BA272" s="128">
        <v>47574</v>
      </c>
      <c r="BB272" s="128">
        <v>47604</v>
      </c>
      <c r="BC272" s="128">
        <v>47635</v>
      </c>
      <c r="BD272" s="128">
        <v>47665</v>
      </c>
      <c r="BE272" s="128">
        <v>47696</v>
      </c>
      <c r="BF272" s="128">
        <v>47727</v>
      </c>
      <c r="BG272" s="128">
        <v>47757</v>
      </c>
      <c r="BH272" s="128">
        <v>47788</v>
      </c>
      <c r="BI272" s="128">
        <v>47818</v>
      </c>
      <c r="BJ272" s="128">
        <v>47849</v>
      </c>
      <c r="BK272" s="128">
        <v>47880</v>
      </c>
      <c r="BL272" s="128">
        <v>47908</v>
      </c>
      <c r="BM272" s="128">
        <v>47939</v>
      </c>
      <c r="BN272" s="128">
        <v>47969</v>
      </c>
      <c r="BO272" s="128">
        <v>48000</v>
      </c>
      <c r="BP272" s="128">
        <v>48030</v>
      </c>
      <c r="BQ272" s="128">
        <v>48061</v>
      </c>
      <c r="BR272" s="128">
        <v>48092</v>
      </c>
      <c r="BS272" s="128">
        <v>48122</v>
      </c>
      <c r="BT272" s="128">
        <v>48153</v>
      </c>
      <c r="BU272" s="128">
        <v>48183</v>
      </c>
    </row>
    <row r="273" spans="1:73" ht="15.75" customHeight="1" x14ac:dyDescent="0.2">
      <c r="A273" s="71" t="s">
        <v>767</v>
      </c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  <c r="AF273" s="23"/>
      <c r="AG273" s="23"/>
      <c r="AH273" s="23"/>
      <c r="AI273" s="23"/>
      <c r="AJ273" s="23"/>
      <c r="AK273" s="23"/>
      <c r="AL273" s="23"/>
      <c r="AM273" s="23"/>
      <c r="AN273" s="23"/>
      <c r="AO273" s="23"/>
      <c r="AP273" s="23"/>
      <c r="AQ273" s="23"/>
      <c r="AR273" s="23"/>
      <c r="AS273" s="23"/>
      <c r="AT273" s="23"/>
      <c r="AU273" s="23"/>
      <c r="AV273" s="23"/>
      <c r="AW273" s="23"/>
      <c r="AX273" s="23"/>
      <c r="AY273" s="23"/>
      <c r="AZ273" s="23"/>
      <c r="BA273" s="23"/>
      <c r="BB273" s="23"/>
      <c r="BC273" s="23"/>
      <c r="BD273" s="23"/>
      <c r="BE273" s="23"/>
      <c r="BF273" s="23"/>
      <c r="BG273" s="23"/>
      <c r="BH273" s="23"/>
      <c r="BI273" s="23"/>
      <c r="BJ273" s="23"/>
      <c r="BK273" s="23"/>
      <c r="BL273" s="23"/>
      <c r="BM273" s="23"/>
      <c r="BN273" s="23"/>
      <c r="BO273" s="23"/>
      <c r="BP273" s="23"/>
      <c r="BQ273" s="23"/>
      <c r="BR273" s="23"/>
      <c r="BS273" s="23"/>
      <c r="BT273" s="23"/>
      <c r="BU273" s="23"/>
    </row>
    <row r="274" spans="1:73" ht="15.75" customHeight="1" x14ac:dyDescent="0.2">
      <c r="A274" s="71" t="s">
        <v>768</v>
      </c>
      <c r="B274" s="23">
        <f>B273</f>
        <v>0</v>
      </c>
      <c r="C274" s="23">
        <f t="shared" ref="C274" si="2090">B274+C273</f>
        <v>0</v>
      </c>
      <c r="D274" s="23">
        <f t="shared" ref="D274" si="2091">C274+D273</f>
        <v>0</v>
      </c>
      <c r="E274" s="23">
        <f t="shared" ref="E274" si="2092">D274+E273</f>
        <v>0</v>
      </c>
      <c r="F274" s="23">
        <f t="shared" ref="F274" si="2093">E274+F273</f>
        <v>0</v>
      </c>
      <c r="G274" s="23">
        <f>F274+G273</f>
        <v>0</v>
      </c>
      <c r="H274" s="23">
        <f t="shared" ref="H274" si="2094">G274+H273</f>
        <v>0</v>
      </c>
      <c r="I274" s="23">
        <f t="shared" ref="I274" si="2095">H274+I273</f>
        <v>0</v>
      </c>
      <c r="J274" s="23">
        <f t="shared" ref="J274" si="2096">I274+J273</f>
        <v>0</v>
      </c>
      <c r="K274" s="23">
        <f t="shared" ref="K274" si="2097">J274+K273</f>
        <v>0</v>
      </c>
      <c r="L274" s="23">
        <f t="shared" ref="L274" si="2098">K274+L273</f>
        <v>0</v>
      </c>
      <c r="M274" s="23">
        <f t="shared" ref="M274" si="2099">L274+M273</f>
        <v>0</v>
      </c>
      <c r="N274" s="23">
        <f>M274+N273-B273</f>
        <v>0</v>
      </c>
      <c r="O274" s="23">
        <f>N274+O273-C273</f>
        <v>0</v>
      </c>
      <c r="P274" s="23">
        <f>O274+P273-D273</f>
        <v>0</v>
      </c>
      <c r="Q274" s="23">
        <f>P274+Q273-E273</f>
        <v>0</v>
      </c>
      <c r="R274" s="23">
        <f>Q274+R273-F273</f>
        <v>0</v>
      </c>
      <c r="S274" s="23">
        <f t="shared" ref="S274" si="2100">R274+S273-G273</f>
        <v>0</v>
      </c>
      <c r="T274" s="23">
        <f t="shared" ref="T274" si="2101">S274+T273-H273</f>
        <v>0</v>
      </c>
      <c r="U274" s="23">
        <f t="shared" ref="U274" si="2102">T274+U273-I273</f>
        <v>0</v>
      </c>
      <c r="V274" s="23">
        <f t="shared" ref="V274" si="2103">U274+V273-J273</f>
        <v>0</v>
      </c>
      <c r="W274" s="23">
        <f t="shared" ref="W274" si="2104">V274+W273-K273</f>
        <v>0</v>
      </c>
      <c r="X274" s="23">
        <f t="shared" ref="X274" si="2105">W274+X273-L273</f>
        <v>0</v>
      </c>
      <c r="Y274" s="23">
        <f t="shared" ref="Y274" si="2106">X274+Y273-M273</f>
        <v>0</v>
      </c>
      <c r="Z274" s="23">
        <f t="shared" ref="Z274" si="2107">Y274+Z273</f>
        <v>0</v>
      </c>
      <c r="AA274" s="23">
        <f t="shared" ref="AA274" si="2108">Z274+AA273</f>
        <v>0</v>
      </c>
      <c r="AB274" s="23">
        <f t="shared" ref="AB274" si="2109">AA274+AB273</f>
        <v>0</v>
      </c>
      <c r="AC274" s="23">
        <f t="shared" ref="AC274" si="2110">AB274+AC273</f>
        <v>0</v>
      </c>
      <c r="AD274" s="23">
        <f t="shared" ref="AD274" si="2111">AC274+AD273</f>
        <v>0</v>
      </c>
      <c r="AE274" s="23">
        <f t="shared" ref="AE274" si="2112">AD274+AE273</f>
        <v>0</v>
      </c>
      <c r="AF274" s="23">
        <f t="shared" ref="AF274" si="2113">AE274+AF273</f>
        <v>0</v>
      </c>
      <c r="AG274" s="23">
        <f t="shared" ref="AG274" si="2114">AF274+AG273</f>
        <v>0</v>
      </c>
      <c r="AH274" s="23">
        <f t="shared" ref="AH274" si="2115">AG274+AH273-V273</f>
        <v>0</v>
      </c>
      <c r="AI274" s="23">
        <f t="shared" ref="AI274" si="2116">AH274+AI273</f>
        <v>0</v>
      </c>
      <c r="AJ274" s="23">
        <f t="shared" ref="AJ274" si="2117">AI274+AJ273-X273</f>
        <v>0</v>
      </c>
      <c r="AK274" s="23">
        <f t="shared" ref="AK274" si="2118">AJ274+AK273-Y273</f>
        <v>0</v>
      </c>
      <c r="AL274" s="23">
        <f t="shared" ref="AL274" si="2119">AK274+AL273-Z273</f>
        <v>0</v>
      </c>
      <c r="AM274" s="23">
        <f t="shared" ref="AM274" si="2120">AL274+AM273-AA273</f>
        <v>0</v>
      </c>
      <c r="AN274" s="23">
        <f t="shared" ref="AN274" si="2121">AM274+AN273-AB273</f>
        <v>0</v>
      </c>
      <c r="AO274" s="23">
        <f t="shared" ref="AO274" si="2122">AN274+AO273-AC273</f>
        <v>0</v>
      </c>
      <c r="AP274" s="23">
        <f t="shared" ref="AP274" si="2123">AO274+AP273-AD273</f>
        <v>0</v>
      </c>
      <c r="AQ274" s="23">
        <f t="shared" ref="AQ274" si="2124">AP274+AQ273-AE273</f>
        <v>0</v>
      </c>
      <c r="AR274" s="23">
        <f t="shared" ref="AR274" si="2125">AQ274+AR273</f>
        <v>0</v>
      </c>
      <c r="AS274" s="23">
        <f t="shared" ref="AS274" si="2126">AR274+AS273-AG273</f>
        <v>0</v>
      </c>
      <c r="AT274" s="23">
        <f t="shared" ref="AT274" si="2127">AS274+AT273-AH273</f>
        <v>0</v>
      </c>
      <c r="AU274" s="23">
        <f t="shared" ref="AU274" si="2128">AT274+AU273</f>
        <v>0</v>
      </c>
      <c r="AV274" s="23">
        <f t="shared" ref="AV274" si="2129">AU274+AV273-AJ273</f>
        <v>0</v>
      </c>
      <c r="AW274" s="23">
        <f t="shared" ref="AW274" si="2130">AV274+AW273-AK273</f>
        <v>0</v>
      </c>
      <c r="AX274" s="23">
        <f t="shared" ref="AX274" si="2131">AW274+AX273</f>
        <v>0</v>
      </c>
      <c r="AY274" s="23">
        <f t="shared" ref="AY274" si="2132">AX274+AY273-AM273</f>
        <v>0</v>
      </c>
      <c r="AZ274" s="23">
        <f t="shared" ref="AZ274" si="2133">AY274+AZ273-AN273</f>
        <v>0</v>
      </c>
      <c r="BA274" s="23">
        <f t="shared" ref="BA274" si="2134">AZ274+BA273</f>
        <v>0</v>
      </c>
      <c r="BB274" s="23">
        <f t="shared" ref="BB274" si="2135">BA274+BB273-AP273</f>
        <v>0</v>
      </c>
      <c r="BC274" s="23">
        <f t="shared" ref="BC274" si="2136">BB274+BC273-AQ273</f>
        <v>0</v>
      </c>
      <c r="BD274" s="23">
        <f t="shared" ref="BD274" si="2137">BC274+BD273-AR273</f>
        <v>0</v>
      </c>
      <c r="BE274" s="23">
        <f t="shared" ref="BE274" si="2138">BD274+BE273-AS273</f>
        <v>0</v>
      </c>
      <c r="BF274" s="23">
        <f t="shared" ref="BF274" si="2139">BE274+BF273-AT273</f>
        <v>0</v>
      </c>
      <c r="BG274" s="23">
        <f t="shared" ref="BG274" si="2140">BF274+BG273-AU273</f>
        <v>0</v>
      </c>
      <c r="BH274" s="23">
        <f t="shared" ref="BH274" si="2141">BG274+BH273-AV273</f>
        <v>0</v>
      </c>
      <c r="BI274" s="23">
        <f t="shared" ref="BI274" si="2142">BH274+BI273-AW273</f>
        <v>0</v>
      </c>
      <c r="BJ274" s="23">
        <f t="shared" ref="BJ274" si="2143">BI274+BJ273-AX273</f>
        <v>0</v>
      </c>
      <c r="BK274" s="23">
        <f t="shared" ref="BK274" si="2144">BJ274+BK273-AY273</f>
        <v>0</v>
      </c>
      <c r="BL274" s="23">
        <f t="shared" ref="BL274" si="2145">BK274+BL273-AZ273</f>
        <v>0</v>
      </c>
      <c r="BM274" s="23">
        <f t="shared" ref="BM274" si="2146">BL274+BM273-BA273</f>
        <v>0</v>
      </c>
      <c r="BN274" s="23">
        <f t="shared" ref="BN274" si="2147">BM274+BN273-BB273</f>
        <v>0</v>
      </c>
      <c r="BO274" s="23">
        <f t="shared" ref="BO274" si="2148">BN274+BO273-BC273</f>
        <v>0</v>
      </c>
      <c r="BP274" s="23">
        <f t="shared" ref="BP274" si="2149">BO274+BP273-BD273</f>
        <v>0</v>
      </c>
      <c r="BQ274" s="23">
        <f t="shared" ref="BQ274" si="2150">BP274+BQ273-BE273</f>
        <v>0</v>
      </c>
      <c r="BR274" s="23">
        <f t="shared" ref="BR274" si="2151">BQ274+BR273-BF273</f>
        <v>0</v>
      </c>
      <c r="BS274" s="23">
        <f t="shared" ref="BS274" si="2152">BR274+BS273-BG273</f>
        <v>0</v>
      </c>
      <c r="BT274" s="23">
        <f t="shared" ref="BT274:BU274" si="2153">BS274+BT273-BH273</f>
        <v>0</v>
      </c>
      <c r="BU274" s="23">
        <f t="shared" si="2153"/>
        <v>0</v>
      </c>
    </row>
    <row r="275" spans="1:73" ht="15.75" customHeight="1" x14ac:dyDescent="0.2">
      <c r="A275" s="71" t="s">
        <v>769</v>
      </c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  <c r="AF275" s="23"/>
      <c r="AG275" s="23"/>
      <c r="AH275" s="23"/>
      <c r="AI275" s="23"/>
      <c r="AJ275" s="23"/>
      <c r="AK275" s="23"/>
      <c r="AL275" s="23"/>
      <c r="AM275" s="23"/>
      <c r="AN275" s="23"/>
      <c r="AO275" s="23"/>
      <c r="AP275" s="23"/>
      <c r="AQ275" s="23"/>
      <c r="AR275" s="23"/>
      <c r="AS275" s="23"/>
      <c r="AT275" s="23"/>
      <c r="AU275" s="23"/>
      <c r="AV275" s="23"/>
      <c r="AW275" s="23"/>
      <c r="AX275" s="23"/>
      <c r="AY275" s="23"/>
      <c r="AZ275" s="23"/>
      <c r="BA275" s="23"/>
      <c r="BB275" s="23"/>
      <c r="BC275" s="23"/>
      <c r="BD275" s="23"/>
      <c r="BE275" s="23"/>
      <c r="BF275" s="23"/>
      <c r="BG275" s="23"/>
      <c r="BH275" s="23"/>
      <c r="BI275" s="23"/>
      <c r="BJ275" s="23"/>
      <c r="BK275" s="23"/>
      <c r="BL275" s="23"/>
      <c r="BM275" s="23"/>
      <c r="BN275" s="23"/>
      <c r="BO275" s="23"/>
      <c r="BP275" s="23"/>
      <c r="BQ275" s="23"/>
      <c r="BR275" s="23"/>
      <c r="BS275" s="23"/>
      <c r="BT275" s="23"/>
      <c r="BU275" s="23"/>
    </row>
    <row r="276" spans="1:73" ht="15.75" customHeight="1" x14ac:dyDescent="0.2">
      <c r="A276" s="71" t="s">
        <v>770</v>
      </c>
      <c r="B276" s="23">
        <f>B275</f>
        <v>0</v>
      </c>
      <c r="C276" s="23">
        <f t="shared" ref="C276" si="2154">B276+C275</f>
        <v>0</v>
      </c>
      <c r="D276" s="23">
        <f t="shared" ref="D276" si="2155">C276+D275</f>
        <v>0</v>
      </c>
      <c r="E276" s="23">
        <f t="shared" ref="E276" si="2156">D276+E275</f>
        <v>0</v>
      </c>
      <c r="F276" s="23">
        <f t="shared" ref="F276" si="2157">E276+F275</f>
        <v>0</v>
      </c>
      <c r="G276" s="23">
        <f>F276+G275</f>
        <v>0</v>
      </c>
      <c r="H276" s="23">
        <f t="shared" ref="H276" si="2158">G276+H275</f>
        <v>0</v>
      </c>
      <c r="I276" s="23">
        <f t="shared" ref="I276" si="2159">H276+I275</f>
        <v>0</v>
      </c>
      <c r="J276" s="23">
        <f t="shared" ref="J276" si="2160">I276+J275</f>
        <v>0</v>
      </c>
      <c r="K276" s="23">
        <f t="shared" ref="K276" si="2161">J276+K275</f>
        <v>0</v>
      </c>
      <c r="L276" s="23">
        <f t="shared" ref="L276" si="2162">K276+L275</f>
        <v>0</v>
      </c>
      <c r="M276" s="23">
        <f t="shared" ref="M276" si="2163">L276+M275</f>
        <v>0</v>
      </c>
      <c r="N276" s="23">
        <f>M276+N275-B275</f>
        <v>0</v>
      </c>
      <c r="O276" s="23">
        <f>N276+O275-C275</f>
        <v>0</v>
      </c>
      <c r="P276" s="23">
        <f>O276+P275-D275</f>
        <v>0</v>
      </c>
      <c r="Q276" s="23">
        <f>P276+Q275-E275</f>
        <v>0</v>
      </c>
      <c r="R276" s="23">
        <f>Q276+R275-F275</f>
        <v>0</v>
      </c>
      <c r="S276" s="23">
        <f t="shared" ref="S276" si="2164">R276+S275-G275</f>
        <v>0</v>
      </c>
      <c r="T276" s="23">
        <f t="shared" ref="T276" si="2165">S276+T275-H275</f>
        <v>0</v>
      </c>
      <c r="U276" s="23">
        <f t="shared" ref="U276" si="2166">T276+U275-I275</f>
        <v>0</v>
      </c>
      <c r="V276" s="23">
        <f t="shared" ref="V276" si="2167">U276+V275-J275</f>
        <v>0</v>
      </c>
      <c r="W276" s="23">
        <f t="shared" ref="W276" si="2168">V276+W275-K275</f>
        <v>0</v>
      </c>
      <c r="X276" s="23">
        <f t="shared" ref="X276" si="2169">W276+X275-L275</f>
        <v>0</v>
      </c>
      <c r="Y276" s="23">
        <f t="shared" ref="Y276" si="2170">X276+Y275-M275</f>
        <v>0</v>
      </c>
      <c r="Z276" s="23">
        <f t="shared" ref="Z276" si="2171">Y276+Z275</f>
        <v>0</v>
      </c>
      <c r="AA276" s="23">
        <f t="shared" ref="AA276" si="2172">Z276+AA275</f>
        <v>0</v>
      </c>
      <c r="AB276" s="23">
        <f t="shared" ref="AB276" si="2173">AA276+AB275</f>
        <v>0</v>
      </c>
      <c r="AC276" s="23">
        <f t="shared" ref="AC276" si="2174">AB276+AC275</f>
        <v>0</v>
      </c>
      <c r="AD276" s="23">
        <f t="shared" ref="AD276" si="2175">AC276+AD275</f>
        <v>0</v>
      </c>
      <c r="AE276" s="23">
        <f t="shared" ref="AE276" si="2176">AD276+AE275</f>
        <v>0</v>
      </c>
      <c r="AF276" s="23">
        <f t="shared" ref="AF276" si="2177">AE276+AF275</f>
        <v>0</v>
      </c>
      <c r="AG276" s="23">
        <f t="shared" ref="AG276" si="2178">AF276+AG275</f>
        <v>0</v>
      </c>
      <c r="AH276" s="23">
        <f t="shared" ref="AH276" si="2179">AG276+AH275-V275</f>
        <v>0</v>
      </c>
      <c r="AI276" s="23">
        <f t="shared" ref="AI276" si="2180">AH276+AI275</f>
        <v>0</v>
      </c>
      <c r="AJ276" s="23">
        <f t="shared" ref="AJ276" si="2181">AI276+AJ275-X275</f>
        <v>0</v>
      </c>
      <c r="AK276" s="23">
        <f t="shared" ref="AK276" si="2182">AJ276+AK275-Y275</f>
        <v>0</v>
      </c>
      <c r="AL276" s="23">
        <f t="shared" ref="AL276" si="2183">AK276+AL275-Z275</f>
        <v>0</v>
      </c>
      <c r="AM276" s="23">
        <f t="shared" ref="AM276" si="2184">AL276+AM275-AA275</f>
        <v>0</v>
      </c>
      <c r="AN276" s="23">
        <f t="shared" ref="AN276" si="2185">AM276+AN275-AB275</f>
        <v>0</v>
      </c>
      <c r="AO276" s="23">
        <f t="shared" ref="AO276" si="2186">AN276+AO275-AC275</f>
        <v>0</v>
      </c>
      <c r="AP276" s="23">
        <f t="shared" ref="AP276" si="2187">AO276+AP275-AD275</f>
        <v>0</v>
      </c>
      <c r="AQ276" s="23">
        <f t="shared" ref="AQ276" si="2188">AP276+AQ275-AE275</f>
        <v>0</v>
      </c>
      <c r="AR276" s="23">
        <f t="shared" ref="AR276" si="2189">AQ276+AR275</f>
        <v>0</v>
      </c>
      <c r="AS276" s="23">
        <f t="shared" ref="AS276" si="2190">AR276+AS275-AG275</f>
        <v>0</v>
      </c>
      <c r="AT276" s="23">
        <f t="shared" ref="AT276" si="2191">AS276+AT275-AH275</f>
        <v>0</v>
      </c>
      <c r="AU276" s="23">
        <f t="shared" ref="AU276" si="2192">AT276+AU275</f>
        <v>0</v>
      </c>
      <c r="AV276" s="23">
        <f t="shared" ref="AV276" si="2193">AU276+AV275-AJ275</f>
        <v>0</v>
      </c>
      <c r="AW276" s="23">
        <f t="shared" ref="AW276" si="2194">AV276+AW275-AK275</f>
        <v>0</v>
      </c>
      <c r="AX276" s="23">
        <f t="shared" ref="AX276" si="2195">AW276+AX275</f>
        <v>0</v>
      </c>
      <c r="AY276" s="23">
        <f t="shared" ref="AY276" si="2196">AX276+AY275-AM275</f>
        <v>0</v>
      </c>
      <c r="AZ276" s="23">
        <f t="shared" ref="AZ276" si="2197">AY276+AZ275-AN275</f>
        <v>0</v>
      </c>
      <c r="BA276" s="23">
        <f t="shared" ref="BA276" si="2198">AZ276+BA275</f>
        <v>0</v>
      </c>
      <c r="BB276" s="23">
        <f t="shared" ref="BB276" si="2199">BA276+BB275-AP275</f>
        <v>0</v>
      </c>
      <c r="BC276" s="23">
        <f t="shared" ref="BC276" si="2200">BB276+BC275-AQ275</f>
        <v>0</v>
      </c>
      <c r="BD276" s="23">
        <f t="shared" ref="BD276" si="2201">BC276+BD275-AR275</f>
        <v>0</v>
      </c>
      <c r="BE276" s="23">
        <f t="shared" ref="BE276" si="2202">BD276+BE275-AS275</f>
        <v>0</v>
      </c>
      <c r="BF276" s="23">
        <f t="shared" ref="BF276" si="2203">BE276+BF275-AT275</f>
        <v>0</v>
      </c>
      <c r="BG276" s="23">
        <f t="shared" ref="BG276" si="2204">BF276+BG275-AU275</f>
        <v>0</v>
      </c>
      <c r="BH276" s="23">
        <f t="shared" ref="BH276" si="2205">BG276+BH275-AV275</f>
        <v>0</v>
      </c>
      <c r="BI276" s="23">
        <f t="shared" ref="BI276" si="2206">BH276+BI275-AW275</f>
        <v>0</v>
      </c>
      <c r="BJ276" s="23">
        <f t="shared" ref="BJ276" si="2207">BI276+BJ275-AX275</f>
        <v>0</v>
      </c>
      <c r="BK276" s="23">
        <f t="shared" ref="BK276" si="2208">BJ276+BK275-AY275</f>
        <v>0</v>
      </c>
      <c r="BL276" s="23">
        <f t="shared" ref="BL276" si="2209">BK276+BL275-AZ275</f>
        <v>0</v>
      </c>
      <c r="BM276" s="23">
        <f t="shared" ref="BM276" si="2210">BL276+BM275-BA275</f>
        <v>0</v>
      </c>
      <c r="BN276" s="23">
        <f t="shared" ref="BN276" si="2211">BM276+BN275-BB275</f>
        <v>0</v>
      </c>
      <c r="BO276" s="23">
        <f t="shared" ref="BO276" si="2212">BN276+BO275-BC275</f>
        <v>0</v>
      </c>
      <c r="BP276" s="23">
        <f t="shared" ref="BP276" si="2213">BO276+BP275-BD275</f>
        <v>0</v>
      </c>
      <c r="BQ276" s="23">
        <f t="shared" ref="BQ276" si="2214">BP276+BQ275-BE275</f>
        <v>0</v>
      </c>
      <c r="BR276" s="23">
        <f t="shared" ref="BR276" si="2215">BQ276+BR275-BF275</f>
        <v>0</v>
      </c>
      <c r="BS276" s="23">
        <f t="shared" ref="BS276" si="2216">BR276+BS275-BG275</f>
        <v>0</v>
      </c>
      <c r="BT276" s="23">
        <f t="shared" ref="BT276:BU276" si="2217">BS276+BT275-BH275</f>
        <v>0</v>
      </c>
      <c r="BU276" s="23">
        <f t="shared" si="2217"/>
        <v>0</v>
      </c>
    </row>
    <row r="277" spans="1:73" ht="15.75" customHeight="1" x14ac:dyDescent="0.2">
      <c r="A277" s="71" t="s">
        <v>771</v>
      </c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  <c r="AL277" s="23"/>
      <c r="AM277" s="23"/>
      <c r="AN277" s="23"/>
      <c r="AO277" s="23"/>
      <c r="AP277" s="23"/>
      <c r="AQ277" s="23"/>
      <c r="AR277" s="23"/>
      <c r="AS277" s="23"/>
      <c r="AT277" s="23"/>
      <c r="AU277" s="23"/>
      <c r="AV277" s="23"/>
      <c r="AW277" s="23"/>
      <c r="AX277" s="23"/>
      <c r="AY277" s="23"/>
      <c r="AZ277" s="23"/>
      <c r="BA277" s="23"/>
      <c r="BB277" s="23"/>
      <c r="BC277" s="23"/>
      <c r="BD277" s="23"/>
      <c r="BE277" s="23"/>
      <c r="BF277" s="23"/>
      <c r="BG277" s="23"/>
      <c r="BH277" s="23"/>
      <c r="BI277" s="23"/>
      <c r="BJ277" s="23"/>
      <c r="BK277" s="23"/>
      <c r="BL277" s="23"/>
      <c r="BM277" s="23"/>
      <c r="BN277" s="23"/>
      <c r="BO277" s="23"/>
      <c r="BP277" s="23"/>
      <c r="BQ277" s="23"/>
      <c r="BR277" s="23"/>
      <c r="BS277" s="23"/>
      <c r="BT277" s="23"/>
      <c r="BU277" s="23"/>
    </row>
    <row r="278" spans="1:73" ht="15.75" customHeight="1" x14ac:dyDescent="0.2">
      <c r="A278" s="71" t="s">
        <v>772</v>
      </c>
      <c r="B278" s="23">
        <f>B277</f>
        <v>0</v>
      </c>
      <c r="C278" s="23">
        <f t="shared" ref="C278" si="2218">B278+C277</f>
        <v>0</v>
      </c>
      <c r="D278" s="23">
        <f t="shared" ref="D278" si="2219">C278+D277</f>
        <v>0</v>
      </c>
      <c r="E278" s="23">
        <f t="shared" ref="E278" si="2220">D278+E277</f>
        <v>0</v>
      </c>
      <c r="F278" s="23">
        <f t="shared" ref="F278" si="2221">E278+F277</f>
        <v>0</v>
      </c>
      <c r="G278" s="23">
        <f>F278+G277</f>
        <v>0</v>
      </c>
      <c r="H278" s="23">
        <f t="shared" ref="H278" si="2222">G278+H277</f>
        <v>0</v>
      </c>
      <c r="I278" s="23">
        <f t="shared" ref="I278" si="2223">H278+I277</f>
        <v>0</v>
      </c>
      <c r="J278" s="23">
        <f t="shared" ref="J278" si="2224">I278+J277</f>
        <v>0</v>
      </c>
      <c r="K278" s="23">
        <f t="shared" ref="K278" si="2225">J278+K277</f>
        <v>0</v>
      </c>
      <c r="L278" s="23">
        <f t="shared" ref="L278" si="2226">K278+L277</f>
        <v>0</v>
      </c>
      <c r="M278" s="23">
        <f t="shared" ref="M278" si="2227">L278+M277</f>
        <v>0</v>
      </c>
      <c r="N278" s="23">
        <f>M278+N277-B277</f>
        <v>0</v>
      </c>
      <c r="O278" s="23">
        <f>N278+O277-C277</f>
        <v>0</v>
      </c>
      <c r="P278" s="23">
        <f>O278+P277-D277</f>
        <v>0</v>
      </c>
      <c r="Q278" s="23">
        <f>P278+Q277-E277</f>
        <v>0</v>
      </c>
      <c r="R278" s="23">
        <f>Q278+R277-F277</f>
        <v>0</v>
      </c>
      <c r="S278" s="23">
        <f t="shared" ref="S278" si="2228">R278+S277-G277</f>
        <v>0</v>
      </c>
      <c r="T278" s="23">
        <f t="shared" ref="T278" si="2229">S278+T277-H277</f>
        <v>0</v>
      </c>
      <c r="U278" s="23">
        <f t="shared" ref="U278" si="2230">T278+U277-I277</f>
        <v>0</v>
      </c>
      <c r="V278" s="23">
        <f t="shared" ref="V278" si="2231">U278+V277-J277</f>
        <v>0</v>
      </c>
      <c r="W278" s="23">
        <f t="shared" ref="W278" si="2232">V278+W277-K277</f>
        <v>0</v>
      </c>
      <c r="X278" s="23">
        <f t="shared" ref="X278" si="2233">W278+X277-L277</f>
        <v>0</v>
      </c>
      <c r="Y278" s="23">
        <f t="shared" ref="Y278" si="2234">X278+Y277-M277</f>
        <v>0</v>
      </c>
      <c r="Z278" s="23">
        <f t="shared" ref="Z278" si="2235">Y278+Z277</f>
        <v>0</v>
      </c>
      <c r="AA278" s="23">
        <f t="shared" ref="AA278" si="2236">Z278+AA277</f>
        <v>0</v>
      </c>
      <c r="AB278" s="23">
        <f t="shared" ref="AB278" si="2237">AA278+AB277</f>
        <v>0</v>
      </c>
      <c r="AC278" s="23">
        <f t="shared" ref="AC278" si="2238">AB278+AC277</f>
        <v>0</v>
      </c>
      <c r="AD278" s="23">
        <f t="shared" ref="AD278" si="2239">AC278+AD277</f>
        <v>0</v>
      </c>
      <c r="AE278" s="23">
        <f t="shared" ref="AE278" si="2240">AD278+AE277</f>
        <v>0</v>
      </c>
      <c r="AF278" s="23">
        <f t="shared" ref="AF278" si="2241">AE278+AF277</f>
        <v>0</v>
      </c>
      <c r="AG278" s="23">
        <f t="shared" ref="AG278" si="2242">AF278+AG277</f>
        <v>0</v>
      </c>
      <c r="AH278" s="23">
        <f t="shared" ref="AH278" si="2243">AG278+AH277-V277</f>
        <v>0</v>
      </c>
      <c r="AI278" s="23">
        <f t="shared" ref="AI278" si="2244">AH278+AI277</f>
        <v>0</v>
      </c>
      <c r="AJ278" s="23">
        <f t="shared" ref="AJ278" si="2245">AI278+AJ277-X277</f>
        <v>0</v>
      </c>
      <c r="AK278" s="23">
        <f t="shared" ref="AK278" si="2246">AJ278+AK277-Y277</f>
        <v>0</v>
      </c>
      <c r="AL278" s="23">
        <f t="shared" ref="AL278" si="2247">AK278+AL277-Z277</f>
        <v>0</v>
      </c>
      <c r="AM278" s="23">
        <f t="shared" ref="AM278" si="2248">AL278+AM277-AA277</f>
        <v>0</v>
      </c>
      <c r="AN278" s="23">
        <f t="shared" ref="AN278" si="2249">AM278+AN277-AB277</f>
        <v>0</v>
      </c>
      <c r="AO278" s="23">
        <f t="shared" ref="AO278" si="2250">AN278+AO277-AC277</f>
        <v>0</v>
      </c>
      <c r="AP278" s="23">
        <f t="shared" ref="AP278" si="2251">AO278+AP277-AD277</f>
        <v>0</v>
      </c>
      <c r="AQ278" s="23">
        <f t="shared" ref="AQ278" si="2252">AP278+AQ277-AE277</f>
        <v>0</v>
      </c>
      <c r="AR278" s="23">
        <f t="shared" ref="AR278" si="2253">AQ278+AR277</f>
        <v>0</v>
      </c>
      <c r="AS278" s="23">
        <f t="shared" ref="AS278" si="2254">AR278+AS277-AG277</f>
        <v>0</v>
      </c>
      <c r="AT278" s="23">
        <f t="shared" ref="AT278" si="2255">AS278+AT277-AH277</f>
        <v>0</v>
      </c>
      <c r="AU278" s="23">
        <f t="shared" ref="AU278" si="2256">AT278+AU277</f>
        <v>0</v>
      </c>
      <c r="AV278" s="23">
        <f t="shared" ref="AV278" si="2257">AU278+AV277-AJ277</f>
        <v>0</v>
      </c>
      <c r="AW278" s="23">
        <f t="shared" ref="AW278" si="2258">AV278+AW277-AK277</f>
        <v>0</v>
      </c>
      <c r="AX278" s="23">
        <f t="shared" ref="AX278" si="2259">AW278+AX277</f>
        <v>0</v>
      </c>
      <c r="AY278" s="23">
        <f t="shared" ref="AY278" si="2260">AX278+AY277-AM277</f>
        <v>0</v>
      </c>
      <c r="AZ278" s="23">
        <f t="shared" ref="AZ278" si="2261">AY278+AZ277-AN277</f>
        <v>0</v>
      </c>
      <c r="BA278" s="23">
        <f t="shared" ref="BA278" si="2262">AZ278+BA277</f>
        <v>0</v>
      </c>
      <c r="BB278" s="23">
        <f t="shared" ref="BB278" si="2263">BA278+BB277-AP277</f>
        <v>0</v>
      </c>
      <c r="BC278" s="23">
        <f t="shared" ref="BC278" si="2264">BB278+BC277-AQ277</f>
        <v>0</v>
      </c>
      <c r="BD278" s="23">
        <f t="shared" ref="BD278" si="2265">BC278+BD277-AR277</f>
        <v>0</v>
      </c>
      <c r="BE278" s="23">
        <f t="shared" ref="BE278" si="2266">BD278+BE277-AS277</f>
        <v>0</v>
      </c>
      <c r="BF278" s="23">
        <f t="shared" ref="BF278" si="2267">BE278+BF277-AT277</f>
        <v>0</v>
      </c>
      <c r="BG278" s="23">
        <f t="shared" ref="BG278" si="2268">BF278+BG277-AU277</f>
        <v>0</v>
      </c>
      <c r="BH278" s="23">
        <f t="shared" ref="BH278" si="2269">BG278+BH277-AV277</f>
        <v>0</v>
      </c>
      <c r="BI278" s="23">
        <f t="shared" ref="BI278" si="2270">BH278+BI277-AW277</f>
        <v>0</v>
      </c>
      <c r="BJ278" s="23">
        <f t="shared" ref="BJ278" si="2271">BI278+BJ277-AX277</f>
        <v>0</v>
      </c>
      <c r="BK278" s="23">
        <f t="shared" ref="BK278" si="2272">BJ278+BK277-AY277</f>
        <v>0</v>
      </c>
      <c r="BL278" s="23">
        <f t="shared" ref="BL278" si="2273">BK278+BL277-AZ277</f>
        <v>0</v>
      </c>
      <c r="BM278" s="23">
        <f t="shared" ref="BM278" si="2274">BL278+BM277-BA277</f>
        <v>0</v>
      </c>
      <c r="BN278" s="23">
        <f t="shared" ref="BN278" si="2275">BM278+BN277-BB277</f>
        <v>0</v>
      </c>
      <c r="BO278" s="23">
        <f t="shared" ref="BO278" si="2276">BN278+BO277-BC277</f>
        <v>0</v>
      </c>
      <c r="BP278" s="23">
        <f t="shared" ref="BP278" si="2277">BO278+BP277-BD277</f>
        <v>0</v>
      </c>
      <c r="BQ278" s="23">
        <f t="shared" ref="BQ278" si="2278">BP278+BQ277-BE277</f>
        <v>0</v>
      </c>
      <c r="BR278" s="23">
        <f t="shared" ref="BR278" si="2279">BQ278+BR277-BF277</f>
        <v>0</v>
      </c>
      <c r="BS278" s="23">
        <f t="shared" ref="BS278" si="2280">BR278+BS277-BG277</f>
        <v>0</v>
      </c>
      <c r="BT278" s="23">
        <f t="shared" ref="BT278:BU278" si="2281">BS278+BT277-BH277</f>
        <v>0</v>
      </c>
      <c r="BU278" s="23">
        <f t="shared" si="2281"/>
        <v>0</v>
      </c>
    </row>
    <row r="279" spans="1:73" ht="15.75" customHeight="1" x14ac:dyDescent="0.15"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23"/>
      <c r="AH279" s="23"/>
      <c r="AI279" s="23"/>
      <c r="AJ279" s="23"/>
      <c r="AK279" s="23"/>
      <c r="AL279" s="23"/>
      <c r="AM279" s="23"/>
      <c r="AN279" s="23"/>
      <c r="AO279" s="23"/>
      <c r="AP279" s="23"/>
      <c r="AQ279" s="23"/>
      <c r="AR279" s="23"/>
      <c r="AS279" s="23"/>
      <c r="AT279" s="23"/>
      <c r="AU279" s="23"/>
      <c r="AV279" s="23"/>
      <c r="AW279" s="23"/>
      <c r="AX279" s="23"/>
      <c r="AY279" s="23"/>
      <c r="AZ279" s="23"/>
      <c r="BA279" s="23"/>
      <c r="BB279" s="23"/>
      <c r="BC279" s="23"/>
      <c r="BD279" s="23"/>
      <c r="BE279" s="23"/>
      <c r="BF279" s="23"/>
      <c r="BG279" s="23"/>
      <c r="BH279" s="23"/>
      <c r="BI279" s="23"/>
      <c r="BJ279" s="23"/>
      <c r="BK279" s="23"/>
      <c r="BL279" s="23"/>
      <c r="BM279" s="23"/>
      <c r="BN279" s="23"/>
      <c r="BO279" s="23"/>
      <c r="BP279" s="23"/>
      <c r="BQ279" s="23"/>
      <c r="BR279" s="23"/>
      <c r="BS279" s="23"/>
      <c r="BT279" s="23"/>
      <c r="BU279" s="23"/>
    </row>
    <row r="280" spans="1:73" ht="15.75" customHeight="1" x14ac:dyDescent="0.2">
      <c r="A280" s="71" t="s">
        <v>773</v>
      </c>
      <c r="B280" s="23">
        <f t="shared" ref="B280:BI280" si="2282">(B274*$B$67/12)+(B276*$C$67/12)+(B278*$D$67/12)</f>
        <v>0</v>
      </c>
      <c r="C280" s="23">
        <f t="shared" si="2282"/>
        <v>0</v>
      </c>
      <c r="D280" s="23">
        <f t="shared" si="2282"/>
        <v>0</v>
      </c>
      <c r="E280" s="23">
        <f t="shared" si="2282"/>
        <v>0</v>
      </c>
      <c r="F280" s="23">
        <f t="shared" si="2282"/>
        <v>0</v>
      </c>
      <c r="G280" s="23">
        <f t="shared" si="2282"/>
        <v>0</v>
      </c>
      <c r="H280" s="23">
        <f t="shared" si="2282"/>
        <v>0</v>
      </c>
      <c r="I280" s="23">
        <f t="shared" si="2282"/>
        <v>0</v>
      </c>
      <c r="J280" s="23">
        <f t="shared" si="2282"/>
        <v>0</v>
      </c>
      <c r="K280" s="23">
        <f t="shared" si="2282"/>
        <v>0</v>
      </c>
      <c r="L280" s="23">
        <f t="shared" si="2282"/>
        <v>0</v>
      </c>
      <c r="M280" s="23">
        <f t="shared" si="2282"/>
        <v>0</v>
      </c>
      <c r="N280" s="23">
        <f t="shared" si="2282"/>
        <v>0</v>
      </c>
      <c r="O280" s="23">
        <f t="shared" si="2282"/>
        <v>0</v>
      </c>
      <c r="P280" s="23">
        <f t="shared" si="2282"/>
        <v>0</v>
      </c>
      <c r="Q280" s="23">
        <f t="shared" si="2282"/>
        <v>0</v>
      </c>
      <c r="R280" s="23">
        <f t="shared" si="2282"/>
        <v>0</v>
      </c>
      <c r="S280" s="23">
        <f t="shared" si="2282"/>
        <v>0</v>
      </c>
      <c r="T280" s="23">
        <f t="shared" si="2282"/>
        <v>0</v>
      </c>
      <c r="U280" s="23">
        <f t="shared" si="2282"/>
        <v>0</v>
      </c>
      <c r="V280" s="23">
        <f t="shared" si="2282"/>
        <v>0</v>
      </c>
      <c r="W280" s="23">
        <f t="shared" si="2282"/>
        <v>0</v>
      </c>
      <c r="X280" s="23">
        <f t="shared" si="2282"/>
        <v>0</v>
      </c>
      <c r="Y280" s="23">
        <f t="shared" si="2282"/>
        <v>0</v>
      </c>
      <c r="Z280" s="23">
        <f t="shared" si="2282"/>
        <v>0</v>
      </c>
      <c r="AA280" s="23">
        <f t="shared" si="2282"/>
        <v>0</v>
      </c>
      <c r="AB280" s="23">
        <f t="shared" si="2282"/>
        <v>0</v>
      </c>
      <c r="AC280" s="23">
        <f t="shared" si="2282"/>
        <v>0</v>
      </c>
      <c r="AD280" s="23">
        <f t="shared" si="2282"/>
        <v>0</v>
      </c>
      <c r="AE280" s="23">
        <f t="shared" si="2282"/>
        <v>0</v>
      </c>
      <c r="AF280" s="23">
        <f t="shared" si="2282"/>
        <v>0</v>
      </c>
      <c r="AG280" s="23">
        <f t="shared" si="2282"/>
        <v>0</v>
      </c>
      <c r="AH280" s="23">
        <f t="shared" si="2282"/>
        <v>0</v>
      </c>
      <c r="AI280" s="23">
        <f t="shared" si="2282"/>
        <v>0</v>
      </c>
      <c r="AJ280" s="23">
        <f t="shared" si="2282"/>
        <v>0</v>
      </c>
      <c r="AK280" s="23">
        <f t="shared" si="2282"/>
        <v>0</v>
      </c>
      <c r="AL280" s="23">
        <f t="shared" si="2282"/>
        <v>0</v>
      </c>
      <c r="AM280" s="23">
        <f t="shared" si="2282"/>
        <v>0</v>
      </c>
      <c r="AN280" s="23">
        <f t="shared" si="2282"/>
        <v>0</v>
      </c>
      <c r="AO280" s="23">
        <f t="shared" si="2282"/>
        <v>0</v>
      </c>
      <c r="AP280" s="23">
        <f t="shared" si="2282"/>
        <v>0</v>
      </c>
      <c r="AQ280" s="23">
        <f t="shared" si="2282"/>
        <v>0</v>
      </c>
      <c r="AR280" s="23">
        <f t="shared" si="2282"/>
        <v>0</v>
      </c>
      <c r="AS280" s="23">
        <f t="shared" si="2282"/>
        <v>0</v>
      </c>
      <c r="AT280" s="23">
        <f t="shared" si="2282"/>
        <v>0</v>
      </c>
      <c r="AU280" s="23">
        <f t="shared" si="2282"/>
        <v>0</v>
      </c>
      <c r="AV280" s="23">
        <f t="shared" si="2282"/>
        <v>0</v>
      </c>
      <c r="AW280" s="23">
        <f t="shared" si="2282"/>
        <v>0</v>
      </c>
      <c r="AX280" s="23">
        <f t="shared" si="2282"/>
        <v>0</v>
      </c>
      <c r="AY280" s="23">
        <f t="shared" si="2282"/>
        <v>0</v>
      </c>
      <c r="AZ280" s="23">
        <f t="shared" si="2282"/>
        <v>0</v>
      </c>
      <c r="BA280" s="23">
        <f t="shared" si="2282"/>
        <v>0</v>
      </c>
      <c r="BB280" s="23">
        <f t="shared" si="2282"/>
        <v>0</v>
      </c>
      <c r="BC280" s="23">
        <f t="shared" si="2282"/>
        <v>0</v>
      </c>
      <c r="BD280" s="23">
        <f t="shared" si="2282"/>
        <v>0</v>
      </c>
      <c r="BE280" s="23">
        <f t="shared" si="2282"/>
        <v>0</v>
      </c>
      <c r="BF280" s="23">
        <f t="shared" si="2282"/>
        <v>0</v>
      </c>
      <c r="BG280" s="23">
        <f t="shared" si="2282"/>
        <v>0</v>
      </c>
      <c r="BH280" s="23">
        <f t="shared" si="2282"/>
        <v>0</v>
      </c>
      <c r="BI280" s="23">
        <f t="shared" si="2282"/>
        <v>0</v>
      </c>
      <c r="BJ280" s="23">
        <f t="shared" ref="BJ280:BU280" si="2283">(BJ274*$B$67/12)+(BJ276*$C$67/12)+(BJ278*$D$67/12)</f>
        <v>0</v>
      </c>
      <c r="BK280" s="23">
        <f t="shared" si="2283"/>
        <v>0</v>
      </c>
      <c r="BL280" s="23">
        <f t="shared" si="2283"/>
        <v>0</v>
      </c>
      <c r="BM280" s="23">
        <f t="shared" si="2283"/>
        <v>0</v>
      </c>
      <c r="BN280" s="23">
        <f t="shared" si="2283"/>
        <v>0</v>
      </c>
      <c r="BO280" s="23">
        <f t="shared" si="2283"/>
        <v>0</v>
      </c>
      <c r="BP280" s="23">
        <f t="shared" si="2283"/>
        <v>0</v>
      </c>
      <c r="BQ280" s="23">
        <f t="shared" si="2283"/>
        <v>0</v>
      </c>
      <c r="BR280" s="23">
        <f t="shared" si="2283"/>
        <v>0</v>
      </c>
      <c r="BS280" s="23">
        <f t="shared" si="2283"/>
        <v>0</v>
      </c>
      <c r="BT280" s="23">
        <f t="shared" si="2283"/>
        <v>0</v>
      </c>
      <c r="BU280" s="23">
        <f t="shared" si="2283"/>
        <v>0</v>
      </c>
    </row>
    <row r="281" spans="1:73" ht="15.75" customHeight="1" x14ac:dyDescent="0.2">
      <c r="A281" s="71" t="s">
        <v>774</v>
      </c>
      <c r="B281" s="23">
        <f t="shared" ref="B281:BI281" si="2284">B273*$B$64+B275*$C$64+B277*$D$64</f>
        <v>0</v>
      </c>
      <c r="C281" s="23">
        <f t="shared" si="2284"/>
        <v>0</v>
      </c>
      <c r="D281" s="23">
        <f t="shared" si="2284"/>
        <v>0</v>
      </c>
      <c r="E281" s="23">
        <f t="shared" si="2284"/>
        <v>0</v>
      </c>
      <c r="F281" s="23">
        <f t="shared" si="2284"/>
        <v>0</v>
      </c>
      <c r="G281" s="23">
        <f t="shared" si="2284"/>
        <v>0</v>
      </c>
      <c r="H281" s="23">
        <f t="shared" si="2284"/>
        <v>0</v>
      </c>
      <c r="I281" s="23">
        <f t="shared" si="2284"/>
        <v>0</v>
      </c>
      <c r="J281" s="23">
        <f t="shared" si="2284"/>
        <v>0</v>
      </c>
      <c r="K281" s="23">
        <f t="shared" si="2284"/>
        <v>0</v>
      </c>
      <c r="L281" s="23">
        <f t="shared" si="2284"/>
        <v>0</v>
      </c>
      <c r="M281" s="23">
        <f t="shared" si="2284"/>
        <v>0</v>
      </c>
      <c r="N281" s="23">
        <f t="shared" si="2284"/>
        <v>0</v>
      </c>
      <c r="O281" s="23">
        <f t="shared" si="2284"/>
        <v>0</v>
      </c>
      <c r="P281" s="23">
        <f t="shared" si="2284"/>
        <v>0</v>
      </c>
      <c r="Q281" s="23">
        <f t="shared" si="2284"/>
        <v>0</v>
      </c>
      <c r="R281" s="23">
        <f t="shared" si="2284"/>
        <v>0</v>
      </c>
      <c r="S281" s="23">
        <f t="shared" si="2284"/>
        <v>0</v>
      </c>
      <c r="T281" s="23">
        <f t="shared" si="2284"/>
        <v>0</v>
      </c>
      <c r="U281" s="23">
        <f t="shared" si="2284"/>
        <v>0</v>
      </c>
      <c r="V281" s="23">
        <f t="shared" si="2284"/>
        <v>0</v>
      </c>
      <c r="W281" s="23">
        <f t="shared" si="2284"/>
        <v>0</v>
      </c>
      <c r="X281" s="23">
        <f t="shared" si="2284"/>
        <v>0</v>
      </c>
      <c r="Y281" s="23">
        <f t="shared" si="2284"/>
        <v>0</v>
      </c>
      <c r="Z281" s="23">
        <f t="shared" si="2284"/>
        <v>0</v>
      </c>
      <c r="AA281" s="23">
        <f t="shared" si="2284"/>
        <v>0</v>
      </c>
      <c r="AB281" s="23">
        <f t="shared" si="2284"/>
        <v>0</v>
      </c>
      <c r="AC281" s="23">
        <f t="shared" si="2284"/>
        <v>0</v>
      </c>
      <c r="AD281" s="23">
        <f t="shared" si="2284"/>
        <v>0</v>
      </c>
      <c r="AE281" s="23">
        <f t="shared" si="2284"/>
        <v>0</v>
      </c>
      <c r="AF281" s="23">
        <f t="shared" si="2284"/>
        <v>0</v>
      </c>
      <c r="AG281" s="23">
        <f t="shared" si="2284"/>
        <v>0</v>
      </c>
      <c r="AH281" s="23">
        <f t="shared" si="2284"/>
        <v>0</v>
      </c>
      <c r="AI281" s="23">
        <f t="shared" si="2284"/>
        <v>0</v>
      </c>
      <c r="AJ281" s="23">
        <f t="shared" si="2284"/>
        <v>0</v>
      </c>
      <c r="AK281" s="23">
        <f t="shared" si="2284"/>
        <v>0</v>
      </c>
      <c r="AL281" s="23">
        <f t="shared" si="2284"/>
        <v>0</v>
      </c>
      <c r="AM281" s="23">
        <f t="shared" si="2284"/>
        <v>0</v>
      </c>
      <c r="AN281" s="23">
        <f t="shared" si="2284"/>
        <v>0</v>
      </c>
      <c r="AO281" s="23">
        <f t="shared" si="2284"/>
        <v>0</v>
      </c>
      <c r="AP281" s="23">
        <f t="shared" si="2284"/>
        <v>0</v>
      </c>
      <c r="AQ281" s="23">
        <f t="shared" si="2284"/>
        <v>0</v>
      </c>
      <c r="AR281" s="23">
        <f t="shared" si="2284"/>
        <v>0</v>
      </c>
      <c r="AS281" s="23">
        <f t="shared" si="2284"/>
        <v>0</v>
      </c>
      <c r="AT281" s="23">
        <f t="shared" si="2284"/>
        <v>0</v>
      </c>
      <c r="AU281" s="23">
        <f t="shared" si="2284"/>
        <v>0</v>
      </c>
      <c r="AV281" s="23">
        <f t="shared" si="2284"/>
        <v>0</v>
      </c>
      <c r="AW281" s="23">
        <f t="shared" si="2284"/>
        <v>0</v>
      </c>
      <c r="AX281" s="23">
        <f t="shared" si="2284"/>
        <v>0</v>
      </c>
      <c r="AY281" s="23">
        <f t="shared" si="2284"/>
        <v>0</v>
      </c>
      <c r="AZ281" s="23">
        <f t="shared" si="2284"/>
        <v>0</v>
      </c>
      <c r="BA281" s="23">
        <f t="shared" si="2284"/>
        <v>0</v>
      </c>
      <c r="BB281" s="23">
        <f t="shared" si="2284"/>
        <v>0</v>
      </c>
      <c r="BC281" s="23">
        <f t="shared" si="2284"/>
        <v>0</v>
      </c>
      <c r="BD281" s="23">
        <f t="shared" si="2284"/>
        <v>0</v>
      </c>
      <c r="BE281" s="23">
        <f t="shared" si="2284"/>
        <v>0</v>
      </c>
      <c r="BF281" s="23">
        <f t="shared" si="2284"/>
        <v>0</v>
      </c>
      <c r="BG281" s="23">
        <f t="shared" si="2284"/>
        <v>0</v>
      </c>
      <c r="BH281" s="23">
        <f t="shared" si="2284"/>
        <v>0</v>
      </c>
      <c r="BI281" s="23">
        <f t="shared" si="2284"/>
        <v>0</v>
      </c>
      <c r="BJ281" s="23">
        <f t="shared" ref="BJ281:BU281" si="2285">BJ273*$B$64+BJ275*$C$64+BJ277*$D$64</f>
        <v>0</v>
      </c>
      <c r="BK281" s="23">
        <f t="shared" si="2285"/>
        <v>0</v>
      </c>
      <c r="BL281" s="23">
        <f t="shared" si="2285"/>
        <v>0</v>
      </c>
      <c r="BM281" s="23">
        <f t="shared" si="2285"/>
        <v>0</v>
      </c>
      <c r="BN281" s="23">
        <f t="shared" si="2285"/>
        <v>0</v>
      </c>
      <c r="BO281" s="23">
        <f t="shared" si="2285"/>
        <v>0</v>
      </c>
      <c r="BP281" s="23">
        <f t="shared" si="2285"/>
        <v>0</v>
      </c>
      <c r="BQ281" s="23">
        <f t="shared" si="2285"/>
        <v>0</v>
      </c>
      <c r="BR281" s="23">
        <f t="shared" si="2285"/>
        <v>0</v>
      </c>
      <c r="BS281" s="23">
        <f t="shared" si="2285"/>
        <v>0</v>
      </c>
      <c r="BT281" s="23">
        <f t="shared" si="2285"/>
        <v>0</v>
      </c>
      <c r="BU281" s="23">
        <f t="shared" si="2285"/>
        <v>0</v>
      </c>
    </row>
    <row r="282" spans="1:73" ht="15.75" customHeight="1" x14ac:dyDescent="0.2">
      <c r="A282" s="71" t="s">
        <v>775</v>
      </c>
      <c r="B282" s="23">
        <f t="shared" ref="B282:BI282" si="2286">B274*$B$66+B276*$C$66+B278*$D$66</f>
        <v>0</v>
      </c>
      <c r="C282" s="23">
        <f t="shared" si="2286"/>
        <v>0</v>
      </c>
      <c r="D282" s="23">
        <f t="shared" si="2286"/>
        <v>0</v>
      </c>
      <c r="E282" s="23">
        <f t="shared" si="2286"/>
        <v>0</v>
      </c>
      <c r="F282" s="23">
        <f t="shared" si="2286"/>
        <v>0</v>
      </c>
      <c r="G282" s="23">
        <f t="shared" si="2286"/>
        <v>0</v>
      </c>
      <c r="H282" s="23">
        <f t="shared" si="2286"/>
        <v>0</v>
      </c>
      <c r="I282" s="23">
        <f t="shared" si="2286"/>
        <v>0</v>
      </c>
      <c r="J282" s="23">
        <f t="shared" si="2286"/>
        <v>0</v>
      </c>
      <c r="K282" s="23">
        <f t="shared" si="2286"/>
        <v>0</v>
      </c>
      <c r="L282" s="23">
        <f t="shared" si="2286"/>
        <v>0</v>
      </c>
      <c r="M282" s="23">
        <f t="shared" si="2286"/>
        <v>0</v>
      </c>
      <c r="N282" s="23">
        <f t="shared" si="2286"/>
        <v>0</v>
      </c>
      <c r="O282" s="23">
        <f t="shared" si="2286"/>
        <v>0</v>
      </c>
      <c r="P282" s="23">
        <f t="shared" si="2286"/>
        <v>0</v>
      </c>
      <c r="Q282" s="23">
        <f t="shared" si="2286"/>
        <v>0</v>
      </c>
      <c r="R282" s="23">
        <f t="shared" si="2286"/>
        <v>0</v>
      </c>
      <c r="S282" s="23">
        <f t="shared" si="2286"/>
        <v>0</v>
      </c>
      <c r="T282" s="23">
        <f t="shared" si="2286"/>
        <v>0</v>
      </c>
      <c r="U282" s="23">
        <f t="shared" si="2286"/>
        <v>0</v>
      </c>
      <c r="V282" s="23">
        <f t="shared" si="2286"/>
        <v>0</v>
      </c>
      <c r="W282" s="23">
        <f t="shared" si="2286"/>
        <v>0</v>
      </c>
      <c r="X282" s="23">
        <f t="shared" si="2286"/>
        <v>0</v>
      </c>
      <c r="Y282" s="23">
        <f t="shared" si="2286"/>
        <v>0</v>
      </c>
      <c r="Z282" s="23">
        <f t="shared" si="2286"/>
        <v>0</v>
      </c>
      <c r="AA282" s="23">
        <f t="shared" si="2286"/>
        <v>0</v>
      </c>
      <c r="AB282" s="23">
        <f t="shared" si="2286"/>
        <v>0</v>
      </c>
      <c r="AC282" s="23">
        <f t="shared" si="2286"/>
        <v>0</v>
      </c>
      <c r="AD282" s="23">
        <f t="shared" si="2286"/>
        <v>0</v>
      </c>
      <c r="AE282" s="23">
        <f t="shared" si="2286"/>
        <v>0</v>
      </c>
      <c r="AF282" s="23">
        <f t="shared" si="2286"/>
        <v>0</v>
      </c>
      <c r="AG282" s="23">
        <f t="shared" si="2286"/>
        <v>0</v>
      </c>
      <c r="AH282" s="23">
        <f t="shared" si="2286"/>
        <v>0</v>
      </c>
      <c r="AI282" s="23">
        <f t="shared" si="2286"/>
        <v>0</v>
      </c>
      <c r="AJ282" s="23">
        <f t="shared" si="2286"/>
        <v>0</v>
      </c>
      <c r="AK282" s="23">
        <f t="shared" si="2286"/>
        <v>0</v>
      </c>
      <c r="AL282" s="23">
        <f t="shared" si="2286"/>
        <v>0</v>
      </c>
      <c r="AM282" s="23">
        <f t="shared" si="2286"/>
        <v>0</v>
      </c>
      <c r="AN282" s="23">
        <f t="shared" si="2286"/>
        <v>0</v>
      </c>
      <c r="AO282" s="23">
        <f t="shared" si="2286"/>
        <v>0</v>
      </c>
      <c r="AP282" s="23">
        <f t="shared" si="2286"/>
        <v>0</v>
      </c>
      <c r="AQ282" s="23">
        <f t="shared" si="2286"/>
        <v>0</v>
      </c>
      <c r="AR282" s="23">
        <f t="shared" si="2286"/>
        <v>0</v>
      </c>
      <c r="AS282" s="23">
        <f t="shared" si="2286"/>
        <v>0</v>
      </c>
      <c r="AT282" s="23">
        <f t="shared" si="2286"/>
        <v>0</v>
      </c>
      <c r="AU282" s="23">
        <f t="shared" si="2286"/>
        <v>0</v>
      </c>
      <c r="AV282" s="23">
        <f t="shared" si="2286"/>
        <v>0</v>
      </c>
      <c r="AW282" s="23">
        <f t="shared" si="2286"/>
        <v>0</v>
      </c>
      <c r="AX282" s="23">
        <f t="shared" si="2286"/>
        <v>0</v>
      </c>
      <c r="AY282" s="23">
        <f t="shared" si="2286"/>
        <v>0</v>
      </c>
      <c r="AZ282" s="23">
        <f t="shared" si="2286"/>
        <v>0</v>
      </c>
      <c r="BA282" s="23">
        <f t="shared" si="2286"/>
        <v>0</v>
      </c>
      <c r="BB282" s="23">
        <f t="shared" si="2286"/>
        <v>0</v>
      </c>
      <c r="BC282" s="23">
        <f t="shared" si="2286"/>
        <v>0</v>
      </c>
      <c r="BD282" s="23">
        <f t="shared" si="2286"/>
        <v>0</v>
      </c>
      <c r="BE282" s="23">
        <f t="shared" si="2286"/>
        <v>0</v>
      </c>
      <c r="BF282" s="23">
        <f t="shared" si="2286"/>
        <v>0</v>
      </c>
      <c r="BG282" s="23">
        <f t="shared" si="2286"/>
        <v>0</v>
      </c>
      <c r="BH282" s="23">
        <f t="shared" si="2286"/>
        <v>0</v>
      </c>
      <c r="BI282" s="23">
        <f t="shared" si="2286"/>
        <v>0</v>
      </c>
      <c r="BJ282" s="23">
        <f t="shared" ref="BJ282:BU282" si="2287">BJ274*$B$66+BJ276*$C$66+BJ278*$D$66</f>
        <v>0</v>
      </c>
      <c r="BK282" s="23">
        <f t="shared" si="2287"/>
        <v>0</v>
      </c>
      <c r="BL282" s="23">
        <f t="shared" si="2287"/>
        <v>0</v>
      </c>
      <c r="BM282" s="23">
        <f t="shared" si="2287"/>
        <v>0</v>
      </c>
      <c r="BN282" s="23">
        <f t="shared" si="2287"/>
        <v>0</v>
      </c>
      <c r="BO282" s="23">
        <f t="shared" si="2287"/>
        <v>0</v>
      </c>
      <c r="BP282" s="23">
        <f t="shared" si="2287"/>
        <v>0</v>
      </c>
      <c r="BQ282" s="23">
        <f t="shared" si="2287"/>
        <v>0</v>
      </c>
      <c r="BR282" s="23">
        <f t="shared" si="2287"/>
        <v>0</v>
      </c>
      <c r="BS282" s="23">
        <f t="shared" si="2287"/>
        <v>0</v>
      </c>
      <c r="BT282" s="23">
        <f t="shared" si="2287"/>
        <v>0</v>
      </c>
      <c r="BU282" s="23">
        <f t="shared" si="2287"/>
        <v>0</v>
      </c>
    </row>
    <row r="283" spans="1:73" ht="15.75" customHeight="1" thickBot="1" x14ac:dyDescent="0.25">
      <c r="A283" s="71" t="s">
        <v>776</v>
      </c>
      <c r="B283" s="120">
        <f t="shared" ref="B283:BI283" si="2288">SUM(B280:B282)</f>
        <v>0</v>
      </c>
      <c r="C283" s="120">
        <f t="shared" si="2288"/>
        <v>0</v>
      </c>
      <c r="D283" s="120">
        <f t="shared" si="2288"/>
        <v>0</v>
      </c>
      <c r="E283" s="120">
        <f t="shared" si="2288"/>
        <v>0</v>
      </c>
      <c r="F283" s="120">
        <f t="shared" si="2288"/>
        <v>0</v>
      </c>
      <c r="G283" s="120">
        <f t="shared" si="2288"/>
        <v>0</v>
      </c>
      <c r="H283" s="120">
        <f t="shared" si="2288"/>
        <v>0</v>
      </c>
      <c r="I283" s="120">
        <f t="shared" si="2288"/>
        <v>0</v>
      </c>
      <c r="J283" s="120">
        <f t="shared" si="2288"/>
        <v>0</v>
      </c>
      <c r="K283" s="120">
        <f t="shared" si="2288"/>
        <v>0</v>
      </c>
      <c r="L283" s="120">
        <f t="shared" si="2288"/>
        <v>0</v>
      </c>
      <c r="M283" s="120">
        <f t="shared" si="2288"/>
        <v>0</v>
      </c>
      <c r="N283" s="120">
        <f t="shared" si="2288"/>
        <v>0</v>
      </c>
      <c r="O283" s="120">
        <f t="shared" si="2288"/>
        <v>0</v>
      </c>
      <c r="P283" s="120">
        <f t="shared" si="2288"/>
        <v>0</v>
      </c>
      <c r="Q283" s="120">
        <f t="shared" si="2288"/>
        <v>0</v>
      </c>
      <c r="R283" s="120">
        <f t="shared" si="2288"/>
        <v>0</v>
      </c>
      <c r="S283" s="120">
        <f t="shared" si="2288"/>
        <v>0</v>
      </c>
      <c r="T283" s="120">
        <f t="shared" si="2288"/>
        <v>0</v>
      </c>
      <c r="U283" s="120">
        <f t="shared" si="2288"/>
        <v>0</v>
      </c>
      <c r="V283" s="120">
        <f t="shared" si="2288"/>
        <v>0</v>
      </c>
      <c r="W283" s="120">
        <f t="shared" si="2288"/>
        <v>0</v>
      </c>
      <c r="X283" s="120">
        <f t="shared" si="2288"/>
        <v>0</v>
      </c>
      <c r="Y283" s="120">
        <f t="shared" si="2288"/>
        <v>0</v>
      </c>
      <c r="Z283" s="120">
        <f t="shared" si="2288"/>
        <v>0</v>
      </c>
      <c r="AA283" s="120">
        <f t="shared" si="2288"/>
        <v>0</v>
      </c>
      <c r="AB283" s="120">
        <f t="shared" si="2288"/>
        <v>0</v>
      </c>
      <c r="AC283" s="120">
        <f t="shared" si="2288"/>
        <v>0</v>
      </c>
      <c r="AD283" s="120">
        <f t="shared" si="2288"/>
        <v>0</v>
      </c>
      <c r="AE283" s="120">
        <f t="shared" si="2288"/>
        <v>0</v>
      </c>
      <c r="AF283" s="120">
        <f t="shared" si="2288"/>
        <v>0</v>
      </c>
      <c r="AG283" s="120">
        <f t="shared" si="2288"/>
        <v>0</v>
      </c>
      <c r="AH283" s="120">
        <f t="shared" si="2288"/>
        <v>0</v>
      </c>
      <c r="AI283" s="120">
        <f t="shared" si="2288"/>
        <v>0</v>
      </c>
      <c r="AJ283" s="120">
        <f t="shared" si="2288"/>
        <v>0</v>
      </c>
      <c r="AK283" s="120">
        <f t="shared" si="2288"/>
        <v>0</v>
      </c>
      <c r="AL283" s="120">
        <f t="shared" si="2288"/>
        <v>0</v>
      </c>
      <c r="AM283" s="120">
        <f t="shared" si="2288"/>
        <v>0</v>
      </c>
      <c r="AN283" s="120">
        <f t="shared" si="2288"/>
        <v>0</v>
      </c>
      <c r="AO283" s="120">
        <f t="shared" si="2288"/>
        <v>0</v>
      </c>
      <c r="AP283" s="120">
        <f t="shared" si="2288"/>
        <v>0</v>
      </c>
      <c r="AQ283" s="120">
        <f t="shared" si="2288"/>
        <v>0</v>
      </c>
      <c r="AR283" s="120">
        <f t="shared" si="2288"/>
        <v>0</v>
      </c>
      <c r="AS283" s="120">
        <f t="shared" si="2288"/>
        <v>0</v>
      </c>
      <c r="AT283" s="120">
        <f t="shared" si="2288"/>
        <v>0</v>
      </c>
      <c r="AU283" s="120">
        <f t="shared" si="2288"/>
        <v>0</v>
      </c>
      <c r="AV283" s="120">
        <f t="shared" si="2288"/>
        <v>0</v>
      </c>
      <c r="AW283" s="120">
        <f t="shared" si="2288"/>
        <v>0</v>
      </c>
      <c r="AX283" s="120">
        <f t="shared" si="2288"/>
        <v>0</v>
      </c>
      <c r="AY283" s="120">
        <f t="shared" si="2288"/>
        <v>0</v>
      </c>
      <c r="AZ283" s="120">
        <f t="shared" si="2288"/>
        <v>0</v>
      </c>
      <c r="BA283" s="120">
        <f t="shared" si="2288"/>
        <v>0</v>
      </c>
      <c r="BB283" s="120">
        <f t="shared" si="2288"/>
        <v>0</v>
      </c>
      <c r="BC283" s="120">
        <f t="shared" si="2288"/>
        <v>0</v>
      </c>
      <c r="BD283" s="120">
        <f t="shared" si="2288"/>
        <v>0</v>
      </c>
      <c r="BE283" s="120">
        <f t="shared" si="2288"/>
        <v>0</v>
      </c>
      <c r="BF283" s="120">
        <f t="shared" si="2288"/>
        <v>0</v>
      </c>
      <c r="BG283" s="120">
        <f t="shared" si="2288"/>
        <v>0</v>
      </c>
      <c r="BH283" s="120">
        <f t="shared" si="2288"/>
        <v>0</v>
      </c>
      <c r="BI283" s="120">
        <f t="shared" si="2288"/>
        <v>0</v>
      </c>
      <c r="BJ283" s="120">
        <f t="shared" ref="BJ283:BU283" si="2289">SUM(BJ280:BJ282)</f>
        <v>0</v>
      </c>
      <c r="BK283" s="120">
        <f t="shared" si="2289"/>
        <v>0</v>
      </c>
      <c r="BL283" s="120">
        <f t="shared" si="2289"/>
        <v>0</v>
      </c>
      <c r="BM283" s="120">
        <f t="shared" si="2289"/>
        <v>0</v>
      </c>
      <c r="BN283" s="120">
        <f t="shared" si="2289"/>
        <v>0</v>
      </c>
      <c r="BO283" s="120">
        <f t="shared" si="2289"/>
        <v>0</v>
      </c>
      <c r="BP283" s="120">
        <f t="shared" si="2289"/>
        <v>0</v>
      </c>
      <c r="BQ283" s="120">
        <f t="shared" si="2289"/>
        <v>0</v>
      </c>
      <c r="BR283" s="120">
        <f t="shared" si="2289"/>
        <v>0</v>
      </c>
      <c r="BS283" s="120">
        <f t="shared" si="2289"/>
        <v>0</v>
      </c>
      <c r="BT283" s="120">
        <f t="shared" si="2289"/>
        <v>0</v>
      </c>
      <c r="BU283" s="120">
        <f t="shared" si="2289"/>
        <v>0</v>
      </c>
    </row>
    <row r="284" spans="1:73" ht="15.75" customHeight="1" thickTop="1" x14ac:dyDescent="0.15"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  <c r="AG284" s="23"/>
      <c r="AH284" s="23"/>
      <c r="AI284" s="23"/>
      <c r="AJ284" s="23"/>
      <c r="AK284" s="23"/>
      <c r="AL284" s="23"/>
      <c r="AM284" s="23"/>
      <c r="AN284" s="23"/>
      <c r="AO284" s="23"/>
      <c r="AP284" s="23"/>
      <c r="AQ284" s="23"/>
      <c r="AR284" s="23"/>
      <c r="AS284" s="23"/>
      <c r="AT284" s="23"/>
      <c r="AU284" s="23"/>
      <c r="AV284" s="23"/>
      <c r="AW284" s="23"/>
      <c r="AX284" s="23"/>
      <c r="AY284" s="23"/>
      <c r="AZ284" s="23"/>
      <c r="BA284" s="23"/>
      <c r="BB284" s="23"/>
      <c r="BC284" s="23"/>
      <c r="BD284" s="23"/>
      <c r="BE284" s="23"/>
      <c r="BF284" s="23"/>
      <c r="BG284" s="23"/>
      <c r="BH284" s="23"/>
      <c r="BI284" s="23"/>
      <c r="BJ284" s="23"/>
      <c r="BK284" s="23"/>
      <c r="BL284" s="23"/>
      <c r="BM284" s="23"/>
      <c r="BN284" s="23"/>
      <c r="BO284" s="23"/>
      <c r="BP284" s="23"/>
      <c r="BQ284" s="23"/>
      <c r="BR284" s="23"/>
      <c r="BS284" s="23"/>
      <c r="BT284" s="23"/>
      <c r="BU284" s="23"/>
    </row>
    <row r="285" spans="1:73" ht="15.75" customHeight="1" x14ac:dyDescent="0.2">
      <c r="A285" s="71" t="s">
        <v>777</v>
      </c>
      <c r="B285" s="23">
        <f t="shared" ref="B285:BI285" si="2290">((B274*$B$67)+(B276*$C$67)+(B278*$D$67))/12</f>
        <v>0</v>
      </c>
      <c r="C285" s="23">
        <f t="shared" si="2290"/>
        <v>0</v>
      </c>
      <c r="D285" s="23">
        <f t="shared" si="2290"/>
        <v>0</v>
      </c>
      <c r="E285" s="23">
        <f t="shared" si="2290"/>
        <v>0</v>
      </c>
      <c r="F285" s="23">
        <f t="shared" si="2290"/>
        <v>0</v>
      </c>
      <c r="G285" s="23">
        <f t="shared" si="2290"/>
        <v>0</v>
      </c>
      <c r="H285" s="23">
        <f t="shared" si="2290"/>
        <v>0</v>
      </c>
      <c r="I285" s="23">
        <f t="shared" si="2290"/>
        <v>0</v>
      </c>
      <c r="J285" s="23">
        <f t="shared" si="2290"/>
        <v>0</v>
      </c>
      <c r="K285" s="23">
        <f t="shared" si="2290"/>
        <v>0</v>
      </c>
      <c r="L285" s="23">
        <f t="shared" si="2290"/>
        <v>0</v>
      </c>
      <c r="M285" s="23">
        <f t="shared" si="2290"/>
        <v>0</v>
      </c>
      <c r="N285" s="23">
        <f t="shared" si="2290"/>
        <v>0</v>
      </c>
      <c r="O285" s="23">
        <f t="shared" si="2290"/>
        <v>0</v>
      </c>
      <c r="P285" s="23">
        <f t="shared" si="2290"/>
        <v>0</v>
      </c>
      <c r="Q285" s="23">
        <f t="shared" si="2290"/>
        <v>0</v>
      </c>
      <c r="R285" s="23">
        <f t="shared" si="2290"/>
        <v>0</v>
      </c>
      <c r="S285" s="23">
        <f t="shared" si="2290"/>
        <v>0</v>
      </c>
      <c r="T285" s="23">
        <f t="shared" si="2290"/>
        <v>0</v>
      </c>
      <c r="U285" s="23">
        <f t="shared" si="2290"/>
        <v>0</v>
      </c>
      <c r="V285" s="23">
        <f t="shared" si="2290"/>
        <v>0</v>
      </c>
      <c r="W285" s="23">
        <f t="shared" si="2290"/>
        <v>0</v>
      </c>
      <c r="X285" s="23">
        <f t="shared" si="2290"/>
        <v>0</v>
      </c>
      <c r="Y285" s="23">
        <f t="shared" si="2290"/>
        <v>0</v>
      </c>
      <c r="Z285" s="23">
        <f t="shared" si="2290"/>
        <v>0</v>
      </c>
      <c r="AA285" s="23">
        <f t="shared" si="2290"/>
        <v>0</v>
      </c>
      <c r="AB285" s="23">
        <f t="shared" si="2290"/>
        <v>0</v>
      </c>
      <c r="AC285" s="23">
        <f t="shared" si="2290"/>
        <v>0</v>
      </c>
      <c r="AD285" s="23">
        <f t="shared" si="2290"/>
        <v>0</v>
      </c>
      <c r="AE285" s="23">
        <f t="shared" si="2290"/>
        <v>0</v>
      </c>
      <c r="AF285" s="23">
        <f t="shared" si="2290"/>
        <v>0</v>
      </c>
      <c r="AG285" s="23">
        <f t="shared" si="2290"/>
        <v>0</v>
      </c>
      <c r="AH285" s="23">
        <f t="shared" si="2290"/>
        <v>0</v>
      </c>
      <c r="AI285" s="23">
        <f t="shared" si="2290"/>
        <v>0</v>
      </c>
      <c r="AJ285" s="23">
        <f t="shared" si="2290"/>
        <v>0</v>
      </c>
      <c r="AK285" s="23">
        <f t="shared" si="2290"/>
        <v>0</v>
      </c>
      <c r="AL285" s="23">
        <f t="shared" si="2290"/>
        <v>0</v>
      </c>
      <c r="AM285" s="23">
        <f t="shared" si="2290"/>
        <v>0</v>
      </c>
      <c r="AN285" s="23">
        <f t="shared" si="2290"/>
        <v>0</v>
      </c>
      <c r="AO285" s="23">
        <f t="shared" si="2290"/>
        <v>0</v>
      </c>
      <c r="AP285" s="23">
        <f t="shared" si="2290"/>
        <v>0</v>
      </c>
      <c r="AQ285" s="23">
        <f t="shared" si="2290"/>
        <v>0</v>
      </c>
      <c r="AR285" s="23">
        <f t="shared" si="2290"/>
        <v>0</v>
      </c>
      <c r="AS285" s="23">
        <f t="shared" si="2290"/>
        <v>0</v>
      </c>
      <c r="AT285" s="23">
        <f t="shared" si="2290"/>
        <v>0</v>
      </c>
      <c r="AU285" s="23">
        <f t="shared" si="2290"/>
        <v>0</v>
      </c>
      <c r="AV285" s="23">
        <f t="shared" si="2290"/>
        <v>0</v>
      </c>
      <c r="AW285" s="23">
        <f t="shared" si="2290"/>
        <v>0</v>
      </c>
      <c r="AX285" s="23">
        <f t="shared" si="2290"/>
        <v>0</v>
      </c>
      <c r="AY285" s="23">
        <f t="shared" si="2290"/>
        <v>0</v>
      </c>
      <c r="AZ285" s="23">
        <f t="shared" si="2290"/>
        <v>0</v>
      </c>
      <c r="BA285" s="23">
        <f t="shared" si="2290"/>
        <v>0</v>
      </c>
      <c r="BB285" s="23">
        <f t="shared" si="2290"/>
        <v>0</v>
      </c>
      <c r="BC285" s="23">
        <f t="shared" si="2290"/>
        <v>0</v>
      </c>
      <c r="BD285" s="23">
        <f t="shared" si="2290"/>
        <v>0</v>
      </c>
      <c r="BE285" s="23">
        <f t="shared" si="2290"/>
        <v>0</v>
      </c>
      <c r="BF285" s="23">
        <f t="shared" si="2290"/>
        <v>0</v>
      </c>
      <c r="BG285" s="23">
        <f t="shared" si="2290"/>
        <v>0</v>
      </c>
      <c r="BH285" s="23">
        <f t="shared" si="2290"/>
        <v>0</v>
      </c>
      <c r="BI285" s="23">
        <f t="shared" si="2290"/>
        <v>0</v>
      </c>
      <c r="BJ285" s="23">
        <f t="shared" ref="BJ285:BU285" si="2291">((BJ274*$B$67)+(BJ276*$C$67)+(BJ278*$D$67))/12</f>
        <v>0</v>
      </c>
      <c r="BK285" s="23">
        <f t="shared" si="2291"/>
        <v>0</v>
      </c>
      <c r="BL285" s="23">
        <f t="shared" si="2291"/>
        <v>0</v>
      </c>
      <c r="BM285" s="23">
        <f t="shared" si="2291"/>
        <v>0</v>
      </c>
      <c r="BN285" s="23">
        <f t="shared" si="2291"/>
        <v>0</v>
      </c>
      <c r="BO285" s="23">
        <f t="shared" si="2291"/>
        <v>0</v>
      </c>
      <c r="BP285" s="23">
        <f t="shared" si="2291"/>
        <v>0</v>
      </c>
      <c r="BQ285" s="23">
        <f t="shared" si="2291"/>
        <v>0</v>
      </c>
      <c r="BR285" s="23">
        <f t="shared" si="2291"/>
        <v>0</v>
      </c>
      <c r="BS285" s="23">
        <f t="shared" si="2291"/>
        <v>0</v>
      </c>
      <c r="BT285" s="23">
        <f t="shared" si="2291"/>
        <v>0</v>
      </c>
      <c r="BU285" s="23">
        <f t="shared" si="2291"/>
        <v>0</v>
      </c>
    </row>
    <row r="286" spans="1:73" ht="15.75" customHeight="1" x14ac:dyDescent="0.2">
      <c r="A286" s="71" t="s">
        <v>778</v>
      </c>
      <c r="B286" s="23">
        <f t="shared" ref="B286:BI286" si="2292">(B273*$B$64)+(B275*$C$64)+(B277*$D$64)</f>
        <v>0</v>
      </c>
      <c r="C286" s="23">
        <f t="shared" si="2292"/>
        <v>0</v>
      </c>
      <c r="D286" s="23">
        <f t="shared" si="2292"/>
        <v>0</v>
      </c>
      <c r="E286" s="23">
        <f t="shared" si="2292"/>
        <v>0</v>
      </c>
      <c r="F286" s="23">
        <f t="shared" si="2292"/>
        <v>0</v>
      </c>
      <c r="G286" s="23">
        <f t="shared" si="2292"/>
        <v>0</v>
      </c>
      <c r="H286" s="23">
        <f t="shared" si="2292"/>
        <v>0</v>
      </c>
      <c r="I286" s="23">
        <f t="shared" si="2292"/>
        <v>0</v>
      </c>
      <c r="J286" s="23">
        <f t="shared" si="2292"/>
        <v>0</v>
      </c>
      <c r="K286" s="23">
        <f t="shared" si="2292"/>
        <v>0</v>
      </c>
      <c r="L286" s="23">
        <f t="shared" si="2292"/>
        <v>0</v>
      </c>
      <c r="M286" s="23">
        <f t="shared" si="2292"/>
        <v>0</v>
      </c>
      <c r="N286" s="23">
        <f t="shared" si="2292"/>
        <v>0</v>
      </c>
      <c r="O286" s="23">
        <f t="shared" si="2292"/>
        <v>0</v>
      </c>
      <c r="P286" s="23">
        <f t="shared" si="2292"/>
        <v>0</v>
      </c>
      <c r="Q286" s="23">
        <f t="shared" si="2292"/>
        <v>0</v>
      </c>
      <c r="R286" s="23">
        <f t="shared" si="2292"/>
        <v>0</v>
      </c>
      <c r="S286" s="23">
        <f t="shared" si="2292"/>
        <v>0</v>
      </c>
      <c r="T286" s="23">
        <f t="shared" si="2292"/>
        <v>0</v>
      </c>
      <c r="U286" s="23">
        <f t="shared" si="2292"/>
        <v>0</v>
      </c>
      <c r="V286" s="23">
        <f t="shared" si="2292"/>
        <v>0</v>
      </c>
      <c r="W286" s="23">
        <f t="shared" si="2292"/>
        <v>0</v>
      </c>
      <c r="X286" s="23">
        <f t="shared" si="2292"/>
        <v>0</v>
      </c>
      <c r="Y286" s="23">
        <f t="shared" si="2292"/>
        <v>0</v>
      </c>
      <c r="Z286" s="23">
        <f t="shared" si="2292"/>
        <v>0</v>
      </c>
      <c r="AA286" s="23">
        <f t="shared" si="2292"/>
        <v>0</v>
      </c>
      <c r="AB286" s="23">
        <f t="shared" si="2292"/>
        <v>0</v>
      </c>
      <c r="AC286" s="23">
        <f t="shared" si="2292"/>
        <v>0</v>
      </c>
      <c r="AD286" s="23">
        <f t="shared" si="2292"/>
        <v>0</v>
      </c>
      <c r="AE286" s="23">
        <f t="shared" si="2292"/>
        <v>0</v>
      </c>
      <c r="AF286" s="23">
        <f t="shared" si="2292"/>
        <v>0</v>
      </c>
      <c r="AG286" s="23">
        <f t="shared" si="2292"/>
        <v>0</v>
      </c>
      <c r="AH286" s="23">
        <f t="shared" si="2292"/>
        <v>0</v>
      </c>
      <c r="AI286" s="23">
        <f t="shared" si="2292"/>
        <v>0</v>
      </c>
      <c r="AJ286" s="23">
        <f t="shared" si="2292"/>
        <v>0</v>
      </c>
      <c r="AK286" s="23">
        <f t="shared" si="2292"/>
        <v>0</v>
      </c>
      <c r="AL286" s="23">
        <f t="shared" si="2292"/>
        <v>0</v>
      </c>
      <c r="AM286" s="23">
        <f t="shared" si="2292"/>
        <v>0</v>
      </c>
      <c r="AN286" s="23">
        <f t="shared" si="2292"/>
        <v>0</v>
      </c>
      <c r="AO286" s="23">
        <f t="shared" si="2292"/>
        <v>0</v>
      </c>
      <c r="AP286" s="23">
        <f t="shared" si="2292"/>
        <v>0</v>
      </c>
      <c r="AQ286" s="23">
        <f t="shared" si="2292"/>
        <v>0</v>
      </c>
      <c r="AR286" s="23">
        <f t="shared" si="2292"/>
        <v>0</v>
      </c>
      <c r="AS286" s="23">
        <f t="shared" si="2292"/>
        <v>0</v>
      </c>
      <c r="AT286" s="23">
        <f t="shared" si="2292"/>
        <v>0</v>
      </c>
      <c r="AU286" s="23">
        <f t="shared" si="2292"/>
        <v>0</v>
      </c>
      <c r="AV286" s="23">
        <f t="shared" si="2292"/>
        <v>0</v>
      </c>
      <c r="AW286" s="23">
        <f t="shared" si="2292"/>
        <v>0</v>
      </c>
      <c r="AX286" s="23">
        <f t="shared" si="2292"/>
        <v>0</v>
      </c>
      <c r="AY286" s="23">
        <f t="shared" si="2292"/>
        <v>0</v>
      </c>
      <c r="AZ286" s="23">
        <f t="shared" si="2292"/>
        <v>0</v>
      </c>
      <c r="BA286" s="23">
        <f t="shared" si="2292"/>
        <v>0</v>
      </c>
      <c r="BB286" s="23">
        <f t="shared" si="2292"/>
        <v>0</v>
      </c>
      <c r="BC286" s="23">
        <f t="shared" si="2292"/>
        <v>0</v>
      </c>
      <c r="BD286" s="23">
        <f t="shared" si="2292"/>
        <v>0</v>
      </c>
      <c r="BE286" s="23">
        <f t="shared" si="2292"/>
        <v>0</v>
      </c>
      <c r="BF286" s="23">
        <f t="shared" si="2292"/>
        <v>0</v>
      </c>
      <c r="BG286" s="23">
        <f t="shared" si="2292"/>
        <v>0</v>
      </c>
      <c r="BH286" s="23">
        <f t="shared" si="2292"/>
        <v>0</v>
      </c>
      <c r="BI286" s="23">
        <f t="shared" si="2292"/>
        <v>0</v>
      </c>
      <c r="BJ286" s="23">
        <f t="shared" ref="BJ286:BU286" si="2293">(BJ273*$B$64)+(BJ275*$C$64)+(BJ277*$D$64)</f>
        <v>0</v>
      </c>
      <c r="BK286" s="23">
        <f t="shared" si="2293"/>
        <v>0</v>
      </c>
      <c r="BL286" s="23">
        <f t="shared" si="2293"/>
        <v>0</v>
      </c>
      <c r="BM286" s="23">
        <f t="shared" si="2293"/>
        <v>0</v>
      </c>
      <c r="BN286" s="23">
        <f t="shared" si="2293"/>
        <v>0</v>
      </c>
      <c r="BO286" s="23">
        <f t="shared" si="2293"/>
        <v>0</v>
      </c>
      <c r="BP286" s="23">
        <f t="shared" si="2293"/>
        <v>0</v>
      </c>
      <c r="BQ286" s="23">
        <f t="shared" si="2293"/>
        <v>0</v>
      </c>
      <c r="BR286" s="23">
        <f t="shared" si="2293"/>
        <v>0</v>
      </c>
      <c r="BS286" s="23">
        <f t="shared" si="2293"/>
        <v>0</v>
      </c>
      <c r="BT286" s="23">
        <f t="shared" si="2293"/>
        <v>0</v>
      </c>
      <c r="BU286" s="23">
        <f t="shared" si="2293"/>
        <v>0</v>
      </c>
    </row>
    <row r="287" spans="1:73" ht="15.75" customHeight="1" x14ac:dyDescent="0.2">
      <c r="A287" s="71" t="s">
        <v>779</v>
      </c>
      <c r="B287" s="23">
        <f t="shared" ref="B287:BI287" si="2294">(B274*$B$66)+(B276*$C$66)+(B278*$D$66)</f>
        <v>0</v>
      </c>
      <c r="C287" s="23">
        <f t="shared" si="2294"/>
        <v>0</v>
      </c>
      <c r="D287" s="23">
        <f t="shared" si="2294"/>
        <v>0</v>
      </c>
      <c r="E287" s="23">
        <f t="shared" si="2294"/>
        <v>0</v>
      </c>
      <c r="F287" s="23">
        <f t="shared" si="2294"/>
        <v>0</v>
      </c>
      <c r="G287" s="23">
        <f t="shared" si="2294"/>
        <v>0</v>
      </c>
      <c r="H287" s="23">
        <f t="shared" si="2294"/>
        <v>0</v>
      </c>
      <c r="I287" s="23">
        <f t="shared" si="2294"/>
        <v>0</v>
      </c>
      <c r="J287" s="23">
        <f t="shared" si="2294"/>
        <v>0</v>
      </c>
      <c r="K287" s="23">
        <f t="shared" si="2294"/>
        <v>0</v>
      </c>
      <c r="L287" s="23">
        <f t="shared" si="2294"/>
        <v>0</v>
      </c>
      <c r="M287" s="23">
        <f t="shared" si="2294"/>
        <v>0</v>
      </c>
      <c r="N287" s="23">
        <f t="shared" si="2294"/>
        <v>0</v>
      </c>
      <c r="O287" s="23">
        <f t="shared" si="2294"/>
        <v>0</v>
      </c>
      <c r="P287" s="23">
        <f t="shared" si="2294"/>
        <v>0</v>
      </c>
      <c r="Q287" s="23">
        <f t="shared" si="2294"/>
        <v>0</v>
      </c>
      <c r="R287" s="23">
        <f t="shared" si="2294"/>
        <v>0</v>
      </c>
      <c r="S287" s="23">
        <f t="shared" si="2294"/>
        <v>0</v>
      </c>
      <c r="T287" s="23">
        <f t="shared" si="2294"/>
        <v>0</v>
      </c>
      <c r="U287" s="23">
        <f t="shared" si="2294"/>
        <v>0</v>
      </c>
      <c r="V287" s="23">
        <f t="shared" si="2294"/>
        <v>0</v>
      </c>
      <c r="W287" s="23">
        <f t="shared" si="2294"/>
        <v>0</v>
      </c>
      <c r="X287" s="23">
        <f t="shared" si="2294"/>
        <v>0</v>
      </c>
      <c r="Y287" s="23">
        <f t="shared" si="2294"/>
        <v>0</v>
      </c>
      <c r="Z287" s="23">
        <f t="shared" si="2294"/>
        <v>0</v>
      </c>
      <c r="AA287" s="23">
        <f t="shared" si="2294"/>
        <v>0</v>
      </c>
      <c r="AB287" s="23">
        <f t="shared" si="2294"/>
        <v>0</v>
      </c>
      <c r="AC287" s="23">
        <f t="shared" si="2294"/>
        <v>0</v>
      </c>
      <c r="AD287" s="23">
        <f t="shared" si="2294"/>
        <v>0</v>
      </c>
      <c r="AE287" s="23">
        <f t="shared" si="2294"/>
        <v>0</v>
      </c>
      <c r="AF287" s="23">
        <f t="shared" si="2294"/>
        <v>0</v>
      </c>
      <c r="AG287" s="23">
        <f t="shared" si="2294"/>
        <v>0</v>
      </c>
      <c r="AH287" s="23">
        <f t="shared" si="2294"/>
        <v>0</v>
      </c>
      <c r="AI287" s="23">
        <f t="shared" si="2294"/>
        <v>0</v>
      </c>
      <c r="AJ287" s="23">
        <f t="shared" si="2294"/>
        <v>0</v>
      </c>
      <c r="AK287" s="23">
        <f t="shared" si="2294"/>
        <v>0</v>
      </c>
      <c r="AL287" s="23">
        <f t="shared" si="2294"/>
        <v>0</v>
      </c>
      <c r="AM287" s="23">
        <f t="shared" si="2294"/>
        <v>0</v>
      </c>
      <c r="AN287" s="23">
        <f t="shared" si="2294"/>
        <v>0</v>
      </c>
      <c r="AO287" s="23">
        <f t="shared" si="2294"/>
        <v>0</v>
      </c>
      <c r="AP287" s="23">
        <f t="shared" si="2294"/>
        <v>0</v>
      </c>
      <c r="AQ287" s="23">
        <f t="shared" si="2294"/>
        <v>0</v>
      </c>
      <c r="AR287" s="23">
        <f t="shared" si="2294"/>
        <v>0</v>
      </c>
      <c r="AS287" s="23">
        <f t="shared" si="2294"/>
        <v>0</v>
      </c>
      <c r="AT287" s="23">
        <f t="shared" si="2294"/>
        <v>0</v>
      </c>
      <c r="AU287" s="23">
        <f t="shared" si="2294"/>
        <v>0</v>
      </c>
      <c r="AV287" s="23">
        <f t="shared" si="2294"/>
        <v>0</v>
      </c>
      <c r="AW287" s="23">
        <f t="shared" si="2294"/>
        <v>0</v>
      </c>
      <c r="AX287" s="23">
        <f t="shared" si="2294"/>
        <v>0</v>
      </c>
      <c r="AY287" s="23">
        <f t="shared" si="2294"/>
        <v>0</v>
      </c>
      <c r="AZ287" s="23">
        <f t="shared" si="2294"/>
        <v>0</v>
      </c>
      <c r="BA287" s="23">
        <f t="shared" si="2294"/>
        <v>0</v>
      </c>
      <c r="BB287" s="23">
        <f t="shared" si="2294"/>
        <v>0</v>
      </c>
      <c r="BC287" s="23">
        <f t="shared" si="2294"/>
        <v>0</v>
      </c>
      <c r="BD287" s="23">
        <f t="shared" si="2294"/>
        <v>0</v>
      </c>
      <c r="BE287" s="23">
        <f t="shared" si="2294"/>
        <v>0</v>
      </c>
      <c r="BF287" s="23">
        <f t="shared" si="2294"/>
        <v>0</v>
      </c>
      <c r="BG287" s="23">
        <f t="shared" si="2294"/>
        <v>0</v>
      </c>
      <c r="BH287" s="23">
        <f t="shared" si="2294"/>
        <v>0</v>
      </c>
      <c r="BI287" s="23">
        <f t="shared" si="2294"/>
        <v>0</v>
      </c>
      <c r="BJ287" s="23">
        <f t="shared" ref="BJ287:BU287" si="2295">(BJ274*$B$66)+(BJ276*$C$66)+(BJ278*$D$66)</f>
        <v>0</v>
      </c>
      <c r="BK287" s="23">
        <f t="shared" si="2295"/>
        <v>0</v>
      </c>
      <c r="BL287" s="23">
        <f t="shared" si="2295"/>
        <v>0</v>
      </c>
      <c r="BM287" s="23">
        <f t="shared" si="2295"/>
        <v>0</v>
      </c>
      <c r="BN287" s="23">
        <f t="shared" si="2295"/>
        <v>0</v>
      </c>
      <c r="BO287" s="23">
        <f t="shared" si="2295"/>
        <v>0</v>
      </c>
      <c r="BP287" s="23">
        <f t="shared" si="2295"/>
        <v>0</v>
      </c>
      <c r="BQ287" s="23">
        <f t="shared" si="2295"/>
        <v>0</v>
      </c>
      <c r="BR287" s="23">
        <f t="shared" si="2295"/>
        <v>0</v>
      </c>
      <c r="BS287" s="23">
        <f t="shared" si="2295"/>
        <v>0</v>
      </c>
      <c r="BT287" s="23">
        <f t="shared" si="2295"/>
        <v>0</v>
      </c>
      <c r="BU287" s="23">
        <f t="shared" si="2295"/>
        <v>0</v>
      </c>
    </row>
    <row r="288" spans="1:73" ht="15.75" customHeight="1" thickBot="1" x14ac:dyDescent="0.25">
      <c r="A288" s="71" t="s">
        <v>780</v>
      </c>
      <c r="B288" s="120">
        <f t="shared" ref="B288:BI288" si="2296">SUM(B285:B287)</f>
        <v>0</v>
      </c>
      <c r="C288" s="120">
        <f t="shared" si="2296"/>
        <v>0</v>
      </c>
      <c r="D288" s="120">
        <f t="shared" si="2296"/>
        <v>0</v>
      </c>
      <c r="E288" s="120">
        <f t="shared" si="2296"/>
        <v>0</v>
      </c>
      <c r="F288" s="120">
        <f t="shared" si="2296"/>
        <v>0</v>
      </c>
      <c r="G288" s="120">
        <f t="shared" si="2296"/>
        <v>0</v>
      </c>
      <c r="H288" s="120">
        <f t="shared" si="2296"/>
        <v>0</v>
      </c>
      <c r="I288" s="120">
        <f t="shared" si="2296"/>
        <v>0</v>
      </c>
      <c r="J288" s="120">
        <f t="shared" si="2296"/>
        <v>0</v>
      </c>
      <c r="K288" s="120">
        <f t="shared" si="2296"/>
        <v>0</v>
      </c>
      <c r="L288" s="120">
        <f t="shared" si="2296"/>
        <v>0</v>
      </c>
      <c r="M288" s="120">
        <f t="shared" si="2296"/>
        <v>0</v>
      </c>
      <c r="N288" s="120">
        <f t="shared" si="2296"/>
        <v>0</v>
      </c>
      <c r="O288" s="120">
        <f t="shared" si="2296"/>
        <v>0</v>
      </c>
      <c r="P288" s="120">
        <f t="shared" si="2296"/>
        <v>0</v>
      </c>
      <c r="Q288" s="120">
        <f t="shared" si="2296"/>
        <v>0</v>
      </c>
      <c r="R288" s="120">
        <f t="shared" si="2296"/>
        <v>0</v>
      </c>
      <c r="S288" s="120">
        <f t="shared" si="2296"/>
        <v>0</v>
      </c>
      <c r="T288" s="120">
        <f t="shared" si="2296"/>
        <v>0</v>
      </c>
      <c r="U288" s="120">
        <f t="shared" si="2296"/>
        <v>0</v>
      </c>
      <c r="V288" s="120">
        <f t="shared" si="2296"/>
        <v>0</v>
      </c>
      <c r="W288" s="120">
        <f t="shared" si="2296"/>
        <v>0</v>
      </c>
      <c r="X288" s="120">
        <f t="shared" si="2296"/>
        <v>0</v>
      </c>
      <c r="Y288" s="120">
        <f t="shared" si="2296"/>
        <v>0</v>
      </c>
      <c r="Z288" s="120">
        <f t="shared" si="2296"/>
        <v>0</v>
      </c>
      <c r="AA288" s="120">
        <f t="shared" si="2296"/>
        <v>0</v>
      </c>
      <c r="AB288" s="120">
        <f t="shared" si="2296"/>
        <v>0</v>
      </c>
      <c r="AC288" s="120">
        <f t="shared" si="2296"/>
        <v>0</v>
      </c>
      <c r="AD288" s="120">
        <f t="shared" si="2296"/>
        <v>0</v>
      </c>
      <c r="AE288" s="120">
        <f t="shared" si="2296"/>
        <v>0</v>
      </c>
      <c r="AF288" s="120">
        <f t="shared" si="2296"/>
        <v>0</v>
      </c>
      <c r="AG288" s="120">
        <f t="shared" si="2296"/>
        <v>0</v>
      </c>
      <c r="AH288" s="120">
        <f t="shared" si="2296"/>
        <v>0</v>
      </c>
      <c r="AI288" s="120">
        <f t="shared" si="2296"/>
        <v>0</v>
      </c>
      <c r="AJ288" s="120">
        <f t="shared" si="2296"/>
        <v>0</v>
      </c>
      <c r="AK288" s="120">
        <f t="shared" si="2296"/>
        <v>0</v>
      </c>
      <c r="AL288" s="120">
        <f t="shared" si="2296"/>
        <v>0</v>
      </c>
      <c r="AM288" s="120">
        <f t="shared" si="2296"/>
        <v>0</v>
      </c>
      <c r="AN288" s="120">
        <f t="shared" si="2296"/>
        <v>0</v>
      </c>
      <c r="AO288" s="120">
        <f t="shared" si="2296"/>
        <v>0</v>
      </c>
      <c r="AP288" s="120">
        <f t="shared" si="2296"/>
        <v>0</v>
      </c>
      <c r="AQ288" s="120">
        <f t="shared" si="2296"/>
        <v>0</v>
      </c>
      <c r="AR288" s="120">
        <f t="shared" si="2296"/>
        <v>0</v>
      </c>
      <c r="AS288" s="120">
        <f t="shared" si="2296"/>
        <v>0</v>
      </c>
      <c r="AT288" s="120">
        <f t="shared" si="2296"/>
        <v>0</v>
      </c>
      <c r="AU288" s="120">
        <f t="shared" si="2296"/>
        <v>0</v>
      </c>
      <c r="AV288" s="120">
        <f t="shared" si="2296"/>
        <v>0</v>
      </c>
      <c r="AW288" s="120">
        <f t="shared" si="2296"/>
        <v>0</v>
      </c>
      <c r="AX288" s="120">
        <f t="shared" si="2296"/>
        <v>0</v>
      </c>
      <c r="AY288" s="120">
        <f t="shared" si="2296"/>
        <v>0</v>
      </c>
      <c r="AZ288" s="120">
        <f t="shared" si="2296"/>
        <v>0</v>
      </c>
      <c r="BA288" s="120">
        <f t="shared" si="2296"/>
        <v>0</v>
      </c>
      <c r="BB288" s="120">
        <f t="shared" si="2296"/>
        <v>0</v>
      </c>
      <c r="BC288" s="120">
        <f t="shared" si="2296"/>
        <v>0</v>
      </c>
      <c r="BD288" s="120">
        <f t="shared" si="2296"/>
        <v>0</v>
      </c>
      <c r="BE288" s="120">
        <f t="shared" si="2296"/>
        <v>0</v>
      </c>
      <c r="BF288" s="120">
        <f t="shared" si="2296"/>
        <v>0</v>
      </c>
      <c r="BG288" s="120">
        <f t="shared" si="2296"/>
        <v>0</v>
      </c>
      <c r="BH288" s="120">
        <f t="shared" si="2296"/>
        <v>0</v>
      </c>
      <c r="BI288" s="120">
        <f t="shared" si="2296"/>
        <v>0</v>
      </c>
      <c r="BJ288" s="120">
        <f t="shared" ref="BJ288:BU288" si="2297">SUM(BJ285:BJ287)</f>
        <v>0</v>
      </c>
      <c r="BK288" s="120">
        <f t="shared" si="2297"/>
        <v>0</v>
      </c>
      <c r="BL288" s="120">
        <f t="shared" si="2297"/>
        <v>0</v>
      </c>
      <c r="BM288" s="120">
        <f t="shared" si="2297"/>
        <v>0</v>
      </c>
      <c r="BN288" s="120">
        <f t="shared" si="2297"/>
        <v>0</v>
      </c>
      <c r="BO288" s="120">
        <f t="shared" si="2297"/>
        <v>0</v>
      </c>
      <c r="BP288" s="120">
        <f t="shared" si="2297"/>
        <v>0</v>
      </c>
      <c r="BQ288" s="120">
        <f t="shared" si="2297"/>
        <v>0</v>
      </c>
      <c r="BR288" s="120">
        <f t="shared" si="2297"/>
        <v>0</v>
      </c>
      <c r="BS288" s="120">
        <f t="shared" si="2297"/>
        <v>0</v>
      </c>
      <c r="BT288" s="120">
        <f t="shared" si="2297"/>
        <v>0</v>
      </c>
      <c r="BU288" s="120">
        <f t="shared" si="2297"/>
        <v>0</v>
      </c>
    </row>
    <row r="289" spans="1:73" ht="15.75" customHeight="1" thickTop="1" x14ac:dyDescent="0.2">
      <c r="A289" s="71"/>
      <c r="B289" s="265"/>
      <c r="C289" s="265"/>
      <c r="D289" s="265"/>
      <c r="E289" s="265"/>
      <c r="F289" s="265"/>
      <c r="G289" s="265"/>
      <c r="H289" s="265"/>
      <c r="I289" s="265"/>
      <c r="J289" s="265"/>
      <c r="K289" s="265"/>
      <c r="L289" s="265"/>
      <c r="M289" s="265"/>
      <c r="N289" s="265"/>
      <c r="O289" s="265"/>
      <c r="P289" s="265"/>
      <c r="Q289" s="265"/>
      <c r="R289" s="265"/>
      <c r="S289" s="265"/>
      <c r="T289" s="265"/>
      <c r="U289" s="265"/>
      <c r="V289" s="265"/>
      <c r="W289" s="265"/>
      <c r="X289" s="265"/>
      <c r="Y289" s="265"/>
      <c r="Z289" s="265"/>
      <c r="AA289" s="265"/>
      <c r="AB289" s="265"/>
      <c r="AC289" s="265"/>
      <c r="AD289" s="265"/>
      <c r="AE289" s="265"/>
      <c r="AF289" s="265"/>
      <c r="AG289" s="265"/>
      <c r="AH289" s="265"/>
      <c r="AI289" s="265"/>
      <c r="AJ289" s="265"/>
      <c r="AK289" s="265"/>
      <c r="AL289" s="265"/>
      <c r="AM289" s="265"/>
      <c r="AN289" s="265"/>
      <c r="AO289" s="265"/>
      <c r="AP289" s="265"/>
      <c r="AQ289" s="265"/>
      <c r="AR289" s="265"/>
      <c r="AS289" s="265"/>
      <c r="AT289" s="265"/>
      <c r="AU289" s="265"/>
      <c r="AV289" s="265"/>
      <c r="AW289" s="265"/>
      <c r="AX289" s="265"/>
      <c r="AY289" s="265"/>
      <c r="AZ289" s="265"/>
      <c r="BA289" s="265"/>
      <c r="BB289" s="265"/>
      <c r="BC289" s="265"/>
      <c r="BD289" s="265"/>
      <c r="BE289" s="265"/>
      <c r="BF289" s="265"/>
      <c r="BG289" s="265"/>
      <c r="BH289" s="265"/>
      <c r="BI289" s="265"/>
      <c r="BJ289" s="265"/>
      <c r="BK289" s="265"/>
      <c r="BL289" s="265"/>
      <c r="BM289" s="265"/>
      <c r="BN289" s="265"/>
      <c r="BO289" s="265"/>
      <c r="BP289" s="265"/>
      <c r="BQ289" s="265"/>
      <c r="BR289" s="265"/>
      <c r="BS289" s="265"/>
      <c r="BT289" s="265"/>
      <c r="BU289" s="265"/>
    </row>
    <row r="290" spans="1:73" ht="15.75" customHeight="1" x14ac:dyDescent="0.2">
      <c r="A290" s="125" t="s">
        <v>326</v>
      </c>
      <c r="B290" s="128">
        <v>46023</v>
      </c>
      <c r="C290" s="128">
        <v>46054</v>
      </c>
      <c r="D290" s="128">
        <v>46082</v>
      </c>
      <c r="E290" s="128">
        <v>46113</v>
      </c>
      <c r="F290" s="128">
        <v>46143</v>
      </c>
      <c r="G290" s="128">
        <v>46174</v>
      </c>
      <c r="H290" s="128">
        <v>46204</v>
      </c>
      <c r="I290" s="128">
        <v>46235</v>
      </c>
      <c r="J290" s="128">
        <v>46266</v>
      </c>
      <c r="K290" s="128">
        <v>46296</v>
      </c>
      <c r="L290" s="128">
        <v>46327</v>
      </c>
      <c r="M290" s="128">
        <v>46357</v>
      </c>
      <c r="N290" s="128">
        <v>46388</v>
      </c>
      <c r="O290" s="128">
        <v>46419</v>
      </c>
      <c r="P290" s="128">
        <v>46447</v>
      </c>
      <c r="Q290" s="128">
        <v>46478</v>
      </c>
      <c r="R290" s="128">
        <v>46508</v>
      </c>
      <c r="S290" s="128">
        <v>46539</v>
      </c>
      <c r="T290" s="128">
        <v>46569</v>
      </c>
      <c r="U290" s="128">
        <v>46600</v>
      </c>
      <c r="V290" s="128">
        <v>46631</v>
      </c>
      <c r="W290" s="128">
        <v>46661</v>
      </c>
      <c r="X290" s="128">
        <v>46692</v>
      </c>
      <c r="Y290" s="128">
        <v>46722</v>
      </c>
      <c r="Z290" s="128">
        <v>46753</v>
      </c>
      <c r="AA290" s="128">
        <v>46784</v>
      </c>
      <c r="AB290" s="128">
        <v>46813</v>
      </c>
      <c r="AC290" s="128">
        <v>46844</v>
      </c>
      <c r="AD290" s="128">
        <v>46874</v>
      </c>
      <c r="AE290" s="128">
        <v>46905</v>
      </c>
      <c r="AF290" s="128">
        <v>46935</v>
      </c>
      <c r="AG290" s="128">
        <v>46966</v>
      </c>
      <c r="AH290" s="128">
        <v>46997</v>
      </c>
      <c r="AI290" s="128">
        <v>47027</v>
      </c>
      <c r="AJ290" s="128">
        <v>47058</v>
      </c>
      <c r="AK290" s="128">
        <v>47088</v>
      </c>
      <c r="AL290" s="128">
        <v>47119</v>
      </c>
      <c r="AM290" s="128">
        <v>47150</v>
      </c>
      <c r="AN290" s="128">
        <v>47178</v>
      </c>
      <c r="AO290" s="128">
        <v>47209</v>
      </c>
      <c r="AP290" s="128">
        <v>47239</v>
      </c>
      <c r="AQ290" s="128">
        <v>47270</v>
      </c>
      <c r="AR290" s="128">
        <v>47300</v>
      </c>
      <c r="AS290" s="128">
        <v>47331</v>
      </c>
      <c r="AT290" s="128">
        <v>47362</v>
      </c>
      <c r="AU290" s="128">
        <v>47392</v>
      </c>
      <c r="AV290" s="128">
        <v>47423</v>
      </c>
      <c r="AW290" s="128">
        <v>47453</v>
      </c>
      <c r="AX290" s="128">
        <v>47484</v>
      </c>
      <c r="AY290" s="128">
        <v>47515</v>
      </c>
      <c r="AZ290" s="128">
        <v>47543</v>
      </c>
      <c r="BA290" s="128">
        <v>47574</v>
      </c>
      <c r="BB290" s="128">
        <v>47604</v>
      </c>
      <c r="BC290" s="128">
        <v>47635</v>
      </c>
      <c r="BD290" s="128">
        <v>47665</v>
      </c>
      <c r="BE290" s="128">
        <v>47696</v>
      </c>
      <c r="BF290" s="128">
        <v>47727</v>
      </c>
      <c r="BG290" s="128">
        <v>47757</v>
      </c>
      <c r="BH290" s="128">
        <v>47788</v>
      </c>
      <c r="BI290" s="128">
        <v>47818</v>
      </c>
      <c r="BJ290" s="128">
        <v>47849</v>
      </c>
      <c r="BK290" s="128">
        <v>47880</v>
      </c>
      <c r="BL290" s="128">
        <v>47908</v>
      </c>
      <c r="BM290" s="128">
        <v>47939</v>
      </c>
      <c r="BN290" s="128">
        <v>47969</v>
      </c>
      <c r="BO290" s="128">
        <v>48000</v>
      </c>
      <c r="BP290" s="128">
        <v>48030</v>
      </c>
      <c r="BQ290" s="128">
        <v>48061</v>
      </c>
      <c r="BR290" s="128">
        <v>48092</v>
      </c>
      <c r="BS290" s="128">
        <v>48122</v>
      </c>
      <c r="BT290" s="128">
        <v>48153</v>
      </c>
      <c r="BU290" s="128">
        <v>48183</v>
      </c>
    </row>
    <row r="291" spans="1:73" ht="15.75" customHeight="1" x14ac:dyDescent="0.15">
      <c r="A291" s="286" t="s">
        <v>339</v>
      </c>
      <c r="B291" s="287" t="s">
        <v>340</v>
      </c>
      <c r="C291" s="287"/>
      <c r="D291" s="284"/>
      <c r="E291" s="284"/>
      <c r="F291" s="284"/>
      <c r="G291" s="284"/>
      <c r="H291" s="284"/>
      <c r="I291" s="284"/>
      <c r="J291" s="284"/>
      <c r="K291" s="284"/>
      <c r="L291" s="284"/>
      <c r="M291" s="284"/>
      <c r="N291" s="284"/>
      <c r="O291" s="284"/>
      <c r="P291" s="284"/>
      <c r="Q291" s="284"/>
      <c r="R291" s="284"/>
      <c r="S291" s="284"/>
      <c r="T291" s="284"/>
      <c r="U291" s="284"/>
      <c r="V291" s="284"/>
      <c r="W291" s="284"/>
      <c r="X291" s="284"/>
      <c r="Y291" s="284"/>
      <c r="Z291" s="284"/>
      <c r="AA291" s="284"/>
      <c r="AB291" s="284"/>
      <c r="AC291" s="284"/>
      <c r="AD291" s="284"/>
      <c r="AE291" s="284"/>
      <c r="AF291" s="284"/>
      <c r="AG291" s="284"/>
      <c r="AH291" s="284"/>
      <c r="AI291" s="284"/>
      <c r="AJ291" s="284"/>
      <c r="AK291" s="284"/>
      <c r="AL291" s="284"/>
      <c r="AM291" s="284"/>
      <c r="AN291" s="284"/>
      <c r="AO291" s="284"/>
      <c r="AP291" s="284"/>
      <c r="AQ291" s="284"/>
      <c r="AR291" s="284"/>
      <c r="AS291" s="284"/>
      <c r="AT291" s="284"/>
      <c r="AU291" s="284"/>
      <c r="AV291" s="284"/>
      <c r="AW291" s="284"/>
      <c r="AX291" s="284"/>
      <c r="AY291" s="284"/>
      <c r="AZ291" s="284"/>
      <c r="BA291" s="284"/>
      <c r="BB291" s="284"/>
      <c r="BC291" s="284"/>
      <c r="BD291" s="284"/>
      <c r="BE291" s="284"/>
      <c r="BF291" s="284"/>
      <c r="BG291" s="284"/>
      <c r="BH291" s="284"/>
      <c r="BI291" s="284"/>
      <c r="BJ291" s="284"/>
      <c r="BK291" s="284"/>
      <c r="BL291" s="284"/>
      <c r="BM291" s="284"/>
      <c r="BN291" s="284"/>
      <c r="BO291" s="284"/>
      <c r="BP291" s="284"/>
      <c r="BQ291" s="284"/>
      <c r="BR291" s="284"/>
      <c r="BS291" s="284"/>
      <c r="BT291" s="284"/>
      <c r="BU291" s="284"/>
    </row>
    <row r="292" spans="1:73" ht="15.75" customHeight="1" x14ac:dyDescent="0.2">
      <c r="A292" s="63" t="s">
        <v>305</v>
      </c>
      <c r="B292" s="129">
        <f t="shared" ref="B292:BI292" si="2298">MIN((((B74*$B$65*$B$62)/12+(B76*$C$65*$C$62)/12+(B78*$D$65*$D$62)/12)*0.8), 30000)</f>
        <v>0</v>
      </c>
      <c r="C292" s="129">
        <f t="shared" si="2298"/>
        <v>0</v>
      </c>
      <c r="D292" s="129">
        <f t="shared" si="2298"/>
        <v>0</v>
      </c>
      <c r="E292" s="129">
        <f t="shared" si="2298"/>
        <v>0</v>
      </c>
      <c r="F292" s="129">
        <f t="shared" si="2298"/>
        <v>0</v>
      </c>
      <c r="G292" s="129">
        <f t="shared" si="2298"/>
        <v>0</v>
      </c>
      <c r="H292" s="129">
        <f t="shared" si="2298"/>
        <v>0</v>
      </c>
      <c r="I292" s="129">
        <f t="shared" si="2298"/>
        <v>0</v>
      </c>
      <c r="J292" s="129">
        <f t="shared" si="2298"/>
        <v>0</v>
      </c>
      <c r="K292" s="129">
        <f t="shared" si="2298"/>
        <v>0</v>
      </c>
      <c r="L292" s="129">
        <f t="shared" si="2298"/>
        <v>0</v>
      </c>
      <c r="M292" s="129">
        <f t="shared" si="2298"/>
        <v>0</v>
      </c>
      <c r="N292" s="129">
        <f t="shared" si="2298"/>
        <v>6250</v>
      </c>
      <c r="O292" s="129">
        <f t="shared" si="2298"/>
        <v>8333.3333333333339</v>
      </c>
      <c r="P292" s="129">
        <f t="shared" si="2298"/>
        <v>8333.3333333333339</v>
      </c>
      <c r="Q292" s="129">
        <f t="shared" si="2298"/>
        <v>30000</v>
      </c>
      <c r="R292" s="129">
        <f t="shared" si="2298"/>
        <v>30000</v>
      </c>
      <c r="S292" s="129">
        <f t="shared" si="2298"/>
        <v>30000</v>
      </c>
      <c r="T292" s="129">
        <f t="shared" si="2298"/>
        <v>30000</v>
      </c>
      <c r="U292" s="129">
        <f t="shared" si="2298"/>
        <v>30000</v>
      </c>
      <c r="V292" s="129">
        <f t="shared" si="2298"/>
        <v>30000</v>
      </c>
      <c r="W292" s="129">
        <f t="shared" si="2298"/>
        <v>30000</v>
      </c>
      <c r="X292" s="129">
        <f t="shared" si="2298"/>
        <v>30000</v>
      </c>
      <c r="Y292" s="129">
        <f t="shared" si="2298"/>
        <v>30000</v>
      </c>
      <c r="Z292" s="129">
        <f t="shared" si="2298"/>
        <v>30000</v>
      </c>
      <c r="AA292" s="129">
        <f t="shared" si="2298"/>
        <v>30000</v>
      </c>
      <c r="AB292" s="129">
        <f t="shared" si="2298"/>
        <v>30000</v>
      </c>
      <c r="AC292" s="129">
        <f t="shared" si="2298"/>
        <v>30000</v>
      </c>
      <c r="AD292" s="129">
        <f t="shared" si="2298"/>
        <v>30000</v>
      </c>
      <c r="AE292" s="129">
        <f t="shared" si="2298"/>
        <v>30000</v>
      </c>
      <c r="AF292" s="129">
        <f t="shared" si="2298"/>
        <v>30000</v>
      </c>
      <c r="AG292" s="129">
        <f t="shared" si="2298"/>
        <v>30000</v>
      </c>
      <c r="AH292" s="129">
        <f t="shared" si="2298"/>
        <v>30000</v>
      </c>
      <c r="AI292" s="129">
        <f t="shared" si="2298"/>
        <v>30000</v>
      </c>
      <c r="AJ292" s="129">
        <f t="shared" si="2298"/>
        <v>30000</v>
      </c>
      <c r="AK292" s="129">
        <f t="shared" si="2298"/>
        <v>30000</v>
      </c>
      <c r="AL292" s="129">
        <f t="shared" si="2298"/>
        <v>30000</v>
      </c>
      <c r="AM292" s="129">
        <f t="shared" si="2298"/>
        <v>30000</v>
      </c>
      <c r="AN292" s="129">
        <f t="shared" si="2298"/>
        <v>30000</v>
      </c>
      <c r="AO292" s="129">
        <f t="shared" si="2298"/>
        <v>30000</v>
      </c>
      <c r="AP292" s="129">
        <f t="shared" si="2298"/>
        <v>30000</v>
      </c>
      <c r="AQ292" s="129">
        <f t="shared" si="2298"/>
        <v>30000</v>
      </c>
      <c r="AR292" s="129">
        <f t="shared" si="2298"/>
        <v>30000</v>
      </c>
      <c r="AS292" s="129">
        <f t="shared" si="2298"/>
        <v>30000</v>
      </c>
      <c r="AT292" s="129">
        <f t="shared" si="2298"/>
        <v>30000</v>
      </c>
      <c r="AU292" s="129">
        <f t="shared" si="2298"/>
        <v>30000</v>
      </c>
      <c r="AV292" s="129">
        <f t="shared" si="2298"/>
        <v>30000</v>
      </c>
      <c r="AW292" s="129">
        <f t="shared" si="2298"/>
        <v>30000</v>
      </c>
      <c r="AX292" s="129">
        <f t="shared" si="2298"/>
        <v>30000</v>
      </c>
      <c r="AY292" s="129">
        <f t="shared" si="2298"/>
        <v>30000</v>
      </c>
      <c r="AZ292" s="129">
        <f t="shared" si="2298"/>
        <v>30000</v>
      </c>
      <c r="BA292" s="129">
        <f t="shared" si="2298"/>
        <v>30000</v>
      </c>
      <c r="BB292" s="129">
        <f t="shared" si="2298"/>
        <v>30000</v>
      </c>
      <c r="BC292" s="129">
        <f t="shared" si="2298"/>
        <v>30000</v>
      </c>
      <c r="BD292" s="129">
        <f t="shared" si="2298"/>
        <v>30000</v>
      </c>
      <c r="BE292" s="129">
        <f t="shared" si="2298"/>
        <v>30000</v>
      </c>
      <c r="BF292" s="129">
        <f t="shared" si="2298"/>
        <v>30000</v>
      </c>
      <c r="BG292" s="129">
        <f t="shared" si="2298"/>
        <v>30000</v>
      </c>
      <c r="BH292" s="129">
        <f t="shared" si="2298"/>
        <v>30000</v>
      </c>
      <c r="BI292" s="129">
        <f t="shared" si="2298"/>
        <v>30000</v>
      </c>
      <c r="BJ292" s="129">
        <f t="shared" ref="BJ292:BU292" si="2299">MIN((((BJ74*$B$65*$B$62)/12+(BJ76*$C$65*$C$62)/12+(BJ78*$D$65*$D$62)/12)*0.8), 30000)</f>
        <v>30000</v>
      </c>
      <c r="BK292" s="129">
        <f t="shared" si="2299"/>
        <v>30000</v>
      </c>
      <c r="BL292" s="129">
        <f t="shared" si="2299"/>
        <v>30000</v>
      </c>
      <c r="BM292" s="129">
        <f t="shared" si="2299"/>
        <v>30000</v>
      </c>
      <c r="BN292" s="129">
        <f t="shared" si="2299"/>
        <v>30000</v>
      </c>
      <c r="BO292" s="129">
        <f t="shared" si="2299"/>
        <v>30000</v>
      </c>
      <c r="BP292" s="129">
        <f t="shared" si="2299"/>
        <v>30000</v>
      </c>
      <c r="BQ292" s="129">
        <f t="shared" si="2299"/>
        <v>30000</v>
      </c>
      <c r="BR292" s="129">
        <f t="shared" si="2299"/>
        <v>30000</v>
      </c>
      <c r="BS292" s="129">
        <f t="shared" si="2299"/>
        <v>30000</v>
      </c>
      <c r="BT292" s="129">
        <f t="shared" si="2299"/>
        <v>30000</v>
      </c>
      <c r="BU292" s="129">
        <f t="shared" si="2299"/>
        <v>30000</v>
      </c>
    </row>
    <row r="293" spans="1:73" ht="15.75" customHeight="1" x14ac:dyDescent="0.2">
      <c r="A293" s="63" t="s">
        <v>643</v>
      </c>
      <c r="B293" s="129">
        <f t="shared" ref="B293:BI293" si="2300">MIN((((B93*$B$65*$B$62)/12+(B95*$C$65*$C$62)/12+(B97*$D$65*$D$62)/12)*0.8), 30000)</f>
        <v>0</v>
      </c>
      <c r="C293" s="129">
        <f t="shared" si="2300"/>
        <v>0</v>
      </c>
      <c r="D293" s="129">
        <f t="shared" si="2300"/>
        <v>0</v>
      </c>
      <c r="E293" s="129">
        <f t="shared" si="2300"/>
        <v>0</v>
      </c>
      <c r="F293" s="129">
        <f t="shared" si="2300"/>
        <v>0</v>
      </c>
      <c r="G293" s="129">
        <f t="shared" si="2300"/>
        <v>0</v>
      </c>
      <c r="H293" s="129">
        <f t="shared" si="2300"/>
        <v>0</v>
      </c>
      <c r="I293" s="129">
        <f t="shared" si="2300"/>
        <v>0</v>
      </c>
      <c r="J293" s="129">
        <f t="shared" si="2300"/>
        <v>0</v>
      </c>
      <c r="K293" s="129">
        <f t="shared" si="2300"/>
        <v>0</v>
      </c>
      <c r="L293" s="129">
        <f t="shared" si="2300"/>
        <v>0</v>
      </c>
      <c r="M293" s="129">
        <f t="shared" si="2300"/>
        <v>0</v>
      </c>
      <c r="N293" s="129">
        <f t="shared" si="2300"/>
        <v>0</v>
      </c>
      <c r="O293" s="129">
        <f t="shared" si="2300"/>
        <v>0</v>
      </c>
      <c r="P293" s="129">
        <f t="shared" si="2300"/>
        <v>2083.3333333333335</v>
      </c>
      <c r="Q293" s="129">
        <f t="shared" si="2300"/>
        <v>2083.3333333333335</v>
      </c>
      <c r="R293" s="129">
        <f t="shared" si="2300"/>
        <v>2083.3333333333335</v>
      </c>
      <c r="S293" s="129">
        <f t="shared" si="2300"/>
        <v>2083.3333333333335</v>
      </c>
      <c r="T293" s="129">
        <f t="shared" si="2300"/>
        <v>4166.666666666667</v>
      </c>
      <c r="U293" s="129">
        <f t="shared" si="2300"/>
        <v>4166.666666666667</v>
      </c>
      <c r="V293" s="129">
        <f t="shared" si="2300"/>
        <v>4166.666666666667</v>
      </c>
      <c r="W293" s="129">
        <f t="shared" si="2300"/>
        <v>6250</v>
      </c>
      <c r="X293" s="129">
        <f t="shared" si="2300"/>
        <v>6250</v>
      </c>
      <c r="Y293" s="129">
        <f t="shared" si="2300"/>
        <v>6250</v>
      </c>
      <c r="Z293" s="129">
        <f t="shared" si="2300"/>
        <v>6250</v>
      </c>
      <c r="AA293" s="129">
        <f t="shared" si="2300"/>
        <v>8333.3333333333339</v>
      </c>
      <c r="AB293" s="129">
        <f t="shared" si="2300"/>
        <v>10416.666666666666</v>
      </c>
      <c r="AC293" s="129">
        <f t="shared" si="2300"/>
        <v>10416.666666666666</v>
      </c>
      <c r="AD293" s="129">
        <f t="shared" si="2300"/>
        <v>12500</v>
      </c>
      <c r="AE293" s="129">
        <f t="shared" si="2300"/>
        <v>12500</v>
      </c>
      <c r="AF293" s="129">
        <f t="shared" si="2300"/>
        <v>10416.666666666666</v>
      </c>
      <c r="AG293" s="129">
        <f t="shared" si="2300"/>
        <v>12500</v>
      </c>
      <c r="AH293" s="129">
        <f t="shared" si="2300"/>
        <v>16666.666666666668</v>
      </c>
      <c r="AI293" s="129">
        <f t="shared" si="2300"/>
        <v>30000</v>
      </c>
      <c r="AJ293" s="129">
        <f t="shared" si="2300"/>
        <v>30000</v>
      </c>
      <c r="AK293" s="129">
        <f t="shared" si="2300"/>
        <v>30000</v>
      </c>
      <c r="AL293" s="129">
        <f t="shared" si="2300"/>
        <v>30000</v>
      </c>
      <c r="AM293" s="129">
        <f t="shared" si="2300"/>
        <v>30000</v>
      </c>
      <c r="AN293" s="129">
        <f t="shared" si="2300"/>
        <v>30000</v>
      </c>
      <c r="AO293" s="129">
        <f t="shared" si="2300"/>
        <v>30000</v>
      </c>
      <c r="AP293" s="129">
        <f t="shared" si="2300"/>
        <v>30000</v>
      </c>
      <c r="AQ293" s="129">
        <f t="shared" si="2300"/>
        <v>30000</v>
      </c>
      <c r="AR293" s="129">
        <f t="shared" si="2300"/>
        <v>30000</v>
      </c>
      <c r="AS293" s="129">
        <f t="shared" si="2300"/>
        <v>30000</v>
      </c>
      <c r="AT293" s="129">
        <f t="shared" si="2300"/>
        <v>30000</v>
      </c>
      <c r="AU293" s="129">
        <f t="shared" si="2300"/>
        <v>30000</v>
      </c>
      <c r="AV293" s="129">
        <f t="shared" si="2300"/>
        <v>30000</v>
      </c>
      <c r="AW293" s="129">
        <f t="shared" si="2300"/>
        <v>30000</v>
      </c>
      <c r="AX293" s="129">
        <f t="shared" si="2300"/>
        <v>30000</v>
      </c>
      <c r="AY293" s="129">
        <f t="shared" si="2300"/>
        <v>30000</v>
      </c>
      <c r="AZ293" s="129">
        <f t="shared" si="2300"/>
        <v>30000</v>
      </c>
      <c r="BA293" s="129">
        <f t="shared" si="2300"/>
        <v>30000</v>
      </c>
      <c r="BB293" s="129">
        <f t="shared" si="2300"/>
        <v>30000</v>
      </c>
      <c r="BC293" s="129">
        <f t="shared" si="2300"/>
        <v>30000</v>
      </c>
      <c r="BD293" s="129">
        <f t="shared" si="2300"/>
        <v>30000</v>
      </c>
      <c r="BE293" s="129">
        <f t="shared" si="2300"/>
        <v>30000</v>
      </c>
      <c r="BF293" s="129">
        <f t="shared" si="2300"/>
        <v>30000</v>
      </c>
      <c r="BG293" s="129">
        <f t="shared" si="2300"/>
        <v>30000</v>
      </c>
      <c r="BH293" s="129">
        <f t="shared" si="2300"/>
        <v>30000</v>
      </c>
      <c r="BI293" s="129">
        <f t="shared" si="2300"/>
        <v>30000</v>
      </c>
      <c r="BJ293" s="129">
        <f t="shared" ref="BJ293:BU293" si="2301">MIN((((BJ93*$B$65*$B$62)/12+(BJ95*$C$65*$C$62)/12+(BJ97*$D$65*$D$62)/12)*0.8), 30000)</f>
        <v>30000</v>
      </c>
      <c r="BK293" s="129">
        <f t="shared" si="2301"/>
        <v>30000</v>
      </c>
      <c r="BL293" s="129">
        <f t="shared" si="2301"/>
        <v>30000</v>
      </c>
      <c r="BM293" s="129">
        <f t="shared" si="2301"/>
        <v>30000</v>
      </c>
      <c r="BN293" s="129">
        <f t="shared" si="2301"/>
        <v>30000</v>
      </c>
      <c r="BO293" s="129">
        <f t="shared" si="2301"/>
        <v>30000</v>
      </c>
      <c r="BP293" s="129">
        <f t="shared" si="2301"/>
        <v>30000</v>
      </c>
      <c r="BQ293" s="129">
        <f t="shared" si="2301"/>
        <v>30000</v>
      </c>
      <c r="BR293" s="129">
        <f t="shared" si="2301"/>
        <v>30000</v>
      </c>
      <c r="BS293" s="129">
        <f t="shared" si="2301"/>
        <v>30000</v>
      </c>
      <c r="BT293" s="129">
        <f t="shared" si="2301"/>
        <v>30000</v>
      </c>
      <c r="BU293" s="129">
        <f t="shared" si="2301"/>
        <v>30000</v>
      </c>
    </row>
    <row r="294" spans="1:73" ht="15.75" customHeight="1" x14ac:dyDescent="0.2">
      <c r="A294" s="63" t="s">
        <v>644</v>
      </c>
      <c r="B294" s="129">
        <f t="shared" ref="B294:BI294" si="2302">MIN((((B112*$B$65*$B$62)/12+(B114*$C$65*$C$62)/12+(B116*$D$65*$D$62)/12)*0.8), 30000)</f>
        <v>0</v>
      </c>
      <c r="C294" s="129">
        <f t="shared" si="2302"/>
        <v>0</v>
      </c>
      <c r="D294" s="129">
        <f t="shared" si="2302"/>
        <v>0</v>
      </c>
      <c r="E294" s="129">
        <f t="shared" si="2302"/>
        <v>0</v>
      </c>
      <c r="F294" s="129">
        <f t="shared" si="2302"/>
        <v>0</v>
      </c>
      <c r="G294" s="129">
        <f t="shared" si="2302"/>
        <v>0</v>
      </c>
      <c r="H294" s="129">
        <f t="shared" si="2302"/>
        <v>0</v>
      </c>
      <c r="I294" s="129">
        <f t="shared" si="2302"/>
        <v>0</v>
      </c>
      <c r="J294" s="129">
        <f t="shared" si="2302"/>
        <v>0</v>
      </c>
      <c r="K294" s="129">
        <f t="shared" si="2302"/>
        <v>0</v>
      </c>
      <c r="L294" s="129">
        <f t="shared" si="2302"/>
        <v>0</v>
      </c>
      <c r="M294" s="129">
        <f t="shared" si="2302"/>
        <v>0</v>
      </c>
      <c r="N294" s="129">
        <f t="shared" si="2302"/>
        <v>0</v>
      </c>
      <c r="O294" s="129">
        <f t="shared" si="2302"/>
        <v>0</v>
      </c>
      <c r="P294" s="129">
        <f t="shared" si="2302"/>
        <v>0</v>
      </c>
      <c r="Q294" s="129">
        <f t="shared" si="2302"/>
        <v>0</v>
      </c>
      <c r="R294" s="129">
        <f t="shared" si="2302"/>
        <v>0</v>
      </c>
      <c r="S294" s="129">
        <f t="shared" si="2302"/>
        <v>0</v>
      </c>
      <c r="T294" s="129">
        <f t="shared" si="2302"/>
        <v>0</v>
      </c>
      <c r="U294" s="129">
        <f t="shared" si="2302"/>
        <v>0</v>
      </c>
      <c r="V294" s="129">
        <f t="shared" si="2302"/>
        <v>2083.3333333333335</v>
      </c>
      <c r="W294" s="129">
        <f t="shared" si="2302"/>
        <v>2083.3333333333335</v>
      </c>
      <c r="X294" s="129">
        <f t="shared" si="2302"/>
        <v>2083.3333333333335</v>
      </c>
      <c r="Y294" s="129">
        <f t="shared" si="2302"/>
        <v>2083.3333333333335</v>
      </c>
      <c r="Z294" s="129">
        <f t="shared" si="2302"/>
        <v>4166.666666666667</v>
      </c>
      <c r="AA294" s="129">
        <f t="shared" si="2302"/>
        <v>4166.666666666667</v>
      </c>
      <c r="AB294" s="129">
        <f t="shared" si="2302"/>
        <v>4166.666666666667</v>
      </c>
      <c r="AC294" s="129">
        <f t="shared" si="2302"/>
        <v>8333.3333333333339</v>
      </c>
      <c r="AD294" s="129">
        <f t="shared" si="2302"/>
        <v>8333.3333333333339</v>
      </c>
      <c r="AE294" s="129">
        <f t="shared" si="2302"/>
        <v>8333.3333333333339</v>
      </c>
      <c r="AF294" s="129">
        <f t="shared" si="2302"/>
        <v>10416.666666666666</v>
      </c>
      <c r="AG294" s="129">
        <f t="shared" si="2302"/>
        <v>10416.666666666666</v>
      </c>
      <c r="AH294" s="129">
        <f t="shared" si="2302"/>
        <v>8333.3333333333339</v>
      </c>
      <c r="AI294" s="129">
        <f t="shared" si="2302"/>
        <v>10416.666666666666</v>
      </c>
      <c r="AJ294" s="129">
        <f t="shared" si="2302"/>
        <v>14583.333333333332</v>
      </c>
      <c r="AK294" s="129">
        <f t="shared" si="2302"/>
        <v>16666.666666666668</v>
      </c>
      <c r="AL294" s="129">
        <f t="shared" si="2302"/>
        <v>16666.666666666668</v>
      </c>
      <c r="AM294" s="129">
        <f t="shared" si="2302"/>
        <v>30000</v>
      </c>
      <c r="AN294" s="129">
        <f t="shared" si="2302"/>
        <v>30000</v>
      </c>
      <c r="AO294" s="129">
        <f t="shared" si="2302"/>
        <v>30000</v>
      </c>
      <c r="AP294" s="129">
        <f t="shared" si="2302"/>
        <v>30000</v>
      </c>
      <c r="AQ294" s="129">
        <f t="shared" si="2302"/>
        <v>30000</v>
      </c>
      <c r="AR294" s="129">
        <f t="shared" si="2302"/>
        <v>30000</v>
      </c>
      <c r="AS294" s="129">
        <f t="shared" si="2302"/>
        <v>30000</v>
      </c>
      <c r="AT294" s="129">
        <f t="shared" si="2302"/>
        <v>30000</v>
      </c>
      <c r="AU294" s="129">
        <f t="shared" si="2302"/>
        <v>30000</v>
      </c>
      <c r="AV294" s="129">
        <f t="shared" si="2302"/>
        <v>30000</v>
      </c>
      <c r="AW294" s="129">
        <f t="shared" si="2302"/>
        <v>30000</v>
      </c>
      <c r="AX294" s="129">
        <f t="shared" si="2302"/>
        <v>30000</v>
      </c>
      <c r="AY294" s="129">
        <f t="shared" si="2302"/>
        <v>30000</v>
      </c>
      <c r="AZ294" s="129">
        <f t="shared" si="2302"/>
        <v>30000</v>
      </c>
      <c r="BA294" s="129">
        <f t="shared" si="2302"/>
        <v>30000</v>
      </c>
      <c r="BB294" s="129">
        <f t="shared" si="2302"/>
        <v>30000</v>
      </c>
      <c r="BC294" s="129">
        <f t="shared" si="2302"/>
        <v>30000</v>
      </c>
      <c r="BD294" s="129">
        <f t="shared" si="2302"/>
        <v>30000</v>
      </c>
      <c r="BE294" s="129">
        <f t="shared" si="2302"/>
        <v>30000</v>
      </c>
      <c r="BF294" s="129">
        <f t="shared" si="2302"/>
        <v>30000</v>
      </c>
      <c r="BG294" s="129">
        <f t="shared" si="2302"/>
        <v>30000</v>
      </c>
      <c r="BH294" s="129">
        <f t="shared" si="2302"/>
        <v>30000</v>
      </c>
      <c r="BI294" s="129">
        <f t="shared" si="2302"/>
        <v>30000</v>
      </c>
      <c r="BJ294" s="129">
        <f t="shared" ref="BJ294:BU294" si="2303">MIN((((BJ112*$B$65*$B$62)/12+(BJ114*$C$65*$C$62)/12+(BJ116*$D$65*$D$62)/12)*0.8), 30000)</f>
        <v>30000</v>
      </c>
      <c r="BK294" s="129">
        <f t="shared" si="2303"/>
        <v>30000</v>
      </c>
      <c r="BL294" s="129">
        <f t="shared" si="2303"/>
        <v>30000</v>
      </c>
      <c r="BM294" s="129">
        <f t="shared" si="2303"/>
        <v>30000</v>
      </c>
      <c r="BN294" s="129">
        <f t="shared" si="2303"/>
        <v>30000</v>
      </c>
      <c r="BO294" s="129">
        <f t="shared" si="2303"/>
        <v>30000</v>
      </c>
      <c r="BP294" s="129">
        <f t="shared" si="2303"/>
        <v>30000</v>
      </c>
      <c r="BQ294" s="129">
        <f t="shared" si="2303"/>
        <v>30000</v>
      </c>
      <c r="BR294" s="129">
        <f t="shared" si="2303"/>
        <v>30000</v>
      </c>
      <c r="BS294" s="129">
        <f t="shared" si="2303"/>
        <v>30000</v>
      </c>
      <c r="BT294" s="129">
        <f t="shared" si="2303"/>
        <v>30000</v>
      </c>
      <c r="BU294" s="129">
        <f t="shared" si="2303"/>
        <v>30000</v>
      </c>
    </row>
    <row r="295" spans="1:73" ht="15.75" customHeight="1" x14ac:dyDescent="0.2">
      <c r="A295" s="63" t="s">
        <v>645</v>
      </c>
      <c r="B295" s="129">
        <f t="shared" ref="B295:BI295" si="2304">MIN((((B130*$B$65*$B$62)/12+(B132*$C$65*$C$62)/12+(B134*$D$65*$D$62)/12)*0.8), 30000)</f>
        <v>0</v>
      </c>
      <c r="C295" s="129">
        <f t="shared" si="2304"/>
        <v>0</v>
      </c>
      <c r="D295" s="129">
        <f t="shared" si="2304"/>
        <v>0</v>
      </c>
      <c r="E295" s="129">
        <f t="shared" si="2304"/>
        <v>0</v>
      </c>
      <c r="F295" s="129">
        <f t="shared" si="2304"/>
        <v>0</v>
      </c>
      <c r="G295" s="129">
        <f t="shared" si="2304"/>
        <v>0</v>
      </c>
      <c r="H295" s="129">
        <f t="shared" si="2304"/>
        <v>0</v>
      </c>
      <c r="I295" s="129">
        <f t="shared" si="2304"/>
        <v>0</v>
      </c>
      <c r="J295" s="129">
        <f t="shared" si="2304"/>
        <v>0</v>
      </c>
      <c r="K295" s="129">
        <f t="shared" si="2304"/>
        <v>0</v>
      </c>
      <c r="L295" s="129">
        <f t="shared" si="2304"/>
        <v>0</v>
      </c>
      <c r="M295" s="129">
        <f t="shared" si="2304"/>
        <v>0</v>
      </c>
      <c r="N295" s="129">
        <f t="shared" si="2304"/>
        <v>0</v>
      </c>
      <c r="O295" s="129">
        <f t="shared" si="2304"/>
        <v>0</v>
      </c>
      <c r="P295" s="129">
        <f t="shared" si="2304"/>
        <v>0</v>
      </c>
      <c r="Q295" s="129">
        <f t="shared" si="2304"/>
        <v>0</v>
      </c>
      <c r="R295" s="129">
        <f t="shared" si="2304"/>
        <v>0</v>
      </c>
      <c r="S295" s="129">
        <f t="shared" si="2304"/>
        <v>0</v>
      </c>
      <c r="T295" s="129">
        <f t="shared" si="2304"/>
        <v>0</v>
      </c>
      <c r="U295" s="129">
        <f t="shared" si="2304"/>
        <v>0</v>
      </c>
      <c r="V295" s="129">
        <f t="shared" si="2304"/>
        <v>0</v>
      </c>
      <c r="W295" s="129">
        <f t="shared" si="2304"/>
        <v>0</v>
      </c>
      <c r="X295" s="129">
        <f t="shared" si="2304"/>
        <v>0</v>
      </c>
      <c r="Y295" s="129">
        <f t="shared" si="2304"/>
        <v>0</v>
      </c>
      <c r="Z295" s="129">
        <f t="shared" si="2304"/>
        <v>2083.3333333333335</v>
      </c>
      <c r="AA295" s="129">
        <f t="shared" si="2304"/>
        <v>2083.3333333333335</v>
      </c>
      <c r="AB295" s="129">
        <f t="shared" si="2304"/>
        <v>2083.3333333333335</v>
      </c>
      <c r="AC295" s="129">
        <f t="shared" si="2304"/>
        <v>2083.3333333333335</v>
      </c>
      <c r="AD295" s="129">
        <f t="shared" si="2304"/>
        <v>2083.3333333333335</v>
      </c>
      <c r="AE295" s="129">
        <f t="shared" si="2304"/>
        <v>4166.666666666667</v>
      </c>
      <c r="AF295" s="129">
        <f t="shared" si="2304"/>
        <v>4166.666666666667</v>
      </c>
      <c r="AG295" s="129">
        <f t="shared" si="2304"/>
        <v>4166.666666666667</v>
      </c>
      <c r="AH295" s="129">
        <f t="shared" si="2304"/>
        <v>4166.666666666667</v>
      </c>
      <c r="AI295" s="129">
        <f t="shared" si="2304"/>
        <v>6250</v>
      </c>
      <c r="AJ295" s="129">
        <f t="shared" si="2304"/>
        <v>10416.666666666666</v>
      </c>
      <c r="AK295" s="129">
        <f t="shared" si="2304"/>
        <v>10416.666666666666</v>
      </c>
      <c r="AL295" s="129">
        <f t="shared" si="2304"/>
        <v>10416.666666666666</v>
      </c>
      <c r="AM295" s="129">
        <f t="shared" si="2304"/>
        <v>10416.666666666666</v>
      </c>
      <c r="AN295" s="129">
        <f t="shared" si="2304"/>
        <v>14583.333333333332</v>
      </c>
      <c r="AO295" s="129">
        <f t="shared" si="2304"/>
        <v>30000</v>
      </c>
      <c r="AP295" s="129">
        <f t="shared" si="2304"/>
        <v>30000</v>
      </c>
      <c r="AQ295" s="129">
        <f t="shared" si="2304"/>
        <v>30000</v>
      </c>
      <c r="AR295" s="129">
        <f t="shared" si="2304"/>
        <v>30000</v>
      </c>
      <c r="AS295" s="129">
        <f t="shared" si="2304"/>
        <v>30000</v>
      </c>
      <c r="AT295" s="129">
        <f t="shared" si="2304"/>
        <v>30000</v>
      </c>
      <c r="AU295" s="129">
        <f t="shared" si="2304"/>
        <v>30000</v>
      </c>
      <c r="AV295" s="129">
        <f t="shared" si="2304"/>
        <v>30000</v>
      </c>
      <c r="AW295" s="129">
        <f t="shared" si="2304"/>
        <v>30000</v>
      </c>
      <c r="AX295" s="129">
        <f t="shared" si="2304"/>
        <v>30000</v>
      </c>
      <c r="AY295" s="129">
        <f t="shared" si="2304"/>
        <v>30000</v>
      </c>
      <c r="AZ295" s="129">
        <f t="shared" si="2304"/>
        <v>30000</v>
      </c>
      <c r="BA295" s="129">
        <f t="shared" si="2304"/>
        <v>30000</v>
      </c>
      <c r="BB295" s="129">
        <f t="shared" si="2304"/>
        <v>30000</v>
      </c>
      <c r="BC295" s="129">
        <f t="shared" si="2304"/>
        <v>30000</v>
      </c>
      <c r="BD295" s="129">
        <f t="shared" si="2304"/>
        <v>30000</v>
      </c>
      <c r="BE295" s="129">
        <f t="shared" si="2304"/>
        <v>30000</v>
      </c>
      <c r="BF295" s="129">
        <f t="shared" si="2304"/>
        <v>30000</v>
      </c>
      <c r="BG295" s="129">
        <f t="shared" si="2304"/>
        <v>30000</v>
      </c>
      <c r="BH295" s="129">
        <f t="shared" si="2304"/>
        <v>30000</v>
      </c>
      <c r="BI295" s="129">
        <f t="shared" si="2304"/>
        <v>30000</v>
      </c>
      <c r="BJ295" s="129">
        <f t="shared" ref="BJ295:BU295" si="2305">MIN((((BJ130*$B$65*$B$62)/12+(BJ132*$C$65*$C$62)/12+(BJ134*$D$65*$D$62)/12)*0.8), 30000)</f>
        <v>30000</v>
      </c>
      <c r="BK295" s="129">
        <f t="shared" si="2305"/>
        <v>30000</v>
      </c>
      <c r="BL295" s="129">
        <f t="shared" si="2305"/>
        <v>30000</v>
      </c>
      <c r="BM295" s="129">
        <f t="shared" si="2305"/>
        <v>30000</v>
      </c>
      <c r="BN295" s="129">
        <f t="shared" si="2305"/>
        <v>30000</v>
      </c>
      <c r="BO295" s="129">
        <f t="shared" si="2305"/>
        <v>30000</v>
      </c>
      <c r="BP295" s="129">
        <f t="shared" si="2305"/>
        <v>30000</v>
      </c>
      <c r="BQ295" s="129">
        <f t="shared" si="2305"/>
        <v>30000</v>
      </c>
      <c r="BR295" s="129">
        <f t="shared" si="2305"/>
        <v>30000</v>
      </c>
      <c r="BS295" s="129">
        <f t="shared" si="2305"/>
        <v>30000</v>
      </c>
      <c r="BT295" s="129">
        <f t="shared" si="2305"/>
        <v>30000</v>
      </c>
      <c r="BU295" s="129">
        <f t="shared" si="2305"/>
        <v>30000</v>
      </c>
    </row>
    <row r="296" spans="1:73" ht="15.75" customHeight="1" x14ac:dyDescent="0.2">
      <c r="A296" s="63" t="s">
        <v>652</v>
      </c>
      <c r="B296" s="129">
        <f>MIN((((B148*$B$65*$B$62)/12+(B150*$C$65*$C$62)/12+(B152*$D$65*$D$62)/12)*0.8), 30000)</f>
        <v>0</v>
      </c>
      <c r="C296" s="129">
        <f t="shared" ref="C296:BI296" si="2306">MIN((((C148*$B$65*$B$62)/12+(C150*$C$65*$C$62)/12+(C152*$D$65*$D$62)/12)*0.8), 30000)</f>
        <v>0</v>
      </c>
      <c r="D296" s="129">
        <f t="shared" si="2306"/>
        <v>0</v>
      </c>
      <c r="E296" s="129">
        <f t="shared" si="2306"/>
        <v>0</v>
      </c>
      <c r="F296" s="129">
        <f t="shared" si="2306"/>
        <v>0</v>
      </c>
      <c r="G296" s="129">
        <f t="shared" si="2306"/>
        <v>0</v>
      </c>
      <c r="H296" s="129">
        <f t="shared" si="2306"/>
        <v>0</v>
      </c>
      <c r="I296" s="129">
        <f t="shared" si="2306"/>
        <v>0</v>
      </c>
      <c r="J296" s="129">
        <f t="shared" si="2306"/>
        <v>0</v>
      </c>
      <c r="K296" s="129">
        <f t="shared" si="2306"/>
        <v>0</v>
      </c>
      <c r="L296" s="129">
        <f t="shared" si="2306"/>
        <v>0</v>
      </c>
      <c r="M296" s="129">
        <f t="shared" si="2306"/>
        <v>0</v>
      </c>
      <c r="N296" s="129">
        <f t="shared" si="2306"/>
        <v>0</v>
      </c>
      <c r="O296" s="129">
        <f t="shared" si="2306"/>
        <v>0</v>
      </c>
      <c r="P296" s="129">
        <f t="shared" si="2306"/>
        <v>0</v>
      </c>
      <c r="Q296" s="129">
        <f t="shared" si="2306"/>
        <v>0</v>
      </c>
      <c r="R296" s="129">
        <f t="shared" si="2306"/>
        <v>0</v>
      </c>
      <c r="S296" s="129">
        <f t="shared" si="2306"/>
        <v>0</v>
      </c>
      <c r="T296" s="129">
        <f t="shared" si="2306"/>
        <v>0</v>
      </c>
      <c r="U296" s="129">
        <f t="shared" si="2306"/>
        <v>0</v>
      </c>
      <c r="V296" s="129">
        <f t="shared" si="2306"/>
        <v>0</v>
      </c>
      <c r="W296" s="129">
        <f t="shared" si="2306"/>
        <v>0</v>
      </c>
      <c r="X296" s="129">
        <f t="shared" si="2306"/>
        <v>0</v>
      </c>
      <c r="Y296" s="129">
        <f t="shared" si="2306"/>
        <v>0</v>
      </c>
      <c r="Z296" s="129">
        <f t="shared" si="2306"/>
        <v>0</v>
      </c>
      <c r="AA296" s="129">
        <f t="shared" si="2306"/>
        <v>0</v>
      </c>
      <c r="AB296" s="129">
        <f t="shared" si="2306"/>
        <v>0</v>
      </c>
      <c r="AC296" s="129">
        <f t="shared" si="2306"/>
        <v>0</v>
      </c>
      <c r="AD296" s="129">
        <f t="shared" si="2306"/>
        <v>0</v>
      </c>
      <c r="AE296" s="129">
        <f t="shared" si="2306"/>
        <v>0</v>
      </c>
      <c r="AF296" s="129">
        <f t="shared" si="2306"/>
        <v>2083.3333333333335</v>
      </c>
      <c r="AG296" s="129">
        <f t="shared" si="2306"/>
        <v>2083.3333333333335</v>
      </c>
      <c r="AH296" s="129">
        <f t="shared" si="2306"/>
        <v>2083.3333333333335</v>
      </c>
      <c r="AI296" s="129">
        <f t="shared" si="2306"/>
        <v>2083.3333333333335</v>
      </c>
      <c r="AJ296" s="129">
        <f t="shared" si="2306"/>
        <v>4166.666666666667</v>
      </c>
      <c r="AK296" s="129">
        <f t="shared" si="2306"/>
        <v>4166.666666666667</v>
      </c>
      <c r="AL296" s="129">
        <f t="shared" si="2306"/>
        <v>4166.666666666667</v>
      </c>
      <c r="AM296" s="129">
        <f t="shared" si="2306"/>
        <v>6250</v>
      </c>
      <c r="AN296" s="129">
        <f t="shared" si="2306"/>
        <v>12500</v>
      </c>
      <c r="AO296" s="129">
        <f t="shared" si="2306"/>
        <v>12500</v>
      </c>
      <c r="AP296" s="129">
        <f t="shared" si="2306"/>
        <v>14583.333333333336</v>
      </c>
      <c r="AQ296" s="129">
        <f t="shared" si="2306"/>
        <v>14583.333333333336</v>
      </c>
      <c r="AR296" s="129">
        <f t="shared" si="2306"/>
        <v>16666.666666666668</v>
      </c>
      <c r="AS296" s="129">
        <f t="shared" si="2306"/>
        <v>30000</v>
      </c>
      <c r="AT296" s="129">
        <f t="shared" si="2306"/>
        <v>30000</v>
      </c>
      <c r="AU296" s="129">
        <f t="shared" si="2306"/>
        <v>30000</v>
      </c>
      <c r="AV296" s="129">
        <f t="shared" si="2306"/>
        <v>30000</v>
      </c>
      <c r="AW296" s="129">
        <f t="shared" si="2306"/>
        <v>30000</v>
      </c>
      <c r="AX296" s="129">
        <f t="shared" si="2306"/>
        <v>30000</v>
      </c>
      <c r="AY296" s="129">
        <f t="shared" si="2306"/>
        <v>30000</v>
      </c>
      <c r="AZ296" s="129">
        <f t="shared" si="2306"/>
        <v>30000</v>
      </c>
      <c r="BA296" s="129">
        <f t="shared" si="2306"/>
        <v>30000</v>
      </c>
      <c r="BB296" s="129">
        <f t="shared" si="2306"/>
        <v>30000</v>
      </c>
      <c r="BC296" s="129">
        <f t="shared" si="2306"/>
        <v>30000</v>
      </c>
      <c r="BD296" s="129">
        <f t="shared" si="2306"/>
        <v>30000</v>
      </c>
      <c r="BE296" s="129">
        <f t="shared" si="2306"/>
        <v>30000</v>
      </c>
      <c r="BF296" s="129">
        <f t="shared" si="2306"/>
        <v>30000</v>
      </c>
      <c r="BG296" s="129">
        <f t="shared" si="2306"/>
        <v>30000</v>
      </c>
      <c r="BH296" s="129">
        <f t="shared" si="2306"/>
        <v>30000</v>
      </c>
      <c r="BI296" s="129">
        <f t="shared" si="2306"/>
        <v>30000</v>
      </c>
      <c r="BJ296" s="129">
        <f t="shared" ref="BJ296:BU296" si="2307">MIN((((BJ148*$B$65*$B$62)/12+(BJ150*$C$65*$C$62)/12+(BJ152*$D$65*$D$62)/12)*0.8), 30000)</f>
        <v>30000</v>
      </c>
      <c r="BK296" s="129">
        <f t="shared" si="2307"/>
        <v>30000</v>
      </c>
      <c r="BL296" s="129">
        <f t="shared" si="2307"/>
        <v>30000</v>
      </c>
      <c r="BM296" s="129">
        <f t="shared" si="2307"/>
        <v>30000</v>
      </c>
      <c r="BN296" s="129">
        <f t="shared" si="2307"/>
        <v>30000</v>
      </c>
      <c r="BO296" s="129">
        <f t="shared" si="2307"/>
        <v>30000</v>
      </c>
      <c r="BP296" s="129">
        <f t="shared" si="2307"/>
        <v>30000</v>
      </c>
      <c r="BQ296" s="129">
        <f t="shared" si="2307"/>
        <v>30000</v>
      </c>
      <c r="BR296" s="129">
        <f t="shared" si="2307"/>
        <v>30000</v>
      </c>
      <c r="BS296" s="129">
        <f t="shared" si="2307"/>
        <v>30000</v>
      </c>
      <c r="BT296" s="129">
        <f t="shared" si="2307"/>
        <v>30000</v>
      </c>
      <c r="BU296" s="129">
        <f t="shared" si="2307"/>
        <v>30000</v>
      </c>
    </row>
    <row r="297" spans="1:73" ht="15.75" customHeight="1" x14ac:dyDescent="0.2">
      <c r="A297" s="63" t="s">
        <v>653</v>
      </c>
      <c r="B297" s="129">
        <f>MIN((((B166*$B$65*$B$62)/12+(B168*$C$65*$C$62)/12+(B170*$D$65*$D$62)/12)*0.8), 30000)</f>
        <v>0</v>
      </c>
      <c r="C297" s="129">
        <f t="shared" ref="C297:BI297" si="2308">MIN((((C166*$B$65*$B$62)/12+(C168*$C$65*$C$62)/12+(C170*$D$65*$D$62)/12)*0.8), 30000)</f>
        <v>0</v>
      </c>
      <c r="D297" s="129">
        <f t="shared" si="2308"/>
        <v>0</v>
      </c>
      <c r="E297" s="129">
        <f t="shared" si="2308"/>
        <v>0</v>
      </c>
      <c r="F297" s="129">
        <f t="shared" si="2308"/>
        <v>0</v>
      </c>
      <c r="G297" s="129">
        <f t="shared" si="2308"/>
        <v>0</v>
      </c>
      <c r="H297" s="129">
        <f t="shared" si="2308"/>
        <v>0</v>
      </c>
      <c r="I297" s="129">
        <f t="shared" si="2308"/>
        <v>0</v>
      </c>
      <c r="J297" s="129">
        <f t="shared" si="2308"/>
        <v>0</v>
      </c>
      <c r="K297" s="129">
        <f t="shared" si="2308"/>
        <v>0</v>
      </c>
      <c r="L297" s="129">
        <f t="shared" si="2308"/>
        <v>0</v>
      </c>
      <c r="M297" s="129">
        <f t="shared" si="2308"/>
        <v>0</v>
      </c>
      <c r="N297" s="129">
        <f t="shared" si="2308"/>
        <v>0</v>
      </c>
      <c r="O297" s="129">
        <f t="shared" si="2308"/>
        <v>0</v>
      </c>
      <c r="P297" s="129">
        <f t="shared" si="2308"/>
        <v>0</v>
      </c>
      <c r="Q297" s="129">
        <f t="shared" si="2308"/>
        <v>0</v>
      </c>
      <c r="R297" s="129">
        <f t="shared" si="2308"/>
        <v>0</v>
      </c>
      <c r="S297" s="129">
        <f t="shared" si="2308"/>
        <v>0</v>
      </c>
      <c r="T297" s="129">
        <f t="shared" si="2308"/>
        <v>0</v>
      </c>
      <c r="U297" s="129">
        <f t="shared" si="2308"/>
        <v>0</v>
      </c>
      <c r="V297" s="129">
        <f t="shared" si="2308"/>
        <v>0</v>
      </c>
      <c r="W297" s="129">
        <f t="shared" si="2308"/>
        <v>0</v>
      </c>
      <c r="X297" s="129">
        <f t="shared" si="2308"/>
        <v>0</v>
      </c>
      <c r="Y297" s="129">
        <f t="shared" si="2308"/>
        <v>0</v>
      </c>
      <c r="Z297" s="129">
        <f t="shared" si="2308"/>
        <v>0</v>
      </c>
      <c r="AA297" s="129">
        <f t="shared" si="2308"/>
        <v>0</v>
      </c>
      <c r="AB297" s="129">
        <f t="shared" si="2308"/>
        <v>0</v>
      </c>
      <c r="AC297" s="129">
        <f t="shared" si="2308"/>
        <v>0</v>
      </c>
      <c r="AD297" s="129">
        <f t="shared" si="2308"/>
        <v>0</v>
      </c>
      <c r="AE297" s="129">
        <f t="shared" si="2308"/>
        <v>0</v>
      </c>
      <c r="AF297" s="129">
        <f t="shared" si="2308"/>
        <v>0</v>
      </c>
      <c r="AG297" s="129">
        <f t="shared" si="2308"/>
        <v>0</v>
      </c>
      <c r="AH297" s="129">
        <f t="shared" si="2308"/>
        <v>0</v>
      </c>
      <c r="AI297" s="129">
        <f t="shared" si="2308"/>
        <v>0</v>
      </c>
      <c r="AJ297" s="129">
        <f t="shared" si="2308"/>
        <v>0</v>
      </c>
      <c r="AK297" s="129">
        <f t="shared" si="2308"/>
        <v>0</v>
      </c>
      <c r="AL297" s="129">
        <f t="shared" si="2308"/>
        <v>0</v>
      </c>
      <c r="AM297" s="129">
        <f t="shared" si="2308"/>
        <v>0</v>
      </c>
      <c r="AN297" s="129">
        <f t="shared" si="2308"/>
        <v>0</v>
      </c>
      <c r="AO297" s="129">
        <f t="shared" si="2308"/>
        <v>0</v>
      </c>
      <c r="AP297" s="129">
        <f t="shared" si="2308"/>
        <v>0</v>
      </c>
      <c r="AQ297" s="129">
        <f t="shared" si="2308"/>
        <v>0</v>
      </c>
      <c r="AR297" s="129">
        <f t="shared" si="2308"/>
        <v>0</v>
      </c>
      <c r="AS297" s="129">
        <f t="shared" si="2308"/>
        <v>0</v>
      </c>
      <c r="AT297" s="129">
        <f t="shared" si="2308"/>
        <v>0</v>
      </c>
      <c r="AU297" s="129">
        <f t="shared" si="2308"/>
        <v>0</v>
      </c>
      <c r="AV297" s="129">
        <f t="shared" si="2308"/>
        <v>0</v>
      </c>
      <c r="AW297" s="129">
        <f t="shared" si="2308"/>
        <v>0</v>
      </c>
      <c r="AX297" s="129">
        <f t="shared" si="2308"/>
        <v>0</v>
      </c>
      <c r="AY297" s="129">
        <f t="shared" si="2308"/>
        <v>0</v>
      </c>
      <c r="AZ297" s="129">
        <f t="shared" si="2308"/>
        <v>0</v>
      </c>
      <c r="BA297" s="129">
        <f t="shared" si="2308"/>
        <v>0</v>
      </c>
      <c r="BB297" s="129">
        <f t="shared" si="2308"/>
        <v>0</v>
      </c>
      <c r="BC297" s="129">
        <f t="shared" si="2308"/>
        <v>0</v>
      </c>
      <c r="BD297" s="129">
        <f t="shared" si="2308"/>
        <v>0</v>
      </c>
      <c r="BE297" s="129">
        <f t="shared" si="2308"/>
        <v>0</v>
      </c>
      <c r="BF297" s="129">
        <f t="shared" si="2308"/>
        <v>0</v>
      </c>
      <c r="BG297" s="129">
        <f t="shared" si="2308"/>
        <v>0</v>
      </c>
      <c r="BH297" s="129">
        <f t="shared" si="2308"/>
        <v>0</v>
      </c>
      <c r="BI297" s="129">
        <f t="shared" si="2308"/>
        <v>0</v>
      </c>
      <c r="BJ297" s="129">
        <f t="shared" ref="BJ297:BU297" si="2309">MIN((((BJ166*$B$65*$B$62)/12+(BJ168*$C$65*$C$62)/12+(BJ170*$D$65*$D$62)/12)*0.8), 30000)</f>
        <v>0</v>
      </c>
      <c r="BK297" s="129">
        <f t="shared" si="2309"/>
        <v>0</v>
      </c>
      <c r="BL297" s="129">
        <f t="shared" si="2309"/>
        <v>0</v>
      </c>
      <c r="BM297" s="129">
        <f t="shared" si="2309"/>
        <v>0</v>
      </c>
      <c r="BN297" s="129">
        <f t="shared" si="2309"/>
        <v>0</v>
      </c>
      <c r="BO297" s="129">
        <f t="shared" si="2309"/>
        <v>0</v>
      </c>
      <c r="BP297" s="129">
        <f t="shared" si="2309"/>
        <v>0</v>
      </c>
      <c r="BQ297" s="129">
        <f t="shared" si="2309"/>
        <v>0</v>
      </c>
      <c r="BR297" s="129">
        <f t="shared" si="2309"/>
        <v>0</v>
      </c>
      <c r="BS297" s="129">
        <f t="shared" si="2309"/>
        <v>0</v>
      </c>
      <c r="BT297" s="129">
        <f t="shared" si="2309"/>
        <v>0</v>
      </c>
      <c r="BU297" s="129">
        <f t="shared" si="2309"/>
        <v>0</v>
      </c>
    </row>
    <row r="298" spans="1:73" ht="15.75" customHeight="1" x14ac:dyDescent="0.2">
      <c r="A298" s="63" t="s">
        <v>800</v>
      </c>
      <c r="B298" s="129">
        <f>MIN((((B184*$B$65*$B$62)/12+(B186*$C$65*$C$62)/12+(B188*$D$65*$D$62)/12)*0.8), 30000)</f>
        <v>0</v>
      </c>
      <c r="C298" s="129">
        <f t="shared" ref="C298:BI298" si="2310">MIN((((C184*$B$65*$B$62)/12+(C186*$C$65*$C$62)/12+(C188*$D$65*$D$62)/12)*0.8), 30000)</f>
        <v>0</v>
      </c>
      <c r="D298" s="129">
        <f t="shared" si="2310"/>
        <v>0</v>
      </c>
      <c r="E298" s="129">
        <f t="shared" si="2310"/>
        <v>0</v>
      </c>
      <c r="F298" s="129">
        <f t="shared" si="2310"/>
        <v>0</v>
      </c>
      <c r="G298" s="129">
        <f t="shared" si="2310"/>
        <v>0</v>
      </c>
      <c r="H298" s="129">
        <f t="shared" si="2310"/>
        <v>0</v>
      </c>
      <c r="I298" s="129">
        <f t="shared" si="2310"/>
        <v>0</v>
      </c>
      <c r="J298" s="129">
        <f t="shared" si="2310"/>
        <v>0</v>
      </c>
      <c r="K298" s="129">
        <f t="shared" si="2310"/>
        <v>0</v>
      </c>
      <c r="L298" s="129">
        <f t="shared" si="2310"/>
        <v>0</v>
      </c>
      <c r="M298" s="129">
        <f t="shared" si="2310"/>
        <v>0</v>
      </c>
      <c r="N298" s="129">
        <f t="shared" si="2310"/>
        <v>0</v>
      </c>
      <c r="O298" s="129">
        <f t="shared" si="2310"/>
        <v>0</v>
      </c>
      <c r="P298" s="129">
        <f t="shared" si="2310"/>
        <v>0</v>
      </c>
      <c r="Q298" s="129">
        <f t="shared" si="2310"/>
        <v>0</v>
      </c>
      <c r="R298" s="129">
        <f t="shared" si="2310"/>
        <v>0</v>
      </c>
      <c r="S298" s="129">
        <f t="shared" si="2310"/>
        <v>0</v>
      </c>
      <c r="T298" s="129">
        <f t="shared" si="2310"/>
        <v>0</v>
      </c>
      <c r="U298" s="129">
        <f t="shared" si="2310"/>
        <v>0</v>
      </c>
      <c r="V298" s="129">
        <f t="shared" si="2310"/>
        <v>0</v>
      </c>
      <c r="W298" s="129">
        <f t="shared" si="2310"/>
        <v>0</v>
      </c>
      <c r="X298" s="129">
        <f t="shared" si="2310"/>
        <v>0</v>
      </c>
      <c r="Y298" s="129">
        <f t="shared" si="2310"/>
        <v>0</v>
      </c>
      <c r="Z298" s="129">
        <f t="shared" si="2310"/>
        <v>0</v>
      </c>
      <c r="AA298" s="129">
        <f t="shared" si="2310"/>
        <v>0</v>
      </c>
      <c r="AB298" s="129">
        <f t="shared" si="2310"/>
        <v>0</v>
      </c>
      <c r="AC298" s="129">
        <f t="shared" si="2310"/>
        <v>0</v>
      </c>
      <c r="AD298" s="129">
        <f t="shared" si="2310"/>
        <v>0</v>
      </c>
      <c r="AE298" s="129">
        <f t="shared" si="2310"/>
        <v>0</v>
      </c>
      <c r="AF298" s="129">
        <f t="shared" si="2310"/>
        <v>0</v>
      </c>
      <c r="AG298" s="129">
        <f t="shared" si="2310"/>
        <v>0</v>
      </c>
      <c r="AH298" s="129">
        <f t="shared" si="2310"/>
        <v>0</v>
      </c>
      <c r="AI298" s="129">
        <f t="shared" si="2310"/>
        <v>0</v>
      </c>
      <c r="AJ298" s="129">
        <f t="shared" si="2310"/>
        <v>0</v>
      </c>
      <c r="AK298" s="129">
        <f t="shared" si="2310"/>
        <v>0</v>
      </c>
      <c r="AL298" s="129">
        <f t="shared" si="2310"/>
        <v>0</v>
      </c>
      <c r="AM298" s="129">
        <f t="shared" si="2310"/>
        <v>0</v>
      </c>
      <c r="AN298" s="129">
        <f t="shared" si="2310"/>
        <v>0</v>
      </c>
      <c r="AO298" s="129">
        <f t="shared" si="2310"/>
        <v>0</v>
      </c>
      <c r="AP298" s="129">
        <f t="shared" si="2310"/>
        <v>0</v>
      </c>
      <c r="AQ298" s="129">
        <f t="shared" si="2310"/>
        <v>0</v>
      </c>
      <c r="AR298" s="129">
        <f t="shared" si="2310"/>
        <v>0</v>
      </c>
      <c r="AS298" s="129">
        <f t="shared" si="2310"/>
        <v>0</v>
      </c>
      <c r="AT298" s="129">
        <f t="shared" si="2310"/>
        <v>0</v>
      </c>
      <c r="AU298" s="129">
        <f t="shared" si="2310"/>
        <v>0</v>
      </c>
      <c r="AV298" s="129">
        <f t="shared" si="2310"/>
        <v>0</v>
      </c>
      <c r="AW298" s="129">
        <f t="shared" si="2310"/>
        <v>0</v>
      </c>
      <c r="AX298" s="129">
        <f t="shared" si="2310"/>
        <v>0</v>
      </c>
      <c r="AY298" s="129">
        <f t="shared" si="2310"/>
        <v>0</v>
      </c>
      <c r="AZ298" s="129">
        <f t="shared" si="2310"/>
        <v>0</v>
      </c>
      <c r="BA298" s="129">
        <f t="shared" si="2310"/>
        <v>0</v>
      </c>
      <c r="BB298" s="129">
        <f t="shared" si="2310"/>
        <v>0</v>
      </c>
      <c r="BC298" s="129">
        <f t="shared" si="2310"/>
        <v>0</v>
      </c>
      <c r="BD298" s="129">
        <f t="shared" si="2310"/>
        <v>0</v>
      </c>
      <c r="BE298" s="129">
        <f t="shared" si="2310"/>
        <v>0</v>
      </c>
      <c r="BF298" s="129">
        <f t="shared" si="2310"/>
        <v>0</v>
      </c>
      <c r="BG298" s="129">
        <f t="shared" si="2310"/>
        <v>0</v>
      </c>
      <c r="BH298" s="129">
        <f t="shared" si="2310"/>
        <v>0</v>
      </c>
      <c r="BI298" s="129">
        <f t="shared" si="2310"/>
        <v>0</v>
      </c>
      <c r="BJ298" s="129">
        <f t="shared" ref="BJ298:BU298" si="2311">MIN((((BJ184*$B$65*$B$62)/12+(BJ186*$C$65*$C$62)/12+(BJ188*$D$65*$D$62)/12)*0.8), 30000)</f>
        <v>0</v>
      </c>
      <c r="BK298" s="129">
        <f t="shared" si="2311"/>
        <v>0</v>
      </c>
      <c r="BL298" s="129">
        <f t="shared" si="2311"/>
        <v>0</v>
      </c>
      <c r="BM298" s="129">
        <f t="shared" si="2311"/>
        <v>0</v>
      </c>
      <c r="BN298" s="129">
        <f t="shared" si="2311"/>
        <v>0</v>
      </c>
      <c r="BO298" s="129">
        <f t="shared" si="2311"/>
        <v>0</v>
      </c>
      <c r="BP298" s="129">
        <f t="shared" si="2311"/>
        <v>0</v>
      </c>
      <c r="BQ298" s="129">
        <f t="shared" si="2311"/>
        <v>0</v>
      </c>
      <c r="BR298" s="129">
        <f t="shared" si="2311"/>
        <v>0</v>
      </c>
      <c r="BS298" s="129">
        <f t="shared" si="2311"/>
        <v>0</v>
      </c>
      <c r="BT298" s="129">
        <f t="shared" si="2311"/>
        <v>0</v>
      </c>
      <c r="BU298" s="129">
        <f t="shared" si="2311"/>
        <v>0</v>
      </c>
    </row>
    <row r="299" spans="1:73" ht="15.75" customHeight="1" x14ac:dyDescent="0.2">
      <c r="A299" s="63" t="s">
        <v>801</v>
      </c>
      <c r="B299" s="129">
        <f>MIN((((B202*$B$65*$B$62)/12+(B204*$C$65*$C$62)/12+(B206*$D$65*$D$62)/12)*0.8), 30000)</f>
        <v>0</v>
      </c>
      <c r="C299" s="129">
        <f t="shared" ref="C299:BI299" si="2312">MIN((((C202*$B$65*$B$62)/12+(C204*$C$65*$C$62)/12+(C206*$D$65*$D$62)/12)*0.8), 30000)</f>
        <v>0</v>
      </c>
      <c r="D299" s="129">
        <f t="shared" si="2312"/>
        <v>0</v>
      </c>
      <c r="E299" s="129">
        <f t="shared" si="2312"/>
        <v>0</v>
      </c>
      <c r="F299" s="129">
        <f t="shared" si="2312"/>
        <v>0</v>
      </c>
      <c r="G299" s="129">
        <f t="shared" si="2312"/>
        <v>0</v>
      </c>
      <c r="H299" s="129">
        <f t="shared" si="2312"/>
        <v>0</v>
      </c>
      <c r="I299" s="129">
        <f t="shared" si="2312"/>
        <v>0</v>
      </c>
      <c r="J299" s="129">
        <f t="shared" si="2312"/>
        <v>0</v>
      </c>
      <c r="K299" s="129">
        <f t="shared" si="2312"/>
        <v>0</v>
      </c>
      <c r="L299" s="129">
        <f t="shared" si="2312"/>
        <v>0</v>
      </c>
      <c r="M299" s="129">
        <f t="shared" si="2312"/>
        <v>0</v>
      </c>
      <c r="N299" s="129">
        <f t="shared" si="2312"/>
        <v>0</v>
      </c>
      <c r="O299" s="129">
        <f t="shared" si="2312"/>
        <v>0</v>
      </c>
      <c r="P299" s="129">
        <f t="shared" si="2312"/>
        <v>0</v>
      </c>
      <c r="Q299" s="129">
        <f t="shared" si="2312"/>
        <v>0</v>
      </c>
      <c r="R299" s="129">
        <f t="shared" si="2312"/>
        <v>0</v>
      </c>
      <c r="S299" s="129">
        <f t="shared" si="2312"/>
        <v>0</v>
      </c>
      <c r="T299" s="129">
        <f t="shared" si="2312"/>
        <v>0</v>
      </c>
      <c r="U299" s="129">
        <f t="shared" si="2312"/>
        <v>0</v>
      </c>
      <c r="V299" s="129">
        <f t="shared" si="2312"/>
        <v>0</v>
      </c>
      <c r="W299" s="129">
        <f t="shared" si="2312"/>
        <v>0</v>
      </c>
      <c r="X299" s="129">
        <f t="shared" si="2312"/>
        <v>0</v>
      </c>
      <c r="Y299" s="129">
        <f t="shared" si="2312"/>
        <v>0</v>
      </c>
      <c r="Z299" s="129">
        <f t="shared" si="2312"/>
        <v>0</v>
      </c>
      <c r="AA299" s="129">
        <f t="shared" si="2312"/>
        <v>0</v>
      </c>
      <c r="AB299" s="129">
        <f t="shared" si="2312"/>
        <v>0</v>
      </c>
      <c r="AC299" s="129">
        <f t="shared" si="2312"/>
        <v>0</v>
      </c>
      <c r="AD299" s="129">
        <f t="shared" si="2312"/>
        <v>0</v>
      </c>
      <c r="AE299" s="129">
        <f t="shared" si="2312"/>
        <v>0</v>
      </c>
      <c r="AF299" s="129">
        <f t="shared" si="2312"/>
        <v>0</v>
      </c>
      <c r="AG299" s="129">
        <f t="shared" si="2312"/>
        <v>0</v>
      </c>
      <c r="AH299" s="129">
        <f t="shared" si="2312"/>
        <v>0</v>
      </c>
      <c r="AI299" s="129">
        <f t="shared" si="2312"/>
        <v>0</v>
      </c>
      <c r="AJ299" s="129">
        <f t="shared" si="2312"/>
        <v>0</v>
      </c>
      <c r="AK299" s="129">
        <f t="shared" si="2312"/>
        <v>0</v>
      </c>
      <c r="AL299" s="129">
        <f t="shared" si="2312"/>
        <v>0</v>
      </c>
      <c r="AM299" s="129">
        <f t="shared" si="2312"/>
        <v>0</v>
      </c>
      <c r="AN299" s="129">
        <f t="shared" si="2312"/>
        <v>0</v>
      </c>
      <c r="AO299" s="129">
        <f t="shared" si="2312"/>
        <v>0</v>
      </c>
      <c r="AP299" s="129">
        <f t="shared" si="2312"/>
        <v>0</v>
      </c>
      <c r="AQ299" s="129">
        <f t="shared" si="2312"/>
        <v>0</v>
      </c>
      <c r="AR299" s="129">
        <f t="shared" si="2312"/>
        <v>0</v>
      </c>
      <c r="AS299" s="129">
        <f t="shared" si="2312"/>
        <v>0</v>
      </c>
      <c r="AT299" s="129">
        <f t="shared" si="2312"/>
        <v>0</v>
      </c>
      <c r="AU299" s="129">
        <f t="shared" si="2312"/>
        <v>0</v>
      </c>
      <c r="AV299" s="129">
        <f t="shared" si="2312"/>
        <v>0</v>
      </c>
      <c r="AW299" s="129">
        <f t="shared" si="2312"/>
        <v>0</v>
      </c>
      <c r="AX299" s="129">
        <f t="shared" si="2312"/>
        <v>0</v>
      </c>
      <c r="AY299" s="129">
        <f t="shared" si="2312"/>
        <v>0</v>
      </c>
      <c r="AZ299" s="129">
        <f t="shared" si="2312"/>
        <v>0</v>
      </c>
      <c r="BA299" s="129">
        <f t="shared" si="2312"/>
        <v>0</v>
      </c>
      <c r="BB299" s="129">
        <f t="shared" si="2312"/>
        <v>0</v>
      </c>
      <c r="BC299" s="129">
        <f t="shared" si="2312"/>
        <v>0</v>
      </c>
      <c r="BD299" s="129">
        <f t="shared" si="2312"/>
        <v>0</v>
      </c>
      <c r="BE299" s="129">
        <f t="shared" si="2312"/>
        <v>0</v>
      </c>
      <c r="BF299" s="129">
        <f t="shared" si="2312"/>
        <v>0</v>
      </c>
      <c r="BG299" s="129">
        <f t="shared" si="2312"/>
        <v>0</v>
      </c>
      <c r="BH299" s="129">
        <f t="shared" si="2312"/>
        <v>0</v>
      </c>
      <c r="BI299" s="129">
        <f t="shared" si="2312"/>
        <v>0</v>
      </c>
      <c r="BJ299" s="129">
        <f t="shared" ref="BJ299:BU299" si="2313">MIN((((BJ202*$B$65*$B$62)/12+(BJ204*$C$65*$C$62)/12+(BJ206*$D$65*$D$62)/12)*0.8), 30000)</f>
        <v>0</v>
      </c>
      <c r="BK299" s="129">
        <f t="shared" si="2313"/>
        <v>0</v>
      </c>
      <c r="BL299" s="129">
        <f t="shared" si="2313"/>
        <v>0</v>
      </c>
      <c r="BM299" s="129">
        <f t="shared" si="2313"/>
        <v>0</v>
      </c>
      <c r="BN299" s="129">
        <f t="shared" si="2313"/>
        <v>0</v>
      </c>
      <c r="BO299" s="129">
        <f t="shared" si="2313"/>
        <v>0</v>
      </c>
      <c r="BP299" s="129">
        <f t="shared" si="2313"/>
        <v>0</v>
      </c>
      <c r="BQ299" s="129">
        <f t="shared" si="2313"/>
        <v>0</v>
      </c>
      <c r="BR299" s="129">
        <f t="shared" si="2313"/>
        <v>0</v>
      </c>
      <c r="BS299" s="129">
        <f t="shared" si="2313"/>
        <v>0</v>
      </c>
      <c r="BT299" s="129">
        <f t="shared" si="2313"/>
        <v>0</v>
      </c>
      <c r="BU299" s="129">
        <f t="shared" si="2313"/>
        <v>0</v>
      </c>
    </row>
    <row r="300" spans="1:73" ht="15.75" customHeight="1" x14ac:dyDescent="0.2">
      <c r="A300" s="63" t="s">
        <v>802</v>
      </c>
      <c r="B300" s="129">
        <f>MIN((((B220*$B$65*$B$62)/12+(B222*$C$65*$C$62)/12+(B224*$D$65*$D$62)/12)*0.8), 30000)</f>
        <v>0</v>
      </c>
      <c r="C300" s="129">
        <f t="shared" ref="C300:BI300" si="2314">MIN((((C220*$B$65*$B$62)/12+(C222*$C$65*$C$62)/12+(C224*$D$65*$D$62)/12)*0.8), 30000)</f>
        <v>0</v>
      </c>
      <c r="D300" s="129">
        <f t="shared" si="2314"/>
        <v>0</v>
      </c>
      <c r="E300" s="129">
        <f t="shared" si="2314"/>
        <v>0</v>
      </c>
      <c r="F300" s="129">
        <f t="shared" si="2314"/>
        <v>0</v>
      </c>
      <c r="G300" s="129">
        <f t="shared" si="2314"/>
        <v>0</v>
      </c>
      <c r="H300" s="129">
        <f t="shared" si="2314"/>
        <v>0</v>
      </c>
      <c r="I300" s="129">
        <f t="shared" si="2314"/>
        <v>0</v>
      </c>
      <c r="J300" s="129">
        <f t="shared" si="2314"/>
        <v>0</v>
      </c>
      <c r="K300" s="129">
        <f t="shared" si="2314"/>
        <v>0</v>
      </c>
      <c r="L300" s="129">
        <f t="shared" si="2314"/>
        <v>0</v>
      </c>
      <c r="M300" s="129">
        <f t="shared" si="2314"/>
        <v>0</v>
      </c>
      <c r="N300" s="129">
        <f t="shared" si="2314"/>
        <v>0</v>
      </c>
      <c r="O300" s="129">
        <f t="shared" si="2314"/>
        <v>0</v>
      </c>
      <c r="P300" s="129">
        <f t="shared" si="2314"/>
        <v>0</v>
      </c>
      <c r="Q300" s="129">
        <f t="shared" si="2314"/>
        <v>0</v>
      </c>
      <c r="R300" s="129">
        <f t="shared" si="2314"/>
        <v>0</v>
      </c>
      <c r="S300" s="129">
        <f t="shared" si="2314"/>
        <v>0</v>
      </c>
      <c r="T300" s="129">
        <f t="shared" si="2314"/>
        <v>0</v>
      </c>
      <c r="U300" s="129">
        <f t="shared" si="2314"/>
        <v>0</v>
      </c>
      <c r="V300" s="129">
        <f t="shared" si="2314"/>
        <v>0</v>
      </c>
      <c r="W300" s="129">
        <f t="shared" si="2314"/>
        <v>0</v>
      </c>
      <c r="X300" s="129">
        <f t="shared" si="2314"/>
        <v>0</v>
      </c>
      <c r="Y300" s="129">
        <f t="shared" si="2314"/>
        <v>0</v>
      </c>
      <c r="Z300" s="129">
        <f t="shared" si="2314"/>
        <v>0</v>
      </c>
      <c r="AA300" s="129">
        <f t="shared" si="2314"/>
        <v>0</v>
      </c>
      <c r="AB300" s="129">
        <f t="shared" si="2314"/>
        <v>0</v>
      </c>
      <c r="AC300" s="129">
        <f t="shared" si="2314"/>
        <v>0</v>
      </c>
      <c r="AD300" s="129">
        <f t="shared" si="2314"/>
        <v>0</v>
      </c>
      <c r="AE300" s="129">
        <f t="shared" si="2314"/>
        <v>0</v>
      </c>
      <c r="AF300" s="129">
        <f t="shared" si="2314"/>
        <v>0</v>
      </c>
      <c r="AG300" s="129">
        <f t="shared" si="2314"/>
        <v>0</v>
      </c>
      <c r="AH300" s="129">
        <f t="shared" si="2314"/>
        <v>0</v>
      </c>
      <c r="AI300" s="129">
        <f t="shared" si="2314"/>
        <v>0</v>
      </c>
      <c r="AJ300" s="129">
        <f t="shared" si="2314"/>
        <v>0</v>
      </c>
      <c r="AK300" s="129">
        <f t="shared" si="2314"/>
        <v>0</v>
      </c>
      <c r="AL300" s="129">
        <f t="shared" si="2314"/>
        <v>0</v>
      </c>
      <c r="AM300" s="129">
        <f t="shared" si="2314"/>
        <v>0</v>
      </c>
      <c r="AN300" s="129">
        <f t="shared" si="2314"/>
        <v>0</v>
      </c>
      <c r="AO300" s="129">
        <f t="shared" si="2314"/>
        <v>0</v>
      </c>
      <c r="AP300" s="129">
        <f t="shared" si="2314"/>
        <v>0</v>
      </c>
      <c r="AQ300" s="129">
        <f t="shared" si="2314"/>
        <v>0</v>
      </c>
      <c r="AR300" s="129">
        <f t="shared" si="2314"/>
        <v>0</v>
      </c>
      <c r="AS300" s="129">
        <f t="shared" si="2314"/>
        <v>0</v>
      </c>
      <c r="AT300" s="129">
        <f t="shared" si="2314"/>
        <v>0</v>
      </c>
      <c r="AU300" s="129">
        <f t="shared" si="2314"/>
        <v>0</v>
      </c>
      <c r="AV300" s="129">
        <f t="shared" si="2314"/>
        <v>0</v>
      </c>
      <c r="AW300" s="129">
        <f t="shared" si="2314"/>
        <v>0</v>
      </c>
      <c r="AX300" s="129">
        <f t="shared" si="2314"/>
        <v>0</v>
      </c>
      <c r="AY300" s="129">
        <f t="shared" si="2314"/>
        <v>0</v>
      </c>
      <c r="AZ300" s="129">
        <f t="shared" si="2314"/>
        <v>0</v>
      </c>
      <c r="BA300" s="129">
        <f t="shared" si="2314"/>
        <v>0</v>
      </c>
      <c r="BB300" s="129">
        <f t="shared" si="2314"/>
        <v>0</v>
      </c>
      <c r="BC300" s="129">
        <f t="shared" si="2314"/>
        <v>0</v>
      </c>
      <c r="BD300" s="129">
        <f t="shared" si="2314"/>
        <v>0</v>
      </c>
      <c r="BE300" s="129">
        <f t="shared" si="2314"/>
        <v>0</v>
      </c>
      <c r="BF300" s="129">
        <f t="shared" si="2314"/>
        <v>0</v>
      </c>
      <c r="BG300" s="129">
        <f t="shared" si="2314"/>
        <v>0</v>
      </c>
      <c r="BH300" s="129">
        <f t="shared" si="2314"/>
        <v>0</v>
      </c>
      <c r="BI300" s="129">
        <f t="shared" si="2314"/>
        <v>0</v>
      </c>
      <c r="BJ300" s="129">
        <f t="shared" ref="BJ300:BU300" si="2315">MIN((((BJ220*$B$65*$B$62)/12+(BJ222*$C$65*$C$62)/12+(BJ224*$D$65*$D$62)/12)*0.8), 30000)</f>
        <v>0</v>
      </c>
      <c r="BK300" s="129">
        <f t="shared" si="2315"/>
        <v>0</v>
      </c>
      <c r="BL300" s="129">
        <f t="shared" si="2315"/>
        <v>0</v>
      </c>
      <c r="BM300" s="129">
        <f t="shared" si="2315"/>
        <v>0</v>
      </c>
      <c r="BN300" s="129">
        <f t="shared" si="2315"/>
        <v>0</v>
      </c>
      <c r="BO300" s="129">
        <f t="shared" si="2315"/>
        <v>0</v>
      </c>
      <c r="BP300" s="129">
        <f t="shared" si="2315"/>
        <v>0</v>
      </c>
      <c r="BQ300" s="129">
        <f t="shared" si="2315"/>
        <v>0</v>
      </c>
      <c r="BR300" s="129">
        <f t="shared" si="2315"/>
        <v>0</v>
      </c>
      <c r="BS300" s="129">
        <f t="shared" si="2315"/>
        <v>0</v>
      </c>
      <c r="BT300" s="129">
        <f t="shared" si="2315"/>
        <v>0</v>
      </c>
      <c r="BU300" s="129">
        <f t="shared" si="2315"/>
        <v>0</v>
      </c>
    </row>
    <row r="301" spans="1:73" ht="15.75" customHeight="1" x14ac:dyDescent="0.2">
      <c r="A301" s="63" t="s">
        <v>803</v>
      </c>
      <c r="B301" s="129">
        <f>MIN((((B238*$B$65*$B$62)/12+(B240*$C$65*$C$62)/12+(B242*$D$65*$D$62)/12)*0.8), 30000)</f>
        <v>0</v>
      </c>
      <c r="C301" s="129">
        <f t="shared" ref="C301:BI301" si="2316">MIN((((C238*$B$65*$B$62)/12+(C240*$C$65*$C$62)/12+(C242*$D$65*$D$62)/12)*0.8), 30000)</f>
        <v>0</v>
      </c>
      <c r="D301" s="129">
        <f t="shared" si="2316"/>
        <v>0</v>
      </c>
      <c r="E301" s="129">
        <f t="shared" si="2316"/>
        <v>0</v>
      </c>
      <c r="F301" s="129">
        <f t="shared" si="2316"/>
        <v>0</v>
      </c>
      <c r="G301" s="129">
        <f t="shared" si="2316"/>
        <v>0</v>
      </c>
      <c r="H301" s="129">
        <f t="shared" si="2316"/>
        <v>0</v>
      </c>
      <c r="I301" s="129">
        <f t="shared" si="2316"/>
        <v>0</v>
      </c>
      <c r="J301" s="129">
        <f t="shared" si="2316"/>
        <v>0</v>
      </c>
      <c r="K301" s="129">
        <f t="shared" si="2316"/>
        <v>0</v>
      </c>
      <c r="L301" s="129">
        <f t="shared" si="2316"/>
        <v>0</v>
      </c>
      <c r="M301" s="129">
        <f t="shared" si="2316"/>
        <v>0</v>
      </c>
      <c r="N301" s="129">
        <f t="shared" si="2316"/>
        <v>0</v>
      </c>
      <c r="O301" s="129">
        <f t="shared" si="2316"/>
        <v>0</v>
      </c>
      <c r="P301" s="129">
        <f t="shared" si="2316"/>
        <v>0</v>
      </c>
      <c r="Q301" s="129">
        <f t="shared" si="2316"/>
        <v>0</v>
      </c>
      <c r="R301" s="129">
        <f t="shared" si="2316"/>
        <v>0</v>
      </c>
      <c r="S301" s="129">
        <f t="shared" si="2316"/>
        <v>0</v>
      </c>
      <c r="T301" s="129">
        <f t="shared" si="2316"/>
        <v>0</v>
      </c>
      <c r="U301" s="129">
        <f t="shared" si="2316"/>
        <v>0</v>
      </c>
      <c r="V301" s="129">
        <f t="shared" si="2316"/>
        <v>0</v>
      </c>
      <c r="W301" s="129">
        <f t="shared" si="2316"/>
        <v>0</v>
      </c>
      <c r="X301" s="129">
        <f t="shared" si="2316"/>
        <v>0</v>
      </c>
      <c r="Y301" s="129">
        <f t="shared" si="2316"/>
        <v>0</v>
      </c>
      <c r="Z301" s="129">
        <f t="shared" si="2316"/>
        <v>0</v>
      </c>
      <c r="AA301" s="129">
        <f t="shared" si="2316"/>
        <v>0</v>
      </c>
      <c r="AB301" s="129">
        <f t="shared" si="2316"/>
        <v>0</v>
      </c>
      <c r="AC301" s="129">
        <f t="shared" si="2316"/>
        <v>0</v>
      </c>
      <c r="AD301" s="129">
        <f t="shared" si="2316"/>
        <v>0</v>
      </c>
      <c r="AE301" s="129">
        <f t="shared" si="2316"/>
        <v>0</v>
      </c>
      <c r="AF301" s="129">
        <f t="shared" si="2316"/>
        <v>0</v>
      </c>
      <c r="AG301" s="129">
        <f t="shared" si="2316"/>
        <v>0</v>
      </c>
      <c r="AH301" s="129">
        <f t="shared" si="2316"/>
        <v>0</v>
      </c>
      <c r="AI301" s="129">
        <f t="shared" si="2316"/>
        <v>0</v>
      </c>
      <c r="AJ301" s="129">
        <f t="shared" si="2316"/>
        <v>0</v>
      </c>
      <c r="AK301" s="129">
        <f t="shared" si="2316"/>
        <v>0</v>
      </c>
      <c r="AL301" s="129">
        <f t="shared" si="2316"/>
        <v>0</v>
      </c>
      <c r="AM301" s="129">
        <f t="shared" si="2316"/>
        <v>0</v>
      </c>
      <c r="AN301" s="129">
        <f t="shared" si="2316"/>
        <v>0</v>
      </c>
      <c r="AO301" s="129">
        <f t="shared" si="2316"/>
        <v>0</v>
      </c>
      <c r="AP301" s="129">
        <f t="shared" si="2316"/>
        <v>0</v>
      </c>
      <c r="AQ301" s="129">
        <f t="shared" si="2316"/>
        <v>0</v>
      </c>
      <c r="AR301" s="129">
        <f t="shared" si="2316"/>
        <v>0</v>
      </c>
      <c r="AS301" s="129">
        <f t="shared" si="2316"/>
        <v>0</v>
      </c>
      <c r="AT301" s="129">
        <f t="shared" si="2316"/>
        <v>0</v>
      </c>
      <c r="AU301" s="129">
        <f t="shared" si="2316"/>
        <v>0</v>
      </c>
      <c r="AV301" s="129">
        <f t="shared" si="2316"/>
        <v>0</v>
      </c>
      <c r="AW301" s="129">
        <f t="shared" si="2316"/>
        <v>0</v>
      </c>
      <c r="AX301" s="129">
        <f t="shared" si="2316"/>
        <v>0</v>
      </c>
      <c r="AY301" s="129">
        <f t="shared" si="2316"/>
        <v>0</v>
      </c>
      <c r="AZ301" s="129">
        <f t="shared" si="2316"/>
        <v>0</v>
      </c>
      <c r="BA301" s="129">
        <f t="shared" si="2316"/>
        <v>0</v>
      </c>
      <c r="BB301" s="129">
        <f t="shared" si="2316"/>
        <v>0</v>
      </c>
      <c r="BC301" s="129">
        <f t="shared" si="2316"/>
        <v>0</v>
      </c>
      <c r="BD301" s="129">
        <f t="shared" si="2316"/>
        <v>0</v>
      </c>
      <c r="BE301" s="129">
        <f t="shared" si="2316"/>
        <v>0</v>
      </c>
      <c r="BF301" s="129">
        <f t="shared" si="2316"/>
        <v>0</v>
      </c>
      <c r="BG301" s="129">
        <f t="shared" si="2316"/>
        <v>0</v>
      </c>
      <c r="BH301" s="129">
        <f t="shared" si="2316"/>
        <v>0</v>
      </c>
      <c r="BI301" s="129">
        <f t="shared" si="2316"/>
        <v>0</v>
      </c>
      <c r="BJ301" s="129">
        <f t="shared" ref="BJ301:BU301" si="2317">MIN((((BJ238*$B$65*$B$62)/12+(BJ240*$C$65*$C$62)/12+(BJ242*$D$65*$D$62)/12)*0.8), 30000)</f>
        <v>0</v>
      </c>
      <c r="BK301" s="129">
        <f t="shared" si="2317"/>
        <v>0</v>
      </c>
      <c r="BL301" s="129">
        <f t="shared" si="2317"/>
        <v>0</v>
      </c>
      <c r="BM301" s="129">
        <f t="shared" si="2317"/>
        <v>0</v>
      </c>
      <c r="BN301" s="129">
        <f t="shared" si="2317"/>
        <v>0</v>
      </c>
      <c r="BO301" s="129">
        <f t="shared" si="2317"/>
        <v>0</v>
      </c>
      <c r="BP301" s="129">
        <f t="shared" si="2317"/>
        <v>0</v>
      </c>
      <c r="BQ301" s="129">
        <f t="shared" si="2317"/>
        <v>0</v>
      </c>
      <c r="BR301" s="129">
        <f t="shared" si="2317"/>
        <v>0</v>
      </c>
      <c r="BS301" s="129">
        <f t="shared" si="2317"/>
        <v>0</v>
      </c>
      <c r="BT301" s="129">
        <f t="shared" si="2317"/>
        <v>0</v>
      </c>
      <c r="BU301" s="129">
        <f t="shared" si="2317"/>
        <v>0</v>
      </c>
    </row>
    <row r="302" spans="1:73" ht="15.75" customHeight="1" x14ac:dyDescent="0.2">
      <c r="A302" s="63" t="s">
        <v>804</v>
      </c>
      <c r="B302" s="129">
        <f>MIN((((B256*$B$65*$B$62)/12+(B258*$C$65*$C$62)/12+(B260*$D$65*$D$62)/12)*0.8), 30000)</f>
        <v>0</v>
      </c>
      <c r="C302" s="129">
        <f t="shared" ref="C302:BI302" si="2318">MIN((((C256*$B$65*$B$62)/12+(C258*$C$65*$C$62)/12+(C260*$D$65*$D$62)/12)*0.8), 30000)</f>
        <v>0</v>
      </c>
      <c r="D302" s="129">
        <f t="shared" si="2318"/>
        <v>0</v>
      </c>
      <c r="E302" s="129">
        <f t="shared" si="2318"/>
        <v>0</v>
      </c>
      <c r="F302" s="129">
        <f t="shared" si="2318"/>
        <v>0</v>
      </c>
      <c r="G302" s="129">
        <f t="shared" si="2318"/>
        <v>0</v>
      </c>
      <c r="H302" s="129">
        <f t="shared" si="2318"/>
        <v>0</v>
      </c>
      <c r="I302" s="129">
        <f t="shared" si="2318"/>
        <v>0</v>
      </c>
      <c r="J302" s="129">
        <f t="shared" si="2318"/>
        <v>0</v>
      </c>
      <c r="K302" s="129">
        <f t="shared" si="2318"/>
        <v>0</v>
      </c>
      <c r="L302" s="129">
        <f t="shared" si="2318"/>
        <v>0</v>
      </c>
      <c r="M302" s="129">
        <f t="shared" si="2318"/>
        <v>0</v>
      </c>
      <c r="N302" s="129">
        <f t="shared" si="2318"/>
        <v>0</v>
      </c>
      <c r="O302" s="129">
        <f t="shared" si="2318"/>
        <v>0</v>
      </c>
      <c r="P302" s="129">
        <f t="shared" si="2318"/>
        <v>0</v>
      </c>
      <c r="Q302" s="129">
        <f t="shared" si="2318"/>
        <v>0</v>
      </c>
      <c r="R302" s="129">
        <f t="shared" si="2318"/>
        <v>0</v>
      </c>
      <c r="S302" s="129">
        <f t="shared" si="2318"/>
        <v>0</v>
      </c>
      <c r="T302" s="129">
        <f t="shared" si="2318"/>
        <v>0</v>
      </c>
      <c r="U302" s="129">
        <f t="shared" si="2318"/>
        <v>0</v>
      </c>
      <c r="V302" s="129">
        <f t="shared" si="2318"/>
        <v>0</v>
      </c>
      <c r="W302" s="129">
        <f t="shared" si="2318"/>
        <v>0</v>
      </c>
      <c r="X302" s="129">
        <f t="shared" si="2318"/>
        <v>0</v>
      </c>
      <c r="Y302" s="129">
        <f t="shared" si="2318"/>
        <v>0</v>
      </c>
      <c r="Z302" s="129">
        <f t="shared" si="2318"/>
        <v>0</v>
      </c>
      <c r="AA302" s="129">
        <f t="shared" si="2318"/>
        <v>0</v>
      </c>
      <c r="AB302" s="129">
        <f t="shared" si="2318"/>
        <v>0</v>
      </c>
      <c r="AC302" s="129">
        <f t="shared" si="2318"/>
        <v>0</v>
      </c>
      <c r="AD302" s="129">
        <f t="shared" si="2318"/>
        <v>0</v>
      </c>
      <c r="AE302" s="129">
        <f t="shared" si="2318"/>
        <v>0</v>
      </c>
      <c r="AF302" s="129">
        <f t="shared" si="2318"/>
        <v>0</v>
      </c>
      <c r="AG302" s="129">
        <f t="shared" si="2318"/>
        <v>0</v>
      </c>
      <c r="AH302" s="129">
        <f t="shared" si="2318"/>
        <v>0</v>
      </c>
      <c r="AI302" s="129">
        <f t="shared" si="2318"/>
        <v>0</v>
      </c>
      <c r="AJ302" s="129">
        <f t="shared" si="2318"/>
        <v>0</v>
      </c>
      <c r="AK302" s="129">
        <f t="shared" si="2318"/>
        <v>0</v>
      </c>
      <c r="AL302" s="129">
        <f t="shared" si="2318"/>
        <v>0</v>
      </c>
      <c r="AM302" s="129">
        <f t="shared" si="2318"/>
        <v>0</v>
      </c>
      <c r="AN302" s="129">
        <f t="shared" si="2318"/>
        <v>0</v>
      </c>
      <c r="AO302" s="129">
        <f t="shared" si="2318"/>
        <v>0</v>
      </c>
      <c r="AP302" s="129">
        <f t="shared" si="2318"/>
        <v>0</v>
      </c>
      <c r="AQ302" s="129">
        <f t="shared" si="2318"/>
        <v>0</v>
      </c>
      <c r="AR302" s="129">
        <f t="shared" si="2318"/>
        <v>0</v>
      </c>
      <c r="AS302" s="129">
        <f t="shared" si="2318"/>
        <v>0</v>
      </c>
      <c r="AT302" s="129">
        <f t="shared" si="2318"/>
        <v>0</v>
      </c>
      <c r="AU302" s="129">
        <f t="shared" si="2318"/>
        <v>0</v>
      </c>
      <c r="AV302" s="129">
        <f t="shared" si="2318"/>
        <v>0</v>
      </c>
      <c r="AW302" s="129">
        <f t="shared" si="2318"/>
        <v>0</v>
      </c>
      <c r="AX302" s="129">
        <f t="shared" si="2318"/>
        <v>0</v>
      </c>
      <c r="AY302" s="129">
        <f t="shared" si="2318"/>
        <v>0</v>
      </c>
      <c r="AZ302" s="129">
        <f t="shared" si="2318"/>
        <v>0</v>
      </c>
      <c r="BA302" s="129">
        <f t="shared" si="2318"/>
        <v>0</v>
      </c>
      <c r="BB302" s="129">
        <f t="shared" si="2318"/>
        <v>0</v>
      </c>
      <c r="BC302" s="129">
        <f t="shared" si="2318"/>
        <v>0</v>
      </c>
      <c r="BD302" s="129">
        <f t="shared" si="2318"/>
        <v>0</v>
      </c>
      <c r="BE302" s="129">
        <f t="shared" si="2318"/>
        <v>0</v>
      </c>
      <c r="BF302" s="129">
        <f t="shared" si="2318"/>
        <v>0</v>
      </c>
      <c r="BG302" s="129">
        <f t="shared" si="2318"/>
        <v>0</v>
      </c>
      <c r="BH302" s="129">
        <f t="shared" si="2318"/>
        <v>0</v>
      </c>
      <c r="BI302" s="129">
        <f t="shared" si="2318"/>
        <v>0</v>
      </c>
      <c r="BJ302" s="129">
        <f t="shared" ref="BJ302:BU302" si="2319">MIN((((BJ256*$B$65*$B$62)/12+(BJ258*$C$65*$C$62)/12+(BJ260*$D$65*$D$62)/12)*0.8), 30000)</f>
        <v>0</v>
      </c>
      <c r="BK302" s="129">
        <f t="shared" si="2319"/>
        <v>0</v>
      </c>
      <c r="BL302" s="129">
        <f t="shared" si="2319"/>
        <v>0</v>
      </c>
      <c r="BM302" s="129">
        <f t="shared" si="2319"/>
        <v>0</v>
      </c>
      <c r="BN302" s="129">
        <f t="shared" si="2319"/>
        <v>0</v>
      </c>
      <c r="BO302" s="129">
        <f t="shared" si="2319"/>
        <v>0</v>
      </c>
      <c r="BP302" s="129">
        <f t="shared" si="2319"/>
        <v>0</v>
      </c>
      <c r="BQ302" s="129">
        <f t="shared" si="2319"/>
        <v>0</v>
      </c>
      <c r="BR302" s="129">
        <f t="shared" si="2319"/>
        <v>0</v>
      </c>
      <c r="BS302" s="129">
        <f t="shared" si="2319"/>
        <v>0</v>
      </c>
      <c r="BT302" s="129">
        <f t="shared" si="2319"/>
        <v>0</v>
      </c>
      <c r="BU302" s="129">
        <f t="shared" si="2319"/>
        <v>0</v>
      </c>
    </row>
    <row r="303" spans="1:73" ht="15.75" customHeight="1" x14ac:dyDescent="0.2">
      <c r="A303" s="63" t="s">
        <v>805</v>
      </c>
      <c r="B303" s="129">
        <f>MIN((((B274*$B$65*$B$62)/12+(B276*$C$65*$C$62)/12+(B278*$D$65*$D$62)/12)*0.8), 30000)</f>
        <v>0</v>
      </c>
      <c r="C303" s="129">
        <f t="shared" ref="C303:BI303" si="2320">MIN((((C274*$B$65*$B$62)/12+(C276*$C$65*$C$62)/12+(C278*$D$65*$D$62)/12)*0.8), 30000)</f>
        <v>0</v>
      </c>
      <c r="D303" s="129">
        <f t="shared" si="2320"/>
        <v>0</v>
      </c>
      <c r="E303" s="129">
        <f t="shared" si="2320"/>
        <v>0</v>
      </c>
      <c r="F303" s="129">
        <f t="shared" si="2320"/>
        <v>0</v>
      </c>
      <c r="G303" s="129">
        <f t="shared" si="2320"/>
        <v>0</v>
      </c>
      <c r="H303" s="129">
        <f t="shared" si="2320"/>
        <v>0</v>
      </c>
      <c r="I303" s="129">
        <f t="shared" si="2320"/>
        <v>0</v>
      </c>
      <c r="J303" s="129">
        <f t="shared" si="2320"/>
        <v>0</v>
      </c>
      <c r="K303" s="129">
        <f t="shared" si="2320"/>
        <v>0</v>
      </c>
      <c r="L303" s="129">
        <f t="shared" si="2320"/>
        <v>0</v>
      </c>
      <c r="M303" s="129">
        <f t="shared" si="2320"/>
        <v>0</v>
      </c>
      <c r="N303" s="129">
        <f t="shared" si="2320"/>
        <v>0</v>
      </c>
      <c r="O303" s="129">
        <f t="shared" si="2320"/>
        <v>0</v>
      </c>
      <c r="P303" s="129">
        <f t="shared" si="2320"/>
        <v>0</v>
      </c>
      <c r="Q303" s="129">
        <f t="shared" si="2320"/>
        <v>0</v>
      </c>
      <c r="R303" s="129">
        <f t="shared" si="2320"/>
        <v>0</v>
      </c>
      <c r="S303" s="129">
        <f t="shared" si="2320"/>
        <v>0</v>
      </c>
      <c r="T303" s="129">
        <f t="shared" si="2320"/>
        <v>0</v>
      </c>
      <c r="U303" s="129">
        <f t="shared" si="2320"/>
        <v>0</v>
      </c>
      <c r="V303" s="129">
        <f t="shared" si="2320"/>
        <v>0</v>
      </c>
      <c r="W303" s="129">
        <f t="shared" si="2320"/>
        <v>0</v>
      </c>
      <c r="X303" s="129">
        <f t="shared" si="2320"/>
        <v>0</v>
      </c>
      <c r="Y303" s="129">
        <f t="shared" si="2320"/>
        <v>0</v>
      </c>
      <c r="Z303" s="129">
        <f t="shared" si="2320"/>
        <v>0</v>
      </c>
      <c r="AA303" s="129">
        <f t="shared" si="2320"/>
        <v>0</v>
      </c>
      <c r="AB303" s="129">
        <f t="shared" si="2320"/>
        <v>0</v>
      </c>
      <c r="AC303" s="129">
        <f t="shared" si="2320"/>
        <v>0</v>
      </c>
      <c r="AD303" s="129">
        <f t="shared" si="2320"/>
        <v>0</v>
      </c>
      <c r="AE303" s="129">
        <f t="shared" si="2320"/>
        <v>0</v>
      </c>
      <c r="AF303" s="129">
        <f t="shared" si="2320"/>
        <v>0</v>
      </c>
      <c r="AG303" s="129">
        <f t="shared" si="2320"/>
        <v>0</v>
      </c>
      <c r="AH303" s="129">
        <f t="shared" si="2320"/>
        <v>0</v>
      </c>
      <c r="AI303" s="129">
        <f t="shared" si="2320"/>
        <v>0</v>
      </c>
      <c r="AJ303" s="129">
        <f t="shared" si="2320"/>
        <v>0</v>
      </c>
      <c r="AK303" s="129">
        <f t="shared" si="2320"/>
        <v>0</v>
      </c>
      <c r="AL303" s="129">
        <f t="shared" si="2320"/>
        <v>0</v>
      </c>
      <c r="AM303" s="129">
        <f t="shared" si="2320"/>
        <v>0</v>
      </c>
      <c r="AN303" s="129">
        <f t="shared" si="2320"/>
        <v>0</v>
      </c>
      <c r="AO303" s="129">
        <f t="shared" si="2320"/>
        <v>0</v>
      </c>
      <c r="AP303" s="129">
        <f t="shared" si="2320"/>
        <v>0</v>
      </c>
      <c r="AQ303" s="129">
        <f t="shared" si="2320"/>
        <v>0</v>
      </c>
      <c r="AR303" s="129">
        <f t="shared" si="2320"/>
        <v>0</v>
      </c>
      <c r="AS303" s="129">
        <f t="shared" si="2320"/>
        <v>0</v>
      </c>
      <c r="AT303" s="129">
        <f t="shared" si="2320"/>
        <v>0</v>
      </c>
      <c r="AU303" s="129">
        <f t="shared" si="2320"/>
        <v>0</v>
      </c>
      <c r="AV303" s="129">
        <f t="shared" si="2320"/>
        <v>0</v>
      </c>
      <c r="AW303" s="129">
        <f t="shared" si="2320"/>
        <v>0</v>
      </c>
      <c r="AX303" s="129">
        <f t="shared" si="2320"/>
        <v>0</v>
      </c>
      <c r="AY303" s="129">
        <f t="shared" si="2320"/>
        <v>0</v>
      </c>
      <c r="AZ303" s="129">
        <f t="shared" si="2320"/>
        <v>0</v>
      </c>
      <c r="BA303" s="129">
        <f t="shared" si="2320"/>
        <v>0</v>
      </c>
      <c r="BB303" s="129">
        <f t="shared" si="2320"/>
        <v>0</v>
      </c>
      <c r="BC303" s="129">
        <f t="shared" si="2320"/>
        <v>0</v>
      </c>
      <c r="BD303" s="129">
        <f t="shared" si="2320"/>
        <v>0</v>
      </c>
      <c r="BE303" s="129">
        <f t="shared" si="2320"/>
        <v>0</v>
      </c>
      <c r="BF303" s="129">
        <f t="shared" si="2320"/>
        <v>0</v>
      </c>
      <c r="BG303" s="129">
        <f t="shared" si="2320"/>
        <v>0</v>
      </c>
      <c r="BH303" s="129">
        <f t="shared" si="2320"/>
        <v>0</v>
      </c>
      <c r="BI303" s="129">
        <f t="shared" si="2320"/>
        <v>0</v>
      </c>
      <c r="BJ303" s="129">
        <f t="shared" ref="BJ303:BU303" si="2321">MIN((((BJ274*$B$65*$B$62)/12+(BJ276*$C$65*$C$62)/12+(BJ278*$D$65*$D$62)/12)*0.8), 30000)</f>
        <v>0</v>
      </c>
      <c r="BK303" s="129">
        <f t="shared" si="2321"/>
        <v>0</v>
      </c>
      <c r="BL303" s="129">
        <f t="shared" si="2321"/>
        <v>0</v>
      </c>
      <c r="BM303" s="129">
        <f t="shared" si="2321"/>
        <v>0</v>
      </c>
      <c r="BN303" s="129">
        <f t="shared" si="2321"/>
        <v>0</v>
      </c>
      <c r="BO303" s="129">
        <f t="shared" si="2321"/>
        <v>0</v>
      </c>
      <c r="BP303" s="129">
        <f t="shared" si="2321"/>
        <v>0</v>
      </c>
      <c r="BQ303" s="129">
        <f t="shared" si="2321"/>
        <v>0</v>
      </c>
      <c r="BR303" s="129">
        <f t="shared" si="2321"/>
        <v>0</v>
      </c>
      <c r="BS303" s="129">
        <f t="shared" si="2321"/>
        <v>0</v>
      </c>
      <c r="BT303" s="129">
        <f t="shared" si="2321"/>
        <v>0</v>
      </c>
      <c r="BU303" s="129">
        <f t="shared" si="2321"/>
        <v>0</v>
      </c>
    </row>
    <row r="304" spans="1:73" ht="15.75" customHeight="1" thickBot="1" x14ac:dyDescent="0.25">
      <c r="A304" s="63"/>
      <c r="B304" s="131">
        <f t="shared" ref="B304:E304" si="2322">SUM(B292:B295)</f>
        <v>0</v>
      </c>
      <c r="C304" s="131">
        <f t="shared" si="2322"/>
        <v>0</v>
      </c>
      <c r="D304" s="131">
        <f t="shared" si="2322"/>
        <v>0</v>
      </c>
      <c r="E304" s="131">
        <f t="shared" si="2322"/>
        <v>0</v>
      </c>
      <c r="F304" s="131">
        <f t="shared" ref="F304:AS304" si="2323">SUM(F292:F303)</f>
        <v>0</v>
      </c>
      <c r="G304" s="131">
        <f t="shared" si="2323"/>
        <v>0</v>
      </c>
      <c r="H304" s="131">
        <f t="shared" si="2323"/>
        <v>0</v>
      </c>
      <c r="I304" s="131">
        <f t="shared" si="2323"/>
        <v>0</v>
      </c>
      <c r="J304" s="131">
        <f t="shared" si="2323"/>
        <v>0</v>
      </c>
      <c r="K304" s="131">
        <f t="shared" si="2323"/>
        <v>0</v>
      </c>
      <c r="L304" s="131">
        <f t="shared" si="2323"/>
        <v>0</v>
      </c>
      <c r="M304" s="131">
        <f t="shared" si="2323"/>
        <v>0</v>
      </c>
      <c r="N304" s="131">
        <f t="shared" si="2323"/>
        <v>6250</v>
      </c>
      <c r="O304" s="131">
        <f t="shared" si="2323"/>
        <v>8333.3333333333339</v>
      </c>
      <c r="P304" s="131">
        <f t="shared" si="2323"/>
        <v>10416.666666666668</v>
      </c>
      <c r="Q304" s="131">
        <f t="shared" si="2323"/>
        <v>32083.333333333332</v>
      </c>
      <c r="R304" s="131">
        <f t="shared" si="2323"/>
        <v>32083.333333333332</v>
      </c>
      <c r="S304" s="131">
        <f t="shared" si="2323"/>
        <v>32083.333333333332</v>
      </c>
      <c r="T304" s="131">
        <f t="shared" si="2323"/>
        <v>34166.666666666664</v>
      </c>
      <c r="U304" s="131">
        <f t="shared" si="2323"/>
        <v>34166.666666666664</v>
      </c>
      <c r="V304" s="131">
        <f t="shared" si="2323"/>
        <v>36250</v>
      </c>
      <c r="W304" s="131">
        <f t="shared" si="2323"/>
        <v>38333.333333333336</v>
      </c>
      <c r="X304" s="131">
        <f t="shared" si="2323"/>
        <v>38333.333333333336</v>
      </c>
      <c r="Y304" s="131">
        <f t="shared" si="2323"/>
        <v>38333.333333333336</v>
      </c>
      <c r="Z304" s="131">
        <f t="shared" si="2323"/>
        <v>42500</v>
      </c>
      <c r="AA304" s="131">
        <f t="shared" si="2323"/>
        <v>44583.333333333336</v>
      </c>
      <c r="AB304" s="131">
        <f t="shared" si="2323"/>
        <v>46666.666666666664</v>
      </c>
      <c r="AC304" s="131">
        <f t="shared" si="2323"/>
        <v>50833.333333333336</v>
      </c>
      <c r="AD304" s="131">
        <f t="shared" si="2323"/>
        <v>52916.666666666672</v>
      </c>
      <c r="AE304" s="131">
        <f t="shared" si="2323"/>
        <v>55000</v>
      </c>
      <c r="AF304" s="131">
        <f t="shared" si="2323"/>
        <v>57083.333333333328</v>
      </c>
      <c r="AG304" s="131">
        <f t="shared" si="2323"/>
        <v>59166.666666666664</v>
      </c>
      <c r="AH304" s="131">
        <f t="shared" si="2323"/>
        <v>61250.000000000007</v>
      </c>
      <c r="AI304" s="131">
        <f t="shared" si="2323"/>
        <v>78750</v>
      </c>
      <c r="AJ304" s="131">
        <f t="shared" si="2323"/>
        <v>89166.666666666672</v>
      </c>
      <c r="AK304" s="131">
        <f t="shared" si="2323"/>
        <v>91250.000000000015</v>
      </c>
      <c r="AL304" s="131">
        <f t="shared" si="2323"/>
        <v>91250.000000000015</v>
      </c>
      <c r="AM304" s="131">
        <f t="shared" si="2323"/>
        <v>106666.66666666667</v>
      </c>
      <c r="AN304" s="131">
        <f t="shared" si="2323"/>
        <v>117083.33333333333</v>
      </c>
      <c r="AO304" s="131">
        <f t="shared" si="2323"/>
        <v>132500</v>
      </c>
      <c r="AP304" s="131">
        <f t="shared" si="2323"/>
        <v>134583.33333333334</v>
      </c>
      <c r="AQ304" s="131">
        <f t="shared" si="2323"/>
        <v>134583.33333333334</v>
      </c>
      <c r="AR304" s="131">
        <f t="shared" si="2323"/>
        <v>136666.66666666666</v>
      </c>
      <c r="AS304" s="131">
        <f t="shared" si="2323"/>
        <v>150000</v>
      </c>
      <c r="AT304" s="131">
        <f>SUM(AT292:AT303)</f>
        <v>150000</v>
      </c>
      <c r="AU304" s="131">
        <f t="shared" ref="AU304:BI304" si="2324">SUM(AU292:AU303)</f>
        <v>150000</v>
      </c>
      <c r="AV304" s="131">
        <f t="shared" si="2324"/>
        <v>150000</v>
      </c>
      <c r="AW304" s="131">
        <f t="shared" si="2324"/>
        <v>150000</v>
      </c>
      <c r="AX304" s="131">
        <f t="shared" si="2324"/>
        <v>150000</v>
      </c>
      <c r="AY304" s="131">
        <f t="shared" si="2324"/>
        <v>150000</v>
      </c>
      <c r="AZ304" s="131">
        <f t="shared" si="2324"/>
        <v>150000</v>
      </c>
      <c r="BA304" s="131">
        <f t="shared" si="2324"/>
        <v>150000</v>
      </c>
      <c r="BB304" s="131">
        <f t="shared" si="2324"/>
        <v>150000</v>
      </c>
      <c r="BC304" s="131">
        <f t="shared" si="2324"/>
        <v>150000</v>
      </c>
      <c r="BD304" s="131">
        <f t="shared" si="2324"/>
        <v>150000</v>
      </c>
      <c r="BE304" s="131">
        <f t="shared" si="2324"/>
        <v>150000</v>
      </c>
      <c r="BF304" s="131">
        <f t="shared" si="2324"/>
        <v>150000</v>
      </c>
      <c r="BG304" s="131">
        <f t="shared" si="2324"/>
        <v>150000</v>
      </c>
      <c r="BH304" s="131">
        <f t="shared" si="2324"/>
        <v>150000</v>
      </c>
      <c r="BI304" s="131">
        <f t="shared" si="2324"/>
        <v>150000</v>
      </c>
      <c r="BJ304" s="131">
        <f t="shared" ref="BJ304:BU304" si="2325">SUM(BJ292:BJ303)</f>
        <v>150000</v>
      </c>
      <c r="BK304" s="131">
        <f t="shared" si="2325"/>
        <v>150000</v>
      </c>
      <c r="BL304" s="131">
        <f t="shared" si="2325"/>
        <v>150000</v>
      </c>
      <c r="BM304" s="131">
        <f t="shared" si="2325"/>
        <v>150000</v>
      </c>
      <c r="BN304" s="131">
        <f t="shared" si="2325"/>
        <v>150000</v>
      </c>
      <c r="BO304" s="131">
        <f t="shared" si="2325"/>
        <v>150000</v>
      </c>
      <c r="BP304" s="131">
        <f t="shared" si="2325"/>
        <v>150000</v>
      </c>
      <c r="BQ304" s="131">
        <f t="shared" si="2325"/>
        <v>150000</v>
      </c>
      <c r="BR304" s="131">
        <f t="shared" si="2325"/>
        <v>150000</v>
      </c>
      <c r="BS304" s="131">
        <f t="shared" si="2325"/>
        <v>150000</v>
      </c>
      <c r="BT304" s="131">
        <f t="shared" si="2325"/>
        <v>150000</v>
      </c>
      <c r="BU304" s="131">
        <f t="shared" si="2325"/>
        <v>150000</v>
      </c>
    </row>
    <row r="305" spans="1:73" ht="15.75" customHeight="1" thickTop="1" x14ac:dyDescent="0.2">
      <c r="A305" s="71" t="s">
        <v>341</v>
      </c>
      <c r="B305" s="63"/>
      <c r="C305" s="63"/>
      <c r="D305" s="63"/>
      <c r="E305" s="63"/>
      <c r="F305" s="63"/>
      <c r="G305" s="63"/>
      <c r="H305" s="63"/>
      <c r="I305" s="63"/>
      <c r="J305" s="63"/>
      <c r="K305" s="63"/>
      <c r="L305" s="63"/>
      <c r="M305" s="63"/>
      <c r="N305" s="63"/>
      <c r="O305" s="63"/>
      <c r="P305" s="63"/>
      <c r="Q305" s="63"/>
      <c r="R305" s="63"/>
      <c r="S305" s="63"/>
      <c r="T305" s="63"/>
      <c r="U305" s="63"/>
      <c r="V305" s="63"/>
      <c r="W305" s="63"/>
      <c r="X305" s="63"/>
      <c r="Y305" s="63"/>
      <c r="Z305" s="63"/>
      <c r="AA305" s="63"/>
      <c r="AB305" s="63"/>
      <c r="AC305" s="63"/>
      <c r="AD305" s="63"/>
      <c r="AE305" s="63"/>
      <c r="AF305" s="63"/>
      <c r="AG305" s="63"/>
      <c r="AH305" s="63"/>
      <c r="AI305" s="63"/>
      <c r="AJ305" s="63"/>
      <c r="AK305" s="63"/>
      <c r="AL305" s="63"/>
      <c r="AM305" s="63"/>
      <c r="AN305" s="63"/>
      <c r="AO305" s="63"/>
      <c r="AP305" s="63"/>
      <c r="AQ305" s="63"/>
      <c r="AR305" s="63"/>
      <c r="AS305" s="63"/>
      <c r="AT305" s="63"/>
      <c r="AU305" s="63"/>
      <c r="AV305" s="63"/>
      <c r="AW305" s="63"/>
      <c r="AX305" s="63"/>
      <c r="AY305" s="63"/>
      <c r="AZ305" s="63"/>
      <c r="BA305" s="63"/>
      <c r="BB305" s="63"/>
      <c r="BC305" s="63"/>
      <c r="BD305" s="63"/>
      <c r="BE305" s="63"/>
      <c r="BF305" s="63"/>
      <c r="BG305" s="63"/>
      <c r="BH305" s="63"/>
      <c r="BI305" s="63"/>
      <c r="BJ305" s="63"/>
      <c r="BK305" s="63"/>
      <c r="BL305" s="63"/>
      <c r="BM305" s="63"/>
      <c r="BN305" s="63"/>
      <c r="BO305" s="63"/>
      <c r="BP305" s="63"/>
      <c r="BQ305" s="63"/>
      <c r="BR305" s="63"/>
      <c r="BS305" s="63"/>
      <c r="BT305" s="63"/>
      <c r="BU305" s="63"/>
    </row>
    <row r="306" spans="1:73" ht="15.75" customHeight="1" x14ac:dyDescent="0.2">
      <c r="A306" s="63" t="s">
        <v>171</v>
      </c>
      <c r="B306" s="107">
        <f>'HubSpot Pivot'!B2*0.8</f>
        <v>6400</v>
      </c>
      <c r="C306" s="107">
        <f>'HubSpot Pivot'!C2*0.8</f>
        <v>6400</v>
      </c>
      <c r="D306" s="107">
        <f>'HubSpot Pivot'!D2*0.8</f>
        <v>6400</v>
      </c>
      <c r="E306" s="107">
        <f>'HubSpot Pivot'!E2*0.8</f>
        <v>6400</v>
      </c>
      <c r="F306" s="107">
        <f>'HubSpot Pivot'!F2*0.8</f>
        <v>6400</v>
      </c>
      <c r="G306" s="107">
        <f>'HubSpot Pivot'!G2*0.8</f>
        <v>28000</v>
      </c>
      <c r="H306" s="285" cm="1">
        <f t="array" ref="H306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I306" s="285" cm="1">
        <f t="array" ref="I306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J306" s="285" cm="1">
        <f t="array" ref="J306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K306" s="285" cm="1">
        <f t="array" ref="K306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L306" s="285" cm="1">
        <f t="array" ref="L306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M306" s="285" cm="1">
        <f t="array" ref="M306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N306" s="285" cm="1">
        <f t="array" ref="N306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75000</v>
      </c>
      <c r="O306" s="285" cm="1">
        <f t="array" ref="O306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25000</v>
      </c>
      <c r="P306" s="285" cm="1">
        <f t="array" ref="P306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Q306" s="285" cm="1">
        <f t="array" ref="Q306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215600</v>
      </c>
      <c r="R306" s="285" cm="1">
        <f t="array" ref="R306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6400</v>
      </c>
      <c r="S306" s="285" cm="1">
        <f t="array" ref="S306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28000</v>
      </c>
      <c r="T306" s="285" cm="1">
        <f t="array" ref="T306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U306" s="285" cm="1">
        <f t="array" ref="U306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V306" s="285" cm="1">
        <f t="array" ref="V306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W306" s="285" cm="1">
        <f t="array" ref="W306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X306" s="285" cm="1">
        <f t="array" ref="X306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Y306" s="285" cm="1">
        <f t="array" ref="Y306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Z306" s="285" cm="1">
        <f t="array" ref="Z306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25000</v>
      </c>
      <c r="AA306" s="285" cm="1">
        <f t="array" ref="AA306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75000</v>
      </c>
      <c r="AB306" s="285" cm="1">
        <f t="array" ref="AB306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C306" s="285" cm="1">
        <f t="array" ref="AC306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100000</v>
      </c>
      <c r="AD306" s="285" cm="1">
        <f t="array" ref="AD306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122000</v>
      </c>
      <c r="AE306" s="285" cm="1">
        <f t="array" ref="AE306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28000</v>
      </c>
      <c r="AF306" s="285" cm="1">
        <f t="array" ref="AF306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G306" s="285" cm="1">
        <f t="array" ref="AG306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H306" s="285" cm="1">
        <f t="array" ref="AH306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I306" s="285" cm="1">
        <f t="array" ref="AI306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J306" s="285" cm="1">
        <f t="array" ref="AJ306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K306" s="285" cm="1">
        <f t="array" ref="AK306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L306" s="285" cm="1">
        <f t="array" ref="AL306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25000</v>
      </c>
      <c r="AM306" s="285" cm="1">
        <f t="array" ref="AM306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75000</v>
      </c>
      <c r="AN306" s="285" cm="1">
        <f t="array" ref="AN306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O306" s="285" cm="1">
        <f t="array" ref="AO306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100000</v>
      </c>
      <c r="AP306" s="285" cm="1">
        <f t="array" ref="AP306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122000</v>
      </c>
      <c r="AQ306" s="285" cm="1">
        <f t="array" ref="AQ306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28000</v>
      </c>
      <c r="AR306" s="285" cm="1">
        <f t="array" ref="AR306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S306" s="285" cm="1">
        <f t="array" ref="AS306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T306" s="285" cm="1">
        <f t="array" ref="AT306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U306" s="285" cm="1">
        <f t="array" ref="AU306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V306" s="285" cm="1">
        <f t="array" ref="AV306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W306" s="285" cm="1">
        <f t="array" ref="AW306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X306" s="285" cm="1">
        <f t="array" ref="AX306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25000</v>
      </c>
      <c r="AY306" s="285" cm="1">
        <f t="array" ref="AY306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75000</v>
      </c>
      <c r="AZ306" s="285" cm="1">
        <f t="array" ref="AZ306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A306" s="285" cm="1">
        <f t="array" ref="BA306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100000</v>
      </c>
      <c r="BB306" s="285" cm="1">
        <f t="array" ref="BB306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122000</v>
      </c>
      <c r="BC306" s="285" cm="1">
        <f t="array" ref="BC306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28000</v>
      </c>
      <c r="BD306" s="285" cm="1">
        <f t="array" ref="BD306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E306" s="285" cm="1">
        <f t="array" ref="BE306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F306" s="285" cm="1">
        <f t="array" ref="BF306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G306" s="285" cm="1">
        <f t="array" ref="BG306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H306" s="285" cm="1">
        <f t="array" ref="BH306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I306" s="285" cm="1">
        <f t="array" ref="BI306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J306" s="285" cm="1">
        <f t="array" ref="BJ306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25000</v>
      </c>
      <c r="BK306" s="285" cm="1">
        <f t="array" ref="BK306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75000</v>
      </c>
      <c r="BL306" s="285" cm="1">
        <f t="array" ref="BL306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M306" s="285" cm="1">
        <f t="array" ref="BM306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100000</v>
      </c>
      <c r="BN306" s="285" cm="1">
        <f t="array" ref="BN306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75000</v>
      </c>
      <c r="BO306" s="285" cm="1">
        <f t="array" ref="BO306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75000</v>
      </c>
      <c r="BP306" s="285" cm="1">
        <f t="array" ref="BP306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Q306" s="285" cm="1">
        <f t="array" ref="BQ306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R306" s="285" cm="1">
        <f t="array" ref="BR306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S306" s="285" cm="1">
        <f t="array" ref="BS306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T306" s="285" cm="1">
        <f t="array" ref="BT306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U306" s="285" cm="1">
        <f t="array" ref="BU306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</row>
    <row r="307" spans="1:73" ht="15.75" customHeight="1" x14ac:dyDescent="0.2">
      <c r="A307" s="63" t="s">
        <v>643</v>
      </c>
      <c r="B307" s="129"/>
      <c r="C307" s="129"/>
      <c r="D307" s="129">
        <f t="shared" ref="D307:F307" si="2326">(B92*$B$65*$B$62+B94*$C$65*$C$62+B96*$D$65*$D$62)*0.8</f>
        <v>0</v>
      </c>
      <c r="E307" s="129">
        <f t="shared" si="2326"/>
        <v>0</v>
      </c>
      <c r="F307" s="129">
        <f t="shared" si="2326"/>
        <v>0</v>
      </c>
      <c r="G307" s="129">
        <f>(E92*$B$65*$B$62+E94*$C$65*$C$62+E96*$D$65*$D$62)*0.8</f>
        <v>0</v>
      </c>
      <c r="H307" s="285" cm="1">
        <f t="array" ref="H307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I307" s="285" cm="1">
        <f t="array" ref="I307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J307" s="285" cm="1">
        <f t="array" ref="J307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K307" s="285" cm="1">
        <f t="array" ref="K307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L307" s="285" cm="1">
        <f t="array" ref="L307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M307" s="285" cm="1">
        <f t="array" ref="M307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N307" s="285" cm="1">
        <f t="array" ref="N307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O307" s="285" cm="1">
        <f t="array" ref="O307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P307" s="285" cm="1">
        <f t="array" ref="P307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25000</v>
      </c>
      <c r="Q307" s="285" cm="1">
        <f t="array" ref="Q307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R307" s="285" cm="1">
        <f t="array" ref="R307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S307" s="285" cm="1">
        <f t="array" ref="S307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T307" s="285" cm="1">
        <f t="array" ref="T307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25000</v>
      </c>
      <c r="U307" s="285" cm="1">
        <f t="array" ref="U307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V307" s="285" cm="1">
        <f t="array" ref="V307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W307" s="285" cm="1">
        <f t="array" ref="W307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25000</v>
      </c>
      <c r="X307" s="285" cm="1">
        <f t="array" ref="X307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Y307" s="285" cm="1">
        <f t="array" ref="Y307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Z307" s="285" cm="1">
        <f t="array" ref="Z307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A307" s="285" cm="1">
        <f t="array" ref="AA307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25000</v>
      </c>
      <c r="AB307" s="285" cm="1">
        <f t="array" ref="AB307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50000</v>
      </c>
      <c r="AC307" s="285" cm="1">
        <f t="array" ref="AC307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D307" s="285" cm="1">
        <f t="array" ref="AD307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25000</v>
      </c>
      <c r="AE307" s="285" cm="1">
        <f t="array" ref="AE307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F307" s="285" cm="1">
        <f t="array" ref="AF307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G307" s="285" cm="1">
        <f t="array" ref="AG307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25000</v>
      </c>
      <c r="AH307" s="285" cm="1">
        <f t="array" ref="AH307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50000</v>
      </c>
      <c r="AI307" s="285" cm="1">
        <f t="array" ref="AI307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175000</v>
      </c>
      <c r="AJ307" s="285" cm="1">
        <f t="array" ref="AJ307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K307" s="285" cm="1">
        <f t="array" ref="AK307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L307" s="285" cm="1">
        <f t="array" ref="AL307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M307" s="285" cm="1">
        <f t="array" ref="AM307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25000</v>
      </c>
      <c r="AN307" s="285" cm="1">
        <f t="array" ref="AN307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50000</v>
      </c>
      <c r="AO307" s="285" cm="1">
        <f t="array" ref="AO307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P307" s="285" cm="1">
        <f t="array" ref="AP307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25000</v>
      </c>
      <c r="AQ307" s="285" cm="1">
        <f t="array" ref="AQ307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R307" s="285" cm="1">
        <f t="array" ref="AR307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S307" s="285" cm="1">
        <f t="array" ref="AS307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25000</v>
      </c>
      <c r="AT307" s="285" cm="1">
        <f t="array" ref="AT307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50000</v>
      </c>
      <c r="AU307" s="285" cm="1">
        <f t="array" ref="AU307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175000</v>
      </c>
      <c r="AV307" s="285" cm="1">
        <f t="array" ref="AV307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W307" s="285" cm="1">
        <f t="array" ref="AW307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X307" s="285" cm="1">
        <f t="array" ref="AX307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Y307" s="285" cm="1">
        <f t="array" ref="AY307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25000</v>
      </c>
      <c r="AZ307" s="285" cm="1">
        <f t="array" ref="AZ307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50000</v>
      </c>
      <c r="BA307" s="285" cm="1">
        <f t="array" ref="BA307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B307" s="285" cm="1">
        <f t="array" ref="BB307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25000</v>
      </c>
      <c r="BC307" s="285" cm="1">
        <f t="array" ref="BC307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D307" s="285" cm="1">
        <f t="array" ref="BD307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E307" s="285" cm="1">
        <f t="array" ref="BE307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25000</v>
      </c>
      <c r="BF307" s="285" cm="1">
        <f t="array" ref="BF307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50000</v>
      </c>
      <c r="BG307" s="285" cm="1">
        <f t="array" ref="BG307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175000</v>
      </c>
      <c r="BH307" s="285" cm="1">
        <f t="array" ref="BH307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I307" s="285" cm="1">
        <f t="array" ref="BI307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J307" s="285" cm="1">
        <f t="array" ref="BJ307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K307" s="285" cm="1">
        <f t="array" ref="BK307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25000</v>
      </c>
      <c r="BL307" s="285" cm="1">
        <f t="array" ref="BL307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50000</v>
      </c>
      <c r="BM307" s="285" cm="1">
        <f t="array" ref="BM307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N307" s="285" cm="1">
        <f t="array" ref="BN307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25000</v>
      </c>
      <c r="BO307" s="285" cm="1">
        <f t="array" ref="BO307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P307" s="285" cm="1">
        <f t="array" ref="BP307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Q307" s="285" cm="1">
        <f t="array" ref="BQ307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25000</v>
      </c>
      <c r="BR307" s="285" cm="1">
        <f t="array" ref="BR307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50000</v>
      </c>
      <c r="BS307" s="285" cm="1">
        <f t="array" ref="BS307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175000</v>
      </c>
      <c r="BT307" s="285" cm="1">
        <f t="array" ref="BT307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U307" s="285" cm="1">
        <f t="array" ref="BU307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</row>
    <row r="308" spans="1:73" ht="15.75" customHeight="1" x14ac:dyDescent="0.2">
      <c r="A308" s="63" t="s">
        <v>644</v>
      </c>
      <c r="B308" s="129"/>
      <c r="C308" s="129"/>
      <c r="D308" s="129">
        <f t="shared" ref="D308:F308" si="2327">(B111*$B$65*$B$62+B113*$C$65*$C$62+B115*$D$65*$D$62)*0.8</f>
        <v>0</v>
      </c>
      <c r="E308" s="129">
        <f t="shared" si="2327"/>
        <v>0</v>
      </c>
      <c r="F308" s="129">
        <f t="shared" si="2327"/>
        <v>0</v>
      </c>
      <c r="G308" s="129">
        <f>(E111*$B$65*$B$62+E113*$C$65*$C$62+E115*$D$65*$D$62)*0.8</f>
        <v>0</v>
      </c>
      <c r="H308" s="285" cm="1">
        <f t="array" ref="H308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I308" s="285" cm="1">
        <f t="array" ref="I308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J308" s="285" cm="1">
        <f t="array" ref="J308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K308" s="285" cm="1">
        <f t="array" ref="K308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L308" s="285" cm="1">
        <f t="array" ref="L308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M308" s="285" cm="1">
        <f t="array" ref="M308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N308" s="285" cm="1">
        <f t="array" ref="N308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O308" s="285" cm="1">
        <f t="array" ref="O308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P308" s="285" cm="1">
        <f t="array" ref="P308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Q308" s="285" cm="1">
        <f t="array" ref="Q308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R308" s="285" cm="1">
        <f t="array" ref="R308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S308" s="285" cm="1">
        <f t="array" ref="S308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T308" s="285" cm="1">
        <f t="array" ref="T308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U308" s="285" cm="1">
        <f t="array" ref="U308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V308" s="285" cm="1">
        <f t="array" ref="V308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25000</v>
      </c>
      <c r="W308" s="285" cm="1">
        <f t="array" ref="W308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X308" s="285" cm="1">
        <f t="array" ref="X308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Y308" s="285" cm="1">
        <f t="array" ref="Y308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Z308" s="285" cm="1">
        <f t="array" ref="Z308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25000</v>
      </c>
      <c r="AA308" s="285" cm="1">
        <f t="array" ref="AA308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B308" s="285" cm="1">
        <f t="array" ref="AB308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C308" s="285" cm="1">
        <f t="array" ref="AC308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50000</v>
      </c>
      <c r="AD308" s="285" cm="1">
        <f t="array" ref="AD308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E308" s="285" cm="1">
        <f t="array" ref="AE308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F308" s="285" cm="1">
        <f t="array" ref="AF308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25000</v>
      </c>
      <c r="AG308" s="285" cm="1">
        <f t="array" ref="AG308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H308" s="285" cm="1">
        <f t="array" ref="AH308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I308" s="285" cm="1">
        <f t="array" ref="AI308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25000</v>
      </c>
      <c r="AJ308" s="285" cm="1">
        <f t="array" ref="AJ308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50000</v>
      </c>
      <c r="AK308" s="285" cm="1">
        <f t="array" ref="AK308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25000</v>
      </c>
      <c r="AL308" s="285" cm="1">
        <f t="array" ref="AL308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25000</v>
      </c>
      <c r="AM308" s="285" cm="1">
        <f t="array" ref="AM308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150000</v>
      </c>
      <c r="AN308" s="285" cm="1">
        <f t="array" ref="AN308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O308" s="285" cm="1">
        <f t="array" ref="AO308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50000</v>
      </c>
      <c r="AP308" s="285" cm="1">
        <f t="array" ref="AP308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Q308" s="285" cm="1">
        <f t="array" ref="AQ308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R308" s="285" cm="1">
        <f t="array" ref="AR308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25000</v>
      </c>
      <c r="AS308" s="285" cm="1">
        <f t="array" ref="AS308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T308" s="285" cm="1">
        <f t="array" ref="AT308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U308" s="285" cm="1">
        <f t="array" ref="AU308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25000</v>
      </c>
      <c r="AV308" s="285" cm="1">
        <f t="array" ref="AV308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50000</v>
      </c>
      <c r="AW308" s="285" cm="1">
        <f t="array" ref="AW308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25000</v>
      </c>
      <c r="AX308" s="285" cm="1">
        <f t="array" ref="AX308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25000</v>
      </c>
      <c r="AY308" s="285" cm="1">
        <f t="array" ref="AY308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100000</v>
      </c>
      <c r="AZ308" s="285" cm="1">
        <f t="array" ref="AZ308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50000</v>
      </c>
      <c r="BA308" s="285" cm="1">
        <f t="array" ref="BA308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50000</v>
      </c>
      <c r="BB308" s="285" cm="1">
        <f t="array" ref="BB308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C308" s="285" cm="1">
        <f t="array" ref="BC308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D308" s="285" cm="1">
        <f t="array" ref="BD308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25000</v>
      </c>
      <c r="BE308" s="285" cm="1">
        <f t="array" ref="BE308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F308" s="285" cm="1">
        <f t="array" ref="BF308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G308" s="285" cm="1">
        <f t="array" ref="BG308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25000</v>
      </c>
      <c r="BH308" s="285" cm="1">
        <f t="array" ref="BH308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50000</v>
      </c>
      <c r="BI308" s="285" cm="1">
        <f t="array" ref="BI308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25000</v>
      </c>
      <c r="BJ308" s="285" cm="1">
        <f t="array" ref="BJ308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25000</v>
      </c>
      <c r="BK308" s="285" cm="1">
        <f t="array" ref="BK308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100000</v>
      </c>
      <c r="BL308" s="285" cm="1">
        <f t="array" ref="BL308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50000</v>
      </c>
      <c r="BM308" s="285" cm="1">
        <f t="array" ref="BM308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50000</v>
      </c>
      <c r="BN308" s="285" cm="1">
        <f t="array" ref="BN308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O308" s="285" cm="1">
        <f t="array" ref="BO308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P308" s="285" cm="1">
        <f t="array" ref="BP308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25000</v>
      </c>
      <c r="BQ308" s="285" cm="1">
        <f t="array" ref="BQ308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R308" s="285" cm="1">
        <f t="array" ref="BR308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S308" s="285" cm="1">
        <f t="array" ref="BS308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25000</v>
      </c>
      <c r="BT308" s="285" cm="1">
        <f t="array" ref="BT308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50000</v>
      </c>
      <c r="BU308" s="285" cm="1">
        <f t="array" ref="BU308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25000</v>
      </c>
    </row>
    <row r="309" spans="1:73" ht="15.75" customHeight="1" x14ac:dyDescent="0.2">
      <c r="A309" s="63" t="s">
        <v>645</v>
      </c>
      <c r="B309" s="129"/>
      <c r="C309" s="129"/>
      <c r="D309" s="129">
        <f t="shared" ref="D309:F309" si="2328">(B129*$B$65*$B$62+B131*$C$65*$C$62+B133*$D$65*$D$62)*0.8</f>
        <v>0</v>
      </c>
      <c r="E309" s="129">
        <f t="shared" si="2328"/>
        <v>0</v>
      </c>
      <c r="F309" s="129">
        <f t="shared" si="2328"/>
        <v>0</v>
      </c>
      <c r="G309" s="129">
        <f>(E129*$B$65*$B$62+E131*$C$65*$C$62+E133*$D$65*$D$62)*0.8</f>
        <v>0</v>
      </c>
      <c r="H309" s="285" cm="1">
        <f t="array" ref="H309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I309" s="285" cm="1">
        <f t="array" ref="I309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J309" s="285" cm="1">
        <f t="array" ref="J309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K309" s="285" cm="1">
        <f t="array" ref="K309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L309" s="285" cm="1">
        <f t="array" ref="L309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M309" s="285" cm="1">
        <f t="array" ref="M309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N309" s="285" cm="1">
        <f t="array" ref="N309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O309" s="285" cm="1">
        <f t="array" ref="O309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P309" s="285" cm="1">
        <f t="array" ref="P309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Q309" s="285" cm="1">
        <f t="array" ref="Q309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R309" s="285" cm="1">
        <f t="array" ref="R309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S309" s="285" cm="1">
        <f t="array" ref="S309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T309" s="285" cm="1">
        <f t="array" ref="T309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U309" s="285" cm="1">
        <f t="array" ref="U309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V309" s="285" cm="1">
        <f t="array" ref="V309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W309" s="285" cm="1">
        <f t="array" ref="W309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X309" s="285" cm="1">
        <f t="array" ref="X309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Y309" s="285" cm="1">
        <f t="array" ref="Y309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Z309" s="285" cm="1">
        <f t="array" ref="Z309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25000</v>
      </c>
      <c r="AA309" s="285" cm="1">
        <f t="array" ref="AA309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25000</v>
      </c>
      <c r="AB309" s="285" cm="1">
        <f t="array" ref="AB309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25000</v>
      </c>
      <c r="AC309" s="285" cm="1">
        <f t="array" ref="AC309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25000</v>
      </c>
      <c r="AD309" s="285" cm="1">
        <f t="array" ref="AD309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25000</v>
      </c>
      <c r="AE309" s="285" cm="1">
        <f t="array" ref="AE309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50000</v>
      </c>
      <c r="AF309" s="285" cm="1">
        <f t="array" ref="AF309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50000</v>
      </c>
      <c r="AG309" s="285" cm="1">
        <f t="array" ref="AG309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50000</v>
      </c>
      <c r="AH309" s="285" cm="1">
        <f t="array" ref="AH309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50000</v>
      </c>
      <c r="AI309" s="285" cm="1">
        <f t="array" ref="AI309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25000</v>
      </c>
      <c r="AJ309" s="285" cm="1">
        <f t="array" ref="AJ309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K309" s="285" cm="1">
        <f t="array" ref="AK309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L309" s="285" cm="1">
        <f t="array" ref="AL309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25000</v>
      </c>
      <c r="AM309" s="285" cm="1">
        <f t="array" ref="AM309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25000</v>
      </c>
      <c r="AN309" s="285" cm="1">
        <f t="array" ref="AN309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25000</v>
      </c>
      <c r="AO309" s="285" cm="1">
        <f t="array" ref="AO309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25000</v>
      </c>
      <c r="AP309" s="285" cm="1">
        <f t="array" ref="AP309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25000</v>
      </c>
      <c r="AQ309" s="285" cm="1">
        <f t="array" ref="AQ309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50000</v>
      </c>
      <c r="AR309" s="285" cm="1">
        <f t="array" ref="AR309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50000</v>
      </c>
      <c r="AS309" s="285" cm="1">
        <f t="array" ref="AS309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50000</v>
      </c>
      <c r="AT309" s="285" cm="1">
        <f t="array" ref="AT309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50000</v>
      </c>
      <c r="AU309" s="285" cm="1">
        <f t="array" ref="AU309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25000</v>
      </c>
      <c r="AV309" s="285" cm="1">
        <f t="array" ref="AV309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W309" s="285" cm="1">
        <f t="array" ref="AW309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X309" s="285" cm="1">
        <f t="array" ref="AX309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25000</v>
      </c>
      <c r="AY309" s="285" cm="1">
        <f t="array" ref="AY309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25000</v>
      </c>
      <c r="AZ309" s="285" cm="1">
        <f t="array" ref="AZ309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25000</v>
      </c>
      <c r="BA309" s="285" cm="1">
        <f t="array" ref="BA309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25000</v>
      </c>
      <c r="BB309" s="285" cm="1">
        <f t="array" ref="BB309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25000</v>
      </c>
      <c r="BC309" s="285" cm="1">
        <f t="array" ref="BC309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50000</v>
      </c>
      <c r="BD309" s="285" cm="1">
        <f t="array" ref="BD309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50000</v>
      </c>
      <c r="BE309" s="285" cm="1">
        <f t="array" ref="BE309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50000</v>
      </c>
      <c r="BF309" s="285" cm="1">
        <f t="array" ref="BF309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50000</v>
      </c>
      <c r="BG309" s="285" cm="1">
        <f t="array" ref="BG309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25000</v>
      </c>
      <c r="BH309" s="285" cm="1">
        <f t="array" ref="BH309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I309" s="285" cm="1">
        <f t="array" ref="BI309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J309" s="285" cm="1">
        <f t="array" ref="BJ309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25000</v>
      </c>
      <c r="BK309" s="285" cm="1">
        <f t="array" ref="BK309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25000</v>
      </c>
      <c r="BL309" s="285" cm="1">
        <f t="array" ref="BL309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25000</v>
      </c>
      <c r="BM309" s="285" cm="1">
        <f t="array" ref="BM309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25000</v>
      </c>
      <c r="BN309" s="285" cm="1">
        <f t="array" ref="BN309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25000</v>
      </c>
      <c r="BO309" s="285" cm="1">
        <f t="array" ref="BO309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50000</v>
      </c>
      <c r="BP309" s="285" cm="1">
        <f t="array" ref="BP309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50000</v>
      </c>
      <c r="BQ309" s="285" cm="1">
        <f t="array" ref="BQ309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50000</v>
      </c>
      <c r="BR309" s="285" cm="1">
        <f t="array" ref="BR309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50000</v>
      </c>
      <c r="BS309" s="285" cm="1">
        <f t="array" ref="BS309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25000</v>
      </c>
      <c r="BT309" s="285" cm="1">
        <f t="array" ref="BT309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U309" s="285" cm="1">
        <f t="array" ref="BU309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</row>
    <row r="310" spans="1:73" ht="15.75" customHeight="1" x14ac:dyDescent="0.2">
      <c r="A310" s="63" t="s">
        <v>654</v>
      </c>
      <c r="B310" s="129"/>
      <c r="C310" s="129"/>
      <c r="D310" s="129">
        <f>(B149*$B$65*$B$62+B151*$C$65*$C$62+B153*$D$65*$D$62)*0.8</f>
        <v>0</v>
      </c>
      <c r="E310" s="129">
        <f t="shared" ref="E310:F310" si="2329">(C149*$B$65*$B$62+C151*$C$65*$C$62+C153*$D$65*$D$62)*0.8</f>
        <v>0</v>
      </c>
      <c r="F310" s="129">
        <f t="shared" si="2329"/>
        <v>0</v>
      </c>
      <c r="G310" s="129">
        <f>(E149*$B$65*$B$62+E151*$C$65*$C$62+E153*$D$65*$D$62)*0.8</f>
        <v>0</v>
      </c>
      <c r="H310" s="285" cm="1">
        <f t="array" ref="H310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I310" s="285" cm="1">
        <f t="array" ref="I310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J310" s="285" cm="1">
        <f t="array" ref="J310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K310" s="285" cm="1">
        <f t="array" ref="K310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L310" s="285" cm="1">
        <f t="array" ref="L310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M310" s="285" cm="1">
        <f t="array" ref="M310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N310" s="285" cm="1">
        <f t="array" ref="N310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O310" s="285" cm="1">
        <f t="array" ref="O310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P310" s="285" cm="1">
        <f t="array" ref="P310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Q310" s="285" cm="1">
        <f t="array" ref="Q310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R310" s="285" cm="1">
        <f t="array" ref="R310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S310" s="285" cm="1">
        <f t="array" ref="S310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T310" s="285" cm="1">
        <f t="array" ref="T310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U310" s="285" cm="1">
        <f t="array" ref="U310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V310" s="285" cm="1">
        <f t="array" ref="V310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W310" s="285" cm="1">
        <f t="array" ref="W310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X310" s="285" cm="1">
        <f t="array" ref="X310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Y310" s="285" cm="1">
        <f t="array" ref="Y310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Z310" s="285" cm="1">
        <f t="array" ref="Z310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A310" s="285" cm="1">
        <f t="array" ref="AA310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B310" s="285" cm="1">
        <f t="array" ref="AB310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C310" s="285" cm="1">
        <f t="array" ref="AC310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D310" s="285" cm="1">
        <f t="array" ref="AD310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E310" s="285" cm="1">
        <f t="array" ref="AE310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F310" s="285" cm="1">
        <f t="array" ref="AF310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G310" s="285" cm="1">
        <f t="array" ref="AG310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H310" s="285" cm="1">
        <f t="array" ref="AH310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I310" s="285" cm="1">
        <f t="array" ref="AI310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J310" s="285" cm="1">
        <f t="array" ref="AJ310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K310" s="285" cm="1">
        <f t="array" ref="AK310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L310" s="285" cm="1">
        <f t="array" ref="AL310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M310" s="285" cm="1">
        <f t="array" ref="AM310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N310" s="285" cm="1">
        <f t="array" ref="AN310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25000</v>
      </c>
      <c r="AO310" s="285" cm="1">
        <f t="array" ref="AO310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P310" s="285" cm="1">
        <f t="array" ref="AP310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Q310" s="285" cm="1">
        <f t="array" ref="AQ310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R310" s="285" cm="1">
        <f t="array" ref="AR310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25000</v>
      </c>
      <c r="AS310" s="285" cm="1">
        <f t="array" ref="AS310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50000</v>
      </c>
      <c r="AT310" s="285" cm="1">
        <f t="array" ref="AT310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25000</v>
      </c>
      <c r="AU310" s="285" cm="1">
        <f t="array" ref="AU310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V310" s="285" cm="1">
        <f t="array" ref="AV310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W310" s="285" cm="1">
        <f t="array" ref="AW310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X310" s="285" cm="1">
        <f t="array" ref="AX310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75000</v>
      </c>
      <c r="AY310" s="285" cm="1">
        <f t="array" ref="AY310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25000</v>
      </c>
      <c r="AZ310" s="285" cm="1">
        <f t="array" ref="AZ310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25000</v>
      </c>
      <c r="BA310" s="285" cm="1">
        <f t="array" ref="BA310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B310" s="285" cm="1">
        <f t="array" ref="BB310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75000</v>
      </c>
      <c r="BC310" s="285" cm="1">
        <f t="array" ref="BC310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25000</v>
      </c>
      <c r="BD310" s="285" cm="1">
        <f t="array" ref="BD310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25000</v>
      </c>
      <c r="BE310" s="285" cm="1">
        <f t="array" ref="BE310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F310" s="285" cm="1">
        <f t="array" ref="BF310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75000</v>
      </c>
      <c r="BG310" s="285" cm="1">
        <f t="array" ref="BG310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25000</v>
      </c>
      <c r="BH310" s="285" cm="1">
        <f t="array" ref="BH310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I310" s="285" cm="1">
        <f t="array" ref="BI310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J310" s="285" cm="1">
        <f t="array" ref="BJ310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75000</v>
      </c>
      <c r="BK310" s="285" cm="1">
        <f t="array" ref="BK310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L310" s="285" cm="1">
        <f t="array" ref="BL310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50000</v>
      </c>
      <c r="BM310" s="285" cm="1">
        <f t="array" ref="BM310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N310" s="285" cm="1">
        <f t="array" ref="BN310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75000</v>
      </c>
      <c r="BO310" s="285" cm="1">
        <f t="array" ref="BO310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P310" s="285" cm="1">
        <f t="array" ref="BP310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50000</v>
      </c>
      <c r="BQ310" s="285" cm="1">
        <f t="array" ref="BQ310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R310" s="285" cm="1">
        <f t="array" ref="BR310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75000</v>
      </c>
      <c r="BS310" s="285" cm="1">
        <f t="array" ref="BS310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25000</v>
      </c>
      <c r="BT310" s="285" cm="1">
        <f t="array" ref="BT310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U310" s="285" cm="1">
        <f t="array" ref="BU310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</row>
    <row r="311" spans="1:73" ht="15.75" customHeight="1" x14ac:dyDescent="0.2">
      <c r="A311" s="63" t="s">
        <v>653</v>
      </c>
      <c r="B311" s="129"/>
      <c r="C311" s="129"/>
      <c r="D311" s="129">
        <f>(B167*$B$65*$B$62+B169*$C$65*$C$62+B171*$D$65*$D$62)*0.8</f>
        <v>0</v>
      </c>
      <c r="E311" s="129">
        <f t="shared" ref="E311:F311" si="2330">(C167*$B$65*$B$62+C169*$C$65*$C$62+C171*$D$65*$D$62)*0.8</f>
        <v>0</v>
      </c>
      <c r="F311" s="129">
        <f t="shared" si="2330"/>
        <v>0</v>
      </c>
      <c r="G311" s="129">
        <f>(E167*$B$65*$B$62+E169*$C$65*$C$62+E171*$D$65*$D$62)*0.8</f>
        <v>0</v>
      </c>
      <c r="H311" s="285" cm="1">
        <f t="array" ref="H311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I311" s="285" cm="1">
        <f t="array" ref="I311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J311" s="285" cm="1">
        <f t="array" ref="J311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K311" s="285" cm="1">
        <f t="array" ref="K311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L311" s="285" cm="1">
        <f t="array" ref="L311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M311" s="285" cm="1">
        <f t="array" ref="M311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N311" s="285" cm="1">
        <f t="array" ref="N311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O311" s="285" cm="1">
        <f t="array" ref="O311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P311" s="285" cm="1">
        <f t="array" ref="P311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Q311" s="285" cm="1">
        <f t="array" ref="Q311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R311" s="285" cm="1">
        <f t="array" ref="R311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S311" s="285" cm="1">
        <f t="array" ref="S311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T311" s="285" cm="1">
        <f t="array" ref="T311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U311" s="285" cm="1">
        <f t="array" ref="U311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V311" s="285" cm="1">
        <f t="array" ref="V311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W311" s="285" cm="1">
        <f t="array" ref="W311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X311" s="285" cm="1">
        <f t="array" ref="X311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Y311" s="285" cm="1">
        <f t="array" ref="Y311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Z311" s="285" cm="1">
        <f t="array" ref="Z311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A311" s="285" cm="1">
        <f t="array" ref="AA311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B311" s="285" cm="1">
        <f t="array" ref="AB311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C311" s="285" cm="1">
        <f t="array" ref="AC311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D311" s="285" cm="1">
        <f t="array" ref="AD311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E311" s="285" cm="1">
        <f t="array" ref="AE311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F311" s="285" cm="1">
        <f t="array" ref="AF311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G311" s="285" cm="1">
        <f t="array" ref="AG311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H311" s="285" cm="1">
        <f t="array" ref="AH311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I311" s="285" cm="1">
        <f t="array" ref="AI311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J311" s="285" cm="1">
        <f t="array" ref="AJ311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K311" s="285" cm="1">
        <f t="array" ref="AK311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L311" s="285" cm="1">
        <f t="array" ref="AL311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M311" s="285" cm="1">
        <f t="array" ref="AM311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N311" s="285" cm="1">
        <f t="array" ref="AN311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O311" s="285" cm="1">
        <f t="array" ref="AO311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P311" s="285" cm="1">
        <f t="array" ref="AP311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Q311" s="285" cm="1">
        <f t="array" ref="AQ311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R311" s="285" cm="1">
        <f t="array" ref="AR311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S311" s="285" cm="1">
        <f t="array" ref="AS311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T311" s="285" cm="1">
        <f t="array" ref="AT311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U311" s="285" cm="1">
        <f t="array" ref="AU311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V311" s="285" cm="1">
        <f t="array" ref="AV311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W311" s="285" cm="1">
        <f t="array" ref="AW311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X311" s="285" cm="1">
        <f t="array" ref="AX311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Y311" s="285" cm="1">
        <f t="array" ref="AY311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Z311" s="285" cm="1">
        <f t="array" ref="AZ311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A311" s="285" cm="1">
        <f t="array" ref="BA311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B311" s="285" cm="1">
        <f t="array" ref="BB311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C311" s="285" cm="1">
        <f t="array" ref="BC311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D311" s="285" cm="1">
        <f t="array" ref="BD311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E311" s="285" cm="1">
        <f t="array" ref="BE311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F311" s="285" cm="1">
        <f t="array" ref="BF311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G311" s="285" cm="1">
        <f t="array" ref="BG311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H311" s="285" cm="1">
        <f t="array" ref="BH311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I311" s="285" cm="1">
        <f t="array" ref="BI311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J311" s="285" cm="1">
        <f t="array" ref="BJ311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K311" s="285" cm="1">
        <f t="array" ref="BK311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L311" s="285" cm="1">
        <f t="array" ref="BL311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M311" s="285" cm="1">
        <f t="array" ref="BM311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N311" s="285" cm="1">
        <f t="array" ref="BN311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O311" s="285" cm="1">
        <f t="array" ref="BO311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P311" s="285" cm="1">
        <f t="array" ref="BP311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Q311" s="285" cm="1">
        <f t="array" ref="BQ311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R311" s="285" cm="1">
        <f t="array" ref="BR311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S311" s="285" cm="1">
        <f t="array" ref="BS311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T311" s="285" cm="1">
        <f t="array" ref="BT311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U311" s="285" cm="1">
        <f t="array" ref="BU311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</row>
    <row r="312" spans="1:73" ht="15.75" customHeight="1" x14ac:dyDescent="0.2">
      <c r="A312" s="63" t="s">
        <v>800</v>
      </c>
      <c r="B312" s="129"/>
      <c r="C312" s="129"/>
      <c r="D312" s="129">
        <f>(B185*$B$65*$B$62+B187*$C$65*$C$62+B189*$D$65*$D$62)*0.8</f>
        <v>0</v>
      </c>
      <c r="E312" s="129">
        <f t="shared" ref="E312:F312" si="2331">(C185*$B$65*$B$62+C187*$C$65*$C$62+C189*$D$65*$D$62)*0.8</f>
        <v>0</v>
      </c>
      <c r="F312" s="129">
        <f t="shared" si="2331"/>
        <v>0</v>
      </c>
      <c r="G312" s="129">
        <f>(E185*$B$65*$B$62+E187*$C$65*$C$62+E189*$D$65*$D$62)*0.8</f>
        <v>0</v>
      </c>
      <c r="H312" s="285" cm="1">
        <f t="array" ref="H312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I312" s="285" cm="1">
        <f t="array" ref="I312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J312" s="285" cm="1">
        <f t="array" ref="J312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K312" s="285" cm="1">
        <f t="array" ref="K312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L312" s="285" cm="1">
        <f t="array" ref="L312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M312" s="285" cm="1">
        <f t="array" ref="M312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N312" s="285" cm="1">
        <f t="array" ref="N312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O312" s="285" cm="1">
        <f t="array" ref="O312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P312" s="285" cm="1">
        <f t="array" ref="P312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Q312" s="285" cm="1">
        <f t="array" ref="Q312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R312" s="285" cm="1">
        <f t="array" ref="R312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S312" s="285" cm="1">
        <f t="array" ref="S312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T312" s="285" cm="1">
        <f t="array" ref="T312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U312" s="285" cm="1">
        <f t="array" ref="U312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V312" s="285" cm="1">
        <f t="array" ref="V312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W312" s="285" cm="1">
        <f t="array" ref="W312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X312" s="285" cm="1">
        <f t="array" ref="X312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Y312" s="285" cm="1">
        <f t="array" ref="Y312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Z312" s="285" cm="1">
        <f t="array" ref="Z312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A312" s="285" cm="1">
        <f t="array" ref="AA312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B312" s="285" cm="1">
        <f t="array" ref="AB312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C312" s="285" cm="1">
        <f t="array" ref="AC312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D312" s="285" cm="1">
        <f t="array" ref="AD312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E312" s="285" cm="1">
        <f t="array" ref="AE312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F312" s="285" cm="1">
        <f t="array" ref="AF312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G312" s="285" cm="1">
        <f t="array" ref="AG312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H312" s="285" cm="1">
        <f t="array" ref="AH312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I312" s="285" cm="1">
        <f t="array" ref="AI312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J312" s="285" cm="1">
        <f t="array" ref="AJ312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K312" s="285" cm="1">
        <f t="array" ref="AK312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L312" s="285" cm="1">
        <f t="array" ref="AL312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M312" s="285" cm="1">
        <f t="array" ref="AM312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N312" s="285" cm="1">
        <f t="array" ref="AN312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O312" s="285" cm="1">
        <f t="array" ref="AO312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P312" s="285" cm="1">
        <f t="array" ref="AP312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Q312" s="285" cm="1">
        <f t="array" ref="AQ312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R312" s="285" cm="1">
        <f t="array" ref="AR312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S312" s="285" cm="1">
        <f t="array" ref="AS312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T312" s="285" cm="1">
        <f t="array" ref="AT312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U312" s="285" cm="1">
        <f t="array" ref="AU312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V312" s="285" cm="1">
        <f t="array" ref="AV312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W312" s="285" cm="1">
        <f t="array" ref="AW312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X312" s="285" cm="1">
        <f t="array" ref="AX312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Y312" s="285" cm="1">
        <f t="array" ref="AY312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Z312" s="285" cm="1">
        <f t="array" ref="AZ312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A312" s="285" cm="1">
        <f t="array" ref="BA312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B312" s="285" cm="1">
        <f t="array" ref="BB312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C312" s="285" cm="1">
        <f t="array" ref="BC312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D312" s="285" cm="1">
        <f t="array" ref="BD312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E312" s="285" cm="1">
        <f t="array" ref="BE312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F312" s="285" cm="1">
        <f t="array" ref="BF312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G312" s="285" cm="1">
        <f t="array" ref="BG312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H312" s="285" cm="1">
        <f t="array" ref="BH312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I312" s="285" cm="1">
        <f t="array" ref="BI312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J312" s="285" cm="1">
        <f t="array" ref="BJ312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K312" s="285" cm="1">
        <f t="array" ref="BK312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L312" s="285" cm="1">
        <f t="array" ref="BL312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M312" s="285" cm="1">
        <f t="array" ref="BM312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N312" s="285" cm="1">
        <f t="array" ref="BN312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O312" s="285" cm="1">
        <f t="array" ref="BO312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P312" s="285" cm="1">
        <f t="array" ref="BP312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Q312" s="285" cm="1">
        <f t="array" ref="BQ312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R312" s="285" cm="1">
        <f t="array" ref="BR312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S312" s="285" cm="1">
        <f t="array" ref="BS312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T312" s="285" cm="1">
        <f t="array" ref="BT312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U312" s="285" cm="1">
        <f t="array" ref="BU312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</row>
    <row r="313" spans="1:73" ht="15.75" customHeight="1" x14ac:dyDescent="0.2">
      <c r="A313" s="63" t="s">
        <v>801</v>
      </c>
      <c r="B313" s="129"/>
      <c r="C313" s="129"/>
      <c r="D313" s="129">
        <f>(B203*$B$65*$B$62+B205*$C$65*$C$62+B207*$D$65*$D$62)*0.8</f>
        <v>0</v>
      </c>
      <c r="E313" s="129">
        <f t="shared" ref="E313:F313" si="2332">(C203*$B$65*$B$62+C205*$C$65*$C$62+C207*$D$65*$D$62)*0.8</f>
        <v>0</v>
      </c>
      <c r="F313" s="129">
        <f t="shared" si="2332"/>
        <v>0</v>
      </c>
      <c r="G313" s="129">
        <f>(E203*$B$65*$B$62+E205*$C$65*$C$62+E207*$D$65*$D$62)*0.8</f>
        <v>0</v>
      </c>
      <c r="H313" s="285" cm="1">
        <f t="array" ref="H313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I313" s="285" cm="1">
        <f t="array" ref="I313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J313" s="285" cm="1">
        <f t="array" ref="J313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K313" s="285" cm="1">
        <f t="array" ref="K313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L313" s="285" cm="1">
        <f t="array" ref="L313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M313" s="285" cm="1">
        <f t="array" ref="M313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N313" s="285" cm="1">
        <f t="array" ref="N313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O313" s="285" cm="1">
        <f t="array" ref="O313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P313" s="285" cm="1">
        <f t="array" ref="P313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Q313" s="285" cm="1">
        <f t="array" ref="Q313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R313" s="285" cm="1">
        <f t="array" ref="R313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S313" s="285" cm="1">
        <f t="array" ref="S313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T313" s="285" cm="1">
        <f t="array" ref="T313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U313" s="285" cm="1">
        <f t="array" ref="U313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V313" s="285" cm="1">
        <f t="array" ref="V313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W313" s="285" cm="1">
        <f t="array" ref="W313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X313" s="285" cm="1">
        <f t="array" ref="X313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Y313" s="285" cm="1">
        <f t="array" ref="Y313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Z313" s="285" cm="1">
        <f t="array" ref="Z313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A313" s="285" cm="1">
        <f t="array" ref="AA313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B313" s="285" cm="1">
        <f t="array" ref="AB313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C313" s="285" cm="1">
        <f t="array" ref="AC313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D313" s="285" cm="1">
        <f t="array" ref="AD313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E313" s="285" cm="1">
        <f t="array" ref="AE313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F313" s="285" cm="1">
        <f t="array" ref="AF313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G313" s="285" cm="1">
        <f t="array" ref="AG313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H313" s="285" cm="1">
        <f t="array" ref="AH313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I313" s="285" cm="1">
        <f t="array" ref="AI313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J313" s="285" cm="1">
        <f t="array" ref="AJ313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K313" s="285" cm="1">
        <f t="array" ref="AK313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L313" s="285" cm="1">
        <f t="array" ref="AL313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M313" s="285" cm="1">
        <f t="array" ref="AM313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N313" s="285" cm="1">
        <f t="array" ref="AN313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O313" s="285" cm="1">
        <f t="array" ref="AO313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P313" s="285" cm="1">
        <f t="array" ref="AP313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Q313" s="285" cm="1">
        <f t="array" ref="AQ313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R313" s="285" cm="1">
        <f t="array" ref="AR313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S313" s="285" cm="1">
        <f t="array" ref="AS313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T313" s="285" cm="1">
        <f t="array" ref="AT313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U313" s="285" cm="1">
        <f t="array" ref="AU313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V313" s="285" cm="1">
        <f t="array" ref="AV313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W313" s="285" cm="1">
        <f t="array" ref="AW313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X313" s="285" cm="1">
        <f t="array" ref="AX313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Y313" s="285" cm="1">
        <f t="array" ref="AY313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Z313" s="285" cm="1">
        <f t="array" ref="AZ313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A313" s="285" cm="1">
        <f t="array" ref="BA313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B313" s="285" cm="1">
        <f t="array" ref="BB313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C313" s="285" cm="1">
        <f t="array" ref="BC313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D313" s="285" cm="1">
        <f t="array" ref="BD313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E313" s="285" cm="1">
        <f t="array" ref="BE313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F313" s="285" cm="1">
        <f t="array" ref="BF313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G313" s="285" cm="1">
        <f t="array" ref="BG313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H313" s="285" cm="1">
        <f t="array" ref="BH313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I313" s="285" cm="1">
        <f t="array" ref="BI313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J313" s="285" cm="1">
        <f t="array" ref="BJ313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K313" s="285" cm="1">
        <f t="array" ref="BK313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L313" s="285" cm="1">
        <f t="array" ref="BL313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M313" s="285" cm="1">
        <f t="array" ref="BM313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N313" s="285" cm="1">
        <f t="array" ref="BN313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O313" s="285" cm="1">
        <f t="array" ref="BO313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P313" s="285" cm="1">
        <f t="array" ref="BP313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Q313" s="285" cm="1">
        <f t="array" ref="BQ313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R313" s="285" cm="1">
        <f t="array" ref="BR313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S313" s="285" cm="1">
        <f t="array" ref="BS313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T313" s="285" cm="1">
        <f t="array" ref="BT313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U313" s="285" cm="1">
        <f t="array" ref="BU313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</row>
    <row r="314" spans="1:73" ht="15.75" customHeight="1" x14ac:dyDescent="0.2">
      <c r="A314" s="63" t="s">
        <v>802</v>
      </c>
      <c r="B314" s="129"/>
      <c r="C314" s="129"/>
      <c r="D314" s="129">
        <f>(B221*$B$65*$B$62+B223*$C$65*$C$62+B225*$D$65*$D$62)*0.8</f>
        <v>0</v>
      </c>
      <c r="E314" s="129">
        <f t="shared" ref="E314:F314" si="2333">(C221*$B$65*$B$62+C223*$C$65*$C$62+C225*$D$65*$D$62)*0.8</f>
        <v>0</v>
      </c>
      <c r="F314" s="129">
        <f t="shared" si="2333"/>
        <v>0</v>
      </c>
      <c r="G314" s="129">
        <f>(E221*$B$65*$B$62+E223*$C$65*$C$62+E225*$D$65*$D$62)*0.8</f>
        <v>0</v>
      </c>
      <c r="H314" s="285" cm="1">
        <f t="array" ref="H314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I314" s="285" cm="1">
        <f t="array" ref="I314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J314" s="285" cm="1">
        <f t="array" ref="J314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K314" s="285" cm="1">
        <f t="array" ref="K314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L314" s="285" cm="1">
        <f t="array" ref="L314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M314" s="285" cm="1">
        <f t="array" ref="M314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N314" s="285" cm="1">
        <f t="array" ref="N314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O314" s="285" cm="1">
        <f t="array" ref="O314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P314" s="285" cm="1">
        <f t="array" ref="P314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Q314" s="285" cm="1">
        <f t="array" ref="Q314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R314" s="285" cm="1">
        <f t="array" ref="R314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S314" s="285" cm="1">
        <f t="array" ref="S314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T314" s="285" cm="1">
        <f t="array" ref="T314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U314" s="285" cm="1">
        <f t="array" ref="U314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V314" s="285" cm="1">
        <f t="array" ref="V314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W314" s="285" cm="1">
        <f t="array" ref="W314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X314" s="285" cm="1">
        <f t="array" ref="X314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Y314" s="285" cm="1">
        <f t="array" ref="Y314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Z314" s="285" cm="1">
        <f t="array" ref="Z314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A314" s="285" cm="1">
        <f t="array" ref="AA314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B314" s="285" cm="1">
        <f t="array" ref="AB314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C314" s="285" cm="1">
        <f t="array" ref="AC314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D314" s="285" cm="1">
        <f t="array" ref="AD314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E314" s="285" cm="1">
        <f t="array" ref="AE314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F314" s="285" cm="1">
        <f t="array" ref="AF314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G314" s="285" cm="1">
        <f t="array" ref="AG314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H314" s="285" cm="1">
        <f t="array" ref="AH314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I314" s="285" cm="1">
        <f t="array" ref="AI314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J314" s="285" cm="1">
        <f t="array" ref="AJ314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K314" s="285" cm="1">
        <f t="array" ref="AK314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L314" s="285" cm="1">
        <f t="array" ref="AL314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M314" s="285" cm="1">
        <f t="array" ref="AM314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N314" s="285" cm="1">
        <f t="array" ref="AN314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O314" s="285" cm="1">
        <f t="array" ref="AO314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P314" s="285" cm="1">
        <f t="array" ref="AP314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Q314" s="285" cm="1">
        <f t="array" ref="AQ314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R314" s="285" cm="1">
        <f t="array" ref="AR314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S314" s="285" cm="1">
        <f t="array" ref="AS314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T314" s="285" cm="1">
        <f t="array" ref="AT314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U314" s="285" cm="1">
        <f t="array" ref="AU314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V314" s="285" cm="1">
        <f t="array" ref="AV314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W314" s="285" cm="1">
        <f t="array" ref="AW314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X314" s="285" cm="1">
        <f t="array" ref="AX314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Y314" s="285" cm="1">
        <f t="array" ref="AY314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Z314" s="285" cm="1">
        <f t="array" ref="AZ314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A314" s="285" cm="1">
        <f t="array" ref="BA314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B314" s="285" cm="1">
        <f t="array" ref="BB314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C314" s="285" cm="1">
        <f t="array" ref="BC314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D314" s="285" cm="1">
        <f t="array" ref="BD314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E314" s="285" cm="1">
        <f t="array" ref="BE314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F314" s="285" cm="1">
        <f t="array" ref="BF314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G314" s="285" cm="1">
        <f t="array" ref="BG314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H314" s="285" cm="1">
        <f t="array" ref="BH314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I314" s="285" cm="1">
        <f t="array" ref="BI314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J314" s="285" cm="1">
        <f t="array" ref="BJ314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K314" s="285" cm="1">
        <f t="array" ref="BK314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L314" s="285" cm="1">
        <f t="array" ref="BL314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M314" s="285" cm="1">
        <f t="array" ref="BM314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N314" s="285" cm="1">
        <f t="array" ref="BN314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O314" s="285" cm="1">
        <f t="array" ref="BO314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P314" s="285" cm="1">
        <f t="array" ref="BP314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Q314" s="285" cm="1">
        <f t="array" ref="BQ314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R314" s="285" cm="1">
        <f t="array" ref="BR314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S314" s="285" cm="1">
        <f t="array" ref="BS314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T314" s="285" cm="1">
        <f t="array" ref="BT314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U314" s="285" cm="1">
        <f t="array" ref="BU314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</row>
    <row r="315" spans="1:73" ht="15.75" customHeight="1" x14ac:dyDescent="0.2">
      <c r="A315" s="63" t="s">
        <v>803</v>
      </c>
      <c r="B315" s="129"/>
      <c r="C315" s="129"/>
      <c r="D315" s="129">
        <f>(B239*$B$65*$B$62+B241*$C$65*$C$62+B243*$D$65*$D$62)*0.8</f>
        <v>0</v>
      </c>
      <c r="E315" s="129">
        <f t="shared" ref="E315:F315" si="2334">(C239*$B$65*$B$62+C241*$C$65*$C$62+C243*$D$65*$D$62)*0.8</f>
        <v>0</v>
      </c>
      <c r="F315" s="129">
        <f t="shared" si="2334"/>
        <v>0</v>
      </c>
      <c r="G315" s="129">
        <f>(E239*$B$65*$B$62+E241*$C$65*$C$62+E243*$D$65*$D$62)*0.8</f>
        <v>0</v>
      </c>
      <c r="H315" s="285" cm="1">
        <f t="array" ref="H315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I315" s="285" cm="1">
        <f t="array" ref="I315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J315" s="285" cm="1">
        <f t="array" ref="J315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K315" s="285" cm="1">
        <f t="array" ref="K315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L315" s="285" cm="1">
        <f t="array" ref="L315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M315" s="285" cm="1">
        <f t="array" ref="M315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N315" s="285" cm="1">
        <f t="array" ref="N315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O315" s="285" cm="1">
        <f t="array" ref="O315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P315" s="285" cm="1">
        <f t="array" ref="P315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Q315" s="285" cm="1">
        <f t="array" ref="Q315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R315" s="285" cm="1">
        <f t="array" ref="R315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S315" s="285" cm="1">
        <f t="array" ref="S315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T315" s="285" cm="1">
        <f t="array" ref="T315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U315" s="285" cm="1">
        <f t="array" ref="U315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V315" s="285" cm="1">
        <f t="array" ref="V315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W315" s="285" cm="1">
        <f t="array" ref="W315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X315" s="285" cm="1">
        <f t="array" ref="X315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Y315" s="285" cm="1">
        <f t="array" ref="Y315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Z315" s="285" cm="1">
        <f t="array" ref="Z315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A315" s="285" cm="1">
        <f t="array" ref="AA315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B315" s="285" cm="1">
        <f t="array" ref="AB315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C315" s="285" cm="1">
        <f t="array" ref="AC315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D315" s="285" cm="1">
        <f t="array" ref="AD315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E315" s="285" cm="1">
        <f t="array" ref="AE315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F315" s="285" cm="1">
        <f t="array" ref="AF315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G315" s="285" cm="1">
        <f t="array" ref="AG315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H315" s="285" cm="1">
        <f t="array" ref="AH315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I315" s="285" cm="1">
        <f t="array" ref="AI315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J315" s="285" cm="1">
        <f t="array" ref="AJ315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K315" s="285" cm="1">
        <f t="array" ref="AK315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L315" s="285" cm="1">
        <f t="array" ref="AL315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M315" s="285" cm="1">
        <f t="array" ref="AM315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N315" s="285" cm="1">
        <f t="array" ref="AN315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O315" s="285" cm="1">
        <f t="array" ref="AO315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P315" s="285" cm="1">
        <f t="array" ref="AP315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Q315" s="285" cm="1">
        <f t="array" ref="AQ315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R315" s="285" cm="1">
        <f t="array" ref="AR315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S315" s="285" cm="1">
        <f t="array" ref="AS315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T315" s="285" cm="1">
        <f t="array" ref="AT315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U315" s="285" cm="1">
        <f t="array" ref="AU315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V315" s="285" cm="1">
        <f t="array" ref="AV315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W315" s="285" cm="1">
        <f t="array" ref="AW315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X315" s="285" cm="1">
        <f t="array" ref="AX315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Y315" s="285" cm="1">
        <f t="array" ref="AY315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Z315" s="285" cm="1">
        <f t="array" ref="AZ315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A315" s="285" cm="1">
        <f t="array" ref="BA315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B315" s="285" cm="1">
        <f t="array" ref="BB315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C315" s="285" cm="1">
        <f t="array" ref="BC315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D315" s="285" cm="1">
        <f t="array" ref="BD315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E315" s="285" cm="1">
        <f t="array" ref="BE315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F315" s="285" cm="1">
        <f t="array" ref="BF315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G315" s="285" cm="1">
        <f t="array" ref="BG315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H315" s="285" cm="1">
        <f t="array" ref="BH315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I315" s="285" cm="1">
        <f t="array" ref="BI315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J315" s="285" cm="1">
        <f t="array" ref="BJ315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K315" s="285" cm="1">
        <f t="array" ref="BK315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L315" s="285" cm="1">
        <f t="array" ref="BL315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M315" s="285" cm="1">
        <f t="array" ref="BM315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N315" s="285" cm="1">
        <f t="array" ref="BN315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O315" s="285" cm="1">
        <f t="array" ref="BO315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P315" s="285" cm="1">
        <f t="array" ref="BP315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Q315" s="285" cm="1">
        <f t="array" ref="BQ315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R315" s="285" cm="1">
        <f t="array" ref="BR315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S315" s="285" cm="1">
        <f t="array" ref="BS315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T315" s="285" cm="1">
        <f t="array" ref="BT315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U315" s="285" cm="1">
        <f t="array" ref="BU315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</row>
    <row r="316" spans="1:73" ht="15.75" customHeight="1" x14ac:dyDescent="0.2">
      <c r="A316" s="63" t="s">
        <v>804</v>
      </c>
      <c r="B316" s="129"/>
      <c r="C316" s="129"/>
      <c r="D316" s="129">
        <f>(B257*$B$65*$B$62+B259*$C$65*$C$62+B261*$D$65*$D$62)*0.8</f>
        <v>0</v>
      </c>
      <c r="E316" s="129">
        <f t="shared" ref="E316:F316" si="2335">(C257*$B$65*$B$62+C259*$C$65*$C$62+C261*$D$65*$D$62)*0.8</f>
        <v>0</v>
      </c>
      <c r="F316" s="129">
        <f t="shared" si="2335"/>
        <v>0</v>
      </c>
      <c r="G316" s="129">
        <f>(E257*$B$65*$B$62+E259*$C$65*$C$62+E261*$D$65*$D$62)*0.8</f>
        <v>0</v>
      </c>
      <c r="H316" s="285" cm="1">
        <f t="array" ref="H316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I316" s="285" cm="1">
        <f t="array" ref="I316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J316" s="285" cm="1">
        <f t="array" ref="J316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K316" s="285" cm="1">
        <f t="array" ref="K316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L316" s="285" cm="1">
        <f t="array" ref="L316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M316" s="285" cm="1">
        <f t="array" ref="M316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N316" s="285" cm="1">
        <f t="array" ref="N316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O316" s="285" cm="1">
        <f t="array" ref="O316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P316" s="285" cm="1">
        <f t="array" ref="P316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Q316" s="285" cm="1">
        <f t="array" ref="Q316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R316" s="285" cm="1">
        <f t="array" ref="R316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S316" s="285" cm="1">
        <f t="array" ref="S316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T316" s="285" cm="1">
        <f t="array" ref="T316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U316" s="285" cm="1">
        <f t="array" ref="U316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V316" s="285" cm="1">
        <f t="array" ref="V316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W316" s="285" cm="1">
        <f t="array" ref="W316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X316" s="285" cm="1">
        <f t="array" ref="X316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Y316" s="285" cm="1">
        <f t="array" ref="Y316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Z316" s="285" cm="1">
        <f t="array" ref="Z316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A316" s="285" cm="1">
        <f t="array" ref="AA316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B316" s="285" cm="1">
        <f t="array" ref="AB316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C316" s="285" cm="1">
        <f t="array" ref="AC316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D316" s="285" cm="1">
        <f t="array" ref="AD316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E316" s="285" cm="1">
        <f t="array" ref="AE316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F316" s="285" cm="1">
        <f t="array" ref="AF316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G316" s="285" cm="1">
        <f t="array" ref="AG316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H316" s="285" cm="1">
        <f t="array" ref="AH316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I316" s="285" cm="1">
        <f t="array" ref="AI316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J316" s="285" cm="1">
        <f t="array" ref="AJ316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K316" s="285" cm="1">
        <f t="array" ref="AK316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L316" s="285" cm="1">
        <f t="array" ref="AL316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M316" s="285" cm="1">
        <f t="array" ref="AM316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N316" s="285" cm="1">
        <f t="array" ref="AN316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O316" s="285" cm="1">
        <f t="array" ref="AO316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P316" s="285" cm="1">
        <f t="array" ref="AP316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Q316" s="285" cm="1">
        <f t="array" ref="AQ316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R316" s="285" cm="1">
        <f t="array" ref="AR316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S316" s="285" cm="1">
        <f t="array" ref="AS316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T316" s="285" cm="1">
        <f t="array" ref="AT316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U316" s="285" cm="1">
        <f t="array" ref="AU316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V316" s="285" cm="1">
        <f t="array" ref="AV316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W316" s="285" cm="1">
        <f t="array" ref="AW316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X316" s="285" cm="1">
        <f t="array" ref="AX316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Y316" s="285" cm="1">
        <f t="array" ref="AY316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Z316" s="285" cm="1">
        <f t="array" ref="AZ316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A316" s="285" cm="1">
        <f t="array" ref="BA316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B316" s="285" cm="1">
        <f t="array" ref="BB316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C316" s="285" cm="1">
        <f t="array" ref="BC316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D316" s="285" cm="1">
        <f t="array" ref="BD316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E316" s="285" cm="1">
        <f t="array" ref="BE316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F316" s="285" cm="1">
        <f t="array" ref="BF316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G316" s="285" cm="1">
        <f t="array" ref="BG316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H316" s="285" cm="1">
        <f t="array" ref="BH316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I316" s="285" cm="1">
        <f t="array" ref="BI316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J316" s="285" cm="1">
        <f t="array" ref="BJ316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K316" s="285" cm="1">
        <f t="array" ref="BK316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L316" s="285" cm="1">
        <f t="array" ref="BL316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M316" s="285" cm="1">
        <f t="array" ref="BM316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N316" s="285" cm="1">
        <f t="array" ref="BN316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O316" s="285" cm="1">
        <f t="array" ref="BO316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P316" s="285" cm="1">
        <f t="array" ref="BP316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Q316" s="285" cm="1">
        <f t="array" ref="BQ316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R316" s="285" cm="1">
        <f t="array" ref="BR316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S316" s="285" cm="1">
        <f t="array" ref="BS316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T316" s="285" cm="1">
        <f t="array" ref="BT316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U316" s="285" cm="1">
        <f t="array" ref="BU316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</row>
    <row r="317" spans="1:73" ht="15.75" customHeight="1" x14ac:dyDescent="0.2">
      <c r="A317" s="63" t="s">
        <v>805</v>
      </c>
      <c r="B317" s="129"/>
      <c r="C317" s="129"/>
      <c r="D317" s="129">
        <f>(B275*$B$65*$B$62+B277*$C$65*$C$62+B279*$D$65*$D$62)*0.8</f>
        <v>0</v>
      </c>
      <c r="E317" s="129">
        <f t="shared" ref="E317:F317" si="2336">(C275*$B$65*$B$62+C277*$C$65*$C$62+C279*$D$65*$D$62)*0.8</f>
        <v>0</v>
      </c>
      <c r="F317" s="129">
        <f t="shared" si="2336"/>
        <v>0</v>
      </c>
      <c r="G317" s="129">
        <f>(E275*$B$65*$B$62+E277*$C$65*$C$62+E279*$D$65*$D$62)*0.8</f>
        <v>0</v>
      </c>
      <c r="H317" s="285" cm="1">
        <f t="array" ref="H317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I317" s="285" cm="1">
        <f t="array" ref="I317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J317" s="285" cm="1">
        <f t="array" ref="J317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K317" s="285" cm="1">
        <f t="array" ref="K317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L317" s="285" cm="1">
        <f t="array" ref="L317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M317" s="285" cm="1">
        <f t="array" ref="M317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N317" s="285" cm="1">
        <f t="array" ref="N317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O317" s="285" cm="1">
        <f t="array" ref="O317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P317" s="285" cm="1">
        <f t="array" ref="P317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Q317" s="285" cm="1">
        <f t="array" ref="Q317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R317" s="285" cm="1">
        <f t="array" ref="R317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S317" s="285" cm="1">
        <f t="array" ref="S317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T317" s="285" cm="1">
        <f t="array" ref="T317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U317" s="285" cm="1">
        <f t="array" ref="U317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V317" s="285" cm="1">
        <f t="array" ref="V317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W317" s="285" cm="1">
        <f t="array" ref="W317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X317" s="285" cm="1">
        <f t="array" ref="X317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Y317" s="285" cm="1">
        <f t="array" ref="Y317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Z317" s="285" cm="1">
        <f t="array" ref="Z317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A317" s="285" cm="1">
        <f t="array" ref="AA317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B317" s="285" cm="1">
        <f t="array" ref="AB317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C317" s="285" cm="1">
        <f t="array" ref="AC317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D317" s="285" cm="1">
        <f t="array" ref="AD317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E317" s="285" cm="1">
        <f t="array" ref="AE317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F317" s="285" cm="1">
        <f t="array" ref="AF317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G317" s="285" cm="1">
        <f t="array" ref="AG317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H317" s="285" cm="1">
        <f t="array" ref="AH317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I317" s="285" cm="1">
        <f t="array" ref="AI317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J317" s="285" cm="1">
        <f t="array" ref="AJ317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K317" s="285" cm="1">
        <f t="array" ref="AK317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L317" s="285" cm="1">
        <f t="array" ref="AL317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M317" s="285" cm="1">
        <f t="array" ref="AM317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N317" s="285" cm="1">
        <f t="array" ref="AN317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O317" s="285" cm="1">
        <f t="array" ref="AO317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P317" s="285" cm="1">
        <f t="array" ref="AP317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Q317" s="285" cm="1">
        <f t="array" ref="AQ317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R317" s="285" cm="1">
        <f t="array" ref="AR317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S317" s="285" cm="1">
        <f t="array" ref="AS317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T317" s="285" cm="1">
        <f t="array" ref="AT317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U317" s="285" cm="1">
        <f t="array" ref="AU317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V317" s="285" cm="1">
        <f t="array" ref="AV317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W317" s="285" cm="1">
        <f t="array" ref="AW317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X317" s="285" cm="1">
        <f t="array" ref="AX317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Y317" s="285" cm="1">
        <f t="array" ref="AY317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AZ317" s="285" cm="1">
        <f t="array" ref="AZ317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A317" s="285" cm="1">
        <f t="array" ref="BA317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B317" s="285" cm="1">
        <f t="array" ref="BB317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C317" s="285" cm="1">
        <f t="array" ref="BC317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D317" s="285" cm="1">
        <f t="array" ref="BD317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E317" s="285" cm="1">
        <f t="array" ref="BE317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F317" s="285" cm="1">
        <f t="array" ref="BF317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G317" s="285" cm="1">
        <f t="array" ref="BG317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H317" s="285" cm="1">
        <f t="array" ref="BH317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I317" s="285" cm="1">
        <f t="array" ref="BI317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J317" s="285" cm="1">
        <f t="array" ref="BJ317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K317" s="285" cm="1">
        <f t="array" ref="BK317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L317" s="285" cm="1">
        <f t="array" ref="BL317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M317" s="285" cm="1">
        <f t="array" ref="BM317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N317" s="285" cm="1">
        <f t="array" ref="BN317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O317" s="285" cm="1">
        <f t="array" ref="BO317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P317" s="285" cm="1">
        <f t="array" ref="BP317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Q317" s="285" cm="1">
        <f t="array" ref="BQ317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R317" s="285" cm="1">
        <f t="array" ref="BR317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S317" s="285" cm="1">
        <f t="array" ref="BS317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T317" s="285" cm="1">
        <f t="array" ref="BT317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  <c r="BU317" s="285" cm="1">
        <f t="array" ref="BU317">_xlfn.LET(_xlpm.cap,350000,
_xlpm.d,INDEX($1:$1048576,290,COLUMN()),
_xlpm.taIdx,ROW()-306,
_xlpm.r0,73+_xlpm.taIdx*19,
_xlpm.base,(INDEX($1:$1048576,_xlpm.r0,COLUMN())*$B$65*$B$62
     +INDEX($1:$1048576,_xlpm.r0+2,COLUMN())*$C$65*$C$62
     +INDEX($1:$1048576,_xlpm.r0+4,COLUMN())*$D$65*$D$62)*0.8,
IF(COLUMN()=2,
MIN(_xlpm.base,_xlpm.cap),
_xlfn.LET(_xlpm.prevDates,INDEX($1:$1048576,290,2):INDEX($1:$1048576,290,COLUMN()-1),
_xlpm.prevCapped,INDEX($1:$1048576,ROW(),2):INDEX($1:$1048576,ROW(),COLUMN()-1),
_xlpm.prior11,SUMIFS(_xlpm.prevCapped,_xlpm.prevDates,"&gt;="&amp;EDATE(_xlpm.d,-11),_xlpm.prevDates,"&lt;"&amp;_xlpm.d),
_xlpm.remaining,MAX(0,_xlpm.cap-_xlpm.prior11),
MIN(_xlpm.base,_xlpm.remaining))))</f>
        <v>0</v>
      </c>
    </row>
    <row r="318" spans="1:73" ht="15.75" customHeight="1" thickBot="1" x14ac:dyDescent="0.25">
      <c r="A318" s="63"/>
      <c r="B318" s="131">
        <f t="shared" ref="B318:E318" si="2337">SUM(B306:B309)</f>
        <v>6400</v>
      </c>
      <c r="C318" s="131">
        <f t="shared" si="2337"/>
        <v>6400</v>
      </c>
      <c r="D318" s="131">
        <f t="shared" si="2337"/>
        <v>6400</v>
      </c>
      <c r="E318" s="131">
        <f t="shared" si="2337"/>
        <v>6400</v>
      </c>
      <c r="F318" s="131">
        <f>SUM(F306:F317)</f>
        <v>6400</v>
      </c>
      <c r="G318" s="131">
        <f t="shared" ref="G318:BI318" si="2338">SUM(G306:G317)</f>
        <v>28000</v>
      </c>
      <c r="H318" s="131">
        <f t="shared" si="2338"/>
        <v>0</v>
      </c>
      <c r="I318" s="131">
        <f t="shared" si="2338"/>
        <v>0</v>
      </c>
      <c r="J318" s="131">
        <f t="shared" si="2338"/>
        <v>0</v>
      </c>
      <c r="K318" s="131">
        <f t="shared" si="2338"/>
        <v>0</v>
      </c>
      <c r="L318" s="131">
        <f t="shared" si="2338"/>
        <v>0</v>
      </c>
      <c r="M318" s="131">
        <f t="shared" si="2338"/>
        <v>0</v>
      </c>
      <c r="N318" s="131">
        <f t="shared" si="2338"/>
        <v>75000</v>
      </c>
      <c r="O318" s="131">
        <f t="shared" si="2338"/>
        <v>25000</v>
      </c>
      <c r="P318" s="131">
        <f t="shared" si="2338"/>
        <v>25000</v>
      </c>
      <c r="Q318" s="131">
        <f t="shared" si="2338"/>
        <v>215600</v>
      </c>
      <c r="R318" s="131">
        <f t="shared" si="2338"/>
        <v>6400</v>
      </c>
      <c r="S318" s="131">
        <f t="shared" si="2338"/>
        <v>28000</v>
      </c>
      <c r="T318" s="131">
        <f t="shared" si="2338"/>
        <v>25000</v>
      </c>
      <c r="U318" s="131">
        <f t="shared" si="2338"/>
        <v>0</v>
      </c>
      <c r="V318" s="131">
        <f t="shared" si="2338"/>
        <v>25000</v>
      </c>
      <c r="W318" s="131">
        <f t="shared" si="2338"/>
        <v>25000</v>
      </c>
      <c r="X318" s="131">
        <f t="shared" si="2338"/>
        <v>0</v>
      </c>
      <c r="Y318" s="131">
        <f t="shared" si="2338"/>
        <v>0</v>
      </c>
      <c r="Z318" s="131">
        <f t="shared" si="2338"/>
        <v>75000</v>
      </c>
      <c r="AA318" s="131">
        <f t="shared" si="2338"/>
        <v>125000</v>
      </c>
      <c r="AB318" s="131">
        <f t="shared" si="2338"/>
        <v>75000</v>
      </c>
      <c r="AC318" s="131">
        <f t="shared" si="2338"/>
        <v>175000</v>
      </c>
      <c r="AD318" s="131">
        <f t="shared" si="2338"/>
        <v>172000</v>
      </c>
      <c r="AE318" s="131">
        <f t="shared" si="2338"/>
        <v>78000</v>
      </c>
      <c r="AF318" s="131">
        <f t="shared" si="2338"/>
        <v>75000</v>
      </c>
      <c r="AG318" s="131">
        <f t="shared" si="2338"/>
        <v>75000</v>
      </c>
      <c r="AH318" s="131">
        <f t="shared" si="2338"/>
        <v>100000</v>
      </c>
      <c r="AI318" s="131">
        <f t="shared" si="2338"/>
        <v>225000</v>
      </c>
      <c r="AJ318" s="131">
        <f t="shared" si="2338"/>
        <v>50000</v>
      </c>
      <c r="AK318" s="131">
        <f t="shared" si="2338"/>
        <v>25000</v>
      </c>
      <c r="AL318" s="131">
        <f t="shared" si="2338"/>
        <v>75000</v>
      </c>
      <c r="AM318" s="131">
        <f t="shared" si="2338"/>
        <v>275000</v>
      </c>
      <c r="AN318" s="131">
        <f t="shared" si="2338"/>
        <v>100000</v>
      </c>
      <c r="AO318" s="131">
        <f t="shared" si="2338"/>
        <v>175000</v>
      </c>
      <c r="AP318" s="131">
        <f t="shared" si="2338"/>
        <v>172000</v>
      </c>
      <c r="AQ318" s="131">
        <f t="shared" si="2338"/>
        <v>78000</v>
      </c>
      <c r="AR318" s="131">
        <f t="shared" si="2338"/>
        <v>100000</v>
      </c>
      <c r="AS318" s="131">
        <f t="shared" si="2338"/>
        <v>125000</v>
      </c>
      <c r="AT318" s="131">
        <f t="shared" si="2338"/>
        <v>125000</v>
      </c>
      <c r="AU318" s="131">
        <f t="shared" si="2338"/>
        <v>225000</v>
      </c>
      <c r="AV318" s="131">
        <f t="shared" si="2338"/>
        <v>50000</v>
      </c>
      <c r="AW318" s="131">
        <f t="shared" si="2338"/>
        <v>25000</v>
      </c>
      <c r="AX318" s="131">
        <f t="shared" si="2338"/>
        <v>150000</v>
      </c>
      <c r="AY318" s="131">
        <f t="shared" si="2338"/>
        <v>250000</v>
      </c>
      <c r="AZ318" s="131">
        <f t="shared" si="2338"/>
        <v>150000</v>
      </c>
      <c r="BA318" s="131">
        <f t="shared" si="2338"/>
        <v>175000</v>
      </c>
      <c r="BB318" s="131">
        <f t="shared" si="2338"/>
        <v>247000</v>
      </c>
      <c r="BC318" s="131">
        <f t="shared" si="2338"/>
        <v>103000</v>
      </c>
      <c r="BD318" s="131">
        <f t="shared" si="2338"/>
        <v>100000</v>
      </c>
      <c r="BE318" s="131">
        <f t="shared" si="2338"/>
        <v>75000</v>
      </c>
      <c r="BF318" s="131">
        <f t="shared" si="2338"/>
        <v>175000</v>
      </c>
      <c r="BG318" s="131">
        <f t="shared" si="2338"/>
        <v>250000</v>
      </c>
      <c r="BH318" s="131">
        <f t="shared" si="2338"/>
        <v>50000</v>
      </c>
      <c r="BI318" s="131">
        <f t="shared" si="2338"/>
        <v>25000</v>
      </c>
      <c r="BJ318" s="131">
        <f t="shared" ref="BJ318:BU318" si="2339">SUM(BJ306:BJ317)</f>
        <v>150000</v>
      </c>
      <c r="BK318" s="131">
        <f t="shared" si="2339"/>
        <v>225000</v>
      </c>
      <c r="BL318" s="131">
        <f t="shared" si="2339"/>
        <v>175000</v>
      </c>
      <c r="BM318" s="131">
        <f t="shared" si="2339"/>
        <v>175000</v>
      </c>
      <c r="BN318" s="131">
        <f t="shared" si="2339"/>
        <v>200000</v>
      </c>
      <c r="BO318" s="131">
        <f t="shared" si="2339"/>
        <v>125000</v>
      </c>
      <c r="BP318" s="131">
        <f t="shared" si="2339"/>
        <v>125000</v>
      </c>
      <c r="BQ318" s="131">
        <f t="shared" si="2339"/>
        <v>75000</v>
      </c>
      <c r="BR318" s="131">
        <f t="shared" si="2339"/>
        <v>175000</v>
      </c>
      <c r="BS318" s="131">
        <f t="shared" si="2339"/>
        <v>250000</v>
      </c>
      <c r="BT318" s="131">
        <f t="shared" si="2339"/>
        <v>50000</v>
      </c>
      <c r="BU318" s="131">
        <f t="shared" si="2339"/>
        <v>25000</v>
      </c>
    </row>
    <row r="319" spans="1:73" ht="15.75" customHeight="1" thickTop="1" x14ac:dyDescent="0.2">
      <c r="A319" s="71" t="s">
        <v>342</v>
      </c>
      <c r="B319" s="63"/>
      <c r="C319" s="63"/>
      <c r="D319" s="63"/>
      <c r="E319" s="63"/>
      <c r="F319" s="63"/>
      <c r="G319" s="63"/>
      <c r="H319" s="63"/>
      <c r="I319" s="63"/>
      <c r="J319" s="63"/>
      <c r="K319" s="63"/>
      <c r="L319" s="63"/>
      <c r="M319" s="63"/>
      <c r="N319" s="63"/>
      <c r="O319" s="63"/>
      <c r="P319" s="63"/>
      <c r="Q319" s="63"/>
      <c r="R319" s="63"/>
      <c r="S319" s="63"/>
      <c r="T319" s="63"/>
      <c r="U319" s="63"/>
      <c r="V319" s="63"/>
      <c r="W319" s="63"/>
      <c r="X319" s="63"/>
      <c r="Y319" s="63"/>
      <c r="Z319" s="63"/>
      <c r="AA319" s="63"/>
      <c r="AB319" s="63"/>
      <c r="AC319" s="63"/>
      <c r="AD319" s="63"/>
      <c r="AE319" s="63"/>
      <c r="AF319" s="63"/>
      <c r="AG319" s="63"/>
      <c r="AH319" s="63"/>
      <c r="AI319" s="63"/>
      <c r="AJ319" s="63"/>
      <c r="AK319" s="63"/>
      <c r="AL319" s="63"/>
      <c r="AM319" s="63"/>
      <c r="AN319" s="63"/>
      <c r="AO319" s="63"/>
      <c r="AP319" s="63"/>
      <c r="AQ319" s="63"/>
      <c r="AR319" s="63"/>
      <c r="AS319" s="63"/>
      <c r="AT319" s="63"/>
      <c r="AU319" s="63"/>
      <c r="AV319" s="63"/>
      <c r="AW319" s="63"/>
      <c r="AX319" s="63"/>
      <c r="AY319" s="63"/>
      <c r="AZ319" s="63"/>
      <c r="BA319" s="63"/>
      <c r="BB319" s="63"/>
      <c r="BC319" s="63"/>
      <c r="BD319" s="63"/>
      <c r="BE319" s="63"/>
      <c r="BF319" s="63"/>
      <c r="BG319" s="63"/>
      <c r="BH319" s="63"/>
      <c r="BI319" s="63"/>
      <c r="BJ319" s="63"/>
      <c r="BK319" s="63"/>
      <c r="BL319" s="63"/>
      <c r="BM319" s="63"/>
      <c r="BN319" s="63"/>
      <c r="BO319" s="63"/>
      <c r="BP319" s="63"/>
      <c r="BQ319" s="63"/>
      <c r="BR319" s="63"/>
      <c r="BS319" s="63"/>
      <c r="BT319" s="63"/>
      <c r="BU319" s="63"/>
    </row>
    <row r="320" spans="1:73" ht="15.75" customHeight="1" x14ac:dyDescent="0.2">
      <c r="A320" s="63" t="s">
        <v>171</v>
      </c>
      <c r="B320" s="63"/>
      <c r="C320" s="63"/>
      <c r="D320" s="107">
        <f t="shared" ref="D320:BI320" si="2340">B306</f>
        <v>6400</v>
      </c>
      <c r="E320" s="107">
        <f t="shared" si="2340"/>
        <v>6400</v>
      </c>
      <c r="F320" s="107">
        <f t="shared" si="2340"/>
        <v>6400</v>
      </c>
      <c r="G320" s="107">
        <f t="shared" ref="G320:G331" si="2341">E306</f>
        <v>6400</v>
      </c>
      <c r="H320" s="107">
        <f t="shared" ref="H320:H331" si="2342">F306</f>
        <v>6400</v>
      </c>
      <c r="I320" s="107">
        <f t="shared" si="2340"/>
        <v>28000</v>
      </c>
      <c r="J320" s="107">
        <f t="shared" si="2340"/>
        <v>0</v>
      </c>
      <c r="K320" s="107">
        <f t="shared" si="2340"/>
        <v>0</v>
      </c>
      <c r="L320" s="107">
        <f t="shared" si="2340"/>
        <v>0</v>
      </c>
      <c r="M320" s="107">
        <f t="shared" si="2340"/>
        <v>0</v>
      </c>
      <c r="N320" s="107">
        <f t="shared" si="2340"/>
        <v>0</v>
      </c>
      <c r="O320" s="107">
        <f t="shared" si="2340"/>
        <v>0</v>
      </c>
      <c r="P320" s="107">
        <f t="shared" si="2340"/>
        <v>75000</v>
      </c>
      <c r="Q320" s="107">
        <f t="shared" si="2340"/>
        <v>25000</v>
      </c>
      <c r="R320" s="107">
        <f t="shared" si="2340"/>
        <v>0</v>
      </c>
      <c r="S320" s="107">
        <f t="shared" si="2340"/>
        <v>215600</v>
      </c>
      <c r="T320" s="107">
        <f t="shared" si="2340"/>
        <v>6400</v>
      </c>
      <c r="U320" s="107">
        <f t="shared" si="2340"/>
        <v>28000</v>
      </c>
      <c r="V320" s="107">
        <f t="shared" si="2340"/>
        <v>0</v>
      </c>
      <c r="W320" s="107">
        <f t="shared" si="2340"/>
        <v>0</v>
      </c>
      <c r="X320" s="107">
        <f t="shared" si="2340"/>
        <v>0</v>
      </c>
      <c r="Y320" s="107">
        <f t="shared" si="2340"/>
        <v>0</v>
      </c>
      <c r="Z320" s="107">
        <f t="shared" si="2340"/>
        <v>0</v>
      </c>
      <c r="AA320" s="107">
        <f t="shared" si="2340"/>
        <v>0</v>
      </c>
      <c r="AB320" s="107">
        <f t="shared" si="2340"/>
        <v>25000</v>
      </c>
      <c r="AC320" s="107">
        <f t="shared" si="2340"/>
        <v>75000</v>
      </c>
      <c r="AD320" s="107">
        <f t="shared" si="2340"/>
        <v>0</v>
      </c>
      <c r="AE320" s="107">
        <f t="shared" si="2340"/>
        <v>100000</v>
      </c>
      <c r="AF320" s="107">
        <f t="shared" si="2340"/>
        <v>122000</v>
      </c>
      <c r="AG320" s="107">
        <f t="shared" si="2340"/>
        <v>28000</v>
      </c>
      <c r="AH320" s="107">
        <f t="shared" si="2340"/>
        <v>0</v>
      </c>
      <c r="AI320" s="107">
        <f t="shared" si="2340"/>
        <v>0</v>
      </c>
      <c r="AJ320" s="107">
        <f t="shared" si="2340"/>
        <v>0</v>
      </c>
      <c r="AK320" s="107">
        <f t="shared" si="2340"/>
        <v>0</v>
      </c>
      <c r="AL320" s="107">
        <f t="shared" si="2340"/>
        <v>0</v>
      </c>
      <c r="AM320" s="107">
        <f t="shared" si="2340"/>
        <v>0</v>
      </c>
      <c r="AN320" s="107">
        <f t="shared" si="2340"/>
        <v>25000</v>
      </c>
      <c r="AO320" s="107">
        <f t="shared" si="2340"/>
        <v>75000</v>
      </c>
      <c r="AP320" s="107">
        <f t="shared" si="2340"/>
        <v>0</v>
      </c>
      <c r="AQ320" s="107">
        <f t="shared" si="2340"/>
        <v>100000</v>
      </c>
      <c r="AR320" s="107">
        <f t="shared" si="2340"/>
        <v>122000</v>
      </c>
      <c r="AS320" s="107">
        <f t="shared" si="2340"/>
        <v>28000</v>
      </c>
      <c r="AT320" s="107">
        <f t="shared" si="2340"/>
        <v>0</v>
      </c>
      <c r="AU320" s="107">
        <f t="shared" si="2340"/>
        <v>0</v>
      </c>
      <c r="AV320" s="107">
        <f t="shared" si="2340"/>
        <v>0</v>
      </c>
      <c r="AW320" s="107">
        <f t="shared" si="2340"/>
        <v>0</v>
      </c>
      <c r="AX320" s="107">
        <f t="shared" si="2340"/>
        <v>0</v>
      </c>
      <c r="AY320" s="107">
        <f t="shared" si="2340"/>
        <v>0</v>
      </c>
      <c r="AZ320" s="107">
        <f t="shared" si="2340"/>
        <v>25000</v>
      </c>
      <c r="BA320" s="107">
        <f t="shared" si="2340"/>
        <v>75000</v>
      </c>
      <c r="BB320" s="107">
        <f t="shared" si="2340"/>
        <v>0</v>
      </c>
      <c r="BC320" s="107">
        <f t="shared" si="2340"/>
        <v>100000</v>
      </c>
      <c r="BD320" s="107">
        <f t="shared" si="2340"/>
        <v>122000</v>
      </c>
      <c r="BE320" s="107">
        <f t="shared" si="2340"/>
        <v>28000</v>
      </c>
      <c r="BF320" s="107">
        <f t="shared" si="2340"/>
        <v>0</v>
      </c>
      <c r="BG320" s="107">
        <f t="shared" si="2340"/>
        <v>0</v>
      </c>
      <c r="BH320" s="107">
        <f t="shared" si="2340"/>
        <v>0</v>
      </c>
      <c r="BI320" s="107">
        <f t="shared" si="2340"/>
        <v>0</v>
      </c>
      <c r="BJ320" s="107">
        <f t="shared" ref="BJ320:BT331" si="2343">BH306</f>
        <v>0</v>
      </c>
      <c r="BK320" s="107">
        <f t="shared" ref="BK320:BK321" si="2344">BI306</f>
        <v>0</v>
      </c>
      <c r="BL320" s="107">
        <f t="shared" ref="BL320:BL321" si="2345">BJ306</f>
        <v>25000</v>
      </c>
      <c r="BM320" s="107">
        <f t="shared" ref="BM320:BM321" si="2346">BK306</f>
        <v>75000</v>
      </c>
      <c r="BN320" s="107">
        <f t="shared" ref="BN320:BN321" si="2347">BL306</f>
        <v>0</v>
      </c>
      <c r="BO320" s="107">
        <f t="shared" ref="BO320:BO321" si="2348">BM306</f>
        <v>100000</v>
      </c>
      <c r="BP320" s="107">
        <f t="shared" ref="BP320:BP321" si="2349">BN306</f>
        <v>75000</v>
      </c>
      <c r="BQ320" s="107">
        <f t="shared" ref="BQ320:BQ321" si="2350">BO306</f>
        <v>75000</v>
      </c>
      <c r="BR320" s="107">
        <f t="shared" ref="BR320:BR321" si="2351">BP306</f>
        <v>0</v>
      </c>
      <c r="BS320" s="107">
        <f t="shared" ref="BS320:BS321" si="2352">BQ306</f>
        <v>0</v>
      </c>
      <c r="BT320" s="107">
        <f t="shared" ref="BT320:BU331" si="2353">BR306</f>
        <v>0</v>
      </c>
      <c r="BU320" s="107">
        <f t="shared" si="2353"/>
        <v>0</v>
      </c>
    </row>
    <row r="321" spans="1:73" ht="15.75" customHeight="1" x14ac:dyDescent="0.2">
      <c r="A321" s="63" t="s">
        <v>643</v>
      </c>
      <c r="B321" s="63"/>
      <c r="C321" s="63"/>
      <c r="D321" s="107">
        <f t="shared" ref="D321:BI321" si="2354">B307</f>
        <v>0</v>
      </c>
      <c r="E321" s="107">
        <f t="shared" si="2354"/>
        <v>0</v>
      </c>
      <c r="F321" s="107">
        <f t="shared" si="2354"/>
        <v>0</v>
      </c>
      <c r="G321" s="107">
        <f t="shared" si="2341"/>
        <v>0</v>
      </c>
      <c r="H321" s="107">
        <f t="shared" si="2342"/>
        <v>0</v>
      </c>
      <c r="I321" s="107">
        <f t="shared" si="2354"/>
        <v>0</v>
      </c>
      <c r="J321" s="107">
        <f t="shared" si="2354"/>
        <v>0</v>
      </c>
      <c r="K321" s="107">
        <f t="shared" si="2354"/>
        <v>0</v>
      </c>
      <c r="L321" s="107">
        <f t="shared" si="2354"/>
        <v>0</v>
      </c>
      <c r="M321" s="107">
        <f t="shared" si="2354"/>
        <v>0</v>
      </c>
      <c r="N321" s="107">
        <f t="shared" si="2354"/>
        <v>0</v>
      </c>
      <c r="O321" s="107">
        <f t="shared" si="2354"/>
        <v>0</v>
      </c>
      <c r="P321" s="107">
        <f t="shared" si="2354"/>
        <v>0</v>
      </c>
      <c r="Q321" s="107">
        <f t="shared" si="2354"/>
        <v>0</v>
      </c>
      <c r="R321" s="107">
        <f t="shared" si="2354"/>
        <v>25000</v>
      </c>
      <c r="S321" s="107">
        <f t="shared" si="2354"/>
        <v>0</v>
      </c>
      <c r="T321" s="107">
        <f t="shared" si="2354"/>
        <v>0</v>
      </c>
      <c r="U321" s="107">
        <f t="shared" si="2354"/>
        <v>0</v>
      </c>
      <c r="V321" s="107">
        <f t="shared" si="2354"/>
        <v>25000</v>
      </c>
      <c r="W321" s="107">
        <f t="shared" si="2354"/>
        <v>0</v>
      </c>
      <c r="X321" s="107">
        <f t="shared" si="2354"/>
        <v>0</v>
      </c>
      <c r="Y321" s="107">
        <f t="shared" si="2354"/>
        <v>25000</v>
      </c>
      <c r="Z321" s="107">
        <f t="shared" si="2354"/>
        <v>0</v>
      </c>
      <c r="AA321" s="107">
        <f t="shared" si="2354"/>
        <v>0</v>
      </c>
      <c r="AB321" s="107">
        <f t="shared" si="2354"/>
        <v>0</v>
      </c>
      <c r="AC321" s="107">
        <f t="shared" si="2354"/>
        <v>25000</v>
      </c>
      <c r="AD321" s="107">
        <f t="shared" si="2354"/>
        <v>50000</v>
      </c>
      <c r="AE321" s="107">
        <f t="shared" si="2354"/>
        <v>0</v>
      </c>
      <c r="AF321" s="107">
        <f t="shared" si="2354"/>
        <v>25000</v>
      </c>
      <c r="AG321" s="107">
        <f t="shared" si="2354"/>
        <v>0</v>
      </c>
      <c r="AH321" s="107">
        <f t="shared" si="2354"/>
        <v>0</v>
      </c>
      <c r="AI321" s="107">
        <f t="shared" si="2354"/>
        <v>25000</v>
      </c>
      <c r="AJ321" s="107">
        <f t="shared" si="2354"/>
        <v>50000</v>
      </c>
      <c r="AK321" s="107">
        <f t="shared" si="2354"/>
        <v>175000</v>
      </c>
      <c r="AL321" s="107">
        <f t="shared" si="2354"/>
        <v>0</v>
      </c>
      <c r="AM321" s="107">
        <f t="shared" si="2354"/>
        <v>0</v>
      </c>
      <c r="AN321" s="107">
        <f t="shared" si="2354"/>
        <v>0</v>
      </c>
      <c r="AO321" s="107">
        <f t="shared" si="2354"/>
        <v>25000</v>
      </c>
      <c r="AP321" s="107">
        <f t="shared" si="2354"/>
        <v>50000</v>
      </c>
      <c r="AQ321" s="107">
        <f t="shared" si="2354"/>
        <v>0</v>
      </c>
      <c r="AR321" s="107">
        <f t="shared" si="2354"/>
        <v>25000</v>
      </c>
      <c r="AS321" s="107">
        <f t="shared" si="2354"/>
        <v>0</v>
      </c>
      <c r="AT321" s="107">
        <f t="shared" si="2354"/>
        <v>0</v>
      </c>
      <c r="AU321" s="107">
        <f t="shared" si="2354"/>
        <v>25000</v>
      </c>
      <c r="AV321" s="107">
        <f t="shared" si="2354"/>
        <v>50000</v>
      </c>
      <c r="AW321" s="107">
        <f t="shared" si="2354"/>
        <v>175000</v>
      </c>
      <c r="AX321" s="107">
        <f t="shared" si="2354"/>
        <v>0</v>
      </c>
      <c r="AY321" s="107">
        <f t="shared" si="2354"/>
        <v>0</v>
      </c>
      <c r="AZ321" s="107">
        <f t="shared" si="2354"/>
        <v>0</v>
      </c>
      <c r="BA321" s="107">
        <f t="shared" si="2354"/>
        <v>25000</v>
      </c>
      <c r="BB321" s="107">
        <f t="shared" si="2354"/>
        <v>50000</v>
      </c>
      <c r="BC321" s="107">
        <f t="shared" si="2354"/>
        <v>0</v>
      </c>
      <c r="BD321" s="107">
        <f t="shared" si="2354"/>
        <v>25000</v>
      </c>
      <c r="BE321" s="107">
        <f t="shared" si="2354"/>
        <v>0</v>
      </c>
      <c r="BF321" s="107">
        <f t="shared" si="2354"/>
        <v>0</v>
      </c>
      <c r="BG321" s="107">
        <f t="shared" si="2354"/>
        <v>25000</v>
      </c>
      <c r="BH321" s="107">
        <f t="shared" si="2354"/>
        <v>50000</v>
      </c>
      <c r="BI321" s="107">
        <f t="shared" si="2354"/>
        <v>175000</v>
      </c>
      <c r="BJ321" s="107">
        <f t="shared" si="2343"/>
        <v>0</v>
      </c>
      <c r="BK321" s="107">
        <f t="shared" si="2344"/>
        <v>0</v>
      </c>
      <c r="BL321" s="107">
        <f t="shared" si="2345"/>
        <v>0</v>
      </c>
      <c r="BM321" s="107">
        <f t="shared" si="2346"/>
        <v>25000</v>
      </c>
      <c r="BN321" s="107">
        <f t="shared" si="2347"/>
        <v>50000</v>
      </c>
      <c r="BO321" s="107">
        <f t="shared" si="2348"/>
        <v>0</v>
      </c>
      <c r="BP321" s="107">
        <f t="shared" si="2349"/>
        <v>25000</v>
      </c>
      <c r="BQ321" s="107">
        <f t="shared" si="2350"/>
        <v>0</v>
      </c>
      <c r="BR321" s="107">
        <f t="shared" si="2351"/>
        <v>0</v>
      </c>
      <c r="BS321" s="107">
        <f t="shared" si="2352"/>
        <v>25000</v>
      </c>
      <c r="BT321" s="107">
        <f t="shared" si="2353"/>
        <v>50000</v>
      </c>
      <c r="BU321" s="107">
        <f t="shared" si="2353"/>
        <v>175000</v>
      </c>
    </row>
    <row r="322" spans="1:73" ht="15.75" customHeight="1" x14ac:dyDescent="0.2">
      <c r="A322" s="63" t="s">
        <v>644</v>
      </c>
      <c r="B322" s="63"/>
      <c r="C322" s="63"/>
      <c r="D322" s="107">
        <f t="shared" ref="D322:BI326" si="2355">B308</f>
        <v>0</v>
      </c>
      <c r="E322" s="107">
        <f t="shared" si="2355"/>
        <v>0</v>
      </c>
      <c r="F322" s="107">
        <f t="shared" si="2355"/>
        <v>0</v>
      </c>
      <c r="G322" s="107">
        <f t="shared" si="2341"/>
        <v>0</v>
      </c>
      <c r="H322" s="107">
        <f t="shared" si="2342"/>
        <v>0</v>
      </c>
      <c r="I322" s="107">
        <f t="shared" si="2355"/>
        <v>0</v>
      </c>
      <c r="J322" s="107">
        <f t="shared" si="2355"/>
        <v>0</v>
      </c>
      <c r="K322" s="107">
        <f t="shared" si="2355"/>
        <v>0</v>
      </c>
      <c r="L322" s="107">
        <f t="shared" si="2355"/>
        <v>0</v>
      </c>
      <c r="M322" s="107">
        <f t="shared" si="2355"/>
        <v>0</v>
      </c>
      <c r="N322" s="107">
        <f t="shared" si="2355"/>
        <v>0</v>
      </c>
      <c r="O322" s="107">
        <f t="shared" si="2355"/>
        <v>0</v>
      </c>
      <c r="P322" s="107">
        <f t="shared" si="2355"/>
        <v>0</v>
      </c>
      <c r="Q322" s="107">
        <f t="shared" si="2355"/>
        <v>0</v>
      </c>
      <c r="R322" s="107">
        <f t="shared" si="2355"/>
        <v>0</v>
      </c>
      <c r="S322" s="107">
        <f t="shared" si="2355"/>
        <v>0</v>
      </c>
      <c r="T322" s="107">
        <f t="shared" si="2355"/>
        <v>0</v>
      </c>
      <c r="U322" s="107">
        <f t="shared" si="2355"/>
        <v>0</v>
      </c>
      <c r="V322" s="107">
        <f t="shared" si="2355"/>
        <v>0</v>
      </c>
      <c r="W322" s="107">
        <f t="shared" si="2355"/>
        <v>0</v>
      </c>
      <c r="X322" s="107">
        <f t="shared" si="2355"/>
        <v>25000</v>
      </c>
      <c r="Y322" s="107">
        <f t="shared" si="2355"/>
        <v>0</v>
      </c>
      <c r="Z322" s="107">
        <f t="shared" si="2355"/>
        <v>0</v>
      </c>
      <c r="AA322" s="107">
        <f t="shared" si="2355"/>
        <v>0</v>
      </c>
      <c r="AB322" s="107">
        <f t="shared" si="2355"/>
        <v>25000</v>
      </c>
      <c r="AC322" s="107">
        <f t="shared" si="2355"/>
        <v>0</v>
      </c>
      <c r="AD322" s="107">
        <f t="shared" si="2355"/>
        <v>0</v>
      </c>
      <c r="AE322" s="107">
        <f t="shared" si="2355"/>
        <v>50000</v>
      </c>
      <c r="AF322" s="107">
        <f t="shared" si="2355"/>
        <v>0</v>
      </c>
      <c r="AG322" s="107">
        <f t="shared" si="2355"/>
        <v>0</v>
      </c>
      <c r="AH322" s="107">
        <f t="shared" si="2355"/>
        <v>25000</v>
      </c>
      <c r="AI322" s="107">
        <f t="shared" si="2355"/>
        <v>0</v>
      </c>
      <c r="AJ322" s="107">
        <f t="shared" si="2355"/>
        <v>0</v>
      </c>
      <c r="AK322" s="107">
        <f t="shared" si="2355"/>
        <v>25000</v>
      </c>
      <c r="AL322" s="107">
        <f t="shared" si="2355"/>
        <v>50000</v>
      </c>
      <c r="AM322" s="107">
        <f t="shared" si="2355"/>
        <v>25000</v>
      </c>
      <c r="AN322" s="107">
        <f t="shared" si="2355"/>
        <v>25000</v>
      </c>
      <c r="AO322" s="107">
        <f t="shared" si="2355"/>
        <v>150000</v>
      </c>
      <c r="AP322" s="107">
        <f t="shared" si="2355"/>
        <v>0</v>
      </c>
      <c r="AQ322" s="107">
        <f t="shared" si="2355"/>
        <v>50000</v>
      </c>
      <c r="AR322" s="107">
        <f t="shared" si="2355"/>
        <v>0</v>
      </c>
      <c r="AS322" s="107">
        <f t="shared" si="2355"/>
        <v>0</v>
      </c>
      <c r="AT322" s="107">
        <f t="shared" si="2355"/>
        <v>25000</v>
      </c>
      <c r="AU322" s="107">
        <f t="shared" si="2355"/>
        <v>0</v>
      </c>
      <c r="AV322" s="107">
        <f t="shared" si="2355"/>
        <v>0</v>
      </c>
      <c r="AW322" s="107">
        <f t="shared" si="2355"/>
        <v>25000</v>
      </c>
      <c r="AX322" s="107">
        <f t="shared" si="2355"/>
        <v>50000</v>
      </c>
      <c r="AY322" s="107">
        <f t="shared" si="2355"/>
        <v>25000</v>
      </c>
      <c r="AZ322" s="107">
        <f t="shared" si="2355"/>
        <v>25000</v>
      </c>
      <c r="BA322" s="107">
        <f t="shared" si="2355"/>
        <v>100000</v>
      </c>
      <c r="BB322" s="107">
        <f t="shared" si="2355"/>
        <v>50000</v>
      </c>
      <c r="BC322" s="107">
        <f t="shared" si="2355"/>
        <v>50000</v>
      </c>
      <c r="BD322" s="107">
        <f t="shared" si="2355"/>
        <v>0</v>
      </c>
      <c r="BE322" s="107">
        <f t="shared" si="2355"/>
        <v>0</v>
      </c>
      <c r="BF322" s="107">
        <f t="shared" si="2355"/>
        <v>25000</v>
      </c>
      <c r="BG322" s="107">
        <f t="shared" si="2355"/>
        <v>0</v>
      </c>
      <c r="BH322" s="107">
        <f t="shared" si="2355"/>
        <v>0</v>
      </c>
      <c r="BI322" s="107">
        <f t="shared" si="2355"/>
        <v>25000</v>
      </c>
      <c r="BJ322" s="107">
        <f t="shared" si="2343"/>
        <v>50000</v>
      </c>
      <c r="BK322" s="107">
        <f t="shared" si="2343"/>
        <v>25000</v>
      </c>
      <c r="BL322" s="107">
        <f t="shared" si="2343"/>
        <v>25000</v>
      </c>
      <c r="BM322" s="107">
        <f t="shared" si="2343"/>
        <v>100000</v>
      </c>
      <c r="BN322" s="107">
        <f t="shared" si="2343"/>
        <v>50000</v>
      </c>
      <c r="BO322" s="107">
        <f t="shared" si="2343"/>
        <v>50000</v>
      </c>
      <c r="BP322" s="107">
        <f t="shared" si="2343"/>
        <v>0</v>
      </c>
      <c r="BQ322" s="107">
        <f t="shared" si="2343"/>
        <v>0</v>
      </c>
      <c r="BR322" s="107">
        <f t="shared" si="2343"/>
        <v>25000</v>
      </c>
      <c r="BS322" s="107">
        <f t="shared" si="2343"/>
        <v>0</v>
      </c>
      <c r="BT322" s="107">
        <f t="shared" si="2343"/>
        <v>0</v>
      </c>
      <c r="BU322" s="107">
        <f t="shared" si="2353"/>
        <v>25000</v>
      </c>
    </row>
    <row r="323" spans="1:73" ht="15.75" customHeight="1" x14ac:dyDescent="0.2">
      <c r="A323" s="63" t="s">
        <v>645</v>
      </c>
      <c r="B323" s="63"/>
      <c r="C323" s="63"/>
      <c r="D323" s="107">
        <f t="shared" ref="D323:D331" si="2356">B309</f>
        <v>0</v>
      </c>
      <c r="E323" s="107">
        <f t="shared" si="2355"/>
        <v>0</v>
      </c>
      <c r="F323" s="107">
        <f t="shared" si="2355"/>
        <v>0</v>
      </c>
      <c r="G323" s="107">
        <f t="shared" si="2341"/>
        <v>0</v>
      </c>
      <c r="H323" s="107">
        <f t="shared" si="2342"/>
        <v>0</v>
      </c>
      <c r="I323" s="107">
        <f t="shared" si="2355"/>
        <v>0</v>
      </c>
      <c r="J323" s="107">
        <f t="shared" si="2355"/>
        <v>0</v>
      </c>
      <c r="K323" s="107">
        <f t="shared" si="2355"/>
        <v>0</v>
      </c>
      <c r="L323" s="107">
        <f t="shared" si="2355"/>
        <v>0</v>
      </c>
      <c r="M323" s="107">
        <f t="shared" si="2355"/>
        <v>0</v>
      </c>
      <c r="N323" s="107">
        <f t="shared" si="2355"/>
        <v>0</v>
      </c>
      <c r="O323" s="107">
        <f t="shared" si="2355"/>
        <v>0</v>
      </c>
      <c r="P323" s="107">
        <f t="shared" si="2355"/>
        <v>0</v>
      </c>
      <c r="Q323" s="107">
        <f t="shared" si="2355"/>
        <v>0</v>
      </c>
      <c r="R323" s="107">
        <f t="shared" si="2355"/>
        <v>0</v>
      </c>
      <c r="S323" s="107">
        <f t="shared" si="2355"/>
        <v>0</v>
      </c>
      <c r="T323" s="107">
        <f t="shared" si="2355"/>
        <v>0</v>
      </c>
      <c r="U323" s="107">
        <f t="shared" si="2355"/>
        <v>0</v>
      </c>
      <c r="V323" s="107">
        <f t="shared" si="2355"/>
        <v>0</v>
      </c>
      <c r="W323" s="107">
        <f t="shared" si="2355"/>
        <v>0</v>
      </c>
      <c r="X323" s="107">
        <f t="shared" si="2355"/>
        <v>0</v>
      </c>
      <c r="Y323" s="107">
        <f t="shared" si="2355"/>
        <v>0</v>
      </c>
      <c r="Z323" s="107">
        <f t="shared" si="2355"/>
        <v>0</v>
      </c>
      <c r="AA323" s="107">
        <f t="shared" si="2355"/>
        <v>0</v>
      </c>
      <c r="AB323" s="107">
        <f t="shared" si="2355"/>
        <v>25000</v>
      </c>
      <c r="AC323" s="107">
        <f t="shared" si="2355"/>
        <v>25000</v>
      </c>
      <c r="AD323" s="107">
        <f t="shared" si="2355"/>
        <v>25000</v>
      </c>
      <c r="AE323" s="107">
        <f t="shared" si="2355"/>
        <v>25000</v>
      </c>
      <c r="AF323" s="107">
        <f t="shared" si="2355"/>
        <v>25000</v>
      </c>
      <c r="AG323" s="107">
        <f t="shared" si="2355"/>
        <v>50000</v>
      </c>
      <c r="AH323" s="107">
        <f t="shared" si="2355"/>
        <v>50000</v>
      </c>
      <c r="AI323" s="107">
        <f t="shared" si="2355"/>
        <v>50000</v>
      </c>
      <c r="AJ323" s="107">
        <f t="shared" si="2355"/>
        <v>50000</v>
      </c>
      <c r="AK323" s="107">
        <f t="shared" si="2355"/>
        <v>25000</v>
      </c>
      <c r="AL323" s="107">
        <f t="shared" si="2355"/>
        <v>0</v>
      </c>
      <c r="AM323" s="107">
        <f t="shared" si="2355"/>
        <v>0</v>
      </c>
      <c r="AN323" s="107">
        <f t="shared" si="2355"/>
        <v>25000</v>
      </c>
      <c r="AO323" s="107">
        <f t="shared" si="2355"/>
        <v>25000</v>
      </c>
      <c r="AP323" s="107">
        <f t="shared" si="2355"/>
        <v>25000</v>
      </c>
      <c r="AQ323" s="107">
        <f t="shared" si="2355"/>
        <v>25000</v>
      </c>
      <c r="AR323" s="107">
        <f t="shared" si="2355"/>
        <v>25000</v>
      </c>
      <c r="AS323" s="107">
        <f t="shared" si="2355"/>
        <v>50000</v>
      </c>
      <c r="AT323" s="107">
        <f t="shared" si="2355"/>
        <v>50000</v>
      </c>
      <c r="AU323" s="107">
        <f t="shared" si="2355"/>
        <v>50000</v>
      </c>
      <c r="AV323" s="107">
        <f t="shared" si="2355"/>
        <v>50000</v>
      </c>
      <c r="AW323" s="107">
        <f t="shared" si="2355"/>
        <v>25000</v>
      </c>
      <c r="AX323" s="107">
        <f t="shared" si="2355"/>
        <v>0</v>
      </c>
      <c r="AY323" s="107">
        <f t="shared" si="2355"/>
        <v>0</v>
      </c>
      <c r="AZ323" s="107">
        <f t="shared" si="2355"/>
        <v>25000</v>
      </c>
      <c r="BA323" s="107">
        <f t="shared" si="2355"/>
        <v>25000</v>
      </c>
      <c r="BB323" s="107">
        <f t="shared" si="2355"/>
        <v>25000</v>
      </c>
      <c r="BC323" s="107">
        <f t="shared" si="2355"/>
        <v>25000</v>
      </c>
      <c r="BD323" s="107">
        <f t="shared" si="2355"/>
        <v>25000</v>
      </c>
      <c r="BE323" s="107">
        <f t="shared" si="2355"/>
        <v>50000</v>
      </c>
      <c r="BF323" s="107">
        <f t="shared" si="2355"/>
        <v>50000</v>
      </c>
      <c r="BG323" s="107">
        <f t="shared" si="2355"/>
        <v>50000</v>
      </c>
      <c r="BH323" s="107">
        <f t="shared" si="2355"/>
        <v>50000</v>
      </c>
      <c r="BI323" s="107">
        <f t="shared" si="2355"/>
        <v>25000</v>
      </c>
      <c r="BJ323" s="107">
        <f t="shared" si="2343"/>
        <v>0</v>
      </c>
      <c r="BK323" s="107">
        <f t="shared" si="2343"/>
        <v>0</v>
      </c>
      <c r="BL323" s="107">
        <f t="shared" si="2343"/>
        <v>25000</v>
      </c>
      <c r="BM323" s="107">
        <f t="shared" si="2343"/>
        <v>25000</v>
      </c>
      <c r="BN323" s="107">
        <f t="shared" si="2343"/>
        <v>25000</v>
      </c>
      <c r="BO323" s="107">
        <f t="shared" si="2343"/>
        <v>25000</v>
      </c>
      <c r="BP323" s="107">
        <f t="shared" si="2343"/>
        <v>25000</v>
      </c>
      <c r="BQ323" s="107">
        <f t="shared" si="2343"/>
        <v>50000</v>
      </c>
      <c r="BR323" s="107">
        <f t="shared" si="2343"/>
        <v>50000</v>
      </c>
      <c r="BS323" s="107">
        <f t="shared" si="2343"/>
        <v>50000</v>
      </c>
      <c r="BT323" s="107">
        <f t="shared" si="2343"/>
        <v>50000</v>
      </c>
      <c r="BU323" s="107">
        <f t="shared" si="2353"/>
        <v>25000</v>
      </c>
    </row>
    <row r="324" spans="1:73" ht="15.75" customHeight="1" x14ac:dyDescent="0.2">
      <c r="A324" s="63" t="s">
        <v>652</v>
      </c>
      <c r="B324" s="63"/>
      <c r="C324" s="63"/>
      <c r="D324" s="107">
        <f t="shared" si="2356"/>
        <v>0</v>
      </c>
      <c r="E324" s="107">
        <f t="shared" si="2355"/>
        <v>0</v>
      </c>
      <c r="F324" s="107">
        <f t="shared" si="2355"/>
        <v>0</v>
      </c>
      <c r="G324" s="107">
        <f t="shared" si="2341"/>
        <v>0</v>
      </c>
      <c r="H324" s="107">
        <f t="shared" si="2342"/>
        <v>0</v>
      </c>
      <c r="I324" s="107">
        <f t="shared" si="2355"/>
        <v>0</v>
      </c>
      <c r="J324" s="107">
        <f t="shared" si="2355"/>
        <v>0</v>
      </c>
      <c r="K324" s="107">
        <f t="shared" si="2355"/>
        <v>0</v>
      </c>
      <c r="L324" s="107">
        <f t="shared" si="2355"/>
        <v>0</v>
      </c>
      <c r="M324" s="107">
        <f t="shared" si="2355"/>
        <v>0</v>
      </c>
      <c r="N324" s="107">
        <f t="shared" si="2355"/>
        <v>0</v>
      </c>
      <c r="O324" s="107">
        <f t="shared" si="2355"/>
        <v>0</v>
      </c>
      <c r="P324" s="107">
        <f t="shared" si="2355"/>
        <v>0</v>
      </c>
      <c r="Q324" s="107">
        <f t="shared" si="2355"/>
        <v>0</v>
      </c>
      <c r="R324" s="107">
        <f t="shared" si="2355"/>
        <v>0</v>
      </c>
      <c r="S324" s="107">
        <f t="shared" si="2355"/>
        <v>0</v>
      </c>
      <c r="T324" s="107">
        <f t="shared" si="2355"/>
        <v>0</v>
      </c>
      <c r="U324" s="107">
        <f t="shared" si="2355"/>
        <v>0</v>
      </c>
      <c r="V324" s="107">
        <f t="shared" si="2355"/>
        <v>0</v>
      </c>
      <c r="W324" s="107">
        <f t="shared" si="2355"/>
        <v>0</v>
      </c>
      <c r="X324" s="107">
        <f t="shared" si="2355"/>
        <v>0</v>
      </c>
      <c r="Y324" s="107">
        <f t="shared" si="2355"/>
        <v>0</v>
      </c>
      <c r="Z324" s="107">
        <f t="shared" si="2355"/>
        <v>0</v>
      </c>
      <c r="AA324" s="107">
        <f t="shared" si="2355"/>
        <v>0</v>
      </c>
      <c r="AB324" s="107">
        <f t="shared" si="2355"/>
        <v>0</v>
      </c>
      <c r="AC324" s="107">
        <f t="shared" si="2355"/>
        <v>0</v>
      </c>
      <c r="AD324" s="107">
        <f t="shared" si="2355"/>
        <v>0</v>
      </c>
      <c r="AE324" s="107">
        <f t="shared" si="2355"/>
        <v>0</v>
      </c>
      <c r="AF324" s="107">
        <f t="shared" si="2355"/>
        <v>0</v>
      </c>
      <c r="AG324" s="107">
        <f t="shared" si="2355"/>
        <v>0</v>
      </c>
      <c r="AH324" s="107">
        <f t="shared" si="2355"/>
        <v>0</v>
      </c>
      <c r="AI324" s="107">
        <f t="shared" si="2355"/>
        <v>0</v>
      </c>
      <c r="AJ324" s="107">
        <f t="shared" si="2355"/>
        <v>0</v>
      </c>
      <c r="AK324" s="107">
        <f t="shared" si="2355"/>
        <v>0</v>
      </c>
      <c r="AL324" s="107">
        <f t="shared" si="2355"/>
        <v>0</v>
      </c>
      <c r="AM324" s="107">
        <f t="shared" si="2355"/>
        <v>0</v>
      </c>
      <c r="AN324" s="107">
        <f t="shared" si="2355"/>
        <v>0</v>
      </c>
      <c r="AO324" s="107">
        <f t="shared" si="2355"/>
        <v>0</v>
      </c>
      <c r="AP324" s="107">
        <f t="shared" si="2355"/>
        <v>25000</v>
      </c>
      <c r="AQ324" s="107">
        <f t="shared" si="2355"/>
        <v>0</v>
      </c>
      <c r="AR324" s="107">
        <f t="shared" si="2355"/>
        <v>0</v>
      </c>
      <c r="AS324" s="107">
        <f t="shared" si="2355"/>
        <v>0</v>
      </c>
      <c r="AT324" s="107">
        <f t="shared" si="2355"/>
        <v>25000</v>
      </c>
      <c r="AU324" s="107">
        <f t="shared" si="2355"/>
        <v>50000</v>
      </c>
      <c r="AV324" s="107">
        <f t="shared" si="2355"/>
        <v>25000</v>
      </c>
      <c r="AW324" s="107">
        <f t="shared" si="2355"/>
        <v>0</v>
      </c>
      <c r="AX324" s="107">
        <f t="shared" si="2355"/>
        <v>0</v>
      </c>
      <c r="AY324" s="107">
        <f t="shared" si="2355"/>
        <v>0</v>
      </c>
      <c r="AZ324" s="107">
        <f t="shared" si="2355"/>
        <v>75000</v>
      </c>
      <c r="BA324" s="107">
        <f t="shared" si="2355"/>
        <v>25000</v>
      </c>
      <c r="BB324" s="107">
        <f t="shared" si="2355"/>
        <v>25000</v>
      </c>
      <c r="BC324" s="107">
        <f t="shared" si="2355"/>
        <v>0</v>
      </c>
      <c r="BD324" s="107">
        <f t="shared" si="2355"/>
        <v>75000</v>
      </c>
      <c r="BE324" s="107">
        <f t="shared" si="2355"/>
        <v>25000</v>
      </c>
      <c r="BF324" s="107">
        <f t="shared" si="2355"/>
        <v>25000</v>
      </c>
      <c r="BG324" s="107">
        <f t="shared" si="2355"/>
        <v>0</v>
      </c>
      <c r="BH324" s="107">
        <f t="shared" si="2355"/>
        <v>75000</v>
      </c>
      <c r="BI324" s="107">
        <f t="shared" si="2355"/>
        <v>25000</v>
      </c>
      <c r="BJ324" s="107">
        <f t="shared" si="2343"/>
        <v>0</v>
      </c>
      <c r="BK324" s="107">
        <f t="shared" si="2343"/>
        <v>0</v>
      </c>
      <c r="BL324" s="107">
        <f t="shared" si="2343"/>
        <v>75000</v>
      </c>
      <c r="BM324" s="107">
        <f t="shared" si="2343"/>
        <v>0</v>
      </c>
      <c r="BN324" s="107">
        <f t="shared" si="2343"/>
        <v>50000</v>
      </c>
      <c r="BO324" s="107">
        <f t="shared" si="2343"/>
        <v>0</v>
      </c>
      <c r="BP324" s="107">
        <f t="shared" si="2343"/>
        <v>75000</v>
      </c>
      <c r="BQ324" s="107">
        <f t="shared" si="2343"/>
        <v>0</v>
      </c>
      <c r="BR324" s="107">
        <f t="shared" si="2343"/>
        <v>50000</v>
      </c>
      <c r="BS324" s="107">
        <f t="shared" si="2343"/>
        <v>0</v>
      </c>
      <c r="BT324" s="107">
        <f t="shared" si="2343"/>
        <v>75000</v>
      </c>
      <c r="BU324" s="107">
        <f t="shared" si="2353"/>
        <v>25000</v>
      </c>
    </row>
    <row r="325" spans="1:73" ht="15.75" customHeight="1" x14ac:dyDescent="0.2">
      <c r="A325" s="63" t="s">
        <v>653</v>
      </c>
      <c r="B325" s="63"/>
      <c r="C325" s="63"/>
      <c r="D325" s="107">
        <f t="shared" si="2356"/>
        <v>0</v>
      </c>
      <c r="E325" s="107">
        <f t="shared" si="2355"/>
        <v>0</v>
      </c>
      <c r="F325" s="107">
        <f t="shared" si="2355"/>
        <v>0</v>
      </c>
      <c r="G325" s="107">
        <f t="shared" si="2341"/>
        <v>0</v>
      </c>
      <c r="H325" s="107">
        <f t="shared" si="2342"/>
        <v>0</v>
      </c>
      <c r="I325" s="107">
        <f t="shared" si="2355"/>
        <v>0</v>
      </c>
      <c r="J325" s="107">
        <f t="shared" si="2355"/>
        <v>0</v>
      </c>
      <c r="K325" s="107">
        <f t="shared" si="2355"/>
        <v>0</v>
      </c>
      <c r="L325" s="107">
        <f t="shared" si="2355"/>
        <v>0</v>
      </c>
      <c r="M325" s="107">
        <f t="shared" si="2355"/>
        <v>0</v>
      </c>
      <c r="N325" s="107">
        <f t="shared" si="2355"/>
        <v>0</v>
      </c>
      <c r="O325" s="107">
        <f t="shared" si="2355"/>
        <v>0</v>
      </c>
      <c r="P325" s="107">
        <f t="shared" si="2355"/>
        <v>0</v>
      </c>
      <c r="Q325" s="107">
        <f t="shared" si="2355"/>
        <v>0</v>
      </c>
      <c r="R325" s="107">
        <f t="shared" si="2355"/>
        <v>0</v>
      </c>
      <c r="S325" s="107">
        <f t="shared" si="2355"/>
        <v>0</v>
      </c>
      <c r="T325" s="107">
        <f t="shared" si="2355"/>
        <v>0</v>
      </c>
      <c r="U325" s="107">
        <f t="shared" si="2355"/>
        <v>0</v>
      </c>
      <c r="V325" s="107">
        <f t="shared" si="2355"/>
        <v>0</v>
      </c>
      <c r="W325" s="107">
        <f t="shared" si="2355"/>
        <v>0</v>
      </c>
      <c r="X325" s="107">
        <f t="shared" si="2355"/>
        <v>0</v>
      </c>
      <c r="Y325" s="107">
        <f t="shared" si="2355"/>
        <v>0</v>
      </c>
      <c r="Z325" s="107">
        <f t="shared" si="2355"/>
        <v>0</v>
      </c>
      <c r="AA325" s="107">
        <f t="shared" si="2355"/>
        <v>0</v>
      </c>
      <c r="AB325" s="107">
        <f t="shared" si="2355"/>
        <v>0</v>
      </c>
      <c r="AC325" s="107">
        <f t="shared" si="2355"/>
        <v>0</v>
      </c>
      <c r="AD325" s="107">
        <f t="shared" si="2355"/>
        <v>0</v>
      </c>
      <c r="AE325" s="107">
        <f t="shared" si="2355"/>
        <v>0</v>
      </c>
      <c r="AF325" s="107">
        <f t="shared" si="2355"/>
        <v>0</v>
      </c>
      <c r="AG325" s="107">
        <f t="shared" si="2355"/>
        <v>0</v>
      </c>
      <c r="AH325" s="107">
        <f t="shared" si="2355"/>
        <v>0</v>
      </c>
      <c r="AI325" s="107">
        <f t="shared" si="2355"/>
        <v>0</v>
      </c>
      <c r="AJ325" s="107">
        <f t="shared" si="2355"/>
        <v>0</v>
      </c>
      <c r="AK325" s="107">
        <f t="shared" si="2355"/>
        <v>0</v>
      </c>
      <c r="AL325" s="107">
        <f t="shared" si="2355"/>
        <v>0</v>
      </c>
      <c r="AM325" s="107">
        <f t="shared" si="2355"/>
        <v>0</v>
      </c>
      <c r="AN325" s="107">
        <f t="shared" si="2355"/>
        <v>0</v>
      </c>
      <c r="AO325" s="107">
        <f t="shared" si="2355"/>
        <v>0</v>
      </c>
      <c r="AP325" s="107">
        <f t="shared" si="2355"/>
        <v>0</v>
      </c>
      <c r="AQ325" s="107">
        <f t="shared" si="2355"/>
        <v>0</v>
      </c>
      <c r="AR325" s="107">
        <f t="shared" si="2355"/>
        <v>0</v>
      </c>
      <c r="AS325" s="107">
        <f t="shared" si="2355"/>
        <v>0</v>
      </c>
      <c r="AT325" s="107">
        <f t="shared" si="2355"/>
        <v>0</v>
      </c>
      <c r="AU325" s="107">
        <f t="shared" si="2355"/>
        <v>0</v>
      </c>
      <c r="AV325" s="107">
        <f t="shared" si="2355"/>
        <v>0</v>
      </c>
      <c r="AW325" s="107">
        <f t="shared" si="2355"/>
        <v>0</v>
      </c>
      <c r="AX325" s="107">
        <f t="shared" si="2355"/>
        <v>0</v>
      </c>
      <c r="AY325" s="107">
        <f t="shared" si="2355"/>
        <v>0</v>
      </c>
      <c r="AZ325" s="107">
        <f t="shared" si="2355"/>
        <v>0</v>
      </c>
      <c r="BA325" s="107">
        <f t="shared" si="2355"/>
        <v>0</v>
      </c>
      <c r="BB325" s="107">
        <f t="shared" si="2355"/>
        <v>0</v>
      </c>
      <c r="BC325" s="107">
        <f t="shared" si="2355"/>
        <v>0</v>
      </c>
      <c r="BD325" s="107">
        <f t="shared" si="2355"/>
        <v>0</v>
      </c>
      <c r="BE325" s="107">
        <f t="shared" si="2355"/>
        <v>0</v>
      </c>
      <c r="BF325" s="107">
        <f t="shared" si="2355"/>
        <v>0</v>
      </c>
      <c r="BG325" s="107">
        <f t="shared" si="2355"/>
        <v>0</v>
      </c>
      <c r="BH325" s="107">
        <f t="shared" si="2355"/>
        <v>0</v>
      </c>
      <c r="BI325" s="107">
        <f t="shared" si="2355"/>
        <v>0</v>
      </c>
      <c r="BJ325" s="107">
        <f t="shared" si="2343"/>
        <v>0</v>
      </c>
      <c r="BK325" s="107">
        <f t="shared" si="2343"/>
        <v>0</v>
      </c>
      <c r="BL325" s="107">
        <f t="shared" si="2343"/>
        <v>0</v>
      </c>
      <c r="BM325" s="107">
        <f t="shared" si="2343"/>
        <v>0</v>
      </c>
      <c r="BN325" s="107">
        <f t="shared" si="2343"/>
        <v>0</v>
      </c>
      <c r="BO325" s="107">
        <f t="shared" si="2343"/>
        <v>0</v>
      </c>
      <c r="BP325" s="107">
        <f t="shared" si="2343"/>
        <v>0</v>
      </c>
      <c r="BQ325" s="107">
        <f t="shared" si="2343"/>
        <v>0</v>
      </c>
      <c r="BR325" s="107">
        <f t="shared" si="2343"/>
        <v>0</v>
      </c>
      <c r="BS325" s="107">
        <f t="shared" si="2343"/>
        <v>0</v>
      </c>
      <c r="BT325" s="107">
        <f t="shared" si="2343"/>
        <v>0</v>
      </c>
      <c r="BU325" s="107">
        <f t="shared" si="2353"/>
        <v>0</v>
      </c>
    </row>
    <row r="326" spans="1:73" ht="15.75" customHeight="1" x14ac:dyDescent="0.2">
      <c r="A326" s="63" t="s">
        <v>800</v>
      </c>
      <c r="B326" s="63"/>
      <c r="C326" s="63"/>
      <c r="D326" s="107">
        <f t="shared" si="2356"/>
        <v>0</v>
      </c>
      <c r="E326" s="107">
        <f t="shared" si="2355"/>
        <v>0</v>
      </c>
      <c r="F326" s="107">
        <f t="shared" si="2355"/>
        <v>0</v>
      </c>
      <c r="G326" s="107">
        <f t="shared" si="2341"/>
        <v>0</v>
      </c>
      <c r="H326" s="107">
        <f t="shared" si="2342"/>
        <v>0</v>
      </c>
      <c r="I326" s="107">
        <f t="shared" si="2355"/>
        <v>0</v>
      </c>
      <c r="J326" s="107">
        <f t="shared" si="2355"/>
        <v>0</v>
      </c>
      <c r="K326" s="107">
        <f t="shared" si="2355"/>
        <v>0</v>
      </c>
      <c r="L326" s="107">
        <f t="shared" si="2355"/>
        <v>0</v>
      </c>
      <c r="M326" s="107">
        <f t="shared" si="2355"/>
        <v>0</v>
      </c>
      <c r="N326" s="107">
        <f t="shared" si="2355"/>
        <v>0</v>
      </c>
      <c r="O326" s="107">
        <f t="shared" si="2355"/>
        <v>0</v>
      </c>
      <c r="P326" s="107">
        <f t="shared" si="2355"/>
        <v>0</v>
      </c>
      <c r="Q326" s="107">
        <f t="shared" si="2355"/>
        <v>0</v>
      </c>
      <c r="R326" s="107">
        <f t="shared" si="2355"/>
        <v>0</v>
      </c>
      <c r="S326" s="107">
        <f t="shared" si="2355"/>
        <v>0</v>
      </c>
      <c r="T326" s="107">
        <f t="shared" si="2355"/>
        <v>0</v>
      </c>
      <c r="U326" s="107">
        <f t="shared" si="2355"/>
        <v>0</v>
      </c>
      <c r="V326" s="107">
        <f t="shared" si="2355"/>
        <v>0</v>
      </c>
      <c r="W326" s="107">
        <f t="shared" si="2355"/>
        <v>0</v>
      </c>
      <c r="X326" s="107">
        <f t="shared" si="2355"/>
        <v>0</v>
      </c>
      <c r="Y326" s="107">
        <f t="shared" si="2355"/>
        <v>0</v>
      </c>
      <c r="Z326" s="107">
        <f t="shared" si="2355"/>
        <v>0</v>
      </c>
      <c r="AA326" s="107">
        <f t="shared" si="2355"/>
        <v>0</v>
      </c>
      <c r="AB326" s="107">
        <f t="shared" si="2355"/>
        <v>0</v>
      </c>
      <c r="AC326" s="107">
        <f t="shared" si="2355"/>
        <v>0</v>
      </c>
      <c r="AD326" s="107">
        <f t="shared" si="2355"/>
        <v>0</v>
      </c>
      <c r="AE326" s="107">
        <f t="shared" ref="AE326:AE331" si="2357">AC312</f>
        <v>0</v>
      </c>
      <c r="AF326" s="107">
        <f t="shared" ref="AF326:AF331" si="2358">AD312</f>
        <v>0</v>
      </c>
      <c r="AG326" s="107">
        <f t="shared" ref="AG326:AG331" si="2359">AE312</f>
        <v>0</v>
      </c>
      <c r="AH326" s="107">
        <f t="shared" ref="AH326:AH331" si="2360">AF312</f>
        <v>0</v>
      </c>
      <c r="AI326" s="107">
        <f t="shared" ref="AI326:AI331" si="2361">AG312</f>
        <v>0</v>
      </c>
      <c r="AJ326" s="107">
        <f t="shared" ref="AJ326:AJ331" si="2362">AH312</f>
        <v>0</v>
      </c>
      <c r="AK326" s="107">
        <f t="shared" ref="AK326:AK331" si="2363">AI312</f>
        <v>0</v>
      </c>
      <c r="AL326" s="107">
        <f t="shared" ref="AL326:AL331" si="2364">AJ312</f>
        <v>0</v>
      </c>
      <c r="AM326" s="107">
        <f t="shared" ref="AM326:AM331" si="2365">AK312</f>
        <v>0</v>
      </c>
      <c r="AN326" s="107">
        <f t="shared" ref="AN326:AN331" si="2366">AL312</f>
        <v>0</v>
      </c>
      <c r="AO326" s="107">
        <f t="shared" ref="AO326:AO331" si="2367">AM312</f>
        <v>0</v>
      </c>
      <c r="AP326" s="107">
        <f t="shared" ref="AP326:AP331" si="2368">AN312</f>
        <v>0</v>
      </c>
      <c r="AQ326" s="107">
        <f t="shared" ref="AQ326:AQ331" si="2369">AO312</f>
        <v>0</v>
      </c>
      <c r="AR326" s="107">
        <f t="shared" ref="AR326:AR331" si="2370">AP312</f>
        <v>0</v>
      </c>
      <c r="AS326" s="107">
        <f t="shared" ref="AS326:AS331" si="2371">AQ312</f>
        <v>0</v>
      </c>
      <c r="AT326" s="107">
        <f t="shared" ref="AT326:AT331" si="2372">AR312</f>
        <v>0</v>
      </c>
      <c r="AU326" s="107">
        <f t="shared" ref="AU326:AU331" si="2373">AS312</f>
        <v>0</v>
      </c>
      <c r="AV326" s="107">
        <f t="shared" ref="AV326:AV331" si="2374">AT312</f>
        <v>0</v>
      </c>
      <c r="AW326" s="107">
        <f t="shared" ref="AW326:AW331" si="2375">AU312</f>
        <v>0</v>
      </c>
      <c r="AX326" s="107">
        <f t="shared" ref="AX326:AX331" si="2376">AV312</f>
        <v>0</v>
      </c>
      <c r="AY326" s="107">
        <f t="shared" ref="AY326:AY331" si="2377">AW312</f>
        <v>0</v>
      </c>
      <c r="AZ326" s="107">
        <f t="shared" ref="AZ326:AZ331" si="2378">AX312</f>
        <v>0</v>
      </c>
      <c r="BA326" s="107">
        <f t="shared" ref="BA326:BA331" si="2379">AY312</f>
        <v>0</v>
      </c>
      <c r="BB326" s="107">
        <f t="shared" ref="BB326:BB331" si="2380">AZ312</f>
        <v>0</v>
      </c>
      <c r="BC326" s="107">
        <f t="shared" ref="BC326:BC331" si="2381">BA312</f>
        <v>0</v>
      </c>
      <c r="BD326" s="107">
        <f t="shared" ref="BD326:BD331" si="2382">BB312</f>
        <v>0</v>
      </c>
      <c r="BE326" s="107">
        <f t="shared" ref="BE326:BE331" si="2383">BC312</f>
        <v>0</v>
      </c>
      <c r="BF326" s="107">
        <f t="shared" ref="BF326:BF331" si="2384">BD312</f>
        <v>0</v>
      </c>
      <c r="BG326" s="107">
        <f t="shared" ref="BG326:BG331" si="2385">BE312</f>
        <v>0</v>
      </c>
      <c r="BH326" s="107">
        <f t="shared" ref="BH326:BH331" si="2386">BF312</f>
        <v>0</v>
      </c>
      <c r="BI326" s="107">
        <f t="shared" ref="BI326:BI331" si="2387">BG312</f>
        <v>0</v>
      </c>
      <c r="BJ326" s="107">
        <f t="shared" si="2343"/>
        <v>0</v>
      </c>
      <c r="BK326" s="107">
        <f t="shared" si="2343"/>
        <v>0</v>
      </c>
      <c r="BL326" s="107">
        <f t="shared" si="2343"/>
        <v>0</v>
      </c>
      <c r="BM326" s="107">
        <f t="shared" si="2343"/>
        <v>0</v>
      </c>
      <c r="BN326" s="107">
        <f t="shared" si="2343"/>
        <v>0</v>
      </c>
      <c r="BO326" s="107">
        <f t="shared" si="2343"/>
        <v>0</v>
      </c>
      <c r="BP326" s="107">
        <f t="shared" si="2343"/>
        <v>0</v>
      </c>
      <c r="BQ326" s="107">
        <f t="shared" si="2343"/>
        <v>0</v>
      </c>
      <c r="BR326" s="107">
        <f t="shared" si="2343"/>
        <v>0</v>
      </c>
      <c r="BS326" s="107">
        <f t="shared" si="2343"/>
        <v>0</v>
      </c>
      <c r="BT326" s="107">
        <f t="shared" si="2343"/>
        <v>0</v>
      </c>
      <c r="BU326" s="107">
        <f t="shared" si="2353"/>
        <v>0</v>
      </c>
    </row>
    <row r="327" spans="1:73" ht="15.75" customHeight="1" x14ac:dyDescent="0.2">
      <c r="A327" s="63" t="s">
        <v>801</v>
      </c>
      <c r="B327" s="63"/>
      <c r="C327" s="63"/>
      <c r="D327" s="107">
        <f t="shared" si="2356"/>
        <v>0</v>
      </c>
      <c r="E327" s="107">
        <f t="shared" ref="E327:E331" si="2388">C313</f>
        <v>0</v>
      </c>
      <c r="F327" s="107">
        <f t="shared" ref="F327:F331" si="2389">D313</f>
        <v>0</v>
      </c>
      <c r="G327" s="107">
        <f t="shared" si="2341"/>
        <v>0</v>
      </c>
      <c r="H327" s="107">
        <f t="shared" si="2342"/>
        <v>0</v>
      </c>
      <c r="I327" s="107">
        <f t="shared" ref="I327:I331" si="2390">G313</f>
        <v>0</v>
      </c>
      <c r="J327" s="107">
        <f t="shared" ref="J327:J331" si="2391">H313</f>
        <v>0</v>
      </c>
      <c r="K327" s="107">
        <f t="shared" ref="K327:K331" si="2392">I313</f>
        <v>0</v>
      </c>
      <c r="L327" s="107">
        <f t="shared" ref="L327:L331" si="2393">J313</f>
        <v>0</v>
      </c>
      <c r="M327" s="107">
        <f t="shared" ref="M327:M331" si="2394">K313</f>
        <v>0</v>
      </c>
      <c r="N327" s="107">
        <f t="shared" ref="N327:N331" si="2395">L313</f>
        <v>0</v>
      </c>
      <c r="O327" s="107">
        <f t="shared" ref="O327:O331" si="2396">M313</f>
        <v>0</v>
      </c>
      <c r="P327" s="107">
        <f t="shared" ref="P327:P331" si="2397">N313</f>
        <v>0</v>
      </c>
      <c r="Q327" s="107">
        <f t="shared" ref="Q327:Q331" si="2398">O313</f>
        <v>0</v>
      </c>
      <c r="R327" s="107">
        <f t="shared" ref="R327:R331" si="2399">P313</f>
        <v>0</v>
      </c>
      <c r="S327" s="107">
        <f t="shared" ref="S327:S331" si="2400">Q313</f>
        <v>0</v>
      </c>
      <c r="T327" s="107">
        <f t="shared" ref="T327:T331" si="2401">R313</f>
        <v>0</v>
      </c>
      <c r="U327" s="107">
        <f t="shared" ref="U327:U331" si="2402">S313</f>
        <v>0</v>
      </c>
      <c r="V327" s="107">
        <f t="shared" ref="V327:V331" si="2403">T313</f>
        <v>0</v>
      </c>
      <c r="W327" s="107">
        <f t="shared" ref="W327:W331" si="2404">U313</f>
        <v>0</v>
      </c>
      <c r="X327" s="107">
        <f t="shared" ref="X327:X331" si="2405">V313</f>
        <v>0</v>
      </c>
      <c r="Y327" s="107">
        <f t="shared" ref="Y327:Y331" si="2406">W313</f>
        <v>0</v>
      </c>
      <c r="Z327" s="107">
        <f t="shared" ref="Z327:Z331" si="2407">X313</f>
        <v>0</v>
      </c>
      <c r="AA327" s="107">
        <f t="shared" ref="AA327:AA331" si="2408">Y313</f>
        <v>0</v>
      </c>
      <c r="AB327" s="107">
        <f t="shared" ref="AB327:AB331" si="2409">Z313</f>
        <v>0</v>
      </c>
      <c r="AC327" s="107">
        <f t="shared" ref="AC327:AC331" si="2410">AA313</f>
        <v>0</v>
      </c>
      <c r="AD327" s="107">
        <f t="shared" ref="AD327:AD331" si="2411">AB313</f>
        <v>0</v>
      </c>
      <c r="AE327" s="107">
        <f t="shared" si="2357"/>
        <v>0</v>
      </c>
      <c r="AF327" s="107">
        <f t="shared" si="2358"/>
        <v>0</v>
      </c>
      <c r="AG327" s="107">
        <f t="shared" si="2359"/>
        <v>0</v>
      </c>
      <c r="AH327" s="107">
        <f t="shared" si="2360"/>
        <v>0</v>
      </c>
      <c r="AI327" s="107">
        <f t="shared" si="2361"/>
        <v>0</v>
      </c>
      <c r="AJ327" s="107">
        <f t="shared" si="2362"/>
        <v>0</v>
      </c>
      <c r="AK327" s="107">
        <f t="shared" si="2363"/>
        <v>0</v>
      </c>
      <c r="AL327" s="107">
        <f t="shared" si="2364"/>
        <v>0</v>
      </c>
      <c r="AM327" s="107">
        <f t="shared" si="2365"/>
        <v>0</v>
      </c>
      <c r="AN327" s="107">
        <f t="shared" si="2366"/>
        <v>0</v>
      </c>
      <c r="AO327" s="107">
        <f t="shared" si="2367"/>
        <v>0</v>
      </c>
      <c r="AP327" s="107">
        <f t="shared" si="2368"/>
        <v>0</v>
      </c>
      <c r="AQ327" s="107">
        <f t="shared" si="2369"/>
        <v>0</v>
      </c>
      <c r="AR327" s="107">
        <f t="shared" si="2370"/>
        <v>0</v>
      </c>
      <c r="AS327" s="107">
        <f t="shared" si="2371"/>
        <v>0</v>
      </c>
      <c r="AT327" s="107">
        <f t="shared" si="2372"/>
        <v>0</v>
      </c>
      <c r="AU327" s="107">
        <f t="shared" si="2373"/>
        <v>0</v>
      </c>
      <c r="AV327" s="107">
        <f t="shared" si="2374"/>
        <v>0</v>
      </c>
      <c r="AW327" s="107">
        <f t="shared" si="2375"/>
        <v>0</v>
      </c>
      <c r="AX327" s="107">
        <f t="shared" si="2376"/>
        <v>0</v>
      </c>
      <c r="AY327" s="107">
        <f t="shared" si="2377"/>
        <v>0</v>
      </c>
      <c r="AZ327" s="107">
        <f t="shared" si="2378"/>
        <v>0</v>
      </c>
      <c r="BA327" s="107">
        <f t="shared" si="2379"/>
        <v>0</v>
      </c>
      <c r="BB327" s="107">
        <f t="shared" si="2380"/>
        <v>0</v>
      </c>
      <c r="BC327" s="107">
        <f t="shared" si="2381"/>
        <v>0</v>
      </c>
      <c r="BD327" s="107">
        <f t="shared" si="2382"/>
        <v>0</v>
      </c>
      <c r="BE327" s="107">
        <f t="shared" si="2383"/>
        <v>0</v>
      </c>
      <c r="BF327" s="107">
        <f t="shared" si="2384"/>
        <v>0</v>
      </c>
      <c r="BG327" s="107">
        <f t="shared" si="2385"/>
        <v>0</v>
      </c>
      <c r="BH327" s="107">
        <f t="shared" si="2386"/>
        <v>0</v>
      </c>
      <c r="BI327" s="107">
        <f t="shared" si="2387"/>
        <v>0</v>
      </c>
      <c r="BJ327" s="107">
        <f t="shared" si="2343"/>
        <v>0</v>
      </c>
      <c r="BK327" s="107">
        <f t="shared" si="2343"/>
        <v>0</v>
      </c>
      <c r="BL327" s="107">
        <f t="shared" si="2343"/>
        <v>0</v>
      </c>
      <c r="BM327" s="107">
        <f t="shared" si="2343"/>
        <v>0</v>
      </c>
      <c r="BN327" s="107">
        <f t="shared" si="2343"/>
        <v>0</v>
      </c>
      <c r="BO327" s="107">
        <f t="shared" si="2343"/>
        <v>0</v>
      </c>
      <c r="BP327" s="107">
        <f t="shared" si="2343"/>
        <v>0</v>
      </c>
      <c r="BQ327" s="107">
        <f t="shared" si="2343"/>
        <v>0</v>
      </c>
      <c r="BR327" s="107">
        <f t="shared" si="2343"/>
        <v>0</v>
      </c>
      <c r="BS327" s="107">
        <f t="shared" si="2343"/>
        <v>0</v>
      </c>
      <c r="BT327" s="107">
        <f t="shared" si="2343"/>
        <v>0</v>
      </c>
      <c r="BU327" s="107">
        <f t="shared" si="2353"/>
        <v>0</v>
      </c>
    </row>
    <row r="328" spans="1:73" ht="15.75" customHeight="1" x14ac:dyDescent="0.2">
      <c r="A328" s="63" t="s">
        <v>802</v>
      </c>
      <c r="B328" s="63"/>
      <c r="C328" s="63"/>
      <c r="D328" s="107">
        <f t="shared" si="2356"/>
        <v>0</v>
      </c>
      <c r="E328" s="107">
        <f t="shared" si="2388"/>
        <v>0</v>
      </c>
      <c r="F328" s="107">
        <f t="shared" si="2389"/>
        <v>0</v>
      </c>
      <c r="G328" s="107">
        <f t="shared" si="2341"/>
        <v>0</v>
      </c>
      <c r="H328" s="107">
        <f t="shared" si="2342"/>
        <v>0</v>
      </c>
      <c r="I328" s="107">
        <f t="shared" si="2390"/>
        <v>0</v>
      </c>
      <c r="J328" s="107">
        <f t="shared" si="2391"/>
        <v>0</v>
      </c>
      <c r="K328" s="107">
        <f t="shared" si="2392"/>
        <v>0</v>
      </c>
      <c r="L328" s="107">
        <f t="shared" si="2393"/>
        <v>0</v>
      </c>
      <c r="M328" s="107">
        <f t="shared" si="2394"/>
        <v>0</v>
      </c>
      <c r="N328" s="107">
        <f t="shared" si="2395"/>
        <v>0</v>
      </c>
      <c r="O328" s="107">
        <f t="shared" si="2396"/>
        <v>0</v>
      </c>
      <c r="P328" s="107">
        <f t="shared" si="2397"/>
        <v>0</v>
      </c>
      <c r="Q328" s="107">
        <f t="shared" si="2398"/>
        <v>0</v>
      </c>
      <c r="R328" s="107">
        <f t="shared" si="2399"/>
        <v>0</v>
      </c>
      <c r="S328" s="107">
        <f t="shared" si="2400"/>
        <v>0</v>
      </c>
      <c r="T328" s="107">
        <f t="shared" si="2401"/>
        <v>0</v>
      </c>
      <c r="U328" s="107">
        <f t="shared" si="2402"/>
        <v>0</v>
      </c>
      <c r="V328" s="107">
        <f t="shared" si="2403"/>
        <v>0</v>
      </c>
      <c r="W328" s="107">
        <f t="shared" si="2404"/>
        <v>0</v>
      </c>
      <c r="X328" s="107">
        <f t="shared" si="2405"/>
        <v>0</v>
      </c>
      <c r="Y328" s="107">
        <f t="shared" si="2406"/>
        <v>0</v>
      </c>
      <c r="Z328" s="107">
        <f t="shared" si="2407"/>
        <v>0</v>
      </c>
      <c r="AA328" s="107">
        <f t="shared" si="2408"/>
        <v>0</v>
      </c>
      <c r="AB328" s="107">
        <f t="shared" si="2409"/>
        <v>0</v>
      </c>
      <c r="AC328" s="107">
        <f t="shared" si="2410"/>
        <v>0</v>
      </c>
      <c r="AD328" s="107">
        <f t="shared" si="2411"/>
        <v>0</v>
      </c>
      <c r="AE328" s="107">
        <f t="shared" si="2357"/>
        <v>0</v>
      </c>
      <c r="AF328" s="107">
        <f t="shared" si="2358"/>
        <v>0</v>
      </c>
      <c r="AG328" s="107">
        <f t="shared" si="2359"/>
        <v>0</v>
      </c>
      <c r="AH328" s="107">
        <f t="shared" si="2360"/>
        <v>0</v>
      </c>
      <c r="AI328" s="107">
        <f t="shared" si="2361"/>
        <v>0</v>
      </c>
      <c r="AJ328" s="107">
        <f t="shared" si="2362"/>
        <v>0</v>
      </c>
      <c r="AK328" s="107">
        <f t="shared" si="2363"/>
        <v>0</v>
      </c>
      <c r="AL328" s="107">
        <f t="shared" si="2364"/>
        <v>0</v>
      </c>
      <c r="AM328" s="107">
        <f t="shared" si="2365"/>
        <v>0</v>
      </c>
      <c r="AN328" s="107">
        <f t="shared" si="2366"/>
        <v>0</v>
      </c>
      <c r="AO328" s="107">
        <f t="shared" si="2367"/>
        <v>0</v>
      </c>
      <c r="AP328" s="107">
        <f t="shared" si="2368"/>
        <v>0</v>
      </c>
      <c r="AQ328" s="107">
        <f t="shared" si="2369"/>
        <v>0</v>
      </c>
      <c r="AR328" s="107">
        <f t="shared" si="2370"/>
        <v>0</v>
      </c>
      <c r="AS328" s="107">
        <f t="shared" si="2371"/>
        <v>0</v>
      </c>
      <c r="AT328" s="107">
        <f t="shared" si="2372"/>
        <v>0</v>
      </c>
      <c r="AU328" s="107">
        <f t="shared" si="2373"/>
        <v>0</v>
      </c>
      <c r="AV328" s="107">
        <f t="shared" si="2374"/>
        <v>0</v>
      </c>
      <c r="AW328" s="107">
        <f t="shared" si="2375"/>
        <v>0</v>
      </c>
      <c r="AX328" s="107">
        <f t="shared" si="2376"/>
        <v>0</v>
      </c>
      <c r="AY328" s="107">
        <f t="shared" si="2377"/>
        <v>0</v>
      </c>
      <c r="AZ328" s="107">
        <f t="shared" si="2378"/>
        <v>0</v>
      </c>
      <c r="BA328" s="107">
        <f t="shared" si="2379"/>
        <v>0</v>
      </c>
      <c r="BB328" s="107">
        <f t="shared" si="2380"/>
        <v>0</v>
      </c>
      <c r="BC328" s="107">
        <f t="shared" si="2381"/>
        <v>0</v>
      </c>
      <c r="BD328" s="107">
        <f t="shared" si="2382"/>
        <v>0</v>
      </c>
      <c r="BE328" s="107">
        <f t="shared" si="2383"/>
        <v>0</v>
      </c>
      <c r="BF328" s="107">
        <f t="shared" si="2384"/>
        <v>0</v>
      </c>
      <c r="BG328" s="107">
        <f t="shared" si="2385"/>
        <v>0</v>
      </c>
      <c r="BH328" s="107">
        <f t="shared" si="2386"/>
        <v>0</v>
      </c>
      <c r="BI328" s="107">
        <f t="shared" si="2387"/>
        <v>0</v>
      </c>
      <c r="BJ328" s="107">
        <f t="shared" si="2343"/>
        <v>0</v>
      </c>
      <c r="BK328" s="107">
        <f t="shared" si="2343"/>
        <v>0</v>
      </c>
      <c r="BL328" s="107">
        <f t="shared" si="2343"/>
        <v>0</v>
      </c>
      <c r="BM328" s="107">
        <f t="shared" si="2343"/>
        <v>0</v>
      </c>
      <c r="BN328" s="107">
        <f t="shared" si="2343"/>
        <v>0</v>
      </c>
      <c r="BO328" s="107">
        <f t="shared" si="2343"/>
        <v>0</v>
      </c>
      <c r="BP328" s="107">
        <f t="shared" si="2343"/>
        <v>0</v>
      </c>
      <c r="BQ328" s="107">
        <f t="shared" si="2343"/>
        <v>0</v>
      </c>
      <c r="BR328" s="107">
        <f t="shared" si="2343"/>
        <v>0</v>
      </c>
      <c r="BS328" s="107">
        <f t="shared" si="2343"/>
        <v>0</v>
      </c>
      <c r="BT328" s="107">
        <f t="shared" si="2343"/>
        <v>0</v>
      </c>
      <c r="BU328" s="107">
        <f t="shared" si="2353"/>
        <v>0</v>
      </c>
    </row>
    <row r="329" spans="1:73" ht="15.75" customHeight="1" x14ac:dyDescent="0.2">
      <c r="A329" s="63" t="s">
        <v>803</v>
      </c>
      <c r="B329" s="63"/>
      <c r="C329" s="63"/>
      <c r="D329" s="107">
        <f t="shared" si="2356"/>
        <v>0</v>
      </c>
      <c r="E329" s="107">
        <f t="shared" si="2388"/>
        <v>0</v>
      </c>
      <c r="F329" s="107">
        <f t="shared" si="2389"/>
        <v>0</v>
      </c>
      <c r="G329" s="107">
        <f t="shared" si="2341"/>
        <v>0</v>
      </c>
      <c r="H329" s="107">
        <f t="shared" si="2342"/>
        <v>0</v>
      </c>
      <c r="I329" s="107">
        <f t="shared" si="2390"/>
        <v>0</v>
      </c>
      <c r="J329" s="107">
        <f t="shared" si="2391"/>
        <v>0</v>
      </c>
      <c r="K329" s="107">
        <f t="shared" si="2392"/>
        <v>0</v>
      </c>
      <c r="L329" s="107">
        <f t="shared" si="2393"/>
        <v>0</v>
      </c>
      <c r="M329" s="107">
        <f t="shared" si="2394"/>
        <v>0</v>
      </c>
      <c r="N329" s="107">
        <f t="shared" si="2395"/>
        <v>0</v>
      </c>
      <c r="O329" s="107">
        <f t="shared" si="2396"/>
        <v>0</v>
      </c>
      <c r="P329" s="107">
        <f t="shared" si="2397"/>
        <v>0</v>
      </c>
      <c r="Q329" s="107">
        <f t="shared" si="2398"/>
        <v>0</v>
      </c>
      <c r="R329" s="107">
        <f t="shared" si="2399"/>
        <v>0</v>
      </c>
      <c r="S329" s="107">
        <f t="shared" si="2400"/>
        <v>0</v>
      </c>
      <c r="T329" s="107">
        <f t="shared" si="2401"/>
        <v>0</v>
      </c>
      <c r="U329" s="107">
        <f t="shared" si="2402"/>
        <v>0</v>
      </c>
      <c r="V329" s="107">
        <f t="shared" si="2403"/>
        <v>0</v>
      </c>
      <c r="W329" s="107">
        <f t="shared" si="2404"/>
        <v>0</v>
      </c>
      <c r="X329" s="107">
        <f t="shared" si="2405"/>
        <v>0</v>
      </c>
      <c r="Y329" s="107">
        <f t="shared" si="2406"/>
        <v>0</v>
      </c>
      <c r="Z329" s="107">
        <f t="shared" si="2407"/>
        <v>0</v>
      </c>
      <c r="AA329" s="107">
        <f t="shared" si="2408"/>
        <v>0</v>
      </c>
      <c r="AB329" s="107">
        <f t="shared" si="2409"/>
        <v>0</v>
      </c>
      <c r="AC329" s="107">
        <f t="shared" si="2410"/>
        <v>0</v>
      </c>
      <c r="AD329" s="107">
        <f t="shared" si="2411"/>
        <v>0</v>
      </c>
      <c r="AE329" s="107">
        <f t="shared" si="2357"/>
        <v>0</v>
      </c>
      <c r="AF329" s="107">
        <f t="shared" si="2358"/>
        <v>0</v>
      </c>
      <c r="AG329" s="107">
        <f t="shared" si="2359"/>
        <v>0</v>
      </c>
      <c r="AH329" s="107">
        <f t="shared" si="2360"/>
        <v>0</v>
      </c>
      <c r="AI329" s="107">
        <f t="shared" si="2361"/>
        <v>0</v>
      </c>
      <c r="AJ329" s="107">
        <f t="shared" si="2362"/>
        <v>0</v>
      </c>
      <c r="AK329" s="107">
        <f t="shared" si="2363"/>
        <v>0</v>
      </c>
      <c r="AL329" s="107">
        <f t="shared" si="2364"/>
        <v>0</v>
      </c>
      <c r="AM329" s="107">
        <f t="shared" si="2365"/>
        <v>0</v>
      </c>
      <c r="AN329" s="107">
        <f t="shared" si="2366"/>
        <v>0</v>
      </c>
      <c r="AO329" s="107">
        <f t="shared" si="2367"/>
        <v>0</v>
      </c>
      <c r="AP329" s="107">
        <f t="shared" si="2368"/>
        <v>0</v>
      </c>
      <c r="AQ329" s="107">
        <f t="shared" si="2369"/>
        <v>0</v>
      </c>
      <c r="AR329" s="107">
        <f t="shared" si="2370"/>
        <v>0</v>
      </c>
      <c r="AS329" s="107">
        <f t="shared" si="2371"/>
        <v>0</v>
      </c>
      <c r="AT329" s="107">
        <f t="shared" si="2372"/>
        <v>0</v>
      </c>
      <c r="AU329" s="107">
        <f t="shared" si="2373"/>
        <v>0</v>
      </c>
      <c r="AV329" s="107">
        <f t="shared" si="2374"/>
        <v>0</v>
      </c>
      <c r="AW329" s="107">
        <f t="shared" si="2375"/>
        <v>0</v>
      </c>
      <c r="AX329" s="107">
        <f t="shared" si="2376"/>
        <v>0</v>
      </c>
      <c r="AY329" s="107">
        <f t="shared" si="2377"/>
        <v>0</v>
      </c>
      <c r="AZ329" s="107">
        <f t="shared" si="2378"/>
        <v>0</v>
      </c>
      <c r="BA329" s="107">
        <f t="shared" si="2379"/>
        <v>0</v>
      </c>
      <c r="BB329" s="107">
        <f t="shared" si="2380"/>
        <v>0</v>
      </c>
      <c r="BC329" s="107">
        <f t="shared" si="2381"/>
        <v>0</v>
      </c>
      <c r="BD329" s="107">
        <f t="shared" si="2382"/>
        <v>0</v>
      </c>
      <c r="BE329" s="107">
        <f t="shared" si="2383"/>
        <v>0</v>
      </c>
      <c r="BF329" s="107">
        <f t="shared" si="2384"/>
        <v>0</v>
      </c>
      <c r="BG329" s="107">
        <f t="shared" si="2385"/>
        <v>0</v>
      </c>
      <c r="BH329" s="107">
        <f t="shared" si="2386"/>
        <v>0</v>
      </c>
      <c r="BI329" s="107">
        <f t="shared" si="2387"/>
        <v>0</v>
      </c>
      <c r="BJ329" s="107">
        <f t="shared" si="2343"/>
        <v>0</v>
      </c>
      <c r="BK329" s="107">
        <f t="shared" si="2343"/>
        <v>0</v>
      </c>
      <c r="BL329" s="107">
        <f t="shared" si="2343"/>
        <v>0</v>
      </c>
      <c r="BM329" s="107">
        <f t="shared" si="2343"/>
        <v>0</v>
      </c>
      <c r="BN329" s="107">
        <f t="shared" si="2343"/>
        <v>0</v>
      </c>
      <c r="BO329" s="107">
        <f t="shared" si="2343"/>
        <v>0</v>
      </c>
      <c r="BP329" s="107">
        <f t="shared" si="2343"/>
        <v>0</v>
      </c>
      <c r="BQ329" s="107">
        <f t="shared" si="2343"/>
        <v>0</v>
      </c>
      <c r="BR329" s="107">
        <f t="shared" si="2343"/>
        <v>0</v>
      </c>
      <c r="BS329" s="107">
        <f t="shared" si="2343"/>
        <v>0</v>
      </c>
      <c r="BT329" s="107">
        <f t="shared" si="2343"/>
        <v>0</v>
      </c>
      <c r="BU329" s="107">
        <f t="shared" si="2353"/>
        <v>0</v>
      </c>
    </row>
    <row r="330" spans="1:73" ht="15.75" customHeight="1" x14ac:dyDescent="0.2">
      <c r="A330" s="63" t="s">
        <v>804</v>
      </c>
      <c r="B330" s="63"/>
      <c r="C330" s="63"/>
      <c r="D330" s="107">
        <f t="shared" si="2356"/>
        <v>0</v>
      </c>
      <c r="E330" s="107">
        <f t="shared" si="2388"/>
        <v>0</v>
      </c>
      <c r="F330" s="107">
        <f t="shared" si="2389"/>
        <v>0</v>
      </c>
      <c r="G330" s="107">
        <f t="shared" si="2341"/>
        <v>0</v>
      </c>
      <c r="H330" s="107">
        <f t="shared" si="2342"/>
        <v>0</v>
      </c>
      <c r="I330" s="107">
        <f t="shared" si="2390"/>
        <v>0</v>
      </c>
      <c r="J330" s="107">
        <f t="shared" si="2391"/>
        <v>0</v>
      </c>
      <c r="K330" s="107">
        <f t="shared" si="2392"/>
        <v>0</v>
      </c>
      <c r="L330" s="107">
        <f t="shared" si="2393"/>
        <v>0</v>
      </c>
      <c r="M330" s="107">
        <f t="shared" si="2394"/>
        <v>0</v>
      </c>
      <c r="N330" s="107">
        <f t="shared" si="2395"/>
        <v>0</v>
      </c>
      <c r="O330" s="107">
        <f t="shared" si="2396"/>
        <v>0</v>
      </c>
      <c r="P330" s="107">
        <f t="shared" si="2397"/>
        <v>0</v>
      </c>
      <c r="Q330" s="107">
        <f t="shared" si="2398"/>
        <v>0</v>
      </c>
      <c r="R330" s="107">
        <f t="shared" si="2399"/>
        <v>0</v>
      </c>
      <c r="S330" s="107">
        <f t="shared" si="2400"/>
        <v>0</v>
      </c>
      <c r="T330" s="107">
        <f t="shared" si="2401"/>
        <v>0</v>
      </c>
      <c r="U330" s="107">
        <f t="shared" si="2402"/>
        <v>0</v>
      </c>
      <c r="V330" s="107">
        <f t="shared" si="2403"/>
        <v>0</v>
      </c>
      <c r="W330" s="107">
        <f t="shared" si="2404"/>
        <v>0</v>
      </c>
      <c r="X330" s="107">
        <f t="shared" si="2405"/>
        <v>0</v>
      </c>
      <c r="Y330" s="107">
        <f t="shared" si="2406"/>
        <v>0</v>
      </c>
      <c r="Z330" s="107">
        <f t="shared" si="2407"/>
        <v>0</v>
      </c>
      <c r="AA330" s="107">
        <f t="shared" si="2408"/>
        <v>0</v>
      </c>
      <c r="AB330" s="107">
        <f t="shared" si="2409"/>
        <v>0</v>
      </c>
      <c r="AC330" s="107">
        <f t="shared" si="2410"/>
        <v>0</v>
      </c>
      <c r="AD330" s="107">
        <f t="shared" si="2411"/>
        <v>0</v>
      </c>
      <c r="AE330" s="107">
        <f t="shared" si="2357"/>
        <v>0</v>
      </c>
      <c r="AF330" s="107">
        <f t="shared" si="2358"/>
        <v>0</v>
      </c>
      <c r="AG330" s="107">
        <f t="shared" si="2359"/>
        <v>0</v>
      </c>
      <c r="AH330" s="107">
        <f t="shared" si="2360"/>
        <v>0</v>
      </c>
      <c r="AI330" s="107">
        <f t="shared" si="2361"/>
        <v>0</v>
      </c>
      <c r="AJ330" s="107">
        <f t="shared" si="2362"/>
        <v>0</v>
      </c>
      <c r="AK330" s="107">
        <f t="shared" si="2363"/>
        <v>0</v>
      </c>
      <c r="AL330" s="107">
        <f t="shared" si="2364"/>
        <v>0</v>
      </c>
      <c r="AM330" s="107">
        <f t="shared" si="2365"/>
        <v>0</v>
      </c>
      <c r="AN330" s="107">
        <f t="shared" si="2366"/>
        <v>0</v>
      </c>
      <c r="AO330" s="107">
        <f t="shared" si="2367"/>
        <v>0</v>
      </c>
      <c r="AP330" s="107">
        <f t="shared" si="2368"/>
        <v>0</v>
      </c>
      <c r="AQ330" s="107">
        <f t="shared" si="2369"/>
        <v>0</v>
      </c>
      <c r="AR330" s="107">
        <f t="shared" si="2370"/>
        <v>0</v>
      </c>
      <c r="AS330" s="107">
        <f t="shared" si="2371"/>
        <v>0</v>
      </c>
      <c r="AT330" s="107">
        <f t="shared" si="2372"/>
        <v>0</v>
      </c>
      <c r="AU330" s="107">
        <f t="shared" si="2373"/>
        <v>0</v>
      </c>
      <c r="AV330" s="107">
        <f t="shared" si="2374"/>
        <v>0</v>
      </c>
      <c r="AW330" s="107">
        <f t="shared" si="2375"/>
        <v>0</v>
      </c>
      <c r="AX330" s="107">
        <f t="shared" si="2376"/>
        <v>0</v>
      </c>
      <c r="AY330" s="107">
        <f t="shared" si="2377"/>
        <v>0</v>
      </c>
      <c r="AZ330" s="107">
        <f t="shared" si="2378"/>
        <v>0</v>
      </c>
      <c r="BA330" s="107">
        <f t="shared" si="2379"/>
        <v>0</v>
      </c>
      <c r="BB330" s="107">
        <f t="shared" si="2380"/>
        <v>0</v>
      </c>
      <c r="BC330" s="107">
        <f t="shared" si="2381"/>
        <v>0</v>
      </c>
      <c r="BD330" s="107">
        <f t="shared" si="2382"/>
        <v>0</v>
      </c>
      <c r="BE330" s="107">
        <f t="shared" si="2383"/>
        <v>0</v>
      </c>
      <c r="BF330" s="107">
        <f t="shared" si="2384"/>
        <v>0</v>
      </c>
      <c r="BG330" s="107">
        <f t="shared" si="2385"/>
        <v>0</v>
      </c>
      <c r="BH330" s="107">
        <f t="shared" si="2386"/>
        <v>0</v>
      </c>
      <c r="BI330" s="107">
        <f t="shared" si="2387"/>
        <v>0</v>
      </c>
      <c r="BJ330" s="107">
        <f t="shared" si="2343"/>
        <v>0</v>
      </c>
      <c r="BK330" s="107">
        <f t="shared" si="2343"/>
        <v>0</v>
      </c>
      <c r="BL330" s="107">
        <f t="shared" si="2343"/>
        <v>0</v>
      </c>
      <c r="BM330" s="107">
        <f t="shared" si="2343"/>
        <v>0</v>
      </c>
      <c r="BN330" s="107">
        <f t="shared" si="2343"/>
        <v>0</v>
      </c>
      <c r="BO330" s="107">
        <f t="shared" si="2343"/>
        <v>0</v>
      </c>
      <c r="BP330" s="107">
        <f t="shared" si="2343"/>
        <v>0</v>
      </c>
      <c r="BQ330" s="107">
        <f t="shared" si="2343"/>
        <v>0</v>
      </c>
      <c r="BR330" s="107">
        <f t="shared" si="2343"/>
        <v>0</v>
      </c>
      <c r="BS330" s="107">
        <f t="shared" si="2343"/>
        <v>0</v>
      </c>
      <c r="BT330" s="107">
        <f t="shared" si="2343"/>
        <v>0</v>
      </c>
      <c r="BU330" s="107">
        <f t="shared" si="2353"/>
        <v>0</v>
      </c>
    </row>
    <row r="331" spans="1:73" ht="15.75" customHeight="1" x14ac:dyDescent="0.2">
      <c r="A331" s="63" t="s">
        <v>805</v>
      </c>
      <c r="B331" s="63"/>
      <c r="C331" s="63"/>
      <c r="D331" s="107">
        <f t="shared" si="2356"/>
        <v>0</v>
      </c>
      <c r="E331" s="107">
        <f t="shared" si="2388"/>
        <v>0</v>
      </c>
      <c r="F331" s="107">
        <f t="shared" si="2389"/>
        <v>0</v>
      </c>
      <c r="G331" s="107">
        <f t="shared" si="2341"/>
        <v>0</v>
      </c>
      <c r="H331" s="107">
        <f t="shared" si="2342"/>
        <v>0</v>
      </c>
      <c r="I331" s="107">
        <f t="shared" si="2390"/>
        <v>0</v>
      </c>
      <c r="J331" s="107">
        <f t="shared" si="2391"/>
        <v>0</v>
      </c>
      <c r="K331" s="107">
        <f t="shared" si="2392"/>
        <v>0</v>
      </c>
      <c r="L331" s="107">
        <f t="shared" si="2393"/>
        <v>0</v>
      </c>
      <c r="M331" s="107">
        <f t="shared" si="2394"/>
        <v>0</v>
      </c>
      <c r="N331" s="107">
        <f t="shared" si="2395"/>
        <v>0</v>
      </c>
      <c r="O331" s="107">
        <f t="shared" si="2396"/>
        <v>0</v>
      </c>
      <c r="P331" s="107">
        <f t="shared" si="2397"/>
        <v>0</v>
      </c>
      <c r="Q331" s="107">
        <f t="shared" si="2398"/>
        <v>0</v>
      </c>
      <c r="R331" s="107">
        <f t="shared" si="2399"/>
        <v>0</v>
      </c>
      <c r="S331" s="107">
        <f t="shared" si="2400"/>
        <v>0</v>
      </c>
      <c r="T331" s="107">
        <f t="shared" si="2401"/>
        <v>0</v>
      </c>
      <c r="U331" s="107">
        <f t="shared" si="2402"/>
        <v>0</v>
      </c>
      <c r="V331" s="107">
        <f t="shared" si="2403"/>
        <v>0</v>
      </c>
      <c r="W331" s="107">
        <f t="shared" si="2404"/>
        <v>0</v>
      </c>
      <c r="X331" s="107">
        <f t="shared" si="2405"/>
        <v>0</v>
      </c>
      <c r="Y331" s="107">
        <f t="shared" si="2406"/>
        <v>0</v>
      </c>
      <c r="Z331" s="107">
        <f t="shared" si="2407"/>
        <v>0</v>
      </c>
      <c r="AA331" s="107">
        <f t="shared" si="2408"/>
        <v>0</v>
      </c>
      <c r="AB331" s="107">
        <f t="shared" si="2409"/>
        <v>0</v>
      </c>
      <c r="AC331" s="107">
        <f t="shared" si="2410"/>
        <v>0</v>
      </c>
      <c r="AD331" s="107">
        <f t="shared" si="2411"/>
        <v>0</v>
      </c>
      <c r="AE331" s="107">
        <f t="shared" si="2357"/>
        <v>0</v>
      </c>
      <c r="AF331" s="107">
        <f t="shared" si="2358"/>
        <v>0</v>
      </c>
      <c r="AG331" s="107">
        <f t="shared" si="2359"/>
        <v>0</v>
      </c>
      <c r="AH331" s="107">
        <f t="shared" si="2360"/>
        <v>0</v>
      </c>
      <c r="AI331" s="107">
        <f t="shared" si="2361"/>
        <v>0</v>
      </c>
      <c r="AJ331" s="107">
        <f t="shared" si="2362"/>
        <v>0</v>
      </c>
      <c r="AK331" s="107">
        <f t="shared" si="2363"/>
        <v>0</v>
      </c>
      <c r="AL331" s="107">
        <f t="shared" si="2364"/>
        <v>0</v>
      </c>
      <c r="AM331" s="107">
        <f t="shared" si="2365"/>
        <v>0</v>
      </c>
      <c r="AN331" s="107">
        <f t="shared" si="2366"/>
        <v>0</v>
      </c>
      <c r="AO331" s="107">
        <f t="shared" si="2367"/>
        <v>0</v>
      </c>
      <c r="AP331" s="107">
        <f t="shared" si="2368"/>
        <v>0</v>
      </c>
      <c r="AQ331" s="107">
        <f t="shared" si="2369"/>
        <v>0</v>
      </c>
      <c r="AR331" s="107">
        <f t="shared" si="2370"/>
        <v>0</v>
      </c>
      <c r="AS331" s="107">
        <f t="shared" si="2371"/>
        <v>0</v>
      </c>
      <c r="AT331" s="107">
        <f t="shared" si="2372"/>
        <v>0</v>
      </c>
      <c r="AU331" s="107">
        <f t="shared" si="2373"/>
        <v>0</v>
      </c>
      <c r="AV331" s="107">
        <f t="shared" si="2374"/>
        <v>0</v>
      </c>
      <c r="AW331" s="107">
        <f t="shared" si="2375"/>
        <v>0</v>
      </c>
      <c r="AX331" s="107">
        <f t="shared" si="2376"/>
        <v>0</v>
      </c>
      <c r="AY331" s="107">
        <f t="shared" si="2377"/>
        <v>0</v>
      </c>
      <c r="AZ331" s="107">
        <f t="shared" si="2378"/>
        <v>0</v>
      </c>
      <c r="BA331" s="107">
        <f t="shared" si="2379"/>
        <v>0</v>
      </c>
      <c r="BB331" s="107">
        <f t="shared" si="2380"/>
        <v>0</v>
      </c>
      <c r="BC331" s="107">
        <f t="shared" si="2381"/>
        <v>0</v>
      </c>
      <c r="BD331" s="107">
        <f t="shared" si="2382"/>
        <v>0</v>
      </c>
      <c r="BE331" s="107">
        <f t="shared" si="2383"/>
        <v>0</v>
      </c>
      <c r="BF331" s="107">
        <f t="shared" si="2384"/>
        <v>0</v>
      </c>
      <c r="BG331" s="107">
        <f t="shared" si="2385"/>
        <v>0</v>
      </c>
      <c r="BH331" s="107">
        <f t="shared" si="2386"/>
        <v>0</v>
      </c>
      <c r="BI331" s="107">
        <f t="shared" si="2387"/>
        <v>0</v>
      </c>
      <c r="BJ331" s="107">
        <f t="shared" si="2343"/>
        <v>0</v>
      </c>
      <c r="BK331" s="107">
        <f t="shared" si="2343"/>
        <v>0</v>
      </c>
      <c r="BL331" s="107">
        <f t="shared" si="2343"/>
        <v>0</v>
      </c>
      <c r="BM331" s="107">
        <f t="shared" si="2343"/>
        <v>0</v>
      </c>
      <c r="BN331" s="107">
        <f t="shared" si="2343"/>
        <v>0</v>
      </c>
      <c r="BO331" s="107">
        <f t="shared" si="2343"/>
        <v>0</v>
      </c>
      <c r="BP331" s="107">
        <f t="shared" si="2343"/>
        <v>0</v>
      </c>
      <c r="BQ331" s="107">
        <f t="shared" si="2343"/>
        <v>0</v>
      </c>
      <c r="BR331" s="107">
        <f t="shared" si="2343"/>
        <v>0</v>
      </c>
      <c r="BS331" s="107">
        <f t="shared" si="2343"/>
        <v>0</v>
      </c>
      <c r="BT331" s="107">
        <f t="shared" si="2343"/>
        <v>0</v>
      </c>
      <c r="BU331" s="107">
        <f t="shared" si="2353"/>
        <v>0</v>
      </c>
    </row>
    <row r="332" spans="1:73" ht="15.75" customHeight="1" thickBot="1" x14ac:dyDescent="0.25">
      <c r="A332" s="63"/>
      <c r="B332" s="63"/>
      <c r="C332" s="63"/>
      <c r="D332" s="131">
        <f t="shared" ref="D332:BH332" si="2412">SUM(D320:D331)</f>
        <v>6400</v>
      </c>
      <c r="E332" s="131">
        <f t="shared" si="2412"/>
        <v>6400</v>
      </c>
      <c r="F332" s="131">
        <f t="shared" si="2412"/>
        <v>6400</v>
      </c>
      <c r="G332" s="131">
        <f t="shared" si="2412"/>
        <v>6400</v>
      </c>
      <c r="H332" s="131">
        <f t="shared" si="2412"/>
        <v>6400</v>
      </c>
      <c r="I332" s="131">
        <f t="shared" si="2412"/>
        <v>28000</v>
      </c>
      <c r="J332" s="131">
        <f t="shared" si="2412"/>
        <v>0</v>
      </c>
      <c r="K332" s="131">
        <f t="shared" si="2412"/>
        <v>0</v>
      </c>
      <c r="L332" s="131">
        <f t="shared" si="2412"/>
        <v>0</v>
      </c>
      <c r="M332" s="131">
        <f t="shared" si="2412"/>
        <v>0</v>
      </c>
      <c r="N332" s="131">
        <f t="shared" si="2412"/>
        <v>0</v>
      </c>
      <c r="O332" s="131">
        <f t="shared" si="2412"/>
        <v>0</v>
      </c>
      <c r="P332" s="131">
        <f t="shared" si="2412"/>
        <v>75000</v>
      </c>
      <c r="Q332" s="131">
        <f t="shared" si="2412"/>
        <v>25000</v>
      </c>
      <c r="R332" s="131">
        <f t="shared" si="2412"/>
        <v>25000</v>
      </c>
      <c r="S332" s="131">
        <f t="shared" si="2412"/>
        <v>215600</v>
      </c>
      <c r="T332" s="131">
        <f t="shared" si="2412"/>
        <v>6400</v>
      </c>
      <c r="U332" s="131">
        <f t="shared" si="2412"/>
        <v>28000</v>
      </c>
      <c r="V332" s="131">
        <f t="shared" si="2412"/>
        <v>25000</v>
      </c>
      <c r="W332" s="131">
        <f t="shared" si="2412"/>
        <v>0</v>
      </c>
      <c r="X332" s="131">
        <f t="shared" si="2412"/>
        <v>25000</v>
      </c>
      <c r="Y332" s="131">
        <f t="shared" si="2412"/>
        <v>25000</v>
      </c>
      <c r="Z332" s="131">
        <f t="shared" si="2412"/>
        <v>0</v>
      </c>
      <c r="AA332" s="131">
        <f t="shared" si="2412"/>
        <v>0</v>
      </c>
      <c r="AB332" s="131">
        <f t="shared" si="2412"/>
        <v>75000</v>
      </c>
      <c r="AC332" s="131">
        <f t="shared" si="2412"/>
        <v>125000</v>
      </c>
      <c r="AD332" s="131">
        <f t="shared" si="2412"/>
        <v>75000</v>
      </c>
      <c r="AE332" s="131">
        <f t="shared" si="2412"/>
        <v>175000</v>
      </c>
      <c r="AF332" s="131">
        <f t="shared" si="2412"/>
        <v>172000</v>
      </c>
      <c r="AG332" s="131">
        <f t="shared" si="2412"/>
        <v>78000</v>
      </c>
      <c r="AH332" s="131">
        <f t="shared" si="2412"/>
        <v>75000</v>
      </c>
      <c r="AI332" s="131">
        <f t="shared" si="2412"/>
        <v>75000</v>
      </c>
      <c r="AJ332" s="131">
        <f t="shared" si="2412"/>
        <v>100000</v>
      </c>
      <c r="AK332" s="131">
        <f t="shared" si="2412"/>
        <v>225000</v>
      </c>
      <c r="AL332" s="131">
        <f t="shared" si="2412"/>
        <v>50000</v>
      </c>
      <c r="AM332" s="131">
        <f t="shared" si="2412"/>
        <v>25000</v>
      </c>
      <c r="AN332" s="131">
        <f t="shared" si="2412"/>
        <v>75000</v>
      </c>
      <c r="AO332" s="131">
        <f t="shared" si="2412"/>
        <v>275000</v>
      </c>
      <c r="AP332" s="131">
        <f t="shared" si="2412"/>
        <v>100000</v>
      </c>
      <c r="AQ332" s="131">
        <f t="shared" si="2412"/>
        <v>175000</v>
      </c>
      <c r="AR332" s="131">
        <f t="shared" si="2412"/>
        <v>172000</v>
      </c>
      <c r="AS332" s="131">
        <f t="shared" si="2412"/>
        <v>78000</v>
      </c>
      <c r="AT332" s="131">
        <f t="shared" si="2412"/>
        <v>100000</v>
      </c>
      <c r="AU332" s="131">
        <f t="shared" si="2412"/>
        <v>125000</v>
      </c>
      <c r="AV332" s="131">
        <f t="shared" si="2412"/>
        <v>125000</v>
      </c>
      <c r="AW332" s="131">
        <f t="shared" si="2412"/>
        <v>225000</v>
      </c>
      <c r="AX332" s="131">
        <f t="shared" si="2412"/>
        <v>50000</v>
      </c>
      <c r="AY332" s="131">
        <f t="shared" si="2412"/>
        <v>25000</v>
      </c>
      <c r="AZ332" s="131">
        <f t="shared" si="2412"/>
        <v>150000</v>
      </c>
      <c r="BA332" s="131">
        <f t="shared" si="2412"/>
        <v>250000</v>
      </c>
      <c r="BB332" s="131">
        <f t="shared" si="2412"/>
        <v>150000</v>
      </c>
      <c r="BC332" s="131">
        <f t="shared" si="2412"/>
        <v>175000</v>
      </c>
      <c r="BD332" s="131">
        <f t="shared" si="2412"/>
        <v>247000</v>
      </c>
      <c r="BE332" s="131">
        <f t="shared" si="2412"/>
        <v>103000</v>
      </c>
      <c r="BF332" s="131">
        <f t="shared" si="2412"/>
        <v>100000</v>
      </c>
      <c r="BG332" s="131">
        <f t="shared" si="2412"/>
        <v>75000</v>
      </c>
      <c r="BH332" s="131">
        <f t="shared" si="2412"/>
        <v>175000</v>
      </c>
      <c r="BI332" s="131">
        <f>SUM(BI320:BI331)</f>
        <v>250000</v>
      </c>
      <c r="BJ332" s="131">
        <f t="shared" ref="BJ332:BT332" si="2413">SUM(BJ320:BJ331)</f>
        <v>50000</v>
      </c>
      <c r="BK332" s="131">
        <f t="shared" si="2413"/>
        <v>25000</v>
      </c>
      <c r="BL332" s="131">
        <f t="shared" si="2413"/>
        <v>150000</v>
      </c>
      <c r="BM332" s="131">
        <f t="shared" si="2413"/>
        <v>225000</v>
      </c>
      <c r="BN332" s="131">
        <f t="shared" si="2413"/>
        <v>175000</v>
      </c>
      <c r="BO332" s="131">
        <f t="shared" si="2413"/>
        <v>175000</v>
      </c>
      <c r="BP332" s="131">
        <f t="shared" si="2413"/>
        <v>200000</v>
      </c>
      <c r="BQ332" s="131">
        <f t="shared" si="2413"/>
        <v>125000</v>
      </c>
      <c r="BR332" s="131">
        <f t="shared" si="2413"/>
        <v>125000</v>
      </c>
      <c r="BS332" s="131">
        <f t="shared" si="2413"/>
        <v>75000</v>
      </c>
      <c r="BT332" s="131">
        <f t="shared" si="2413"/>
        <v>175000</v>
      </c>
      <c r="BU332" s="131">
        <f>SUM(BU320:BU331)</f>
        <v>250000</v>
      </c>
    </row>
    <row r="333" spans="1:73" ht="15.75" customHeight="1" thickTop="1" x14ac:dyDescent="0.2">
      <c r="A333" s="63"/>
      <c r="B333" s="63"/>
      <c r="C333" s="63"/>
      <c r="D333" s="63"/>
      <c r="E333" s="63"/>
      <c r="F333" s="63"/>
      <c r="G333" s="63"/>
      <c r="H333" s="63"/>
      <c r="I333" s="63"/>
      <c r="J333" s="63"/>
      <c r="K333" s="63"/>
      <c r="L333" s="63"/>
      <c r="M333" s="63"/>
      <c r="N333" s="63"/>
      <c r="O333" s="63"/>
      <c r="P333" s="63"/>
      <c r="Q333" s="63"/>
      <c r="R333" s="63"/>
      <c r="S333" s="63"/>
      <c r="T333" s="63"/>
      <c r="U333" s="63"/>
      <c r="V333" s="63"/>
      <c r="W333" s="63"/>
      <c r="X333" s="63"/>
      <c r="Y333" s="63"/>
      <c r="Z333" s="63"/>
      <c r="AA333" s="63"/>
      <c r="AB333" s="63"/>
      <c r="AC333" s="63"/>
      <c r="AD333" s="63"/>
      <c r="AE333" s="63"/>
      <c r="AF333" s="63"/>
      <c r="AG333" s="63"/>
      <c r="AH333" s="63"/>
      <c r="AI333" s="63"/>
      <c r="AJ333" s="63"/>
      <c r="AK333" s="63"/>
      <c r="AL333" s="63"/>
      <c r="AM333" s="63"/>
      <c r="AN333" s="63"/>
      <c r="AO333" s="63"/>
      <c r="AP333" s="63"/>
      <c r="AQ333" s="63"/>
      <c r="AR333" s="63"/>
      <c r="AS333" s="63"/>
      <c r="AT333" s="63"/>
      <c r="AU333" s="63"/>
      <c r="AV333" s="63"/>
      <c r="AW333" s="63"/>
      <c r="AX333" s="63"/>
      <c r="AY333" s="63"/>
      <c r="AZ333" s="63"/>
      <c r="BA333" s="63"/>
      <c r="BB333" s="63"/>
      <c r="BC333" s="63"/>
      <c r="BD333" s="63"/>
      <c r="BE333" s="63"/>
      <c r="BF333" s="63"/>
      <c r="BG333" s="63"/>
      <c r="BH333" s="63"/>
      <c r="BI333" s="63"/>
      <c r="BJ333" s="63"/>
      <c r="BK333" s="63"/>
      <c r="BL333" s="63"/>
      <c r="BM333" s="63"/>
      <c r="BN333" s="63"/>
      <c r="BO333" s="63"/>
      <c r="BP333" s="63"/>
      <c r="BQ333" s="63"/>
      <c r="BR333" s="63"/>
      <c r="BS333" s="63"/>
      <c r="BT333" s="63"/>
      <c r="BU333" s="63"/>
    </row>
    <row r="334" spans="1:73" ht="15.75" customHeight="1" x14ac:dyDescent="0.2">
      <c r="A334" s="63"/>
      <c r="B334" s="63"/>
      <c r="C334" s="63"/>
      <c r="D334" s="63"/>
      <c r="E334" s="63"/>
      <c r="F334" s="63"/>
      <c r="G334" s="63"/>
      <c r="H334" s="63"/>
      <c r="I334" s="63"/>
      <c r="J334" s="63"/>
      <c r="K334" s="63"/>
      <c r="L334" s="63"/>
      <c r="M334" s="63"/>
      <c r="N334" s="63"/>
      <c r="O334" s="63"/>
      <c r="P334" s="63"/>
      <c r="Q334" s="63"/>
      <c r="R334" s="63"/>
      <c r="S334" s="63"/>
      <c r="T334" s="63"/>
      <c r="U334" s="63"/>
      <c r="V334" s="63"/>
      <c r="W334" s="63"/>
      <c r="X334" s="63"/>
      <c r="Y334" s="63"/>
      <c r="Z334" s="63"/>
      <c r="AA334" s="63"/>
      <c r="AB334" s="63"/>
      <c r="AC334" s="63"/>
      <c r="AD334" s="63"/>
      <c r="AE334" s="63"/>
      <c r="AF334" s="63"/>
      <c r="AG334" s="63"/>
      <c r="AH334" s="63"/>
      <c r="AI334" s="63"/>
      <c r="AJ334" s="63"/>
      <c r="AK334" s="63"/>
      <c r="AL334" s="63"/>
      <c r="AM334" s="63"/>
      <c r="AN334" s="63"/>
      <c r="AO334" s="63"/>
      <c r="AP334" s="63"/>
      <c r="AQ334" s="63"/>
      <c r="AR334" s="63"/>
      <c r="AS334" s="63"/>
      <c r="AT334" s="63"/>
      <c r="AU334" s="63"/>
      <c r="AV334" s="63"/>
      <c r="AW334" s="63"/>
      <c r="AX334" s="63"/>
      <c r="AY334" s="63"/>
      <c r="AZ334" s="63"/>
      <c r="BA334" s="63"/>
      <c r="BB334" s="63"/>
      <c r="BC334" s="63"/>
      <c r="BD334" s="63"/>
      <c r="BE334" s="63"/>
      <c r="BF334" s="63"/>
      <c r="BG334" s="63"/>
      <c r="BH334" s="63"/>
      <c r="BI334" s="63"/>
      <c r="BJ334" s="63"/>
      <c r="BK334" s="63"/>
      <c r="BL334" s="63"/>
      <c r="BM334" s="63"/>
      <c r="BN334" s="63"/>
      <c r="BO334" s="63"/>
      <c r="BP334" s="63"/>
      <c r="BQ334" s="63"/>
      <c r="BR334" s="63"/>
      <c r="BS334" s="63"/>
      <c r="BT334" s="63"/>
      <c r="BU334" s="63"/>
    </row>
    <row r="335" spans="1:73" ht="15.75" customHeight="1" x14ac:dyDescent="0.2">
      <c r="A335" s="71" t="s">
        <v>185</v>
      </c>
      <c r="B335" s="63"/>
      <c r="C335" s="63"/>
      <c r="D335" s="63"/>
      <c r="E335" s="63"/>
      <c r="F335" s="63"/>
      <c r="G335" s="63"/>
      <c r="H335" s="63"/>
      <c r="I335" s="63"/>
      <c r="J335" s="63"/>
      <c r="K335" s="63"/>
      <c r="L335" s="63"/>
      <c r="M335" s="63"/>
      <c r="N335" s="63"/>
      <c r="O335" s="63"/>
      <c r="P335" s="63"/>
      <c r="Q335" s="63"/>
      <c r="R335" s="63"/>
      <c r="S335" s="63"/>
      <c r="T335" s="63"/>
      <c r="U335" s="63"/>
      <c r="V335" s="63"/>
      <c r="W335" s="63"/>
      <c r="X335" s="63"/>
      <c r="Y335" s="63"/>
      <c r="Z335" s="63"/>
      <c r="AA335" s="63"/>
      <c r="AB335" s="63"/>
      <c r="AC335" s="63"/>
      <c r="AD335" s="63"/>
      <c r="AE335" s="63"/>
      <c r="AF335" s="63"/>
      <c r="AG335" s="63"/>
      <c r="AH335" s="63"/>
      <c r="AI335" s="63"/>
      <c r="AJ335" s="63"/>
      <c r="AK335" s="63"/>
      <c r="AL335" s="63"/>
      <c r="AM335" s="63"/>
      <c r="AN335" s="63"/>
      <c r="AO335" s="63"/>
      <c r="AP335" s="63"/>
      <c r="AQ335" s="63"/>
      <c r="AR335" s="63"/>
      <c r="AS335" s="63"/>
      <c r="AT335" s="63"/>
      <c r="AU335" s="63"/>
      <c r="AV335" s="63"/>
      <c r="AW335" s="63"/>
      <c r="AX335" s="63"/>
      <c r="AY335" s="63"/>
      <c r="AZ335" s="63"/>
      <c r="BA335" s="63"/>
      <c r="BB335" s="63"/>
      <c r="BC335" s="63"/>
      <c r="BD335" s="63"/>
      <c r="BE335" s="63"/>
      <c r="BF335" s="63"/>
      <c r="BG335" s="63"/>
      <c r="BH335" s="63"/>
      <c r="BI335" s="63"/>
      <c r="BJ335" s="63"/>
      <c r="BK335" s="63"/>
      <c r="BL335" s="63"/>
      <c r="BM335" s="63"/>
      <c r="BN335" s="63"/>
      <c r="BO335" s="63"/>
      <c r="BP335" s="63"/>
      <c r="BQ335" s="63"/>
      <c r="BR335" s="63"/>
      <c r="BS335" s="63"/>
      <c r="BT335" s="63"/>
      <c r="BU335" s="63"/>
    </row>
    <row r="336" spans="1:73" ht="15.75" customHeight="1" x14ac:dyDescent="0.2">
      <c r="A336" s="63" t="s">
        <v>343</v>
      </c>
      <c r="B336" s="107">
        <f>B304</f>
        <v>0</v>
      </c>
      <c r="C336" s="107">
        <f t="shared" ref="C336:BI336" si="2414">B336+C304</f>
        <v>0</v>
      </c>
      <c r="D336" s="107">
        <f t="shared" si="2414"/>
        <v>0</v>
      </c>
      <c r="E336" s="107">
        <f t="shared" si="2414"/>
        <v>0</v>
      </c>
      <c r="F336" s="107">
        <f t="shared" si="2414"/>
        <v>0</v>
      </c>
      <c r="G336" s="107">
        <f>F336+G304</f>
        <v>0</v>
      </c>
      <c r="H336" s="107">
        <f t="shared" si="2414"/>
        <v>0</v>
      </c>
      <c r="I336" s="107">
        <f t="shared" si="2414"/>
        <v>0</v>
      </c>
      <c r="J336" s="107">
        <f t="shared" si="2414"/>
        <v>0</v>
      </c>
      <c r="K336" s="107">
        <f t="shared" si="2414"/>
        <v>0</v>
      </c>
      <c r="L336" s="107">
        <f t="shared" si="2414"/>
        <v>0</v>
      </c>
      <c r="M336" s="107">
        <f t="shared" si="2414"/>
        <v>0</v>
      </c>
      <c r="N336" s="107">
        <f t="shared" si="2414"/>
        <v>6250</v>
      </c>
      <c r="O336" s="107">
        <f t="shared" si="2414"/>
        <v>14583.333333333334</v>
      </c>
      <c r="P336" s="107">
        <f t="shared" si="2414"/>
        <v>25000</v>
      </c>
      <c r="Q336" s="107">
        <f t="shared" si="2414"/>
        <v>57083.333333333328</v>
      </c>
      <c r="R336" s="107">
        <f t="shared" si="2414"/>
        <v>89166.666666666657</v>
      </c>
      <c r="S336" s="107">
        <f t="shared" si="2414"/>
        <v>121249.99999999999</v>
      </c>
      <c r="T336" s="107">
        <f t="shared" si="2414"/>
        <v>155416.66666666666</v>
      </c>
      <c r="U336" s="107">
        <f t="shared" si="2414"/>
        <v>189583.33333333331</v>
      </c>
      <c r="V336" s="107">
        <f t="shared" si="2414"/>
        <v>225833.33333333331</v>
      </c>
      <c r="W336" s="107">
        <f t="shared" si="2414"/>
        <v>264166.66666666663</v>
      </c>
      <c r="X336" s="107">
        <f t="shared" si="2414"/>
        <v>302499.99999999994</v>
      </c>
      <c r="Y336" s="107">
        <f t="shared" si="2414"/>
        <v>340833.33333333326</v>
      </c>
      <c r="Z336" s="107">
        <f t="shared" si="2414"/>
        <v>383333.33333333326</v>
      </c>
      <c r="AA336" s="107">
        <f t="shared" si="2414"/>
        <v>427916.66666666657</v>
      </c>
      <c r="AB336" s="107">
        <f t="shared" si="2414"/>
        <v>474583.33333333326</v>
      </c>
      <c r="AC336" s="107">
        <f t="shared" si="2414"/>
        <v>525416.66666666663</v>
      </c>
      <c r="AD336" s="107">
        <f t="shared" si="2414"/>
        <v>578333.33333333326</v>
      </c>
      <c r="AE336" s="107">
        <f t="shared" si="2414"/>
        <v>633333.33333333326</v>
      </c>
      <c r="AF336" s="107">
        <f t="shared" si="2414"/>
        <v>690416.66666666663</v>
      </c>
      <c r="AG336" s="107">
        <f t="shared" si="2414"/>
        <v>749583.33333333326</v>
      </c>
      <c r="AH336" s="107">
        <f t="shared" si="2414"/>
        <v>810833.33333333326</v>
      </c>
      <c r="AI336" s="107">
        <f t="shared" si="2414"/>
        <v>889583.33333333326</v>
      </c>
      <c r="AJ336" s="107">
        <f t="shared" si="2414"/>
        <v>978749.99999999988</v>
      </c>
      <c r="AK336" s="107">
        <f t="shared" si="2414"/>
        <v>1070000</v>
      </c>
      <c r="AL336" s="107">
        <f t="shared" si="2414"/>
        <v>1161250</v>
      </c>
      <c r="AM336" s="107">
        <f t="shared" si="2414"/>
        <v>1267916.6666666667</v>
      </c>
      <c r="AN336" s="107">
        <f t="shared" si="2414"/>
        <v>1385000</v>
      </c>
      <c r="AO336" s="107">
        <f t="shared" si="2414"/>
        <v>1517500</v>
      </c>
      <c r="AP336" s="107">
        <f t="shared" si="2414"/>
        <v>1652083.3333333333</v>
      </c>
      <c r="AQ336" s="107">
        <f t="shared" si="2414"/>
        <v>1786666.6666666665</v>
      </c>
      <c r="AR336" s="107">
        <f t="shared" si="2414"/>
        <v>1923333.3333333333</v>
      </c>
      <c r="AS336" s="107">
        <f t="shared" si="2414"/>
        <v>2073333.3333333333</v>
      </c>
      <c r="AT336" s="107">
        <f t="shared" si="2414"/>
        <v>2223333.333333333</v>
      </c>
      <c r="AU336" s="107">
        <f t="shared" si="2414"/>
        <v>2373333.333333333</v>
      </c>
      <c r="AV336" s="107">
        <f t="shared" si="2414"/>
        <v>2523333.333333333</v>
      </c>
      <c r="AW336" s="107">
        <f t="shared" si="2414"/>
        <v>2673333.333333333</v>
      </c>
      <c r="AX336" s="107">
        <f t="shared" si="2414"/>
        <v>2823333.333333333</v>
      </c>
      <c r="AY336" s="107">
        <f t="shared" si="2414"/>
        <v>2973333.333333333</v>
      </c>
      <c r="AZ336" s="107">
        <f t="shared" si="2414"/>
        <v>3123333.333333333</v>
      </c>
      <c r="BA336" s="107">
        <f t="shared" si="2414"/>
        <v>3273333.333333333</v>
      </c>
      <c r="BB336" s="107">
        <f t="shared" si="2414"/>
        <v>3423333.333333333</v>
      </c>
      <c r="BC336" s="107">
        <f t="shared" si="2414"/>
        <v>3573333.333333333</v>
      </c>
      <c r="BD336" s="107">
        <f t="shared" si="2414"/>
        <v>3723333.333333333</v>
      </c>
      <c r="BE336" s="107">
        <f t="shared" si="2414"/>
        <v>3873333.333333333</v>
      </c>
      <c r="BF336" s="107">
        <f t="shared" si="2414"/>
        <v>4023333.333333333</v>
      </c>
      <c r="BG336" s="107">
        <f t="shared" si="2414"/>
        <v>4173333.333333333</v>
      </c>
      <c r="BH336" s="107">
        <f t="shared" si="2414"/>
        <v>4323333.333333333</v>
      </c>
      <c r="BI336" s="107">
        <f t="shared" si="2414"/>
        <v>4473333.333333333</v>
      </c>
      <c r="BJ336" s="107">
        <f t="shared" ref="BJ336" si="2415">BI336+BJ304</f>
        <v>4623333.333333333</v>
      </c>
      <c r="BK336" s="107">
        <f t="shared" ref="BK336" si="2416">BJ336+BK304</f>
        <v>4773333.333333333</v>
      </c>
      <c r="BL336" s="107">
        <f t="shared" ref="BL336" si="2417">BK336+BL304</f>
        <v>4923333.333333333</v>
      </c>
      <c r="BM336" s="107">
        <f t="shared" ref="BM336" si="2418">BL336+BM304</f>
        <v>5073333.333333333</v>
      </c>
      <c r="BN336" s="107">
        <f t="shared" ref="BN336" si="2419">BM336+BN304</f>
        <v>5223333.333333333</v>
      </c>
      <c r="BO336" s="107">
        <f t="shared" ref="BO336" si="2420">BN336+BO304</f>
        <v>5373333.333333333</v>
      </c>
      <c r="BP336" s="107">
        <f t="shared" ref="BP336" si="2421">BO336+BP304</f>
        <v>5523333.333333333</v>
      </c>
      <c r="BQ336" s="107">
        <f t="shared" ref="BQ336" si="2422">BP336+BQ304</f>
        <v>5673333.333333333</v>
      </c>
      <c r="BR336" s="107">
        <f t="shared" ref="BR336" si="2423">BQ336+BR304</f>
        <v>5823333.333333333</v>
      </c>
      <c r="BS336" s="107">
        <f t="shared" ref="BS336" si="2424">BR336+BS304</f>
        <v>5973333.333333333</v>
      </c>
      <c r="BT336" s="107">
        <f t="shared" ref="BT336:BU336" si="2425">BS336+BT304</f>
        <v>6123333.333333333</v>
      </c>
      <c r="BU336" s="107">
        <f t="shared" si="2425"/>
        <v>6273333.333333333</v>
      </c>
    </row>
    <row r="337" spans="1:73" ht="15.75" customHeight="1" x14ac:dyDescent="0.2">
      <c r="A337" s="63" t="s">
        <v>344</v>
      </c>
      <c r="B337" s="107">
        <f>B318</f>
        <v>6400</v>
      </c>
      <c r="C337" s="107">
        <f t="shared" ref="C337:BI337" si="2426">B337+C318</f>
        <v>12800</v>
      </c>
      <c r="D337" s="107">
        <f t="shared" si="2426"/>
        <v>19200</v>
      </c>
      <c r="E337" s="107">
        <f t="shared" si="2426"/>
        <v>25600</v>
      </c>
      <c r="F337" s="107">
        <f t="shared" si="2426"/>
        <v>32000</v>
      </c>
      <c r="G337" s="107">
        <f>F337+G318</f>
        <v>60000</v>
      </c>
      <c r="H337" s="107">
        <f t="shared" si="2426"/>
        <v>60000</v>
      </c>
      <c r="I337" s="107">
        <f t="shared" si="2426"/>
        <v>60000</v>
      </c>
      <c r="J337" s="107">
        <f t="shared" si="2426"/>
        <v>60000</v>
      </c>
      <c r="K337" s="107">
        <f t="shared" si="2426"/>
        <v>60000</v>
      </c>
      <c r="L337" s="107">
        <f t="shared" si="2426"/>
        <v>60000</v>
      </c>
      <c r="M337" s="107">
        <f t="shared" si="2426"/>
        <v>60000</v>
      </c>
      <c r="N337" s="107">
        <f t="shared" si="2426"/>
        <v>135000</v>
      </c>
      <c r="O337" s="107">
        <f t="shared" si="2426"/>
        <v>160000</v>
      </c>
      <c r="P337" s="107">
        <f t="shared" si="2426"/>
        <v>185000</v>
      </c>
      <c r="Q337" s="107">
        <f t="shared" si="2426"/>
        <v>400600</v>
      </c>
      <c r="R337" s="107">
        <f t="shared" si="2426"/>
        <v>407000</v>
      </c>
      <c r="S337" s="107">
        <f t="shared" si="2426"/>
        <v>435000</v>
      </c>
      <c r="T337" s="107">
        <f t="shared" si="2426"/>
        <v>460000</v>
      </c>
      <c r="U337" s="107">
        <f t="shared" si="2426"/>
        <v>460000</v>
      </c>
      <c r="V337" s="107">
        <f t="shared" si="2426"/>
        <v>485000</v>
      </c>
      <c r="W337" s="107">
        <f t="shared" si="2426"/>
        <v>510000</v>
      </c>
      <c r="X337" s="107">
        <f t="shared" si="2426"/>
        <v>510000</v>
      </c>
      <c r="Y337" s="107">
        <f t="shared" si="2426"/>
        <v>510000</v>
      </c>
      <c r="Z337" s="107">
        <f t="shared" si="2426"/>
        <v>585000</v>
      </c>
      <c r="AA337" s="107">
        <f t="shared" si="2426"/>
        <v>710000</v>
      </c>
      <c r="AB337" s="107">
        <f t="shared" si="2426"/>
        <v>785000</v>
      </c>
      <c r="AC337" s="107">
        <f t="shared" si="2426"/>
        <v>960000</v>
      </c>
      <c r="AD337" s="107">
        <f t="shared" si="2426"/>
        <v>1132000</v>
      </c>
      <c r="AE337" s="107">
        <f t="shared" si="2426"/>
        <v>1210000</v>
      </c>
      <c r="AF337" s="107">
        <f t="shared" si="2426"/>
        <v>1285000</v>
      </c>
      <c r="AG337" s="107">
        <f t="shared" si="2426"/>
        <v>1360000</v>
      </c>
      <c r="AH337" s="107">
        <f t="shared" si="2426"/>
        <v>1460000</v>
      </c>
      <c r="AI337" s="107">
        <f t="shared" si="2426"/>
        <v>1685000</v>
      </c>
      <c r="AJ337" s="107">
        <f t="shared" si="2426"/>
        <v>1735000</v>
      </c>
      <c r="AK337" s="107">
        <f t="shared" si="2426"/>
        <v>1760000</v>
      </c>
      <c r="AL337" s="107">
        <f t="shared" si="2426"/>
        <v>1835000</v>
      </c>
      <c r="AM337" s="107">
        <f t="shared" si="2426"/>
        <v>2110000</v>
      </c>
      <c r="AN337" s="107">
        <f t="shared" si="2426"/>
        <v>2210000</v>
      </c>
      <c r="AO337" s="107">
        <f t="shared" si="2426"/>
        <v>2385000</v>
      </c>
      <c r="AP337" s="107">
        <f t="shared" si="2426"/>
        <v>2557000</v>
      </c>
      <c r="AQ337" s="107">
        <f t="shared" si="2426"/>
        <v>2635000</v>
      </c>
      <c r="AR337" s="107">
        <f t="shared" si="2426"/>
        <v>2735000</v>
      </c>
      <c r="AS337" s="107">
        <f t="shared" si="2426"/>
        <v>2860000</v>
      </c>
      <c r="AT337" s="107">
        <f t="shared" si="2426"/>
        <v>2985000</v>
      </c>
      <c r="AU337" s="107">
        <f t="shared" si="2426"/>
        <v>3210000</v>
      </c>
      <c r="AV337" s="107">
        <f t="shared" si="2426"/>
        <v>3260000</v>
      </c>
      <c r="AW337" s="107">
        <f t="shared" si="2426"/>
        <v>3285000</v>
      </c>
      <c r="AX337" s="107">
        <f t="shared" si="2426"/>
        <v>3435000</v>
      </c>
      <c r="AY337" s="107">
        <f t="shared" si="2426"/>
        <v>3685000</v>
      </c>
      <c r="AZ337" s="107">
        <f t="shared" si="2426"/>
        <v>3835000</v>
      </c>
      <c r="BA337" s="107">
        <f t="shared" si="2426"/>
        <v>4010000</v>
      </c>
      <c r="BB337" s="107">
        <f t="shared" si="2426"/>
        <v>4257000</v>
      </c>
      <c r="BC337" s="107">
        <f t="shared" si="2426"/>
        <v>4360000</v>
      </c>
      <c r="BD337" s="107">
        <f t="shared" si="2426"/>
        <v>4460000</v>
      </c>
      <c r="BE337" s="107">
        <f t="shared" si="2426"/>
        <v>4535000</v>
      </c>
      <c r="BF337" s="107">
        <f t="shared" si="2426"/>
        <v>4710000</v>
      </c>
      <c r="BG337" s="107">
        <f t="shared" si="2426"/>
        <v>4960000</v>
      </c>
      <c r="BH337" s="107">
        <f t="shared" si="2426"/>
        <v>5010000</v>
      </c>
      <c r="BI337" s="107">
        <f t="shared" si="2426"/>
        <v>5035000</v>
      </c>
      <c r="BJ337" s="107">
        <f t="shared" ref="BJ337" si="2427">BI337+BJ318</f>
        <v>5185000</v>
      </c>
      <c r="BK337" s="107">
        <f t="shared" ref="BK337" si="2428">BJ337+BK318</f>
        <v>5410000</v>
      </c>
      <c r="BL337" s="107">
        <f t="shared" ref="BL337" si="2429">BK337+BL318</f>
        <v>5585000</v>
      </c>
      <c r="BM337" s="107">
        <f t="shared" ref="BM337" si="2430">BL337+BM318</f>
        <v>5760000</v>
      </c>
      <c r="BN337" s="107">
        <f t="shared" ref="BN337" si="2431">BM337+BN318</f>
        <v>5960000</v>
      </c>
      <c r="BO337" s="107">
        <f t="shared" ref="BO337" si="2432">BN337+BO318</f>
        <v>6085000</v>
      </c>
      <c r="BP337" s="107">
        <f t="shared" ref="BP337" si="2433">BO337+BP318</f>
        <v>6210000</v>
      </c>
      <c r="BQ337" s="107">
        <f t="shared" ref="BQ337" si="2434">BP337+BQ318</f>
        <v>6285000</v>
      </c>
      <c r="BR337" s="107">
        <f t="shared" ref="BR337" si="2435">BQ337+BR318</f>
        <v>6460000</v>
      </c>
      <c r="BS337" s="107">
        <f t="shared" ref="BS337" si="2436">BR337+BS318</f>
        <v>6710000</v>
      </c>
      <c r="BT337" s="107">
        <f t="shared" ref="BT337:BU337" si="2437">BS337+BT318</f>
        <v>6760000</v>
      </c>
      <c r="BU337" s="107">
        <f t="shared" si="2437"/>
        <v>6785000</v>
      </c>
    </row>
    <row r="338" spans="1:73" ht="15.75" customHeight="1" thickBot="1" x14ac:dyDescent="0.25">
      <c r="A338" s="63" t="s">
        <v>345</v>
      </c>
      <c r="B338" s="132">
        <f t="shared" ref="B338:BI338" si="2438">B337-B336</f>
        <v>6400</v>
      </c>
      <c r="C338" s="132">
        <f t="shared" si="2438"/>
        <v>12800</v>
      </c>
      <c r="D338" s="132">
        <f t="shared" si="2438"/>
        <v>19200</v>
      </c>
      <c r="E338" s="132">
        <f t="shared" si="2438"/>
        <v>25600</v>
      </c>
      <c r="F338" s="132">
        <f t="shared" si="2438"/>
        <v>32000</v>
      </c>
      <c r="G338" s="132">
        <f t="shared" si="2438"/>
        <v>60000</v>
      </c>
      <c r="H338" s="132">
        <f t="shared" si="2438"/>
        <v>60000</v>
      </c>
      <c r="I338" s="132">
        <f t="shared" si="2438"/>
        <v>60000</v>
      </c>
      <c r="J338" s="132">
        <f t="shared" si="2438"/>
        <v>60000</v>
      </c>
      <c r="K338" s="132">
        <f t="shared" si="2438"/>
        <v>60000</v>
      </c>
      <c r="L338" s="132">
        <f t="shared" si="2438"/>
        <v>60000</v>
      </c>
      <c r="M338" s="132">
        <f t="shared" si="2438"/>
        <v>60000</v>
      </c>
      <c r="N338" s="132">
        <f t="shared" si="2438"/>
        <v>128750</v>
      </c>
      <c r="O338" s="132">
        <f t="shared" si="2438"/>
        <v>145416.66666666666</v>
      </c>
      <c r="P338" s="132">
        <f t="shared" si="2438"/>
        <v>160000</v>
      </c>
      <c r="Q338" s="132">
        <f t="shared" si="2438"/>
        <v>343516.66666666669</v>
      </c>
      <c r="R338" s="132">
        <f t="shared" si="2438"/>
        <v>317833.33333333337</v>
      </c>
      <c r="S338" s="132">
        <f t="shared" si="2438"/>
        <v>313750</v>
      </c>
      <c r="T338" s="132">
        <f t="shared" si="2438"/>
        <v>304583.33333333337</v>
      </c>
      <c r="U338" s="132">
        <f t="shared" si="2438"/>
        <v>270416.66666666669</v>
      </c>
      <c r="V338" s="132">
        <f t="shared" si="2438"/>
        <v>259166.66666666669</v>
      </c>
      <c r="W338" s="132">
        <f t="shared" si="2438"/>
        <v>245833.33333333337</v>
      </c>
      <c r="X338" s="132">
        <f t="shared" si="2438"/>
        <v>207500.00000000006</v>
      </c>
      <c r="Y338" s="132">
        <f t="shared" si="2438"/>
        <v>169166.66666666674</v>
      </c>
      <c r="Z338" s="132">
        <f t="shared" si="2438"/>
        <v>201666.66666666674</v>
      </c>
      <c r="AA338" s="132">
        <f t="shared" si="2438"/>
        <v>282083.33333333343</v>
      </c>
      <c r="AB338" s="132">
        <f t="shared" si="2438"/>
        <v>310416.66666666674</v>
      </c>
      <c r="AC338" s="132">
        <f t="shared" si="2438"/>
        <v>434583.33333333337</v>
      </c>
      <c r="AD338" s="132">
        <f t="shared" si="2438"/>
        <v>553666.66666666674</v>
      </c>
      <c r="AE338" s="132">
        <f t="shared" si="2438"/>
        <v>576666.66666666674</v>
      </c>
      <c r="AF338" s="132">
        <f t="shared" si="2438"/>
        <v>594583.33333333337</v>
      </c>
      <c r="AG338" s="132">
        <f t="shared" si="2438"/>
        <v>610416.66666666674</v>
      </c>
      <c r="AH338" s="132">
        <f t="shared" si="2438"/>
        <v>649166.66666666674</v>
      </c>
      <c r="AI338" s="132">
        <f t="shared" si="2438"/>
        <v>795416.66666666674</v>
      </c>
      <c r="AJ338" s="132">
        <f t="shared" si="2438"/>
        <v>756250.00000000012</v>
      </c>
      <c r="AK338" s="132">
        <f t="shared" si="2438"/>
        <v>690000</v>
      </c>
      <c r="AL338" s="132">
        <f t="shared" si="2438"/>
        <v>673750</v>
      </c>
      <c r="AM338" s="132">
        <f t="shared" si="2438"/>
        <v>842083.33333333326</v>
      </c>
      <c r="AN338" s="132">
        <f t="shared" si="2438"/>
        <v>825000</v>
      </c>
      <c r="AO338" s="132">
        <f t="shared" si="2438"/>
        <v>867500</v>
      </c>
      <c r="AP338" s="132">
        <f t="shared" si="2438"/>
        <v>904916.66666666674</v>
      </c>
      <c r="AQ338" s="132">
        <f t="shared" si="2438"/>
        <v>848333.33333333349</v>
      </c>
      <c r="AR338" s="132">
        <f t="shared" si="2438"/>
        <v>811666.66666666674</v>
      </c>
      <c r="AS338" s="132">
        <f t="shared" si="2438"/>
        <v>786666.66666666674</v>
      </c>
      <c r="AT338" s="132">
        <f t="shared" si="2438"/>
        <v>761666.66666666698</v>
      </c>
      <c r="AU338" s="132">
        <f t="shared" si="2438"/>
        <v>836666.66666666698</v>
      </c>
      <c r="AV338" s="132">
        <f t="shared" si="2438"/>
        <v>736666.66666666698</v>
      </c>
      <c r="AW338" s="132">
        <f t="shared" si="2438"/>
        <v>611666.66666666698</v>
      </c>
      <c r="AX338" s="132">
        <f t="shared" si="2438"/>
        <v>611666.66666666698</v>
      </c>
      <c r="AY338" s="132">
        <f t="shared" si="2438"/>
        <v>711666.66666666698</v>
      </c>
      <c r="AZ338" s="132">
        <f t="shared" si="2438"/>
        <v>711666.66666666698</v>
      </c>
      <c r="BA338" s="132">
        <f t="shared" si="2438"/>
        <v>736666.66666666698</v>
      </c>
      <c r="BB338" s="132">
        <f t="shared" si="2438"/>
        <v>833666.66666666698</v>
      </c>
      <c r="BC338" s="132">
        <f t="shared" si="2438"/>
        <v>786666.66666666698</v>
      </c>
      <c r="BD338" s="132">
        <f t="shared" si="2438"/>
        <v>736666.66666666698</v>
      </c>
      <c r="BE338" s="132">
        <f t="shared" si="2438"/>
        <v>661666.66666666698</v>
      </c>
      <c r="BF338" s="132">
        <f t="shared" si="2438"/>
        <v>686666.66666666698</v>
      </c>
      <c r="BG338" s="132">
        <f t="shared" si="2438"/>
        <v>786666.66666666698</v>
      </c>
      <c r="BH338" s="132">
        <f t="shared" si="2438"/>
        <v>686666.66666666698</v>
      </c>
      <c r="BI338" s="132">
        <f t="shared" si="2438"/>
        <v>561666.66666666698</v>
      </c>
      <c r="BJ338" s="132">
        <f t="shared" ref="BJ338:BU338" si="2439">BJ337-BJ336</f>
        <v>561666.66666666698</v>
      </c>
      <c r="BK338" s="132">
        <f t="shared" si="2439"/>
        <v>636666.66666666698</v>
      </c>
      <c r="BL338" s="132">
        <f t="shared" si="2439"/>
        <v>661666.66666666698</v>
      </c>
      <c r="BM338" s="132">
        <f t="shared" si="2439"/>
        <v>686666.66666666698</v>
      </c>
      <c r="BN338" s="132">
        <f t="shared" si="2439"/>
        <v>736666.66666666698</v>
      </c>
      <c r="BO338" s="132">
        <f t="shared" si="2439"/>
        <v>711666.66666666698</v>
      </c>
      <c r="BP338" s="132">
        <f t="shared" si="2439"/>
        <v>686666.66666666698</v>
      </c>
      <c r="BQ338" s="132">
        <f t="shared" si="2439"/>
        <v>611666.66666666698</v>
      </c>
      <c r="BR338" s="132">
        <f t="shared" si="2439"/>
        <v>636666.66666666698</v>
      </c>
      <c r="BS338" s="132">
        <f t="shared" si="2439"/>
        <v>736666.66666666698</v>
      </c>
      <c r="BT338" s="132">
        <f t="shared" si="2439"/>
        <v>636666.66666666698</v>
      </c>
      <c r="BU338" s="132">
        <f t="shared" si="2439"/>
        <v>511666.66666666698</v>
      </c>
    </row>
    <row r="339" spans="1:73" ht="15.75" customHeight="1" thickTop="1" x14ac:dyDescent="0.2">
      <c r="A339" s="63"/>
      <c r="B339" s="63"/>
      <c r="C339" s="63"/>
      <c r="D339" s="63"/>
      <c r="E339" s="63"/>
      <c r="F339" s="63"/>
      <c r="G339" s="63"/>
      <c r="H339" s="63"/>
      <c r="I339" s="63"/>
      <c r="J339" s="63"/>
      <c r="K339" s="63"/>
      <c r="L339" s="63"/>
      <c r="M339" s="63"/>
      <c r="N339" s="63"/>
      <c r="O339" s="63"/>
      <c r="P339" s="63"/>
      <c r="Q339" s="63"/>
      <c r="R339" s="63"/>
      <c r="S339" s="63"/>
      <c r="T339" s="63"/>
      <c r="U339" s="63"/>
      <c r="V339" s="63"/>
      <c r="W339" s="63"/>
      <c r="X339" s="63"/>
      <c r="Y339" s="63"/>
      <c r="Z339" s="63"/>
      <c r="AA339" s="63"/>
      <c r="AB339" s="63"/>
      <c r="AC339" s="63"/>
      <c r="AD339" s="63"/>
      <c r="AE339" s="63"/>
      <c r="AF339" s="63"/>
      <c r="AG339" s="63"/>
      <c r="AH339" s="63"/>
      <c r="AI339" s="63"/>
      <c r="AJ339" s="63"/>
      <c r="AK339" s="63"/>
      <c r="AL339" s="63"/>
      <c r="AM339" s="63"/>
      <c r="AN339" s="63"/>
      <c r="AO339" s="63"/>
      <c r="AP339" s="63"/>
      <c r="AQ339" s="63"/>
      <c r="AR339" s="63"/>
      <c r="AS339" s="63"/>
      <c r="AT339" s="63"/>
      <c r="AU339" s="63"/>
      <c r="AV339" s="63"/>
      <c r="AW339" s="63"/>
      <c r="AX339" s="63"/>
      <c r="AY339" s="63"/>
      <c r="AZ339" s="63"/>
      <c r="BA339" s="63"/>
      <c r="BB339" s="63"/>
      <c r="BC339" s="63"/>
      <c r="BD339" s="63"/>
      <c r="BE339" s="63"/>
      <c r="BF339" s="63"/>
      <c r="BG339" s="63"/>
      <c r="BH339" s="63"/>
      <c r="BI339" s="63"/>
      <c r="BJ339" s="63"/>
      <c r="BK339" s="63"/>
      <c r="BL339" s="63"/>
      <c r="BM339" s="63"/>
      <c r="BN339" s="63"/>
      <c r="BO339" s="63"/>
      <c r="BP339" s="63"/>
      <c r="BQ339" s="63"/>
      <c r="BR339" s="63"/>
      <c r="BS339" s="63"/>
      <c r="BT339" s="63"/>
      <c r="BU339" s="63"/>
    </row>
    <row r="340" spans="1:73" ht="15.75" customHeight="1" x14ac:dyDescent="0.2">
      <c r="A340" s="63"/>
      <c r="B340" s="63"/>
      <c r="C340" s="63"/>
      <c r="D340" s="63"/>
      <c r="E340" s="63"/>
      <c r="F340" s="63"/>
      <c r="G340" s="63"/>
      <c r="H340" s="63"/>
      <c r="I340" s="63"/>
      <c r="J340" s="63"/>
      <c r="K340" s="63"/>
      <c r="L340" s="63"/>
      <c r="M340" s="63"/>
      <c r="N340" s="63"/>
      <c r="O340" s="63"/>
      <c r="P340" s="63"/>
      <c r="Q340" s="63"/>
      <c r="R340" s="63"/>
      <c r="S340" s="63"/>
      <c r="T340" s="63"/>
      <c r="U340" s="63"/>
      <c r="V340" s="63"/>
      <c r="W340" s="63"/>
      <c r="X340" s="63"/>
      <c r="Y340" s="63"/>
      <c r="Z340" s="63"/>
      <c r="AA340" s="63"/>
      <c r="AB340" s="63"/>
      <c r="AC340" s="63"/>
      <c r="AD340" s="63"/>
      <c r="AE340" s="63"/>
      <c r="AF340" s="63"/>
      <c r="AG340" s="63"/>
      <c r="AH340" s="63"/>
      <c r="AI340" s="63"/>
      <c r="AJ340" s="63"/>
      <c r="AK340" s="63"/>
      <c r="AL340" s="63"/>
      <c r="AM340" s="63"/>
      <c r="AN340" s="63"/>
      <c r="AO340" s="63"/>
      <c r="AP340" s="63"/>
      <c r="AQ340" s="63"/>
      <c r="AR340" s="63"/>
      <c r="AS340" s="63"/>
      <c r="AT340" s="63"/>
      <c r="AU340" s="63"/>
      <c r="AV340" s="63"/>
      <c r="AW340" s="63"/>
      <c r="AX340" s="63"/>
      <c r="AY340" s="63"/>
      <c r="AZ340" s="63"/>
      <c r="BA340" s="63"/>
      <c r="BB340" s="63"/>
      <c r="BC340" s="63"/>
      <c r="BD340" s="63"/>
      <c r="BE340" s="63"/>
      <c r="BF340" s="63"/>
      <c r="BG340" s="63"/>
      <c r="BH340" s="63"/>
      <c r="BI340" s="63"/>
      <c r="BJ340" s="63"/>
      <c r="BK340" s="63"/>
      <c r="BL340" s="63"/>
      <c r="BM340" s="63"/>
      <c r="BN340" s="63"/>
      <c r="BO340" s="63"/>
      <c r="BP340" s="63"/>
      <c r="BQ340" s="63"/>
      <c r="BR340" s="63"/>
      <c r="BS340" s="63"/>
      <c r="BT340" s="63"/>
      <c r="BU340" s="63"/>
    </row>
    <row r="341" spans="1:73" ht="15.75" customHeight="1" x14ac:dyDescent="0.2">
      <c r="A341" s="71" t="s">
        <v>346</v>
      </c>
      <c r="B341" s="63"/>
      <c r="C341" s="63"/>
      <c r="D341" s="63"/>
      <c r="E341" s="63"/>
      <c r="F341" s="63"/>
      <c r="G341" s="63"/>
      <c r="H341" s="63"/>
      <c r="I341" s="63"/>
      <c r="J341" s="63"/>
      <c r="K341" s="63"/>
      <c r="L341" s="63"/>
      <c r="M341" s="63"/>
      <c r="N341" s="63"/>
      <c r="O341" s="63"/>
      <c r="P341" s="63"/>
      <c r="Q341" s="63"/>
      <c r="R341" s="63"/>
      <c r="S341" s="63"/>
      <c r="T341" s="63"/>
      <c r="U341" s="63"/>
      <c r="V341" s="63"/>
      <c r="W341" s="63"/>
      <c r="X341" s="63"/>
      <c r="Y341" s="63"/>
      <c r="Z341" s="63"/>
      <c r="AA341" s="63"/>
      <c r="AB341" s="63"/>
      <c r="AC341" s="63"/>
      <c r="AD341" s="63"/>
      <c r="AE341" s="63"/>
      <c r="AF341" s="63"/>
      <c r="AG341" s="63"/>
      <c r="AH341" s="63"/>
      <c r="AI341" s="63"/>
      <c r="AJ341" s="63"/>
      <c r="AK341" s="63"/>
      <c r="AL341" s="63"/>
      <c r="AM341" s="63"/>
      <c r="AN341" s="63"/>
      <c r="AO341" s="63"/>
      <c r="AP341" s="63"/>
      <c r="AQ341" s="63"/>
      <c r="AR341" s="63"/>
      <c r="AS341" s="63"/>
      <c r="AT341" s="63"/>
      <c r="AU341" s="63"/>
      <c r="AV341" s="63"/>
      <c r="AW341" s="63"/>
      <c r="AX341" s="63"/>
      <c r="AY341" s="63"/>
      <c r="AZ341" s="63"/>
      <c r="BA341" s="63"/>
      <c r="BB341" s="63"/>
      <c r="BC341" s="63"/>
      <c r="BD341" s="63"/>
      <c r="BE341" s="63"/>
      <c r="BF341" s="63"/>
      <c r="BG341" s="63"/>
      <c r="BH341" s="63"/>
      <c r="BI341" s="63"/>
      <c r="BJ341" s="63"/>
      <c r="BK341" s="63"/>
      <c r="BL341" s="63"/>
      <c r="BM341" s="63"/>
      <c r="BN341" s="63"/>
      <c r="BO341" s="63"/>
      <c r="BP341" s="63"/>
      <c r="BQ341" s="63"/>
      <c r="BR341" s="63"/>
      <c r="BS341" s="63"/>
      <c r="BT341" s="63"/>
      <c r="BU341" s="63"/>
    </row>
    <row r="342" spans="1:73" ht="15.75" customHeight="1" x14ac:dyDescent="0.2">
      <c r="A342" s="63" t="s">
        <v>343</v>
      </c>
      <c r="B342" s="133">
        <f>B83+B102+B121+B139</f>
        <v>0</v>
      </c>
      <c r="C342" s="133">
        <f t="shared" ref="C342:BI342" si="2440">C83+C102+C121+C139+B342</f>
        <v>0</v>
      </c>
      <c r="D342" s="133">
        <f t="shared" si="2440"/>
        <v>0</v>
      </c>
      <c r="E342" s="133">
        <f t="shared" si="2440"/>
        <v>0</v>
      </c>
      <c r="F342" s="133">
        <f t="shared" si="2440"/>
        <v>0</v>
      </c>
      <c r="G342" s="133">
        <f>G83+G102+G121+G139+F342</f>
        <v>0</v>
      </c>
      <c r="H342" s="133">
        <f t="shared" si="2440"/>
        <v>0</v>
      </c>
      <c r="I342" s="133">
        <f t="shared" si="2440"/>
        <v>0</v>
      </c>
      <c r="J342" s="133">
        <f t="shared" si="2440"/>
        <v>0</v>
      </c>
      <c r="K342" s="133">
        <f t="shared" si="2440"/>
        <v>0</v>
      </c>
      <c r="L342" s="133">
        <f t="shared" si="2440"/>
        <v>0</v>
      </c>
      <c r="M342" s="133">
        <f t="shared" si="2440"/>
        <v>0</v>
      </c>
      <c r="N342" s="133">
        <f t="shared" si="2440"/>
        <v>99812.5</v>
      </c>
      <c r="O342" s="133">
        <f t="shared" si="2440"/>
        <v>161562.5</v>
      </c>
      <c r="P342" s="133">
        <f t="shared" si="2440"/>
        <v>232750</v>
      </c>
      <c r="Q342" s="133">
        <f t="shared" si="2440"/>
        <v>509020.83333333331</v>
      </c>
      <c r="R342" s="133">
        <f t="shared" si="2440"/>
        <v>699729.16666666663</v>
      </c>
      <c r="S342" s="133">
        <f t="shared" si="2440"/>
        <v>965250</v>
      </c>
      <c r="T342" s="133">
        <f t="shared" si="2440"/>
        <v>1292520.8333333333</v>
      </c>
      <c r="U342" s="133">
        <f t="shared" si="2440"/>
        <v>1752375</v>
      </c>
      <c r="V342" s="133">
        <f t="shared" si="2440"/>
        <v>2161104.1666666665</v>
      </c>
      <c r="W342" s="133">
        <f t="shared" si="2440"/>
        <v>2619645.833333333</v>
      </c>
      <c r="X342" s="133">
        <f t="shared" si="2440"/>
        <v>3105499.9999999995</v>
      </c>
      <c r="Y342" s="133">
        <f t="shared" si="2440"/>
        <v>3748937.4999999995</v>
      </c>
      <c r="Z342" s="133">
        <f t="shared" si="2440"/>
        <v>4348375</v>
      </c>
      <c r="AA342" s="133">
        <f t="shared" si="2440"/>
        <v>4997625</v>
      </c>
      <c r="AB342" s="133">
        <f t="shared" si="2440"/>
        <v>5869833.333333333</v>
      </c>
      <c r="AC342" s="133">
        <f t="shared" si="2440"/>
        <v>6639083.333333333</v>
      </c>
      <c r="AD342" s="133">
        <f t="shared" si="2440"/>
        <v>7583791.666666666</v>
      </c>
      <c r="AE342" s="133">
        <f t="shared" si="2440"/>
        <v>8477375</v>
      </c>
      <c r="AF342" s="133">
        <f t="shared" si="2440"/>
        <v>9380395.833333334</v>
      </c>
      <c r="AG342" s="133">
        <f t="shared" si="2440"/>
        <v>10380729.166666668</v>
      </c>
      <c r="AH342" s="133">
        <f t="shared" si="2440"/>
        <v>11369312.500000002</v>
      </c>
      <c r="AI342" s="133">
        <f t="shared" si="2440"/>
        <v>12553416.666666668</v>
      </c>
      <c r="AJ342" s="133">
        <f t="shared" si="2440"/>
        <v>14016229.166666668</v>
      </c>
      <c r="AK342" s="133">
        <f t="shared" si="2440"/>
        <v>15302458.333333334</v>
      </c>
      <c r="AL342" s="133">
        <f t="shared" si="2440"/>
        <v>16668312.5</v>
      </c>
      <c r="AM342" s="133">
        <f t="shared" si="2440"/>
        <v>18272020.833333332</v>
      </c>
      <c r="AN342" s="133">
        <f t="shared" si="2440"/>
        <v>19772770.833333332</v>
      </c>
      <c r="AO342" s="133">
        <f t="shared" si="2440"/>
        <v>21760520.833333332</v>
      </c>
      <c r="AP342" s="133">
        <f t="shared" si="2440"/>
        <v>23596625</v>
      </c>
      <c r="AQ342" s="133">
        <f t="shared" si="2440"/>
        <v>25466875</v>
      </c>
      <c r="AR342" s="133">
        <f t="shared" si="2440"/>
        <v>27404812.5</v>
      </c>
      <c r="AS342" s="133">
        <f t="shared" si="2440"/>
        <v>29492375</v>
      </c>
      <c r="AT342" s="133">
        <f t="shared" si="2440"/>
        <v>31487250</v>
      </c>
      <c r="AU342" s="133">
        <f t="shared" si="2440"/>
        <v>33876395.833333336</v>
      </c>
      <c r="AV342" s="133">
        <f t="shared" si="2440"/>
        <v>36510875</v>
      </c>
      <c r="AW342" s="133">
        <f t="shared" si="2440"/>
        <v>39410708.333333336</v>
      </c>
      <c r="AX342" s="133">
        <f t="shared" si="2440"/>
        <v>42336375</v>
      </c>
      <c r="AY342" s="133">
        <f t="shared" si="2440"/>
        <v>45264708.333333336</v>
      </c>
      <c r="AZ342" s="133">
        <f t="shared" si="2440"/>
        <v>48371812.5</v>
      </c>
      <c r="BA342" s="133">
        <f t="shared" si="2440"/>
        <v>51758812.5</v>
      </c>
      <c r="BB342" s="133">
        <f t="shared" si="2440"/>
        <v>55164208.333333336</v>
      </c>
      <c r="BC342" s="133">
        <f t="shared" si="2440"/>
        <v>58671916.666666672</v>
      </c>
      <c r="BD342" s="133">
        <f t="shared" si="2440"/>
        <v>62431729.166666672</v>
      </c>
      <c r="BE342" s="133">
        <f t="shared" si="2440"/>
        <v>66650395.833333336</v>
      </c>
      <c r="BF342" s="133">
        <f t="shared" si="2440"/>
        <v>70854208.333333343</v>
      </c>
      <c r="BG342" s="133">
        <f t="shared" si="2440"/>
        <v>75504583.333333343</v>
      </c>
      <c r="BH342" s="133">
        <f t="shared" si="2440"/>
        <v>80484375.000000015</v>
      </c>
      <c r="BI342" s="133">
        <f t="shared" si="2440"/>
        <v>85721083.333333343</v>
      </c>
      <c r="BJ342" s="133">
        <f t="shared" ref="BJ342" si="2441">BJ83+BJ102+BJ121+BJ139+BI342</f>
        <v>90999354.166666672</v>
      </c>
      <c r="BK342" s="133">
        <f t="shared" ref="BK342" si="2442">BK83+BK102+BK121+BK139+BJ342</f>
        <v>96638812.5</v>
      </c>
      <c r="BL342" s="133">
        <f t="shared" ref="BL342" si="2443">BL83+BL102+BL121+BL139+BK342</f>
        <v>102547604.16666667</v>
      </c>
      <c r="BM342" s="133">
        <f t="shared" ref="BM342" si="2444">BM83+BM102+BM121+BM139+BL342</f>
        <v>108619083.33333334</v>
      </c>
      <c r="BN342" s="133">
        <f t="shared" ref="BN342" si="2445">BN83+BN102+BN121+BN139+BM342</f>
        <v>114691270.83333334</v>
      </c>
      <c r="BO342" s="133">
        <f t="shared" ref="BO342" si="2446">BO83+BO102+BO121+BO139+BN342</f>
        <v>121189187.50000001</v>
      </c>
      <c r="BP342" s="133">
        <f t="shared" ref="BP342" si="2447">BP83+BP102+BP121+BP139+BO342</f>
        <v>127996333.33333334</v>
      </c>
      <c r="BQ342" s="133">
        <f t="shared" ref="BQ342" si="2448">BQ83+BQ102+BQ121+BQ139+BP342</f>
        <v>134655333.33333334</v>
      </c>
      <c r="BR342" s="133">
        <f t="shared" ref="BR342" si="2449">BR83+BR102+BR121+BR139+BQ342</f>
        <v>141586812.5</v>
      </c>
      <c r="BS342" s="133">
        <f t="shared" ref="BS342" si="2450">BS83+BS102+BS121+BS139+BR342</f>
        <v>148814750</v>
      </c>
      <c r="BT342" s="133">
        <f t="shared" ref="BT342:BU342" si="2451">BT83+BT102+BT121+BT139+BS342</f>
        <v>155754000</v>
      </c>
      <c r="BU342" s="133">
        <f t="shared" si="2451"/>
        <v>162594916.66666666</v>
      </c>
    </row>
    <row r="343" spans="1:73" ht="15.75" customHeight="1" x14ac:dyDescent="0.2">
      <c r="A343" s="63" t="s">
        <v>344</v>
      </c>
      <c r="B343" s="133">
        <f>B144+B126+B107+B88</f>
        <v>0</v>
      </c>
      <c r="C343" s="133">
        <f t="shared" ref="C343:BI343" si="2452">C144+C126+C107+C88+B343</f>
        <v>0</v>
      </c>
      <c r="D343" s="133">
        <f t="shared" si="2452"/>
        <v>0</v>
      </c>
      <c r="E343" s="133">
        <f t="shared" si="2452"/>
        <v>0</v>
      </c>
      <c r="F343" s="133">
        <f t="shared" si="2452"/>
        <v>0</v>
      </c>
      <c r="G343" s="133">
        <f>G144+G126+G107+G88+F343</f>
        <v>0</v>
      </c>
      <c r="H343" s="133">
        <f t="shared" si="2452"/>
        <v>0</v>
      </c>
      <c r="I343" s="133">
        <f t="shared" si="2452"/>
        <v>0</v>
      </c>
      <c r="J343" s="133">
        <f t="shared" si="2452"/>
        <v>0</v>
      </c>
      <c r="K343" s="133">
        <f t="shared" si="2452"/>
        <v>0</v>
      </c>
      <c r="L343" s="133">
        <f t="shared" si="2452"/>
        <v>0</v>
      </c>
      <c r="M343" s="133">
        <f t="shared" si="2452"/>
        <v>0</v>
      </c>
      <c r="N343" s="133">
        <f t="shared" si="2452"/>
        <v>99812.5</v>
      </c>
      <c r="O343" s="133">
        <f t="shared" si="2452"/>
        <v>161562.5</v>
      </c>
      <c r="P343" s="133">
        <f t="shared" si="2452"/>
        <v>232750</v>
      </c>
      <c r="Q343" s="133">
        <f t="shared" si="2452"/>
        <v>509020.83333333337</v>
      </c>
      <c r="R343" s="133">
        <f t="shared" si="2452"/>
        <v>699729.16666666674</v>
      </c>
      <c r="S343" s="133">
        <f t="shared" si="2452"/>
        <v>965250.00000000012</v>
      </c>
      <c r="T343" s="133">
        <f t="shared" si="2452"/>
        <v>1292520.8333333335</v>
      </c>
      <c r="U343" s="133">
        <f t="shared" si="2452"/>
        <v>1752375.0000000002</v>
      </c>
      <c r="V343" s="133">
        <f t="shared" si="2452"/>
        <v>2161104.166666667</v>
      </c>
      <c r="W343" s="133">
        <f t="shared" si="2452"/>
        <v>2619645.8333333335</v>
      </c>
      <c r="X343" s="133">
        <f t="shared" si="2452"/>
        <v>3105500</v>
      </c>
      <c r="Y343" s="133">
        <f t="shared" si="2452"/>
        <v>3748937.5</v>
      </c>
      <c r="Z343" s="133">
        <f t="shared" si="2452"/>
        <v>4348375</v>
      </c>
      <c r="AA343" s="133">
        <f t="shared" si="2452"/>
        <v>4997625</v>
      </c>
      <c r="AB343" s="133">
        <f t="shared" si="2452"/>
        <v>5869833.333333333</v>
      </c>
      <c r="AC343" s="133">
        <f t="shared" si="2452"/>
        <v>6639083.333333333</v>
      </c>
      <c r="AD343" s="133">
        <f t="shared" si="2452"/>
        <v>7583791.666666666</v>
      </c>
      <c r="AE343" s="133">
        <f t="shared" si="2452"/>
        <v>8477375</v>
      </c>
      <c r="AF343" s="133">
        <f t="shared" si="2452"/>
        <v>9380395.833333334</v>
      </c>
      <c r="AG343" s="133">
        <f t="shared" si="2452"/>
        <v>10380729.166666668</v>
      </c>
      <c r="AH343" s="133">
        <f t="shared" si="2452"/>
        <v>11369312.500000002</v>
      </c>
      <c r="AI343" s="133">
        <f t="shared" si="2452"/>
        <v>12553416.666666668</v>
      </c>
      <c r="AJ343" s="133">
        <f t="shared" si="2452"/>
        <v>14016229.166666668</v>
      </c>
      <c r="AK343" s="133">
        <f t="shared" si="2452"/>
        <v>15302458.333333334</v>
      </c>
      <c r="AL343" s="133">
        <f t="shared" si="2452"/>
        <v>16668312.5</v>
      </c>
      <c r="AM343" s="133">
        <f t="shared" si="2452"/>
        <v>18272020.833333332</v>
      </c>
      <c r="AN343" s="133">
        <f t="shared" si="2452"/>
        <v>19772770.833333332</v>
      </c>
      <c r="AO343" s="133">
        <f t="shared" si="2452"/>
        <v>21760520.833333332</v>
      </c>
      <c r="AP343" s="133">
        <f t="shared" si="2452"/>
        <v>23596625</v>
      </c>
      <c r="AQ343" s="133">
        <f t="shared" si="2452"/>
        <v>25466875</v>
      </c>
      <c r="AR343" s="133">
        <f t="shared" si="2452"/>
        <v>27404812.5</v>
      </c>
      <c r="AS343" s="133">
        <f t="shared" si="2452"/>
        <v>29492375</v>
      </c>
      <c r="AT343" s="133">
        <f t="shared" si="2452"/>
        <v>31487250</v>
      </c>
      <c r="AU343" s="133">
        <f t="shared" si="2452"/>
        <v>33876395.833333336</v>
      </c>
      <c r="AV343" s="133">
        <f t="shared" si="2452"/>
        <v>36510875</v>
      </c>
      <c r="AW343" s="133">
        <f t="shared" si="2452"/>
        <v>39410708.333333336</v>
      </c>
      <c r="AX343" s="133">
        <f t="shared" si="2452"/>
        <v>42336375</v>
      </c>
      <c r="AY343" s="133">
        <f t="shared" si="2452"/>
        <v>45264708.333333336</v>
      </c>
      <c r="AZ343" s="133">
        <f t="shared" si="2452"/>
        <v>48371812.5</v>
      </c>
      <c r="BA343" s="133">
        <f t="shared" si="2452"/>
        <v>51758812.5</v>
      </c>
      <c r="BB343" s="133">
        <f t="shared" si="2452"/>
        <v>55164208.333333336</v>
      </c>
      <c r="BC343" s="133">
        <f t="shared" si="2452"/>
        <v>58671916.666666672</v>
      </c>
      <c r="BD343" s="133">
        <f t="shared" si="2452"/>
        <v>62431729.166666672</v>
      </c>
      <c r="BE343" s="133">
        <f t="shared" si="2452"/>
        <v>66650395.833333336</v>
      </c>
      <c r="BF343" s="133">
        <f t="shared" si="2452"/>
        <v>70854208.333333343</v>
      </c>
      <c r="BG343" s="133">
        <f t="shared" si="2452"/>
        <v>75504583.333333343</v>
      </c>
      <c r="BH343" s="133">
        <f t="shared" si="2452"/>
        <v>80484375.000000015</v>
      </c>
      <c r="BI343" s="133">
        <f t="shared" si="2452"/>
        <v>85721083.333333343</v>
      </c>
      <c r="BJ343" s="133">
        <f t="shared" ref="BJ343" si="2453">BJ144+BJ126+BJ107+BJ88+BI343</f>
        <v>90999354.166666672</v>
      </c>
      <c r="BK343" s="133">
        <f t="shared" ref="BK343" si="2454">BK144+BK126+BK107+BK88+BJ343</f>
        <v>96638812.5</v>
      </c>
      <c r="BL343" s="133">
        <f t="shared" ref="BL343" si="2455">BL144+BL126+BL107+BL88+BK343</f>
        <v>102547604.16666667</v>
      </c>
      <c r="BM343" s="133">
        <f t="shared" ref="BM343" si="2456">BM144+BM126+BM107+BM88+BL343</f>
        <v>108619083.33333334</v>
      </c>
      <c r="BN343" s="133">
        <f t="shared" ref="BN343" si="2457">BN144+BN126+BN107+BN88+BM343</f>
        <v>114691270.83333334</v>
      </c>
      <c r="BO343" s="133">
        <f t="shared" ref="BO343" si="2458">BO144+BO126+BO107+BO88+BN343</f>
        <v>121189187.50000001</v>
      </c>
      <c r="BP343" s="133">
        <f t="shared" ref="BP343" si="2459">BP144+BP126+BP107+BP88+BO343</f>
        <v>127996333.33333334</v>
      </c>
      <c r="BQ343" s="133">
        <f t="shared" ref="BQ343" si="2460">BQ144+BQ126+BQ107+BQ88+BP343</f>
        <v>134655333.33333334</v>
      </c>
      <c r="BR343" s="133">
        <f t="shared" ref="BR343" si="2461">BR144+BR126+BR107+BR88+BQ343</f>
        <v>141586812.5</v>
      </c>
      <c r="BS343" s="133">
        <f t="shared" ref="BS343" si="2462">BS144+BS126+BS107+BS88+BR343</f>
        <v>148814750</v>
      </c>
      <c r="BT343" s="133">
        <f t="shared" ref="BT343:BU343" si="2463">BT144+BT126+BT107+BT88+BS343</f>
        <v>155754000</v>
      </c>
      <c r="BU343" s="133">
        <f t="shared" si="2463"/>
        <v>162594916.66666666</v>
      </c>
    </row>
    <row r="344" spans="1:73" ht="15.75" customHeight="1" thickBot="1" x14ac:dyDescent="0.25">
      <c r="A344" s="71" t="s">
        <v>347</v>
      </c>
      <c r="B344" s="132">
        <f t="shared" ref="B344:BI344" si="2464">B343-B342</f>
        <v>0</v>
      </c>
      <c r="C344" s="132">
        <f t="shared" si="2464"/>
        <v>0</v>
      </c>
      <c r="D344" s="132">
        <f t="shared" si="2464"/>
        <v>0</v>
      </c>
      <c r="E344" s="132">
        <f t="shared" si="2464"/>
        <v>0</v>
      </c>
      <c r="F344" s="132">
        <f t="shared" si="2464"/>
        <v>0</v>
      </c>
      <c r="G344" s="132">
        <f t="shared" si="2464"/>
        <v>0</v>
      </c>
      <c r="H344" s="132">
        <f t="shared" si="2464"/>
        <v>0</v>
      </c>
      <c r="I344" s="132">
        <f t="shared" si="2464"/>
        <v>0</v>
      </c>
      <c r="J344" s="132">
        <f t="shared" si="2464"/>
        <v>0</v>
      </c>
      <c r="K344" s="132">
        <f t="shared" si="2464"/>
        <v>0</v>
      </c>
      <c r="L344" s="132">
        <f t="shared" si="2464"/>
        <v>0</v>
      </c>
      <c r="M344" s="132">
        <f t="shared" si="2464"/>
        <v>0</v>
      </c>
      <c r="N344" s="132">
        <f t="shared" si="2464"/>
        <v>0</v>
      </c>
      <c r="O344" s="132">
        <f t="shared" si="2464"/>
        <v>0</v>
      </c>
      <c r="P344" s="132">
        <f t="shared" si="2464"/>
        <v>0</v>
      </c>
      <c r="Q344" s="132">
        <f t="shared" si="2464"/>
        <v>0</v>
      </c>
      <c r="R344" s="132">
        <f t="shared" si="2464"/>
        <v>0</v>
      </c>
      <c r="S344" s="132">
        <f t="shared" si="2464"/>
        <v>0</v>
      </c>
      <c r="T344" s="132">
        <f t="shared" si="2464"/>
        <v>0</v>
      </c>
      <c r="U344" s="132">
        <f t="shared" si="2464"/>
        <v>0</v>
      </c>
      <c r="V344" s="132">
        <f t="shared" si="2464"/>
        <v>0</v>
      </c>
      <c r="W344" s="132">
        <f t="shared" si="2464"/>
        <v>0</v>
      </c>
      <c r="X344" s="132">
        <f t="shared" si="2464"/>
        <v>0</v>
      </c>
      <c r="Y344" s="132">
        <f t="shared" si="2464"/>
        <v>0</v>
      </c>
      <c r="Z344" s="132">
        <f t="shared" si="2464"/>
        <v>0</v>
      </c>
      <c r="AA344" s="132">
        <f t="shared" si="2464"/>
        <v>0</v>
      </c>
      <c r="AB344" s="132">
        <f t="shared" si="2464"/>
        <v>0</v>
      </c>
      <c r="AC344" s="132">
        <f t="shared" si="2464"/>
        <v>0</v>
      </c>
      <c r="AD344" s="132">
        <f t="shared" si="2464"/>
        <v>0</v>
      </c>
      <c r="AE344" s="132">
        <f t="shared" si="2464"/>
        <v>0</v>
      </c>
      <c r="AF344" s="132">
        <f t="shared" si="2464"/>
        <v>0</v>
      </c>
      <c r="AG344" s="132">
        <f t="shared" si="2464"/>
        <v>0</v>
      </c>
      <c r="AH344" s="132">
        <f t="shared" si="2464"/>
        <v>0</v>
      </c>
      <c r="AI344" s="132">
        <f t="shared" si="2464"/>
        <v>0</v>
      </c>
      <c r="AJ344" s="132">
        <f t="shared" si="2464"/>
        <v>0</v>
      </c>
      <c r="AK344" s="132">
        <f t="shared" si="2464"/>
        <v>0</v>
      </c>
      <c r="AL344" s="132">
        <f t="shared" si="2464"/>
        <v>0</v>
      </c>
      <c r="AM344" s="132">
        <f t="shared" si="2464"/>
        <v>0</v>
      </c>
      <c r="AN344" s="132">
        <f t="shared" si="2464"/>
        <v>0</v>
      </c>
      <c r="AO344" s="132">
        <f t="shared" si="2464"/>
        <v>0</v>
      </c>
      <c r="AP344" s="132">
        <f t="shared" si="2464"/>
        <v>0</v>
      </c>
      <c r="AQ344" s="132">
        <f t="shared" si="2464"/>
        <v>0</v>
      </c>
      <c r="AR344" s="132">
        <f t="shared" si="2464"/>
        <v>0</v>
      </c>
      <c r="AS344" s="132">
        <f t="shared" si="2464"/>
        <v>0</v>
      </c>
      <c r="AT344" s="132">
        <f t="shared" si="2464"/>
        <v>0</v>
      </c>
      <c r="AU344" s="132">
        <f t="shared" si="2464"/>
        <v>0</v>
      </c>
      <c r="AV344" s="132">
        <f t="shared" si="2464"/>
        <v>0</v>
      </c>
      <c r="AW344" s="132">
        <f t="shared" si="2464"/>
        <v>0</v>
      </c>
      <c r="AX344" s="132">
        <f t="shared" si="2464"/>
        <v>0</v>
      </c>
      <c r="AY344" s="132">
        <f t="shared" si="2464"/>
        <v>0</v>
      </c>
      <c r="AZ344" s="132">
        <f t="shared" si="2464"/>
        <v>0</v>
      </c>
      <c r="BA344" s="132">
        <f t="shared" si="2464"/>
        <v>0</v>
      </c>
      <c r="BB344" s="132">
        <f t="shared" si="2464"/>
        <v>0</v>
      </c>
      <c r="BC344" s="132">
        <f t="shared" si="2464"/>
        <v>0</v>
      </c>
      <c r="BD344" s="132">
        <f t="shared" si="2464"/>
        <v>0</v>
      </c>
      <c r="BE344" s="132">
        <f t="shared" si="2464"/>
        <v>0</v>
      </c>
      <c r="BF344" s="132">
        <f t="shared" si="2464"/>
        <v>0</v>
      </c>
      <c r="BG344" s="132">
        <f t="shared" si="2464"/>
        <v>0</v>
      </c>
      <c r="BH344" s="132">
        <f t="shared" si="2464"/>
        <v>0</v>
      </c>
      <c r="BI344" s="132">
        <f t="shared" si="2464"/>
        <v>0</v>
      </c>
      <c r="BJ344" s="132">
        <f t="shared" ref="BJ344:BU344" si="2465">BJ343-BJ342</f>
        <v>0</v>
      </c>
      <c r="BK344" s="132">
        <f t="shared" si="2465"/>
        <v>0</v>
      </c>
      <c r="BL344" s="132">
        <f t="shared" si="2465"/>
        <v>0</v>
      </c>
      <c r="BM344" s="132">
        <f t="shared" si="2465"/>
        <v>0</v>
      </c>
      <c r="BN344" s="132">
        <f t="shared" si="2465"/>
        <v>0</v>
      </c>
      <c r="BO344" s="132">
        <f t="shared" si="2465"/>
        <v>0</v>
      </c>
      <c r="BP344" s="132">
        <f t="shared" si="2465"/>
        <v>0</v>
      </c>
      <c r="BQ344" s="132">
        <f t="shared" si="2465"/>
        <v>0</v>
      </c>
      <c r="BR344" s="132">
        <f t="shared" si="2465"/>
        <v>0</v>
      </c>
      <c r="BS344" s="132">
        <f t="shared" si="2465"/>
        <v>0</v>
      </c>
      <c r="BT344" s="132">
        <f t="shared" si="2465"/>
        <v>0</v>
      </c>
      <c r="BU344" s="132">
        <f t="shared" si="2465"/>
        <v>0</v>
      </c>
    </row>
    <row r="345" spans="1:73" ht="15.75" customHeight="1" thickTop="1" x14ac:dyDescent="0.2">
      <c r="A345" s="63"/>
      <c r="B345" s="63"/>
      <c r="C345" s="63"/>
      <c r="D345" s="63"/>
      <c r="E345" s="63"/>
      <c r="F345" s="63"/>
      <c r="G345" s="63"/>
      <c r="H345" s="63"/>
      <c r="I345" s="63"/>
      <c r="J345" s="63"/>
      <c r="K345" s="63"/>
      <c r="L345" s="63"/>
      <c r="M345" s="63"/>
      <c r="N345" s="63"/>
      <c r="O345" s="63"/>
      <c r="P345" s="63"/>
      <c r="Q345" s="63"/>
      <c r="R345" s="63"/>
      <c r="S345" s="63"/>
      <c r="T345" s="63"/>
      <c r="U345" s="63"/>
      <c r="V345" s="63"/>
      <c r="W345" s="63"/>
      <c r="X345" s="63"/>
      <c r="Y345" s="63"/>
      <c r="Z345" s="63"/>
      <c r="AA345" s="63"/>
      <c r="AB345" s="63"/>
      <c r="AC345" s="63"/>
      <c r="AD345" s="63"/>
      <c r="AE345" s="63"/>
      <c r="AF345" s="63"/>
      <c r="AG345" s="63"/>
      <c r="AH345" s="63"/>
      <c r="AI345" s="63"/>
      <c r="AJ345" s="63"/>
      <c r="AK345" s="63"/>
      <c r="AL345" s="63"/>
      <c r="AM345" s="63"/>
      <c r="AN345" s="63"/>
      <c r="AO345" s="63"/>
      <c r="AP345" s="63"/>
      <c r="AQ345" s="63"/>
      <c r="AR345" s="63"/>
      <c r="AS345" s="63"/>
      <c r="AT345" s="63"/>
      <c r="AU345" s="63"/>
      <c r="AV345" s="63"/>
      <c r="AW345" s="63"/>
      <c r="AX345" s="63"/>
      <c r="AY345" s="63"/>
      <c r="AZ345" s="63"/>
      <c r="BA345" s="63"/>
      <c r="BB345" s="63"/>
      <c r="BC345" s="63"/>
      <c r="BD345" s="63"/>
      <c r="BE345" s="63"/>
      <c r="BF345" s="63"/>
      <c r="BG345" s="63"/>
      <c r="BH345" s="63"/>
      <c r="BI345" s="63"/>
      <c r="BJ345" s="63"/>
      <c r="BK345" s="63"/>
      <c r="BL345" s="63"/>
      <c r="BM345" s="63"/>
      <c r="BN345" s="63"/>
      <c r="BO345" s="63"/>
      <c r="BP345" s="63"/>
      <c r="BQ345" s="63"/>
      <c r="BR345" s="63"/>
      <c r="BS345" s="63"/>
      <c r="BT345" s="63"/>
      <c r="BU345" s="63"/>
    </row>
    <row r="346" spans="1:73" ht="15.75" customHeight="1" x14ac:dyDescent="0.2">
      <c r="A346" s="63"/>
      <c r="B346" s="63"/>
      <c r="C346" s="63"/>
      <c r="D346" s="63"/>
      <c r="E346" s="63"/>
      <c r="F346" s="63"/>
      <c r="G346" s="63"/>
      <c r="H346" s="63"/>
      <c r="I346" s="63"/>
      <c r="J346" s="63"/>
      <c r="K346" s="63"/>
      <c r="L346" s="63"/>
      <c r="M346" s="63"/>
      <c r="N346" s="63"/>
      <c r="O346" s="63"/>
      <c r="P346" s="63"/>
      <c r="Q346" s="63"/>
      <c r="R346" s="63"/>
      <c r="S346" s="63"/>
      <c r="T346" s="63"/>
      <c r="U346" s="63"/>
      <c r="V346" s="63"/>
      <c r="W346" s="63"/>
      <c r="X346" s="63"/>
      <c r="Y346" s="63"/>
      <c r="Z346" s="63"/>
      <c r="AA346" s="63"/>
      <c r="AB346" s="63"/>
      <c r="AC346" s="63"/>
      <c r="AD346" s="63"/>
      <c r="AE346" s="63"/>
      <c r="AF346" s="63"/>
      <c r="AG346" s="63"/>
      <c r="AH346" s="63"/>
      <c r="AI346" s="63"/>
      <c r="AJ346" s="63"/>
      <c r="AK346" s="63"/>
      <c r="AL346" s="63"/>
      <c r="AM346" s="63"/>
      <c r="AN346" s="63"/>
      <c r="AO346" s="63"/>
      <c r="AP346" s="63"/>
      <c r="AQ346" s="63"/>
      <c r="AR346" s="63"/>
      <c r="AS346" s="63"/>
      <c r="AT346" s="63"/>
      <c r="AU346" s="63"/>
      <c r="AV346" s="63"/>
      <c r="AW346" s="63"/>
      <c r="AX346" s="63"/>
      <c r="AY346" s="63"/>
      <c r="AZ346" s="63"/>
      <c r="BA346" s="63"/>
      <c r="BB346" s="63"/>
      <c r="BC346" s="63"/>
      <c r="BD346" s="63"/>
      <c r="BE346" s="63"/>
      <c r="BF346" s="63"/>
      <c r="BG346" s="63"/>
      <c r="BH346" s="63"/>
      <c r="BI346" s="63"/>
      <c r="BJ346" s="63"/>
      <c r="BK346" s="63"/>
      <c r="BL346" s="63"/>
      <c r="BM346" s="63"/>
      <c r="BN346" s="63"/>
      <c r="BO346" s="63"/>
      <c r="BP346" s="63"/>
      <c r="BQ346" s="63"/>
      <c r="BR346" s="63"/>
      <c r="BS346" s="63"/>
      <c r="BT346" s="63"/>
      <c r="BU346" s="63"/>
    </row>
    <row r="347" spans="1:73" ht="15.75" customHeight="1" x14ac:dyDescent="0.2">
      <c r="A347" s="71" t="s">
        <v>348</v>
      </c>
      <c r="B347" s="63"/>
      <c r="C347" s="63"/>
      <c r="D347" s="63"/>
      <c r="E347" s="63"/>
      <c r="F347" s="63"/>
      <c r="G347" s="63"/>
      <c r="H347" s="63"/>
      <c r="I347" s="63"/>
      <c r="J347" s="63"/>
      <c r="K347" s="63"/>
      <c r="L347" s="63"/>
      <c r="M347" s="63"/>
      <c r="N347" s="63"/>
      <c r="O347" s="63"/>
      <c r="P347" s="63"/>
      <c r="Q347" s="63"/>
      <c r="R347" s="63"/>
      <c r="S347" s="63"/>
      <c r="T347" s="63"/>
      <c r="U347" s="63"/>
      <c r="V347" s="63"/>
      <c r="W347" s="63"/>
      <c r="X347" s="63"/>
      <c r="Y347" s="63"/>
      <c r="Z347" s="63"/>
      <c r="AA347" s="63"/>
      <c r="AB347" s="63"/>
      <c r="AC347" s="63"/>
      <c r="AD347" s="63"/>
      <c r="AE347" s="63"/>
      <c r="AF347" s="63"/>
      <c r="AG347" s="63"/>
      <c r="AH347" s="63"/>
      <c r="AI347" s="63"/>
      <c r="AJ347" s="63"/>
      <c r="AK347" s="63"/>
      <c r="AL347" s="63"/>
      <c r="AM347" s="63"/>
      <c r="AN347" s="63"/>
      <c r="AO347" s="63"/>
      <c r="AP347" s="63"/>
      <c r="AQ347" s="63"/>
      <c r="AR347" s="63"/>
      <c r="AS347" s="63"/>
      <c r="AT347" s="63"/>
      <c r="AU347" s="63"/>
      <c r="AV347" s="63"/>
      <c r="AW347" s="63"/>
      <c r="AX347" s="63"/>
      <c r="AY347" s="63"/>
      <c r="AZ347" s="63"/>
      <c r="BA347" s="63"/>
      <c r="BB347" s="63"/>
      <c r="BC347" s="63"/>
      <c r="BD347" s="63"/>
      <c r="BE347" s="63"/>
      <c r="BF347" s="63"/>
      <c r="BG347" s="63"/>
      <c r="BH347" s="63"/>
      <c r="BI347" s="63"/>
      <c r="BJ347" s="63"/>
      <c r="BK347" s="63"/>
      <c r="BL347" s="63"/>
      <c r="BM347" s="63"/>
      <c r="BN347" s="63"/>
      <c r="BO347" s="63"/>
      <c r="BP347" s="63"/>
      <c r="BQ347" s="63"/>
      <c r="BR347" s="63"/>
      <c r="BS347" s="63"/>
      <c r="BT347" s="63"/>
      <c r="BU347" s="63"/>
    </row>
    <row r="348" spans="1:73" ht="15.75" customHeight="1" x14ac:dyDescent="0.2">
      <c r="A348" s="63" t="s">
        <v>349</v>
      </c>
      <c r="B348" s="107">
        <f t="shared" ref="B348:E348" si="2466">6000*(B133+B131+B129+B115+B113+B111+B96+B94+B92+B73+B75+B77)</f>
        <v>0</v>
      </c>
      <c r="C348" s="107">
        <f t="shared" si="2466"/>
        <v>0</v>
      </c>
      <c r="D348" s="107">
        <f t="shared" si="2466"/>
        <v>0</v>
      </c>
      <c r="E348" s="107">
        <f t="shared" si="2466"/>
        <v>0</v>
      </c>
      <c r="F348" s="107">
        <f>6000*(F133+F131+F129+F115+F113+F111+F96+F94+F92+F73+F75+F77+F147+F149+F151+F165+F167+F169+F183+F185+F187+F201+F203+F205+F219+F221+F223+F237+F239+F241+F255+F257+F259+F273+F275+F277)</f>
        <v>0</v>
      </c>
      <c r="G348" s="107">
        <f t="shared" ref="G348:BI348" si="2467">6000*(G133+G131+G129+G115+G113+G111+G96+G94+G92+G73+G75+G77+G147+G149+G151+G165+G167+G169+G183+G185+G187+G201+G203+G205+G219+G221+G223+G237+G239+G241+G255+G257+G259+G273+G275+G277)</f>
        <v>0</v>
      </c>
      <c r="H348" s="107">
        <f t="shared" si="2467"/>
        <v>0</v>
      </c>
      <c r="I348" s="107">
        <f t="shared" si="2467"/>
        <v>0</v>
      </c>
      <c r="J348" s="107">
        <f t="shared" si="2467"/>
        <v>0</v>
      </c>
      <c r="K348" s="107">
        <f t="shared" si="2467"/>
        <v>0</v>
      </c>
      <c r="L348" s="107">
        <f t="shared" si="2467"/>
        <v>0</v>
      </c>
      <c r="M348" s="107">
        <f t="shared" si="2467"/>
        <v>0</v>
      </c>
      <c r="N348" s="107">
        <f t="shared" si="2467"/>
        <v>12000</v>
      </c>
      <c r="O348" s="107">
        <f t="shared" si="2467"/>
        <v>6000</v>
      </c>
      <c r="P348" s="107">
        <f t="shared" si="2467"/>
        <v>6000</v>
      </c>
      <c r="Q348" s="107">
        <f t="shared" si="2467"/>
        <v>18000</v>
      </c>
      <c r="R348" s="107">
        <f t="shared" si="2467"/>
        <v>6000</v>
      </c>
      <c r="S348" s="107">
        <f t="shared" si="2467"/>
        <v>12000</v>
      </c>
      <c r="T348" s="107">
        <f t="shared" si="2467"/>
        <v>18000</v>
      </c>
      <c r="U348" s="107">
        <f t="shared" si="2467"/>
        <v>18000</v>
      </c>
      <c r="V348" s="107">
        <f t="shared" si="2467"/>
        <v>12000</v>
      </c>
      <c r="W348" s="107">
        <f t="shared" si="2467"/>
        <v>12000</v>
      </c>
      <c r="X348" s="107">
        <f t="shared" si="2467"/>
        <v>12000</v>
      </c>
      <c r="Y348" s="107">
        <f t="shared" si="2467"/>
        <v>18000</v>
      </c>
      <c r="Z348" s="107">
        <f t="shared" si="2467"/>
        <v>18000</v>
      </c>
      <c r="AA348" s="107">
        <f t="shared" si="2467"/>
        <v>18000</v>
      </c>
      <c r="AB348" s="107">
        <f t="shared" si="2467"/>
        <v>30000</v>
      </c>
      <c r="AC348" s="107">
        <f t="shared" si="2467"/>
        <v>24000</v>
      </c>
      <c r="AD348" s="107">
        <f t="shared" si="2467"/>
        <v>30000</v>
      </c>
      <c r="AE348" s="107">
        <f t="shared" si="2467"/>
        <v>24000</v>
      </c>
      <c r="AF348" s="107">
        <f t="shared" si="2467"/>
        <v>30000</v>
      </c>
      <c r="AG348" s="107">
        <f t="shared" si="2467"/>
        <v>30000</v>
      </c>
      <c r="AH348" s="107">
        <f t="shared" si="2467"/>
        <v>24000</v>
      </c>
      <c r="AI348" s="107">
        <f t="shared" si="2467"/>
        <v>42000</v>
      </c>
      <c r="AJ348" s="107">
        <f t="shared" si="2467"/>
        <v>54000</v>
      </c>
      <c r="AK348" s="107">
        <f t="shared" si="2467"/>
        <v>36000</v>
      </c>
      <c r="AL348" s="107">
        <f t="shared" si="2467"/>
        <v>42000</v>
      </c>
      <c r="AM348" s="107">
        <f t="shared" si="2467"/>
        <v>48000</v>
      </c>
      <c r="AN348" s="107">
        <f t="shared" si="2467"/>
        <v>48000</v>
      </c>
      <c r="AO348" s="107">
        <f t="shared" si="2467"/>
        <v>66000</v>
      </c>
      <c r="AP348" s="107">
        <f t="shared" si="2467"/>
        <v>48000</v>
      </c>
      <c r="AQ348" s="107">
        <f t="shared" si="2467"/>
        <v>42000</v>
      </c>
      <c r="AR348" s="107">
        <f t="shared" si="2467"/>
        <v>48000</v>
      </c>
      <c r="AS348" s="107">
        <f t="shared" si="2467"/>
        <v>66000</v>
      </c>
      <c r="AT348" s="107">
        <f t="shared" si="2467"/>
        <v>42000</v>
      </c>
      <c r="AU348" s="107">
        <f t="shared" si="2467"/>
        <v>78000</v>
      </c>
      <c r="AV348" s="107">
        <f t="shared" si="2467"/>
        <v>90000</v>
      </c>
      <c r="AW348" s="107">
        <f t="shared" si="2467"/>
        <v>96000</v>
      </c>
      <c r="AX348" s="107">
        <f t="shared" si="2467"/>
        <v>90000</v>
      </c>
      <c r="AY348" s="107">
        <f t="shared" si="2467"/>
        <v>96000</v>
      </c>
      <c r="AZ348" s="107">
        <f t="shared" si="2467"/>
        <v>90000</v>
      </c>
      <c r="BA348" s="107">
        <f t="shared" si="2467"/>
        <v>108000</v>
      </c>
      <c r="BB348" s="107">
        <f t="shared" si="2467"/>
        <v>96000</v>
      </c>
      <c r="BC348" s="107">
        <f t="shared" si="2467"/>
        <v>102000</v>
      </c>
      <c r="BD348" s="107">
        <f t="shared" si="2467"/>
        <v>96000</v>
      </c>
      <c r="BE348" s="107">
        <f t="shared" si="2467"/>
        <v>126000</v>
      </c>
      <c r="BF348" s="107">
        <f t="shared" si="2467"/>
        <v>108000</v>
      </c>
      <c r="BG348" s="107">
        <f t="shared" si="2467"/>
        <v>150000</v>
      </c>
      <c r="BH348" s="107">
        <f t="shared" si="2467"/>
        <v>156000</v>
      </c>
      <c r="BI348" s="107">
        <f t="shared" si="2467"/>
        <v>162000</v>
      </c>
      <c r="BJ348" s="107">
        <f t="shared" ref="BJ348:BU348" si="2468">6000*(BJ133+BJ131+BJ129+BJ115+BJ113+BJ111+BJ96+BJ94+BJ92+BJ73+BJ75+BJ77+BJ147+BJ149+BJ151+BJ165+BJ167+BJ169+BJ183+BJ185+BJ187+BJ201+BJ203+BJ205+BJ219+BJ221+BJ223+BJ237+BJ239+BJ241+BJ255+BJ257+BJ259+BJ273+BJ275+BJ277)</f>
        <v>150000</v>
      </c>
      <c r="BK348" s="107">
        <f t="shared" si="2468"/>
        <v>138000</v>
      </c>
      <c r="BL348" s="107">
        <f t="shared" si="2468"/>
        <v>156000</v>
      </c>
      <c r="BM348" s="107">
        <f t="shared" si="2468"/>
        <v>156000</v>
      </c>
      <c r="BN348" s="107">
        <f t="shared" si="2468"/>
        <v>144000</v>
      </c>
      <c r="BO348" s="107">
        <f t="shared" si="2468"/>
        <v>150000</v>
      </c>
      <c r="BP348" s="107">
        <f t="shared" si="2468"/>
        <v>168000</v>
      </c>
      <c r="BQ348" s="107">
        <f t="shared" si="2468"/>
        <v>150000</v>
      </c>
      <c r="BR348" s="107">
        <f t="shared" si="2468"/>
        <v>162000</v>
      </c>
      <c r="BS348" s="107">
        <f t="shared" si="2468"/>
        <v>186000</v>
      </c>
      <c r="BT348" s="107">
        <f t="shared" si="2468"/>
        <v>168000</v>
      </c>
      <c r="BU348" s="107">
        <f t="shared" si="2468"/>
        <v>168000</v>
      </c>
    </row>
    <row r="349" spans="1:73" ht="15.75" customHeight="1" x14ac:dyDescent="0.2">
      <c r="A349" s="63" t="s">
        <v>350</v>
      </c>
      <c r="B349" s="107">
        <f t="shared" ref="B349:E349" si="2469">MIN((0.12*B355), (B352-B348))</f>
        <v>960</v>
      </c>
      <c r="C349" s="107">
        <f t="shared" si="2469"/>
        <v>960</v>
      </c>
      <c r="D349" s="107">
        <f t="shared" si="2469"/>
        <v>4188</v>
      </c>
      <c r="E349" s="107">
        <f t="shared" si="2469"/>
        <v>4260</v>
      </c>
      <c r="F349" s="107">
        <f>MIN((0.12*(F144+F126+F107+F88+F162+F180+F198+F216+F234+F252+F270+F288)), (F352-F348))</f>
        <v>0</v>
      </c>
      <c r="G349" s="107">
        <v>20580</v>
      </c>
      <c r="H349" s="107">
        <v>13308</v>
      </c>
      <c r="I349" s="107">
        <v>16488</v>
      </c>
      <c r="J349" s="107">
        <v>19599</v>
      </c>
      <c r="K349" s="107">
        <v>12930</v>
      </c>
      <c r="L349" s="107">
        <v>22200</v>
      </c>
      <c r="M349" s="107">
        <v>18000</v>
      </c>
      <c r="N349" s="107">
        <v>16800</v>
      </c>
      <c r="O349" s="107">
        <f t="shared" ref="O349:BI349" si="2470">MIN((0.12*(O144+O126+O107+O88+O162+O180+O198+O216+O234+O252+O270+O288)), (O352-O348))</f>
        <v>7410</v>
      </c>
      <c r="P349" s="107">
        <f t="shared" si="2470"/>
        <v>8542.5</v>
      </c>
      <c r="Q349" s="107">
        <f t="shared" si="2470"/>
        <v>33152.5</v>
      </c>
      <c r="R349" s="107">
        <f t="shared" si="2470"/>
        <v>22885</v>
      </c>
      <c r="S349" s="107">
        <f t="shared" si="2470"/>
        <v>31862.500000000004</v>
      </c>
      <c r="T349" s="107">
        <f t="shared" si="2470"/>
        <v>39272.5</v>
      </c>
      <c r="U349" s="107">
        <f t="shared" si="2470"/>
        <v>55182.5</v>
      </c>
      <c r="V349" s="107">
        <f t="shared" si="2470"/>
        <v>49047.5</v>
      </c>
      <c r="W349" s="107">
        <f t="shared" si="2470"/>
        <v>55025</v>
      </c>
      <c r="X349" s="107">
        <f t="shared" si="2470"/>
        <v>58302.5</v>
      </c>
      <c r="Y349" s="107">
        <f t="shared" si="2470"/>
        <v>77212.5</v>
      </c>
      <c r="Z349" s="107">
        <f t="shared" si="2470"/>
        <v>71932.5</v>
      </c>
      <c r="AA349" s="107">
        <f t="shared" si="2470"/>
        <v>77910</v>
      </c>
      <c r="AB349" s="107">
        <f t="shared" si="2470"/>
        <v>104665</v>
      </c>
      <c r="AC349" s="107">
        <f t="shared" si="2470"/>
        <v>92310</v>
      </c>
      <c r="AD349" s="107">
        <f t="shared" si="2470"/>
        <v>110718.50645613752</v>
      </c>
      <c r="AE349" s="107">
        <f t="shared" si="2470"/>
        <v>107230</v>
      </c>
      <c r="AF349" s="107">
        <f t="shared" si="2470"/>
        <v>110718.50645613752</v>
      </c>
      <c r="AG349" s="107">
        <f t="shared" si="2470"/>
        <v>110718.50645613752</v>
      </c>
      <c r="AH349" s="107">
        <f t="shared" si="2470"/>
        <v>116718.50645613752</v>
      </c>
      <c r="AI349" s="107">
        <f t="shared" si="2470"/>
        <v>98718.506456137518</v>
      </c>
      <c r="AJ349" s="107">
        <f t="shared" si="2470"/>
        <v>86718.506456137518</v>
      </c>
      <c r="AK349" s="107">
        <f t="shared" si="2470"/>
        <v>104718.50645613752</v>
      </c>
      <c r="AL349" s="107">
        <f t="shared" si="2470"/>
        <v>98718.506456137518</v>
      </c>
      <c r="AM349" s="107">
        <f t="shared" si="2470"/>
        <v>92718.506456137518</v>
      </c>
      <c r="AN349" s="107">
        <f t="shared" si="2470"/>
        <v>92718.506456137518</v>
      </c>
      <c r="AO349" s="107">
        <f t="shared" si="2470"/>
        <v>77101.431778944388</v>
      </c>
      <c r="AP349" s="107">
        <f t="shared" si="2470"/>
        <v>95101.431778944388</v>
      </c>
      <c r="AQ349" s="107">
        <f t="shared" si="2470"/>
        <v>101101.43177894439</v>
      </c>
      <c r="AR349" s="107">
        <f t="shared" si="2470"/>
        <v>95101.431778944388</v>
      </c>
      <c r="AS349" s="107">
        <f t="shared" si="2470"/>
        <v>77101.431778944388</v>
      </c>
      <c r="AT349" s="107">
        <f t="shared" si="2470"/>
        <v>101101.43177894439</v>
      </c>
      <c r="AU349" s="107">
        <f t="shared" si="2470"/>
        <v>65101.431778944388</v>
      </c>
      <c r="AV349" s="107">
        <f t="shared" si="2470"/>
        <v>53101.431778944388</v>
      </c>
      <c r="AW349" s="107">
        <f t="shared" si="2470"/>
        <v>47101.431778944388</v>
      </c>
      <c r="AX349" s="107">
        <f t="shared" si="2470"/>
        <v>53101.431778944388</v>
      </c>
      <c r="AY349" s="107">
        <f t="shared" si="2470"/>
        <v>47101.431778944388</v>
      </c>
      <c r="AZ349" s="107">
        <f t="shared" si="2470"/>
        <v>53101.431778944388</v>
      </c>
      <c r="BA349" s="107">
        <f t="shared" si="2470"/>
        <v>37603.503367891593</v>
      </c>
      <c r="BB349" s="107">
        <f t="shared" si="2470"/>
        <v>49603.503367891593</v>
      </c>
      <c r="BC349" s="107">
        <f t="shared" si="2470"/>
        <v>43603.503367891593</v>
      </c>
      <c r="BD349" s="107">
        <f t="shared" si="2470"/>
        <v>49603.503367891593</v>
      </c>
      <c r="BE349" s="107">
        <f t="shared" si="2470"/>
        <v>19603.503367891593</v>
      </c>
      <c r="BF349" s="107">
        <f t="shared" si="2470"/>
        <v>37603.503367891593</v>
      </c>
      <c r="BG349" s="107">
        <f t="shared" si="2470"/>
        <v>-4396.4966321084066</v>
      </c>
      <c r="BH349" s="107">
        <f t="shared" si="2470"/>
        <v>-10396.496632108407</v>
      </c>
      <c r="BI349" s="107">
        <f t="shared" si="2470"/>
        <v>-16396.496632108407</v>
      </c>
      <c r="BJ349" s="107">
        <f t="shared" ref="BJ349:BU349" si="2471">MIN((0.12*(BJ144+BJ126+BJ107+BJ88+BJ162+BJ180+BJ198+BJ216+BJ234+BJ252+BJ270+BJ288)), (BJ352-BJ348))</f>
        <v>-4396.4966321084066</v>
      </c>
      <c r="BK349" s="107">
        <f t="shared" si="2471"/>
        <v>7603.5033678915934</v>
      </c>
      <c r="BL349" s="107">
        <f t="shared" si="2471"/>
        <v>-10396.496632108407</v>
      </c>
      <c r="BM349" s="107">
        <f t="shared" si="2471"/>
        <v>-10396.496632108407</v>
      </c>
      <c r="BN349" s="107">
        <f t="shared" si="2471"/>
        <v>1603.5033678915934</v>
      </c>
      <c r="BO349" s="107">
        <f t="shared" si="2471"/>
        <v>-4396.4966321084066</v>
      </c>
      <c r="BP349" s="107">
        <f t="shared" si="2471"/>
        <v>-22396.496632108407</v>
      </c>
      <c r="BQ349" s="107">
        <f t="shared" si="2471"/>
        <v>-4396.4966321084066</v>
      </c>
      <c r="BR349" s="107">
        <f t="shared" si="2471"/>
        <v>-16396.496632108407</v>
      </c>
      <c r="BS349" s="107">
        <f t="shared" si="2471"/>
        <v>-40396.496632108407</v>
      </c>
      <c r="BT349" s="107">
        <f t="shared" si="2471"/>
        <v>-22396.496632108407</v>
      </c>
      <c r="BU349" s="107">
        <f t="shared" si="2471"/>
        <v>-22396.496632108407</v>
      </c>
    </row>
    <row r="350" spans="1:73" ht="15.75" customHeight="1" thickBot="1" x14ac:dyDescent="0.25">
      <c r="A350" s="63"/>
      <c r="B350" s="131">
        <f t="shared" ref="B350:BI350" si="2472">SUM(B348:B349)</f>
        <v>960</v>
      </c>
      <c r="C350" s="131">
        <f t="shared" si="2472"/>
        <v>960</v>
      </c>
      <c r="D350" s="131">
        <f t="shared" si="2472"/>
        <v>4188</v>
      </c>
      <c r="E350" s="131">
        <f t="shared" si="2472"/>
        <v>4260</v>
      </c>
      <c r="F350" s="131">
        <f t="shared" si="2472"/>
        <v>0</v>
      </c>
      <c r="G350" s="131">
        <f t="shared" si="2472"/>
        <v>20580</v>
      </c>
      <c r="H350" s="131">
        <f t="shared" si="2472"/>
        <v>13308</v>
      </c>
      <c r="I350" s="131">
        <f t="shared" si="2472"/>
        <v>16488</v>
      </c>
      <c r="J350" s="131">
        <f t="shared" si="2472"/>
        <v>19599</v>
      </c>
      <c r="K350" s="131">
        <f t="shared" si="2472"/>
        <v>12930</v>
      </c>
      <c r="L350" s="131">
        <f t="shared" si="2472"/>
        <v>22200</v>
      </c>
      <c r="M350" s="131">
        <f t="shared" si="2472"/>
        <v>18000</v>
      </c>
      <c r="N350" s="131">
        <f t="shared" si="2472"/>
        <v>28800</v>
      </c>
      <c r="O350" s="131">
        <f t="shared" si="2472"/>
        <v>13410</v>
      </c>
      <c r="P350" s="131">
        <f t="shared" si="2472"/>
        <v>14542.5</v>
      </c>
      <c r="Q350" s="131">
        <f t="shared" si="2472"/>
        <v>51152.5</v>
      </c>
      <c r="R350" s="131">
        <f t="shared" si="2472"/>
        <v>28885</v>
      </c>
      <c r="S350" s="131">
        <f t="shared" si="2472"/>
        <v>43862.5</v>
      </c>
      <c r="T350" s="131">
        <f t="shared" si="2472"/>
        <v>57272.5</v>
      </c>
      <c r="U350" s="131">
        <f t="shared" si="2472"/>
        <v>73182.5</v>
      </c>
      <c r="V350" s="131">
        <f t="shared" si="2472"/>
        <v>61047.5</v>
      </c>
      <c r="W350" s="131">
        <f t="shared" si="2472"/>
        <v>67025</v>
      </c>
      <c r="X350" s="131">
        <f t="shared" si="2472"/>
        <v>70302.5</v>
      </c>
      <c r="Y350" s="131">
        <f t="shared" si="2472"/>
        <v>95212.5</v>
      </c>
      <c r="Z350" s="131">
        <f t="shared" si="2472"/>
        <v>89932.5</v>
      </c>
      <c r="AA350" s="131">
        <f t="shared" si="2472"/>
        <v>95910</v>
      </c>
      <c r="AB350" s="131">
        <f t="shared" si="2472"/>
        <v>134665</v>
      </c>
      <c r="AC350" s="131">
        <f t="shared" si="2472"/>
        <v>116310</v>
      </c>
      <c r="AD350" s="131">
        <f t="shared" si="2472"/>
        <v>140718.50645613752</v>
      </c>
      <c r="AE350" s="131">
        <f t="shared" si="2472"/>
        <v>131230</v>
      </c>
      <c r="AF350" s="131">
        <f t="shared" si="2472"/>
        <v>140718.50645613752</v>
      </c>
      <c r="AG350" s="131">
        <f t="shared" si="2472"/>
        <v>140718.50645613752</v>
      </c>
      <c r="AH350" s="131">
        <f t="shared" si="2472"/>
        <v>140718.50645613752</v>
      </c>
      <c r="AI350" s="131">
        <f t="shared" si="2472"/>
        <v>140718.50645613752</v>
      </c>
      <c r="AJ350" s="131">
        <f t="shared" si="2472"/>
        <v>140718.50645613752</v>
      </c>
      <c r="AK350" s="131">
        <f t="shared" si="2472"/>
        <v>140718.50645613752</v>
      </c>
      <c r="AL350" s="131">
        <f t="shared" si="2472"/>
        <v>140718.50645613752</v>
      </c>
      <c r="AM350" s="131">
        <f t="shared" si="2472"/>
        <v>140718.50645613752</v>
      </c>
      <c r="AN350" s="131">
        <f t="shared" si="2472"/>
        <v>140718.50645613752</v>
      </c>
      <c r="AO350" s="131">
        <f t="shared" si="2472"/>
        <v>143101.43177894439</v>
      </c>
      <c r="AP350" s="131">
        <f t="shared" si="2472"/>
        <v>143101.43177894439</v>
      </c>
      <c r="AQ350" s="131">
        <f t="shared" si="2472"/>
        <v>143101.43177894439</v>
      </c>
      <c r="AR350" s="131">
        <f t="shared" si="2472"/>
        <v>143101.43177894439</v>
      </c>
      <c r="AS350" s="131">
        <f t="shared" si="2472"/>
        <v>143101.43177894439</v>
      </c>
      <c r="AT350" s="131">
        <f t="shared" si="2472"/>
        <v>143101.43177894439</v>
      </c>
      <c r="AU350" s="131">
        <f t="shared" si="2472"/>
        <v>143101.43177894439</v>
      </c>
      <c r="AV350" s="131">
        <f t="shared" si="2472"/>
        <v>143101.43177894439</v>
      </c>
      <c r="AW350" s="131">
        <f t="shared" si="2472"/>
        <v>143101.43177894439</v>
      </c>
      <c r="AX350" s="131">
        <f t="shared" si="2472"/>
        <v>143101.43177894439</v>
      </c>
      <c r="AY350" s="131">
        <f t="shared" si="2472"/>
        <v>143101.43177894439</v>
      </c>
      <c r="AZ350" s="131">
        <f t="shared" si="2472"/>
        <v>143101.43177894439</v>
      </c>
      <c r="BA350" s="131">
        <f t="shared" si="2472"/>
        <v>145603.50336789159</v>
      </c>
      <c r="BB350" s="131">
        <f t="shared" si="2472"/>
        <v>145603.50336789159</v>
      </c>
      <c r="BC350" s="131">
        <f t="shared" si="2472"/>
        <v>145603.50336789159</v>
      </c>
      <c r="BD350" s="131">
        <f t="shared" si="2472"/>
        <v>145603.50336789159</v>
      </c>
      <c r="BE350" s="131">
        <f t="shared" si="2472"/>
        <v>145603.50336789159</v>
      </c>
      <c r="BF350" s="131">
        <f t="shared" si="2472"/>
        <v>145603.50336789159</v>
      </c>
      <c r="BG350" s="131">
        <f t="shared" si="2472"/>
        <v>145603.50336789159</v>
      </c>
      <c r="BH350" s="131">
        <f t="shared" si="2472"/>
        <v>145603.50336789159</v>
      </c>
      <c r="BI350" s="131">
        <f t="shared" si="2472"/>
        <v>145603.50336789159</v>
      </c>
      <c r="BJ350" s="131">
        <f t="shared" ref="BJ350:BU350" si="2473">SUM(BJ348:BJ349)</f>
        <v>145603.50336789159</v>
      </c>
      <c r="BK350" s="131">
        <f t="shared" si="2473"/>
        <v>145603.50336789159</v>
      </c>
      <c r="BL350" s="131">
        <f t="shared" si="2473"/>
        <v>145603.50336789159</v>
      </c>
      <c r="BM350" s="131">
        <f t="shared" si="2473"/>
        <v>145603.50336789159</v>
      </c>
      <c r="BN350" s="131">
        <f t="shared" si="2473"/>
        <v>145603.50336789159</v>
      </c>
      <c r="BO350" s="131">
        <f t="shared" si="2473"/>
        <v>145603.50336789159</v>
      </c>
      <c r="BP350" s="131">
        <f t="shared" si="2473"/>
        <v>145603.50336789159</v>
      </c>
      <c r="BQ350" s="131">
        <f t="shared" si="2473"/>
        <v>145603.50336789159</v>
      </c>
      <c r="BR350" s="131">
        <f t="shared" si="2473"/>
        <v>145603.50336789159</v>
      </c>
      <c r="BS350" s="131">
        <f t="shared" si="2473"/>
        <v>145603.50336789159</v>
      </c>
      <c r="BT350" s="131">
        <f t="shared" si="2473"/>
        <v>145603.50336789159</v>
      </c>
      <c r="BU350" s="131">
        <f t="shared" si="2473"/>
        <v>145603.50336789159</v>
      </c>
    </row>
    <row r="351" spans="1:73" ht="15.75" customHeight="1" thickTop="1" x14ac:dyDescent="0.2">
      <c r="A351" s="63"/>
      <c r="B351" s="63"/>
      <c r="C351" s="63"/>
      <c r="D351" s="63"/>
      <c r="E351" s="63"/>
      <c r="F351" s="63"/>
      <c r="G351" s="63"/>
      <c r="H351" s="63"/>
      <c r="I351" s="63"/>
      <c r="J351" s="63"/>
      <c r="K351" s="63"/>
      <c r="L351" s="63"/>
      <c r="M351" s="63"/>
      <c r="N351" s="63"/>
      <c r="O351" s="63"/>
      <c r="P351" s="63"/>
      <c r="Q351" s="63"/>
      <c r="R351" s="63"/>
      <c r="S351" s="63"/>
      <c r="T351" s="63"/>
      <c r="U351" s="63"/>
      <c r="V351" s="63"/>
      <c r="W351" s="63"/>
      <c r="X351" s="63"/>
      <c r="Y351" s="63"/>
      <c r="Z351" s="63"/>
      <c r="AA351" s="63"/>
      <c r="AB351" s="63"/>
      <c r="AC351" s="63"/>
      <c r="AD351" s="63"/>
      <c r="AE351" s="63"/>
      <c r="AF351" s="63"/>
      <c r="AG351" s="63"/>
      <c r="AH351" s="63"/>
      <c r="AI351" s="63"/>
      <c r="AJ351" s="63"/>
      <c r="AK351" s="63"/>
      <c r="AL351" s="63"/>
      <c r="AM351" s="63"/>
      <c r="AN351" s="63"/>
      <c r="AO351" s="63"/>
      <c r="AP351" s="63"/>
      <c r="AQ351" s="63"/>
      <c r="AR351" s="63"/>
      <c r="AS351" s="63"/>
      <c r="AT351" s="63"/>
      <c r="AU351" s="63"/>
      <c r="AV351" s="63"/>
      <c r="AW351" s="63"/>
      <c r="AX351" s="63"/>
      <c r="AY351" s="63"/>
      <c r="AZ351" s="63"/>
      <c r="BA351" s="63"/>
      <c r="BB351" s="63"/>
      <c r="BC351" s="63"/>
      <c r="BD351" s="63"/>
      <c r="BE351" s="63"/>
      <c r="BF351" s="63"/>
      <c r="BG351" s="63"/>
      <c r="BH351" s="63"/>
      <c r="BI351" s="63"/>
      <c r="BJ351" s="63"/>
      <c r="BK351" s="63"/>
      <c r="BL351" s="63"/>
      <c r="BM351" s="63"/>
      <c r="BN351" s="63"/>
      <c r="BO351" s="63"/>
      <c r="BP351" s="63"/>
      <c r="BQ351" s="63"/>
      <c r="BR351" s="63"/>
      <c r="BS351" s="63"/>
      <c r="BT351" s="63"/>
      <c r="BU351" s="63"/>
    </row>
    <row r="352" spans="1:73" ht="15.75" customHeight="1" x14ac:dyDescent="0.2">
      <c r="A352" s="63" t="s">
        <v>351</v>
      </c>
      <c r="B352" s="107">
        <f>SUM(Employees!L11:L19)*1.5</f>
        <v>58737.670255000005</v>
      </c>
      <c r="C352" s="107">
        <f>SUM(Employees!M11:M19)*1.5</f>
        <v>58737.670255000005</v>
      </c>
      <c r="D352" s="107">
        <f>SUM(Employees!N11:N19)*1.5</f>
        <v>58737.670255000005</v>
      </c>
      <c r="E352" s="107">
        <f>SUM(Employees!O11:O19)*1.5</f>
        <v>58737.670255000005</v>
      </c>
      <c r="F352" s="107">
        <f>SUM(Employees!P11:P19)*1.5</f>
        <v>43227.670255000005</v>
      </c>
      <c r="G352" s="107">
        <f>SUM(Employees!Q11:Q19)*1.5</f>
        <v>43227.670255000005</v>
      </c>
      <c r="H352" s="107">
        <f>SUM(Employees!R11:R19)*1.5</f>
        <v>43227.670255000005</v>
      </c>
      <c r="I352" s="107">
        <f>SUM(Employees!S11:S19)*1.5</f>
        <v>43227.670255000005</v>
      </c>
      <c r="J352" s="107">
        <f>SUM(Employees!T11:T19)*1.5</f>
        <v>43227.670255000005</v>
      </c>
      <c r="K352" s="107">
        <f>SUM(Employees!U11:U19)*1.5</f>
        <v>66492.670255000005</v>
      </c>
      <c r="L352" s="107">
        <f>SUM(Employees!V11:V19)*1.5</f>
        <v>66492.670255000005</v>
      </c>
      <c r="M352" s="107">
        <f>SUM(Employees!W11:W19)*1.5</f>
        <v>66492.670255000005</v>
      </c>
      <c r="N352" s="107">
        <f>SUM(Employees!X11:X19)*1.5</f>
        <v>89757.670255000005</v>
      </c>
      <c r="O352" s="107">
        <f>SUM(Employees!Y11:Y19)*1.5</f>
        <v>89757.670255000005</v>
      </c>
      <c r="P352" s="107">
        <f>SUM(Employees!Z11:Z19)*1.5</f>
        <v>89757.670255000005</v>
      </c>
      <c r="Q352" s="107">
        <f>SUM(Employees!AA11:AA19)*1.5</f>
        <v>115184.05376775</v>
      </c>
      <c r="R352" s="107">
        <f>SUM(Employees!AB11:AB19)*1.5</f>
        <v>115184.05376775</v>
      </c>
      <c r="S352" s="107">
        <f>SUM(Employees!AC11:AC19)*1.5</f>
        <v>138449.05376774998</v>
      </c>
      <c r="T352" s="107">
        <f>SUM(Employees!AD11:AD19)*1.5</f>
        <v>138449.05376774998</v>
      </c>
      <c r="U352" s="107">
        <f>SUM(Employees!AE11:AE19)*1.5</f>
        <v>138449.05376774998</v>
      </c>
      <c r="V352" s="107">
        <f>SUM(Employees!AF11:AF19)*1.5</f>
        <v>138449.05376774998</v>
      </c>
      <c r="W352" s="107">
        <f>SUM(Employees!AG11:AG19)*1.5</f>
        <v>138449.05376774998</v>
      </c>
      <c r="X352" s="107">
        <f>SUM(Employees!AH11:AH19)*1.5</f>
        <v>138449.05376774998</v>
      </c>
      <c r="Y352" s="107">
        <f>SUM(Employees!AI11:AI19)*1.5</f>
        <v>138449.05376774998</v>
      </c>
      <c r="Z352" s="107">
        <f>SUM(Employees!AJ11:AJ19)*1.5</f>
        <v>138449.05376774998</v>
      </c>
      <c r="AA352" s="107">
        <f>SUM(Employees!AK11:AK19)*1.5</f>
        <v>138449.05376774998</v>
      </c>
      <c r="AB352" s="107">
        <f>SUM(Employees!AL11:AL19)*1.5</f>
        <v>138449.05376774998</v>
      </c>
      <c r="AC352" s="107">
        <f>SUM(Employees!AM11:AM19)*1.5</f>
        <v>140718.50645613752</v>
      </c>
      <c r="AD352" s="107">
        <f>SUM(Employees!AN11:AN19)*1.5</f>
        <v>140718.50645613752</v>
      </c>
      <c r="AE352" s="107">
        <f>SUM(Employees!AO11:AO19)*1.5</f>
        <v>140718.50645613752</v>
      </c>
      <c r="AF352" s="107">
        <f>SUM(Employees!AP11:AP19)*1.5</f>
        <v>140718.50645613752</v>
      </c>
      <c r="AG352" s="107">
        <f>SUM(Employees!AQ11:AQ19)*1.5</f>
        <v>140718.50645613752</v>
      </c>
      <c r="AH352" s="107">
        <f>SUM(Employees!AR11:AR19)*1.5</f>
        <v>140718.50645613752</v>
      </c>
      <c r="AI352" s="107">
        <f>SUM(Employees!AS11:AS19)*1.5</f>
        <v>140718.50645613752</v>
      </c>
      <c r="AJ352" s="107">
        <f>SUM(Employees!AT11:AT19)*1.5</f>
        <v>140718.50645613752</v>
      </c>
      <c r="AK352" s="107">
        <f>SUM(Employees!AU11:AU19)*1.5</f>
        <v>140718.50645613752</v>
      </c>
      <c r="AL352" s="107">
        <f>SUM(Employees!AV11:AV19)*1.5</f>
        <v>140718.50645613752</v>
      </c>
      <c r="AM352" s="107">
        <f>SUM(Employees!AW11:AW19)*1.5</f>
        <v>140718.50645613752</v>
      </c>
      <c r="AN352" s="107">
        <f>SUM(Employees!AX11:AX19)*1.5</f>
        <v>140718.50645613752</v>
      </c>
      <c r="AO352" s="107">
        <f>SUM(Employees!AY11:AY19)*1.5</f>
        <v>143101.43177894439</v>
      </c>
      <c r="AP352" s="107">
        <f>SUM(Employees!AZ11:AZ19)*1.5</f>
        <v>143101.43177894439</v>
      </c>
      <c r="AQ352" s="107">
        <f>SUM(Employees!BA11:BA19)*1.5</f>
        <v>143101.43177894439</v>
      </c>
      <c r="AR352" s="107">
        <f>SUM(Employees!BB11:BB19)*1.5</f>
        <v>143101.43177894439</v>
      </c>
      <c r="AS352" s="107">
        <f>SUM(Employees!BC11:BC19)*1.5</f>
        <v>143101.43177894439</v>
      </c>
      <c r="AT352" s="107">
        <f>SUM(Employees!BD11:BD19)*1.5</f>
        <v>143101.43177894439</v>
      </c>
      <c r="AU352" s="107">
        <f>SUM(Employees!BE11:BE19)*1.5</f>
        <v>143101.43177894439</v>
      </c>
      <c r="AV352" s="107">
        <f>SUM(Employees!BF11:BF19)*1.5</f>
        <v>143101.43177894439</v>
      </c>
      <c r="AW352" s="107">
        <f>SUM(Employees!BG11:BG19)*1.5</f>
        <v>143101.43177894439</v>
      </c>
      <c r="AX352" s="107">
        <f>SUM(Employees!BH11:BH19)*1.5</f>
        <v>143101.43177894439</v>
      </c>
      <c r="AY352" s="107">
        <f>SUM(Employees!BI11:BI19)*1.5</f>
        <v>143101.43177894439</v>
      </c>
      <c r="AZ352" s="107">
        <f>SUM(Employees!BJ11:BJ19)*1.5</f>
        <v>143101.43177894439</v>
      </c>
      <c r="BA352" s="107">
        <f>SUM(Employees!BK11:BK19)*1.5</f>
        <v>145603.50336789159</v>
      </c>
      <c r="BB352" s="107">
        <f>SUM(Employees!BL11:BL19)*1.5</f>
        <v>145603.50336789159</v>
      </c>
      <c r="BC352" s="107">
        <f>SUM(Employees!BM11:BM19)*1.5</f>
        <v>145603.50336789159</v>
      </c>
      <c r="BD352" s="107">
        <f>SUM(Employees!BN11:BN19)*1.5</f>
        <v>145603.50336789159</v>
      </c>
      <c r="BE352" s="107">
        <f>SUM(Employees!BO11:BO19)*1.5</f>
        <v>145603.50336789159</v>
      </c>
      <c r="BF352" s="107">
        <f>SUM(Employees!BP11:BP19)*1.5</f>
        <v>145603.50336789159</v>
      </c>
      <c r="BG352" s="107">
        <f>SUM(Employees!BQ11:BQ19)*1.5</f>
        <v>145603.50336789159</v>
      </c>
      <c r="BH352" s="107">
        <f>SUM(Employees!BR11:BR19)*1.5</f>
        <v>145603.50336789159</v>
      </c>
      <c r="BI352" s="107">
        <f>SUM(Employees!BS11:BS19)*1.5</f>
        <v>145603.50336789159</v>
      </c>
      <c r="BJ352" s="107">
        <f>SUM(Employees!BT11:BT19)*1.5</f>
        <v>145603.50336789159</v>
      </c>
      <c r="BK352" s="107">
        <f>SUM(Employees!BU11:BU19)*1.5</f>
        <v>145603.50336789159</v>
      </c>
      <c r="BL352" s="107">
        <f>SUM(Employees!BV11:BV19)*1.5</f>
        <v>145603.50336789159</v>
      </c>
      <c r="BM352" s="107">
        <f>SUM(Employees!BW11:BW19)*1.5</f>
        <v>145603.50336789159</v>
      </c>
      <c r="BN352" s="107">
        <f>SUM(Employees!BX11:BX19)*1.5</f>
        <v>145603.50336789159</v>
      </c>
      <c r="BO352" s="107">
        <f>SUM(Employees!BY11:BY19)*1.5</f>
        <v>145603.50336789159</v>
      </c>
      <c r="BP352" s="107">
        <f>SUM(Employees!BZ11:BZ19)*1.5</f>
        <v>145603.50336789159</v>
      </c>
      <c r="BQ352" s="107">
        <f>SUM(Employees!CA11:CA19)*1.5</f>
        <v>145603.50336789159</v>
      </c>
      <c r="BR352" s="107">
        <f>SUM(Employees!CB11:CB19)*1.5</f>
        <v>145603.50336789159</v>
      </c>
      <c r="BS352" s="107">
        <f>SUM(Employees!CC11:CC19)*1.5</f>
        <v>145603.50336789159</v>
      </c>
      <c r="BT352" s="107">
        <f>SUM(Employees!CD11:CD19)*1.5</f>
        <v>145603.50336789159</v>
      </c>
      <c r="BU352" s="107">
        <f>SUM(Employees!CE11:CE19)*1.5</f>
        <v>145603.50336789159</v>
      </c>
    </row>
    <row r="353" spans="1:73" ht="15.75" customHeight="1" x14ac:dyDescent="0.2">
      <c r="A353" s="63"/>
      <c r="B353" s="63"/>
      <c r="C353" s="63"/>
      <c r="D353" s="63"/>
      <c r="E353" s="63"/>
      <c r="F353" s="63"/>
      <c r="G353" s="63"/>
      <c r="H353" s="63"/>
      <c r="I353" s="63"/>
      <c r="J353" s="63"/>
      <c r="K353" s="63"/>
      <c r="L353" s="63"/>
      <c r="M353" s="63"/>
      <c r="N353" s="63"/>
      <c r="O353" s="63"/>
      <c r="P353" s="63"/>
      <c r="Q353" s="63"/>
      <c r="R353" s="63"/>
      <c r="S353" s="63"/>
      <c r="T353" s="63"/>
      <c r="U353" s="63"/>
      <c r="V353" s="63"/>
      <c r="W353" s="63"/>
      <c r="X353" s="63"/>
      <c r="Y353" s="63"/>
      <c r="Z353" s="63"/>
      <c r="AA353" s="63"/>
      <c r="AB353" s="63"/>
      <c r="AC353" s="63"/>
      <c r="AD353" s="63"/>
      <c r="AE353" s="63"/>
      <c r="AF353" s="63"/>
      <c r="AG353" s="63"/>
      <c r="AH353" s="63"/>
      <c r="AI353" s="63"/>
      <c r="AJ353" s="63"/>
      <c r="AK353" s="63"/>
      <c r="AL353" s="63"/>
      <c r="AM353" s="63"/>
      <c r="AN353" s="63"/>
      <c r="AO353" s="63"/>
      <c r="AP353" s="63"/>
      <c r="AQ353" s="63"/>
      <c r="AR353" s="63"/>
      <c r="AS353" s="63"/>
      <c r="AT353" s="63"/>
      <c r="AU353" s="63"/>
      <c r="AV353" s="63"/>
      <c r="AW353" s="63"/>
      <c r="AX353" s="63"/>
      <c r="AY353" s="63"/>
      <c r="AZ353" s="63"/>
      <c r="BA353" s="63"/>
      <c r="BB353" s="63"/>
      <c r="BC353" s="63"/>
      <c r="BD353" s="63"/>
      <c r="BE353" s="63"/>
      <c r="BF353" s="63"/>
      <c r="BG353" s="63"/>
      <c r="BH353" s="63"/>
      <c r="BI353" s="63"/>
      <c r="BJ353" s="63"/>
      <c r="BK353" s="63"/>
      <c r="BL353" s="63"/>
      <c r="BM353" s="63"/>
      <c r="BN353" s="63"/>
      <c r="BO353" s="63"/>
      <c r="BP353" s="63"/>
      <c r="BQ353" s="63"/>
      <c r="BR353" s="63"/>
      <c r="BS353" s="63"/>
      <c r="BT353" s="63"/>
      <c r="BU353" s="63"/>
    </row>
    <row r="354" spans="1:73" ht="15.75" customHeight="1" x14ac:dyDescent="0.2">
      <c r="A354" s="125" t="s">
        <v>326</v>
      </c>
      <c r="B354" s="128">
        <v>46023</v>
      </c>
      <c r="C354" s="128">
        <v>46054</v>
      </c>
      <c r="D354" s="128">
        <v>46082</v>
      </c>
      <c r="E354" s="128">
        <v>46113</v>
      </c>
      <c r="F354" s="128">
        <v>46143</v>
      </c>
      <c r="G354" s="128">
        <v>46174</v>
      </c>
      <c r="H354" s="128">
        <v>46204</v>
      </c>
      <c r="I354" s="128">
        <v>46235</v>
      </c>
      <c r="J354" s="128">
        <v>46266</v>
      </c>
      <c r="K354" s="128">
        <v>46296</v>
      </c>
      <c r="L354" s="128">
        <v>46327</v>
      </c>
      <c r="M354" s="128">
        <v>46357</v>
      </c>
      <c r="N354" s="128">
        <v>46388</v>
      </c>
      <c r="O354" s="128">
        <v>46419</v>
      </c>
      <c r="P354" s="128">
        <v>46447</v>
      </c>
      <c r="Q354" s="128">
        <v>46478</v>
      </c>
      <c r="R354" s="128">
        <v>46508</v>
      </c>
      <c r="S354" s="128">
        <v>46539</v>
      </c>
      <c r="T354" s="128">
        <v>46569</v>
      </c>
      <c r="U354" s="128">
        <v>46600</v>
      </c>
      <c r="V354" s="128">
        <v>46631</v>
      </c>
      <c r="W354" s="128">
        <v>46661</v>
      </c>
      <c r="X354" s="128">
        <v>46692</v>
      </c>
      <c r="Y354" s="128">
        <v>46722</v>
      </c>
      <c r="Z354" s="128">
        <v>46753</v>
      </c>
      <c r="AA354" s="128">
        <v>46784</v>
      </c>
      <c r="AB354" s="128">
        <v>46813</v>
      </c>
      <c r="AC354" s="128">
        <v>46844</v>
      </c>
      <c r="AD354" s="128">
        <v>46874</v>
      </c>
      <c r="AE354" s="128">
        <v>46905</v>
      </c>
      <c r="AF354" s="128">
        <v>46935</v>
      </c>
      <c r="AG354" s="128">
        <v>46966</v>
      </c>
      <c r="AH354" s="128">
        <v>46997</v>
      </c>
      <c r="AI354" s="128">
        <v>47027</v>
      </c>
      <c r="AJ354" s="128">
        <v>47058</v>
      </c>
      <c r="AK354" s="128">
        <v>47088</v>
      </c>
      <c r="AL354" s="128">
        <v>47119</v>
      </c>
      <c r="AM354" s="128">
        <v>47150</v>
      </c>
      <c r="AN354" s="128">
        <v>47178</v>
      </c>
      <c r="AO354" s="128">
        <v>47209</v>
      </c>
      <c r="AP354" s="128">
        <v>47239</v>
      </c>
      <c r="AQ354" s="128">
        <v>47270</v>
      </c>
      <c r="AR354" s="128">
        <v>47300</v>
      </c>
      <c r="AS354" s="128">
        <v>47331</v>
      </c>
      <c r="AT354" s="128">
        <v>47362</v>
      </c>
      <c r="AU354" s="128">
        <v>47392</v>
      </c>
      <c r="AV354" s="128">
        <v>47423</v>
      </c>
      <c r="AW354" s="128">
        <v>47453</v>
      </c>
      <c r="AX354" s="128">
        <v>47484</v>
      </c>
      <c r="AY354" s="128">
        <v>47515</v>
      </c>
      <c r="AZ354" s="128">
        <v>47543</v>
      </c>
      <c r="BA354" s="128">
        <v>47574</v>
      </c>
      <c r="BB354" s="128">
        <v>47604</v>
      </c>
      <c r="BC354" s="128">
        <v>47635</v>
      </c>
      <c r="BD354" s="128">
        <v>47665</v>
      </c>
      <c r="BE354" s="128">
        <v>47696</v>
      </c>
      <c r="BF354" s="128">
        <v>47727</v>
      </c>
      <c r="BG354" s="128">
        <v>47757</v>
      </c>
      <c r="BH354" s="128">
        <v>47788</v>
      </c>
      <c r="BI354" s="128">
        <v>47818</v>
      </c>
      <c r="BJ354" s="128">
        <v>47849</v>
      </c>
      <c r="BK354" s="128">
        <v>47880</v>
      </c>
      <c r="BL354" s="128">
        <v>47908</v>
      </c>
      <c r="BM354" s="128">
        <v>47939</v>
      </c>
      <c r="BN354" s="128">
        <v>47969</v>
      </c>
      <c r="BO354" s="128">
        <v>48000</v>
      </c>
      <c r="BP354" s="128">
        <v>48030</v>
      </c>
      <c r="BQ354" s="128">
        <v>48061</v>
      </c>
      <c r="BR354" s="128">
        <v>48092</v>
      </c>
      <c r="BS354" s="128">
        <v>48122</v>
      </c>
      <c r="BT354" s="128">
        <v>48153</v>
      </c>
      <c r="BU354" s="128">
        <v>48183</v>
      </c>
    </row>
    <row r="355" spans="1:73" ht="15.75" customHeight="1" x14ac:dyDescent="0.2">
      <c r="A355" s="71" t="s">
        <v>352</v>
      </c>
      <c r="B355" s="107">
        <f>B144+B126+B107+B88+B356+B162+B180+B198+B216+B234+B252+B270+B288</f>
        <v>8000</v>
      </c>
      <c r="C355" s="107">
        <f t="shared" ref="C355:BI355" si="2474">C144+C126+C107+C88+C356+C162+C180+C198+C216+C234+C252+C270+C288</f>
        <v>8000</v>
      </c>
      <c r="D355" s="107">
        <f t="shared" si="2474"/>
        <v>34900</v>
      </c>
      <c r="E355" s="107">
        <f t="shared" si="2474"/>
        <v>35500</v>
      </c>
      <c r="F355" s="107">
        <f t="shared" si="2474"/>
        <v>74900</v>
      </c>
      <c r="G355" s="107">
        <f t="shared" si="2474"/>
        <v>70000</v>
      </c>
      <c r="H355" s="107">
        <f t="shared" si="2474"/>
        <v>155400</v>
      </c>
      <c r="I355" s="107">
        <f t="shared" si="2474"/>
        <v>177330</v>
      </c>
      <c r="J355" s="107">
        <f t="shared" si="2474"/>
        <v>133750</v>
      </c>
      <c r="K355" s="107">
        <f t="shared" si="2474"/>
        <v>219000</v>
      </c>
      <c r="L355" s="107">
        <f t="shared" si="2474"/>
        <v>190000</v>
      </c>
      <c r="M355" s="107">
        <f t="shared" si="2474"/>
        <v>216000</v>
      </c>
      <c r="N355" s="107">
        <f t="shared" si="2474"/>
        <v>111530.788</v>
      </c>
      <c r="O355" s="107">
        <f t="shared" si="2474"/>
        <v>117941.288</v>
      </c>
      <c r="P355" s="107">
        <f t="shared" si="2474"/>
        <v>84038.288</v>
      </c>
      <c r="Q355" s="107">
        <f t="shared" si="2474"/>
        <v>357254.83333333337</v>
      </c>
      <c r="R355" s="107">
        <f t="shared" si="2474"/>
        <v>267358.33333333337</v>
      </c>
      <c r="S355" s="107">
        <f t="shared" si="2474"/>
        <v>282067.83333333337</v>
      </c>
      <c r="T355" s="107">
        <f t="shared" si="2474"/>
        <v>332270.83333333337</v>
      </c>
      <c r="U355" s="107">
        <f t="shared" si="2474"/>
        <v>464854.16666666669</v>
      </c>
      <c r="V355" s="107">
        <f t="shared" si="2474"/>
        <v>441729.16666666669</v>
      </c>
      <c r="W355" s="107">
        <f t="shared" si="2474"/>
        <v>463541.66666666669</v>
      </c>
      <c r="X355" s="107">
        <f t="shared" si="2474"/>
        <v>490854.16666666669</v>
      </c>
      <c r="Y355" s="107">
        <f t="shared" si="2474"/>
        <v>648437.5</v>
      </c>
      <c r="Z355" s="107">
        <f t="shared" si="2474"/>
        <v>604437.5</v>
      </c>
      <c r="AA355" s="107">
        <f t="shared" si="2474"/>
        <v>654250</v>
      </c>
      <c r="AB355" s="107">
        <f t="shared" si="2474"/>
        <v>877208.33333333337</v>
      </c>
      <c r="AC355" s="107">
        <f t="shared" si="2474"/>
        <v>774250</v>
      </c>
      <c r="AD355" s="107">
        <f t="shared" si="2474"/>
        <v>949708.33333333337</v>
      </c>
      <c r="AE355" s="107">
        <f t="shared" si="2474"/>
        <v>898583.33333333337</v>
      </c>
      <c r="AF355" s="107">
        <f t="shared" si="2474"/>
        <v>942458.33333333337</v>
      </c>
      <c r="AG355" s="107">
        <f t="shared" si="2474"/>
        <v>1014770.8333333334</v>
      </c>
      <c r="AH355" s="107">
        <f t="shared" si="2474"/>
        <v>1031020.8333333334</v>
      </c>
      <c r="AI355" s="107">
        <f t="shared" si="2474"/>
        <v>1198541.6666666667</v>
      </c>
      <c r="AJ355" s="107">
        <f t="shared" si="2474"/>
        <v>1511687.5</v>
      </c>
      <c r="AK355" s="107">
        <f t="shared" si="2474"/>
        <v>1310104.1666666667</v>
      </c>
      <c r="AL355" s="107">
        <f t="shared" si="2474"/>
        <v>1389729.1666666667</v>
      </c>
      <c r="AM355" s="107">
        <f t="shared" si="2474"/>
        <v>1662020.8333333335</v>
      </c>
      <c r="AN355" s="107">
        <f t="shared" si="2474"/>
        <v>1633875</v>
      </c>
      <c r="AO355" s="107">
        <f t="shared" si="2474"/>
        <v>2048375</v>
      </c>
      <c r="AP355" s="107">
        <f t="shared" si="2474"/>
        <v>1931166.6666666667</v>
      </c>
      <c r="AQ355" s="107">
        <f t="shared" si="2474"/>
        <v>1940312.5</v>
      </c>
      <c r="AR355" s="107">
        <f t="shared" si="2474"/>
        <v>2063937.5</v>
      </c>
      <c r="AS355" s="107">
        <f t="shared" si="2474"/>
        <v>2330770.8333333335</v>
      </c>
      <c r="AT355" s="107">
        <f t="shared" si="2474"/>
        <v>2258958.3333333335</v>
      </c>
      <c r="AU355" s="107">
        <f t="shared" si="2474"/>
        <v>2612166.666666667</v>
      </c>
      <c r="AV355" s="107">
        <f t="shared" si="2474"/>
        <v>2823062.5000000005</v>
      </c>
      <c r="AW355" s="107">
        <f t="shared" si="2474"/>
        <v>3122854.1666666674</v>
      </c>
      <c r="AX355" s="107">
        <f t="shared" si="2474"/>
        <v>3353770.8333333335</v>
      </c>
      <c r="AY355" s="107">
        <f t="shared" si="2474"/>
        <v>3361250</v>
      </c>
      <c r="AZ355" s="107">
        <f t="shared" si="2474"/>
        <v>3515020.8333333335</v>
      </c>
      <c r="BA355" s="107">
        <f t="shared" si="2474"/>
        <v>3791291.666666667</v>
      </c>
      <c r="BB355" s="107">
        <f t="shared" si="2474"/>
        <v>3980333.333333334</v>
      </c>
      <c r="BC355" s="107">
        <f t="shared" si="2474"/>
        <v>4096895.833333334</v>
      </c>
      <c r="BD355" s="107">
        <f t="shared" si="2474"/>
        <v>4333437.5</v>
      </c>
      <c r="BE355" s="107">
        <f t="shared" si="2474"/>
        <v>4696458.333333333</v>
      </c>
      <c r="BF355" s="107">
        <f t="shared" si="2474"/>
        <v>4883812.5</v>
      </c>
      <c r="BG355" s="107">
        <f t="shared" si="2474"/>
        <v>5290187.5</v>
      </c>
      <c r="BH355" s="107">
        <f t="shared" si="2474"/>
        <v>5621916.666666666</v>
      </c>
      <c r="BI355" s="107">
        <f t="shared" si="2474"/>
        <v>5931145.833333333</v>
      </c>
      <c r="BJ355" s="107">
        <f t="shared" ref="BJ355:BU355" si="2475">BJ144+BJ126+BJ107+BJ88+BJ356+BJ162+BJ180+BJ198+BJ216+BJ234+BJ252+BJ270+BJ288</f>
        <v>5995208.333333333</v>
      </c>
      <c r="BK355" s="107">
        <f t="shared" si="2475"/>
        <v>6234083.333333333</v>
      </c>
      <c r="BL355" s="107">
        <f t="shared" si="2475"/>
        <v>6646750</v>
      </c>
      <c r="BM355" s="107">
        <f t="shared" si="2475"/>
        <v>6795375</v>
      </c>
      <c r="BN355" s="107">
        <f t="shared" si="2475"/>
        <v>6843583.333333333</v>
      </c>
      <c r="BO355" s="107">
        <f t="shared" si="2475"/>
        <v>7147000</v>
      </c>
      <c r="BP355" s="107">
        <f t="shared" si="2475"/>
        <v>7634000</v>
      </c>
      <c r="BQ355" s="107">
        <f t="shared" si="2475"/>
        <v>7481229.166666667</v>
      </c>
      <c r="BR355" s="107">
        <f t="shared" si="2475"/>
        <v>7810645.833333334</v>
      </c>
      <c r="BS355" s="107">
        <f t="shared" si="2475"/>
        <v>8220812.5</v>
      </c>
      <c r="BT355" s="107">
        <f t="shared" si="2475"/>
        <v>7871562.5</v>
      </c>
      <c r="BU355" s="107">
        <f t="shared" si="2475"/>
        <v>7903500</v>
      </c>
    </row>
    <row r="356" spans="1:73" ht="15.75" customHeight="1" x14ac:dyDescent="0.2">
      <c r="A356" s="63" t="s">
        <v>353</v>
      </c>
      <c r="B356" s="107">
        <f>SUM(Revenue!L4:L15)</f>
        <v>8000</v>
      </c>
      <c r="C356" s="107">
        <f>SUM(Revenue!M4:M15)</f>
        <v>8000</v>
      </c>
      <c r="D356" s="107">
        <f>SUM(Revenue!N4:N15)</f>
        <v>34900</v>
      </c>
      <c r="E356" s="107">
        <f>SUM(Revenue!O4:O15)</f>
        <v>35500</v>
      </c>
      <c r="F356" s="107">
        <f>SUM(Revenue!P4:P15)</f>
        <v>74900</v>
      </c>
      <c r="G356" s="107">
        <f>SUM(Revenue!Q4:Q15)</f>
        <v>70000</v>
      </c>
      <c r="H356" s="107">
        <f>SUM(Revenue!R4:R15)</f>
        <v>155400</v>
      </c>
      <c r="I356" s="107">
        <f>SUM(Revenue!S4:S15)</f>
        <v>177330</v>
      </c>
      <c r="J356" s="107">
        <f>SUM(Revenue!T4:T15)</f>
        <v>133750</v>
      </c>
      <c r="K356" s="107">
        <f>SUM(Revenue!U4:U15)</f>
        <v>219000</v>
      </c>
      <c r="L356" s="107">
        <f>SUM(Revenue!V4:V15)</f>
        <v>190000</v>
      </c>
      <c r="M356" s="107">
        <f>SUM(Revenue!W4:W15)</f>
        <v>216000</v>
      </c>
      <c r="N356" s="107">
        <f>SUM(Revenue!X4:X15)</f>
        <v>11718.288</v>
      </c>
      <c r="O356" s="107">
        <f>SUM(Revenue!Y4:Y15)</f>
        <v>56191.288</v>
      </c>
      <c r="P356" s="107">
        <f>SUM(Revenue!Z4:Z15)</f>
        <v>12850.788</v>
      </c>
      <c r="Q356" s="107">
        <f>SUM(Revenue!AA4:AA15)</f>
        <v>80984</v>
      </c>
      <c r="R356" s="107">
        <f>SUM(Revenue!AB4:AB15)</f>
        <v>76650</v>
      </c>
      <c r="S356" s="107">
        <f>SUM(Revenue!AC4:AC15)</f>
        <v>16547</v>
      </c>
      <c r="T356" s="107">
        <f>SUM(Revenue!AD4:AD15)</f>
        <v>5000</v>
      </c>
      <c r="U356" s="107">
        <f>SUM(Revenue!AE4:AE15)</f>
        <v>5000</v>
      </c>
      <c r="V356" s="107">
        <f>SUM(Revenue!AF4:AF15)</f>
        <v>33000</v>
      </c>
      <c r="W356" s="107">
        <f>SUM(Revenue!AG4:AG15)</f>
        <v>5000</v>
      </c>
      <c r="X356" s="107">
        <f>SUM(Revenue!AH4:AH15)</f>
        <v>5000</v>
      </c>
      <c r="Y356" s="107">
        <f>SUM(Revenue!AI4:AI15)</f>
        <v>5000</v>
      </c>
      <c r="Z356" s="107">
        <f>SUM(Revenue!AJ4:AJ15)</f>
        <v>5000</v>
      </c>
      <c r="AA356" s="107">
        <f>SUM(Revenue!AK4:AK15)</f>
        <v>5000</v>
      </c>
      <c r="AB356" s="107">
        <f>SUM(Revenue!AL4:AL15)</f>
        <v>5000</v>
      </c>
      <c r="AC356" s="107">
        <f>SUM(Revenue!AM4:AM15)</f>
        <v>5000</v>
      </c>
      <c r="AD356" s="107">
        <f>SUM(Revenue!AN4:AN15)</f>
        <v>5000</v>
      </c>
      <c r="AE356" s="107">
        <f>SUM(Revenue!AO4:AO15)</f>
        <v>5000</v>
      </c>
      <c r="AF356" s="107">
        <f>SUM(Revenue!AP4:AP15)</f>
        <v>5000</v>
      </c>
      <c r="AG356" s="107">
        <f>SUM(Revenue!AQ4:AQ15)</f>
        <v>5000</v>
      </c>
      <c r="AH356" s="107">
        <f>SUM(Revenue!AR4:AR15)</f>
        <v>33000</v>
      </c>
      <c r="AI356" s="107">
        <f>SUM(Revenue!AS4:AS15)</f>
        <v>5000</v>
      </c>
      <c r="AJ356" s="107">
        <f>SUM(Revenue!AT4:AT15)</f>
        <v>5000</v>
      </c>
      <c r="AK356" s="107">
        <f>SUM(Revenue!AU4:AU15)</f>
        <v>5000</v>
      </c>
      <c r="AL356" s="107">
        <f>SUM(Revenue!AV4:AV15)</f>
        <v>5000</v>
      </c>
      <c r="AM356" s="107">
        <f>SUM(Revenue!AW4:AW15)</f>
        <v>5000</v>
      </c>
      <c r="AN356" s="107">
        <f>SUM(Revenue!AX4:AX15)</f>
        <v>5000</v>
      </c>
      <c r="AO356" s="107">
        <f>SUM(Revenue!AY4:AY15)</f>
        <v>5000</v>
      </c>
      <c r="AP356" s="107">
        <f>SUM(Revenue!AZ4:AZ15)</f>
        <v>5000</v>
      </c>
      <c r="AQ356" s="107">
        <f>SUM(Revenue!BA4:BA15)</f>
        <v>5000</v>
      </c>
      <c r="AR356" s="107">
        <f>SUM(Revenue!BB4:BB15)</f>
        <v>5000</v>
      </c>
      <c r="AS356" s="107">
        <f>SUM(Revenue!BC4:BC15)</f>
        <v>5000</v>
      </c>
      <c r="AT356" s="107">
        <f>SUM(Revenue!BD4:BD15)</f>
        <v>33000</v>
      </c>
      <c r="AU356" s="107">
        <f>SUM(Revenue!BE4:BE15)</f>
        <v>5000</v>
      </c>
      <c r="AV356" s="107">
        <f>SUM(Revenue!BF4:BF15)</f>
        <v>5000</v>
      </c>
      <c r="AW356" s="107">
        <f>SUM(Revenue!BG4:BG15)</f>
        <v>5000</v>
      </c>
      <c r="AX356" s="107">
        <f>SUM(Revenue!BH4:BH15)</f>
        <v>5000</v>
      </c>
      <c r="AY356" s="107">
        <f>SUM(Revenue!BI4:BI15)</f>
        <v>5000</v>
      </c>
      <c r="AZ356" s="107">
        <f>SUM(Revenue!BJ4:BJ15)</f>
        <v>5000</v>
      </c>
      <c r="BA356" s="107">
        <f>SUM(Revenue!BK4:BK15)</f>
        <v>5000</v>
      </c>
      <c r="BB356" s="107">
        <f>SUM(Revenue!BL4:BL15)</f>
        <v>5000</v>
      </c>
      <c r="BC356" s="107">
        <f>SUM(Revenue!BM4:BM15)</f>
        <v>5000</v>
      </c>
      <c r="BD356" s="107">
        <f>SUM(Revenue!BN4:BN15)</f>
        <v>5000</v>
      </c>
      <c r="BE356" s="107">
        <f>SUM(Revenue!BO4:BO15)</f>
        <v>5000</v>
      </c>
      <c r="BF356" s="107">
        <f>SUM(Revenue!BP4:BP15)</f>
        <v>45000</v>
      </c>
      <c r="BG356" s="107">
        <f>SUM(Revenue!BQ4:BQ15)</f>
        <v>0</v>
      </c>
      <c r="BH356" s="107">
        <f>SUM(Revenue!BR4:BR15)</f>
        <v>0</v>
      </c>
      <c r="BI356" s="107">
        <f>SUM(Revenue!BS4:BS15)</f>
        <v>0</v>
      </c>
      <c r="BJ356" s="107">
        <f>SUM(Revenue!BT4:BT15)</f>
        <v>0</v>
      </c>
      <c r="BK356" s="107">
        <f>SUM(Revenue!BU4:BU15)</f>
        <v>0</v>
      </c>
      <c r="BL356" s="107">
        <f>SUM(Revenue!BV4:BV15)</f>
        <v>0</v>
      </c>
      <c r="BM356" s="107">
        <f>SUM(Revenue!BW4:BW15)</f>
        <v>0</v>
      </c>
      <c r="BN356" s="107">
        <f>SUM(Revenue!BX4:BX15)</f>
        <v>0</v>
      </c>
      <c r="BO356" s="107">
        <f>SUM(Revenue!BY4:BY15)</f>
        <v>0</v>
      </c>
      <c r="BP356" s="107">
        <f>SUM(Revenue!BZ4:BZ15)</f>
        <v>0</v>
      </c>
      <c r="BQ356" s="107">
        <f>SUM(Revenue!CA4:CA15)</f>
        <v>0</v>
      </c>
      <c r="BR356" s="107">
        <f>SUM(Revenue!CB4:CB15)</f>
        <v>0</v>
      </c>
      <c r="BS356" s="107">
        <f>SUM(Revenue!CC4:CC15)</f>
        <v>0</v>
      </c>
      <c r="BT356" s="107">
        <f>SUM(Revenue!CD4:CD15)</f>
        <v>0</v>
      </c>
      <c r="BU356" s="107">
        <f>SUM(Revenue!CE4:CE15)</f>
        <v>0</v>
      </c>
    </row>
    <row r="357" spans="1:73" ht="15.75" customHeight="1" x14ac:dyDescent="0.2">
      <c r="A357" s="63"/>
      <c r="B357" s="63"/>
      <c r="C357" s="63"/>
      <c r="D357" s="63"/>
      <c r="E357" s="63"/>
      <c r="F357" s="63"/>
      <c r="G357" s="63"/>
      <c r="H357" s="63"/>
      <c r="I357" s="63"/>
      <c r="J357" s="63"/>
      <c r="K357" s="63"/>
      <c r="L357" s="63"/>
      <c r="M357" s="63"/>
      <c r="N357" s="63"/>
      <c r="O357" s="63"/>
      <c r="P357" s="63"/>
      <c r="Q357" s="63"/>
      <c r="R357" s="63"/>
      <c r="S357" s="63"/>
      <c r="T357" s="63"/>
      <c r="U357" s="63"/>
      <c r="V357" s="63"/>
      <c r="W357" s="63"/>
      <c r="X357" s="63"/>
      <c r="Y357" s="63"/>
      <c r="Z357" s="63"/>
      <c r="AA357" s="63"/>
      <c r="AB357" s="63"/>
      <c r="AC357" s="63"/>
      <c r="AD357" s="63"/>
      <c r="AE357" s="63"/>
      <c r="AF357" s="63"/>
      <c r="AG357" s="63"/>
      <c r="AH357" s="63"/>
      <c r="AI357" s="63"/>
      <c r="AJ357" s="63"/>
      <c r="AK357" s="63"/>
      <c r="AL357" s="63"/>
      <c r="AM357" s="63"/>
      <c r="AN357" s="63"/>
      <c r="AO357" s="63"/>
      <c r="AP357" s="63"/>
      <c r="AQ357" s="63"/>
      <c r="AR357" s="63"/>
      <c r="AS357" s="63"/>
      <c r="AT357" s="63"/>
      <c r="AU357" s="63"/>
      <c r="AV357" s="63"/>
      <c r="AW357" s="63"/>
      <c r="AX357" s="63"/>
      <c r="AY357" s="63"/>
      <c r="AZ357" s="63"/>
      <c r="BA357" s="63"/>
      <c r="BB357" s="63"/>
      <c r="BC357" s="63"/>
      <c r="BD357" s="63"/>
      <c r="BE357" s="63"/>
      <c r="BF357" s="63"/>
      <c r="BG357" s="63"/>
      <c r="BH357" s="63"/>
      <c r="BI357" s="63"/>
      <c r="BJ357" s="63"/>
      <c r="BK357" s="63"/>
      <c r="BL357" s="63"/>
      <c r="BM357" s="63"/>
      <c r="BN357" s="63"/>
      <c r="BO357" s="63"/>
      <c r="BP357" s="63"/>
      <c r="BQ357" s="63"/>
      <c r="BR357" s="63"/>
      <c r="BS357" s="63"/>
      <c r="BT357" s="63"/>
      <c r="BU357" s="63"/>
    </row>
    <row r="358" spans="1:73" ht="15.75" customHeight="1" x14ac:dyDescent="0.2">
      <c r="A358" s="63"/>
      <c r="B358" s="63"/>
      <c r="C358" s="63"/>
      <c r="D358" s="63"/>
      <c r="E358" s="63"/>
      <c r="F358" s="63"/>
      <c r="G358" s="63"/>
      <c r="H358" s="63"/>
      <c r="I358" s="63"/>
      <c r="J358" s="63"/>
      <c r="K358" s="63"/>
      <c r="L358" s="63"/>
      <c r="M358" s="63"/>
      <c r="N358" s="63"/>
      <c r="O358" s="63"/>
      <c r="P358" s="63"/>
      <c r="Q358" s="63"/>
      <c r="R358" s="63"/>
      <c r="S358" s="63"/>
      <c r="T358" s="63"/>
      <c r="U358" s="63"/>
      <c r="V358" s="63"/>
      <c r="W358" s="63"/>
      <c r="X358" s="63"/>
      <c r="Y358" s="63"/>
      <c r="Z358" s="63"/>
      <c r="AA358" s="63"/>
      <c r="AB358" s="63"/>
      <c r="AC358" s="63"/>
      <c r="AD358" s="63"/>
      <c r="AE358" s="63"/>
      <c r="AF358" s="63"/>
      <c r="AG358" s="63"/>
      <c r="AH358" s="63"/>
      <c r="AI358" s="63"/>
      <c r="AJ358" s="63"/>
      <c r="AK358" s="63"/>
      <c r="AL358" s="63"/>
      <c r="AM358" s="63"/>
      <c r="AN358" s="63"/>
      <c r="AO358" s="63"/>
      <c r="AP358" s="63"/>
      <c r="AQ358" s="63"/>
      <c r="AR358" s="63"/>
      <c r="AS358" s="63"/>
      <c r="AT358" s="63"/>
      <c r="AU358" s="63"/>
      <c r="AV358" s="63"/>
      <c r="AW358" s="63"/>
      <c r="AX358" s="63"/>
      <c r="AY358" s="63"/>
      <c r="AZ358" s="63"/>
      <c r="BA358" s="63"/>
      <c r="BB358" s="63"/>
      <c r="BC358" s="63"/>
      <c r="BD358" s="63"/>
      <c r="BE358" s="63"/>
      <c r="BF358" s="63"/>
      <c r="BG358" s="63"/>
      <c r="BH358" s="63"/>
      <c r="BI358" s="63"/>
      <c r="BJ358" s="63"/>
      <c r="BK358" s="63"/>
      <c r="BL358" s="63"/>
      <c r="BM358" s="63"/>
      <c r="BN358" s="63"/>
      <c r="BO358" s="63"/>
      <c r="BP358" s="63"/>
      <c r="BQ358" s="63"/>
      <c r="BR358" s="63"/>
      <c r="BS358" s="63"/>
      <c r="BT358" s="63"/>
      <c r="BU358" s="63"/>
    </row>
    <row r="359" spans="1:73" ht="15.75" customHeight="1" x14ac:dyDescent="0.2">
      <c r="A359" s="125" t="s">
        <v>326</v>
      </c>
      <c r="B359" s="128">
        <v>46023</v>
      </c>
      <c r="C359" s="128">
        <v>46054</v>
      </c>
      <c r="D359" s="128">
        <v>46082</v>
      </c>
      <c r="E359" s="128">
        <v>46113</v>
      </c>
      <c r="F359" s="128">
        <v>46143</v>
      </c>
      <c r="G359" s="128">
        <v>46174</v>
      </c>
      <c r="H359" s="128">
        <v>46204</v>
      </c>
      <c r="I359" s="128">
        <v>46235</v>
      </c>
      <c r="J359" s="128">
        <v>46266</v>
      </c>
      <c r="K359" s="128">
        <v>46296</v>
      </c>
      <c r="L359" s="128">
        <v>46327</v>
      </c>
      <c r="M359" s="128">
        <v>46357</v>
      </c>
      <c r="N359" s="128">
        <v>46388</v>
      </c>
      <c r="O359" s="128">
        <v>46419</v>
      </c>
      <c r="P359" s="128">
        <v>46447</v>
      </c>
      <c r="Q359" s="128">
        <v>46478</v>
      </c>
      <c r="R359" s="128">
        <v>46508</v>
      </c>
      <c r="S359" s="128">
        <v>46539</v>
      </c>
      <c r="T359" s="128">
        <v>46569</v>
      </c>
      <c r="U359" s="128">
        <v>46600</v>
      </c>
      <c r="V359" s="128">
        <v>46631</v>
      </c>
      <c r="W359" s="128">
        <v>46661</v>
      </c>
      <c r="X359" s="128">
        <v>46692</v>
      </c>
      <c r="Y359" s="128">
        <v>46722</v>
      </c>
      <c r="Z359" s="128">
        <v>46753</v>
      </c>
      <c r="AA359" s="128">
        <v>46784</v>
      </c>
      <c r="AB359" s="128">
        <v>46813</v>
      </c>
      <c r="AC359" s="128">
        <v>46844</v>
      </c>
      <c r="AD359" s="128">
        <v>46874</v>
      </c>
      <c r="AE359" s="128">
        <v>46905</v>
      </c>
      <c r="AF359" s="128">
        <v>46935</v>
      </c>
      <c r="AG359" s="128">
        <v>46966</v>
      </c>
      <c r="AH359" s="128">
        <v>46997</v>
      </c>
      <c r="AI359" s="128">
        <v>47027</v>
      </c>
      <c r="AJ359" s="128">
        <v>47058</v>
      </c>
      <c r="AK359" s="128">
        <v>47088</v>
      </c>
      <c r="AL359" s="128">
        <v>47119</v>
      </c>
      <c r="AM359" s="128">
        <v>47150</v>
      </c>
      <c r="AN359" s="128">
        <v>47178</v>
      </c>
      <c r="AO359" s="128">
        <v>47209</v>
      </c>
      <c r="AP359" s="128">
        <v>47239</v>
      </c>
      <c r="AQ359" s="128">
        <v>47270</v>
      </c>
      <c r="AR359" s="128">
        <v>47300</v>
      </c>
      <c r="AS359" s="128">
        <v>47331</v>
      </c>
      <c r="AT359" s="128">
        <v>47362</v>
      </c>
      <c r="AU359" s="128">
        <v>47392</v>
      </c>
      <c r="AV359" s="128">
        <v>47423</v>
      </c>
      <c r="AW359" s="128">
        <v>47453</v>
      </c>
      <c r="AX359" s="128">
        <v>47484</v>
      </c>
      <c r="AY359" s="128">
        <v>47515</v>
      </c>
      <c r="AZ359" s="128">
        <v>47543</v>
      </c>
      <c r="BA359" s="128">
        <v>47574</v>
      </c>
      <c r="BB359" s="128">
        <v>47604</v>
      </c>
      <c r="BC359" s="128">
        <v>47635</v>
      </c>
      <c r="BD359" s="128">
        <v>47665</v>
      </c>
      <c r="BE359" s="128">
        <v>47696</v>
      </c>
      <c r="BF359" s="128">
        <v>47727</v>
      </c>
      <c r="BG359" s="128">
        <v>47757</v>
      </c>
      <c r="BH359" s="128">
        <v>47788</v>
      </c>
      <c r="BI359" s="128">
        <v>47818</v>
      </c>
      <c r="BJ359" s="128">
        <v>47849</v>
      </c>
      <c r="BK359" s="128">
        <v>47880</v>
      </c>
      <c r="BL359" s="128">
        <v>47908</v>
      </c>
      <c r="BM359" s="128">
        <v>47939</v>
      </c>
      <c r="BN359" s="128">
        <v>47969</v>
      </c>
      <c r="BO359" s="128">
        <v>48000</v>
      </c>
      <c r="BP359" s="128">
        <v>48030</v>
      </c>
      <c r="BQ359" s="128">
        <v>48061</v>
      </c>
      <c r="BR359" s="128">
        <v>48092</v>
      </c>
      <c r="BS359" s="128">
        <v>48122</v>
      </c>
      <c r="BT359" s="128">
        <v>48153</v>
      </c>
      <c r="BU359" s="128">
        <v>48183</v>
      </c>
    </row>
    <row r="360" spans="1:73" ht="15.75" customHeight="1" x14ac:dyDescent="0.2">
      <c r="A360" s="71" t="s">
        <v>806</v>
      </c>
      <c r="B360" s="63"/>
      <c r="C360" s="63"/>
      <c r="D360" s="63"/>
      <c r="E360" s="63"/>
      <c r="F360" s="63"/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63"/>
      <c r="R360" s="63"/>
      <c r="S360" s="63"/>
      <c r="T360" s="63"/>
      <c r="U360" s="63"/>
      <c r="V360" s="63"/>
      <c r="W360" s="63"/>
      <c r="X360" s="63"/>
      <c r="Y360" s="63"/>
      <c r="Z360" s="63"/>
      <c r="AA360" s="63"/>
      <c r="AB360" s="63"/>
      <c r="AC360" s="63"/>
      <c r="AD360" s="63"/>
      <c r="AE360" s="63"/>
      <c r="AF360" s="63"/>
      <c r="AG360" s="63"/>
      <c r="AH360" s="63"/>
      <c r="AI360" s="63"/>
      <c r="AJ360" s="63"/>
      <c r="AK360" s="63"/>
      <c r="AL360" s="63"/>
      <c r="AM360" s="63"/>
      <c r="AN360" s="63"/>
      <c r="AO360" s="63"/>
      <c r="AP360" s="63"/>
      <c r="AQ360" s="63"/>
      <c r="AR360" s="63"/>
      <c r="AS360" s="63"/>
      <c r="AT360" s="63"/>
      <c r="AU360" s="63"/>
      <c r="AV360" s="63"/>
      <c r="AW360" s="63"/>
      <c r="AX360" s="63"/>
      <c r="AY360" s="63"/>
      <c r="AZ360" s="63"/>
      <c r="BA360" s="63"/>
      <c r="BB360" s="63"/>
      <c r="BC360" s="63"/>
      <c r="BD360" s="63"/>
      <c r="BE360" s="63"/>
      <c r="BF360" s="63"/>
      <c r="BG360" s="63"/>
      <c r="BH360" s="63"/>
      <c r="BI360" s="63"/>
      <c r="BJ360" s="63"/>
      <c r="BK360" s="63"/>
      <c r="BL360" s="63"/>
      <c r="BM360" s="63"/>
      <c r="BN360" s="63"/>
      <c r="BO360" s="63"/>
      <c r="BP360" s="63"/>
      <c r="BQ360" s="63"/>
      <c r="BR360" s="63"/>
      <c r="BS360" s="63"/>
      <c r="BT360" s="63"/>
      <c r="BU360" s="63"/>
    </row>
    <row r="361" spans="1:73" ht="15.75" customHeight="1" x14ac:dyDescent="0.2">
      <c r="A361" s="63" t="s">
        <v>171</v>
      </c>
      <c r="B361" s="63" cm="1">
        <f t="array" ref="B361">_xlfn.LET(
  _xlpm.cap,100,
  _xlpm.taIdx,ROW()-361,
  _xlpm.r0,74+_xlpm.taIdx*19,
  _xlpm.activeProjects,INDEX($1:$1048576,_xlpm.r0,COLUMN())+INDEX($1:$1048576,_xlpm.r0+2,COLUMN())+INDEX($1:$1048576,_xlpm.r0+4,COLUMN()),
  MIN(_xlpm.cap, _xlpm.activeProjects*$B$62)
)</f>
        <v>0</v>
      </c>
      <c r="C361" s="63" cm="1">
        <f t="array" ref="C361">_xlfn.LET(
  _xlpm.cap,100,
  _xlpm.taIdx,ROW()-361,
  _xlpm.r0,74+_xlpm.taIdx*19,
  _xlpm.activeProjects,INDEX($1:$1048576,_xlpm.r0,COLUMN())+INDEX($1:$1048576,_xlpm.r0+2,COLUMN())+INDEX($1:$1048576,_xlpm.r0+4,COLUMN()),
  MIN(_xlpm.cap, _xlpm.activeProjects*$B$62)
)</f>
        <v>0</v>
      </c>
      <c r="D361" s="63" cm="1">
        <f t="array" ref="D361">_xlfn.LET(
  _xlpm.cap,100,
  _xlpm.taIdx,ROW()-361,
  _xlpm.r0,74+_xlpm.taIdx*19,
  _xlpm.activeProjects,INDEX($1:$1048576,_xlpm.r0,COLUMN())+INDEX($1:$1048576,_xlpm.r0+2,COLUMN())+INDEX($1:$1048576,_xlpm.r0+4,COLUMN()),
  MIN(_xlpm.cap, _xlpm.activeProjects*$B$62)
)</f>
        <v>0</v>
      </c>
      <c r="E361" s="63" cm="1">
        <f t="array" ref="E361">_xlfn.LET(
  _xlpm.cap,100,
  _xlpm.taIdx,ROW()-361,
  _xlpm.r0,74+_xlpm.taIdx*19,
  _xlpm.activeProjects,INDEX($1:$1048576,_xlpm.r0,COLUMN())+INDEX($1:$1048576,_xlpm.r0+2,COLUMN())+INDEX($1:$1048576,_xlpm.r0+4,COLUMN()),
  MIN(_xlpm.cap, _xlpm.activeProjects*$B$62)
)</f>
        <v>0</v>
      </c>
      <c r="F361" s="283">
        <f>MIN((F74*$B$62)+(F76*$C$62)+(F78*$D$62), 100)</f>
        <v>0</v>
      </c>
      <c r="G361" s="283">
        <f t="shared" ref="G361:BI361" si="2476">MIN((G74*$B$62)+(G76*$C$62)+(G78*$D$62), 100)</f>
        <v>0</v>
      </c>
      <c r="H361" s="283">
        <f t="shared" si="2476"/>
        <v>0</v>
      </c>
      <c r="I361" s="283">
        <f t="shared" si="2476"/>
        <v>0</v>
      </c>
      <c r="J361" s="283">
        <f t="shared" si="2476"/>
        <v>0</v>
      </c>
      <c r="K361" s="283">
        <f t="shared" si="2476"/>
        <v>0</v>
      </c>
      <c r="L361" s="283">
        <f t="shared" si="2476"/>
        <v>0</v>
      </c>
      <c r="M361" s="283">
        <f t="shared" si="2476"/>
        <v>0</v>
      </c>
      <c r="N361" s="283">
        <f>MIN((N74*$B$62)+(N76*$C$62)+(N78*$D$62), 100)</f>
        <v>15</v>
      </c>
      <c r="O361" s="283">
        <f t="shared" si="2476"/>
        <v>20</v>
      </c>
      <c r="P361" s="283">
        <f t="shared" si="2476"/>
        <v>20</v>
      </c>
      <c r="Q361" s="283">
        <f t="shared" si="2476"/>
        <v>85</v>
      </c>
      <c r="R361" s="283">
        <f t="shared" si="2476"/>
        <v>90</v>
      </c>
      <c r="S361" s="283">
        <f t="shared" si="2476"/>
        <v>100</v>
      </c>
      <c r="T361" s="283">
        <f t="shared" si="2476"/>
        <v>100</v>
      </c>
      <c r="U361" s="283">
        <f t="shared" si="2476"/>
        <v>100</v>
      </c>
      <c r="V361" s="283">
        <f t="shared" si="2476"/>
        <v>100</v>
      </c>
      <c r="W361" s="283">
        <f t="shared" si="2476"/>
        <v>100</v>
      </c>
      <c r="X361" s="283">
        <f t="shared" si="2476"/>
        <v>100</v>
      </c>
      <c r="Y361" s="283">
        <f t="shared" si="2476"/>
        <v>100</v>
      </c>
      <c r="Z361" s="283">
        <f t="shared" si="2476"/>
        <v>100</v>
      </c>
      <c r="AA361" s="283">
        <f t="shared" si="2476"/>
        <v>100</v>
      </c>
      <c r="AB361" s="283">
        <f t="shared" si="2476"/>
        <v>100</v>
      </c>
      <c r="AC361" s="283">
        <f t="shared" si="2476"/>
        <v>100</v>
      </c>
      <c r="AD361" s="283">
        <f t="shared" si="2476"/>
        <v>100</v>
      </c>
      <c r="AE361" s="283">
        <f t="shared" si="2476"/>
        <v>100</v>
      </c>
      <c r="AF361" s="283">
        <f t="shared" si="2476"/>
        <v>100</v>
      </c>
      <c r="AG361" s="283">
        <f t="shared" si="2476"/>
        <v>100</v>
      </c>
      <c r="AH361" s="283">
        <f t="shared" si="2476"/>
        <v>100</v>
      </c>
      <c r="AI361" s="283">
        <f t="shared" si="2476"/>
        <v>100</v>
      </c>
      <c r="AJ361" s="283">
        <f t="shared" si="2476"/>
        <v>100</v>
      </c>
      <c r="AK361" s="283">
        <f t="shared" si="2476"/>
        <v>100</v>
      </c>
      <c r="AL361" s="283">
        <f t="shared" si="2476"/>
        <v>100</v>
      </c>
      <c r="AM361" s="283">
        <f t="shared" si="2476"/>
        <v>100</v>
      </c>
      <c r="AN361" s="283">
        <f t="shared" si="2476"/>
        <v>100</v>
      </c>
      <c r="AO361" s="283">
        <f t="shared" si="2476"/>
        <v>100</v>
      </c>
      <c r="AP361" s="283">
        <f t="shared" si="2476"/>
        <v>100</v>
      </c>
      <c r="AQ361" s="283">
        <f t="shared" si="2476"/>
        <v>100</v>
      </c>
      <c r="AR361" s="283">
        <f t="shared" si="2476"/>
        <v>100</v>
      </c>
      <c r="AS361" s="283">
        <f t="shared" si="2476"/>
        <v>100</v>
      </c>
      <c r="AT361" s="283">
        <f t="shared" si="2476"/>
        <v>100</v>
      </c>
      <c r="AU361" s="283">
        <f t="shared" si="2476"/>
        <v>100</v>
      </c>
      <c r="AV361" s="283">
        <f t="shared" si="2476"/>
        <v>100</v>
      </c>
      <c r="AW361" s="283">
        <f t="shared" si="2476"/>
        <v>100</v>
      </c>
      <c r="AX361" s="283">
        <f t="shared" si="2476"/>
        <v>100</v>
      </c>
      <c r="AY361" s="283">
        <f t="shared" si="2476"/>
        <v>100</v>
      </c>
      <c r="AZ361" s="283">
        <f t="shared" si="2476"/>
        <v>100</v>
      </c>
      <c r="BA361" s="283">
        <f t="shared" si="2476"/>
        <v>100</v>
      </c>
      <c r="BB361" s="283">
        <f t="shared" si="2476"/>
        <v>100</v>
      </c>
      <c r="BC361" s="283">
        <f t="shared" si="2476"/>
        <v>100</v>
      </c>
      <c r="BD361" s="283">
        <f t="shared" si="2476"/>
        <v>100</v>
      </c>
      <c r="BE361" s="283">
        <f t="shared" si="2476"/>
        <v>100</v>
      </c>
      <c r="BF361" s="283">
        <f t="shared" si="2476"/>
        <v>100</v>
      </c>
      <c r="BG361" s="283">
        <f t="shared" si="2476"/>
        <v>100</v>
      </c>
      <c r="BH361" s="283">
        <f t="shared" si="2476"/>
        <v>100</v>
      </c>
      <c r="BI361" s="283">
        <f t="shared" si="2476"/>
        <v>100</v>
      </c>
      <c r="BJ361" s="283">
        <f t="shared" ref="BJ361:BU361" si="2477">MIN((BJ74*$B$62)+(BJ76*$C$62)+(BJ78*$D$62), 100)</f>
        <v>100</v>
      </c>
      <c r="BK361" s="283">
        <f t="shared" si="2477"/>
        <v>100</v>
      </c>
      <c r="BL361" s="283">
        <f t="shared" si="2477"/>
        <v>100</v>
      </c>
      <c r="BM361" s="283">
        <f t="shared" si="2477"/>
        <v>100</v>
      </c>
      <c r="BN361" s="283">
        <f t="shared" si="2477"/>
        <v>100</v>
      </c>
      <c r="BO361" s="283">
        <f t="shared" si="2477"/>
        <v>100</v>
      </c>
      <c r="BP361" s="283">
        <f t="shared" si="2477"/>
        <v>100</v>
      </c>
      <c r="BQ361" s="283">
        <f t="shared" si="2477"/>
        <v>100</v>
      </c>
      <c r="BR361" s="283">
        <f t="shared" si="2477"/>
        <v>100</v>
      </c>
      <c r="BS361" s="283">
        <f t="shared" si="2477"/>
        <v>100</v>
      </c>
      <c r="BT361" s="283">
        <f t="shared" si="2477"/>
        <v>100</v>
      </c>
      <c r="BU361" s="283">
        <f t="shared" si="2477"/>
        <v>100</v>
      </c>
    </row>
    <row r="362" spans="1:73" ht="15.75" customHeight="1" x14ac:dyDescent="0.2">
      <c r="A362" s="63" t="s">
        <v>643</v>
      </c>
      <c r="B362" s="63"/>
      <c r="C362" s="63"/>
      <c r="D362" s="63"/>
      <c r="E362" s="63"/>
      <c r="F362" s="283">
        <f>MIN((F93*$B$62)+(F95*$C$62)+(F97*$D$62), 100)</f>
        <v>0</v>
      </c>
      <c r="G362" s="283">
        <f t="shared" ref="G362:BI362" si="2478">MIN((G93*$B$62)+(G95*$C$62)+(G97*$D$62), 100)</f>
        <v>0</v>
      </c>
      <c r="H362" s="283">
        <f t="shared" si="2478"/>
        <v>0</v>
      </c>
      <c r="I362" s="283">
        <f t="shared" si="2478"/>
        <v>0</v>
      </c>
      <c r="J362" s="283">
        <f t="shared" si="2478"/>
        <v>0</v>
      </c>
      <c r="K362" s="283">
        <f t="shared" si="2478"/>
        <v>0</v>
      </c>
      <c r="L362" s="283">
        <f t="shared" si="2478"/>
        <v>0</v>
      </c>
      <c r="M362" s="283">
        <f t="shared" si="2478"/>
        <v>0</v>
      </c>
      <c r="N362" s="283">
        <f t="shared" si="2478"/>
        <v>0</v>
      </c>
      <c r="O362" s="283">
        <f t="shared" si="2478"/>
        <v>0</v>
      </c>
      <c r="P362" s="283">
        <f t="shared" si="2478"/>
        <v>5</v>
      </c>
      <c r="Q362" s="283">
        <f t="shared" si="2478"/>
        <v>5</v>
      </c>
      <c r="R362" s="283">
        <f t="shared" si="2478"/>
        <v>5</v>
      </c>
      <c r="S362" s="283">
        <f t="shared" si="2478"/>
        <v>5</v>
      </c>
      <c r="T362" s="283">
        <f t="shared" si="2478"/>
        <v>10</v>
      </c>
      <c r="U362" s="283">
        <f t="shared" si="2478"/>
        <v>10</v>
      </c>
      <c r="V362" s="283">
        <f t="shared" si="2478"/>
        <v>10</v>
      </c>
      <c r="W362" s="283">
        <f t="shared" si="2478"/>
        <v>15</v>
      </c>
      <c r="X362" s="283">
        <f t="shared" si="2478"/>
        <v>15</v>
      </c>
      <c r="Y362" s="283">
        <f t="shared" si="2478"/>
        <v>15</v>
      </c>
      <c r="Z362" s="283">
        <f t="shared" si="2478"/>
        <v>15</v>
      </c>
      <c r="AA362" s="283">
        <f t="shared" si="2478"/>
        <v>20</v>
      </c>
      <c r="AB362" s="283">
        <f t="shared" si="2478"/>
        <v>25</v>
      </c>
      <c r="AC362" s="283">
        <f t="shared" si="2478"/>
        <v>25</v>
      </c>
      <c r="AD362" s="283">
        <f t="shared" si="2478"/>
        <v>30</v>
      </c>
      <c r="AE362" s="283">
        <f t="shared" si="2478"/>
        <v>30</v>
      </c>
      <c r="AF362" s="283">
        <f t="shared" si="2478"/>
        <v>25</v>
      </c>
      <c r="AG362" s="283">
        <f t="shared" si="2478"/>
        <v>30</v>
      </c>
      <c r="AH362" s="283">
        <f t="shared" si="2478"/>
        <v>40</v>
      </c>
      <c r="AI362" s="283">
        <f t="shared" si="2478"/>
        <v>90</v>
      </c>
      <c r="AJ362" s="283">
        <f t="shared" si="2478"/>
        <v>100</v>
      </c>
      <c r="AK362" s="283">
        <f t="shared" si="2478"/>
        <v>100</v>
      </c>
      <c r="AL362" s="283">
        <f t="shared" si="2478"/>
        <v>100</v>
      </c>
      <c r="AM362" s="283">
        <f t="shared" si="2478"/>
        <v>100</v>
      </c>
      <c r="AN362" s="283">
        <f t="shared" si="2478"/>
        <v>100</v>
      </c>
      <c r="AO362" s="283">
        <f t="shared" si="2478"/>
        <v>100</v>
      </c>
      <c r="AP362" s="283">
        <f t="shared" si="2478"/>
        <v>100</v>
      </c>
      <c r="AQ362" s="283">
        <f t="shared" si="2478"/>
        <v>100</v>
      </c>
      <c r="AR362" s="283">
        <f t="shared" si="2478"/>
        <v>100</v>
      </c>
      <c r="AS362" s="283">
        <f t="shared" si="2478"/>
        <v>100</v>
      </c>
      <c r="AT362" s="283">
        <f t="shared" si="2478"/>
        <v>100</v>
      </c>
      <c r="AU362" s="283">
        <f t="shared" si="2478"/>
        <v>100</v>
      </c>
      <c r="AV362" s="283">
        <f t="shared" si="2478"/>
        <v>100</v>
      </c>
      <c r="AW362" s="283">
        <f t="shared" si="2478"/>
        <v>100</v>
      </c>
      <c r="AX362" s="283">
        <f t="shared" si="2478"/>
        <v>100</v>
      </c>
      <c r="AY362" s="283">
        <f t="shared" si="2478"/>
        <v>100</v>
      </c>
      <c r="AZ362" s="283">
        <f t="shared" si="2478"/>
        <v>100</v>
      </c>
      <c r="BA362" s="283">
        <f t="shared" si="2478"/>
        <v>100</v>
      </c>
      <c r="BB362" s="283">
        <f t="shared" si="2478"/>
        <v>100</v>
      </c>
      <c r="BC362" s="283">
        <f t="shared" si="2478"/>
        <v>100</v>
      </c>
      <c r="BD362" s="283">
        <f t="shared" si="2478"/>
        <v>100</v>
      </c>
      <c r="BE362" s="283">
        <f t="shared" si="2478"/>
        <v>100</v>
      </c>
      <c r="BF362" s="283">
        <f t="shared" si="2478"/>
        <v>100</v>
      </c>
      <c r="BG362" s="283">
        <f t="shared" si="2478"/>
        <v>100</v>
      </c>
      <c r="BH362" s="283">
        <f t="shared" si="2478"/>
        <v>100</v>
      </c>
      <c r="BI362" s="283">
        <f t="shared" si="2478"/>
        <v>100</v>
      </c>
      <c r="BJ362" s="283">
        <f t="shared" ref="BJ362:BU362" si="2479">MIN((BJ93*$B$62)+(BJ95*$C$62)+(BJ97*$D$62), 100)</f>
        <v>100</v>
      </c>
      <c r="BK362" s="283">
        <f t="shared" si="2479"/>
        <v>100</v>
      </c>
      <c r="BL362" s="283">
        <f t="shared" si="2479"/>
        <v>100</v>
      </c>
      <c r="BM362" s="283">
        <f t="shared" si="2479"/>
        <v>100</v>
      </c>
      <c r="BN362" s="283">
        <f t="shared" si="2479"/>
        <v>100</v>
      </c>
      <c r="BO362" s="283">
        <f t="shared" si="2479"/>
        <v>100</v>
      </c>
      <c r="BP362" s="283">
        <f t="shared" si="2479"/>
        <v>100</v>
      </c>
      <c r="BQ362" s="283">
        <f t="shared" si="2479"/>
        <v>100</v>
      </c>
      <c r="BR362" s="283">
        <f t="shared" si="2479"/>
        <v>100</v>
      </c>
      <c r="BS362" s="283">
        <f t="shared" si="2479"/>
        <v>100</v>
      </c>
      <c r="BT362" s="283">
        <f t="shared" si="2479"/>
        <v>100</v>
      </c>
      <c r="BU362" s="283">
        <f t="shared" si="2479"/>
        <v>100</v>
      </c>
    </row>
    <row r="363" spans="1:73" ht="15.75" customHeight="1" x14ac:dyDescent="0.2">
      <c r="A363" s="63" t="s">
        <v>644</v>
      </c>
      <c r="B363" s="63"/>
      <c r="C363" s="63"/>
      <c r="D363" s="63"/>
      <c r="E363" s="63"/>
      <c r="F363" s="283">
        <f>MIN((F112*$B$62)+(F114*$C$62)+(F116*$D$62), 100)</f>
        <v>0</v>
      </c>
      <c r="G363" s="283">
        <f t="shared" ref="G363:BI363" si="2480">MIN((G112*$B$62)+(G114*$C$62)+(G116*$D$62), 100)</f>
        <v>0</v>
      </c>
      <c r="H363" s="283">
        <f t="shared" si="2480"/>
        <v>0</v>
      </c>
      <c r="I363" s="283">
        <f t="shared" si="2480"/>
        <v>0</v>
      </c>
      <c r="J363" s="283">
        <f t="shared" si="2480"/>
        <v>0</v>
      </c>
      <c r="K363" s="283">
        <f t="shared" si="2480"/>
        <v>0</v>
      </c>
      <c r="L363" s="283">
        <f t="shared" si="2480"/>
        <v>0</v>
      </c>
      <c r="M363" s="283">
        <f t="shared" si="2480"/>
        <v>0</v>
      </c>
      <c r="N363" s="283">
        <f t="shared" si="2480"/>
        <v>0</v>
      </c>
      <c r="O363" s="283">
        <f t="shared" si="2480"/>
        <v>0</v>
      </c>
      <c r="P363" s="283">
        <f t="shared" si="2480"/>
        <v>0</v>
      </c>
      <c r="Q363" s="283">
        <f t="shared" si="2480"/>
        <v>0</v>
      </c>
      <c r="R363" s="283">
        <f t="shared" si="2480"/>
        <v>0</v>
      </c>
      <c r="S363" s="283">
        <f t="shared" si="2480"/>
        <v>0</v>
      </c>
      <c r="T363" s="283">
        <f t="shared" si="2480"/>
        <v>0</v>
      </c>
      <c r="U363" s="283">
        <f t="shared" si="2480"/>
        <v>0</v>
      </c>
      <c r="V363" s="283">
        <f t="shared" si="2480"/>
        <v>5</v>
      </c>
      <c r="W363" s="283">
        <f t="shared" si="2480"/>
        <v>5</v>
      </c>
      <c r="X363" s="283">
        <f t="shared" si="2480"/>
        <v>5</v>
      </c>
      <c r="Y363" s="283">
        <f t="shared" si="2480"/>
        <v>5</v>
      </c>
      <c r="Z363" s="283">
        <f t="shared" si="2480"/>
        <v>10</v>
      </c>
      <c r="AA363" s="283">
        <f t="shared" si="2480"/>
        <v>10</v>
      </c>
      <c r="AB363" s="283">
        <f t="shared" si="2480"/>
        <v>10</v>
      </c>
      <c r="AC363" s="283">
        <f t="shared" si="2480"/>
        <v>20</v>
      </c>
      <c r="AD363" s="283">
        <f t="shared" si="2480"/>
        <v>20</v>
      </c>
      <c r="AE363" s="283">
        <f t="shared" si="2480"/>
        <v>20</v>
      </c>
      <c r="AF363" s="283">
        <f t="shared" si="2480"/>
        <v>25</v>
      </c>
      <c r="AG363" s="283">
        <f t="shared" si="2480"/>
        <v>25</v>
      </c>
      <c r="AH363" s="283">
        <f t="shared" si="2480"/>
        <v>20</v>
      </c>
      <c r="AI363" s="283">
        <f t="shared" si="2480"/>
        <v>25</v>
      </c>
      <c r="AJ363" s="283">
        <f t="shared" si="2480"/>
        <v>35</v>
      </c>
      <c r="AK363" s="283">
        <f t="shared" si="2480"/>
        <v>40</v>
      </c>
      <c r="AL363" s="283">
        <f t="shared" si="2480"/>
        <v>40</v>
      </c>
      <c r="AM363" s="283">
        <f t="shared" si="2480"/>
        <v>100</v>
      </c>
      <c r="AN363" s="283">
        <f t="shared" si="2480"/>
        <v>100</v>
      </c>
      <c r="AO363" s="283">
        <f t="shared" si="2480"/>
        <v>100</v>
      </c>
      <c r="AP363" s="283">
        <f t="shared" si="2480"/>
        <v>100</v>
      </c>
      <c r="AQ363" s="283">
        <f t="shared" si="2480"/>
        <v>100</v>
      </c>
      <c r="AR363" s="283">
        <f t="shared" si="2480"/>
        <v>100</v>
      </c>
      <c r="AS363" s="283">
        <f t="shared" si="2480"/>
        <v>100</v>
      </c>
      <c r="AT363" s="283">
        <f t="shared" si="2480"/>
        <v>100</v>
      </c>
      <c r="AU363" s="283">
        <f t="shared" si="2480"/>
        <v>100</v>
      </c>
      <c r="AV363" s="283">
        <f t="shared" si="2480"/>
        <v>100</v>
      </c>
      <c r="AW363" s="283">
        <f t="shared" si="2480"/>
        <v>100</v>
      </c>
      <c r="AX363" s="283">
        <f t="shared" si="2480"/>
        <v>100</v>
      </c>
      <c r="AY363" s="283">
        <f t="shared" si="2480"/>
        <v>100</v>
      </c>
      <c r="AZ363" s="283">
        <f t="shared" si="2480"/>
        <v>100</v>
      </c>
      <c r="BA363" s="283">
        <f t="shared" si="2480"/>
        <v>100</v>
      </c>
      <c r="BB363" s="283">
        <f t="shared" si="2480"/>
        <v>100</v>
      </c>
      <c r="BC363" s="283">
        <f t="shared" si="2480"/>
        <v>100</v>
      </c>
      <c r="BD363" s="283">
        <f t="shared" si="2480"/>
        <v>100</v>
      </c>
      <c r="BE363" s="283">
        <f t="shared" si="2480"/>
        <v>100</v>
      </c>
      <c r="BF363" s="283">
        <f t="shared" si="2480"/>
        <v>100</v>
      </c>
      <c r="BG363" s="283">
        <f t="shared" si="2480"/>
        <v>100</v>
      </c>
      <c r="BH363" s="283">
        <f t="shared" si="2480"/>
        <v>100</v>
      </c>
      <c r="BI363" s="283">
        <f t="shared" si="2480"/>
        <v>100</v>
      </c>
      <c r="BJ363" s="283">
        <f t="shared" ref="BJ363:BU363" si="2481">MIN((BJ112*$B$62)+(BJ114*$C$62)+(BJ116*$D$62), 100)</f>
        <v>100</v>
      </c>
      <c r="BK363" s="283">
        <f t="shared" si="2481"/>
        <v>100</v>
      </c>
      <c r="BL363" s="283">
        <f t="shared" si="2481"/>
        <v>100</v>
      </c>
      <c r="BM363" s="283">
        <f t="shared" si="2481"/>
        <v>100</v>
      </c>
      <c r="BN363" s="283">
        <f t="shared" si="2481"/>
        <v>100</v>
      </c>
      <c r="BO363" s="283">
        <f t="shared" si="2481"/>
        <v>100</v>
      </c>
      <c r="BP363" s="283">
        <f t="shared" si="2481"/>
        <v>100</v>
      </c>
      <c r="BQ363" s="283">
        <f t="shared" si="2481"/>
        <v>100</v>
      </c>
      <c r="BR363" s="283">
        <f t="shared" si="2481"/>
        <v>100</v>
      </c>
      <c r="BS363" s="283">
        <f t="shared" si="2481"/>
        <v>100</v>
      </c>
      <c r="BT363" s="283">
        <f t="shared" si="2481"/>
        <v>100</v>
      </c>
      <c r="BU363" s="283">
        <f t="shared" si="2481"/>
        <v>100</v>
      </c>
    </row>
    <row r="364" spans="1:73" ht="15.75" customHeight="1" x14ac:dyDescent="0.2">
      <c r="A364" s="63" t="s">
        <v>645</v>
      </c>
      <c r="B364" s="63"/>
      <c r="C364" s="63"/>
      <c r="D364" s="63"/>
      <c r="E364" s="63"/>
      <c r="F364" s="283">
        <f>MIN((F130*$B$62)+(F132*$C$62)+(F134*$D$62), 100)</f>
        <v>0</v>
      </c>
      <c r="G364" s="283">
        <f t="shared" ref="G364:BI364" si="2482">MIN((G130*$B$62)+(G132*$C$62)+(G134*$D$62), 100)</f>
        <v>0</v>
      </c>
      <c r="H364" s="283">
        <f t="shared" si="2482"/>
        <v>0</v>
      </c>
      <c r="I364" s="283">
        <f t="shared" si="2482"/>
        <v>0</v>
      </c>
      <c r="J364" s="283">
        <f t="shared" si="2482"/>
        <v>0</v>
      </c>
      <c r="K364" s="283">
        <f t="shared" si="2482"/>
        <v>0</v>
      </c>
      <c r="L364" s="283">
        <f t="shared" si="2482"/>
        <v>0</v>
      </c>
      <c r="M364" s="283">
        <f t="shared" si="2482"/>
        <v>0</v>
      </c>
      <c r="N364" s="283">
        <f t="shared" si="2482"/>
        <v>0</v>
      </c>
      <c r="O364" s="283">
        <f t="shared" si="2482"/>
        <v>0</v>
      </c>
      <c r="P364" s="283">
        <f t="shared" si="2482"/>
        <v>0</v>
      </c>
      <c r="Q364" s="283">
        <f t="shared" si="2482"/>
        <v>0</v>
      </c>
      <c r="R364" s="283">
        <f t="shared" si="2482"/>
        <v>0</v>
      </c>
      <c r="S364" s="283">
        <f t="shared" si="2482"/>
        <v>0</v>
      </c>
      <c r="T364" s="283">
        <f t="shared" si="2482"/>
        <v>0</v>
      </c>
      <c r="U364" s="283">
        <f t="shared" si="2482"/>
        <v>0</v>
      </c>
      <c r="V364" s="283">
        <f t="shared" si="2482"/>
        <v>0</v>
      </c>
      <c r="W364" s="283">
        <f t="shared" si="2482"/>
        <v>0</v>
      </c>
      <c r="X364" s="283">
        <f t="shared" si="2482"/>
        <v>0</v>
      </c>
      <c r="Y364" s="283">
        <f t="shared" si="2482"/>
        <v>0</v>
      </c>
      <c r="Z364" s="283">
        <f t="shared" si="2482"/>
        <v>5</v>
      </c>
      <c r="AA364" s="283">
        <f t="shared" si="2482"/>
        <v>5</v>
      </c>
      <c r="AB364" s="283">
        <f t="shared" si="2482"/>
        <v>5</v>
      </c>
      <c r="AC364" s="283">
        <f t="shared" si="2482"/>
        <v>5</v>
      </c>
      <c r="AD364" s="283">
        <f t="shared" si="2482"/>
        <v>5</v>
      </c>
      <c r="AE364" s="283">
        <f t="shared" si="2482"/>
        <v>10</v>
      </c>
      <c r="AF364" s="283">
        <f t="shared" si="2482"/>
        <v>10</v>
      </c>
      <c r="AG364" s="283">
        <f t="shared" si="2482"/>
        <v>10</v>
      </c>
      <c r="AH364" s="283">
        <f t="shared" si="2482"/>
        <v>10</v>
      </c>
      <c r="AI364" s="283">
        <f t="shared" si="2482"/>
        <v>15</v>
      </c>
      <c r="AJ364" s="283">
        <f t="shared" si="2482"/>
        <v>25</v>
      </c>
      <c r="AK364" s="283">
        <f t="shared" si="2482"/>
        <v>25</v>
      </c>
      <c r="AL364" s="283">
        <f t="shared" si="2482"/>
        <v>25</v>
      </c>
      <c r="AM364" s="283">
        <f t="shared" si="2482"/>
        <v>25</v>
      </c>
      <c r="AN364" s="283">
        <f t="shared" si="2482"/>
        <v>35</v>
      </c>
      <c r="AO364" s="283">
        <f t="shared" si="2482"/>
        <v>90</v>
      </c>
      <c r="AP364" s="283">
        <f t="shared" si="2482"/>
        <v>100</v>
      </c>
      <c r="AQ364" s="283">
        <f t="shared" si="2482"/>
        <v>100</v>
      </c>
      <c r="AR364" s="283">
        <f t="shared" si="2482"/>
        <v>100</v>
      </c>
      <c r="AS364" s="283">
        <f t="shared" si="2482"/>
        <v>100</v>
      </c>
      <c r="AT364" s="283">
        <f t="shared" si="2482"/>
        <v>100</v>
      </c>
      <c r="AU364" s="283">
        <f t="shared" si="2482"/>
        <v>100</v>
      </c>
      <c r="AV364" s="283">
        <f t="shared" si="2482"/>
        <v>100</v>
      </c>
      <c r="AW364" s="283">
        <f t="shared" si="2482"/>
        <v>100</v>
      </c>
      <c r="AX364" s="283">
        <f t="shared" si="2482"/>
        <v>100</v>
      </c>
      <c r="AY364" s="283">
        <f t="shared" si="2482"/>
        <v>100</v>
      </c>
      <c r="AZ364" s="283">
        <f t="shared" si="2482"/>
        <v>100</v>
      </c>
      <c r="BA364" s="283">
        <f t="shared" si="2482"/>
        <v>100</v>
      </c>
      <c r="BB364" s="283">
        <f t="shared" si="2482"/>
        <v>100</v>
      </c>
      <c r="BC364" s="283">
        <f t="shared" si="2482"/>
        <v>100</v>
      </c>
      <c r="BD364" s="283">
        <f t="shared" si="2482"/>
        <v>100</v>
      </c>
      <c r="BE364" s="283">
        <f t="shared" si="2482"/>
        <v>100</v>
      </c>
      <c r="BF364" s="283">
        <f t="shared" si="2482"/>
        <v>100</v>
      </c>
      <c r="BG364" s="283">
        <f t="shared" si="2482"/>
        <v>100</v>
      </c>
      <c r="BH364" s="283">
        <f t="shared" si="2482"/>
        <v>100</v>
      </c>
      <c r="BI364" s="283">
        <f t="shared" si="2482"/>
        <v>100</v>
      </c>
      <c r="BJ364" s="283">
        <f t="shared" ref="BJ364:BU364" si="2483">MIN((BJ130*$B$62)+(BJ132*$C$62)+(BJ134*$D$62), 100)</f>
        <v>100</v>
      </c>
      <c r="BK364" s="283">
        <f t="shared" si="2483"/>
        <v>100</v>
      </c>
      <c r="BL364" s="283">
        <f t="shared" si="2483"/>
        <v>100</v>
      </c>
      <c r="BM364" s="283">
        <f t="shared" si="2483"/>
        <v>100</v>
      </c>
      <c r="BN364" s="283">
        <f t="shared" si="2483"/>
        <v>100</v>
      </c>
      <c r="BO364" s="283">
        <f t="shared" si="2483"/>
        <v>100</v>
      </c>
      <c r="BP364" s="283">
        <f t="shared" si="2483"/>
        <v>100</v>
      </c>
      <c r="BQ364" s="283">
        <f t="shared" si="2483"/>
        <v>100</v>
      </c>
      <c r="BR364" s="283">
        <f t="shared" si="2483"/>
        <v>100</v>
      </c>
      <c r="BS364" s="283">
        <f t="shared" si="2483"/>
        <v>100</v>
      </c>
      <c r="BT364" s="283">
        <f t="shared" si="2483"/>
        <v>100</v>
      </c>
      <c r="BU364" s="283">
        <f t="shared" si="2483"/>
        <v>100</v>
      </c>
    </row>
    <row r="365" spans="1:73" ht="15.75" customHeight="1" x14ac:dyDescent="0.2">
      <c r="A365" s="63" t="s">
        <v>652</v>
      </c>
      <c r="B365" s="63"/>
      <c r="C365" s="63"/>
      <c r="D365" s="63"/>
      <c r="E365" s="63"/>
      <c r="F365" s="283">
        <f>MIN((F148*$B$62)+(F150*$C$62)+(F152*$D$62), 100)</f>
        <v>0</v>
      </c>
      <c r="G365" s="283">
        <f t="shared" ref="G365:BI365" si="2484">MIN((G148*$B$62)+(G150*$C$62)+(G152*$D$62), 100)</f>
        <v>0</v>
      </c>
      <c r="H365" s="283">
        <f t="shared" si="2484"/>
        <v>0</v>
      </c>
      <c r="I365" s="283">
        <f t="shared" si="2484"/>
        <v>0</v>
      </c>
      <c r="J365" s="283">
        <f t="shared" si="2484"/>
        <v>0</v>
      </c>
      <c r="K365" s="283">
        <f t="shared" si="2484"/>
        <v>0</v>
      </c>
      <c r="L365" s="283">
        <f t="shared" si="2484"/>
        <v>0</v>
      </c>
      <c r="M365" s="283">
        <f t="shared" si="2484"/>
        <v>0</v>
      </c>
      <c r="N365" s="283">
        <f t="shared" si="2484"/>
        <v>0</v>
      </c>
      <c r="O365" s="283">
        <f t="shared" si="2484"/>
        <v>0</v>
      </c>
      <c r="P365" s="283">
        <f t="shared" si="2484"/>
        <v>0</v>
      </c>
      <c r="Q365" s="283">
        <f t="shared" si="2484"/>
        <v>0</v>
      </c>
      <c r="R365" s="283">
        <f t="shared" si="2484"/>
        <v>0</v>
      </c>
      <c r="S365" s="283">
        <f t="shared" si="2484"/>
        <v>0</v>
      </c>
      <c r="T365" s="283">
        <f t="shared" si="2484"/>
        <v>0</v>
      </c>
      <c r="U365" s="283">
        <f t="shared" si="2484"/>
        <v>0</v>
      </c>
      <c r="V365" s="283">
        <f t="shared" si="2484"/>
        <v>0</v>
      </c>
      <c r="W365" s="283">
        <f t="shared" si="2484"/>
        <v>0</v>
      </c>
      <c r="X365" s="283">
        <f t="shared" si="2484"/>
        <v>0</v>
      </c>
      <c r="Y365" s="283">
        <f t="shared" si="2484"/>
        <v>0</v>
      </c>
      <c r="Z365" s="283">
        <f t="shared" si="2484"/>
        <v>0</v>
      </c>
      <c r="AA365" s="283">
        <f t="shared" si="2484"/>
        <v>0</v>
      </c>
      <c r="AB365" s="283">
        <f t="shared" si="2484"/>
        <v>0</v>
      </c>
      <c r="AC365" s="283">
        <f t="shared" si="2484"/>
        <v>0</v>
      </c>
      <c r="AD365" s="283">
        <f t="shared" si="2484"/>
        <v>0</v>
      </c>
      <c r="AE365" s="283">
        <f t="shared" si="2484"/>
        <v>0</v>
      </c>
      <c r="AF365" s="283">
        <f t="shared" si="2484"/>
        <v>5</v>
      </c>
      <c r="AG365" s="283">
        <f t="shared" si="2484"/>
        <v>5</v>
      </c>
      <c r="AH365" s="283">
        <f t="shared" si="2484"/>
        <v>5</v>
      </c>
      <c r="AI365" s="283">
        <f t="shared" si="2484"/>
        <v>5</v>
      </c>
      <c r="AJ365" s="283">
        <f t="shared" si="2484"/>
        <v>10</v>
      </c>
      <c r="AK365" s="283">
        <f t="shared" si="2484"/>
        <v>10</v>
      </c>
      <c r="AL365" s="283">
        <f t="shared" si="2484"/>
        <v>10</v>
      </c>
      <c r="AM365" s="283">
        <f t="shared" si="2484"/>
        <v>15</v>
      </c>
      <c r="AN365" s="283">
        <f t="shared" si="2484"/>
        <v>30</v>
      </c>
      <c r="AO365" s="283">
        <f t="shared" si="2484"/>
        <v>30</v>
      </c>
      <c r="AP365" s="283">
        <f t="shared" si="2484"/>
        <v>35</v>
      </c>
      <c r="AQ365" s="283">
        <f t="shared" si="2484"/>
        <v>35</v>
      </c>
      <c r="AR365" s="283">
        <f t="shared" si="2484"/>
        <v>40</v>
      </c>
      <c r="AS365" s="283">
        <f t="shared" si="2484"/>
        <v>95</v>
      </c>
      <c r="AT365" s="283">
        <f t="shared" si="2484"/>
        <v>100</v>
      </c>
      <c r="AU365" s="283">
        <f t="shared" si="2484"/>
        <v>100</v>
      </c>
      <c r="AV365" s="283">
        <f t="shared" si="2484"/>
        <v>100</v>
      </c>
      <c r="AW365" s="283">
        <f t="shared" si="2484"/>
        <v>100</v>
      </c>
      <c r="AX365" s="283">
        <f t="shared" si="2484"/>
        <v>100</v>
      </c>
      <c r="AY365" s="283">
        <f t="shared" si="2484"/>
        <v>100</v>
      </c>
      <c r="AZ365" s="283">
        <f t="shared" si="2484"/>
        <v>100</v>
      </c>
      <c r="BA365" s="283">
        <f t="shared" si="2484"/>
        <v>100</v>
      </c>
      <c r="BB365" s="283">
        <f t="shared" si="2484"/>
        <v>100</v>
      </c>
      <c r="BC365" s="283">
        <f t="shared" si="2484"/>
        <v>100</v>
      </c>
      <c r="BD365" s="283">
        <f t="shared" si="2484"/>
        <v>100</v>
      </c>
      <c r="BE365" s="283">
        <f t="shared" si="2484"/>
        <v>100</v>
      </c>
      <c r="BF365" s="283">
        <f t="shared" si="2484"/>
        <v>100</v>
      </c>
      <c r="BG365" s="283">
        <f t="shared" si="2484"/>
        <v>100</v>
      </c>
      <c r="BH365" s="283">
        <f t="shared" si="2484"/>
        <v>100</v>
      </c>
      <c r="BI365" s="283">
        <f t="shared" si="2484"/>
        <v>100</v>
      </c>
      <c r="BJ365" s="283">
        <f t="shared" ref="BJ365:BU365" si="2485">MIN((BJ148*$B$62)+(BJ150*$C$62)+(BJ152*$D$62), 100)</f>
        <v>100</v>
      </c>
      <c r="BK365" s="283">
        <f t="shared" si="2485"/>
        <v>100</v>
      </c>
      <c r="BL365" s="283">
        <f t="shared" si="2485"/>
        <v>100</v>
      </c>
      <c r="BM365" s="283">
        <f t="shared" si="2485"/>
        <v>100</v>
      </c>
      <c r="BN365" s="283">
        <f t="shared" si="2485"/>
        <v>100</v>
      </c>
      <c r="BO365" s="283">
        <f t="shared" si="2485"/>
        <v>100</v>
      </c>
      <c r="BP365" s="283">
        <f t="shared" si="2485"/>
        <v>100</v>
      </c>
      <c r="BQ365" s="283">
        <f t="shared" si="2485"/>
        <v>100</v>
      </c>
      <c r="BR365" s="283">
        <f t="shared" si="2485"/>
        <v>100</v>
      </c>
      <c r="BS365" s="283">
        <f t="shared" si="2485"/>
        <v>100</v>
      </c>
      <c r="BT365" s="283">
        <f t="shared" si="2485"/>
        <v>100</v>
      </c>
      <c r="BU365" s="283">
        <f t="shared" si="2485"/>
        <v>100</v>
      </c>
    </row>
    <row r="366" spans="1:73" ht="15.75" customHeight="1" x14ac:dyDescent="0.2">
      <c r="A366" s="63" t="s">
        <v>653</v>
      </c>
      <c r="B366" s="63"/>
      <c r="C366" s="63"/>
      <c r="D366" s="63"/>
      <c r="E366" s="63"/>
      <c r="F366" s="283">
        <f>MIN((F166*$B$62)+(F168*$C$62)+(F170*$D$62), 100)</f>
        <v>0</v>
      </c>
      <c r="G366" s="283">
        <f t="shared" ref="G366:BI366" si="2486">MIN((G166*$B$62)+(G168*$C$62)+(G170*$D$62), 100)</f>
        <v>0</v>
      </c>
      <c r="H366" s="283">
        <f t="shared" si="2486"/>
        <v>0</v>
      </c>
      <c r="I366" s="283">
        <f t="shared" si="2486"/>
        <v>0</v>
      </c>
      <c r="J366" s="283">
        <f t="shared" si="2486"/>
        <v>0</v>
      </c>
      <c r="K366" s="283">
        <f t="shared" si="2486"/>
        <v>0</v>
      </c>
      <c r="L366" s="283">
        <f t="shared" si="2486"/>
        <v>0</v>
      </c>
      <c r="M366" s="283">
        <f t="shared" si="2486"/>
        <v>0</v>
      </c>
      <c r="N366" s="283">
        <f t="shared" si="2486"/>
        <v>0</v>
      </c>
      <c r="O366" s="283">
        <f t="shared" si="2486"/>
        <v>0</v>
      </c>
      <c r="P366" s="283">
        <f t="shared" si="2486"/>
        <v>0</v>
      </c>
      <c r="Q366" s="283">
        <f t="shared" si="2486"/>
        <v>0</v>
      </c>
      <c r="R366" s="283">
        <f t="shared" si="2486"/>
        <v>0</v>
      </c>
      <c r="S366" s="283">
        <f t="shared" si="2486"/>
        <v>0</v>
      </c>
      <c r="T366" s="283">
        <f t="shared" si="2486"/>
        <v>0</v>
      </c>
      <c r="U366" s="283">
        <f t="shared" si="2486"/>
        <v>0</v>
      </c>
      <c r="V366" s="283">
        <f t="shared" si="2486"/>
        <v>0</v>
      </c>
      <c r="W366" s="283">
        <f t="shared" si="2486"/>
        <v>0</v>
      </c>
      <c r="X366" s="283">
        <f t="shared" si="2486"/>
        <v>0</v>
      </c>
      <c r="Y366" s="283">
        <f t="shared" si="2486"/>
        <v>0</v>
      </c>
      <c r="Z366" s="283">
        <f t="shared" si="2486"/>
        <v>0</v>
      </c>
      <c r="AA366" s="283">
        <f t="shared" si="2486"/>
        <v>0</v>
      </c>
      <c r="AB366" s="283">
        <f t="shared" si="2486"/>
        <v>0</v>
      </c>
      <c r="AC366" s="283">
        <f t="shared" si="2486"/>
        <v>0</v>
      </c>
      <c r="AD366" s="283">
        <f t="shared" si="2486"/>
        <v>0</v>
      </c>
      <c r="AE366" s="283">
        <f t="shared" si="2486"/>
        <v>0</v>
      </c>
      <c r="AF366" s="283">
        <f t="shared" si="2486"/>
        <v>0</v>
      </c>
      <c r="AG366" s="283">
        <f t="shared" si="2486"/>
        <v>0</v>
      </c>
      <c r="AH366" s="283">
        <f t="shared" si="2486"/>
        <v>0</v>
      </c>
      <c r="AI366" s="283">
        <f t="shared" si="2486"/>
        <v>0</v>
      </c>
      <c r="AJ366" s="283">
        <f t="shared" si="2486"/>
        <v>0</v>
      </c>
      <c r="AK366" s="283">
        <f t="shared" si="2486"/>
        <v>0</v>
      </c>
      <c r="AL366" s="283">
        <f t="shared" si="2486"/>
        <v>0</v>
      </c>
      <c r="AM366" s="283">
        <f t="shared" si="2486"/>
        <v>0</v>
      </c>
      <c r="AN366" s="283">
        <f t="shared" si="2486"/>
        <v>0</v>
      </c>
      <c r="AO366" s="283">
        <f t="shared" si="2486"/>
        <v>0</v>
      </c>
      <c r="AP366" s="283">
        <f t="shared" si="2486"/>
        <v>0</v>
      </c>
      <c r="AQ366" s="283">
        <f t="shared" si="2486"/>
        <v>0</v>
      </c>
      <c r="AR366" s="283">
        <f t="shared" si="2486"/>
        <v>0</v>
      </c>
      <c r="AS366" s="283">
        <f t="shared" si="2486"/>
        <v>0</v>
      </c>
      <c r="AT366" s="283">
        <f t="shared" si="2486"/>
        <v>0</v>
      </c>
      <c r="AU366" s="283">
        <f t="shared" si="2486"/>
        <v>0</v>
      </c>
      <c r="AV366" s="283">
        <f t="shared" si="2486"/>
        <v>0</v>
      </c>
      <c r="AW366" s="283">
        <f t="shared" si="2486"/>
        <v>0</v>
      </c>
      <c r="AX366" s="283">
        <f t="shared" si="2486"/>
        <v>0</v>
      </c>
      <c r="AY366" s="283">
        <f t="shared" si="2486"/>
        <v>0</v>
      </c>
      <c r="AZ366" s="283">
        <f t="shared" si="2486"/>
        <v>0</v>
      </c>
      <c r="BA366" s="283">
        <f t="shared" si="2486"/>
        <v>0</v>
      </c>
      <c r="BB366" s="283">
        <f t="shared" si="2486"/>
        <v>0</v>
      </c>
      <c r="BC366" s="283">
        <f t="shared" si="2486"/>
        <v>0</v>
      </c>
      <c r="BD366" s="283">
        <f t="shared" si="2486"/>
        <v>0</v>
      </c>
      <c r="BE366" s="283">
        <f t="shared" si="2486"/>
        <v>0</v>
      </c>
      <c r="BF366" s="283">
        <f t="shared" si="2486"/>
        <v>0</v>
      </c>
      <c r="BG366" s="283">
        <f t="shared" si="2486"/>
        <v>0</v>
      </c>
      <c r="BH366" s="283">
        <f t="shared" si="2486"/>
        <v>0</v>
      </c>
      <c r="BI366" s="283">
        <f t="shared" si="2486"/>
        <v>0</v>
      </c>
      <c r="BJ366" s="283">
        <f t="shared" ref="BJ366:BU366" si="2487">MIN((BJ166*$B$62)+(BJ168*$C$62)+(BJ170*$D$62), 100)</f>
        <v>0</v>
      </c>
      <c r="BK366" s="283">
        <f t="shared" si="2487"/>
        <v>0</v>
      </c>
      <c r="BL366" s="283">
        <f t="shared" si="2487"/>
        <v>0</v>
      </c>
      <c r="BM366" s="283">
        <f t="shared" si="2487"/>
        <v>0</v>
      </c>
      <c r="BN366" s="283">
        <f t="shared" si="2487"/>
        <v>0</v>
      </c>
      <c r="BO366" s="283">
        <f t="shared" si="2487"/>
        <v>0</v>
      </c>
      <c r="BP366" s="283">
        <f t="shared" si="2487"/>
        <v>0</v>
      </c>
      <c r="BQ366" s="283">
        <f t="shared" si="2487"/>
        <v>0</v>
      </c>
      <c r="BR366" s="283">
        <f t="shared" si="2487"/>
        <v>0</v>
      </c>
      <c r="BS366" s="283">
        <f t="shared" si="2487"/>
        <v>0</v>
      </c>
      <c r="BT366" s="283">
        <f t="shared" si="2487"/>
        <v>0</v>
      </c>
      <c r="BU366" s="283">
        <f t="shared" si="2487"/>
        <v>0</v>
      </c>
    </row>
    <row r="367" spans="1:73" ht="15.75" customHeight="1" x14ac:dyDescent="0.2">
      <c r="A367" s="63" t="s">
        <v>800</v>
      </c>
      <c r="B367" s="63"/>
      <c r="C367" s="63"/>
      <c r="D367" s="63"/>
      <c r="E367" s="63"/>
      <c r="F367" s="283">
        <f>MIN((F184*$B$62)+(F186*$C$62)+(F188*$D$62), 100)</f>
        <v>0</v>
      </c>
      <c r="G367" s="283">
        <f t="shared" ref="G367:BI367" si="2488">MIN((G184*$B$62)+(G186*$C$62)+(G188*$D$62), 100)</f>
        <v>0</v>
      </c>
      <c r="H367" s="283">
        <f t="shared" si="2488"/>
        <v>0</v>
      </c>
      <c r="I367" s="283">
        <f t="shared" si="2488"/>
        <v>0</v>
      </c>
      <c r="J367" s="283">
        <f t="shared" si="2488"/>
        <v>0</v>
      </c>
      <c r="K367" s="283">
        <f t="shared" si="2488"/>
        <v>0</v>
      </c>
      <c r="L367" s="283">
        <f t="shared" si="2488"/>
        <v>0</v>
      </c>
      <c r="M367" s="283">
        <f t="shared" si="2488"/>
        <v>0</v>
      </c>
      <c r="N367" s="283">
        <f t="shared" si="2488"/>
        <v>0</v>
      </c>
      <c r="O367" s="283">
        <f t="shared" si="2488"/>
        <v>0</v>
      </c>
      <c r="P367" s="283">
        <f t="shared" si="2488"/>
        <v>0</v>
      </c>
      <c r="Q367" s="283">
        <f t="shared" si="2488"/>
        <v>0</v>
      </c>
      <c r="R367" s="283">
        <f t="shared" si="2488"/>
        <v>0</v>
      </c>
      <c r="S367" s="283">
        <f t="shared" si="2488"/>
        <v>0</v>
      </c>
      <c r="T367" s="283">
        <f t="shared" si="2488"/>
        <v>0</v>
      </c>
      <c r="U367" s="283">
        <f t="shared" si="2488"/>
        <v>0</v>
      </c>
      <c r="V367" s="283">
        <f t="shared" si="2488"/>
        <v>0</v>
      </c>
      <c r="W367" s="283">
        <f t="shared" si="2488"/>
        <v>0</v>
      </c>
      <c r="X367" s="283">
        <f t="shared" si="2488"/>
        <v>0</v>
      </c>
      <c r="Y367" s="283">
        <f t="shared" si="2488"/>
        <v>0</v>
      </c>
      <c r="Z367" s="283">
        <f t="shared" si="2488"/>
        <v>0</v>
      </c>
      <c r="AA367" s="283">
        <f t="shared" si="2488"/>
        <v>0</v>
      </c>
      <c r="AB367" s="283">
        <f t="shared" si="2488"/>
        <v>0</v>
      </c>
      <c r="AC367" s="283">
        <f t="shared" si="2488"/>
        <v>0</v>
      </c>
      <c r="AD367" s="283">
        <f t="shared" si="2488"/>
        <v>0</v>
      </c>
      <c r="AE367" s="283">
        <f t="shared" si="2488"/>
        <v>0</v>
      </c>
      <c r="AF367" s="283">
        <f t="shared" si="2488"/>
        <v>0</v>
      </c>
      <c r="AG367" s="283">
        <f t="shared" si="2488"/>
        <v>0</v>
      </c>
      <c r="AH367" s="283">
        <f t="shared" si="2488"/>
        <v>0</v>
      </c>
      <c r="AI367" s="283">
        <f t="shared" si="2488"/>
        <v>0</v>
      </c>
      <c r="AJ367" s="283">
        <f t="shared" si="2488"/>
        <v>0</v>
      </c>
      <c r="AK367" s="283">
        <f t="shared" si="2488"/>
        <v>0</v>
      </c>
      <c r="AL367" s="283">
        <f t="shared" si="2488"/>
        <v>0</v>
      </c>
      <c r="AM367" s="283">
        <f t="shared" si="2488"/>
        <v>0</v>
      </c>
      <c r="AN367" s="283">
        <f t="shared" si="2488"/>
        <v>0</v>
      </c>
      <c r="AO367" s="283">
        <f t="shared" si="2488"/>
        <v>0</v>
      </c>
      <c r="AP367" s="283">
        <f t="shared" si="2488"/>
        <v>0</v>
      </c>
      <c r="AQ367" s="283">
        <f t="shared" si="2488"/>
        <v>0</v>
      </c>
      <c r="AR367" s="283">
        <f t="shared" si="2488"/>
        <v>0</v>
      </c>
      <c r="AS367" s="283">
        <f t="shared" si="2488"/>
        <v>0</v>
      </c>
      <c r="AT367" s="283">
        <f t="shared" si="2488"/>
        <v>0</v>
      </c>
      <c r="AU367" s="283">
        <f t="shared" si="2488"/>
        <v>0</v>
      </c>
      <c r="AV367" s="283">
        <f t="shared" si="2488"/>
        <v>0</v>
      </c>
      <c r="AW367" s="283">
        <f t="shared" si="2488"/>
        <v>0</v>
      </c>
      <c r="AX367" s="283">
        <f t="shared" si="2488"/>
        <v>0</v>
      </c>
      <c r="AY367" s="283">
        <f t="shared" si="2488"/>
        <v>0</v>
      </c>
      <c r="AZ367" s="283">
        <f t="shared" si="2488"/>
        <v>0</v>
      </c>
      <c r="BA367" s="283">
        <f t="shared" si="2488"/>
        <v>0</v>
      </c>
      <c r="BB367" s="283">
        <f t="shared" si="2488"/>
        <v>0</v>
      </c>
      <c r="BC367" s="283">
        <f t="shared" si="2488"/>
        <v>0</v>
      </c>
      <c r="BD367" s="283">
        <f t="shared" si="2488"/>
        <v>0</v>
      </c>
      <c r="BE367" s="283">
        <f t="shared" si="2488"/>
        <v>0</v>
      </c>
      <c r="BF367" s="283">
        <f t="shared" si="2488"/>
        <v>0</v>
      </c>
      <c r="BG367" s="283">
        <f t="shared" si="2488"/>
        <v>0</v>
      </c>
      <c r="BH367" s="283">
        <f t="shared" si="2488"/>
        <v>0</v>
      </c>
      <c r="BI367" s="283">
        <f t="shared" si="2488"/>
        <v>0</v>
      </c>
      <c r="BJ367" s="283">
        <f t="shared" ref="BJ367:BU367" si="2489">MIN((BJ184*$B$62)+(BJ186*$C$62)+(BJ188*$D$62), 100)</f>
        <v>0</v>
      </c>
      <c r="BK367" s="283">
        <f t="shared" si="2489"/>
        <v>0</v>
      </c>
      <c r="BL367" s="283">
        <f t="shared" si="2489"/>
        <v>0</v>
      </c>
      <c r="BM367" s="283">
        <f t="shared" si="2489"/>
        <v>0</v>
      </c>
      <c r="BN367" s="283">
        <f t="shared" si="2489"/>
        <v>0</v>
      </c>
      <c r="BO367" s="283">
        <f t="shared" si="2489"/>
        <v>0</v>
      </c>
      <c r="BP367" s="283">
        <f t="shared" si="2489"/>
        <v>0</v>
      </c>
      <c r="BQ367" s="283">
        <f t="shared" si="2489"/>
        <v>0</v>
      </c>
      <c r="BR367" s="283">
        <f t="shared" si="2489"/>
        <v>0</v>
      </c>
      <c r="BS367" s="283">
        <f t="shared" si="2489"/>
        <v>0</v>
      </c>
      <c r="BT367" s="283">
        <f t="shared" si="2489"/>
        <v>0</v>
      </c>
      <c r="BU367" s="283">
        <f t="shared" si="2489"/>
        <v>0</v>
      </c>
    </row>
    <row r="368" spans="1:73" ht="15.75" customHeight="1" x14ac:dyDescent="0.2">
      <c r="A368" s="63" t="s">
        <v>801</v>
      </c>
      <c r="B368" s="63"/>
      <c r="C368" s="63"/>
      <c r="D368" s="63"/>
      <c r="E368" s="63"/>
      <c r="F368" s="283">
        <f>MIN((F202*$B$62)+(F204*$C$62)+(F206*$D$62), 100)</f>
        <v>0</v>
      </c>
      <c r="G368" s="283">
        <f t="shared" ref="G368:BI368" si="2490">MIN((G202*$B$62)+(G204*$C$62)+(G206*$D$62), 100)</f>
        <v>0</v>
      </c>
      <c r="H368" s="283">
        <f t="shared" si="2490"/>
        <v>0</v>
      </c>
      <c r="I368" s="283">
        <f t="shared" si="2490"/>
        <v>0</v>
      </c>
      <c r="J368" s="283">
        <f t="shared" si="2490"/>
        <v>0</v>
      </c>
      <c r="K368" s="283">
        <f t="shared" si="2490"/>
        <v>0</v>
      </c>
      <c r="L368" s="283">
        <f t="shared" si="2490"/>
        <v>0</v>
      </c>
      <c r="M368" s="283">
        <f t="shared" si="2490"/>
        <v>0</v>
      </c>
      <c r="N368" s="283">
        <f t="shared" si="2490"/>
        <v>0</v>
      </c>
      <c r="O368" s="283">
        <f t="shared" si="2490"/>
        <v>0</v>
      </c>
      <c r="P368" s="283">
        <f t="shared" si="2490"/>
        <v>0</v>
      </c>
      <c r="Q368" s="283">
        <f t="shared" si="2490"/>
        <v>0</v>
      </c>
      <c r="R368" s="283">
        <f t="shared" si="2490"/>
        <v>0</v>
      </c>
      <c r="S368" s="283">
        <f t="shared" si="2490"/>
        <v>0</v>
      </c>
      <c r="T368" s="283">
        <f t="shared" si="2490"/>
        <v>0</v>
      </c>
      <c r="U368" s="283">
        <f t="shared" si="2490"/>
        <v>0</v>
      </c>
      <c r="V368" s="283">
        <f t="shared" si="2490"/>
        <v>0</v>
      </c>
      <c r="W368" s="283">
        <f t="shared" si="2490"/>
        <v>0</v>
      </c>
      <c r="X368" s="283">
        <f t="shared" si="2490"/>
        <v>0</v>
      </c>
      <c r="Y368" s="283">
        <f t="shared" si="2490"/>
        <v>0</v>
      </c>
      <c r="Z368" s="283">
        <f t="shared" si="2490"/>
        <v>0</v>
      </c>
      <c r="AA368" s="283">
        <f t="shared" si="2490"/>
        <v>0</v>
      </c>
      <c r="AB368" s="283">
        <f t="shared" si="2490"/>
        <v>0</v>
      </c>
      <c r="AC368" s="283">
        <f t="shared" si="2490"/>
        <v>0</v>
      </c>
      <c r="AD368" s="283">
        <f t="shared" si="2490"/>
        <v>0</v>
      </c>
      <c r="AE368" s="283">
        <f t="shared" si="2490"/>
        <v>0</v>
      </c>
      <c r="AF368" s="283">
        <f t="shared" si="2490"/>
        <v>0</v>
      </c>
      <c r="AG368" s="283">
        <f t="shared" si="2490"/>
        <v>0</v>
      </c>
      <c r="AH368" s="283">
        <f t="shared" si="2490"/>
        <v>0</v>
      </c>
      <c r="AI368" s="283">
        <f t="shared" si="2490"/>
        <v>0</v>
      </c>
      <c r="AJ368" s="283">
        <f t="shared" si="2490"/>
        <v>0</v>
      </c>
      <c r="AK368" s="283">
        <f t="shared" si="2490"/>
        <v>0</v>
      </c>
      <c r="AL368" s="283">
        <f t="shared" si="2490"/>
        <v>0</v>
      </c>
      <c r="AM368" s="283">
        <f t="shared" si="2490"/>
        <v>0</v>
      </c>
      <c r="AN368" s="283">
        <f t="shared" si="2490"/>
        <v>0</v>
      </c>
      <c r="AO368" s="283">
        <f t="shared" si="2490"/>
        <v>0</v>
      </c>
      <c r="AP368" s="283">
        <f t="shared" si="2490"/>
        <v>0</v>
      </c>
      <c r="AQ368" s="283">
        <f t="shared" si="2490"/>
        <v>0</v>
      </c>
      <c r="AR368" s="283">
        <f t="shared" si="2490"/>
        <v>0</v>
      </c>
      <c r="AS368" s="283">
        <f t="shared" si="2490"/>
        <v>0</v>
      </c>
      <c r="AT368" s="283">
        <f t="shared" si="2490"/>
        <v>0</v>
      </c>
      <c r="AU368" s="283">
        <f t="shared" si="2490"/>
        <v>0</v>
      </c>
      <c r="AV368" s="283">
        <f t="shared" si="2490"/>
        <v>0</v>
      </c>
      <c r="AW368" s="283">
        <f t="shared" si="2490"/>
        <v>0</v>
      </c>
      <c r="AX368" s="283">
        <f t="shared" si="2490"/>
        <v>0</v>
      </c>
      <c r="AY368" s="283">
        <f t="shared" si="2490"/>
        <v>0</v>
      </c>
      <c r="AZ368" s="283">
        <f t="shared" si="2490"/>
        <v>0</v>
      </c>
      <c r="BA368" s="283">
        <f t="shared" si="2490"/>
        <v>0</v>
      </c>
      <c r="BB368" s="283">
        <f t="shared" si="2490"/>
        <v>0</v>
      </c>
      <c r="BC368" s="283">
        <f t="shared" si="2490"/>
        <v>0</v>
      </c>
      <c r="BD368" s="283">
        <f t="shared" si="2490"/>
        <v>0</v>
      </c>
      <c r="BE368" s="283">
        <f t="shared" si="2490"/>
        <v>0</v>
      </c>
      <c r="BF368" s="283">
        <f t="shared" si="2490"/>
        <v>0</v>
      </c>
      <c r="BG368" s="283">
        <f t="shared" si="2490"/>
        <v>0</v>
      </c>
      <c r="BH368" s="283">
        <f t="shared" si="2490"/>
        <v>0</v>
      </c>
      <c r="BI368" s="283">
        <f t="shared" si="2490"/>
        <v>0</v>
      </c>
      <c r="BJ368" s="283">
        <f t="shared" ref="BJ368:BU368" si="2491">MIN((BJ202*$B$62)+(BJ204*$C$62)+(BJ206*$D$62), 100)</f>
        <v>0</v>
      </c>
      <c r="BK368" s="283">
        <f t="shared" si="2491"/>
        <v>0</v>
      </c>
      <c r="BL368" s="283">
        <f t="shared" si="2491"/>
        <v>0</v>
      </c>
      <c r="BM368" s="283">
        <f t="shared" si="2491"/>
        <v>0</v>
      </c>
      <c r="BN368" s="283">
        <f t="shared" si="2491"/>
        <v>0</v>
      </c>
      <c r="BO368" s="283">
        <f t="shared" si="2491"/>
        <v>0</v>
      </c>
      <c r="BP368" s="283">
        <f t="shared" si="2491"/>
        <v>0</v>
      </c>
      <c r="BQ368" s="283">
        <f t="shared" si="2491"/>
        <v>0</v>
      </c>
      <c r="BR368" s="283">
        <f t="shared" si="2491"/>
        <v>0</v>
      </c>
      <c r="BS368" s="283">
        <f t="shared" si="2491"/>
        <v>0</v>
      </c>
      <c r="BT368" s="283">
        <f t="shared" si="2491"/>
        <v>0</v>
      </c>
      <c r="BU368" s="283">
        <f t="shared" si="2491"/>
        <v>0</v>
      </c>
    </row>
    <row r="369" spans="1:73" ht="15.75" customHeight="1" x14ac:dyDescent="0.2">
      <c r="A369" s="63" t="s">
        <v>802</v>
      </c>
      <c r="B369" s="63"/>
      <c r="C369" s="63"/>
      <c r="D369" s="63"/>
      <c r="E369" s="63"/>
      <c r="F369" s="283">
        <f>MIN((F220*$B$62)+(F222*$C$62)+(F224*$D$62), 100)</f>
        <v>0</v>
      </c>
      <c r="G369" s="283">
        <f t="shared" ref="G369:BI369" si="2492">MIN((G220*$B$62)+(G222*$C$62)+(G224*$D$62), 100)</f>
        <v>0</v>
      </c>
      <c r="H369" s="283">
        <f t="shared" si="2492"/>
        <v>0</v>
      </c>
      <c r="I369" s="283">
        <f t="shared" si="2492"/>
        <v>0</v>
      </c>
      <c r="J369" s="283">
        <f t="shared" si="2492"/>
        <v>0</v>
      </c>
      <c r="K369" s="283">
        <f t="shared" si="2492"/>
        <v>0</v>
      </c>
      <c r="L369" s="283">
        <f t="shared" si="2492"/>
        <v>0</v>
      </c>
      <c r="M369" s="283">
        <f t="shared" si="2492"/>
        <v>0</v>
      </c>
      <c r="N369" s="283">
        <f t="shared" si="2492"/>
        <v>0</v>
      </c>
      <c r="O369" s="283">
        <f t="shared" si="2492"/>
        <v>0</v>
      </c>
      <c r="P369" s="283">
        <f t="shared" si="2492"/>
        <v>0</v>
      </c>
      <c r="Q369" s="283">
        <f t="shared" si="2492"/>
        <v>0</v>
      </c>
      <c r="R369" s="283">
        <f t="shared" si="2492"/>
        <v>0</v>
      </c>
      <c r="S369" s="283">
        <f t="shared" si="2492"/>
        <v>0</v>
      </c>
      <c r="T369" s="283">
        <f t="shared" si="2492"/>
        <v>0</v>
      </c>
      <c r="U369" s="283">
        <f t="shared" si="2492"/>
        <v>0</v>
      </c>
      <c r="V369" s="283">
        <f t="shared" si="2492"/>
        <v>0</v>
      </c>
      <c r="W369" s="283">
        <f t="shared" si="2492"/>
        <v>0</v>
      </c>
      <c r="X369" s="283">
        <f t="shared" si="2492"/>
        <v>0</v>
      </c>
      <c r="Y369" s="283">
        <f t="shared" si="2492"/>
        <v>0</v>
      </c>
      <c r="Z369" s="283">
        <f t="shared" si="2492"/>
        <v>0</v>
      </c>
      <c r="AA369" s="283">
        <f t="shared" si="2492"/>
        <v>0</v>
      </c>
      <c r="AB369" s="283">
        <f t="shared" si="2492"/>
        <v>0</v>
      </c>
      <c r="AC369" s="283">
        <f t="shared" si="2492"/>
        <v>0</v>
      </c>
      <c r="AD369" s="283">
        <f t="shared" si="2492"/>
        <v>0</v>
      </c>
      <c r="AE369" s="283">
        <f t="shared" si="2492"/>
        <v>0</v>
      </c>
      <c r="AF369" s="283">
        <f t="shared" si="2492"/>
        <v>0</v>
      </c>
      <c r="AG369" s="283">
        <f t="shared" si="2492"/>
        <v>0</v>
      </c>
      <c r="AH369" s="283">
        <f t="shared" si="2492"/>
        <v>0</v>
      </c>
      <c r="AI369" s="283">
        <f t="shared" si="2492"/>
        <v>0</v>
      </c>
      <c r="AJ369" s="283">
        <f t="shared" si="2492"/>
        <v>0</v>
      </c>
      <c r="AK369" s="283">
        <f t="shared" si="2492"/>
        <v>0</v>
      </c>
      <c r="AL369" s="283">
        <f t="shared" si="2492"/>
        <v>0</v>
      </c>
      <c r="AM369" s="283">
        <f t="shared" si="2492"/>
        <v>0</v>
      </c>
      <c r="AN369" s="283">
        <f t="shared" si="2492"/>
        <v>0</v>
      </c>
      <c r="AO369" s="283">
        <f t="shared" si="2492"/>
        <v>0</v>
      </c>
      <c r="AP369" s="283">
        <f t="shared" si="2492"/>
        <v>0</v>
      </c>
      <c r="AQ369" s="283">
        <f t="shared" si="2492"/>
        <v>0</v>
      </c>
      <c r="AR369" s="283">
        <f t="shared" si="2492"/>
        <v>0</v>
      </c>
      <c r="AS369" s="283">
        <f t="shared" si="2492"/>
        <v>0</v>
      </c>
      <c r="AT369" s="283">
        <f t="shared" si="2492"/>
        <v>0</v>
      </c>
      <c r="AU369" s="283">
        <f t="shared" si="2492"/>
        <v>0</v>
      </c>
      <c r="AV369" s="283">
        <f t="shared" si="2492"/>
        <v>0</v>
      </c>
      <c r="AW369" s="283">
        <f t="shared" si="2492"/>
        <v>0</v>
      </c>
      <c r="AX369" s="283">
        <f t="shared" si="2492"/>
        <v>0</v>
      </c>
      <c r="AY369" s="283">
        <f t="shared" si="2492"/>
        <v>0</v>
      </c>
      <c r="AZ369" s="283">
        <f t="shared" si="2492"/>
        <v>0</v>
      </c>
      <c r="BA369" s="283">
        <f t="shared" si="2492"/>
        <v>0</v>
      </c>
      <c r="BB369" s="283">
        <f t="shared" si="2492"/>
        <v>0</v>
      </c>
      <c r="BC369" s="283">
        <f t="shared" si="2492"/>
        <v>0</v>
      </c>
      <c r="BD369" s="283">
        <f t="shared" si="2492"/>
        <v>0</v>
      </c>
      <c r="BE369" s="283">
        <f t="shared" si="2492"/>
        <v>0</v>
      </c>
      <c r="BF369" s="283">
        <f t="shared" si="2492"/>
        <v>0</v>
      </c>
      <c r="BG369" s="283">
        <f t="shared" si="2492"/>
        <v>0</v>
      </c>
      <c r="BH369" s="283">
        <f t="shared" si="2492"/>
        <v>0</v>
      </c>
      <c r="BI369" s="283">
        <f t="shared" si="2492"/>
        <v>0</v>
      </c>
      <c r="BJ369" s="283">
        <f t="shared" ref="BJ369:BU369" si="2493">MIN((BJ220*$B$62)+(BJ222*$C$62)+(BJ224*$D$62), 100)</f>
        <v>0</v>
      </c>
      <c r="BK369" s="283">
        <f t="shared" si="2493"/>
        <v>0</v>
      </c>
      <c r="BL369" s="283">
        <f t="shared" si="2493"/>
        <v>0</v>
      </c>
      <c r="BM369" s="283">
        <f t="shared" si="2493"/>
        <v>0</v>
      </c>
      <c r="BN369" s="283">
        <f t="shared" si="2493"/>
        <v>0</v>
      </c>
      <c r="BO369" s="283">
        <f t="shared" si="2493"/>
        <v>0</v>
      </c>
      <c r="BP369" s="283">
        <f t="shared" si="2493"/>
        <v>0</v>
      </c>
      <c r="BQ369" s="283">
        <f t="shared" si="2493"/>
        <v>0</v>
      </c>
      <c r="BR369" s="283">
        <f t="shared" si="2493"/>
        <v>0</v>
      </c>
      <c r="BS369" s="283">
        <f t="shared" si="2493"/>
        <v>0</v>
      </c>
      <c r="BT369" s="283">
        <f t="shared" si="2493"/>
        <v>0</v>
      </c>
      <c r="BU369" s="283">
        <f t="shared" si="2493"/>
        <v>0</v>
      </c>
    </row>
    <row r="370" spans="1:73" ht="15.75" customHeight="1" x14ac:dyDescent="0.2">
      <c r="A370" s="63" t="s">
        <v>803</v>
      </c>
      <c r="B370" s="63"/>
      <c r="C370" s="63"/>
      <c r="D370" s="63"/>
      <c r="E370" s="63"/>
      <c r="F370" s="283">
        <f>MIN((F238*$B$62)+(F240*$C$62)+(F242*$D$62), 100)</f>
        <v>0</v>
      </c>
      <c r="G370" s="283">
        <f t="shared" ref="G370:BI370" si="2494">MIN((G238*$B$62)+(G240*$C$62)+(G242*$D$62), 100)</f>
        <v>0</v>
      </c>
      <c r="H370" s="283">
        <f t="shared" si="2494"/>
        <v>0</v>
      </c>
      <c r="I370" s="283">
        <f t="shared" si="2494"/>
        <v>0</v>
      </c>
      <c r="J370" s="283">
        <f t="shared" si="2494"/>
        <v>0</v>
      </c>
      <c r="K370" s="283">
        <f t="shared" si="2494"/>
        <v>0</v>
      </c>
      <c r="L370" s="283">
        <f t="shared" si="2494"/>
        <v>0</v>
      </c>
      <c r="M370" s="283">
        <f t="shared" si="2494"/>
        <v>0</v>
      </c>
      <c r="N370" s="283">
        <f t="shared" si="2494"/>
        <v>0</v>
      </c>
      <c r="O370" s="283">
        <f t="shared" si="2494"/>
        <v>0</v>
      </c>
      <c r="P370" s="283">
        <f t="shared" si="2494"/>
        <v>0</v>
      </c>
      <c r="Q370" s="283">
        <f t="shared" si="2494"/>
        <v>0</v>
      </c>
      <c r="R370" s="283">
        <f t="shared" si="2494"/>
        <v>0</v>
      </c>
      <c r="S370" s="283">
        <f t="shared" si="2494"/>
        <v>0</v>
      </c>
      <c r="T370" s="283">
        <f t="shared" si="2494"/>
        <v>0</v>
      </c>
      <c r="U370" s="283">
        <f t="shared" si="2494"/>
        <v>0</v>
      </c>
      <c r="V370" s="283">
        <f t="shared" si="2494"/>
        <v>0</v>
      </c>
      <c r="W370" s="283">
        <f t="shared" si="2494"/>
        <v>0</v>
      </c>
      <c r="X370" s="283">
        <f t="shared" si="2494"/>
        <v>0</v>
      </c>
      <c r="Y370" s="283">
        <f t="shared" si="2494"/>
        <v>0</v>
      </c>
      <c r="Z370" s="283">
        <f t="shared" si="2494"/>
        <v>0</v>
      </c>
      <c r="AA370" s="283">
        <f t="shared" si="2494"/>
        <v>0</v>
      </c>
      <c r="AB370" s="283">
        <f t="shared" si="2494"/>
        <v>0</v>
      </c>
      <c r="AC370" s="283">
        <f t="shared" si="2494"/>
        <v>0</v>
      </c>
      <c r="AD370" s="283">
        <f t="shared" si="2494"/>
        <v>0</v>
      </c>
      <c r="AE370" s="283">
        <f t="shared" si="2494"/>
        <v>0</v>
      </c>
      <c r="AF370" s="283">
        <f t="shared" si="2494"/>
        <v>0</v>
      </c>
      <c r="AG370" s="283">
        <f t="shared" si="2494"/>
        <v>0</v>
      </c>
      <c r="AH370" s="283">
        <f t="shared" si="2494"/>
        <v>0</v>
      </c>
      <c r="AI370" s="283">
        <f t="shared" si="2494"/>
        <v>0</v>
      </c>
      <c r="AJ370" s="283">
        <f t="shared" si="2494"/>
        <v>0</v>
      </c>
      <c r="AK370" s="283">
        <f t="shared" si="2494"/>
        <v>0</v>
      </c>
      <c r="AL370" s="283">
        <f t="shared" si="2494"/>
        <v>0</v>
      </c>
      <c r="AM370" s="283">
        <f t="shared" si="2494"/>
        <v>0</v>
      </c>
      <c r="AN370" s="283">
        <f t="shared" si="2494"/>
        <v>0</v>
      </c>
      <c r="AO370" s="283">
        <f t="shared" si="2494"/>
        <v>0</v>
      </c>
      <c r="AP370" s="283">
        <f t="shared" si="2494"/>
        <v>0</v>
      </c>
      <c r="AQ370" s="283">
        <f t="shared" si="2494"/>
        <v>0</v>
      </c>
      <c r="AR370" s="283">
        <f t="shared" si="2494"/>
        <v>0</v>
      </c>
      <c r="AS370" s="283">
        <f t="shared" si="2494"/>
        <v>0</v>
      </c>
      <c r="AT370" s="283">
        <f t="shared" si="2494"/>
        <v>0</v>
      </c>
      <c r="AU370" s="283">
        <f t="shared" si="2494"/>
        <v>0</v>
      </c>
      <c r="AV370" s="283">
        <f t="shared" si="2494"/>
        <v>0</v>
      </c>
      <c r="AW370" s="283">
        <f t="shared" si="2494"/>
        <v>0</v>
      </c>
      <c r="AX370" s="283">
        <f t="shared" si="2494"/>
        <v>0</v>
      </c>
      <c r="AY370" s="283">
        <f t="shared" si="2494"/>
        <v>0</v>
      </c>
      <c r="AZ370" s="283">
        <f t="shared" si="2494"/>
        <v>0</v>
      </c>
      <c r="BA370" s="283">
        <f t="shared" si="2494"/>
        <v>0</v>
      </c>
      <c r="BB370" s="283">
        <f t="shared" si="2494"/>
        <v>0</v>
      </c>
      <c r="BC370" s="283">
        <f t="shared" si="2494"/>
        <v>0</v>
      </c>
      <c r="BD370" s="283">
        <f t="shared" si="2494"/>
        <v>0</v>
      </c>
      <c r="BE370" s="283">
        <f t="shared" si="2494"/>
        <v>0</v>
      </c>
      <c r="BF370" s="283">
        <f t="shared" si="2494"/>
        <v>0</v>
      </c>
      <c r="BG370" s="283">
        <f t="shared" si="2494"/>
        <v>0</v>
      </c>
      <c r="BH370" s="283">
        <f t="shared" si="2494"/>
        <v>0</v>
      </c>
      <c r="BI370" s="283">
        <f t="shared" si="2494"/>
        <v>0</v>
      </c>
      <c r="BJ370" s="283">
        <f t="shared" ref="BJ370:BU370" si="2495">MIN((BJ238*$B$62)+(BJ240*$C$62)+(BJ242*$D$62), 100)</f>
        <v>0</v>
      </c>
      <c r="BK370" s="283">
        <f t="shared" si="2495"/>
        <v>0</v>
      </c>
      <c r="BL370" s="283">
        <f t="shared" si="2495"/>
        <v>0</v>
      </c>
      <c r="BM370" s="283">
        <f t="shared" si="2495"/>
        <v>0</v>
      </c>
      <c r="BN370" s="283">
        <f t="shared" si="2495"/>
        <v>0</v>
      </c>
      <c r="BO370" s="283">
        <f t="shared" si="2495"/>
        <v>0</v>
      </c>
      <c r="BP370" s="283">
        <f t="shared" si="2495"/>
        <v>0</v>
      </c>
      <c r="BQ370" s="283">
        <f t="shared" si="2495"/>
        <v>0</v>
      </c>
      <c r="BR370" s="283">
        <f t="shared" si="2495"/>
        <v>0</v>
      </c>
      <c r="BS370" s="283">
        <f t="shared" si="2495"/>
        <v>0</v>
      </c>
      <c r="BT370" s="283">
        <f t="shared" si="2495"/>
        <v>0</v>
      </c>
      <c r="BU370" s="283">
        <f t="shared" si="2495"/>
        <v>0</v>
      </c>
    </row>
    <row r="371" spans="1:73" ht="15.75" customHeight="1" x14ac:dyDescent="0.2">
      <c r="A371" s="63" t="s">
        <v>804</v>
      </c>
      <c r="B371" s="63"/>
      <c r="C371" s="63"/>
      <c r="D371" s="63"/>
      <c r="E371" s="63"/>
      <c r="F371" s="283">
        <f>MIN((F256*$B$62)+(F258*$C$62)+(F260*$D$62), 100)</f>
        <v>0</v>
      </c>
      <c r="G371" s="283">
        <f t="shared" ref="G371:BI371" si="2496">MIN((G256*$B$62)+(G258*$C$62)+(G260*$D$62), 100)</f>
        <v>0</v>
      </c>
      <c r="H371" s="283">
        <f t="shared" si="2496"/>
        <v>0</v>
      </c>
      <c r="I371" s="283">
        <f t="shared" si="2496"/>
        <v>0</v>
      </c>
      <c r="J371" s="283">
        <f t="shared" si="2496"/>
        <v>0</v>
      </c>
      <c r="K371" s="283">
        <f t="shared" si="2496"/>
        <v>0</v>
      </c>
      <c r="L371" s="283">
        <f t="shared" si="2496"/>
        <v>0</v>
      </c>
      <c r="M371" s="283">
        <f t="shared" si="2496"/>
        <v>0</v>
      </c>
      <c r="N371" s="283">
        <f t="shared" si="2496"/>
        <v>0</v>
      </c>
      <c r="O371" s="283">
        <f t="shared" si="2496"/>
        <v>0</v>
      </c>
      <c r="P371" s="283">
        <f t="shared" si="2496"/>
        <v>0</v>
      </c>
      <c r="Q371" s="283">
        <f t="shared" si="2496"/>
        <v>0</v>
      </c>
      <c r="R371" s="283">
        <f t="shared" si="2496"/>
        <v>0</v>
      </c>
      <c r="S371" s="283">
        <f t="shared" si="2496"/>
        <v>0</v>
      </c>
      <c r="T371" s="283">
        <f t="shared" si="2496"/>
        <v>0</v>
      </c>
      <c r="U371" s="283">
        <f t="shared" si="2496"/>
        <v>0</v>
      </c>
      <c r="V371" s="283">
        <f t="shared" si="2496"/>
        <v>0</v>
      </c>
      <c r="W371" s="283">
        <f t="shared" si="2496"/>
        <v>0</v>
      </c>
      <c r="X371" s="283">
        <f t="shared" si="2496"/>
        <v>0</v>
      </c>
      <c r="Y371" s="283">
        <f t="shared" si="2496"/>
        <v>0</v>
      </c>
      <c r="Z371" s="283">
        <f t="shared" si="2496"/>
        <v>0</v>
      </c>
      <c r="AA371" s="283">
        <f t="shared" si="2496"/>
        <v>0</v>
      </c>
      <c r="AB371" s="283">
        <f t="shared" si="2496"/>
        <v>0</v>
      </c>
      <c r="AC371" s="283">
        <f t="shared" si="2496"/>
        <v>0</v>
      </c>
      <c r="AD371" s="283">
        <f t="shared" si="2496"/>
        <v>0</v>
      </c>
      <c r="AE371" s="283">
        <f t="shared" si="2496"/>
        <v>0</v>
      </c>
      <c r="AF371" s="283">
        <f t="shared" si="2496"/>
        <v>0</v>
      </c>
      <c r="AG371" s="283">
        <f t="shared" si="2496"/>
        <v>0</v>
      </c>
      <c r="AH371" s="283">
        <f t="shared" si="2496"/>
        <v>0</v>
      </c>
      <c r="AI371" s="283">
        <f t="shared" si="2496"/>
        <v>0</v>
      </c>
      <c r="AJ371" s="283">
        <f t="shared" si="2496"/>
        <v>0</v>
      </c>
      <c r="AK371" s="283">
        <f t="shared" si="2496"/>
        <v>0</v>
      </c>
      <c r="AL371" s="283">
        <f t="shared" si="2496"/>
        <v>0</v>
      </c>
      <c r="AM371" s="283">
        <f t="shared" si="2496"/>
        <v>0</v>
      </c>
      <c r="AN371" s="283">
        <f t="shared" si="2496"/>
        <v>0</v>
      </c>
      <c r="AO371" s="283">
        <f t="shared" si="2496"/>
        <v>0</v>
      </c>
      <c r="AP371" s="283">
        <f t="shared" si="2496"/>
        <v>0</v>
      </c>
      <c r="AQ371" s="283">
        <f t="shared" si="2496"/>
        <v>0</v>
      </c>
      <c r="AR371" s="283">
        <f t="shared" si="2496"/>
        <v>0</v>
      </c>
      <c r="AS371" s="283">
        <f t="shared" si="2496"/>
        <v>0</v>
      </c>
      <c r="AT371" s="283">
        <f t="shared" si="2496"/>
        <v>0</v>
      </c>
      <c r="AU371" s="283">
        <f t="shared" si="2496"/>
        <v>0</v>
      </c>
      <c r="AV371" s="283">
        <f t="shared" si="2496"/>
        <v>0</v>
      </c>
      <c r="AW371" s="283">
        <f t="shared" si="2496"/>
        <v>0</v>
      </c>
      <c r="AX371" s="283">
        <f t="shared" si="2496"/>
        <v>0</v>
      </c>
      <c r="AY371" s="283">
        <f t="shared" si="2496"/>
        <v>0</v>
      </c>
      <c r="AZ371" s="283">
        <f t="shared" si="2496"/>
        <v>0</v>
      </c>
      <c r="BA371" s="283">
        <f t="shared" si="2496"/>
        <v>0</v>
      </c>
      <c r="BB371" s="283">
        <f t="shared" si="2496"/>
        <v>0</v>
      </c>
      <c r="BC371" s="283">
        <f t="shared" si="2496"/>
        <v>0</v>
      </c>
      <c r="BD371" s="283">
        <f t="shared" si="2496"/>
        <v>0</v>
      </c>
      <c r="BE371" s="283">
        <f t="shared" si="2496"/>
        <v>0</v>
      </c>
      <c r="BF371" s="283">
        <f t="shared" si="2496"/>
        <v>0</v>
      </c>
      <c r="BG371" s="283">
        <f t="shared" si="2496"/>
        <v>0</v>
      </c>
      <c r="BH371" s="283">
        <f t="shared" si="2496"/>
        <v>0</v>
      </c>
      <c r="BI371" s="283">
        <f t="shared" si="2496"/>
        <v>0</v>
      </c>
      <c r="BJ371" s="283">
        <f t="shared" ref="BJ371:BU371" si="2497">MIN((BJ256*$B$62)+(BJ258*$C$62)+(BJ260*$D$62), 100)</f>
        <v>0</v>
      </c>
      <c r="BK371" s="283">
        <f t="shared" si="2497"/>
        <v>0</v>
      </c>
      <c r="BL371" s="283">
        <f t="shared" si="2497"/>
        <v>0</v>
      </c>
      <c r="BM371" s="283">
        <f t="shared" si="2497"/>
        <v>0</v>
      </c>
      <c r="BN371" s="283">
        <f t="shared" si="2497"/>
        <v>0</v>
      </c>
      <c r="BO371" s="283">
        <f t="shared" si="2497"/>
        <v>0</v>
      </c>
      <c r="BP371" s="283">
        <f t="shared" si="2497"/>
        <v>0</v>
      </c>
      <c r="BQ371" s="283">
        <f t="shared" si="2497"/>
        <v>0</v>
      </c>
      <c r="BR371" s="283">
        <f t="shared" si="2497"/>
        <v>0</v>
      </c>
      <c r="BS371" s="283">
        <f t="shared" si="2497"/>
        <v>0</v>
      </c>
      <c r="BT371" s="283">
        <f t="shared" si="2497"/>
        <v>0</v>
      </c>
      <c r="BU371" s="283">
        <f t="shared" si="2497"/>
        <v>0</v>
      </c>
    </row>
    <row r="372" spans="1:73" ht="15.75" customHeight="1" x14ac:dyDescent="0.2">
      <c r="A372" s="63" t="s">
        <v>805</v>
      </c>
      <c r="B372" s="63"/>
      <c r="C372" s="63"/>
      <c r="D372" s="63"/>
      <c r="E372" s="63"/>
      <c r="F372" s="283">
        <f>MIN((F274*$B$62)+(F276*$C$62)+(F278*$D$62), 100)</f>
        <v>0</v>
      </c>
      <c r="G372" s="283">
        <f t="shared" ref="G372:BI372" si="2498">MIN((G274*$B$62)+(G276*$C$62)+(G278*$D$62), 100)</f>
        <v>0</v>
      </c>
      <c r="H372" s="283">
        <f t="shared" si="2498"/>
        <v>0</v>
      </c>
      <c r="I372" s="283">
        <f t="shared" si="2498"/>
        <v>0</v>
      </c>
      <c r="J372" s="283">
        <f t="shared" si="2498"/>
        <v>0</v>
      </c>
      <c r="K372" s="283">
        <f t="shared" si="2498"/>
        <v>0</v>
      </c>
      <c r="L372" s="283">
        <f t="shared" si="2498"/>
        <v>0</v>
      </c>
      <c r="M372" s="283">
        <f t="shared" si="2498"/>
        <v>0</v>
      </c>
      <c r="N372" s="283">
        <f t="shared" si="2498"/>
        <v>0</v>
      </c>
      <c r="O372" s="283">
        <f t="shared" si="2498"/>
        <v>0</v>
      </c>
      <c r="P372" s="283">
        <f t="shared" si="2498"/>
        <v>0</v>
      </c>
      <c r="Q372" s="283">
        <f t="shared" si="2498"/>
        <v>0</v>
      </c>
      <c r="R372" s="283">
        <f t="shared" si="2498"/>
        <v>0</v>
      </c>
      <c r="S372" s="283">
        <f t="shared" si="2498"/>
        <v>0</v>
      </c>
      <c r="T372" s="283">
        <f t="shared" si="2498"/>
        <v>0</v>
      </c>
      <c r="U372" s="283">
        <f t="shared" si="2498"/>
        <v>0</v>
      </c>
      <c r="V372" s="283">
        <f t="shared" si="2498"/>
        <v>0</v>
      </c>
      <c r="W372" s="283">
        <f t="shared" si="2498"/>
        <v>0</v>
      </c>
      <c r="X372" s="283">
        <f t="shared" si="2498"/>
        <v>0</v>
      </c>
      <c r="Y372" s="283">
        <f t="shared" si="2498"/>
        <v>0</v>
      </c>
      <c r="Z372" s="283">
        <f t="shared" si="2498"/>
        <v>0</v>
      </c>
      <c r="AA372" s="283">
        <f t="shared" si="2498"/>
        <v>0</v>
      </c>
      <c r="AB372" s="283">
        <f t="shared" si="2498"/>
        <v>0</v>
      </c>
      <c r="AC372" s="283">
        <f t="shared" si="2498"/>
        <v>0</v>
      </c>
      <c r="AD372" s="283">
        <f t="shared" si="2498"/>
        <v>0</v>
      </c>
      <c r="AE372" s="283">
        <f t="shared" si="2498"/>
        <v>0</v>
      </c>
      <c r="AF372" s="283">
        <f t="shared" si="2498"/>
        <v>0</v>
      </c>
      <c r="AG372" s="283">
        <f t="shared" si="2498"/>
        <v>0</v>
      </c>
      <c r="AH372" s="283">
        <f t="shared" si="2498"/>
        <v>0</v>
      </c>
      <c r="AI372" s="283">
        <f t="shared" si="2498"/>
        <v>0</v>
      </c>
      <c r="AJ372" s="283">
        <f t="shared" si="2498"/>
        <v>0</v>
      </c>
      <c r="AK372" s="283">
        <f t="shared" si="2498"/>
        <v>0</v>
      </c>
      <c r="AL372" s="283">
        <f t="shared" si="2498"/>
        <v>0</v>
      </c>
      <c r="AM372" s="283">
        <f t="shared" si="2498"/>
        <v>0</v>
      </c>
      <c r="AN372" s="283">
        <f t="shared" si="2498"/>
        <v>0</v>
      </c>
      <c r="AO372" s="283">
        <f t="shared" si="2498"/>
        <v>0</v>
      </c>
      <c r="AP372" s="283">
        <f t="shared" si="2498"/>
        <v>0</v>
      </c>
      <c r="AQ372" s="283">
        <f t="shared" si="2498"/>
        <v>0</v>
      </c>
      <c r="AR372" s="283">
        <f t="shared" si="2498"/>
        <v>0</v>
      </c>
      <c r="AS372" s="283">
        <f t="shared" si="2498"/>
        <v>0</v>
      </c>
      <c r="AT372" s="283">
        <f t="shared" si="2498"/>
        <v>0</v>
      </c>
      <c r="AU372" s="283">
        <f t="shared" si="2498"/>
        <v>0</v>
      </c>
      <c r="AV372" s="283">
        <f t="shared" si="2498"/>
        <v>0</v>
      </c>
      <c r="AW372" s="283">
        <f t="shared" si="2498"/>
        <v>0</v>
      </c>
      <c r="AX372" s="283">
        <f t="shared" si="2498"/>
        <v>0</v>
      </c>
      <c r="AY372" s="283">
        <f t="shared" si="2498"/>
        <v>0</v>
      </c>
      <c r="AZ372" s="283">
        <f t="shared" si="2498"/>
        <v>0</v>
      </c>
      <c r="BA372" s="283">
        <f t="shared" si="2498"/>
        <v>0</v>
      </c>
      <c r="BB372" s="283">
        <f t="shared" si="2498"/>
        <v>0</v>
      </c>
      <c r="BC372" s="283">
        <f t="shared" si="2498"/>
        <v>0</v>
      </c>
      <c r="BD372" s="283">
        <f t="shared" si="2498"/>
        <v>0</v>
      </c>
      <c r="BE372" s="283">
        <f t="shared" si="2498"/>
        <v>0</v>
      </c>
      <c r="BF372" s="283">
        <f t="shared" si="2498"/>
        <v>0</v>
      </c>
      <c r="BG372" s="283">
        <f t="shared" si="2498"/>
        <v>0</v>
      </c>
      <c r="BH372" s="283">
        <f t="shared" si="2498"/>
        <v>0</v>
      </c>
      <c r="BI372" s="283">
        <f t="shared" si="2498"/>
        <v>0</v>
      </c>
      <c r="BJ372" s="283">
        <f t="shared" ref="BJ372:BU372" si="2499">MIN((BJ274*$B$62)+(BJ276*$C$62)+(BJ278*$D$62), 100)</f>
        <v>0</v>
      </c>
      <c r="BK372" s="283">
        <f t="shared" si="2499"/>
        <v>0</v>
      </c>
      <c r="BL372" s="283">
        <f t="shared" si="2499"/>
        <v>0</v>
      </c>
      <c r="BM372" s="283">
        <f t="shared" si="2499"/>
        <v>0</v>
      </c>
      <c r="BN372" s="283">
        <f t="shared" si="2499"/>
        <v>0</v>
      </c>
      <c r="BO372" s="283">
        <f t="shared" si="2499"/>
        <v>0</v>
      </c>
      <c r="BP372" s="283">
        <f t="shared" si="2499"/>
        <v>0</v>
      </c>
      <c r="BQ372" s="283">
        <f t="shared" si="2499"/>
        <v>0</v>
      </c>
      <c r="BR372" s="283">
        <f t="shared" si="2499"/>
        <v>0</v>
      </c>
      <c r="BS372" s="283">
        <f t="shared" si="2499"/>
        <v>0</v>
      </c>
      <c r="BT372" s="283">
        <f t="shared" si="2499"/>
        <v>0</v>
      </c>
      <c r="BU372" s="283">
        <f t="shared" si="2499"/>
        <v>0</v>
      </c>
    </row>
    <row r="373" spans="1:73" ht="15.75" customHeight="1" thickBot="1" x14ac:dyDescent="0.25">
      <c r="A373" s="71" t="s">
        <v>445</v>
      </c>
      <c r="B373" s="63"/>
      <c r="C373" s="63"/>
      <c r="D373" s="63"/>
      <c r="E373" s="63"/>
      <c r="F373" s="290">
        <f>SUM(F361:F372)</f>
        <v>0</v>
      </c>
      <c r="G373" s="290">
        <f t="shared" ref="G373:BI373" si="2500">SUM(G361:G372)</f>
        <v>0</v>
      </c>
      <c r="H373" s="290">
        <f t="shared" si="2500"/>
        <v>0</v>
      </c>
      <c r="I373" s="290">
        <f t="shared" si="2500"/>
        <v>0</v>
      </c>
      <c r="J373" s="290">
        <f t="shared" si="2500"/>
        <v>0</v>
      </c>
      <c r="K373" s="290">
        <f t="shared" si="2500"/>
        <v>0</v>
      </c>
      <c r="L373" s="290">
        <f t="shared" si="2500"/>
        <v>0</v>
      </c>
      <c r="M373" s="290">
        <f t="shared" si="2500"/>
        <v>0</v>
      </c>
      <c r="N373" s="290">
        <f>SUM(N361:N372)</f>
        <v>15</v>
      </c>
      <c r="O373" s="290">
        <f t="shared" si="2500"/>
        <v>20</v>
      </c>
      <c r="P373" s="290">
        <f t="shared" si="2500"/>
        <v>25</v>
      </c>
      <c r="Q373" s="290">
        <f t="shared" si="2500"/>
        <v>90</v>
      </c>
      <c r="R373" s="290">
        <f t="shared" si="2500"/>
        <v>95</v>
      </c>
      <c r="S373" s="290">
        <f t="shared" si="2500"/>
        <v>105</v>
      </c>
      <c r="T373" s="290">
        <f t="shared" si="2500"/>
        <v>110</v>
      </c>
      <c r="U373" s="290">
        <f t="shared" si="2500"/>
        <v>110</v>
      </c>
      <c r="V373" s="290">
        <f t="shared" si="2500"/>
        <v>115</v>
      </c>
      <c r="W373" s="290">
        <f t="shared" si="2500"/>
        <v>120</v>
      </c>
      <c r="X373" s="290">
        <f t="shared" si="2500"/>
        <v>120</v>
      </c>
      <c r="Y373" s="290">
        <f t="shared" si="2500"/>
        <v>120</v>
      </c>
      <c r="Z373" s="290">
        <f t="shared" si="2500"/>
        <v>130</v>
      </c>
      <c r="AA373" s="290">
        <f t="shared" si="2500"/>
        <v>135</v>
      </c>
      <c r="AB373" s="290">
        <f t="shared" si="2500"/>
        <v>140</v>
      </c>
      <c r="AC373" s="290">
        <f t="shared" si="2500"/>
        <v>150</v>
      </c>
      <c r="AD373" s="290">
        <f t="shared" si="2500"/>
        <v>155</v>
      </c>
      <c r="AE373" s="290">
        <f t="shared" si="2500"/>
        <v>160</v>
      </c>
      <c r="AF373" s="290">
        <f t="shared" si="2500"/>
        <v>165</v>
      </c>
      <c r="AG373" s="290">
        <f t="shared" si="2500"/>
        <v>170</v>
      </c>
      <c r="AH373" s="290">
        <f t="shared" si="2500"/>
        <v>175</v>
      </c>
      <c r="AI373" s="290">
        <f t="shared" si="2500"/>
        <v>235</v>
      </c>
      <c r="AJ373" s="290">
        <f t="shared" si="2500"/>
        <v>270</v>
      </c>
      <c r="AK373" s="290">
        <f t="shared" si="2500"/>
        <v>275</v>
      </c>
      <c r="AL373" s="290">
        <f t="shared" si="2500"/>
        <v>275</v>
      </c>
      <c r="AM373" s="290">
        <f t="shared" si="2500"/>
        <v>340</v>
      </c>
      <c r="AN373" s="290">
        <f t="shared" si="2500"/>
        <v>365</v>
      </c>
      <c r="AO373" s="290">
        <f t="shared" si="2500"/>
        <v>420</v>
      </c>
      <c r="AP373" s="290">
        <f t="shared" si="2500"/>
        <v>435</v>
      </c>
      <c r="AQ373" s="290">
        <f t="shared" si="2500"/>
        <v>435</v>
      </c>
      <c r="AR373" s="290">
        <f t="shared" si="2500"/>
        <v>440</v>
      </c>
      <c r="AS373" s="290">
        <f t="shared" si="2500"/>
        <v>495</v>
      </c>
      <c r="AT373" s="290">
        <f t="shared" si="2500"/>
        <v>500</v>
      </c>
      <c r="AU373" s="290">
        <f t="shared" si="2500"/>
        <v>500</v>
      </c>
      <c r="AV373" s="290">
        <f t="shared" si="2500"/>
        <v>500</v>
      </c>
      <c r="AW373" s="290">
        <f t="shared" si="2500"/>
        <v>500</v>
      </c>
      <c r="AX373" s="290">
        <f t="shared" si="2500"/>
        <v>500</v>
      </c>
      <c r="AY373" s="290">
        <f t="shared" si="2500"/>
        <v>500</v>
      </c>
      <c r="AZ373" s="290">
        <f t="shared" si="2500"/>
        <v>500</v>
      </c>
      <c r="BA373" s="290">
        <f t="shared" si="2500"/>
        <v>500</v>
      </c>
      <c r="BB373" s="290">
        <f t="shared" si="2500"/>
        <v>500</v>
      </c>
      <c r="BC373" s="290">
        <f t="shared" si="2500"/>
        <v>500</v>
      </c>
      <c r="BD373" s="290">
        <f t="shared" si="2500"/>
        <v>500</v>
      </c>
      <c r="BE373" s="290">
        <f t="shared" si="2500"/>
        <v>500</v>
      </c>
      <c r="BF373" s="290">
        <f t="shared" si="2500"/>
        <v>500</v>
      </c>
      <c r="BG373" s="290">
        <f t="shared" si="2500"/>
        <v>500</v>
      </c>
      <c r="BH373" s="290">
        <f t="shared" si="2500"/>
        <v>500</v>
      </c>
      <c r="BI373" s="290">
        <f t="shared" si="2500"/>
        <v>500</v>
      </c>
      <c r="BJ373" s="290">
        <f t="shared" ref="BJ373:BU373" si="2501">SUM(BJ361:BJ372)</f>
        <v>500</v>
      </c>
      <c r="BK373" s="290">
        <f t="shared" si="2501"/>
        <v>500</v>
      </c>
      <c r="BL373" s="290">
        <f t="shared" si="2501"/>
        <v>500</v>
      </c>
      <c r="BM373" s="290">
        <f t="shared" si="2501"/>
        <v>500</v>
      </c>
      <c r="BN373" s="290">
        <f t="shared" si="2501"/>
        <v>500</v>
      </c>
      <c r="BO373" s="290">
        <f t="shared" si="2501"/>
        <v>500</v>
      </c>
      <c r="BP373" s="290">
        <f t="shared" si="2501"/>
        <v>500</v>
      </c>
      <c r="BQ373" s="290">
        <f t="shared" si="2501"/>
        <v>500</v>
      </c>
      <c r="BR373" s="290">
        <f t="shared" si="2501"/>
        <v>500</v>
      </c>
      <c r="BS373" s="290">
        <f t="shared" si="2501"/>
        <v>500</v>
      </c>
      <c r="BT373" s="290">
        <f t="shared" si="2501"/>
        <v>500</v>
      </c>
      <c r="BU373" s="290">
        <f t="shared" si="2501"/>
        <v>500</v>
      </c>
    </row>
    <row r="374" spans="1:73" ht="15.75" customHeight="1" thickTop="1" x14ac:dyDescent="0.2">
      <c r="A374" s="63"/>
      <c r="B374" s="63"/>
      <c r="C374" s="63"/>
      <c r="D374" s="63"/>
      <c r="E374" s="63"/>
      <c r="F374" s="63"/>
      <c r="G374" s="63"/>
      <c r="H374" s="63"/>
      <c r="I374" s="63"/>
      <c r="J374" s="63"/>
      <c r="K374" s="63"/>
      <c r="L374" s="63"/>
      <c r="M374" s="63"/>
      <c r="N374" s="63">
        <f>N373+35</f>
        <v>50</v>
      </c>
      <c r="O374" s="63">
        <f t="shared" ref="O374:BU374" si="2502">O373+35</f>
        <v>55</v>
      </c>
      <c r="P374" s="63">
        <f t="shared" si="2502"/>
        <v>60</v>
      </c>
      <c r="Q374" s="63">
        <f t="shared" si="2502"/>
        <v>125</v>
      </c>
      <c r="R374" s="63">
        <f t="shared" si="2502"/>
        <v>130</v>
      </c>
      <c r="S374" s="63">
        <f t="shared" si="2502"/>
        <v>140</v>
      </c>
      <c r="T374" s="63">
        <f t="shared" si="2502"/>
        <v>145</v>
      </c>
      <c r="U374" s="63">
        <f t="shared" si="2502"/>
        <v>145</v>
      </c>
      <c r="V374" s="63">
        <f t="shared" si="2502"/>
        <v>150</v>
      </c>
      <c r="W374" s="63">
        <f t="shared" si="2502"/>
        <v>155</v>
      </c>
      <c r="X374" s="63">
        <f t="shared" si="2502"/>
        <v>155</v>
      </c>
      <c r="Y374" s="63">
        <f t="shared" si="2502"/>
        <v>155</v>
      </c>
      <c r="Z374" s="63">
        <f t="shared" si="2502"/>
        <v>165</v>
      </c>
      <c r="AA374" s="63">
        <f t="shared" si="2502"/>
        <v>170</v>
      </c>
      <c r="AB374" s="63">
        <f t="shared" si="2502"/>
        <v>175</v>
      </c>
      <c r="AC374" s="63">
        <f t="shared" si="2502"/>
        <v>185</v>
      </c>
      <c r="AD374" s="63">
        <f t="shared" si="2502"/>
        <v>190</v>
      </c>
      <c r="AE374" s="63">
        <f t="shared" si="2502"/>
        <v>195</v>
      </c>
      <c r="AF374" s="63">
        <f t="shared" si="2502"/>
        <v>200</v>
      </c>
      <c r="AG374" s="63">
        <f t="shared" si="2502"/>
        <v>205</v>
      </c>
      <c r="AH374" s="63">
        <f t="shared" si="2502"/>
        <v>210</v>
      </c>
      <c r="AI374" s="63">
        <f t="shared" si="2502"/>
        <v>270</v>
      </c>
      <c r="AJ374" s="63">
        <f t="shared" si="2502"/>
        <v>305</v>
      </c>
      <c r="AK374" s="63">
        <f t="shared" si="2502"/>
        <v>310</v>
      </c>
      <c r="AL374" s="63">
        <f t="shared" si="2502"/>
        <v>310</v>
      </c>
      <c r="AM374" s="63">
        <f t="shared" si="2502"/>
        <v>375</v>
      </c>
      <c r="AN374" s="63">
        <f t="shared" si="2502"/>
        <v>400</v>
      </c>
      <c r="AO374" s="63">
        <f t="shared" si="2502"/>
        <v>455</v>
      </c>
      <c r="AP374" s="63">
        <f t="shared" si="2502"/>
        <v>470</v>
      </c>
      <c r="AQ374" s="63">
        <f t="shared" si="2502"/>
        <v>470</v>
      </c>
      <c r="AR374" s="63">
        <f t="shared" si="2502"/>
        <v>475</v>
      </c>
      <c r="AS374" s="63">
        <f t="shared" si="2502"/>
        <v>530</v>
      </c>
      <c r="AT374" s="63">
        <f t="shared" si="2502"/>
        <v>535</v>
      </c>
      <c r="AU374" s="63">
        <f t="shared" si="2502"/>
        <v>535</v>
      </c>
      <c r="AV374" s="63">
        <f t="shared" si="2502"/>
        <v>535</v>
      </c>
      <c r="AW374" s="63">
        <f t="shared" si="2502"/>
        <v>535</v>
      </c>
      <c r="AX374" s="63">
        <f t="shared" si="2502"/>
        <v>535</v>
      </c>
      <c r="AY374" s="63">
        <f t="shared" si="2502"/>
        <v>535</v>
      </c>
      <c r="AZ374" s="63">
        <f t="shared" si="2502"/>
        <v>535</v>
      </c>
      <c r="BA374" s="63">
        <f t="shared" si="2502"/>
        <v>535</v>
      </c>
      <c r="BB374" s="63">
        <f t="shared" si="2502"/>
        <v>535</v>
      </c>
      <c r="BC374" s="63">
        <f t="shared" si="2502"/>
        <v>535</v>
      </c>
      <c r="BD374" s="63">
        <f t="shared" si="2502"/>
        <v>535</v>
      </c>
      <c r="BE374" s="63">
        <f t="shared" si="2502"/>
        <v>535</v>
      </c>
      <c r="BF374" s="63">
        <f t="shared" si="2502"/>
        <v>535</v>
      </c>
      <c r="BG374" s="63">
        <f t="shared" si="2502"/>
        <v>535</v>
      </c>
      <c r="BH374" s="63">
        <f t="shared" si="2502"/>
        <v>535</v>
      </c>
      <c r="BI374" s="63">
        <f t="shared" si="2502"/>
        <v>535</v>
      </c>
      <c r="BJ374" s="63">
        <f t="shared" si="2502"/>
        <v>535</v>
      </c>
      <c r="BK374" s="63">
        <f t="shared" si="2502"/>
        <v>535</v>
      </c>
      <c r="BL374" s="63">
        <f t="shared" si="2502"/>
        <v>535</v>
      </c>
      <c r="BM374" s="63">
        <f t="shared" si="2502"/>
        <v>535</v>
      </c>
      <c r="BN374" s="63">
        <f t="shared" si="2502"/>
        <v>535</v>
      </c>
      <c r="BO374" s="63">
        <f t="shared" si="2502"/>
        <v>535</v>
      </c>
      <c r="BP374" s="63">
        <f t="shared" si="2502"/>
        <v>535</v>
      </c>
      <c r="BQ374" s="63">
        <f t="shared" si="2502"/>
        <v>535</v>
      </c>
      <c r="BR374" s="63">
        <f t="shared" si="2502"/>
        <v>535</v>
      </c>
      <c r="BS374" s="63">
        <f t="shared" si="2502"/>
        <v>535</v>
      </c>
      <c r="BT374" s="63">
        <f t="shared" si="2502"/>
        <v>535</v>
      </c>
      <c r="BU374" s="63">
        <f t="shared" si="2502"/>
        <v>535</v>
      </c>
    </row>
    <row r="375" spans="1:73" ht="15.75" customHeight="1" x14ac:dyDescent="0.2">
      <c r="A375" s="63"/>
      <c r="B375" s="63"/>
      <c r="C375" s="63"/>
      <c r="D375" s="63"/>
      <c r="E375" s="63"/>
      <c r="F375" s="63"/>
      <c r="G375" s="63"/>
      <c r="H375" s="63"/>
      <c r="I375" s="63"/>
      <c r="J375" s="63"/>
      <c r="K375" s="63"/>
      <c r="L375" s="63"/>
      <c r="M375" s="63"/>
      <c r="N375" s="63"/>
      <c r="O375" s="63"/>
      <c r="P375" s="63"/>
      <c r="Q375" s="63"/>
      <c r="R375" s="63"/>
      <c r="S375" s="63"/>
      <c r="T375" s="63"/>
      <c r="U375" s="63"/>
      <c r="V375" s="63"/>
      <c r="W375" s="63"/>
      <c r="X375" s="63"/>
      <c r="Y375" s="63"/>
      <c r="Z375" s="63"/>
      <c r="AA375" s="63"/>
      <c r="AB375" s="63"/>
      <c r="AC375" s="63"/>
      <c r="AD375" s="63"/>
      <c r="AE375" s="63"/>
      <c r="AF375" s="63"/>
      <c r="AG375" s="63"/>
      <c r="AH375" s="63"/>
      <c r="AI375" s="63"/>
      <c r="AJ375" s="63"/>
      <c r="AK375" s="63"/>
      <c r="AL375" s="63"/>
      <c r="AM375" s="63"/>
      <c r="AN375" s="63"/>
      <c r="AO375" s="63"/>
      <c r="AP375" s="63"/>
      <c r="AQ375" s="63"/>
      <c r="AR375" s="63"/>
      <c r="AS375" s="63"/>
      <c r="AT375" s="63"/>
      <c r="AU375" s="63"/>
      <c r="AV375" s="63"/>
      <c r="AW375" s="63"/>
      <c r="AX375" s="63"/>
      <c r="AY375" s="63"/>
      <c r="AZ375" s="63"/>
      <c r="BA375" s="63"/>
      <c r="BB375" s="63"/>
      <c r="BC375" s="63"/>
      <c r="BD375" s="63"/>
      <c r="BE375" s="63"/>
      <c r="BF375" s="63"/>
      <c r="BG375" s="63"/>
      <c r="BH375" s="63"/>
      <c r="BI375" s="63"/>
      <c r="BJ375" s="63"/>
      <c r="BK375" s="63"/>
      <c r="BL375" s="63"/>
      <c r="BM375" s="63"/>
      <c r="BN375" s="63"/>
      <c r="BO375" s="63"/>
      <c r="BP375" s="63"/>
      <c r="BQ375" s="63"/>
      <c r="BR375" s="63"/>
      <c r="BS375" s="63"/>
      <c r="BT375" s="63"/>
      <c r="BU375" s="63"/>
    </row>
    <row r="376" spans="1:73" ht="15.75" customHeight="1" x14ac:dyDescent="0.2">
      <c r="A376" s="63" t="s">
        <v>807</v>
      </c>
      <c r="B376" s="63"/>
      <c r="C376" s="63"/>
      <c r="D376" s="63"/>
      <c r="E376" s="63"/>
      <c r="F376" s="63"/>
      <c r="G376" s="63"/>
      <c r="H376" s="63"/>
      <c r="I376" s="63"/>
      <c r="J376" s="63"/>
      <c r="K376" s="63"/>
      <c r="L376" s="63"/>
      <c r="M376" s="63"/>
      <c r="N376" s="63"/>
      <c r="O376" s="63"/>
      <c r="P376" s="63"/>
      <c r="Q376" s="63"/>
      <c r="R376" s="63"/>
      <c r="S376" s="63"/>
      <c r="T376" s="63"/>
      <c r="U376" s="63"/>
      <c r="V376" s="63"/>
      <c r="W376" s="63"/>
      <c r="X376" s="63"/>
      <c r="Y376" s="63"/>
      <c r="Z376" s="63"/>
      <c r="AA376" s="63"/>
      <c r="AB376" s="63"/>
      <c r="AC376" s="63"/>
      <c r="AD376" s="63"/>
      <c r="AE376" s="63"/>
      <c r="AF376" s="63"/>
      <c r="AG376" s="63"/>
      <c r="AH376" s="63"/>
      <c r="AI376" s="63"/>
      <c r="AJ376" s="63"/>
      <c r="AK376" s="63"/>
      <c r="AL376" s="63"/>
      <c r="AM376" s="63"/>
      <c r="AN376" s="63"/>
      <c r="AO376" s="63"/>
      <c r="AP376" s="63"/>
      <c r="AQ376" s="63"/>
      <c r="AR376" s="63"/>
      <c r="AS376" s="63"/>
      <c r="AT376" s="63"/>
      <c r="AU376" s="63"/>
      <c r="AV376" s="63"/>
      <c r="AW376" s="63"/>
      <c r="AX376" s="63"/>
      <c r="AY376" s="63"/>
      <c r="AZ376" s="63"/>
      <c r="BA376" s="63"/>
      <c r="BB376" s="63"/>
      <c r="BC376" s="63"/>
      <c r="BD376" s="63"/>
      <c r="BE376" s="63"/>
      <c r="BF376" s="63"/>
      <c r="BG376" s="63"/>
      <c r="BH376" s="63"/>
      <c r="BI376" s="63"/>
      <c r="BJ376" s="63"/>
      <c r="BK376" s="63"/>
      <c r="BL376" s="63"/>
      <c r="BM376" s="63"/>
      <c r="BN376" s="63"/>
      <c r="BO376" s="63"/>
      <c r="BP376" s="63"/>
      <c r="BQ376" s="63"/>
      <c r="BR376" s="63"/>
      <c r="BS376" s="63"/>
      <c r="BT376" s="63"/>
      <c r="BU376" s="63"/>
    </row>
    <row r="377" spans="1:73" ht="15.75" customHeight="1" x14ac:dyDescent="0.2">
      <c r="A377" s="63"/>
      <c r="B377" s="63"/>
      <c r="C377" s="63"/>
      <c r="D377" s="63"/>
      <c r="E377" s="63"/>
      <c r="F377" s="63"/>
      <c r="G377" s="63"/>
      <c r="H377" s="63"/>
      <c r="I377" s="63"/>
      <c r="J377" s="63"/>
      <c r="K377" s="63"/>
      <c r="L377" s="63"/>
      <c r="M377" s="63"/>
      <c r="N377" s="63"/>
      <c r="O377" s="63"/>
      <c r="P377" s="63"/>
      <c r="Q377" s="63"/>
      <c r="R377" s="63"/>
      <c r="S377" s="63"/>
      <c r="T377" s="63"/>
      <c r="U377" s="63"/>
      <c r="V377" s="63"/>
      <c r="W377" s="63"/>
      <c r="X377" s="63"/>
      <c r="Y377" s="63"/>
      <c r="Z377" s="63"/>
      <c r="AA377" s="63"/>
      <c r="AB377" s="63"/>
      <c r="AC377" s="63"/>
      <c r="AD377" s="63"/>
      <c r="AE377" s="63"/>
      <c r="AF377" s="63"/>
      <c r="AG377" s="63"/>
      <c r="AH377" s="63"/>
      <c r="AI377" s="63"/>
      <c r="AJ377" s="63"/>
      <c r="AK377" s="63"/>
      <c r="AL377" s="63"/>
      <c r="AM377" s="63"/>
      <c r="AN377" s="63"/>
      <c r="AO377" s="63"/>
      <c r="AP377" s="63"/>
      <c r="AQ377" s="63"/>
      <c r="AR377" s="63"/>
      <c r="AS377" s="63"/>
      <c r="AT377" s="63"/>
      <c r="AU377" s="63"/>
      <c r="AV377" s="63"/>
      <c r="AW377" s="63"/>
      <c r="AX377" s="63"/>
      <c r="AY377" s="63"/>
      <c r="AZ377" s="63"/>
      <c r="BA377" s="63"/>
      <c r="BB377" s="63"/>
      <c r="BC377" s="63"/>
      <c r="BD377" s="63"/>
      <c r="BE377" s="63"/>
      <c r="BF377" s="63"/>
      <c r="BG377" s="63"/>
      <c r="BH377" s="63"/>
      <c r="BI377" s="63"/>
      <c r="BJ377" s="63"/>
      <c r="BK377" s="63"/>
      <c r="BL377" s="63"/>
      <c r="BM377" s="63"/>
      <c r="BN377" s="63"/>
      <c r="BO377" s="63"/>
      <c r="BP377" s="63"/>
      <c r="BQ377" s="63"/>
      <c r="BR377" s="63"/>
      <c r="BS377" s="63"/>
      <c r="BT377" s="63"/>
      <c r="BU377" s="63"/>
    </row>
    <row r="378" spans="1:73" ht="15.75" customHeight="1" x14ac:dyDescent="0.2">
      <c r="A378" s="63" t="s">
        <v>808</v>
      </c>
      <c r="B378" s="63"/>
      <c r="C378" s="63"/>
      <c r="D378" s="63"/>
      <c r="E378" s="63"/>
      <c r="F378" s="63"/>
      <c r="G378" s="63"/>
      <c r="H378" s="63"/>
      <c r="I378" s="63"/>
      <c r="J378" s="63"/>
      <c r="K378" s="63"/>
      <c r="L378" s="63"/>
      <c r="M378" s="63"/>
      <c r="N378" s="63"/>
      <c r="O378" s="63"/>
      <c r="P378" s="63"/>
      <c r="Q378" s="63"/>
      <c r="R378" s="63"/>
      <c r="S378" s="63"/>
      <c r="T378" s="63"/>
      <c r="U378" s="63"/>
      <c r="V378" s="63"/>
      <c r="W378" s="63"/>
      <c r="X378" s="63"/>
      <c r="Y378" s="63"/>
      <c r="Z378" s="291">
        <f>Z373*Z376</f>
        <v>0</v>
      </c>
      <c r="AA378" s="291">
        <f t="shared" ref="AA378:AO378" si="2503">AA373*AA376</f>
        <v>0</v>
      </c>
      <c r="AB378" s="291">
        <f t="shared" si="2503"/>
        <v>0</v>
      </c>
      <c r="AC378" s="291">
        <f t="shared" si="2503"/>
        <v>0</v>
      </c>
      <c r="AD378" s="291">
        <f t="shared" si="2503"/>
        <v>0</v>
      </c>
      <c r="AE378" s="291">
        <f t="shared" si="2503"/>
        <v>0</v>
      </c>
      <c r="AF378" s="291">
        <f t="shared" si="2503"/>
        <v>0</v>
      </c>
      <c r="AG378" s="291">
        <f t="shared" si="2503"/>
        <v>0</v>
      </c>
      <c r="AH378" s="291">
        <f t="shared" si="2503"/>
        <v>0</v>
      </c>
      <c r="AI378" s="291">
        <f t="shared" si="2503"/>
        <v>0</v>
      </c>
      <c r="AJ378" s="291">
        <f t="shared" si="2503"/>
        <v>0</v>
      </c>
      <c r="AK378" s="291">
        <f t="shared" si="2503"/>
        <v>0</v>
      </c>
      <c r="AL378" s="291">
        <f t="shared" si="2503"/>
        <v>0</v>
      </c>
      <c r="AM378" s="291">
        <f t="shared" si="2503"/>
        <v>0</v>
      </c>
      <c r="AN378" s="291">
        <f t="shared" si="2503"/>
        <v>0</v>
      </c>
      <c r="AO378" s="291">
        <f t="shared" si="2503"/>
        <v>0</v>
      </c>
      <c r="AP378" s="291">
        <f>AP373*0.5*AP376</f>
        <v>0</v>
      </c>
      <c r="AQ378" s="291">
        <f>AQ373*0.5*AQ376</f>
        <v>0</v>
      </c>
      <c r="AR378" s="291">
        <f>AR373*0.5*AR376</f>
        <v>0</v>
      </c>
      <c r="AS378" s="291">
        <f t="shared" ref="AS378:BI378" si="2504">AS373*0.5*AS376</f>
        <v>0</v>
      </c>
      <c r="AT378" s="291">
        <f t="shared" si="2504"/>
        <v>0</v>
      </c>
      <c r="AU378" s="291">
        <f t="shared" si="2504"/>
        <v>0</v>
      </c>
      <c r="AV378" s="291">
        <f t="shared" si="2504"/>
        <v>0</v>
      </c>
      <c r="AW378" s="291">
        <f t="shared" si="2504"/>
        <v>0</v>
      </c>
      <c r="AX378" s="291">
        <f t="shared" si="2504"/>
        <v>0</v>
      </c>
      <c r="AY378" s="291">
        <f t="shared" si="2504"/>
        <v>0</v>
      </c>
      <c r="AZ378" s="291">
        <f t="shared" si="2504"/>
        <v>0</v>
      </c>
      <c r="BA378" s="291">
        <f t="shared" si="2504"/>
        <v>0</v>
      </c>
      <c r="BB378" s="291">
        <f t="shared" si="2504"/>
        <v>0</v>
      </c>
      <c r="BC378" s="291">
        <f t="shared" si="2504"/>
        <v>0</v>
      </c>
      <c r="BD378" s="291">
        <f t="shared" si="2504"/>
        <v>0</v>
      </c>
      <c r="BE378" s="291">
        <f t="shared" si="2504"/>
        <v>0</v>
      </c>
      <c r="BF378" s="291">
        <f t="shared" si="2504"/>
        <v>0</v>
      </c>
      <c r="BG378" s="291">
        <f t="shared" si="2504"/>
        <v>0</v>
      </c>
      <c r="BH378" s="291">
        <f t="shared" si="2504"/>
        <v>0</v>
      </c>
      <c r="BI378" s="291">
        <f t="shared" si="2504"/>
        <v>0</v>
      </c>
      <c r="BJ378" s="291">
        <f t="shared" ref="BJ378:BU378" si="2505">BJ373*0.5*BJ376</f>
        <v>0</v>
      </c>
      <c r="BK378" s="291">
        <f t="shared" si="2505"/>
        <v>0</v>
      </c>
      <c r="BL378" s="291">
        <f t="shared" si="2505"/>
        <v>0</v>
      </c>
      <c r="BM378" s="291">
        <f t="shared" si="2505"/>
        <v>0</v>
      </c>
      <c r="BN378" s="291">
        <f t="shared" si="2505"/>
        <v>0</v>
      </c>
      <c r="BO378" s="291">
        <f t="shared" si="2505"/>
        <v>0</v>
      </c>
      <c r="BP378" s="291">
        <f t="shared" si="2505"/>
        <v>0</v>
      </c>
      <c r="BQ378" s="291">
        <f t="shared" si="2505"/>
        <v>0</v>
      </c>
      <c r="BR378" s="291">
        <f t="shared" si="2505"/>
        <v>0</v>
      </c>
      <c r="BS378" s="291">
        <f t="shared" si="2505"/>
        <v>0</v>
      </c>
      <c r="BT378" s="291">
        <f t="shared" si="2505"/>
        <v>0</v>
      </c>
      <c r="BU378" s="291">
        <f t="shared" si="2505"/>
        <v>0</v>
      </c>
    </row>
    <row r="379" spans="1:73" ht="15.75" customHeight="1" x14ac:dyDescent="0.2">
      <c r="A379" s="63"/>
      <c r="B379" s="63"/>
      <c r="C379" s="63"/>
      <c r="D379" s="63"/>
      <c r="E379" s="63"/>
      <c r="F379" s="63"/>
      <c r="G379" s="63"/>
      <c r="H379" s="63"/>
      <c r="I379" s="63"/>
      <c r="J379" s="63"/>
      <c r="K379" s="63"/>
      <c r="L379" s="63"/>
      <c r="M379" s="63"/>
      <c r="N379" s="63"/>
      <c r="O379" s="63"/>
      <c r="P379" s="63"/>
      <c r="Q379" s="63"/>
      <c r="R379" s="63"/>
      <c r="S379" s="63"/>
      <c r="T379" s="63"/>
      <c r="U379" s="63"/>
      <c r="V379" s="63"/>
      <c r="W379" s="63"/>
      <c r="X379" s="63"/>
      <c r="Y379" s="63"/>
      <c r="Z379" s="63"/>
      <c r="AA379" s="63"/>
      <c r="AB379" s="63"/>
      <c r="AC379" s="63"/>
      <c r="AD379" s="63"/>
      <c r="AE379" s="63"/>
      <c r="AF379" s="63"/>
      <c r="AG379" s="63"/>
      <c r="AH379" s="63"/>
      <c r="AI379" s="63"/>
      <c r="AJ379" s="63"/>
      <c r="AK379" s="63"/>
      <c r="AL379" s="63"/>
      <c r="AM379" s="63"/>
      <c r="AN379" s="63"/>
      <c r="AO379" s="63"/>
      <c r="AP379" s="63"/>
      <c r="AQ379" s="63"/>
      <c r="AR379" s="63"/>
      <c r="AS379" s="63"/>
      <c r="AT379" s="63"/>
      <c r="AU379" s="63"/>
      <c r="AV379" s="63"/>
      <c r="AW379" s="63"/>
      <c r="AX379" s="63"/>
      <c r="AY379" s="63"/>
      <c r="AZ379" s="63"/>
      <c r="BA379" s="63"/>
      <c r="BB379" s="63"/>
      <c r="BC379" s="63"/>
      <c r="BD379" s="63"/>
      <c r="BE379" s="63"/>
      <c r="BF379" s="63"/>
      <c r="BG379" s="63"/>
      <c r="BH379" s="63"/>
      <c r="BI379" s="63"/>
      <c r="BJ379" s="63"/>
      <c r="BK379" s="63"/>
      <c r="BL379" s="63"/>
      <c r="BM379" s="63"/>
      <c r="BN379" s="63"/>
      <c r="BO379" s="63"/>
      <c r="BP379" s="63"/>
      <c r="BQ379" s="63"/>
      <c r="BR379" s="63"/>
      <c r="BS379" s="63"/>
      <c r="BT379" s="63"/>
      <c r="BU379" s="63"/>
    </row>
    <row r="380" spans="1:73" ht="15.75" customHeight="1" x14ac:dyDescent="0.2">
      <c r="A380" s="63" t="s">
        <v>810</v>
      </c>
      <c r="B380" s="63"/>
      <c r="C380" s="63"/>
      <c r="D380" s="63"/>
      <c r="E380" s="63"/>
      <c r="F380" s="63">
        <f>F373</f>
        <v>0</v>
      </c>
      <c r="G380" s="63">
        <f>G373-F373</f>
        <v>0</v>
      </c>
      <c r="H380" s="63">
        <f t="shared" ref="H380:BI380" si="2506">H373-G373</f>
        <v>0</v>
      </c>
      <c r="I380" s="63">
        <f t="shared" si="2506"/>
        <v>0</v>
      </c>
      <c r="J380" s="63">
        <f t="shared" si="2506"/>
        <v>0</v>
      </c>
      <c r="K380" s="63">
        <f t="shared" si="2506"/>
        <v>0</v>
      </c>
      <c r="L380" s="63">
        <f t="shared" si="2506"/>
        <v>0</v>
      </c>
      <c r="M380" s="63">
        <f t="shared" si="2506"/>
        <v>0</v>
      </c>
      <c r="N380" s="63">
        <f t="shared" si="2506"/>
        <v>15</v>
      </c>
      <c r="O380" s="63">
        <f t="shared" si="2506"/>
        <v>5</v>
      </c>
      <c r="P380" s="63">
        <f t="shared" si="2506"/>
        <v>5</v>
      </c>
      <c r="Q380" s="63">
        <f t="shared" si="2506"/>
        <v>65</v>
      </c>
      <c r="R380" s="63">
        <f t="shared" si="2506"/>
        <v>5</v>
      </c>
      <c r="S380" s="63">
        <f t="shared" si="2506"/>
        <v>10</v>
      </c>
      <c r="T380" s="63">
        <f t="shared" si="2506"/>
        <v>5</v>
      </c>
      <c r="U380" s="63">
        <f t="shared" si="2506"/>
        <v>0</v>
      </c>
      <c r="V380" s="63">
        <f t="shared" si="2506"/>
        <v>5</v>
      </c>
      <c r="W380" s="63">
        <f t="shared" si="2506"/>
        <v>5</v>
      </c>
      <c r="X380" s="63">
        <f t="shared" si="2506"/>
        <v>0</v>
      </c>
      <c r="Y380" s="63">
        <f t="shared" si="2506"/>
        <v>0</v>
      </c>
      <c r="Z380" s="63">
        <f t="shared" si="2506"/>
        <v>10</v>
      </c>
      <c r="AA380" s="63">
        <f t="shared" si="2506"/>
        <v>5</v>
      </c>
      <c r="AB380" s="63">
        <f t="shared" si="2506"/>
        <v>5</v>
      </c>
      <c r="AC380" s="63">
        <f t="shared" si="2506"/>
        <v>10</v>
      </c>
      <c r="AD380" s="63">
        <f t="shared" si="2506"/>
        <v>5</v>
      </c>
      <c r="AE380" s="63">
        <f t="shared" si="2506"/>
        <v>5</v>
      </c>
      <c r="AF380" s="63">
        <f t="shared" si="2506"/>
        <v>5</v>
      </c>
      <c r="AG380" s="63">
        <f t="shared" si="2506"/>
        <v>5</v>
      </c>
      <c r="AH380" s="63">
        <f t="shared" si="2506"/>
        <v>5</v>
      </c>
      <c r="AI380" s="63">
        <f t="shared" si="2506"/>
        <v>60</v>
      </c>
      <c r="AJ380" s="63">
        <f t="shared" si="2506"/>
        <v>35</v>
      </c>
      <c r="AK380" s="63">
        <f t="shared" si="2506"/>
        <v>5</v>
      </c>
      <c r="AL380" s="63">
        <f t="shared" si="2506"/>
        <v>0</v>
      </c>
      <c r="AM380" s="63">
        <f t="shared" si="2506"/>
        <v>65</v>
      </c>
      <c r="AN380" s="63">
        <f t="shared" si="2506"/>
        <v>25</v>
      </c>
      <c r="AO380" s="63">
        <f t="shared" si="2506"/>
        <v>55</v>
      </c>
      <c r="AP380" s="63">
        <f t="shared" si="2506"/>
        <v>15</v>
      </c>
      <c r="AQ380" s="63">
        <f t="shared" si="2506"/>
        <v>0</v>
      </c>
      <c r="AR380" s="63">
        <f t="shared" si="2506"/>
        <v>5</v>
      </c>
      <c r="AS380" s="63">
        <f t="shared" si="2506"/>
        <v>55</v>
      </c>
      <c r="AT380" s="63">
        <f t="shared" si="2506"/>
        <v>5</v>
      </c>
      <c r="AU380" s="63">
        <f t="shared" si="2506"/>
        <v>0</v>
      </c>
      <c r="AV380" s="63">
        <f t="shared" si="2506"/>
        <v>0</v>
      </c>
      <c r="AW380" s="63">
        <f t="shared" si="2506"/>
        <v>0</v>
      </c>
      <c r="AX380" s="63">
        <f t="shared" si="2506"/>
        <v>0</v>
      </c>
      <c r="AY380" s="63">
        <f t="shared" si="2506"/>
        <v>0</v>
      </c>
      <c r="AZ380" s="63">
        <f t="shared" si="2506"/>
        <v>0</v>
      </c>
      <c r="BA380" s="63">
        <f t="shared" si="2506"/>
        <v>0</v>
      </c>
      <c r="BB380" s="63">
        <f t="shared" si="2506"/>
        <v>0</v>
      </c>
      <c r="BC380" s="63">
        <f t="shared" si="2506"/>
        <v>0</v>
      </c>
      <c r="BD380" s="63">
        <f t="shared" si="2506"/>
        <v>0</v>
      </c>
      <c r="BE380" s="63">
        <f t="shared" si="2506"/>
        <v>0</v>
      </c>
      <c r="BF380" s="63">
        <f t="shared" si="2506"/>
        <v>0</v>
      </c>
      <c r="BG380" s="63">
        <f t="shared" si="2506"/>
        <v>0</v>
      </c>
      <c r="BH380" s="63">
        <f t="shared" si="2506"/>
        <v>0</v>
      </c>
      <c r="BI380" s="63">
        <f t="shared" si="2506"/>
        <v>0</v>
      </c>
      <c r="BJ380" s="63">
        <f t="shared" ref="BJ380" si="2507">BJ373-BI373</f>
        <v>0</v>
      </c>
      <c r="BK380" s="63">
        <f t="shared" ref="BK380" si="2508">BK373-BJ373</f>
        <v>0</v>
      </c>
      <c r="BL380" s="63">
        <f t="shared" ref="BL380" si="2509">BL373-BK373</f>
        <v>0</v>
      </c>
      <c r="BM380" s="63">
        <f t="shared" ref="BM380" si="2510">BM373-BL373</f>
        <v>0</v>
      </c>
      <c r="BN380" s="63">
        <f t="shared" ref="BN380" si="2511">BN373-BM373</f>
        <v>0</v>
      </c>
      <c r="BO380" s="63">
        <f t="shared" ref="BO380" si="2512">BO373-BN373</f>
        <v>0</v>
      </c>
      <c r="BP380" s="63">
        <f t="shared" ref="BP380" si="2513">BP373-BO373</f>
        <v>0</v>
      </c>
      <c r="BQ380" s="63">
        <f t="shared" ref="BQ380" si="2514">BQ373-BP373</f>
        <v>0</v>
      </c>
      <c r="BR380" s="63">
        <f t="shared" ref="BR380" si="2515">BR373-BQ373</f>
        <v>0</v>
      </c>
      <c r="BS380" s="63">
        <f t="shared" ref="BS380" si="2516">BS373-BR373</f>
        <v>0</v>
      </c>
      <c r="BT380" s="63">
        <f t="shared" ref="BT380:BU380" si="2517">BT373-BS373</f>
        <v>0</v>
      </c>
      <c r="BU380" s="63">
        <f t="shared" si="2517"/>
        <v>0</v>
      </c>
    </row>
    <row r="381" spans="1:73" ht="15.75" customHeight="1" x14ac:dyDescent="0.2">
      <c r="A381" s="63"/>
      <c r="B381" s="63"/>
      <c r="C381" s="63"/>
      <c r="D381" s="63"/>
      <c r="E381" s="63"/>
      <c r="F381" s="63"/>
      <c r="G381" s="63"/>
      <c r="H381" s="63"/>
      <c r="I381" s="63"/>
      <c r="J381" s="63"/>
      <c r="K381" s="63"/>
      <c r="L381" s="63"/>
      <c r="M381" s="63"/>
      <c r="N381" s="63"/>
      <c r="O381" s="63"/>
      <c r="P381" s="63"/>
      <c r="Q381" s="63"/>
      <c r="R381" s="63"/>
      <c r="S381" s="63"/>
      <c r="T381" s="63"/>
      <c r="U381" s="63"/>
      <c r="V381" s="63"/>
      <c r="W381" s="63"/>
      <c r="X381" s="63"/>
      <c r="Y381" s="63"/>
      <c r="Z381" s="63"/>
      <c r="AA381" s="63"/>
      <c r="AB381" s="63"/>
      <c r="AC381" s="63"/>
      <c r="AD381" s="63"/>
      <c r="AE381" s="63"/>
      <c r="AF381" s="63"/>
      <c r="AG381" s="63"/>
      <c r="AH381" s="63"/>
      <c r="AI381" s="63"/>
      <c r="AJ381" s="63"/>
      <c r="AK381" s="63"/>
      <c r="AL381" s="63"/>
      <c r="AM381" s="63"/>
      <c r="AN381" s="63"/>
      <c r="AO381" s="63"/>
      <c r="AP381" s="63"/>
      <c r="AQ381" s="63"/>
      <c r="AR381" s="63"/>
      <c r="AS381" s="63"/>
      <c r="AT381" s="63"/>
      <c r="AU381" s="63"/>
      <c r="AV381" s="63"/>
      <c r="AW381" s="63"/>
      <c r="AX381" s="63"/>
      <c r="AY381" s="63"/>
      <c r="AZ381" s="63"/>
      <c r="BA381" s="63"/>
      <c r="BB381" s="63"/>
      <c r="BC381" s="63"/>
      <c r="BD381" s="63"/>
      <c r="BE381" s="63"/>
      <c r="BF381" s="63"/>
      <c r="BG381" s="63"/>
      <c r="BH381" s="63"/>
      <c r="BI381" s="63"/>
      <c r="BJ381" s="63"/>
      <c r="BK381" s="63"/>
    </row>
    <row r="382" spans="1:73" ht="15.75" customHeight="1" x14ac:dyDescent="0.2">
      <c r="A382" s="63"/>
      <c r="B382" s="63"/>
      <c r="C382" s="63"/>
      <c r="D382" s="63"/>
      <c r="E382" s="63"/>
      <c r="F382" s="63"/>
      <c r="G382" s="63"/>
      <c r="H382" s="63"/>
      <c r="I382" s="63"/>
      <c r="J382" s="63"/>
      <c r="K382" s="63"/>
      <c r="L382" s="63"/>
      <c r="M382" s="63"/>
      <c r="N382" s="63"/>
      <c r="O382" s="63"/>
      <c r="P382" s="63"/>
      <c r="Q382" s="63"/>
      <c r="R382" s="63"/>
      <c r="S382" s="63"/>
      <c r="T382" s="63"/>
      <c r="U382" s="63"/>
      <c r="V382" s="63"/>
      <c r="W382" s="63"/>
      <c r="X382" s="63"/>
      <c r="Y382" s="63"/>
      <c r="Z382" s="63"/>
      <c r="AA382" s="63"/>
      <c r="AB382" s="63"/>
      <c r="AC382" s="63"/>
      <c r="AD382" s="63"/>
      <c r="AE382" s="63"/>
      <c r="AF382" s="63"/>
      <c r="AG382" s="63"/>
      <c r="AH382" s="63"/>
      <c r="AI382" s="63"/>
      <c r="AJ382" s="63"/>
      <c r="AK382" s="63"/>
      <c r="AL382" s="63"/>
      <c r="AM382" s="63"/>
      <c r="AN382" s="63"/>
      <c r="AO382" s="63"/>
      <c r="AP382" s="63"/>
      <c r="AQ382" s="63"/>
      <c r="AR382" s="63"/>
      <c r="AS382" s="63"/>
      <c r="AT382" s="63"/>
      <c r="AU382" s="63"/>
      <c r="AV382" s="63"/>
      <c r="AW382" s="63"/>
      <c r="AX382" s="63"/>
      <c r="AY382" s="63"/>
      <c r="AZ382" s="63"/>
      <c r="BA382" s="63"/>
      <c r="BB382" s="63"/>
      <c r="BC382" s="63"/>
      <c r="BD382" s="63"/>
      <c r="BE382" s="63"/>
      <c r="BF382" s="63"/>
      <c r="BG382" s="63"/>
      <c r="BH382" s="63"/>
      <c r="BI382" s="63"/>
      <c r="BJ382" s="63"/>
      <c r="BK382" s="63"/>
    </row>
    <row r="383" spans="1:73" ht="15.75" customHeight="1" x14ac:dyDescent="0.2">
      <c r="A383" s="71" t="s">
        <v>598</v>
      </c>
      <c r="B383" s="63"/>
      <c r="C383" s="63"/>
      <c r="D383" s="63"/>
      <c r="E383" s="63"/>
      <c r="F383" s="63"/>
      <c r="G383" s="63"/>
      <c r="H383" s="63"/>
      <c r="I383" s="63"/>
      <c r="J383" s="63"/>
      <c r="K383" s="63"/>
      <c r="L383" s="63"/>
      <c r="M383" s="63"/>
      <c r="N383" s="63"/>
      <c r="O383" s="63"/>
      <c r="P383" s="63"/>
      <c r="Q383" s="63"/>
      <c r="R383" s="63"/>
      <c r="S383" s="63"/>
      <c r="T383" s="63"/>
      <c r="U383" s="63"/>
      <c r="V383" s="63"/>
      <c r="W383" s="63"/>
      <c r="X383" s="63"/>
      <c r="Y383" s="63"/>
      <c r="Z383" s="63"/>
      <c r="AA383" s="63"/>
      <c r="AB383" s="63"/>
      <c r="AC383" s="63"/>
      <c r="AD383" s="63"/>
      <c r="AE383" s="63"/>
      <c r="AF383" s="63"/>
      <c r="AG383" s="63"/>
      <c r="AH383" s="63"/>
      <c r="AI383" s="63"/>
      <c r="AJ383" s="63"/>
      <c r="AK383" s="63"/>
      <c r="AL383" s="63"/>
      <c r="AM383" s="63"/>
      <c r="AN383" s="63"/>
      <c r="AO383" s="63"/>
      <c r="AP383" s="63"/>
      <c r="AQ383" s="63"/>
      <c r="AR383" s="63"/>
      <c r="AS383" s="63"/>
      <c r="AT383" s="63"/>
      <c r="AU383" s="63"/>
      <c r="AV383" s="63"/>
      <c r="AW383" s="63"/>
      <c r="AX383" s="63"/>
      <c r="AY383" s="63"/>
      <c r="AZ383" s="63"/>
      <c r="BA383" s="63"/>
      <c r="BB383" s="63"/>
      <c r="BC383" s="63"/>
      <c r="BD383" s="63"/>
      <c r="BE383" s="63"/>
      <c r="BF383" s="63"/>
      <c r="BG383" s="63"/>
      <c r="BH383" s="63"/>
      <c r="BI383" s="63"/>
      <c r="BJ383" s="63"/>
      <c r="BK383" s="63"/>
    </row>
    <row r="384" spans="1:73" ht="15.75" customHeight="1" x14ac:dyDescent="0.2">
      <c r="A384" s="63" t="s">
        <v>171</v>
      </c>
      <c r="B384" s="277"/>
      <c r="C384" s="63"/>
      <c r="D384" s="63"/>
      <c r="E384" s="63"/>
      <c r="F384" s="63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63"/>
      <c r="R384" s="63"/>
      <c r="S384" s="63"/>
      <c r="T384" s="63"/>
      <c r="U384" s="63"/>
      <c r="V384" s="63"/>
      <c r="W384" s="63"/>
      <c r="X384" s="63"/>
      <c r="Y384" s="63"/>
      <c r="Z384" s="63"/>
      <c r="AA384" s="63"/>
      <c r="AB384" s="63"/>
      <c r="AC384" s="63"/>
      <c r="AD384" s="63"/>
      <c r="AE384" s="63"/>
      <c r="AF384" s="63"/>
      <c r="AG384" s="63"/>
      <c r="AH384" s="63"/>
      <c r="AI384" s="63"/>
      <c r="AJ384" s="63"/>
      <c r="AK384" s="63"/>
      <c r="AL384" s="63"/>
      <c r="AM384" s="63"/>
      <c r="AN384" s="63"/>
      <c r="AO384" s="63"/>
      <c r="AP384" s="63"/>
      <c r="AQ384" s="63"/>
      <c r="AR384" s="63"/>
      <c r="AS384" s="63"/>
      <c r="AT384" s="63"/>
      <c r="AU384" s="63"/>
      <c r="AV384" s="63"/>
      <c r="AW384" s="63"/>
      <c r="AX384" s="63"/>
      <c r="AY384" s="63"/>
      <c r="AZ384" s="63"/>
      <c r="BA384" s="63"/>
      <c r="BB384" s="63"/>
      <c r="BC384" s="63"/>
      <c r="BD384" s="63"/>
      <c r="BE384" s="63"/>
      <c r="BF384" s="63"/>
      <c r="BG384" s="63"/>
      <c r="BH384" s="63"/>
      <c r="BI384" s="63"/>
      <c r="BJ384" s="63"/>
      <c r="BK384" s="63"/>
    </row>
    <row r="385" spans="1:63" ht="15.75" customHeight="1" x14ac:dyDescent="0.2">
      <c r="A385" s="63" t="s">
        <v>643</v>
      </c>
      <c r="B385" s="277"/>
      <c r="C385" s="63"/>
      <c r="D385" s="63"/>
      <c r="E385" s="63"/>
      <c r="F385" s="63"/>
      <c r="G385" s="63"/>
      <c r="H385" s="63"/>
      <c r="I385" s="63"/>
      <c r="J385" s="63"/>
      <c r="K385" s="63"/>
      <c r="L385" s="63"/>
      <c r="M385" s="63"/>
      <c r="N385" s="63"/>
      <c r="O385" s="63"/>
      <c r="P385" s="63"/>
      <c r="Q385" s="63"/>
      <c r="R385" s="63"/>
      <c r="S385" s="63"/>
      <c r="T385" s="63"/>
      <c r="U385" s="63"/>
      <c r="V385" s="63"/>
      <c r="W385" s="63"/>
      <c r="X385" s="63"/>
      <c r="Y385" s="63"/>
      <c r="Z385" s="63"/>
      <c r="AA385" s="63"/>
      <c r="AB385" s="63"/>
      <c r="AC385" s="63"/>
      <c r="AD385" s="63"/>
      <c r="AE385" s="63"/>
      <c r="AF385" s="63"/>
      <c r="AG385" s="63"/>
      <c r="AH385" s="63"/>
      <c r="AI385" s="63"/>
      <c r="AJ385" s="63"/>
      <c r="AK385" s="63"/>
      <c r="AL385" s="63"/>
      <c r="AM385" s="63"/>
      <c r="AN385" s="63"/>
      <c r="AO385" s="63"/>
      <c r="AP385" s="63"/>
      <c r="AQ385" s="63"/>
      <c r="AR385" s="63"/>
      <c r="AS385" s="63"/>
      <c r="AT385" s="63"/>
      <c r="AU385" s="63"/>
      <c r="AV385" s="63"/>
      <c r="AW385" s="63"/>
      <c r="AX385" s="63"/>
      <c r="AY385" s="63"/>
      <c r="AZ385" s="63"/>
      <c r="BA385" s="63"/>
      <c r="BB385" s="63"/>
      <c r="BC385" s="63"/>
      <c r="BD385" s="63"/>
      <c r="BE385" s="63"/>
      <c r="BF385" s="63"/>
      <c r="BG385" s="63"/>
      <c r="BH385" s="63"/>
      <c r="BI385" s="63"/>
      <c r="BJ385" s="63"/>
      <c r="BK385" s="63"/>
    </row>
    <row r="386" spans="1:63" ht="15.75" customHeight="1" x14ac:dyDescent="0.2">
      <c r="A386" s="63" t="s">
        <v>644</v>
      </c>
      <c r="B386" s="277"/>
      <c r="C386" s="63"/>
      <c r="D386" s="63"/>
      <c r="E386" s="63"/>
      <c r="F386" s="63"/>
      <c r="G386" s="63"/>
      <c r="H386" s="63"/>
      <c r="I386" s="63"/>
      <c r="J386" s="63"/>
      <c r="K386" s="63"/>
      <c r="L386" s="63"/>
      <c r="M386" s="63"/>
      <c r="N386" s="63"/>
      <c r="O386" s="63"/>
      <c r="P386" s="63"/>
      <c r="Q386" s="63"/>
      <c r="R386" s="63"/>
      <c r="S386" s="63"/>
      <c r="T386" s="63"/>
      <c r="U386" s="63"/>
      <c r="V386" s="63"/>
      <c r="W386" s="63"/>
      <c r="X386" s="63"/>
      <c r="Y386" s="63"/>
      <c r="Z386" s="63"/>
      <c r="AA386" s="63"/>
      <c r="AB386" s="63"/>
      <c r="AC386" s="63"/>
      <c r="AD386" s="63"/>
      <c r="AE386" s="63"/>
      <c r="AF386" s="63"/>
      <c r="AG386" s="63"/>
      <c r="AH386" s="63"/>
      <c r="AI386" s="63"/>
      <c r="AJ386" s="63"/>
      <c r="AK386" s="63"/>
      <c r="AL386" s="63"/>
      <c r="AM386" s="63"/>
      <c r="AN386" s="63"/>
      <c r="AO386" s="63"/>
      <c r="AP386" s="63"/>
      <c r="AQ386" s="63"/>
      <c r="AR386" s="63"/>
      <c r="AS386" s="63"/>
      <c r="AT386" s="63"/>
      <c r="AU386" s="63"/>
      <c r="AV386" s="63"/>
      <c r="AW386" s="63"/>
      <c r="AX386" s="63"/>
      <c r="AY386" s="63"/>
      <c r="AZ386" s="63"/>
      <c r="BA386" s="63"/>
      <c r="BB386" s="63"/>
      <c r="BC386" s="63"/>
      <c r="BD386" s="63"/>
      <c r="BE386" s="63"/>
      <c r="BF386" s="63"/>
      <c r="BG386" s="63"/>
      <c r="BH386" s="63"/>
      <c r="BI386" s="63"/>
      <c r="BJ386" s="63"/>
      <c r="BK386" s="63"/>
    </row>
    <row r="387" spans="1:63" ht="15.75" customHeight="1" x14ac:dyDescent="0.2">
      <c r="A387" s="63" t="s">
        <v>645</v>
      </c>
      <c r="B387" s="277"/>
      <c r="C387" s="63"/>
      <c r="D387" s="63"/>
      <c r="E387" s="63"/>
      <c r="F387" s="63"/>
      <c r="G387" s="63"/>
      <c r="H387" s="63"/>
      <c r="I387" s="63"/>
      <c r="J387" s="63"/>
      <c r="K387" s="63"/>
      <c r="L387" s="63"/>
      <c r="M387" s="63"/>
      <c r="N387" s="63"/>
      <c r="O387" s="63"/>
      <c r="P387" s="63"/>
      <c r="Q387" s="63"/>
      <c r="R387" s="63"/>
      <c r="S387" s="63"/>
      <c r="T387" s="63"/>
      <c r="U387" s="63"/>
      <c r="V387" s="63"/>
      <c r="W387" s="63"/>
      <c r="X387" s="63"/>
      <c r="Y387" s="63"/>
      <c r="Z387" s="63"/>
      <c r="AA387" s="63"/>
      <c r="AB387" s="63"/>
      <c r="AC387" s="63"/>
      <c r="AD387" s="63"/>
      <c r="AE387" s="63"/>
      <c r="AF387" s="63"/>
      <c r="AG387" s="63"/>
      <c r="AH387" s="63"/>
      <c r="AI387" s="63"/>
      <c r="AJ387" s="63"/>
      <c r="AK387" s="63"/>
      <c r="AL387" s="63"/>
      <c r="AM387" s="63"/>
      <c r="AN387" s="63"/>
      <c r="AO387" s="63"/>
      <c r="AP387" s="63"/>
      <c r="AQ387" s="63"/>
      <c r="AR387" s="63"/>
      <c r="AS387" s="63"/>
      <c r="AT387" s="63"/>
      <c r="AU387" s="63"/>
      <c r="AV387" s="63"/>
      <c r="AW387" s="63"/>
      <c r="AX387" s="63"/>
      <c r="AY387" s="63"/>
      <c r="AZ387" s="63"/>
      <c r="BA387" s="63"/>
      <c r="BB387" s="63"/>
      <c r="BC387" s="63"/>
      <c r="BD387" s="63"/>
      <c r="BE387" s="63"/>
      <c r="BF387" s="63"/>
      <c r="BG387" s="63"/>
      <c r="BH387" s="63"/>
      <c r="BI387" s="63"/>
      <c r="BJ387" s="63"/>
      <c r="BK387" s="63"/>
    </row>
    <row r="388" spans="1:63" ht="15.75" customHeight="1" x14ac:dyDescent="0.2">
      <c r="A388" s="63" t="s">
        <v>652</v>
      </c>
      <c r="B388" s="63"/>
      <c r="C388" s="63"/>
      <c r="D388" s="63"/>
      <c r="E388" s="63"/>
      <c r="F388" s="63"/>
      <c r="G388" s="63"/>
      <c r="H388" s="63"/>
      <c r="I388" s="63"/>
      <c r="J388" s="63"/>
      <c r="K388" s="63"/>
      <c r="L388" s="63"/>
      <c r="M388" s="63"/>
      <c r="N388" s="63"/>
      <c r="O388" s="63"/>
      <c r="P388" s="63"/>
      <c r="Q388" s="63"/>
      <c r="R388" s="63"/>
      <c r="S388" s="63"/>
      <c r="T388" s="63"/>
      <c r="U388" s="63"/>
      <c r="V388" s="63"/>
      <c r="W388" s="63"/>
      <c r="X388" s="63"/>
      <c r="Y388" s="63"/>
      <c r="Z388" s="63"/>
      <c r="AA388" s="63"/>
      <c r="AB388" s="63"/>
      <c r="AC388" s="63"/>
      <c r="AD388" s="63"/>
      <c r="AE388" s="63"/>
      <c r="AF388" s="63"/>
      <c r="AG388" s="63"/>
      <c r="AH388" s="63"/>
      <c r="AI388" s="63"/>
      <c r="AJ388" s="63"/>
      <c r="AK388" s="63"/>
      <c r="AL388" s="63"/>
      <c r="AM388" s="63"/>
      <c r="AN388" s="63"/>
      <c r="AO388" s="63"/>
      <c r="AP388" s="63"/>
      <c r="AQ388" s="63"/>
      <c r="AR388" s="63"/>
      <c r="AS388" s="63"/>
      <c r="AT388" s="63"/>
      <c r="AU388" s="63"/>
      <c r="AV388" s="63"/>
      <c r="AW388" s="63"/>
      <c r="AX388" s="63"/>
      <c r="AY388" s="63"/>
      <c r="AZ388" s="63"/>
      <c r="BA388" s="63"/>
      <c r="BB388" s="63"/>
      <c r="BC388" s="63"/>
      <c r="BD388" s="63"/>
      <c r="BE388" s="63"/>
      <c r="BF388" s="63"/>
      <c r="BG388" s="63"/>
      <c r="BH388" s="63"/>
      <c r="BI388" s="63"/>
      <c r="BJ388" s="63"/>
      <c r="BK388" s="63"/>
    </row>
    <row r="389" spans="1:63" ht="15.75" customHeight="1" x14ac:dyDescent="0.2">
      <c r="A389" s="63" t="s">
        <v>653</v>
      </c>
      <c r="B389" s="63"/>
      <c r="C389" s="63"/>
      <c r="D389" s="63"/>
      <c r="E389" s="63"/>
      <c r="F389" s="63"/>
      <c r="G389" s="63"/>
      <c r="H389" s="63"/>
      <c r="I389" s="63"/>
      <c r="J389" s="63"/>
      <c r="K389" s="63"/>
      <c r="L389" s="63"/>
      <c r="M389" s="63"/>
      <c r="N389" s="63"/>
      <c r="O389" s="63"/>
      <c r="P389" s="63"/>
      <c r="Q389" s="63"/>
      <c r="R389" s="63"/>
      <c r="S389" s="63"/>
      <c r="T389" s="63"/>
      <c r="U389" s="63"/>
      <c r="V389" s="63"/>
      <c r="W389" s="63"/>
      <c r="X389" s="63"/>
      <c r="Y389" s="63"/>
      <c r="Z389" s="63"/>
      <c r="AA389" s="63"/>
      <c r="AB389" s="63"/>
      <c r="AC389" s="63"/>
      <c r="AD389" s="63"/>
      <c r="AE389" s="63"/>
      <c r="AF389" s="63"/>
      <c r="AG389" s="63"/>
      <c r="AH389" s="63"/>
      <c r="AI389" s="63"/>
      <c r="AJ389" s="63"/>
      <c r="AK389" s="63"/>
      <c r="AL389" s="63"/>
      <c r="AM389" s="63"/>
      <c r="AN389" s="63"/>
      <c r="AO389" s="63"/>
      <c r="AP389" s="63"/>
      <c r="AQ389" s="63"/>
      <c r="AR389" s="63"/>
      <c r="AS389" s="63"/>
      <c r="AT389" s="63"/>
      <c r="AU389" s="63"/>
      <c r="AV389" s="63"/>
      <c r="AW389" s="63"/>
      <c r="AX389" s="63"/>
      <c r="AY389" s="63"/>
      <c r="AZ389" s="63"/>
      <c r="BA389" s="63"/>
      <c r="BB389" s="63"/>
      <c r="BC389" s="63"/>
      <c r="BD389" s="63"/>
      <c r="BE389" s="63"/>
      <c r="BF389" s="63"/>
      <c r="BG389" s="63"/>
      <c r="BH389" s="63"/>
      <c r="BI389" s="63"/>
      <c r="BJ389" s="63"/>
      <c r="BK389" s="63"/>
    </row>
    <row r="390" spans="1:63" ht="15.75" customHeight="1" x14ac:dyDescent="0.2">
      <c r="A390" s="63" t="s">
        <v>800</v>
      </c>
      <c r="B390" s="63"/>
      <c r="C390" s="63"/>
      <c r="D390" s="63"/>
      <c r="E390" s="63"/>
      <c r="F390" s="63"/>
      <c r="G390" s="63"/>
      <c r="H390" s="63"/>
      <c r="I390" s="63"/>
      <c r="J390" s="63"/>
      <c r="K390" s="63"/>
      <c r="L390" s="63"/>
      <c r="M390" s="63"/>
      <c r="N390" s="63"/>
      <c r="O390" s="63"/>
      <c r="P390" s="63"/>
      <c r="Q390" s="63"/>
      <c r="R390" s="63"/>
      <c r="S390" s="63"/>
      <c r="T390" s="63"/>
      <c r="U390" s="63"/>
      <c r="V390" s="63"/>
      <c r="W390" s="63"/>
      <c r="X390" s="63"/>
      <c r="Y390" s="63"/>
      <c r="Z390" s="63"/>
      <c r="AA390" s="63"/>
      <c r="AB390" s="63"/>
      <c r="AC390" s="63"/>
      <c r="AD390" s="63"/>
      <c r="AE390" s="63"/>
      <c r="AF390" s="63"/>
      <c r="AG390" s="63"/>
      <c r="AH390" s="63"/>
      <c r="AI390" s="63"/>
      <c r="AJ390" s="63"/>
      <c r="AK390" s="63"/>
      <c r="AL390" s="63"/>
      <c r="AM390" s="63"/>
      <c r="AN390" s="63"/>
      <c r="AO390" s="63"/>
      <c r="AP390" s="63"/>
      <c r="AQ390" s="63"/>
      <c r="AR390" s="63"/>
      <c r="AS390" s="63"/>
      <c r="AT390" s="63"/>
      <c r="AU390" s="63"/>
      <c r="AV390" s="63"/>
      <c r="AW390" s="63"/>
      <c r="AX390" s="63"/>
      <c r="AY390" s="63"/>
      <c r="AZ390" s="63"/>
      <c r="BA390" s="63"/>
      <c r="BB390" s="63"/>
      <c r="BC390" s="63"/>
      <c r="BD390" s="63"/>
      <c r="BE390" s="63"/>
      <c r="BF390" s="63"/>
      <c r="BG390" s="63"/>
      <c r="BH390" s="63"/>
      <c r="BI390" s="63"/>
      <c r="BJ390" s="63"/>
      <c r="BK390" s="63"/>
    </row>
    <row r="391" spans="1:63" ht="15.75" customHeight="1" x14ac:dyDescent="0.2">
      <c r="A391" s="63" t="s">
        <v>801</v>
      </c>
      <c r="B391" s="63"/>
      <c r="C391" s="63"/>
      <c r="D391" s="63"/>
      <c r="E391" s="63"/>
      <c r="F391" s="63"/>
      <c r="G391" s="63"/>
      <c r="H391" s="63"/>
      <c r="I391" s="63"/>
      <c r="J391" s="63"/>
      <c r="K391" s="63"/>
      <c r="L391" s="63"/>
      <c r="M391" s="63"/>
      <c r="N391" s="63"/>
      <c r="O391" s="63"/>
      <c r="P391" s="63"/>
      <c r="Q391" s="63"/>
      <c r="R391" s="63"/>
      <c r="S391" s="63"/>
      <c r="T391" s="63"/>
      <c r="U391" s="63"/>
      <c r="V391" s="63"/>
      <c r="W391" s="63"/>
      <c r="X391" s="63"/>
      <c r="Y391" s="63"/>
      <c r="Z391" s="63"/>
      <c r="AA391" s="63"/>
      <c r="AB391" s="63"/>
      <c r="AC391" s="63"/>
      <c r="AD391" s="63"/>
      <c r="AE391" s="63"/>
      <c r="AF391" s="63"/>
      <c r="AG391" s="63"/>
      <c r="AH391" s="63"/>
      <c r="AI391" s="63"/>
      <c r="AJ391" s="63"/>
      <c r="AK391" s="63"/>
      <c r="AL391" s="63"/>
      <c r="AM391" s="63"/>
      <c r="AN391" s="63"/>
      <c r="AO391" s="63"/>
      <c r="AP391" s="63"/>
      <c r="AQ391" s="63"/>
      <c r="AR391" s="63"/>
      <c r="AS391" s="63"/>
      <c r="AT391" s="63"/>
      <c r="AU391" s="63"/>
      <c r="AV391" s="63"/>
      <c r="AW391" s="63"/>
      <c r="AX391" s="63"/>
      <c r="AY391" s="63"/>
      <c r="AZ391" s="63"/>
      <c r="BA391" s="63"/>
      <c r="BB391" s="63"/>
      <c r="BC391" s="63"/>
      <c r="BD391" s="63"/>
      <c r="BE391" s="63"/>
      <c r="BF391" s="63"/>
      <c r="BG391" s="63"/>
      <c r="BH391" s="63"/>
      <c r="BI391" s="63"/>
      <c r="BJ391" s="63"/>
      <c r="BK391" s="63"/>
    </row>
    <row r="392" spans="1:63" ht="15.75" customHeight="1" x14ac:dyDescent="0.2">
      <c r="A392" s="63" t="s">
        <v>802</v>
      </c>
      <c r="B392" s="63"/>
      <c r="C392" s="63"/>
      <c r="D392" s="63"/>
      <c r="E392" s="63"/>
      <c r="F392" s="63"/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63"/>
      <c r="R392" s="63"/>
      <c r="S392" s="63"/>
      <c r="T392" s="63"/>
      <c r="U392" s="63"/>
      <c r="V392" s="63"/>
      <c r="W392" s="63"/>
      <c r="X392" s="63"/>
      <c r="Y392" s="63"/>
      <c r="Z392" s="63"/>
      <c r="AA392" s="63"/>
      <c r="AB392" s="63"/>
      <c r="AC392" s="63"/>
      <c r="AD392" s="63"/>
      <c r="AE392" s="63"/>
      <c r="AF392" s="63"/>
      <c r="AG392" s="63"/>
      <c r="AH392" s="63"/>
      <c r="AI392" s="63"/>
      <c r="AJ392" s="63"/>
      <c r="AK392" s="63"/>
      <c r="AL392" s="63"/>
      <c r="AM392" s="63"/>
      <c r="AN392" s="63"/>
      <c r="AO392" s="63"/>
      <c r="AP392" s="63"/>
      <c r="AQ392" s="63"/>
      <c r="AR392" s="63"/>
      <c r="AS392" s="63"/>
      <c r="AT392" s="63"/>
      <c r="AU392" s="63"/>
      <c r="AV392" s="63"/>
      <c r="AW392" s="63"/>
      <c r="AX392" s="63"/>
      <c r="AY392" s="63"/>
      <c r="AZ392" s="63"/>
      <c r="BA392" s="63"/>
      <c r="BB392" s="63"/>
      <c r="BC392" s="63"/>
      <c r="BD392" s="63"/>
      <c r="BE392" s="63"/>
      <c r="BF392" s="63"/>
      <c r="BG392" s="63"/>
      <c r="BH392" s="63"/>
      <c r="BI392" s="63"/>
      <c r="BJ392" s="63"/>
      <c r="BK392" s="63"/>
    </row>
    <row r="393" spans="1:63" ht="15.75" customHeight="1" x14ac:dyDescent="0.2">
      <c r="A393" s="63" t="s">
        <v>803</v>
      </c>
      <c r="B393" s="63"/>
      <c r="C393" s="63"/>
      <c r="D393" s="63"/>
      <c r="E393" s="63"/>
      <c r="F393" s="63"/>
      <c r="G393" s="63"/>
      <c r="H393" s="63"/>
      <c r="I393" s="63"/>
      <c r="J393" s="63"/>
      <c r="K393" s="63"/>
      <c r="L393" s="63"/>
      <c r="M393" s="63"/>
      <c r="N393" s="63"/>
      <c r="O393" s="63"/>
      <c r="P393" s="63"/>
      <c r="Q393" s="63"/>
      <c r="R393" s="63"/>
      <c r="S393" s="63"/>
      <c r="T393" s="63"/>
      <c r="U393" s="63"/>
      <c r="V393" s="63"/>
      <c r="W393" s="63"/>
      <c r="X393" s="63"/>
      <c r="Y393" s="63"/>
      <c r="Z393" s="63"/>
      <c r="AA393" s="63"/>
      <c r="AB393" s="63"/>
      <c r="AC393" s="63"/>
      <c r="AD393" s="63"/>
      <c r="AE393" s="63"/>
      <c r="AF393" s="63"/>
      <c r="AG393" s="63"/>
      <c r="AH393" s="63"/>
      <c r="AI393" s="63"/>
      <c r="AJ393" s="63"/>
      <c r="AK393" s="63"/>
      <c r="AL393" s="63"/>
      <c r="AM393" s="63"/>
      <c r="AN393" s="63"/>
      <c r="AO393" s="63"/>
      <c r="AP393" s="63"/>
      <c r="AQ393" s="63"/>
      <c r="AR393" s="63"/>
      <c r="AS393" s="63"/>
      <c r="AT393" s="63"/>
      <c r="AU393" s="63"/>
      <c r="AV393" s="63"/>
      <c r="AW393" s="63"/>
      <c r="AX393" s="63"/>
      <c r="AY393" s="63"/>
      <c r="AZ393" s="63"/>
      <c r="BA393" s="63"/>
      <c r="BB393" s="63"/>
      <c r="BC393" s="63"/>
      <c r="BD393" s="63"/>
      <c r="BE393" s="63"/>
      <c r="BF393" s="63"/>
      <c r="BG393" s="63"/>
      <c r="BH393" s="63"/>
      <c r="BI393" s="63"/>
      <c r="BJ393" s="63"/>
      <c r="BK393" s="63"/>
    </row>
    <row r="394" spans="1:63" ht="15.75" customHeight="1" x14ac:dyDescent="0.2">
      <c r="A394" s="63" t="s">
        <v>804</v>
      </c>
      <c r="B394" s="63"/>
      <c r="C394" s="63"/>
      <c r="D394" s="63"/>
      <c r="E394" s="63"/>
      <c r="F394" s="63"/>
      <c r="G394" s="63"/>
      <c r="H394" s="63"/>
      <c r="I394" s="63"/>
      <c r="J394" s="63"/>
      <c r="K394" s="63"/>
      <c r="L394" s="63"/>
      <c r="M394" s="63"/>
      <c r="N394" s="63"/>
      <c r="O394" s="63"/>
      <c r="P394" s="63"/>
      <c r="Q394" s="63"/>
      <c r="R394" s="63"/>
      <c r="S394" s="63"/>
      <c r="T394" s="63"/>
      <c r="U394" s="63"/>
      <c r="V394" s="63"/>
      <c r="W394" s="63"/>
      <c r="X394" s="63"/>
      <c r="Y394" s="63"/>
      <c r="Z394" s="63"/>
      <c r="AA394" s="63"/>
      <c r="AB394" s="63"/>
      <c r="AC394" s="63"/>
      <c r="AD394" s="63"/>
      <c r="AE394" s="63"/>
      <c r="AF394" s="63"/>
      <c r="AG394" s="63"/>
      <c r="AH394" s="63"/>
      <c r="AI394" s="63"/>
      <c r="AJ394" s="63"/>
      <c r="AK394" s="63"/>
      <c r="AL394" s="63"/>
      <c r="AM394" s="63"/>
      <c r="AN394" s="63"/>
      <c r="AO394" s="63"/>
      <c r="AP394" s="63"/>
      <c r="AQ394" s="63"/>
      <c r="AR394" s="63"/>
      <c r="AS394" s="63"/>
      <c r="AT394" s="63"/>
      <c r="AU394" s="63"/>
      <c r="AV394" s="63"/>
      <c r="AW394" s="63"/>
      <c r="AX394" s="63"/>
      <c r="AY394" s="63"/>
      <c r="AZ394" s="63"/>
      <c r="BA394" s="63"/>
      <c r="BB394" s="63"/>
      <c r="BC394" s="63"/>
      <c r="BD394" s="63"/>
      <c r="BE394" s="63"/>
      <c r="BF394" s="63"/>
      <c r="BG394" s="63"/>
      <c r="BH394" s="63"/>
      <c r="BI394" s="63"/>
      <c r="BJ394" s="63"/>
      <c r="BK394" s="63"/>
    </row>
    <row r="395" spans="1:63" ht="15.75" customHeight="1" x14ac:dyDescent="0.2">
      <c r="A395" s="63" t="s">
        <v>805</v>
      </c>
      <c r="B395" s="63"/>
      <c r="C395" s="63"/>
      <c r="D395" s="63"/>
      <c r="E395" s="63"/>
      <c r="F395" s="63"/>
      <c r="G395" s="63"/>
      <c r="H395" s="63"/>
      <c r="I395" s="63"/>
      <c r="J395" s="63"/>
      <c r="K395" s="63"/>
      <c r="L395" s="63"/>
      <c r="M395" s="63"/>
      <c r="N395" s="63"/>
      <c r="O395" s="63"/>
      <c r="P395" s="63"/>
      <c r="Q395" s="63"/>
      <c r="R395" s="63"/>
      <c r="S395" s="63"/>
      <c r="T395" s="63"/>
      <c r="U395" s="63"/>
      <c r="V395" s="63"/>
      <c r="W395" s="63"/>
      <c r="X395" s="63"/>
      <c r="Y395" s="63"/>
      <c r="Z395" s="63"/>
      <c r="AA395" s="63"/>
      <c r="AB395" s="63"/>
      <c r="AC395" s="63"/>
      <c r="AD395" s="63"/>
      <c r="AE395" s="63"/>
      <c r="AF395" s="63"/>
      <c r="AG395" s="63"/>
      <c r="AH395" s="63"/>
      <c r="AI395" s="63"/>
      <c r="AJ395" s="63"/>
      <c r="AK395" s="63"/>
      <c r="AL395" s="63"/>
      <c r="AM395" s="63"/>
      <c r="AN395" s="63"/>
      <c r="AO395" s="63"/>
      <c r="AP395" s="63"/>
      <c r="AQ395" s="63"/>
      <c r="AR395" s="63"/>
      <c r="AS395" s="63"/>
      <c r="AT395" s="63"/>
      <c r="AU395" s="63"/>
      <c r="AV395" s="63"/>
      <c r="AW395" s="63"/>
      <c r="AX395" s="63"/>
      <c r="AY395" s="63"/>
      <c r="AZ395" s="63"/>
      <c r="BA395" s="63"/>
      <c r="BB395" s="63"/>
      <c r="BC395" s="63"/>
      <c r="BD395" s="63"/>
      <c r="BE395" s="63"/>
      <c r="BF395" s="63"/>
      <c r="BG395" s="63"/>
      <c r="BH395" s="63"/>
      <c r="BI395" s="63"/>
      <c r="BJ395" s="63"/>
      <c r="BK395" s="63"/>
    </row>
    <row r="396" spans="1:63" ht="15.75" customHeight="1" x14ac:dyDescent="0.2">
      <c r="A396" s="27"/>
      <c r="B396" s="63"/>
      <c r="C396" s="63"/>
      <c r="D396" s="63"/>
      <c r="E396" s="63"/>
      <c r="F396" s="63"/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63"/>
      <c r="R396" s="63"/>
      <c r="S396" s="63"/>
      <c r="T396" s="63"/>
      <c r="U396" s="63"/>
      <c r="V396" s="63"/>
      <c r="W396" s="63"/>
      <c r="X396" s="63"/>
      <c r="Y396" s="63"/>
      <c r="Z396" s="63"/>
      <c r="AA396" s="63"/>
      <c r="AB396" s="63"/>
      <c r="AC396" s="63"/>
      <c r="AD396" s="63"/>
      <c r="AE396" s="63"/>
      <c r="AF396" s="63"/>
      <c r="AG396" s="63"/>
      <c r="AH396" s="63"/>
      <c r="AI396" s="63"/>
      <c r="AJ396" s="63"/>
      <c r="AK396" s="63"/>
      <c r="AL396" s="63"/>
      <c r="AM396" s="63"/>
      <c r="AN396" s="63"/>
      <c r="AO396" s="63"/>
      <c r="AP396" s="63"/>
      <c r="AQ396" s="63"/>
      <c r="AR396" s="63"/>
      <c r="AS396" s="63"/>
      <c r="AT396" s="63"/>
      <c r="AU396" s="63"/>
      <c r="AV396" s="63"/>
      <c r="AW396" s="63"/>
      <c r="AX396" s="63"/>
      <c r="AY396" s="63"/>
      <c r="AZ396" s="63"/>
      <c r="BA396" s="63"/>
      <c r="BB396" s="63"/>
      <c r="BC396" s="63"/>
      <c r="BD396" s="63"/>
      <c r="BE396" s="63"/>
      <c r="BF396" s="63"/>
      <c r="BG396" s="63"/>
      <c r="BH396" s="63"/>
      <c r="BI396" s="63"/>
      <c r="BJ396" s="63"/>
      <c r="BK396" s="63"/>
    </row>
    <row r="397" spans="1:63" ht="15.75" customHeight="1" x14ac:dyDescent="0.2">
      <c r="A397" s="27"/>
      <c r="B397" s="63"/>
      <c r="C397" s="63"/>
      <c r="D397" s="63"/>
      <c r="E397" s="63"/>
      <c r="F397" s="63"/>
      <c r="G397" s="63"/>
      <c r="H397" s="63"/>
      <c r="I397" s="63"/>
      <c r="J397" s="63"/>
      <c r="K397" s="63"/>
      <c r="L397" s="63"/>
      <c r="M397" s="63"/>
      <c r="N397" s="63"/>
      <c r="O397" s="63"/>
      <c r="P397" s="63"/>
      <c r="Q397" s="63"/>
      <c r="R397" s="63"/>
      <c r="S397" s="63"/>
      <c r="T397" s="63"/>
      <c r="U397" s="63"/>
      <c r="V397" s="63"/>
      <c r="W397" s="63"/>
      <c r="X397" s="63"/>
      <c r="Y397" s="63"/>
      <c r="Z397" s="63"/>
      <c r="AA397" s="63"/>
      <c r="AB397" s="63"/>
      <c r="AC397" s="63"/>
      <c r="AD397" s="63"/>
      <c r="AE397" s="63"/>
      <c r="AF397" s="63"/>
      <c r="AG397" s="63"/>
      <c r="AH397" s="63"/>
      <c r="AI397" s="63"/>
      <c r="AJ397" s="63"/>
      <c r="AK397" s="63"/>
      <c r="AL397" s="63"/>
      <c r="AM397" s="63"/>
      <c r="AN397" s="63"/>
      <c r="AO397" s="63"/>
      <c r="AP397" s="63"/>
      <c r="AQ397" s="63"/>
      <c r="AR397" s="63"/>
      <c r="AS397" s="63"/>
      <c r="AT397" s="63"/>
      <c r="AU397" s="63"/>
      <c r="AV397" s="63"/>
      <c r="AW397" s="63"/>
      <c r="AX397" s="63"/>
      <c r="AY397" s="63"/>
      <c r="AZ397" s="63"/>
      <c r="BA397" s="63"/>
      <c r="BB397" s="63"/>
      <c r="BC397" s="63"/>
      <c r="BD397" s="63"/>
      <c r="BE397" s="63"/>
      <c r="BF397" s="63"/>
      <c r="BG397" s="63"/>
      <c r="BH397" s="63"/>
      <c r="BI397" s="63"/>
      <c r="BJ397" s="63"/>
      <c r="BK397" s="63"/>
    </row>
    <row r="398" spans="1:63" ht="15.75" customHeight="1" x14ac:dyDescent="0.2">
      <c r="A398" s="27"/>
      <c r="B398" s="63"/>
      <c r="C398" s="63"/>
      <c r="D398" s="63"/>
      <c r="E398" s="63"/>
      <c r="F398" s="63"/>
      <c r="G398" s="63"/>
      <c r="H398" s="63"/>
      <c r="I398" s="63"/>
      <c r="J398" s="63"/>
      <c r="K398" s="63"/>
      <c r="L398" s="63"/>
      <c r="M398" s="63"/>
      <c r="N398" s="63"/>
      <c r="O398" s="63"/>
      <c r="P398" s="63"/>
      <c r="Q398" s="63"/>
      <c r="R398" s="63"/>
      <c r="S398" s="63"/>
      <c r="T398" s="63"/>
      <c r="U398" s="63"/>
      <c r="V398" s="63"/>
      <c r="W398" s="63"/>
      <c r="X398" s="63"/>
      <c r="Y398" s="63"/>
      <c r="Z398" s="63"/>
      <c r="AA398" s="63"/>
      <c r="AB398" s="63"/>
      <c r="AC398" s="63"/>
      <c r="AD398" s="63"/>
      <c r="AE398" s="63"/>
      <c r="AF398" s="63"/>
      <c r="AG398" s="63"/>
      <c r="AH398" s="63"/>
      <c r="AI398" s="63"/>
      <c r="AJ398" s="63"/>
      <c r="AK398" s="63"/>
      <c r="AL398" s="63"/>
      <c r="AM398" s="63"/>
      <c r="AN398" s="63"/>
      <c r="AO398" s="63"/>
      <c r="AP398" s="63"/>
      <c r="AQ398" s="63"/>
      <c r="AR398" s="63"/>
      <c r="AS398" s="63"/>
      <c r="AT398" s="63"/>
      <c r="AU398" s="63"/>
      <c r="AV398" s="63"/>
      <c r="AW398" s="63"/>
      <c r="AX398" s="63"/>
      <c r="AY398" s="63"/>
      <c r="AZ398" s="63"/>
      <c r="BA398" s="63"/>
      <c r="BB398" s="63"/>
      <c r="BC398" s="63"/>
      <c r="BD398" s="63"/>
      <c r="BE398" s="63"/>
      <c r="BF398" s="63"/>
      <c r="BG398" s="63"/>
      <c r="BH398" s="63"/>
      <c r="BI398" s="63"/>
      <c r="BJ398" s="63"/>
      <c r="BK398" s="63"/>
    </row>
    <row r="399" spans="1:63" ht="15.75" customHeight="1" x14ac:dyDescent="0.2">
      <c r="A399" s="63"/>
      <c r="B399" s="63"/>
      <c r="C399" s="63"/>
      <c r="D399" s="63"/>
      <c r="E399" s="63"/>
      <c r="F399" s="63"/>
      <c r="G399" s="63"/>
      <c r="H399" s="63"/>
      <c r="I399" s="63"/>
      <c r="J399" s="63"/>
      <c r="K399" s="63"/>
      <c r="L399" s="63"/>
      <c r="M399" s="63"/>
      <c r="N399" s="63"/>
      <c r="O399" s="63"/>
      <c r="P399" s="63"/>
      <c r="Q399" s="63"/>
      <c r="R399" s="63"/>
      <c r="S399" s="63"/>
      <c r="T399" s="63"/>
      <c r="U399" s="63"/>
      <c r="V399" s="63"/>
      <c r="W399" s="63"/>
      <c r="X399" s="63"/>
      <c r="Y399" s="63"/>
      <c r="Z399" s="63"/>
      <c r="AA399" s="63"/>
      <c r="AB399" s="63"/>
      <c r="AC399" s="63"/>
      <c r="AD399" s="63"/>
      <c r="AE399" s="63"/>
      <c r="AF399" s="63"/>
      <c r="AG399" s="63"/>
      <c r="AH399" s="63"/>
      <c r="AI399" s="63"/>
      <c r="AJ399" s="63"/>
      <c r="AK399" s="63"/>
      <c r="AL399" s="63"/>
      <c r="AM399" s="63"/>
      <c r="AN399" s="63"/>
      <c r="AO399" s="63"/>
      <c r="AP399" s="63"/>
      <c r="AQ399" s="63"/>
      <c r="AR399" s="63"/>
      <c r="AS399" s="63"/>
      <c r="AT399" s="63"/>
      <c r="AU399" s="63"/>
      <c r="AV399" s="63"/>
      <c r="AW399" s="63"/>
      <c r="AX399" s="63"/>
      <c r="AY399" s="63"/>
      <c r="AZ399" s="63"/>
      <c r="BA399" s="63"/>
      <c r="BB399" s="63"/>
      <c r="BC399" s="63"/>
      <c r="BD399" s="63"/>
      <c r="BE399" s="63"/>
      <c r="BF399" s="63"/>
      <c r="BG399" s="63"/>
      <c r="BH399" s="63"/>
      <c r="BI399" s="63"/>
      <c r="BJ399" s="63"/>
      <c r="BK399" s="63"/>
    </row>
    <row r="400" spans="1:63" ht="15.75" customHeight="1" x14ac:dyDescent="0.2">
      <c r="A400" s="63"/>
      <c r="B400" s="63"/>
      <c r="C400" s="63"/>
      <c r="D400" s="63"/>
      <c r="E400" s="63"/>
      <c r="F400" s="63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63"/>
      <c r="R400" s="63"/>
      <c r="S400" s="63"/>
      <c r="T400" s="63"/>
      <c r="U400" s="63"/>
      <c r="V400" s="63"/>
      <c r="W400" s="63"/>
      <c r="X400" s="63"/>
      <c r="Y400" s="63"/>
      <c r="Z400" s="63"/>
      <c r="AA400" s="63"/>
      <c r="AB400" s="63"/>
      <c r="AC400" s="63"/>
      <c r="AD400" s="63"/>
      <c r="AE400" s="63"/>
      <c r="AF400" s="63"/>
      <c r="AG400" s="63"/>
      <c r="AH400" s="63"/>
      <c r="AI400" s="63"/>
      <c r="AJ400" s="63"/>
      <c r="AK400" s="63"/>
      <c r="AL400" s="63"/>
      <c r="AM400" s="63"/>
      <c r="AN400" s="63"/>
      <c r="AO400" s="63"/>
      <c r="AP400" s="63"/>
      <c r="AQ400" s="63"/>
      <c r="AR400" s="63"/>
      <c r="AS400" s="63"/>
      <c r="AT400" s="63"/>
      <c r="AU400" s="63"/>
      <c r="AV400" s="63"/>
      <c r="AW400" s="63"/>
      <c r="AX400" s="63"/>
      <c r="AY400" s="63"/>
      <c r="AZ400" s="63"/>
      <c r="BA400" s="63"/>
      <c r="BB400" s="63"/>
      <c r="BC400" s="63"/>
      <c r="BD400" s="63"/>
      <c r="BE400" s="63"/>
      <c r="BF400" s="63"/>
      <c r="BG400" s="63"/>
      <c r="BH400" s="63"/>
      <c r="BI400" s="63"/>
      <c r="BJ400" s="63"/>
      <c r="BK400" s="63"/>
    </row>
    <row r="401" spans="1:63" ht="15.75" customHeight="1" x14ac:dyDescent="0.2">
      <c r="A401" s="63"/>
      <c r="B401" s="63"/>
      <c r="C401" s="63"/>
      <c r="D401" s="63"/>
      <c r="E401" s="63"/>
      <c r="F401" s="63"/>
      <c r="G401" s="63"/>
      <c r="H401" s="63"/>
      <c r="I401" s="63"/>
      <c r="J401" s="63"/>
      <c r="K401" s="63"/>
      <c r="L401" s="63"/>
      <c r="M401" s="63"/>
      <c r="N401" s="63"/>
      <c r="O401" s="63"/>
      <c r="P401" s="63"/>
      <c r="Q401" s="63"/>
      <c r="R401" s="63"/>
      <c r="S401" s="63"/>
      <c r="T401" s="63"/>
      <c r="U401" s="63"/>
      <c r="V401" s="63"/>
      <c r="W401" s="63"/>
      <c r="X401" s="63"/>
      <c r="Y401" s="63"/>
      <c r="Z401" s="63"/>
      <c r="AA401" s="63"/>
      <c r="AB401" s="63"/>
      <c r="AC401" s="63"/>
      <c r="AD401" s="63"/>
      <c r="AE401" s="63"/>
      <c r="AF401" s="63"/>
      <c r="AG401" s="63"/>
      <c r="AH401" s="63"/>
      <c r="AI401" s="63"/>
      <c r="AJ401" s="63"/>
      <c r="AK401" s="63"/>
      <c r="AL401" s="63"/>
      <c r="AM401" s="63"/>
      <c r="AN401" s="63"/>
      <c r="AO401" s="63"/>
      <c r="AP401" s="63"/>
      <c r="AQ401" s="63"/>
      <c r="AR401" s="63"/>
      <c r="AS401" s="63"/>
      <c r="AT401" s="63"/>
      <c r="AU401" s="63"/>
      <c r="AV401" s="63"/>
      <c r="AW401" s="63"/>
      <c r="AX401" s="63"/>
      <c r="AY401" s="63"/>
      <c r="AZ401" s="63"/>
      <c r="BA401" s="63"/>
      <c r="BB401" s="63"/>
      <c r="BC401" s="63"/>
      <c r="BD401" s="63"/>
      <c r="BE401" s="63"/>
      <c r="BF401" s="63"/>
      <c r="BG401" s="63"/>
      <c r="BH401" s="63"/>
      <c r="BI401" s="63"/>
      <c r="BJ401" s="63"/>
      <c r="BK401" s="63"/>
    </row>
    <row r="402" spans="1:63" ht="15.75" customHeight="1" x14ac:dyDescent="0.2">
      <c r="A402" s="63"/>
      <c r="B402" s="63"/>
      <c r="C402" s="63"/>
      <c r="D402" s="63"/>
      <c r="E402" s="63"/>
      <c r="F402" s="63"/>
      <c r="G402" s="63"/>
      <c r="H402" s="63"/>
      <c r="I402" s="63"/>
      <c r="J402" s="63"/>
      <c r="K402" s="63"/>
      <c r="L402" s="63"/>
      <c r="M402" s="63"/>
      <c r="N402" s="63"/>
      <c r="O402" s="63"/>
      <c r="P402" s="63"/>
      <c r="Q402" s="63"/>
      <c r="R402" s="63"/>
      <c r="S402" s="63"/>
      <c r="T402" s="63"/>
      <c r="U402" s="63"/>
      <c r="V402" s="63"/>
      <c r="W402" s="63"/>
      <c r="X402" s="63"/>
      <c r="Y402" s="63"/>
      <c r="Z402" s="63"/>
      <c r="AA402" s="63"/>
      <c r="AB402" s="63"/>
      <c r="AC402" s="63"/>
      <c r="AD402" s="63"/>
      <c r="AE402" s="63"/>
      <c r="AF402" s="63"/>
      <c r="AG402" s="63"/>
      <c r="AH402" s="63"/>
      <c r="AI402" s="63"/>
      <c r="AJ402" s="63"/>
      <c r="AK402" s="63"/>
      <c r="AL402" s="63"/>
      <c r="AM402" s="63"/>
      <c r="AN402" s="63"/>
      <c r="AO402" s="63"/>
      <c r="AP402" s="63"/>
      <c r="AQ402" s="63"/>
      <c r="AR402" s="63"/>
      <c r="AS402" s="63"/>
      <c r="AT402" s="63"/>
      <c r="AU402" s="63"/>
      <c r="AV402" s="63"/>
      <c r="AW402" s="63"/>
      <c r="AX402" s="63"/>
      <c r="AY402" s="63"/>
      <c r="AZ402" s="63"/>
      <c r="BA402" s="63"/>
      <c r="BB402" s="63"/>
      <c r="BC402" s="63"/>
      <c r="BD402" s="63"/>
      <c r="BE402" s="63"/>
      <c r="BF402" s="63"/>
      <c r="BG402" s="63"/>
      <c r="BH402" s="63"/>
      <c r="BI402" s="63"/>
      <c r="BJ402" s="63"/>
      <c r="BK402" s="63"/>
    </row>
    <row r="403" spans="1:63" ht="15.75" customHeight="1" x14ac:dyDescent="0.2">
      <c r="A403" s="63"/>
      <c r="B403" s="63"/>
      <c r="C403" s="63"/>
      <c r="D403" s="63"/>
      <c r="E403" s="63"/>
      <c r="F403" s="63"/>
      <c r="G403" s="63"/>
      <c r="H403" s="63"/>
      <c r="I403" s="63"/>
      <c r="J403" s="63"/>
      <c r="K403" s="63"/>
      <c r="L403" s="63"/>
      <c r="M403" s="63"/>
      <c r="N403" s="63"/>
      <c r="O403" s="63"/>
      <c r="P403" s="63"/>
      <c r="Q403" s="63"/>
      <c r="R403" s="63"/>
      <c r="S403" s="63"/>
      <c r="T403" s="63"/>
      <c r="U403" s="63"/>
      <c r="V403" s="63"/>
      <c r="W403" s="63"/>
      <c r="X403" s="63"/>
      <c r="Y403" s="63"/>
      <c r="Z403" s="63"/>
      <c r="AA403" s="63"/>
      <c r="AB403" s="63"/>
      <c r="AC403" s="63"/>
      <c r="AD403" s="63"/>
      <c r="AE403" s="63"/>
      <c r="AF403" s="63"/>
      <c r="AG403" s="63"/>
      <c r="AH403" s="63"/>
      <c r="AI403" s="63"/>
      <c r="AJ403" s="63"/>
      <c r="AK403" s="63"/>
      <c r="AL403" s="63"/>
      <c r="AM403" s="63"/>
      <c r="AN403" s="63"/>
      <c r="AO403" s="63"/>
      <c r="AP403" s="63"/>
      <c r="AQ403" s="63"/>
      <c r="AR403" s="63"/>
      <c r="AS403" s="63"/>
      <c r="AT403" s="63"/>
      <c r="AU403" s="63"/>
      <c r="AV403" s="63"/>
      <c r="AW403" s="63"/>
      <c r="AX403" s="63"/>
      <c r="AY403" s="63"/>
      <c r="AZ403" s="63"/>
      <c r="BA403" s="63"/>
      <c r="BB403" s="63"/>
      <c r="BC403" s="63"/>
      <c r="BD403" s="63"/>
      <c r="BE403" s="63"/>
      <c r="BF403" s="63"/>
      <c r="BG403" s="63"/>
      <c r="BH403" s="63"/>
      <c r="BI403" s="63"/>
      <c r="BJ403" s="63"/>
      <c r="BK403" s="63"/>
    </row>
    <row r="404" spans="1:63" ht="15.75" customHeight="1" x14ac:dyDescent="0.2">
      <c r="A404" s="63"/>
      <c r="B404" s="63"/>
      <c r="C404" s="63"/>
      <c r="D404" s="63"/>
      <c r="E404" s="63"/>
      <c r="F404" s="63"/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63"/>
      <c r="R404" s="63"/>
      <c r="S404" s="63"/>
      <c r="T404" s="63"/>
      <c r="U404" s="63"/>
      <c r="V404" s="63"/>
      <c r="W404" s="63"/>
      <c r="X404" s="63"/>
      <c r="Y404" s="63"/>
      <c r="Z404" s="63"/>
      <c r="AA404" s="63"/>
      <c r="AB404" s="63"/>
      <c r="AC404" s="63"/>
      <c r="AD404" s="63"/>
      <c r="AE404" s="63"/>
      <c r="AF404" s="63"/>
      <c r="AG404" s="63"/>
      <c r="AH404" s="63"/>
      <c r="AI404" s="63"/>
      <c r="AJ404" s="63"/>
      <c r="AK404" s="63"/>
      <c r="AL404" s="63"/>
      <c r="AM404" s="63"/>
      <c r="AN404" s="63"/>
      <c r="AO404" s="63"/>
      <c r="AP404" s="63"/>
      <c r="AQ404" s="63"/>
      <c r="AR404" s="63"/>
      <c r="AS404" s="63"/>
      <c r="AT404" s="63"/>
      <c r="AU404" s="63"/>
      <c r="AV404" s="63"/>
      <c r="AW404" s="63"/>
      <c r="AX404" s="63"/>
      <c r="AY404" s="63"/>
      <c r="AZ404" s="63"/>
      <c r="BA404" s="63"/>
      <c r="BB404" s="63"/>
      <c r="BC404" s="63"/>
      <c r="BD404" s="63"/>
      <c r="BE404" s="63"/>
      <c r="BF404" s="63"/>
      <c r="BG404" s="63"/>
      <c r="BH404" s="63"/>
      <c r="BI404" s="63"/>
      <c r="BJ404" s="63"/>
      <c r="BK404" s="63"/>
    </row>
    <row r="405" spans="1:63" ht="15.75" customHeight="1" x14ac:dyDescent="0.2">
      <c r="A405" s="63"/>
      <c r="B405" s="63"/>
      <c r="C405" s="63"/>
      <c r="D405" s="63"/>
      <c r="E405" s="63"/>
      <c r="F405" s="63"/>
      <c r="G405" s="63"/>
      <c r="H405" s="63"/>
      <c r="I405" s="63"/>
      <c r="J405" s="63"/>
      <c r="K405" s="63"/>
      <c r="L405" s="63"/>
      <c r="M405" s="63"/>
      <c r="N405" s="63"/>
      <c r="O405" s="63"/>
      <c r="P405" s="63"/>
      <c r="Q405" s="63"/>
      <c r="R405" s="63"/>
      <c r="S405" s="63"/>
      <c r="T405" s="63"/>
      <c r="U405" s="63"/>
      <c r="V405" s="63"/>
      <c r="W405" s="63"/>
      <c r="X405" s="63"/>
      <c r="Y405" s="63"/>
      <c r="Z405" s="63"/>
      <c r="AA405" s="63"/>
      <c r="AB405" s="63"/>
      <c r="AC405" s="63"/>
      <c r="AD405" s="63"/>
      <c r="AE405" s="63"/>
      <c r="AF405" s="63"/>
      <c r="AG405" s="63"/>
      <c r="AH405" s="63"/>
      <c r="AI405" s="63"/>
      <c r="AJ405" s="63"/>
      <c r="AK405" s="63"/>
      <c r="AL405" s="63"/>
      <c r="AM405" s="63"/>
      <c r="AN405" s="63"/>
      <c r="AO405" s="63"/>
      <c r="AP405" s="63"/>
      <c r="AQ405" s="63"/>
      <c r="AR405" s="63"/>
      <c r="AS405" s="63"/>
      <c r="AT405" s="63"/>
      <c r="AU405" s="63"/>
      <c r="AV405" s="63"/>
      <c r="AW405" s="63"/>
      <c r="AX405" s="63"/>
      <c r="AY405" s="63"/>
      <c r="AZ405" s="63"/>
      <c r="BA405" s="63"/>
      <c r="BB405" s="63"/>
      <c r="BC405" s="63"/>
      <c r="BD405" s="63"/>
      <c r="BE405" s="63"/>
      <c r="BF405" s="63"/>
      <c r="BG405" s="63"/>
      <c r="BH405" s="63"/>
      <c r="BI405" s="63"/>
      <c r="BJ405" s="63"/>
      <c r="BK405" s="63"/>
    </row>
    <row r="406" spans="1:63" ht="15.75" customHeight="1" x14ac:dyDescent="0.2">
      <c r="A406" s="63"/>
      <c r="B406" s="63"/>
      <c r="C406" s="63"/>
      <c r="D406" s="63"/>
      <c r="E406" s="63"/>
      <c r="F406" s="63"/>
      <c r="G406" s="63"/>
      <c r="H406" s="63"/>
      <c r="I406" s="63"/>
      <c r="J406" s="63"/>
      <c r="K406" s="63"/>
      <c r="L406" s="63"/>
      <c r="M406" s="63"/>
      <c r="N406" s="63"/>
      <c r="O406" s="63"/>
      <c r="P406" s="63"/>
      <c r="Q406" s="63"/>
      <c r="R406" s="63"/>
      <c r="S406" s="63"/>
      <c r="T406" s="63"/>
      <c r="U406" s="63"/>
      <c r="V406" s="63"/>
      <c r="W406" s="63"/>
      <c r="X406" s="63"/>
      <c r="Y406" s="63"/>
      <c r="Z406" s="63"/>
      <c r="AA406" s="63"/>
      <c r="AB406" s="63"/>
      <c r="AC406" s="63"/>
      <c r="AD406" s="63"/>
      <c r="AE406" s="63"/>
      <c r="AF406" s="63"/>
      <c r="AG406" s="63"/>
      <c r="AH406" s="63"/>
      <c r="AI406" s="63"/>
      <c r="AJ406" s="63"/>
      <c r="AK406" s="63"/>
      <c r="AL406" s="63"/>
      <c r="AM406" s="63"/>
      <c r="AN406" s="63"/>
      <c r="AO406" s="63"/>
      <c r="AP406" s="63"/>
      <c r="AQ406" s="63"/>
      <c r="AR406" s="63"/>
      <c r="AS406" s="63"/>
      <c r="AT406" s="63"/>
      <c r="AU406" s="63"/>
      <c r="AV406" s="63"/>
      <c r="AW406" s="63"/>
      <c r="AX406" s="63"/>
      <c r="AY406" s="63"/>
      <c r="AZ406" s="63"/>
      <c r="BA406" s="63"/>
      <c r="BB406" s="63"/>
      <c r="BC406" s="63"/>
      <c r="BD406" s="63"/>
      <c r="BE406" s="63"/>
      <c r="BF406" s="63"/>
      <c r="BG406" s="63"/>
      <c r="BH406" s="63"/>
      <c r="BI406" s="63"/>
      <c r="BJ406" s="63"/>
      <c r="BK406" s="63"/>
    </row>
    <row r="407" spans="1:63" ht="15.75" customHeight="1" x14ac:dyDescent="0.2">
      <c r="A407" s="63"/>
      <c r="B407" s="63"/>
      <c r="C407" s="63"/>
      <c r="D407" s="63"/>
      <c r="E407" s="63"/>
      <c r="F407" s="63"/>
      <c r="G407" s="63"/>
      <c r="H407" s="63"/>
      <c r="I407" s="63"/>
      <c r="J407" s="63"/>
      <c r="K407" s="63"/>
      <c r="L407" s="63"/>
      <c r="M407" s="63"/>
      <c r="N407" s="63"/>
      <c r="O407" s="63"/>
      <c r="P407" s="63"/>
      <c r="Q407" s="63"/>
      <c r="R407" s="63"/>
      <c r="S407" s="63"/>
      <c r="T407" s="63"/>
      <c r="U407" s="63"/>
      <c r="V407" s="63"/>
      <c r="W407" s="63"/>
      <c r="X407" s="63"/>
      <c r="Y407" s="63"/>
      <c r="Z407" s="63"/>
      <c r="AA407" s="63"/>
      <c r="AB407" s="63"/>
      <c r="AC407" s="63"/>
      <c r="AD407" s="63"/>
      <c r="AE407" s="63"/>
      <c r="AF407" s="63"/>
      <c r="AG407" s="63"/>
      <c r="AH407" s="63"/>
      <c r="AI407" s="63"/>
      <c r="AJ407" s="63"/>
      <c r="AK407" s="63"/>
      <c r="AL407" s="63"/>
      <c r="AM407" s="63"/>
      <c r="AN407" s="63"/>
      <c r="AO407" s="63"/>
      <c r="AP407" s="63"/>
      <c r="AQ407" s="63"/>
      <c r="AR407" s="63"/>
      <c r="AS407" s="63"/>
      <c r="AT407" s="63"/>
      <c r="AU407" s="63"/>
      <c r="AV407" s="63"/>
      <c r="AW407" s="63"/>
      <c r="AX407" s="63"/>
      <c r="AY407" s="63"/>
      <c r="AZ407" s="63"/>
      <c r="BA407" s="63"/>
      <c r="BB407" s="63"/>
      <c r="BC407" s="63"/>
      <c r="BD407" s="63"/>
      <c r="BE407" s="63"/>
      <c r="BF407" s="63"/>
      <c r="BG407" s="63"/>
      <c r="BH407" s="63"/>
      <c r="BI407" s="63"/>
      <c r="BJ407" s="63"/>
      <c r="BK407" s="63"/>
    </row>
    <row r="408" spans="1:63" ht="15.75" customHeight="1" x14ac:dyDescent="0.2">
      <c r="A408" s="63"/>
      <c r="B408" s="63"/>
      <c r="C408" s="63"/>
      <c r="D408" s="63"/>
      <c r="E408" s="63"/>
      <c r="F408" s="63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63"/>
      <c r="R408" s="63"/>
      <c r="S408" s="63"/>
      <c r="T408" s="63"/>
      <c r="U408" s="63"/>
      <c r="V408" s="63"/>
      <c r="W408" s="63"/>
      <c r="X408" s="63"/>
      <c r="Y408" s="63"/>
      <c r="Z408" s="63"/>
      <c r="AA408" s="63"/>
      <c r="AB408" s="63"/>
      <c r="AC408" s="63"/>
      <c r="AD408" s="63"/>
      <c r="AE408" s="63"/>
      <c r="AF408" s="63"/>
      <c r="AG408" s="63"/>
      <c r="AH408" s="63"/>
      <c r="AI408" s="63"/>
      <c r="AJ408" s="63"/>
      <c r="AK408" s="63"/>
      <c r="AL408" s="63"/>
      <c r="AM408" s="63"/>
      <c r="AN408" s="63"/>
      <c r="AO408" s="63"/>
      <c r="AP408" s="63"/>
      <c r="AQ408" s="63"/>
      <c r="AR408" s="63"/>
      <c r="AS408" s="63"/>
      <c r="AT408" s="63"/>
      <c r="AU408" s="63"/>
      <c r="AV408" s="63"/>
      <c r="AW408" s="63"/>
      <c r="AX408" s="63"/>
      <c r="AY408" s="63"/>
      <c r="AZ408" s="63"/>
      <c r="BA408" s="63"/>
      <c r="BB408" s="63"/>
      <c r="BC408" s="63"/>
      <c r="BD408" s="63"/>
      <c r="BE408" s="63"/>
      <c r="BF408" s="63"/>
      <c r="BG408" s="63"/>
      <c r="BH408" s="63"/>
      <c r="BI408" s="63"/>
      <c r="BJ408" s="63"/>
      <c r="BK408" s="63"/>
    </row>
    <row r="409" spans="1:63" ht="15.75" customHeight="1" x14ac:dyDescent="0.2">
      <c r="A409" s="63"/>
      <c r="B409" s="63"/>
      <c r="C409" s="63"/>
      <c r="D409" s="63"/>
      <c r="E409" s="63"/>
      <c r="F409" s="63"/>
      <c r="G409" s="63"/>
      <c r="H409" s="63"/>
      <c r="I409" s="63"/>
      <c r="J409" s="63"/>
      <c r="K409" s="63"/>
      <c r="L409" s="63"/>
      <c r="M409" s="63"/>
      <c r="N409" s="63"/>
      <c r="O409" s="63"/>
      <c r="P409" s="63"/>
      <c r="Q409" s="63"/>
      <c r="R409" s="63"/>
      <c r="S409" s="63"/>
      <c r="T409" s="63"/>
      <c r="U409" s="63"/>
      <c r="V409" s="63"/>
      <c r="W409" s="63"/>
      <c r="X409" s="63"/>
      <c r="Y409" s="63"/>
      <c r="Z409" s="63"/>
      <c r="AA409" s="63"/>
      <c r="AB409" s="63"/>
      <c r="AC409" s="63"/>
      <c r="AD409" s="63"/>
      <c r="AE409" s="63"/>
      <c r="AF409" s="63"/>
      <c r="AG409" s="63"/>
      <c r="AH409" s="63"/>
      <c r="AI409" s="63"/>
      <c r="AJ409" s="63"/>
      <c r="AK409" s="63"/>
      <c r="AL409" s="63"/>
      <c r="AM409" s="63"/>
      <c r="AN409" s="63"/>
      <c r="AO409" s="63"/>
      <c r="AP409" s="63"/>
      <c r="AQ409" s="63"/>
      <c r="AR409" s="63"/>
      <c r="AS409" s="63"/>
      <c r="AT409" s="63"/>
      <c r="AU409" s="63"/>
      <c r="AV409" s="63"/>
      <c r="AW409" s="63"/>
      <c r="AX409" s="63"/>
      <c r="AY409" s="63"/>
      <c r="AZ409" s="63"/>
      <c r="BA409" s="63"/>
      <c r="BB409" s="63"/>
      <c r="BC409" s="63"/>
      <c r="BD409" s="63"/>
      <c r="BE409" s="63"/>
      <c r="BF409" s="63"/>
      <c r="BG409" s="63"/>
      <c r="BH409" s="63"/>
      <c r="BI409" s="63"/>
      <c r="BJ409" s="63"/>
      <c r="BK409" s="63"/>
    </row>
    <row r="410" spans="1:63" ht="15.75" customHeight="1" x14ac:dyDescent="0.2">
      <c r="A410" s="63"/>
      <c r="B410" s="63"/>
      <c r="C410" s="63"/>
      <c r="D410" s="63"/>
      <c r="E410" s="63"/>
      <c r="F410" s="63"/>
      <c r="G410" s="63"/>
      <c r="H410" s="63"/>
      <c r="I410" s="63"/>
      <c r="J410" s="63"/>
      <c r="K410" s="63"/>
      <c r="L410" s="63"/>
      <c r="M410" s="63"/>
      <c r="N410" s="63"/>
      <c r="O410" s="63"/>
      <c r="P410" s="63"/>
      <c r="Q410" s="63"/>
      <c r="R410" s="63"/>
      <c r="S410" s="63"/>
      <c r="T410" s="63"/>
      <c r="U410" s="63"/>
      <c r="V410" s="63"/>
      <c r="W410" s="63"/>
      <c r="X410" s="63"/>
      <c r="Y410" s="63"/>
      <c r="Z410" s="63"/>
      <c r="AA410" s="63"/>
      <c r="AB410" s="63"/>
      <c r="AC410" s="63"/>
      <c r="AD410" s="63"/>
      <c r="AE410" s="63"/>
      <c r="AF410" s="63"/>
      <c r="AG410" s="63"/>
      <c r="AH410" s="63"/>
      <c r="AI410" s="63"/>
      <c r="AJ410" s="63"/>
      <c r="AK410" s="63"/>
      <c r="AL410" s="63"/>
      <c r="AM410" s="63"/>
      <c r="AN410" s="63"/>
      <c r="AO410" s="63"/>
      <c r="AP410" s="63"/>
      <c r="AQ410" s="63"/>
      <c r="AR410" s="63"/>
      <c r="AS410" s="63"/>
      <c r="AT410" s="63"/>
      <c r="AU410" s="63"/>
      <c r="AV410" s="63"/>
      <c r="AW410" s="63"/>
      <c r="AX410" s="63"/>
      <c r="AY410" s="63"/>
      <c r="AZ410" s="63"/>
      <c r="BA410" s="63"/>
      <c r="BB410" s="63"/>
      <c r="BC410" s="63"/>
      <c r="BD410" s="63"/>
      <c r="BE410" s="63"/>
      <c r="BF410" s="63"/>
      <c r="BG410" s="63"/>
      <c r="BH410" s="63"/>
      <c r="BI410" s="63"/>
      <c r="BJ410" s="63"/>
      <c r="BK410" s="63"/>
    </row>
    <row r="411" spans="1:63" ht="15.75" customHeight="1" x14ac:dyDescent="0.2">
      <c r="A411" s="63"/>
      <c r="B411" s="63"/>
      <c r="C411" s="63"/>
      <c r="D411" s="63"/>
      <c r="E411" s="63"/>
      <c r="F411" s="63"/>
      <c r="G411" s="63"/>
      <c r="H411" s="63"/>
      <c r="I411" s="63"/>
      <c r="J411" s="63"/>
      <c r="K411" s="63"/>
      <c r="L411" s="63"/>
      <c r="M411" s="63"/>
      <c r="N411" s="63"/>
      <c r="O411" s="63"/>
      <c r="P411" s="63"/>
      <c r="Q411" s="63"/>
      <c r="R411" s="63"/>
      <c r="S411" s="63"/>
      <c r="T411" s="63"/>
      <c r="U411" s="63"/>
      <c r="V411" s="63"/>
      <c r="W411" s="63"/>
      <c r="X411" s="63"/>
      <c r="Y411" s="63"/>
      <c r="Z411" s="63"/>
      <c r="AA411" s="63"/>
      <c r="AB411" s="63"/>
      <c r="AC411" s="63"/>
      <c r="AD411" s="63"/>
      <c r="AE411" s="63"/>
      <c r="AF411" s="63"/>
      <c r="AG411" s="63"/>
      <c r="AH411" s="63"/>
      <c r="AI411" s="63"/>
      <c r="AJ411" s="63"/>
      <c r="AK411" s="63"/>
      <c r="AL411" s="63"/>
      <c r="AM411" s="63"/>
      <c r="AN411" s="63"/>
      <c r="AO411" s="63"/>
      <c r="AP411" s="63"/>
      <c r="AQ411" s="63"/>
      <c r="AR411" s="63"/>
      <c r="AS411" s="63"/>
      <c r="AT411" s="63"/>
      <c r="AU411" s="63"/>
      <c r="AV411" s="63"/>
      <c r="AW411" s="63"/>
      <c r="AX411" s="63"/>
      <c r="AY411" s="63"/>
      <c r="AZ411" s="63"/>
      <c r="BA411" s="63"/>
      <c r="BB411" s="63"/>
      <c r="BC411" s="63"/>
      <c r="BD411" s="63"/>
      <c r="BE411" s="63"/>
      <c r="BF411" s="63"/>
      <c r="BG411" s="63"/>
      <c r="BH411" s="63"/>
      <c r="BI411" s="63"/>
      <c r="BJ411" s="63"/>
      <c r="BK411" s="63"/>
    </row>
    <row r="412" spans="1:63" ht="15.75" customHeight="1" x14ac:dyDescent="0.2">
      <c r="A412" s="63"/>
      <c r="B412" s="63"/>
      <c r="C412" s="63"/>
      <c r="D412" s="63"/>
      <c r="E412" s="63"/>
      <c r="F412" s="63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63"/>
      <c r="R412" s="63"/>
      <c r="S412" s="63"/>
      <c r="T412" s="63"/>
      <c r="U412" s="63"/>
      <c r="V412" s="63"/>
      <c r="W412" s="63"/>
      <c r="X412" s="63"/>
      <c r="Y412" s="63"/>
      <c r="Z412" s="63"/>
      <c r="AA412" s="63"/>
      <c r="AB412" s="63"/>
      <c r="AC412" s="63"/>
      <c r="AD412" s="63"/>
      <c r="AE412" s="63"/>
      <c r="AF412" s="63"/>
      <c r="AG412" s="63"/>
      <c r="AH412" s="63"/>
      <c r="AI412" s="63"/>
      <c r="AJ412" s="63"/>
      <c r="AK412" s="63"/>
      <c r="AL412" s="63"/>
      <c r="AM412" s="63"/>
      <c r="AN412" s="63"/>
      <c r="AO412" s="63"/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63"/>
      <c r="BD412" s="63"/>
      <c r="BE412" s="63"/>
      <c r="BF412" s="63"/>
      <c r="BG412" s="63"/>
      <c r="BH412" s="63"/>
      <c r="BI412" s="63"/>
      <c r="BJ412" s="63"/>
      <c r="BK412" s="63"/>
    </row>
    <row r="413" spans="1:63" ht="15.75" customHeight="1" x14ac:dyDescent="0.2">
      <c r="A413" s="63"/>
      <c r="B413" s="63"/>
      <c r="C413" s="63"/>
      <c r="D413" s="63"/>
      <c r="E413" s="63"/>
      <c r="F413" s="63"/>
      <c r="G413" s="63"/>
      <c r="H413" s="63"/>
      <c r="I413" s="63"/>
      <c r="J413" s="63"/>
      <c r="K413" s="63"/>
      <c r="L413" s="63"/>
      <c r="M413" s="63"/>
      <c r="N413" s="63"/>
      <c r="O413" s="63"/>
      <c r="P413" s="63"/>
      <c r="Q413" s="63"/>
      <c r="R413" s="63"/>
      <c r="S413" s="63"/>
      <c r="T413" s="63"/>
      <c r="U413" s="63"/>
      <c r="V413" s="63"/>
      <c r="W413" s="63"/>
      <c r="X413" s="63"/>
      <c r="Y413" s="63"/>
      <c r="Z413" s="63"/>
      <c r="AA413" s="63"/>
      <c r="AB413" s="63"/>
      <c r="AC413" s="63"/>
      <c r="AD413" s="63"/>
      <c r="AE413" s="63"/>
      <c r="AF413" s="63"/>
      <c r="AG413" s="63"/>
      <c r="AH413" s="63"/>
      <c r="AI413" s="63"/>
      <c r="AJ413" s="63"/>
      <c r="AK413" s="63"/>
      <c r="AL413" s="63"/>
      <c r="AM413" s="63"/>
      <c r="AN413" s="63"/>
      <c r="AO413" s="63"/>
      <c r="AP413" s="63"/>
      <c r="AQ413" s="63"/>
      <c r="AR413" s="63"/>
      <c r="AS413" s="63"/>
      <c r="AT413" s="63"/>
      <c r="AU413" s="63"/>
      <c r="AV413" s="63"/>
      <c r="AW413" s="63"/>
      <c r="AX413" s="63"/>
      <c r="AY413" s="63"/>
      <c r="AZ413" s="63"/>
      <c r="BA413" s="63"/>
      <c r="BB413" s="63"/>
      <c r="BC413" s="63"/>
      <c r="BD413" s="63"/>
      <c r="BE413" s="63"/>
      <c r="BF413" s="63"/>
      <c r="BG413" s="63"/>
      <c r="BH413" s="63"/>
      <c r="BI413" s="63"/>
      <c r="BJ413" s="63"/>
      <c r="BK413" s="63"/>
    </row>
    <row r="414" spans="1:63" ht="15.75" customHeight="1" x14ac:dyDescent="0.2">
      <c r="A414" s="63"/>
      <c r="B414" s="63"/>
      <c r="C414" s="63"/>
      <c r="D414" s="63"/>
      <c r="E414" s="63"/>
      <c r="F414" s="63"/>
      <c r="G414" s="63"/>
      <c r="H414" s="63"/>
      <c r="I414" s="63"/>
      <c r="J414" s="63"/>
      <c r="K414" s="63"/>
      <c r="L414" s="63"/>
      <c r="M414" s="63"/>
      <c r="N414" s="63"/>
      <c r="O414" s="63"/>
      <c r="P414" s="63"/>
      <c r="Q414" s="63"/>
      <c r="R414" s="63"/>
      <c r="S414" s="63"/>
      <c r="T414" s="63"/>
      <c r="U414" s="63"/>
      <c r="V414" s="63"/>
      <c r="W414" s="63"/>
      <c r="X414" s="63"/>
      <c r="Y414" s="63"/>
      <c r="Z414" s="63"/>
      <c r="AA414" s="63"/>
      <c r="AB414" s="63"/>
      <c r="AC414" s="63"/>
      <c r="AD414" s="63"/>
      <c r="AE414" s="63"/>
      <c r="AF414" s="63"/>
      <c r="AG414" s="63"/>
      <c r="AH414" s="63"/>
      <c r="AI414" s="63"/>
      <c r="AJ414" s="63"/>
      <c r="AK414" s="63"/>
      <c r="AL414" s="63"/>
      <c r="AM414" s="63"/>
      <c r="AN414" s="63"/>
      <c r="AO414" s="63"/>
      <c r="AP414" s="63"/>
      <c r="AQ414" s="63"/>
      <c r="AR414" s="63"/>
      <c r="AS414" s="63"/>
      <c r="AT414" s="63"/>
      <c r="AU414" s="63"/>
      <c r="AV414" s="63"/>
      <c r="AW414" s="63"/>
      <c r="AX414" s="63"/>
      <c r="AY414" s="63"/>
      <c r="AZ414" s="63"/>
      <c r="BA414" s="63"/>
      <c r="BB414" s="63"/>
      <c r="BC414" s="63"/>
      <c r="BD414" s="63"/>
      <c r="BE414" s="63"/>
      <c r="BF414" s="63"/>
      <c r="BG414" s="63"/>
      <c r="BH414" s="63"/>
      <c r="BI414" s="63"/>
      <c r="BJ414" s="63"/>
      <c r="BK414" s="63"/>
    </row>
    <row r="415" spans="1:63" ht="15.75" customHeight="1" x14ac:dyDescent="0.2">
      <c r="A415" s="63"/>
      <c r="B415" s="63"/>
      <c r="C415" s="63"/>
      <c r="D415" s="63"/>
      <c r="E415" s="63"/>
      <c r="F415" s="63"/>
      <c r="G415" s="63"/>
      <c r="H415" s="63"/>
      <c r="I415" s="63"/>
      <c r="J415" s="63"/>
      <c r="K415" s="63"/>
      <c r="L415" s="63"/>
      <c r="M415" s="63"/>
      <c r="N415" s="63"/>
      <c r="O415" s="63"/>
      <c r="P415" s="63"/>
      <c r="Q415" s="63"/>
      <c r="R415" s="63"/>
      <c r="S415" s="63"/>
      <c r="T415" s="63"/>
      <c r="U415" s="63"/>
      <c r="V415" s="63"/>
      <c r="W415" s="63"/>
      <c r="X415" s="63"/>
      <c r="Y415" s="63"/>
      <c r="Z415" s="63"/>
      <c r="AA415" s="63"/>
      <c r="AB415" s="63"/>
      <c r="AC415" s="63"/>
      <c r="AD415" s="63"/>
      <c r="AE415" s="63"/>
      <c r="AF415" s="63"/>
      <c r="AG415" s="63"/>
      <c r="AH415" s="63"/>
      <c r="AI415" s="63"/>
      <c r="AJ415" s="63"/>
      <c r="AK415" s="63"/>
      <c r="AL415" s="63"/>
      <c r="AM415" s="63"/>
      <c r="AN415" s="63"/>
      <c r="AO415" s="63"/>
      <c r="AP415" s="63"/>
      <c r="AQ415" s="63"/>
      <c r="AR415" s="63"/>
      <c r="AS415" s="63"/>
      <c r="AT415" s="63"/>
      <c r="AU415" s="63"/>
      <c r="AV415" s="63"/>
      <c r="AW415" s="63"/>
      <c r="AX415" s="63"/>
      <c r="AY415" s="63"/>
      <c r="AZ415" s="63"/>
      <c r="BA415" s="63"/>
      <c r="BB415" s="63"/>
      <c r="BC415" s="63"/>
      <c r="BD415" s="63"/>
      <c r="BE415" s="63"/>
      <c r="BF415" s="63"/>
      <c r="BG415" s="63"/>
      <c r="BH415" s="63"/>
      <c r="BI415" s="63"/>
      <c r="BJ415" s="63"/>
      <c r="BK415" s="63"/>
    </row>
    <row r="416" spans="1:63" ht="15.75" customHeight="1" x14ac:dyDescent="0.2">
      <c r="A416" s="63"/>
      <c r="B416" s="63"/>
      <c r="C416" s="63"/>
      <c r="D416" s="63"/>
      <c r="E416" s="63"/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63"/>
      <c r="R416" s="63"/>
      <c r="S416" s="63"/>
      <c r="T416" s="63"/>
      <c r="U416" s="63"/>
      <c r="V416" s="63"/>
      <c r="W416" s="63"/>
      <c r="X416" s="63"/>
      <c r="Y416" s="63"/>
      <c r="Z416" s="63"/>
      <c r="AA416" s="63"/>
      <c r="AB416" s="63"/>
      <c r="AC416" s="63"/>
      <c r="AD416" s="63"/>
      <c r="AE416" s="63"/>
      <c r="AF416" s="63"/>
      <c r="AG416" s="63"/>
      <c r="AH416" s="63"/>
      <c r="AI416" s="63"/>
      <c r="AJ416" s="63"/>
      <c r="AK416" s="63"/>
      <c r="AL416" s="63"/>
      <c r="AM416" s="63"/>
      <c r="AN416" s="63"/>
      <c r="AO416" s="63"/>
      <c r="AP416" s="63"/>
      <c r="AQ416" s="63"/>
      <c r="AR416" s="63"/>
      <c r="AS416" s="63"/>
      <c r="AT416" s="63"/>
      <c r="AU416" s="63"/>
      <c r="AV416" s="63"/>
      <c r="AW416" s="63"/>
      <c r="AX416" s="63"/>
      <c r="AY416" s="63"/>
      <c r="AZ416" s="63"/>
      <c r="BA416" s="63"/>
      <c r="BB416" s="63"/>
      <c r="BC416" s="63"/>
      <c r="BD416" s="63"/>
      <c r="BE416" s="63"/>
      <c r="BF416" s="63"/>
      <c r="BG416" s="63"/>
      <c r="BH416" s="63"/>
      <c r="BI416" s="63"/>
      <c r="BJ416" s="63"/>
      <c r="BK416" s="63"/>
    </row>
    <row r="417" spans="1:63" ht="15.75" customHeight="1" x14ac:dyDescent="0.2">
      <c r="A417" s="63"/>
      <c r="B417" s="63"/>
      <c r="C417" s="63"/>
      <c r="D417" s="63"/>
      <c r="E417" s="63"/>
      <c r="F417" s="63"/>
      <c r="G417" s="63"/>
      <c r="H417" s="63"/>
      <c r="I417" s="63"/>
      <c r="J417" s="63"/>
      <c r="K417" s="63"/>
      <c r="L417" s="63"/>
      <c r="M417" s="63"/>
      <c r="N417" s="63"/>
      <c r="O417" s="63"/>
      <c r="P417" s="63"/>
      <c r="Q417" s="63"/>
      <c r="R417" s="63"/>
      <c r="S417" s="63"/>
      <c r="T417" s="63"/>
      <c r="U417" s="63"/>
      <c r="V417" s="63"/>
      <c r="W417" s="63"/>
      <c r="X417" s="63"/>
      <c r="Y417" s="63"/>
      <c r="Z417" s="63"/>
      <c r="AA417" s="63"/>
      <c r="AB417" s="63"/>
      <c r="AC417" s="63"/>
      <c r="AD417" s="63"/>
      <c r="AE417" s="63"/>
      <c r="AF417" s="63"/>
      <c r="AG417" s="63"/>
      <c r="AH417" s="63"/>
      <c r="AI417" s="63"/>
      <c r="AJ417" s="63"/>
      <c r="AK417" s="63"/>
      <c r="AL417" s="63"/>
      <c r="AM417" s="63"/>
      <c r="AN417" s="63"/>
      <c r="AO417" s="63"/>
      <c r="AP417" s="63"/>
      <c r="AQ417" s="63"/>
      <c r="AR417" s="63"/>
      <c r="AS417" s="63"/>
      <c r="AT417" s="63"/>
      <c r="AU417" s="63"/>
      <c r="AV417" s="63"/>
      <c r="AW417" s="63"/>
      <c r="AX417" s="63"/>
      <c r="AY417" s="63"/>
      <c r="AZ417" s="63"/>
      <c r="BA417" s="63"/>
      <c r="BB417" s="63"/>
      <c r="BC417" s="63"/>
      <c r="BD417" s="63"/>
      <c r="BE417" s="63"/>
      <c r="BF417" s="63"/>
      <c r="BG417" s="63"/>
      <c r="BH417" s="63"/>
      <c r="BI417" s="63"/>
      <c r="BJ417" s="63"/>
      <c r="BK417" s="63"/>
    </row>
    <row r="418" spans="1:63" ht="15.75" customHeight="1" x14ac:dyDescent="0.2">
      <c r="A418" s="63"/>
      <c r="B418" s="63"/>
      <c r="C418" s="63"/>
      <c r="D418" s="63"/>
      <c r="E418" s="63"/>
      <c r="F418" s="63"/>
      <c r="G418" s="63"/>
      <c r="H418" s="63"/>
      <c r="I418" s="63"/>
      <c r="J418" s="63"/>
      <c r="K418" s="63"/>
      <c r="L418" s="63"/>
      <c r="M418" s="63"/>
      <c r="N418" s="63"/>
      <c r="O418" s="63"/>
      <c r="P418" s="63"/>
      <c r="Q418" s="63"/>
      <c r="R418" s="63"/>
      <c r="S418" s="63"/>
      <c r="T418" s="63"/>
      <c r="U418" s="63"/>
      <c r="V418" s="63"/>
      <c r="W418" s="63"/>
      <c r="X418" s="63"/>
      <c r="Y418" s="63"/>
      <c r="Z418" s="63"/>
      <c r="AA418" s="63"/>
      <c r="AB418" s="63"/>
      <c r="AC418" s="63"/>
      <c r="AD418" s="63"/>
      <c r="AE418" s="63"/>
      <c r="AF418" s="63"/>
      <c r="AG418" s="63"/>
      <c r="AH418" s="63"/>
      <c r="AI418" s="63"/>
      <c r="AJ418" s="63"/>
      <c r="AK418" s="63"/>
      <c r="AL418" s="63"/>
      <c r="AM418" s="63"/>
      <c r="AN418" s="63"/>
      <c r="AO418" s="63"/>
      <c r="AP418" s="63"/>
      <c r="AQ418" s="63"/>
      <c r="AR418" s="63"/>
      <c r="AS418" s="63"/>
      <c r="AT418" s="63"/>
      <c r="AU418" s="63"/>
      <c r="AV418" s="63"/>
      <c r="AW418" s="63"/>
      <c r="AX418" s="63"/>
      <c r="AY418" s="63"/>
      <c r="AZ418" s="63"/>
      <c r="BA418" s="63"/>
      <c r="BB418" s="63"/>
      <c r="BC418" s="63"/>
      <c r="BD418" s="63"/>
      <c r="BE418" s="63"/>
      <c r="BF418" s="63"/>
      <c r="BG418" s="63"/>
      <c r="BH418" s="63"/>
      <c r="BI418" s="63"/>
      <c r="BJ418" s="63"/>
      <c r="BK418" s="63"/>
    </row>
    <row r="419" spans="1:63" ht="15.75" customHeight="1" x14ac:dyDescent="0.2">
      <c r="A419" s="63"/>
      <c r="B419" s="63"/>
      <c r="C419" s="63"/>
      <c r="D419" s="63"/>
      <c r="E419" s="63"/>
      <c r="F419" s="63"/>
      <c r="G419" s="63"/>
      <c r="H419" s="63"/>
      <c r="I419" s="63"/>
      <c r="J419" s="63"/>
      <c r="K419" s="63"/>
      <c r="L419" s="63"/>
      <c r="M419" s="63"/>
      <c r="N419" s="63"/>
      <c r="O419" s="63"/>
      <c r="P419" s="63"/>
      <c r="Q419" s="63"/>
      <c r="R419" s="63"/>
      <c r="S419" s="63"/>
      <c r="T419" s="63"/>
      <c r="U419" s="63"/>
      <c r="V419" s="63"/>
      <c r="W419" s="63"/>
      <c r="X419" s="63"/>
      <c r="Y419" s="63"/>
      <c r="Z419" s="63"/>
      <c r="AA419" s="63"/>
      <c r="AB419" s="63"/>
      <c r="AC419" s="63"/>
      <c r="AD419" s="63"/>
      <c r="AE419" s="63"/>
      <c r="AF419" s="63"/>
      <c r="AG419" s="63"/>
      <c r="AH419" s="63"/>
      <c r="AI419" s="63"/>
      <c r="AJ419" s="63"/>
      <c r="AK419" s="63"/>
      <c r="AL419" s="63"/>
      <c r="AM419" s="63"/>
      <c r="AN419" s="63"/>
      <c r="AO419" s="63"/>
      <c r="AP419" s="63"/>
      <c r="AQ419" s="63"/>
      <c r="AR419" s="63"/>
      <c r="AS419" s="63"/>
      <c r="AT419" s="63"/>
      <c r="AU419" s="63"/>
      <c r="AV419" s="63"/>
      <c r="AW419" s="63"/>
      <c r="AX419" s="63"/>
      <c r="AY419" s="63"/>
      <c r="AZ419" s="63"/>
      <c r="BA419" s="63"/>
      <c r="BB419" s="63"/>
      <c r="BC419" s="63"/>
      <c r="BD419" s="63"/>
      <c r="BE419" s="63"/>
      <c r="BF419" s="63"/>
      <c r="BG419" s="63"/>
      <c r="BH419" s="63"/>
      <c r="BI419" s="63"/>
      <c r="BJ419" s="63"/>
      <c r="BK419" s="63"/>
    </row>
    <row r="420" spans="1:63" ht="15.75" customHeight="1" x14ac:dyDescent="0.2">
      <c r="A420" s="63"/>
      <c r="B420" s="63"/>
      <c r="C420" s="63"/>
      <c r="D420" s="63"/>
      <c r="E420" s="63"/>
      <c r="F420" s="63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63"/>
      <c r="R420" s="63"/>
      <c r="S420" s="63"/>
      <c r="T420" s="63"/>
      <c r="U420" s="63"/>
      <c r="V420" s="63"/>
      <c r="W420" s="63"/>
      <c r="X420" s="63"/>
      <c r="Y420" s="63"/>
      <c r="Z420" s="63"/>
      <c r="AA420" s="63"/>
      <c r="AB420" s="63"/>
      <c r="AC420" s="63"/>
      <c r="AD420" s="63"/>
      <c r="AE420" s="63"/>
      <c r="AF420" s="63"/>
      <c r="AG420" s="63"/>
      <c r="AH420" s="63"/>
      <c r="AI420" s="63"/>
      <c r="AJ420" s="63"/>
      <c r="AK420" s="63"/>
      <c r="AL420" s="63"/>
      <c r="AM420" s="63"/>
      <c r="AN420" s="63"/>
      <c r="AO420" s="63"/>
      <c r="AP420" s="63"/>
      <c r="AQ420" s="63"/>
      <c r="AR420" s="63"/>
      <c r="AS420" s="63"/>
      <c r="AT420" s="63"/>
      <c r="AU420" s="63"/>
      <c r="AV420" s="63"/>
      <c r="AW420" s="63"/>
      <c r="AX420" s="63"/>
      <c r="AY420" s="63"/>
      <c r="AZ420" s="63"/>
      <c r="BA420" s="63"/>
      <c r="BB420" s="63"/>
      <c r="BC420" s="63"/>
      <c r="BD420" s="63"/>
      <c r="BE420" s="63"/>
      <c r="BF420" s="63"/>
      <c r="BG420" s="63"/>
      <c r="BH420" s="63"/>
      <c r="BI420" s="63"/>
      <c r="BJ420" s="63"/>
      <c r="BK420" s="63"/>
    </row>
    <row r="421" spans="1:63" ht="15.75" customHeight="1" x14ac:dyDescent="0.2">
      <c r="A421" s="63"/>
      <c r="B421" s="63"/>
      <c r="C421" s="63"/>
      <c r="D421" s="63"/>
      <c r="E421" s="63"/>
      <c r="F421" s="63"/>
      <c r="G421" s="63"/>
      <c r="H421" s="63"/>
      <c r="I421" s="63"/>
      <c r="J421" s="63"/>
      <c r="K421" s="63"/>
      <c r="L421" s="63"/>
      <c r="M421" s="63"/>
      <c r="N421" s="63"/>
      <c r="O421" s="63"/>
      <c r="P421" s="63"/>
      <c r="Q421" s="63"/>
      <c r="R421" s="63"/>
      <c r="S421" s="63"/>
      <c r="T421" s="63"/>
      <c r="U421" s="63"/>
      <c r="V421" s="63"/>
      <c r="W421" s="63"/>
      <c r="X421" s="63"/>
      <c r="Y421" s="63"/>
      <c r="Z421" s="63"/>
      <c r="AA421" s="63"/>
      <c r="AB421" s="63"/>
      <c r="AC421" s="63"/>
      <c r="AD421" s="63"/>
      <c r="AE421" s="63"/>
      <c r="AF421" s="63"/>
      <c r="AG421" s="63"/>
      <c r="AH421" s="63"/>
      <c r="AI421" s="63"/>
      <c r="AJ421" s="63"/>
      <c r="AK421" s="63"/>
      <c r="AL421" s="63"/>
      <c r="AM421" s="63"/>
      <c r="AN421" s="63"/>
      <c r="AO421" s="63"/>
      <c r="AP421" s="63"/>
      <c r="AQ421" s="63"/>
      <c r="AR421" s="63"/>
      <c r="AS421" s="63"/>
      <c r="AT421" s="63"/>
      <c r="AU421" s="63"/>
      <c r="AV421" s="63"/>
      <c r="AW421" s="63"/>
      <c r="AX421" s="63"/>
      <c r="AY421" s="63"/>
      <c r="AZ421" s="63"/>
      <c r="BA421" s="63"/>
      <c r="BB421" s="63"/>
      <c r="BC421" s="63"/>
      <c r="BD421" s="63"/>
      <c r="BE421" s="63"/>
      <c r="BF421" s="63"/>
      <c r="BG421" s="63"/>
      <c r="BH421" s="63"/>
      <c r="BI421" s="63"/>
      <c r="BJ421" s="63"/>
      <c r="BK421" s="63"/>
    </row>
    <row r="422" spans="1:63" ht="15.75" customHeight="1" x14ac:dyDescent="0.2">
      <c r="A422" s="63"/>
      <c r="B422" s="63"/>
      <c r="C422" s="63"/>
      <c r="D422" s="63"/>
      <c r="E422" s="63"/>
      <c r="F422" s="63"/>
      <c r="G422" s="63"/>
      <c r="H422" s="63"/>
      <c r="I422" s="63"/>
      <c r="J422" s="63"/>
      <c r="K422" s="63"/>
      <c r="L422" s="63"/>
      <c r="M422" s="63"/>
      <c r="N422" s="63"/>
      <c r="O422" s="63"/>
      <c r="P422" s="63"/>
      <c r="Q422" s="63"/>
      <c r="R422" s="63"/>
      <c r="S422" s="63"/>
      <c r="T422" s="63"/>
      <c r="U422" s="63"/>
      <c r="V422" s="63"/>
      <c r="W422" s="63"/>
      <c r="X422" s="63"/>
      <c r="Y422" s="63"/>
      <c r="Z422" s="63"/>
      <c r="AA422" s="63"/>
      <c r="AB422" s="63"/>
      <c r="AC422" s="63"/>
      <c r="AD422" s="63"/>
      <c r="AE422" s="63"/>
      <c r="AF422" s="63"/>
      <c r="AG422" s="63"/>
      <c r="AH422" s="63"/>
      <c r="AI422" s="63"/>
      <c r="AJ422" s="63"/>
      <c r="AK422" s="63"/>
      <c r="AL422" s="63"/>
      <c r="AM422" s="63"/>
      <c r="AN422" s="63"/>
      <c r="AO422" s="63"/>
      <c r="AP422" s="63"/>
      <c r="AQ422" s="63"/>
      <c r="AR422" s="63"/>
      <c r="AS422" s="63"/>
      <c r="AT422" s="63"/>
      <c r="AU422" s="63"/>
      <c r="AV422" s="63"/>
      <c r="AW422" s="63"/>
      <c r="AX422" s="63"/>
      <c r="AY422" s="63"/>
      <c r="AZ422" s="63"/>
      <c r="BA422" s="63"/>
      <c r="BB422" s="63"/>
      <c r="BC422" s="63"/>
      <c r="BD422" s="63"/>
      <c r="BE422" s="63"/>
      <c r="BF422" s="63"/>
      <c r="BG422" s="63"/>
      <c r="BH422" s="63"/>
      <c r="BI422" s="63"/>
      <c r="BJ422" s="63"/>
      <c r="BK422" s="63"/>
    </row>
    <row r="423" spans="1:63" ht="15.75" customHeight="1" x14ac:dyDescent="0.2">
      <c r="A423" s="63"/>
      <c r="B423" s="63"/>
      <c r="C423" s="63"/>
      <c r="D423" s="63"/>
      <c r="E423" s="63"/>
      <c r="F423" s="63"/>
      <c r="G423" s="63"/>
      <c r="H423" s="63"/>
      <c r="I423" s="63"/>
      <c r="J423" s="63"/>
      <c r="K423" s="63"/>
      <c r="L423" s="63"/>
      <c r="M423" s="63"/>
      <c r="N423" s="63"/>
      <c r="O423" s="63"/>
      <c r="P423" s="63"/>
      <c r="Q423" s="63"/>
      <c r="R423" s="63"/>
      <c r="S423" s="63"/>
      <c r="T423" s="63"/>
      <c r="U423" s="63"/>
      <c r="V423" s="63"/>
      <c r="W423" s="63"/>
      <c r="X423" s="63"/>
      <c r="Y423" s="63"/>
      <c r="Z423" s="63"/>
      <c r="AA423" s="63"/>
      <c r="AB423" s="63"/>
      <c r="AC423" s="63"/>
      <c r="AD423" s="63"/>
      <c r="AE423" s="63"/>
      <c r="AF423" s="63"/>
      <c r="AG423" s="63"/>
      <c r="AH423" s="63"/>
      <c r="AI423" s="63"/>
      <c r="AJ423" s="63"/>
      <c r="AK423" s="63"/>
      <c r="AL423" s="63"/>
      <c r="AM423" s="63"/>
      <c r="AN423" s="63"/>
      <c r="AO423" s="63"/>
      <c r="AP423" s="63"/>
      <c r="AQ423" s="63"/>
      <c r="AR423" s="63"/>
      <c r="AS423" s="63"/>
      <c r="AT423" s="63"/>
      <c r="AU423" s="63"/>
      <c r="AV423" s="63"/>
      <c r="AW423" s="63"/>
      <c r="AX423" s="63"/>
      <c r="AY423" s="63"/>
      <c r="AZ423" s="63"/>
      <c r="BA423" s="63"/>
      <c r="BB423" s="63"/>
      <c r="BC423" s="63"/>
      <c r="BD423" s="63"/>
      <c r="BE423" s="63"/>
      <c r="BF423" s="63"/>
      <c r="BG423" s="63"/>
      <c r="BH423" s="63"/>
      <c r="BI423" s="63"/>
      <c r="BJ423" s="63"/>
      <c r="BK423" s="63"/>
    </row>
    <row r="424" spans="1:63" ht="15.75" customHeight="1" x14ac:dyDescent="0.2">
      <c r="A424" s="63"/>
      <c r="B424" s="63"/>
      <c r="C424" s="63"/>
      <c r="D424" s="63"/>
      <c r="E424" s="63"/>
      <c r="F424" s="63"/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63"/>
      <c r="R424" s="63"/>
      <c r="S424" s="63"/>
      <c r="T424" s="63"/>
      <c r="U424" s="63"/>
      <c r="V424" s="63"/>
      <c r="W424" s="63"/>
      <c r="X424" s="63"/>
      <c r="Y424" s="63"/>
      <c r="Z424" s="63"/>
      <c r="AA424" s="63"/>
      <c r="AB424" s="63"/>
      <c r="AC424" s="63"/>
      <c r="AD424" s="63"/>
      <c r="AE424" s="63"/>
      <c r="AF424" s="63"/>
      <c r="AG424" s="63"/>
      <c r="AH424" s="63"/>
      <c r="AI424" s="63"/>
      <c r="AJ424" s="63"/>
      <c r="AK424" s="63"/>
      <c r="AL424" s="63"/>
      <c r="AM424" s="63"/>
      <c r="AN424" s="63"/>
      <c r="AO424" s="63"/>
      <c r="AP424" s="63"/>
      <c r="AQ424" s="63"/>
      <c r="AR424" s="63"/>
      <c r="AS424" s="63"/>
      <c r="AT424" s="63"/>
      <c r="AU424" s="63"/>
      <c r="AV424" s="63"/>
      <c r="AW424" s="63"/>
      <c r="AX424" s="63"/>
      <c r="AY424" s="63"/>
      <c r="AZ424" s="63"/>
      <c r="BA424" s="63"/>
      <c r="BB424" s="63"/>
      <c r="BC424" s="63"/>
      <c r="BD424" s="63"/>
      <c r="BE424" s="63"/>
      <c r="BF424" s="63"/>
      <c r="BG424" s="63"/>
      <c r="BH424" s="63"/>
      <c r="BI424" s="63"/>
      <c r="BJ424" s="63"/>
      <c r="BK424" s="63"/>
    </row>
    <row r="425" spans="1:63" ht="15.75" customHeight="1" x14ac:dyDescent="0.2">
      <c r="A425" s="63"/>
      <c r="B425" s="63"/>
      <c r="C425" s="63"/>
      <c r="D425" s="63"/>
      <c r="E425" s="63"/>
      <c r="F425" s="63"/>
      <c r="G425" s="63"/>
      <c r="H425" s="63"/>
      <c r="I425" s="63"/>
      <c r="J425" s="63"/>
      <c r="K425" s="63"/>
      <c r="L425" s="63"/>
      <c r="M425" s="63"/>
      <c r="N425" s="63"/>
      <c r="O425" s="63"/>
      <c r="P425" s="63"/>
      <c r="Q425" s="63"/>
      <c r="R425" s="63"/>
      <c r="S425" s="63"/>
      <c r="T425" s="63"/>
      <c r="U425" s="63"/>
      <c r="V425" s="63"/>
      <c r="W425" s="63"/>
      <c r="X425" s="63"/>
      <c r="Y425" s="63"/>
      <c r="Z425" s="63"/>
      <c r="AA425" s="63"/>
      <c r="AB425" s="63"/>
      <c r="AC425" s="63"/>
      <c r="AD425" s="63"/>
      <c r="AE425" s="63"/>
      <c r="AF425" s="63"/>
      <c r="AG425" s="63"/>
      <c r="AH425" s="63"/>
      <c r="AI425" s="63"/>
      <c r="AJ425" s="63"/>
      <c r="AK425" s="63"/>
      <c r="AL425" s="63"/>
      <c r="AM425" s="63"/>
      <c r="AN425" s="63"/>
      <c r="AO425" s="63"/>
      <c r="AP425" s="63"/>
      <c r="AQ425" s="63"/>
      <c r="AR425" s="63"/>
      <c r="AS425" s="63"/>
      <c r="AT425" s="63"/>
      <c r="AU425" s="63"/>
      <c r="AV425" s="63"/>
      <c r="AW425" s="63"/>
      <c r="AX425" s="63"/>
      <c r="AY425" s="63"/>
      <c r="AZ425" s="63"/>
      <c r="BA425" s="63"/>
      <c r="BB425" s="63"/>
      <c r="BC425" s="63"/>
      <c r="BD425" s="63"/>
      <c r="BE425" s="63"/>
      <c r="BF425" s="63"/>
      <c r="BG425" s="63"/>
      <c r="BH425" s="63"/>
      <c r="BI425" s="63"/>
      <c r="BJ425" s="63"/>
      <c r="BK425" s="63"/>
    </row>
    <row r="426" spans="1:63" ht="15.75" customHeight="1" x14ac:dyDescent="0.2">
      <c r="A426" s="63"/>
      <c r="B426" s="63"/>
      <c r="C426" s="63"/>
      <c r="D426" s="63"/>
      <c r="E426" s="63"/>
      <c r="F426" s="63"/>
      <c r="G426" s="63"/>
      <c r="H426" s="63"/>
      <c r="I426" s="63"/>
      <c r="J426" s="63"/>
      <c r="K426" s="63"/>
      <c r="L426" s="63"/>
      <c r="M426" s="63"/>
      <c r="N426" s="63"/>
      <c r="O426" s="63"/>
      <c r="P426" s="63"/>
      <c r="Q426" s="63"/>
      <c r="R426" s="63"/>
      <c r="S426" s="63"/>
      <c r="T426" s="63"/>
      <c r="U426" s="63"/>
      <c r="V426" s="63"/>
      <c r="W426" s="63"/>
      <c r="X426" s="63"/>
      <c r="Y426" s="63"/>
      <c r="Z426" s="63"/>
      <c r="AA426" s="63"/>
      <c r="AB426" s="63"/>
      <c r="AC426" s="63"/>
      <c r="AD426" s="63"/>
      <c r="AE426" s="63"/>
      <c r="AF426" s="63"/>
      <c r="AG426" s="63"/>
      <c r="AH426" s="63"/>
      <c r="AI426" s="63"/>
      <c r="AJ426" s="63"/>
      <c r="AK426" s="63"/>
      <c r="AL426" s="63"/>
      <c r="AM426" s="63"/>
      <c r="AN426" s="63"/>
      <c r="AO426" s="63"/>
      <c r="AP426" s="63"/>
      <c r="AQ426" s="63"/>
      <c r="AR426" s="63"/>
      <c r="AS426" s="63"/>
      <c r="AT426" s="63"/>
      <c r="AU426" s="63"/>
      <c r="AV426" s="63"/>
      <c r="AW426" s="63"/>
      <c r="AX426" s="63"/>
      <c r="AY426" s="63"/>
      <c r="AZ426" s="63"/>
      <c r="BA426" s="63"/>
      <c r="BB426" s="63"/>
      <c r="BC426" s="63"/>
      <c r="BD426" s="63"/>
      <c r="BE426" s="63"/>
      <c r="BF426" s="63"/>
      <c r="BG426" s="63"/>
      <c r="BH426" s="63"/>
      <c r="BI426" s="63"/>
      <c r="BJ426" s="63"/>
      <c r="BK426" s="63"/>
    </row>
    <row r="427" spans="1:63" ht="15.75" customHeight="1" x14ac:dyDescent="0.2">
      <c r="A427" s="63"/>
      <c r="B427" s="63"/>
      <c r="C427" s="63"/>
      <c r="D427" s="63"/>
      <c r="E427" s="63"/>
      <c r="F427" s="63"/>
      <c r="G427" s="63"/>
      <c r="H427" s="63"/>
      <c r="I427" s="63"/>
      <c r="J427" s="63"/>
      <c r="K427" s="63"/>
      <c r="L427" s="63"/>
      <c r="M427" s="63"/>
      <c r="N427" s="63"/>
      <c r="O427" s="63"/>
      <c r="P427" s="63"/>
      <c r="Q427" s="63"/>
      <c r="R427" s="63"/>
      <c r="S427" s="63"/>
      <c r="T427" s="63"/>
      <c r="U427" s="63"/>
      <c r="V427" s="63"/>
      <c r="W427" s="63"/>
      <c r="X427" s="63"/>
      <c r="Y427" s="63"/>
      <c r="Z427" s="63"/>
      <c r="AA427" s="63"/>
      <c r="AB427" s="63"/>
      <c r="AC427" s="63"/>
      <c r="AD427" s="63"/>
      <c r="AE427" s="63"/>
      <c r="AF427" s="63"/>
      <c r="AG427" s="63"/>
      <c r="AH427" s="63"/>
      <c r="AI427" s="63"/>
      <c r="AJ427" s="63"/>
      <c r="AK427" s="63"/>
      <c r="AL427" s="63"/>
      <c r="AM427" s="63"/>
      <c r="AN427" s="63"/>
      <c r="AO427" s="63"/>
      <c r="AP427" s="63"/>
      <c r="AQ427" s="63"/>
      <c r="AR427" s="63"/>
      <c r="AS427" s="63"/>
      <c r="AT427" s="63"/>
      <c r="AU427" s="63"/>
      <c r="AV427" s="63"/>
      <c r="AW427" s="63"/>
      <c r="AX427" s="63"/>
      <c r="AY427" s="63"/>
      <c r="AZ427" s="63"/>
      <c r="BA427" s="63"/>
      <c r="BB427" s="63"/>
      <c r="BC427" s="63"/>
      <c r="BD427" s="63"/>
      <c r="BE427" s="63"/>
      <c r="BF427" s="63"/>
      <c r="BG427" s="63"/>
      <c r="BH427" s="63"/>
      <c r="BI427" s="63"/>
      <c r="BJ427" s="63"/>
      <c r="BK427" s="63"/>
    </row>
    <row r="428" spans="1:63" ht="15.75" customHeight="1" x14ac:dyDescent="0.2">
      <c r="A428" s="63"/>
      <c r="B428" s="63"/>
      <c r="C428" s="63"/>
      <c r="D428" s="63"/>
      <c r="E428" s="63"/>
      <c r="F428" s="63"/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63"/>
      <c r="R428" s="63"/>
      <c r="S428" s="63"/>
      <c r="T428" s="63"/>
      <c r="U428" s="63"/>
      <c r="V428" s="63"/>
      <c r="W428" s="63"/>
      <c r="X428" s="63"/>
      <c r="Y428" s="63"/>
      <c r="Z428" s="63"/>
      <c r="AA428" s="63"/>
      <c r="AB428" s="63"/>
      <c r="AC428" s="63"/>
      <c r="AD428" s="63"/>
      <c r="AE428" s="63"/>
      <c r="AF428" s="63"/>
      <c r="AG428" s="63"/>
      <c r="AH428" s="63"/>
      <c r="AI428" s="63"/>
      <c r="AJ428" s="63"/>
      <c r="AK428" s="63"/>
      <c r="AL428" s="63"/>
      <c r="AM428" s="63"/>
      <c r="AN428" s="63"/>
      <c r="AO428" s="63"/>
      <c r="AP428" s="63"/>
      <c r="AQ428" s="63"/>
      <c r="AR428" s="63"/>
      <c r="AS428" s="63"/>
      <c r="AT428" s="63"/>
      <c r="AU428" s="63"/>
      <c r="AV428" s="63"/>
      <c r="AW428" s="63"/>
      <c r="AX428" s="63"/>
      <c r="AY428" s="63"/>
      <c r="AZ428" s="63"/>
      <c r="BA428" s="63"/>
      <c r="BB428" s="63"/>
      <c r="BC428" s="63"/>
      <c r="BD428" s="63"/>
      <c r="BE428" s="63"/>
      <c r="BF428" s="63"/>
      <c r="BG428" s="63"/>
      <c r="BH428" s="63"/>
      <c r="BI428" s="63"/>
      <c r="BJ428" s="63"/>
      <c r="BK428" s="63"/>
    </row>
    <row r="429" spans="1:63" ht="15.75" customHeight="1" x14ac:dyDescent="0.2">
      <c r="A429" s="63"/>
      <c r="B429" s="63"/>
      <c r="C429" s="63"/>
      <c r="D429" s="63"/>
      <c r="E429" s="63"/>
      <c r="F429" s="63"/>
      <c r="G429" s="63"/>
      <c r="H429" s="63"/>
      <c r="I429" s="63"/>
      <c r="J429" s="63"/>
      <c r="K429" s="63"/>
      <c r="L429" s="63"/>
      <c r="M429" s="63"/>
      <c r="N429" s="63"/>
      <c r="O429" s="63"/>
      <c r="P429" s="63"/>
      <c r="Q429" s="63"/>
      <c r="R429" s="63"/>
      <c r="S429" s="63"/>
      <c r="T429" s="63"/>
      <c r="U429" s="63"/>
      <c r="V429" s="63"/>
      <c r="W429" s="63"/>
      <c r="X429" s="63"/>
      <c r="Y429" s="63"/>
      <c r="Z429" s="63"/>
      <c r="AA429" s="63"/>
      <c r="AB429" s="63"/>
      <c r="AC429" s="63"/>
      <c r="AD429" s="63"/>
      <c r="AE429" s="63"/>
      <c r="AF429" s="63"/>
      <c r="AG429" s="63"/>
      <c r="AH429" s="63"/>
      <c r="AI429" s="63"/>
      <c r="AJ429" s="63"/>
      <c r="AK429" s="63"/>
      <c r="AL429" s="63"/>
      <c r="AM429" s="63"/>
      <c r="AN429" s="63"/>
      <c r="AO429" s="63"/>
      <c r="AP429" s="63"/>
      <c r="AQ429" s="63"/>
      <c r="AR429" s="63"/>
      <c r="AS429" s="63"/>
      <c r="AT429" s="63"/>
      <c r="AU429" s="63"/>
      <c r="AV429" s="63"/>
      <c r="AW429" s="63"/>
      <c r="AX429" s="63"/>
      <c r="AY429" s="63"/>
      <c r="AZ429" s="63"/>
      <c r="BA429" s="63"/>
      <c r="BB429" s="63"/>
      <c r="BC429" s="63"/>
      <c r="BD429" s="63"/>
      <c r="BE429" s="63"/>
      <c r="BF429" s="63"/>
      <c r="BG429" s="63"/>
      <c r="BH429" s="63"/>
      <c r="BI429" s="63"/>
      <c r="BJ429" s="63"/>
      <c r="BK429" s="63"/>
    </row>
    <row r="430" spans="1:63" ht="15.75" customHeight="1" x14ac:dyDescent="0.2">
      <c r="A430" s="63"/>
      <c r="B430" s="63"/>
      <c r="C430" s="63"/>
      <c r="D430" s="63"/>
      <c r="E430" s="63"/>
      <c r="F430" s="63"/>
      <c r="G430" s="63"/>
      <c r="H430" s="63"/>
      <c r="I430" s="63"/>
      <c r="J430" s="63"/>
      <c r="K430" s="63"/>
      <c r="L430" s="63"/>
      <c r="M430" s="63"/>
      <c r="N430" s="63"/>
      <c r="O430" s="63"/>
      <c r="P430" s="63"/>
      <c r="Q430" s="63"/>
      <c r="R430" s="63"/>
      <c r="S430" s="63"/>
      <c r="T430" s="63"/>
      <c r="U430" s="63"/>
      <c r="V430" s="63"/>
      <c r="W430" s="63"/>
      <c r="X430" s="63"/>
      <c r="Y430" s="63"/>
      <c r="Z430" s="63"/>
      <c r="AA430" s="63"/>
      <c r="AB430" s="63"/>
      <c r="AC430" s="63"/>
      <c r="AD430" s="63"/>
      <c r="AE430" s="63"/>
      <c r="AF430" s="63"/>
      <c r="AG430" s="63"/>
      <c r="AH430" s="63"/>
      <c r="AI430" s="63"/>
      <c r="AJ430" s="63"/>
      <c r="AK430" s="63"/>
      <c r="AL430" s="63"/>
      <c r="AM430" s="63"/>
      <c r="AN430" s="63"/>
      <c r="AO430" s="63"/>
      <c r="AP430" s="63"/>
      <c r="AQ430" s="63"/>
      <c r="AR430" s="63"/>
      <c r="AS430" s="63"/>
      <c r="AT430" s="63"/>
      <c r="AU430" s="63"/>
      <c r="AV430" s="63"/>
      <c r="AW430" s="63"/>
      <c r="AX430" s="63"/>
      <c r="AY430" s="63"/>
      <c r="AZ430" s="63"/>
      <c r="BA430" s="63"/>
      <c r="BB430" s="63"/>
      <c r="BC430" s="63"/>
      <c r="BD430" s="63"/>
      <c r="BE430" s="63"/>
      <c r="BF430" s="63"/>
      <c r="BG430" s="63"/>
      <c r="BH430" s="63"/>
      <c r="BI430" s="63"/>
      <c r="BJ430" s="63"/>
      <c r="BK430" s="63"/>
    </row>
    <row r="431" spans="1:63" ht="15.75" customHeight="1" x14ac:dyDescent="0.2">
      <c r="A431" s="63"/>
      <c r="B431" s="63"/>
      <c r="C431" s="63"/>
      <c r="D431" s="63"/>
      <c r="E431" s="63"/>
      <c r="F431" s="63"/>
      <c r="G431" s="63"/>
      <c r="H431" s="63"/>
      <c r="I431" s="63"/>
      <c r="J431" s="63"/>
      <c r="K431" s="63"/>
      <c r="L431" s="63"/>
      <c r="M431" s="63"/>
      <c r="N431" s="63"/>
      <c r="O431" s="63"/>
      <c r="P431" s="63"/>
      <c r="Q431" s="63"/>
      <c r="R431" s="63"/>
      <c r="S431" s="63"/>
      <c r="T431" s="63"/>
      <c r="U431" s="63"/>
      <c r="V431" s="63"/>
      <c r="W431" s="63"/>
      <c r="X431" s="63"/>
      <c r="Y431" s="63"/>
      <c r="Z431" s="63"/>
      <c r="AA431" s="63"/>
      <c r="AB431" s="63"/>
      <c r="AC431" s="63"/>
      <c r="AD431" s="63"/>
      <c r="AE431" s="63"/>
      <c r="AF431" s="63"/>
      <c r="AG431" s="63"/>
      <c r="AH431" s="63"/>
      <c r="AI431" s="63"/>
      <c r="AJ431" s="63"/>
      <c r="AK431" s="63"/>
      <c r="AL431" s="63"/>
      <c r="AM431" s="63"/>
      <c r="AN431" s="63"/>
      <c r="AO431" s="63"/>
      <c r="AP431" s="63"/>
      <c r="AQ431" s="63"/>
      <c r="AR431" s="63"/>
      <c r="AS431" s="63"/>
      <c r="AT431" s="63"/>
      <c r="AU431" s="63"/>
      <c r="AV431" s="63"/>
      <c r="AW431" s="63"/>
      <c r="AX431" s="63"/>
      <c r="AY431" s="63"/>
      <c r="AZ431" s="63"/>
      <c r="BA431" s="63"/>
      <c r="BB431" s="63"/>
      <c r="BC431" s="63"/>
      <c r="BD431" s="63"/>
      <c r="BE431" s="63"/>
      <c r="BF431" s="63"/>
      <c r="BG431" s="63"/>
      <c r="BH431" s="63"/>
      <c r="BI431" s="63"/>
      <c r="BJ431" s="63"/>
      <c r="BK431" s="63"/>
    </row>
    <row r="432" spans="1:63" ht="15.75" customHeight="1" x14ac:dyDescent="0.2">
      <c r="A432" s="63"/>
      <c r="B432" s="63"/>
      <c r="C432" s="63"/>
      <c r="D432" s="63"/>
      <c r="E432" s="63"/>
      <c r="F432" s="63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63"/>
      <c r="R432" s="63"/>
      <c r="S432" s="63"/>
      <c r="T432" s="63"/>
      <c r="U432" s="63"/>
      <c r="V432" s="63"/>
      <c r="W432" s="63"/>
      <c r="X432" s="63"/>
      <c r="Y432" s="63"/>
      <c r="Z432" s="63"/>
      <c r="AA432" s="63"/>
      <c r="AB432" s="63"/>
      <c r="AC432" s="63"/>
      <c r="AD432" s="63"/>
      <c r="AE432" s="63"/>
      <c r="AF432" s="63"/>
      <c r="AG432" s="63"/>
      <c r="AH432" s="63"/>
      <c r="AI432" s="63"/>
      <c r="AJ432" s="63"/>
      <c r="AK432" s="63"/>
      <c r="AL432" s="63"/>
      <c r="AM432" s="63"/>
      <c r="AN432" s="63"/>
      <c r="AO432" s="63"/>
      <c r="AP432" s="63"/>
      <c r="AQ432" s="63"/>
      <c r="AR432" s="63"/>
      <c r="AS432" s="63"/>
      <c r="AT432" s="63"/>
      <c r="AU432" s="63"/>
      <c r="AV432" s="63"/>
      <c r="AW432" s="63"/>
      <c r="AX432" s="63"/>
      <c r="AY432" s="63"/>
      <c r="AZ432" s="63"/>
      <c r="BA432" s="63"/>
      <c r="BB432" s="63"/>
      <c r="BC432" s="63"/>
      <c r="BD432" s="63"/>
      <c r="BE432" s="63"/>
      <c r="BF432" s="63"/>
      <c r="BG432" s="63"/>
      <c r="BH432" s="63"/>
      <c r="BI432" s="63"/>
      <c r="BJ432" s="63"/>
      <c r="BK432" s="63"/>
    </row>
    <row r="433" spans="1:63" ht="15.75" customHeight="1" x14ac:dyDescent="0.2">
      <c r="A433" s="63"/>
      <c r="B433" s="63"/>
      <c r="C433" s="63"/>
      <c r="D433" s="63"/>
      <c r="E433" s="63"/>
      <c r="F433" s="63"/>
      <c r="G433" s="63"/>
      <c r="H433" s="63"/>
      <c r="I433" s="63"/>
      <c r="J433" s="63"/>
      <c r="K433" s="63"/>
      <c r="L433" s="63"/>
      <c r="M433" s="63"/>
      <c r="N433" s="63"/>
      <c r="O433" s="63"/>
      <c r="P433" s="63"/>
      <c r="Q433" s="63"/>
      <c r="R433" s="63"/>
      <c r="S433" s="63"/>
      <c r="T433" s="63"/>
      <c r="U433" s="63"/>
      <c r="V433" s="63"/>
      <c r="W433" s="63"/>
      <c r="X433" s="63"/>
      <c r="Y433" s="63"/>
      <c r="Z433" s="63"/>
      <c r="AA433" s="63"/>
      <c r="AB433" s="63"/>
      <c r="AC433" s="63"/>
      <c r="AD433" s="63"/>
      <c r="AE433" s="63"/>
      <c r="AF433" s="63"/>
      <c r="AG433" s="63"/>
      <c r="AH433" s="63"/>
      <c r="AI433" s="63"/>
      <c r="AJ433" s="63"/>
      <c r="AK433" s="63"/>
      <c r="AL433" s="63"/>
      <c r="AM433" s="63"/>
      <c r="AN433" s="63"/>
      <c r="AO433" s="63"/>
      <c r="AP433" s="63"/>
      <c r="AQ433" s="63"/>
      <c r="AR433" s="63"/>
      <c r="AS433" s="63"/>
      <c r="AT433" s="63"/>
      <c r="AU433" s="63"/>
      <c r="AV433" s="63"/>
      <c r="AW433" s="63"/>
      <c r="AX433" s="63"/>
      <c r="AY433" s="63"/>
      <c r="AZ433" s="63"/>
      <c r="BA433" s="63"/>
      <c r="BB433" s="63"/>
      <c r="BC433" s="63"/>
      <c r="BD433" s="63"/>
      <c r="BE433" s="63"/>
      <c r="BF433" s="63"/>
      <c r="BG433" s="63"/>
      <c r="BH433" s="63"/>
      <c r="BI433" s="63"/>
      <c r="BJ433" s="63"/>
      <c r="BK433" s="63"/>
    </row>
    <row r="434" spans="1:63" ht="15.75" customHeight="1" x14ac:dyDescent="0.2">
      <c r="A434" s="63"/>
      <c r="B434" s="63"/>
      <c r="C434" s="63"/>
      <c r="D434" s="63"/>
      <c r="E434" s="63"/>
      <c r="F434" s="63"/>
      <c r="G434" s="63"/>
      <c r="H434" s="63"/>
      <c r="I434" s="63"/>
      <c r="J434" s="63"/>
      <c r="K434" s="63"/>
      <c r="L434" s="63"/>
      <c r="M434" s="63"/>
      <c r="N434" s="63"/>
      <c r="O434" s="63"/>
      <c r="P434" s="63"/>
      <c r="Q434" s="63"/>
      <c r="R434" s="63"/>
      <c r="S434" s="63"/>
      <c r="T434" s="63"/>
      <c r="U434" s="63"/>
      <c r="V434" s="63"/>
      <c r="W434" s="63"/>
      <c r="X434" s="63"/>
      <c r="Y434" s="63"/>
      <c r="Z434" s="63"/>
      <c r="AA434" s="63"/>
      <c r="AB434" s="63"/>
      <c r="AC434" s="63"/>
      <c r="AD434" s="63"/>
      <c r="AE434" s="63"/>
      <c r="AF434" s="63"/>
      <c r="AG434" s="63"/>
      <c r="AH434" s="63"/>
      <c r="AI434" s="63"/>
      <c r="AJ434" s="63"/>
      <c r="AK434" s="63"/>
      <c r="AL434" s="63"/>
      <c r="AM434" s="63"/>
      <c r="AN434" s="63"/>
      <c r="AO434" s="63"/>
      <c r="AP434" s="63"/>
      <c r="AQ434" s="63"/>
      <c r="AR434" s="63"/>
      <c r="AS434" s="63"/>
      <c r="AT434" s="63"/>
      <c r="AU434" s="63"/>
      <c r="AV434" s="63"/>
      <c r="AW434" s="63"/>
      <c r="AX434" s="63"/>
      <c r="AY434" s="63"/>
      <c r="AZ434" s="63"/>
      <c r="BA434" s="63"/>
      <c r="BB434" s="63"/>
      <c r="BC434" s="63"/>
      <c r="BD434" s="63"/>
      <c r="BE434" s="63"/>
      <c r="BF434" s="63"/>
      <c r="BG434" s="63"/>
      <c r="BH434" s="63"/>
      <c r="BI434" s="63"/>
      <c r="BJ434" s="63"/>
      <c r="BK434" s="63"/>
    </row>
    <row r="435" spans="1:63" ht="15.75" customHeight="1" x14ac:dyDescent="0.2">
      <c r="A435" s="63"/>
      <c r="B435" s="63"/>
      <c r="C435" s="63"/>
      <c r="D435" s="63"/>
      <c r="E435" s="63"/>
      <c r="F435" s="63"/>
      <c r="G435" s="63"/>
      <c r="H435" s="63"/>
      <c r="I435" s="63"/>
      <c r="J435" s="63"/>
      <c r="K435" s="63"/>
      <c r="L435" s="63"/>
      <c r="M435" s="63"/>
      <c r="N435" s="63"/>
      <c r="O435" s="63"/>
      <c r="P435" s="63"/>
      <c r="Q435" s="63"/>
      <c r="R435" s="63"/>
      <c r="S435" s="63"/>
      <c r="T435" s="63"/>
      <c r="U435" s="63"/>
      <c r="V435" s="63"/>
      <c r="W435" s="63"/>
      <c r="X435" s="63"/>
      <c r="Y435" s="63"/>
      <c r="Z435" s="63"/>
      <c r="AA435" s="63"/>
      <c r="AB435" s="63"/>
      <c r="AC435" s="63"/>
      <c r="AD435" s="63"/>
      <c r="AE435" s="63"/>
      <c r="AF435" s="63"/>
      <c r="AG435" s="63"/>
      <c r="AH435" s="63"/>
      <c r="AI435" s="63"/>
      <c r="AJ435" s="63"/>
      <c r="AK435" s="63"/>
      <c r="AL435" s="63"/>
      <c r="AM435" s="63"/>
      <c r="AN435" s="63"/>
      <c r="AO435" s="63"/>
      <c r="AP435" s="63"/>
      <c r="AQ435" s="63"/>
      <c r="AR435" s="63"/>
      <c r="AS435" s="63"/>
      <c r="AT435" s="63"/>
      <c r="AU435" s="63"/>
      <c r="AV435" s="63"/>
      <c r="AW435" s="63"/>
      <c r="AX435" s="63"/>
      <c r="AY435" s="63"/>
      <c r="AZ435" s="63"/>
      <c r="BA435" s="63"/>
      <c r="BB435" s="63"/>
      <c r="BC435" s="63"/>
      <c r="BD435" s="63"/>
      <c r="BE435" s="63"/>
      <c r="BF435" s="63"/>
      <c r="BG435" s="63"/>
      <c r="BH435" s="63"/>
      <c r="BI435" s="63"/>
      <c r="BJ435" s="63"/>
      <c r="BK435" s="63"/>
    </row>
    <row r="436" spans="1:63" ht="15.75" customHeight="1" x14ac:dyDescent="0.2">
      <c r="A436" s="63"/>
      <c r="B436" s="63"/>
      <c r="C436" s="63"/>
      <c r="D436" s="63"/>
      <c r="E436" s="63"/>
      <c r="F436" s="63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63"/>
      <c r="R436" s="63"/>
      <c r="S436" s="63"/>
      <c r="T436" s="63"/>
      <c r="U436" s="63"/>
      <c r="V436" s="63"/>
      <c r="W436" s="63"/>
      <c r="X436" s="63"/>
      <c r="Y436" s="63"/>
      <c r="Z436" s="63"/>
      <c r="AA436" s="63"/>
      <c r="AB436" s="63"/>
      <c r="AC436" s="63"/>
      <c r="AD436" s="63"/>
      <c r="AE436" s="63"/>
      <c r="AF436" s="63"/>
      <c r="AG436" s="63"/>
      <c r="AH436" s="63"/>
      <c r="AI436" s="63"/>
      <c r="AJ436" s="63"/>
      <c r="AK436" s="63"/>
      <c r="AL436" s="63"/>
      <c r="AM436" s="63"/>
      <c r="AN436" s="63"/>
      <c r="AO436" s="63"/>
      <c r="AP436" s="63"/>
      <c r="AQ436" s="63"/>
      <c r="AR436" s="63"/>
      <c r="AS436" s="63"/>
      <c r="AT436" s="63"/>
      <c r="AU436" s="63"/>
      <c r="AV436" s="63"/>
      <c r="AW436" s="63"/>
      <c r="AX436" s="63"/>
      <c r="AY436" s="63"/>
      <c r="AZ436" s="63"/>
      <c r="BA436" s="63"/>
      <c r="BB436" s="63"/>
      <c r="BC436" s="63"/>
      <c r="BD436" s="63"/>
      <c r="BE436" s="63"/>
      <c r="BF436" s="63"/>
      <c r="BG436" s="63"/>
      <c r="BH436" s="63"/>
      <c r="BI436" s="63"/>
      <c r="BJ436" s="63"/>
      <c r="BK436" s="63"/>
    </row>
    <row r="437" spans="1:63" ht="15.75" customHeight="1" x14ac:dyDescent="0.2">
      <c r="A437" s="63"/>
      <c r="B437" s="63"/>
      <c r="C437" s="63"/>
      <c r="D437" s="63"/>
      <c r="E437" s="63"/>
      <c r="F437" s="63"/>
      <c r="G437" s="63"/>
      <c r="H437" s="63"/>
      <c r="I437" s="63"/>
      <c r="J437" s="63"/>
      <c r="K437" s="63"/>
      <c r="L437" s="63"/>
      <c r="M437" s="63"/>
      <c r="N437" s="63"/>
      <c r="O437" s="63"/>
      <c r="P437" s="63"/>
      <c r="Q437" s="63"/>
      <c r="R437" s="63"/>
      <c r="S437" s="63"/>
      <c r="T437" s="63"/>
      <c r="U437" s="63"/>
      <c r="V437" s="63"/>
      <c r="W437" s="63"/>
      <c r="X437" s="63"/>
      <c r="Y437" s="63"/>
      <c r="Z437" s="63"/>
      <c r="AA437" s="63"/>
      <c r="AB437" s="63"/>
      <c r="AC437" s="63"/>
      <c r="AD437" s="63"/>
      <c r="AE437" s="63"/>
      <c r="AF437" s="63"/>
      <c r="AG437" s="63"/>
      <c r="AH437" s="63"/>
      <c r="AI437" s="63"/>
      <c r="AJ437" s="63"/>
      <c r="AK437" s="63"/>
      <c r="AL437" s="63"/>
      <c r="AM437" s="63"/>
      <c r="AN437" s="63"/>
      <c r="AO437" s="63"/>
      <c r="AP437" s="63"/>
      <c r="AQ437" s="63"/>
      <c r="AR437" s="63"/>
      <c r="AS437" s="63"/>
      <c r="AT437" s="63"/>
      <c r="AU437" s="63"/>
      <c r="AV437" s="63"/>
      <c r="AW437" s="63"/>
      <c r="AX437" s="63"/>
      <c r="AY437" s="63"/>
      <c r="AZ437" s="63"/>
      <c r="BA437" s="63"/>
      <c r="BB437" s="63"/>
      <c r="BC437" s="63"/>
      <c r="BD437" s="63"/>
      <c r="BE437" s="63"/>
      <c r="BF437" s="63"/>
      <c r="BG437" s="63"/>
      <c r="BH437" s="63"/>
      <c r="BI437" s="63"/>
      <c r="BJ437" s="63"/>
      <c r="BK437" s="63"/>
    </row>
    <row r="438" spans="1:63" ht="15.75" customHeight="1" x14ac:dyDescent="0.2">
      <c r="A438" s="63"/>
      <c r="B438" s="63"/>
      <c r="C438" s="63"/>
      <c r="D438" s="63"/>
      <c r="E438" s="63"/>
      <c r="F438" s="63"/>
      <c r="G438" s="63"/>
      <c r="H438" s="63"/>
      <c r="I438" s="63"/>
      <c r="J438" s="63"/>
      <c r="K438" s="63"/>
      <c r="L438" s="63"/>
      <c r="M438" s="63"/>
      <c r="N438" s="63"/>
      <c r="O438" s="63"/>
      <c r="P438" s="63"/>
      <c r="Q438" s="63"/>
      <c r="R438" s="63"/>
      <c r="S438" s="63"/>
      <c r="T438" s="63"/>
      <c r="U438" s="63"/>
      <c r="V438" s="63"/>
      <c r="W438" s="63"/>
      <c r="X438" s="63"/>
      <c r="Y438" s="63"/>
      <c r="Z438" s="63"/>
      <c r="AA438" s="63"/>
      <c r="AB438" s="63"/>
      <c r="AC438" s="63"/>
      <c r="AD438" s="63"/>
      <c r="AE438" s="63"/>
      <c r="AF438" s="63"/>
      <c r="AG438" s="63"/>
      <c r="AH438" s="63"/>
      <c r="AI438" s="63"/>
      <c r="AJ438" s="63"/>
      <c r="AK438" s="63"/>
      <c r="AL438" s="63"/>
      <c r="AM438" s="63"/>
      <c r="AN438" s="63"/>
      <c r="AO438" s="63"/>
      <c r="AP438" s="63"/>
      <c r="AQ438" s="63"/>
      <c r="AR438" s="63"/>
      <c r="AS438" s="63"/>
      <c r="AT438" s="63"/>
      <c r="AU438" s="63"/>
      <c r="AV438" s="63"/>
      <c r="AW438" s="63"/>
      <c r="AX438" s="63"/>
      <c r="AY438" s="63"/>
      <c r="AZ438" s="63"/>
      <c r="BA438" s="63"/>
      <c r="BB438" s="63"/>
      <c r="BC438" s="63"/>
      <c r="BD438" s="63"/>
      <c r="BE438" s="63"/>
      <c r="BF438" s="63"/>
      <c r="BG438" s="63"/>
      <c r="BH438" s="63"/>
      <c r="BI438" s="63"/>
      <c r="BJ438" s="63"/>
      <c r="BK438" s="63"/>
    </row>
    <row r="439" spans="1:63" ht="15.75" customHeight="1" x14ac:dyDescent="0.2">
      <c r="A439" s="63"/>
      <c r="B439" s="63"/>
      <c r="C439" s="63"/>
      <c r="D439" s="63"/>
      <c r="E439" s="63"/>
      <c r="F439" s="63"/>
      <c r="G439" s="63"/>
      <c r="H439" s="63"/>
      <c r="I439" s="63"/>
      <c r="J439" s="63"/>
      <c r="K439" s="63"/>
      <c r="L439" s="63"/>
      <c r="M439" s="63"/>
      <c r="N439" s="63"/>
      <c r="O439" s="63"/>
      <c r="P439" s="63"/>
      <c r="Q439" s="63"/>
      <c r="R439" s="63"/>
      <c r="S439" s="63"/>
      <c r="T439" s="63"/>
      <c r="U439" s="63"/>
      <c r="V439" s="63"/>
      <c r="W439" s="63"/>
      <c r="X439" s="63"/>
      <c r="Y439" s="63"/>
      <c r="Z439" s="63"/>
      <c r="AA439" s="63"/>
      <c r="AB439" s="63"/>
      <c r="AC439" s="63"/>
      <c r="AD439" s="63"/>
      <c r="AE439" s="63"/>
      <c r="AF439" s="63"/>
      <c r="AG439" s="63"/>
      <c r="AH439" s="63"/>
      <c r="AI439" s="63"/>
      <c r="AJ439" s="63"/>
      <c r="AK439" s="63"/>
      <c r="AL439" s="63"/>
      <c r="AM439" s="63"/>
      <c r="AN439" s="63"/>
      <c r="AO439" s="63"/>
      <c r="AP439" s="63"/>
      <c r="AQ439" s="63"/>
      <c r="AR439" s="63"/>
      <c r="AS439" s="63"/>
      <c r="AT439" s="63"/>
      <c r="AU439" s="63"/>
      <c r="AV439" s="63"/>
      <c r="AW439" s="63"/>
      <c r="AX439" s="63"/>
      <c r="AY439" s="63"/>
      <c r="AZ439" s="63"/>
      <c r="BA439" s="63"/>
      <c r="BB439" s="63"/>
      <c r="BC439" s="63"/>
      <c r="BD439" s="63"/>
      <c r="BE439" s="63"/>
      <c r="BF439" s="63"/>
      <c r="BG439" s="63"/>
      <c r="BH439" s="63"/>
      <c r="BI439" s="63"/>
      <c r="BJ439" s="63"/>
      <c r="BK439" s="63"/>
    </row>
    <row r="440" spans="1:63" ht="15.75" customHeight="1" x14ac:dyDescent="0.2">
      <c r="A440" s="63"/>
      <c r="B440" s="63"/>
      <c r="C440" s="63"/>
      <c r="D440" s="63"/>
      <c r="E440" s="63"/>
      <c r="F440" s="63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63"/>
      <c r="R440" s="63"/>
      <c r="S440" s="63"/>
      <c r="T440" s="63"/>
      <c r="U440" s="63"/>
      <c r="V440" s="63"/>
      <c r="W440" s="63"/>
      <c r="X440" s="63"/>
      <c r="Y440" s="63"/>
      <c r="Z440" s="63"/>
      <c r="AA440" s="63"/>
      <c r="AB440" s="63"/>
      <c r="AC440" s="63"/>
      <c r="AD440" s="63"/>
      <c r="AE440" s="63"/>
      <c r="AF440" s="63"/>
      <c r="AG440" s="63"/>
      <c r="AH440" s="63"/>
      <c r="AI440" s="63"/>
      <c r="AJ440" s="63"/>
      <c r="AK440" s="63"/>
      <c r="AL440" s="63"/>
      <c r="AM440" s="63"/>
      <c r="AN440" s="63"/>
      <c r="AO440" s="63"/>
      <c r="AP440" s="63"/>
      <c r="AQ440" s="63"/>
      <c r="AR440" s="63"/>
      <c r="AS440" s="63"/>
      <c r="AT440" s="63"/>
      <c r="AU440" s="63"/>
      <c r="AV440" s="63"/>
      <c r="AW440" s="63"/>
      <c r="AX440" s="63"/>
      <c r="AY440" s="63"/>
      <c r="AZ440" s="63"/>
      <c r="BA440" s="63"/>
      <c r="BB440" s="63"/>
      <c r="BC440" s="63"/>
      <c r="BD440" s="63"/>
      <c r="BE440" s="63"/>
      <c r="BF440" s="63"/>
      <c r="BG440" s="63"/>
      <c r="BH440" s="63"/>
      <c r="BI440" s="63"/>
      <c r="BJ440" s="63"/>
      <c r="BK440" s="63"/>
    </row>
    <row r="441" spans="1:63" ht="15.75" customHeight="1" x14ac:dyDescent="0.2">
      <c r="A441" s="63"/>
      <c r="B441" s="63"/>
      <c r="C441" s="63"/>
      <c r="D441" s="63"/>
      <c r="E441" s="63"/>
      <c r="F441" s="63"/>
      <c r="G441" s="63"/>
      <c r="H441" s="63"/>
      <c r="I441" s="63"/>
      <c r="J441" s="63"/>
      <c r="K441" s="63"/>
      <c r="L441" s="63"/>
      <c r="M441" s="63"/>
      <c r="N441" s="63"/>
      <c r="O441" s="63"/>
      <c r="P441" s="63"/>
      <c r="Q441" s="63"/>
      <c r="R441" s="63"/>
      <c r="S441" s="63"/>
      <c r="T441" s="63"/>
      <c r="U441" s="63"/>
      <c r="V441" s="63"/>
      <c r="W441" s="63"/>
      <c r="X441" s="63"/>
      <c r="Y441" s="63"/>
      <c r="Z441" s="63"/>
      <c r="AA441" s="63"/>
      <c r="AB441" s="63"/>
      <c r="AC441" s="63"/>
      <c r="AD441" s="63"/>
      <c r="AE441" s="63"/>
      <c r="AF441" s="63"/>
      <c r="AG441" s="63"/>
      <c r="AH441" s="63"/>
      <c r="AI441" s="63"/>
      <c r="AJ441" s="63"/>
      <c r="AK441" s="63"/>
      <c r="AL441" s="63"/>
      <c r="AM441" s="63"/>
      <c r="AN441" s="63"/>
      <c r="AO441" s="63"/>
      <c r="AP441" s="63"/>
      <c r="AQ441" s="63"/>
      <c r="AR441" s="63"/>
      <c r="AS441" s="63"/>
      <c r="AT441" s="63"/>
      <c r="AU441" s="63"/>
      <c r="AV441" s="63"/>
      <c r="AW441" s="63"/>
      <c r="AX441" s="63"/>
      <c r="AY441" s="63"/>
      <c r="AZ441" s="63"/>
      <c r="BA441" s="63"/>
      <c r="BB441" s="63"/>
      <c r="BC441" s="63"/>
      <c r="BD441" s="63"/>
      <c r="BE441" s="63"/>
      <c r="BF441" s="63"/>
      <c r="BG441" s="63"/>
      <c r="BH441" s="63"/>
      <c r="BI441" s="63"/>
      <c r="BJ441" s="63"/>
      <c r="BK441" s="63"/>
    </row>
    <row r="442" spans="1:63" ht="15.75" customHeight="1" x14ac:dyDescent="0.2">
      <c r="A442" s="63"/>
      <c r="B442" s="63"/>
      <c r="C442" s="63"/>
      <c r="D442" s="63"/>
      <c r="E442" s="63"/>
      <c r="F442" s="63"/>
      <c r="G442" s="63"/>
      <c r="H442" s="63"/>
      <c r="I442" s="63"/>
      <c r="J442" s="63"/>
      <c r="K442" s="63"/>
      <c r="L442" s="63"/>
      <c r="M442" s="63"/>
      <c r="N442" s="63"/>
      <c r="O442" s="63"/>
      <c r="P442" s="63"/>
      <c r="Q442" s="63"/>
      <c r="R442" s="63"/>
      <c r="S442" s="63"/>
      <c r="T442" s="63"/>
      <c r="U442" s="63"/>
      <c r="V442" s="63"/>
      <c r="W442" s="63"/>
      <c r="X442" s="63"/>
      <c r="Y442" s="63"/>
      <c r="Z442" s="63"/>
      <c r="AA442" s="63"/>
      <c r="AB442" s="63"/>
      <c r="AC442" s="63"/>
      <c r="AD442" s="63"/>
      <c r="AE442" s="63"/>
      <c r="AF442" s="63"/>
      <c r="AG442" s="63"/>
      <c r="AH442" s="63"/>
      <c r="AI442" s="63"/>
      <c r="AJ442" s="63"/>
      <c r="AK442" s="63"/>
      <c r="AL442" s="63"/>
      <c r="AM442" s="63"/>
      <c r="AN442" s="63"/>
      <c r="AO442" s="63"/>
      <c r="AP442" s="63"/>
      <c r="AQ442" s="63"/>
      <c r="AR442" s="63"/>
      <c r="AS442" s="63"/>
      <c r="AT442" s="63"/>
      <c r="AU442" s="63"/>
      <c r="AV442" s="63"/>
      <c r="AW442" s="63"/>
      <c r="AX442" s="63"/>
      <c r="AY442" s="63"/>
      <c r="AZ442" s="63"/>
      <c r="BA442" s="63"/>
      <c r="BB442" s="63"/>
      <c r="BC442" s="63"/>
      <c r="BD442" s="63"/>
      <c r="BE442" s="63"/>
      <c r="BF442" s="63"/>
      <c r="BG442" s="63"/>
      <c r="BH442" s="63"/>
      <c r="BI442" s="63"/>
      <c r="BJ442" s="63"/>
      <c r="BK442" s="63"/>
    </row>
    <row r="443" spans="1:63" ht="15.75" customHeight="1" x14ac:dyDescent="0.2">
      <c r="A443" s="63"/>
      <c r="B443" s="63"/>
      <c r="C443" s="63"/>
      <c r="D443" s="63"/>
      <c r="E443" s="63"/>
      <c r="F443" s="63"/>
      <c r="G443" s="63"/>
      <c r="H443" s="63"/>
      <c r="I443" s="63"/>
      <c r="J443" s="63"/>
      <c r="K443" s="63"/>
      <c r="L443" s="63"/>
      <c r="M443" s="63"/>
      <c r="N443" s="63"/>
      <c r="O443" s="63"/>
      <c r="P443" s="63"/>
      <c r="Q443" s="63"/>
      <c r="R443" s="63"/>
      <c r="S443" s="63"/>
      <c r="T443" s="63"/>
      <c r="U443" s="63"/>
      <c r="V443" s="63"/>
      <c r="W443" s="63"/>
      <c r="X443" s="63"/>
      <c r="Y443" s="63"/>
      <c r="Z443" s="63"/>
      <c r="AA443" s="63"/>
      <c r="AB443" s="63"/>
      <c r="AC443" s="63"/>
      <c r="AD443" s="63"/>
      <c r="AE443" s="63"/>
      <c r="AF443" s="63"/>
      <c r="AG443" s="63"/>
      <c r="AH443" s="63"/>
      <c r="AI443" s="63"/>
      <c r="AJ443" s="63"/>
      <c r="AK443" s="63"/>
      <c r="AL443" s="63"/>
      <c r="AM443" s="63"/>
      <c r="AN443" s="63"/>
      <c r="AO443" s="63"/>
      <c r="AP443" s="63"/>
      <c r="AQ443" s="63"/>
      <c r="AR443" s="63"/>
      <c r="AS443" s="63"/>
      <c r="AT443" s="63"/>
      <c r="AU443" s="63"/>
      <c r="AV443" s="63"/>
      <c r="AW443" s="63"/>
      <c r="AX443" s="63"/>
      <c r="AY443" s="63"/>
      <c r="AZ443" s="63"/>
      <c r="BA443" s="63"/>
      <c r="BB443" s="63"/>
      <c r="BC443" s="63"/>
      <c r="BD443" s="63"/>
      <c r="BE443" s="63"/>
      <c r="BF443" s="63"/>
      <c r="BG443" s="63"/>
      <c r="BH443" s="63"/>
      <c r="BI443" s="63"/>
      <c r="BJ443" s="63"/>
      <c r="BK443" s="63"/>
    </row>
    <row r="444" spans="1:63" ht="15.75" customHeight="1" x14ac:dyDescent="0.2">
      <c r="A444" s="63"/>
      <c r="B444" s="63"/>
      <c r="C444" s="63"/>
      <c r="D444" s="63"/>
      <c r="E444" s="63"/>
      <c r="F444" s="63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63"/>
      <c r="R444" s="63"/>
      <c r="S444" s="63"/>
      <c r="T444" s="63"/>
      <c r="U444" s="63"/>
      <c r="V444" s="63"/>
      <c r="W444" s="63"/>
      <c r="X444" s="63"/>
      <c r="Y444" s="63"/>
      <c r="Z444" s="63"/>
      <c r="AA444" s="63"/>
      <c r="AB444" s="63"/>
      <c r="AC444" s="63"/>
      <c r="AD444" s="63"/>
      <c r="AE444" s="63"/>
      <c r="AF444" s="63"/>
      <c r="AG444" s="63"/>
      <c r="AH444" s="63"/>
      <c r="AI444" s="63"/>
      <c r="AJ444" s="63"/>
      <c r="AK444" s="63"/>
      <c r="AL444" s="63"/>
      <c r="AM444" s="63"/>
      <c r="AN444" s="63"/>
      <c r="AO444" s="63"/>
      <c r="AP444" s="63"/>
      <c r="AQ444" s="63"/>
      <c r="AR444" s="63"/>
      <c r="AS444" s="63"/>
      <c r="AT444" s="63"/>
      <c r="AU444" s="63"/>
      <c r="AV444" s="63"/>
      <c r="AW444" s="63"/>
      <c r="AX444" s="63"/>
      <c r="AY444" s="63"/>
      <c r="AZ444" s="63"/>
      <c r="BA444" s="63"/>
      <c r="BB444" s="63"/>
      <c r="BC444" s="63"/>
      <c r="BD444" s="63"/>
      <c r="BE444" s="63"/>
      <c r="BF444" s="63"/>
      <c r="BG444" s="63"/>
      <c r="BH444" s="63"/>
      <c r="BI444" s="63"/>
      <c r="BJ444" s="63"/>
      <c r="BK444" s="63"/>
    </row>
    <row r="445" spans="1:63" ht="15.75" customHeight="1" x14ac:dyDescent="0.2">
      <c r="A445" s="63"/>
      <c r="B445" s="63"/>
      <c r="C445" s="63"/>
      <c r="D445" s="63"/>
      <c r="E445" s="63"/>
      <c r="F445" s="63"/>
      <c r="G445" s="63"/>
      <c r="H445" s="63"/>
      <c r="I445" s="63"/>
      <c r="J445" s="63"/>
      <c r="K445" s="63"/>
      <c r="L445" s="63"/>
      <c r="M445" s="63"/>
      <c r="N445" s="63"/>
      <c r="O445" s="63"/>
      <c r="P445" s="63"/>
      <c r="Q445" s="63"/>
      <c r="R445" s="63"/>
      <c r="S445" s="63"/>
      <c r="T445" s="63"/>
      <c r="U445" s="63"/>
      <c r="V445" s="63"/>
      <c r="W445" s="63"/>
      <c r="X445" s="63"/>
      <c r="Y445" s="63"/>
      <c r="Z445" s="63"/>
      <c r="AA445" s="63"/>
      <c r="AB445" s="63"/>
      <c r="AC445" s="63"/>
      <c r="AD445" s="63"/>
      <c r="AE445" s="63"/>
      <c r="AF445" s="63"/>
      <c r="AG445" s="63"/>
      <c r="AH445" s="63"/>
      <c r="AI445" s="63"/>
      <c r="AJ445" s="63"/>
      <c r="AK445" s="63"/>
      <c r="AL445" s="63"/>
      <c r="AM445" s="63"/>
      <c r="AN445" s="63"/>
      <c r="AO445" s="63"/>
      <c r="AP445" s="63"/>
      <c r="AQ445" s="63"/>
      <c r="AR445" s="63"/>
      <c r="AS445" s="63"/>
      <c r="AT445" s="63"/>
      <c r="AU445" s="63"/>
      <c r="AV445" s="63"/>
      <c r="AW445" s="63"/>
      <c r="AX445" s="63"/>
      <c r="AY445" s="63"/>
      <c r="AZ445" s="63"/>
      <c r="BA445" s="63"/>
      <c r="BB445" s="63"/>
      <c r="BC445" s="63"/>
      <c r="BD445" s="63"/>
      <c r="BE445" s="63"/>
      <c r="BF445" s="63"/>
      <c r="BG445" s="63"/>
      <c r="BH445" s="63"/>
      <c r="BI445" s="63"/>
      <c r="BJ445" s="63"/>
      <c r="BK445" s="63"/>
    </row>
    <row r="446" spans="1:63" ht="15.75" customHeight="1" x14ac:dyDescent="0.2">
      <c r="A446" s="63"/>
      <c r="B446" s="63"/>
      <c r="C446" s="63"/>
      <c r="D446" s="63"/>
      <c r="E446" s="63"/>
      <c r="F446" s="63"/>
      <c r="G446" s="63"/>
      <c r="H446" s="63"/>
      <c r="I446" s="63"/>
      <c r="J446" s="63"/>
      <c r="K446" s="63"/>
      <c r="L446" s="63"/>
      <c r="M446" s="63"/>
      <c r="N446" s="63"/>
      <c r="O446" s="63"/>
      <c r="P446" s="63"/>
      <c r="Q446" s="63"/>
      <c r="R446" s="63"/>
      <c r="S446" s="63"/>
      <c r="T446" s="63"/>
      <c r="U446" s="63"/>
      <c r="V446" s="63"/>
      <c r="W446" s="63"/>
      <c r="X446" s="63"/>
      <c r="Y446" s="63"/>
      <c r="Z446" s="63"/>
      <c r="AA446" s="63"/>
      <c r="AB446" s="63"/>
      <c r="AC446" s="63"/>
      <c r="AD446" s="63"/>
      <c r="AE446" s="63"/>
      <c r="AF446" s="63"/>
      <c r="AG446" s="63"/>
      <c r="AH446" s="63"/>
      <c r="AI446" s="63"/>
      <c r="AJ446" s="63"/>
      <c r="AK446" s="63"/>
      <c r="AL446" s="63"/>
      <c r="AM446" s="63"/>
      <c r="AN446" s="63"/>
      <c r="AO446" s="63"/>
      <c r="AP446" s="63"/>
      <c r="AQ446" s="63"/>
      <c r="AR446" s="63"/>
      <c r="AS446" s="63"/>
      <c r="AT446" s="63"/>
      <c r="AU446" s="63"/>
      <c r="AV446" s="63"/>
      <c r="AW446" s="63"/>
      <c r="AX446" s="63"/>
      <c r="AY446" s="63"/>
      <c r="AZ446" s="63"/>
      <c r="BA446" s="63"/>
      <c r="BB446" s="63"/>
      <c r="BC446" s="63"/>
      <c r="BD446" s="63"/>
      <c r="BE446" s="63"/>
      <c r="BF446" s="63"/>
      <c r="BG446" s="63"/>
      <c r="BH446" s="63"/>
      <c r="BI446" s="63"/>
      <c r="BJ446" s="63"/>
      <c r="BK446" s="63"/>
    </row>
    <row r="447" spans="1:63" ht="15.75" customHeight="1" x14ac:dyDescent="0.2">
      <c r="A447" s="63"/>
      <c r="B447" s="63"/>
      <c r="C447" s="63"/>
      <c r="D447" s="63"/>
      <c r="E447" s="63"/>
      <c r="F447" s="63"/>
      <c r="G447" s="63"/>
      <c r="H447" s="63"/>
      <c r="I447" s="63"/>
      <c r="J447" s="63"/>
      <c r="K447" s="63"/>
      <c r="L447" s="63"/>
      <c r="M447" s="63"/>
      <c r="N447" s="63"/>
      <c r="O447" s="63"/>
      <c r="P447" s="63"/>
      <c r="Q447" s="63"/>
      <c r="R447" s="63"/>
      <c r="S447" s="63"/>
      <c r="T447" s="63"/>
      <c r="U447" s="63"/>
      <c r="V447" s="63"/>
      <c r="W447" s="63"/>
      <c r="X447" s="63"/>
      <c r="Y447" s="63"/>
      <c r="Z447" s="63"/>
      <c r="AA447" s="63"/>
      <c r="AB447" s="63"/>
      <c r="AC447" s="63"/>
      <c r="AD447" s="63"/>
      <c r="AE447" s="63"/>
      <c r="AF447" s="63"/>
      <c r="AG447" s="63"/>
      <c r="AH447" s="63"/>
      <c r="AI447" s="63"/>
      <c r="AJ447" s="63"/>
      <c r="AK447" s="63"/>
      <c r="AL447" s="63"/>
      <c r="AM447" s="63"/>
      <c r="AN447" s="63"/>
      <c r="AO447" s="63"/>
      <c r="AP447" s="63"/>
      <c r="AQ447" s="63"/>
      <c r="AR447" s="63"/>
      <c r="AS447" s="63"/>
      <c r="AT447" s="63"/>
      <c r="AU447" s="63"/>
      <c r="AV447" s="63"/>
      <c r="AW447" s="63"/>
      <c r="AX447" s="63"/>
      <c r="AY447" s="63"/>
      <c r="AZ447" s="63"/>
      <c r="BA447" s="63"/>
      <c r="BB447" s="63"/>
      <c r="BC447" s="63"/>
      <c r="BD447" s="63"/>
      <c r="BE447" s="63"/>
      <c r="BF447" s="63"/>
      <c r="BG447" s="63"/>
      <c r="BH447" s="63"/>
      <c r="BI447" s="63"/>
      <c r="BJ447" s="63"/>
      <c r="BK447" s="63"/>
    </row>
    <row r="448" spans="1:63" ht="15.75" customHeight="1" x14ac:dyDescent="0.2">
      <c r="A448" s="63"/>
      <c r="B448" s="63"/>
      <c r="C448" s="63"/>
      <c r="D448" s="63"/>
      <c r="E448" s="63"/>
      <c r="F448" s="63"/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63"/>
      <c r="R448" s="63"/>
      <c r="S448" s="63"/>
      <c r="T448" s="63"/>
      <c r="U448" s="63"/>
      <c r="V448" s="63"/>
      <c r="W448" s="63"/>
      <c r="X448" s="63"/>
      <c r="Y448" s="63"/>
      <c r="Z448" s="63"/>
      <c r="AA448" s="63"/>
      <c r="AB448" s="63"/>
      <c r="AC448" s="63"/>
      <c r="AD448" s="63"/>
      <c r="AE448" s="63"/>
      <c r="AF448" s="63"/>
      <c r="AG448" s="63"/>
      <c r="AH448" s="63"/>
      <c r="AI448" s="63"/>
      <c r="AJ448" s="63"/>
      <c r="AK448" s="63"/>
      <c r="AL448" s="63"/>
      <c r="AM448" s="63"/>
      <c r="AN448" s="63"/>
      <c r="AO448" s="63"/>
      <c r="AP448" s="63"/>
      <c r="AQ448" s="63"/>
      <c r="AR448" s="63"/>
      <c r="AS448" s="63"/>
      <c r="AT448" s="63"/>
      <c r="AU448" s="63"/>
      <c r="AV448" s="63"/>
      <c r="AW448" s="63"/>
      <c r="AX448" s="63"/>
      <c r="AY448" s="63"/>
      <c r="AZ448" s="63"/>
      <c r="BA448" s="63"/>
      <c r="BB448" s="63"/>
      <c r="BC448" s="63"/>
      <c r="BD448" s="63"/>
      <c r="BE448" s="63"/>
      <c r="BF448" s="63"/>
      <c r="BG448" s="63"/>
      <c r="BH448" s="63"/>
      <c r="BI448" s="63"/>
      <c r="BJ448" s="63"/>
      <c r="BK448" s="63"/>
    </row>
    <row r="449" spans="1:63" ht="15.75" customHeight="1" x14ac:dyDescent="0.2">
      <c r="A449" s="63"/>
      <c r="B449" s="63"/>
      <c r="C449" s="63"/>
      <c r="D449" s="63"/>
      <c r="E449" s="63"/>
      <c r="F449" s="63"/>
      <c r="G449" s="63"/>
      <c r="H449" s="63"/>
      <c r="I449" s="63"/>
      <c r="J449" s="63"/>
      <c r="K449" s="63"/>
      <c r="L449" s="63"/>
      <c r="M449" s="63"/>
      <c r="N449" s="63"/>
      <c r="O449" s="63"/>
      <c r="P449" s="63"/>
      <c r="Q449" s="63"/>
      <c r="R449" s="63"/>
      <c r="S449" s="63"/>
      <c r="T449" s="63"/>
      <c r="U449" s="63"/>
      <c r="V449" s="63"/>
      <c r="W449" s="63"/>
      <c r="X449" s="63"/>
      <c r="Y449" s="63"/>
      <c r="Z449" s="63"/>
      <c r="AA449" s="63"/>
      <c r="AB449" s="63"/>
      <c r="AC449" s="63"/>
      <c r="AD449" s="63"/>
      <c r="AE449" s="63"/>
      <c r="AF449" s="63"/>
      <c r="AG449" s="63"/>
      <c r="AH449" s="63"/>
      <c r="AI449" s="63"/>
      <c r="AJ449" s="63"/>
      <c r="AK449" s="63"/>
      <c r="AL449" s="63"/>
      <c r="AM449" s="63"/>
      <c r="AN449" s="63"/>
      <c r="AO449" s="63"/>
      <c r="AP449" s="63"/>
      <c r="AQ449" s="63"/>
      <c r="AR449" s="63"/>
      <c r="AS449" s="63"/>
      <c r="AT449" s="63"/>
      <c r="AU449" s="63"/>
      <c r="AV449" s="63"/>
      <c r="AW449" s="63"/>
      <c r="AX449" s="63"/>
      <c r="AY449" s="63"/>
      <c r="AZ449" s="63"/>
      <c r="BA449" s="63"/>
      <c r="BB449" s="63"/>
      <c r="BC449" s="63"/>
      <c r="BD449" s="63"/>
      <c r="BE449" s="63"/>
      <c r="BF449" s="63"/>
      <c r="BG449" s="63"/>
      <c r="BH449" s="63"/>
      <c r="BI449" s="63"/>
      <c r="BJ449" s="63"/>
      <c r="BK449" s="63"/>
    </row>
    <row r="450" spans="1:63" ht="15.75" customHeight="1" x14ac:dyDescent="0.2">
      <c r="A450" s="63"/>
      <c r="B450" s="63"/>
      <c r="C450" s="63"/>
      <c r="D450" s="63"/>
      <c r="E450" s="63"/>
      <c r="F450" s="63"/>
      <c r="G450" s="63"/>
      <c r="H450" s="63"/>
      <c r="I450" s="63"/>
      <c r="J450" s="63"/>
      <c r="K450" s="63"/>
      <c r="L450" s="63"/>
      <c r="M450" s="63"/>
      <c r="N450" s="63"/>
      <c r="O450" s="63"/>
      <c r="P450" s="63"/>
      <c r="Q450" s="63"/>
      <c r="R450" s="63"/>
      <c r="S450" s="63"/>
      <c r="T450" s="63"/>
      <c r="U450" s="63"/>
      <c r="V450" s="63"/>
      <c r="W450" s="63"/>
      <c r="X450" s="63"/>
      <c r="Y450" s="63"/>
      <c r="Z450" s="63"/>
      <c r="AA450" s="63"/>
      <c r="AB450" s="63"/>
      <c r="AC450" s="63"/>
      <c r="AD450" s="63"/>
      <c r="AE450" s="63"/>
      <c r="AF450" s="63"/>
      <c r="AG450" s="63"/>
      <c r="AH450" s="63"/>
      <c r="AI450" s="63"/>
      <c r="AJ450" s="63"/>
      <c r="AK450" s="63"/>
      <c r="AL450" s="63"/>
      <c r="AM450" s="63"/>
      <c r="AN450" s="63"/>
      <c r="AO450" s="63"/>
      <c r="AP450" s="63"/>
      <c r="AQ450" s="63"/>
      <c r="AR450" s="63"/>
      <c r="AS450" s="63"/>
      <c r="AT450" s="63"/>
      <c r="AU450" s="63"/>
      <c r="AV450" s="63"/>
      <c r="AW450" s="63"/>
      <c r="AX450" s="63"/>
      <c r="AY450" s="63"/>
      <c r="AZ450" s="63"/>
      <c r="BA450" s="63"/>
      <c r="BB450" s="63"/>
      <c r="BC450" s="63"/>
      <c r="BD450" s="63"/>
      <c r="BE450" s="63"/>
      <c r="BF450" s="63"/>
      <c r="BG450" s="63"/>
      <c r="BH450" s="63"/>
      <c r="BI450" s="63"/>
      <c r="BJ450" s="63"/>
      <c r="BK450" s="63"/>
    </row>
    <row r="451" spans="1:63" ht="15.75" customHeight="1" x14ac:dyDescent="0.2">
      <c r="A451" s="63"/>
      <c r="B451" s="63"/>
      <c r="C451" s="63"/>
      <c r="D451" s="63"/>
      <c r="E451" s="63"/>
      <c r="F451" s="63"/>
      <c r="G451" s="63"/>
      <c r="H451" s="63"/>
      <c r="I451" s="63"/>
      <c r="J451" s="63"/>
      <c r="K451" s="63"/>
      <c r="L451" s="63"/>
      <c r="M451" s="63"/>
      <c r="N451" s="63"/>
      <c r="O451" s="63"/>
      <c r="P451" s="63"/>
      <c r="Q451" s="63"/>
      <c r="R451" s="63"/>
      <c r="S451" s="63"/>
      <c r="T451" s="63"/>
      <c r="U451" s="63"/>
      <c r="V451" s="63"/>
      <c r="W451" s="63"/>
      <c r="X451" s="63"/>
      <c r="Y451" s="63"/>
      <c r="Z451" s="63"/>
      <c r="AA451" s="63"/>
      <c r="AB451" s="63"/>
      <c r="AC451" s="63"/>
      <c r="AD451" s="63"/>
      <c r="AE451" s="63"/>
      <c r="AF451" s="63"/>
      <c r="AG451" s="63"/>
      <c r="AH451" s="63"/>
      <c r="AI451" s="63"/>
      <c r="AJ451" s="63"/>
      <c r="AK451" s="63"/>
      <c r="AL451" s="63"/>
      <c r="AM451" s="63"/>
      <c r="AN451" s="63"/>
      <c r="AO451" s="63"/>
      <c r="AP451" s="63"/>
      <c r="AQ451" s="63"/>
      <c r="AR451" s="63"/>
      <c r="AS451" s="63"/>
      <c r="AT451" s="63"/>
      <c r="AU451" s="63"/>
      <c r="AV451" s="63"/>
      <c r="AW451" s="63"/>
      <c r="AX451" s="63"/>
      <c r="AY451" s="63"/>
      <c r="AZ451" s="63"/>
      <c r="BA451" s="63"/>
      <c r="BB451" s="63"/>
      <c r="BC451" s="63"/>
      <c r="BD451" s="63"/>
      <c r="BE451" s="63"/>
      <c r="BF451" s="63"/>
      <c r="BG451" s="63"/>
      <c r="BH451" s="63"/>
      <c r="BI451" s="63"/>
      <c r="BJ451" s="63"/>
      <c r="BK451" s="63"/>
    </row>
    <row r="452" spans="1:63" ht="15.75" customHeight="1" x14ac:dyDescent="0.2">
      <c r="A452" s="63"/>
      <c r="B452" s="63"/>
      <c r="C452" s="63"/>
      <c r="D452" s="63"/>
      <c r="E452" s="63"/>
      <c r="F452" s="63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63"/>
      <c r="R452" s="63"/>
      <c r="S452" s="63"/>
      <c r="T452" s="63"/>
      <c r="U452" s="63"/>
      <c r="V452" s="63"/>
      <c r="W452" s="63"/>
      <c r="X452" s="63"/>
      <c r="Y452" s="63"/>
      <c r="Z452" s="63"/>
      <c r="AA452" s="63"/>
      <c r="AB452" s="63"/>
      <c r="AC452" s="63"/>
      <c r="AD452" s="63"/>
      <c r="AE452" s="63"/>
      <c r="AF452" s="63"/>
      <c r="AG452" s="63"/>
      <c r="AH452" s="63"/>
      <c r="AI452" s="63"/>
      <c r="AJ452" s="63"/>
      <c r="AK452" s="63"/>
      <c r="AL452" s="63"/>
      <c r="AM452" s="63"/>
      <c r="AN452" s="63"/>
      <c r="AO452" s="63"/>
      <c r="AP452" s="63"/>
      <c r="AQ452" s="63"/>
      <c r="AR452" s="63"/>
      <c r="AS452" s="63"/>
      <c r="AT452" s="63"/>
      <c r="AU452" s="63"/>
      <c r="AV452" s="63"/>
      <c r="AW452" s="63"/>
      <c r="AX452" s="63"/>
      <c r="AY452" s="63"/>
      <c r="AZ452" s="63"/>
      <c r="BA452" s="63"/>
      <c r="BB452" s="63"/>
      <c r="BC452" s="63"/>
      <c r="BD452" s="63"/>
      <c r="BE452" s="63"/>
      <c r="BF452" s="63"/>
      <c r="BG452" s="63"/>
      <c r="BH452" s="63"/>
      <c r="BI452" s="63"/>
      <c r="BJ452" s="63"/>
      <c r="BK452" s="63"/>
    </row>
    <row r="453" spans="1:63" ht="15.75" customHeight="1" x14ac:dyDescent="0.2">
      <c r="A453" s="63"/>
      <c r="B453" s="63"/>
      <c r="C453" s="63"/>
      <c r="D453" s="63"/>
      <c r="E453" s="63"/>
      <c r="F453" s="63"/>
      <c r="G453" s="63"/>
      <c r="H453" s="63"/>
      <c r="I453" s="63"/>
      <c r="J453" s="63"/>
      <c r="K453" s="63"/>
      <c r="L453" s="63"/>
      <c r="M453" s="63"/>
      <c r="N453" s="63"/>
      <c r="O453" s="63"/>
      <c r="P453" s="63"/>
      <c r="Q453" s="63"/>
      <c r="R453" s="63"/>
      <c r="S453" s="63"/>
      <c r="T453" s="63"/>
      <c r="U453" s="63"/>
      <c r="V453" s="63"/>
      <c r="W453" s="63"/>
      <c r="X453" s="63"/>
      <c r="Y453" s="63"/>
      <c r="Z453" s="63"/>
      <c r="AA453" s="63"/>
      <c r="AB453" s="63"/>
      <c r="AC453" s="63"/>
      <c r="AD453" s="63"/>
      <c r="AE453" s="63"/>
      <c r="AF453" s="63"/>
      <c r="AG453" s="63"/>
      <c r="AH453" s="63"/>
      <c r="AI453" s="63"/>
      <c r="AJ453" s="63"/>
      <c r="AK453" s="63"/>
      <c r="AL453" s="63"/>
      <c r="AM453" s="63"/>
      <c r="AN453" s="63"/>
      <c r="AO453" s="63"/>
      <c r="AP453" s="63"/>
      <c r="AQ453" s="63"/>
      <c r="AR453" s="63"/>
      <c r="AS453" s="63"/>
      <c r="AT453" s="63"/>
      <c r="AU453" s="63"/>
      <c r="AV453" s="63"/>
      <c r="AW453" s="63"/>
      <c r="AX453" s="63"/>
      <c r="AY453" s="63"/>
      <c r="AZ453" s="63"/>
      <c r="BA453" s="63"/>
      <c r="BB453" s="63"/>
      <c r="BC453" s="63"/>
      <c r="BD453" s="63"/>
      <c r="BE453" s="63"/>
      <c r="BF453" s="63"/>
      <c r="BG453" s="63"/>
      <c r="BH453" s="63"/>
      <c r="BI453" s="63"/>
      <c r="BJ453" s="63"/>
      <c r="BK453" s="63"/>
    </row>
    <row r="454" spans="1:63" ht="15.75" customHeight="1" x14ac:dyDescent="0.2">
      <c r="A454" s="63"/>
      <c r="B454" s="63"/>
      <c r="C454" s="63"/>
      <c r="D454" s="63"/>
      <c r="E454" s="63"/>
      <c r="F454" s="63"/>
      <c r="G454" s="63"/>
      <c r="H454" s="63"/>
      <c r="I454" s="63"/>
      <c r="J454" s="63"/>
      <c r="K454" s="63"/>
      <c r="L454" s="63"/>
      <c r="M454" s="63"/>
      <c r="N454" s="63"/>
      <c r="O454" s="63"/>
      <c r="P454" s="63"/>
      <c r="Q454" s="63"/>
      <c r="R454" s="63"/>
      <c r="S454" s="63"/>
      <c r="T454" s="63"/>
      <c r="U454" s="63"/>
      <c r="V454" s="63"/>
      <c r="W454" s="63"/>
      <c r="X454" s="63"/>
      <c r="Y454" s="63"/>
      <c r="Z454" s="63"/>
      <c r="AA454" s="63"/>
      <c r="AB454" s="63"/>
      <c r="AC454" s="63"/>
      <c r="AD454" s="63"/>
      <c r="AE454" s="63"/>
      <c r="AF454" s="63"/>
      <c r="AG454" s="63"/>
      <c r="AH454" s="63"/>
      <c r="AI454" s="63"/>
      <c r="AJ454" s="63"/>
      <c r="AK454" s="63"/>
      <c r="AL454" s="63"/>
      <c r="AM454" s="63"/>
      <c r="AN454" s="63"/>
      <c r="AO454" s="63"/>
      <c r="AP454" s="63"/>
      <c r="AQ454" s="63"/>
      <c r="AR454" s="63"/>
      <c r="AS454" s="63"/>
      <c r="AT454" s="63"/>
      <c r="AU454" s="63"/>
      <c r="AV454" s="63"/>
      <c r="AW454" s="63"/>
      <c r="AX454" s="63"/>
      <c r="AY454" s="63"/>
      <c r="AZ454" s="63"/>
      <c r="BA454" s="63"/>
      <c r="BB454" s="63"/>
      <c r="BC454" s="63"/>
      <c r="BD454" s="63"/>
      <c r="BE454" s="63"/>
      <c r="BF454" s="63"/>
      <c r="BG454" s="63"/>
      <c r="BH454" s="63"/>
      <c r="BI454" s="63"/>
      <c r="BJ454" s="63"/>
      <c r="BK454" s="63"/>
    </row>
    <row r="455" spans="1:63" ht="15.75" customHeight="1" x14ac:dyDescent="0.2">
      <c r="A455" s="63"/>
      <c r="B455" s="63"/>
      <c r="C455" s="63"/>
      <c r="D455" s="63"/>
      <c r="E455" s="63"/>
      <c r="F455" s="63"/>
      <c r="G455" s="63"/>
      <c r="H455" s="63"/>
      <c r="I455" s="63"/>
      <c r="J455" s="63"/>
      <c r="K455" s="63"/>
      <c r="L455" s="63"/>
      <c r="M455" s="63"/>
      <c r="N455" s="63"/>
      <c r="O455" s="63"/>
      <c r="P455" s="63"/>
      <c r="Q455" s="63"/>
      <c r="R455" s="63"/>
      <c r="S455" s="63"/>
      <c r="T455" s="63"/>
      <c r="U455" s="63"/>
      <c r="V455" s="63"/>
      <c r="W455" s="63"/>
      <c r="X455" s="63"/>
      <c r="Y455" s="63"/>
      <c r="Z455" s="63"/>
      <c r="AA455" s="63"/>
      <c r="AB455" s="63"/>
      <c r="AC455" s="63"/>
      <c r="AD455" s="63"/>
      <c r="AE455" s="63"/>
      <c r="AF455" s="63"/>
      <c r="AG455" s="63"/>
      <c r="AH455" s="63"/>
      <c r="AI455" s="63"/>
      <c r="AJ455" s="63"/>
      <c r="AK455" s="63"/>
      <c r="AL455" s="63"/>
      <c r="AM455" s="63"/>
      <c r="AN455" s="63"/>
      <c r="AO455" s="63"/>
      <c r="AP455" s="63"/>
      <c r="AQ455" s="63"/>
      <c r="AR455" s="63"/>
      <c r="AS455" s="63"/>
      <c r="AT455" s="63"/>
      <c r="AU455" s="63"/>
      <c r="AV455" s="63"/>
      <c r="AW455" s="63"/>
      <c r="AX455" s="63"/>
      <c r="AY455" s="63"/>
      <c r="AZ455" s="63"/>
      <c r="BA455" s="63"/>
      <c r="BB455" s="63"/>
      <c r="BC455" s="63"/>
      <c r="BD455" s="63"/>
      <c r="BE455" s="63"/>
      <c r="BF455" s="63"/>
      <c r="BG455" s="63"/>
      <c r="BH455" s="63"/>
      <c r="BI455" s="63"/>
      <c r="BJ455" s="63"/>
      <c r="BK455" s="63"/>
    </row>
    <row r="456" spans="1:63" ht="15.75" customHeight="1" x14ac:dyDescent="0.2">
      <c r="A456" s="63"/>
      <c r="B456" s="63"/>
      <c r="C456" s="63"/>
      <c r="D456" s="63"/>
      <c r="E456" s="63"/>
      <c r="F456" s="63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63"/>
      <c r="R456" s="63"/>
      <c r="S456" s="63"/>
      <c r="T456" s="63"/>
      <c r="U456" s="63"/>
      <c r="V456" s="63"/>
      <c r="W456" s="63"/>
      <c r="X456" s="63"/>
      <c r="Y456" s="63"/>
      <c r="Z456" s="63"/>
      <c r="AA456" s="63"/>
      <c r="AB456" s="63"/>
      <c r="AC456" s="63"/>
      <c r="AD456" s="63"/>
      <c r="AE456" s="63"/>
      <c r="AF456" s="63"/>
      <c r="AG456" s="63"/>
      <c r="AH456" s="63"/>
      <c r="AI456" s="63"/>
      <c r="AJ456" s="63"/>
      <c r="AK456" s="63"/>
      <c r="AL456" s="63"/>
      <c r="AM456" s="63"/>
      <c r="AN456" s="63"/>
      <c r="AO456" s="63"/>
      <c r="AP456" s="63"/>
      <c r="AQ456" s="63"/>
      <c r="AR456" s="63"/>
      <c r="AS456" s="63"/>
      <c r="AT456" s="63"/>
      <c r="AU456" s="63"/>
      <c r="AV456" s="63"/>
      <c r="AW456" s="63"/>
      <c r="AX456" s="63"/>
      <c r="AY456" s="63"/>
      <c r="AZ456" s="63"/>
      <c r="BA456" s="63"/>
      <c r="BB456" s="63"/>
      <c r="BC456" s="63"/>
      <c r="BD456" s="63"/>
      <c r="BE456" s="63"/>
      <c r="BF456" s="63"/>
      <c r="BG456" s="63"/>
      <c r="BH456" s="63"/>
      <c r="BI456" s="63"/>
      <c r="BJ456" s="63"/>
      <c r="BK456" s="63"/>
    </row>
    <row r="457" spans="1:63" ht="15.75" customHeight="1" x14ac:dyDescent="0.2">
      <c r="A457" s="63"/>
      <c r="B457" s="63"/>
      <c r="C457" s="63"/>
      <c r="D457" s="63"/>
      <c r="E457" s="63"/>
      <c r="F457" s="63"/>
      <c r="G457" s="63"/>
      <c r="H457" s="63"/>
      <c r="I457" s="63"/>
      <c r="J457" s="63"/>
      <c r="K457" s="63"/>
      <c r="L457" s="63"/>
      <c r="M457" s="63"/>
      <c r="N457" s="63"/>
      <c r="O457" s="63"/>
      <c r="P457" s="63"/>
      <c r="Q457" s="63"/>
      <c r="R457" s="63"/>
      <c r="S457" s="63"/>
      <c r="T457" s="63"/>
      <c r="U457" s="63"/>
      <c r="V457" s="63"/>
      <c r="W457" s="63"/>
      <c r="X457" s="63"/>
      <c r="Y457" s="63"/>
      <c r="Z457" s="63"/>
      <c r="AA457" s="63"/>
      <c r="AB457" s="63"/>
      <c r="AC457" s="63"/>
      <c r="AD457" s="63"/>
      <c r="AE457" s="63"/>
      <c r="AF457" s="63"/>
      <c r="AG457" s="63"/>
      <c r="AH457" s="63"/>
      <c r="AI457" s="63"/>
      <c r="AJ457" s="63"/>
      <c r="AK457" s="63"/>
      <c r="AL457" s="63"/>
      <c r="AM457" s="63"/>
      <c r="AN457" s="63"/>
      <c r="AO457" s="63"/>
      <c r="AP457" s="63"/>
      <c r="AQ457" s="63"/>
      <c r="AR457" s="63"/>
      <c r="AS457" s="63"/>
      <c r="AT457" s="63"/>
      <c r="AU457" s="63"/>
      <c r="AV457" s="63"/>
      <c r="AW457" s="63"/>
      <c r="AX457" s="63"/>
      <c r="AY457" s="63"/>
      <c r="AZ457" s="63"/>
      <c r="BA457" s="63"/>
      <c r="BB457" s="63"/>
      <c r="BC457" s="63"/>
      <c r="BD457" s="63"/>
      <c r="BE457" s="63"/>
      <c r="BF457" s="63"/>
      <c r="BG457" s="63"/>
      <c r="BH457" s="63"/>
      <c r="BI457" s="63"/>
      <c r="BJ457" s="63"/>
      <c r="BK457" s="63"/>
    </row>
    <row r="458" spans="1:63" ht="15.75" customHeight="1" x14ac:dyDescent="0.2">
      <c r="A458" s="63"/>
      <c r="B458" s="63"/>
      <c r="C458" s="63"/>
      <c r="D458" s="63"/>
      <c r="E458" s="63"/>
      <c r="F458" s="63"/>
      <c r="G458" s="63"/>
      <c r="H458" s="63"/>
      <c r="I458" s="63"/>
      <c r="J458" s="63"/>
      <c r="K458" s="63"/>
      <c r="L458" s="63"/>
      <c r="M458" s="63"/>
      <c r="N458" s="63"/>
      <c r="O458" s="63"/>
      <c r="P458" s="63"/>
      <c r="Q458" s="63"/>
      <c r="R458" s="63"/>
      <c r="S458" s="63"/>
      <c r="T458" s="63"/>
      <c r="U458" s="63"/>
      <c r="V458" s="63"/>
      <c r="W458" s="63"/>
      <c r="X458" s="63"/>
      <c r="Y458" s="63"/>
      <c r="Z458" s="63"/>
      <c r="AA458" s="63"/>
      <c r="AB458" s="63"/>
      <c r="AC458" s="63"/>
      <c r="AD458" s="63"/>
      <c r="AE458" s="63"/>
      <c r="AF458" s="63"/>
      <c r="AG458" s="63"/>
      <c r="AH458" s="63"/>
      <c r="AI458" s="63"/>
      <c r="AJ458" s="63"/>
      <c r="AK458" s="63"/>
      <c r="AL458" s="63"/>
      <c r="AM458" s="63"/>
      <c r="AN458" s="63"/>
      <c r="AO458" s="63"/>
      <c r="AP458" s="63"/>
      <c r="AQ458" s="63"/>
      <c r="AR458" s="63"/>
      <c r="AS458" s="63"/>
      <c r="AT458" s="63"/>
      <c r="AU458" s="63"/>
      <c r="AV458" s="63"/>
      <c r="AW458" s="63"/>
      <c r="AX458" s="63"/>
      <c r="AY458" s="63"/>
      <c r="AZ458" s="63"/>
      <c r="BA458" s="63"/>
      <c r="BB458" s="63"/>
      <c r="BC458" s="63"/>
      <c r="BD458" s="63"/>
      <c r="BE458" s="63"/>
      <c r="BF458" s="63"/>
      <c r="BG458" s="63"/>
      <c r="BH458" s="63"/>
      <c r="BI458" s="63"/>
      <c r="BJ458" s="63"/>
      <c r="BK458" s="63"/>
    </row>
    <row r="459" spans="1:63" ht="15.75" customHeight="1" x14ac:dyDescent="0.2">
      <c r="A459" s="63"/>
      <c r="B459" s="63"/>
      <c r="C459" s="63"/>
      <c r="D459" s="63"/>
      <c r="E459" s="63"/>
      <c r="F459" s="63"/>
      <c r="G459" s="63"/>
      <c r="H459" s="63"/>
      <c r="I459" s="63"/>
      <c r="J459" s="63"/>
      <c r="K459" s="63"/>
      <c r="L459" s="63"/>
      <c r="M459" s="63"/>
      <c r="N459" s="63"/>
      <c r="O459" s="63"/>
      <c r="P459" s="63"/>
      <c r="Q459" s="63"/>
      <c r="R459" s="63"/>
      <c r="S459" s="63"/>
      <c r="T459" s="63"/>
      <c r="U459" s="63"/>
      <c r="V459" s="63"/>
      <c r="W459" s="63"/>
      <c r="X459" s="63"/>
      <c r="Y459" s="63"/>
      <c r="Z459" s="63"/>
      <c r="AA459" s="63"/>
      <c r="AB459" s="63"/>
      <c r="AC459" s="63"/>
      <c r="AD459" s="63"/>
      <c r="AE459" s="63"/>
      <c r="AF459" s="63"/>
      <c r="AG459" s="63"/>
      <c r="AH459" s="63"/>
      <c r="AI459" s="63"/>
      <c r="AJ459" s="63"/>
      <c r="AK459" s="63"/>
      <c r="AL459" s="63"/>
      <c r="AM459" s="63"/>
      <c r="AN459" s="63"/>
      <c r="AO459" s="63"/>
      <c r="AP459" s="63"/>
      <c r="AQ459" s="63"/>
      <c r="AR459" s="63"/>
      <c r="AS459" s="63"/>
      <c r="AT459" s="63"/>
      <c r="AU459" s="63"/>
      <c r="AV459" s="63"/>
      <c r="AW459" s="63"/>
      <c r="AX459" s="63"/>
      <c r="AY459" s="63"/>
      <c r="AZ459" s="63"/>
      <c r="BA459" s="63"/>
      <c r="BB459" s="63"/>
      <c r="BC459" s="63"/>
      <c r="BD459" s="63"/>
      <c r="BE459" s="63"/>
      <c r="BF459" s="63"/>
      <c r="BG459" s="63"/>
      <c r="BH459" s="63"/>
      <c r="BI459" s="63"/>
      <c r="BJ459" s="63"/>
      <c r="BK459" s="63"/>
    </row>
    <row r="460" spans="1:63" ht="15.75" customHeight="1" x14ac:dyDescent="0.2">
      <c r="A460" s="63"/>
      <c r="B460" s="63"/>
      <c r="C460" s="63"/>
      <c r="D460" s="63"/>
      <c r="E460" s="63"/>
      <c r="F460" s="63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63"/>
      <c r="R460" s="63"/>
      <c r="S460" s="63"/>
      <c r="T460" s="63"/>
      <c r="U460" s="63"/>
      <c r="V460" s="63"/>
      <c r="W460" s="63"/>
      <c r="X460" s="63"/>
      <c r="Y460" s="63"/>
      <c r="Z460" s="63"/>
      <c r="AA460" s="63"/>
      <c r="AB460" s="63"/>
      <c r="AC460" s="63"/>
      <c r="AD460" s="63"/>
      <c r="AE460" s="63"/>
      <c r="AF460" s="63"/>
      <c r="AG460" s="63"/>
      <c r="AH460" s="63"/>
      <c r="AI460" s="63"/>
      <c r="AJ460" s="63"/>
      <c r="AK460" s="63"/>
      <c r="AL460" s="63"/>
      <c r="AM460" s="63"/>
      <c r="AN460" s="63"/>
      <c r="AO460" s="63"/>
      <c r="AP460" s="63"/>
      <c r="AQ460" s="63"/>
      <c r="AR460" s="63"/>
      <c r="AS460" s="63"/>
      <c r="AT460" s="63"/>
      <c r="AU460" s="63"/>
      <c r="AV460" s="63"/>
      <c r="AW460" s="63"/>
      <c r="AX460" s="63"/>
      <c r="AY460" s="63"/>
      <c r="AZ460" s="63"/>
      <c r="BA460" s="63"/>
      <c r="BB460" s="63"/>
      <c r="BC460" s="63"/>
      <c r="BD460" s="63"/>
      <c r="BE460" s="63"/>
      <c r="BF460" s="63"/>
      <c r="BG460" s="63"/>
      <c r="BH460" s="63"/>
      <c r="BI460" s="63"/>
      <c r="BJ460" s="63"/>
      <c r="BK460" s="63"/>
    </row>
    <row r="461" spans="1:63" ht="15.75" customHeight="1" x14ac:dyDescent="0.2">
      <c r="A461" s="63"/>
      <c r="B461" s="63"/>
      <c r="C461" s="63"/>
      <c r="D461" s="63"/>
      <c r="E461" s="63"/>
      <c r="F461" s="63"/>
      <c r="G461" s="63"/>
      <c r="H461" s="63"/>
      <c r="I461" s="63"/>
      <c r="J461" s="63"/>
      <c r="K461" s="63"/>
      <c r="L461" s="63"/>
      <c r="M461" s="63"/>
      <c r="N461" s="63"/>
      <c r="O461" s="63"/>
      <c r="P461" s="63"/>
      <c r="Q461" s="63"/>
      <c r="R461" s="63"/>
      <c r="S461" s="63"/>
      <c r="T461" s="63"/>
      <c r="U461" s="63"/>
      <c r="V461" s="63"/>
      <c r="W461" s="63"/>
      <c r="X461" s="63"/>
      <c r="Y461" s="63"/>
      <c r="Z461" s="63"/>
      <c r="AA461" s="63"/>
      <c r="AB461" s="63"/>
      <c r="AC461" s="63"/>
      <c r="AD461" s="63"/>
      <c r="AE461" s="63"/>
      <c r="AF461" s="63"/>
      <c r="AG461" s="63"/>
      <c r="AH461" s="63"/>
      <c r="AI461" s="63"/>
      <c r="AJ461" s="63"/>
      <c r="AK461" s="63"/>
      <c r="AL461" s="63"/>
      <c r="AM461" s="63"/>
      <c r="AN461" s="63"/>
      <c r="AO461" s="63"/>
      <c r="AP461" s="63"/>
      <c r="AQ461" s="63"/>
      <c r="AR461" s="63"/>
      <c r="AS461" s="63"/>
      <c r="AT461" s="63"/>
      <c r="AU461" s="63"/>
      <c r="AV461" s="63"/>
      <c r="AW461" s="63"/>
      <c r="AX461" s="63"/>
      <c r="AY461" s="63"/>
      <c r="AZ461" s="63"/>
      <c r="BA461" s="63"/>
      <c r="BB461" s="63"/>
      <c r="BC461" s="63"/>
      <c r="BD461" s="63"/>
      <c r="BE461" s="63"/>
      <c r="BF461" s="63"/>
      <c r="BG461" s="63"/>
      <c r="BH461" s="63"/>
      <c r="BI461" s="63"/>
      <c r="BJ461" s="63"/>
      <c r="BK461" s="63"/>
    </row>
    <row r="462" spans="1:63" ht="15.75" customHeight="1" x14ac:dyDescent="0.2">
      <c r="A462" s="63"/>
      <c r="B462" s="63"/>
      <c r="C462" s="63"/>
      <c r="D462" s="63"/>
      <c r="E462" s="63"/>
      <c r="F462" s="63"/>
      <c r="G462" s="63"/>
      <c r="H462" s="63"/>
      <c r="I462" s="63"/>
      <c r="J462" s="63"/>
      <c r="K462" s="63"/>
      <c r="L462" s="63"/>
      <c r="M462" s="63"/>
      <c r="N462" s="63"/>
      <c r="O462" s="63"/>
      <c r="P462" s="63"/>
      <c r="Q462" s="63"/>
      <c r="R462" s="63"/>
      <c r="S462" s="63"/>
      <c r="T462" s="63"/>
      <c r="U462" s="63"/>
      <c r="V462" s="63"/>
      <c r="W462" s="63"/>
      <c r="X462" s="63"/>
      <c r="Y462" s="63"/>
      <c r="Z462" s="63"/>
      <c r="AA462" s="63"/>
      <c r="AB462" s="63"/>
      <c r="AC462" s="63"/>
      <c r="AD462" s="63"/>
      <c r="AE462" s="63"/>
      <c r="AF462" s="63"/>
      <c r="AG462" s="63"/>
      <c r="AH462" s="63"/>
      <c r="AI462" s="63"/>
      <c r="AJ462" s="63"/>
      <c r="AK462" s="63"/>
      <c r="AL462" s="63"/>
      <c r="AM462" s="63"/>
      <c r="AN462" s="63"/>
      <c r="AO462" s="63"/>
      <c r="AP462" s="63"/>
      <c r="AQ462" s="63"/>
      <c r="AR462" s="63"/>
      <c r="AS462" s="63"/>
      <c r="AT462" s="63"/>
      <c r="AU462" s="63"/>
      <c r="AV462" s="63"/>
      <c r="AW462" s="63"/>
      <c r="AX462" s="63"/>
      <c r="AY462" s="63"/>
      <c r="AZ462" s="63"/>
      <c r="BA462" s="63"/>
      <c r="BB462" s="63"/>
      <c r="BC462" s="63"/>
      <c r="BD462" s="63"/>
      <c r="BE462" s="63"/>
      <c r="BF462" s="63"/>
      <c r="BG462" s="63"/>
      <c r="BH462" s="63"/>
      <c r="BI462" s="63"/>
      <c r="BJ462" s="63"/>
      <c r="BK462" s="63"/>
    </row>
    <row r="463" spans="1:63" ht="15.75" customHeight="1" x14ac:dyDescent="0.2">
      <c r="A463" s="63"/>
      <c r="B463" s="63"/>
      <c r="C463" s="63"/>
      <c r="D463" s="63"/>
      <c r="E463" s="63"/>
      <c r="F463" s="63"/>
      <c r="G463" s="63"/>
      <c r="H463" s="63"/>
      <c r="I463" s="63"/>
      <c r="J463" s="63"/>
      <c r="K463" s="63"/>
      <c r="L463" s="63"/>
      <c r="M463" s="63"/>
      <c r="N463" s="63"/>
      <c r="O463" s="63"/>
      <c r="P463" s="63"/>
      <c r="Q463" s="63"/>
      <c r="R463" s="63"/>
      <c r="S463" s="63"/>
      <c r="T463" s="63"/>
      <c r="U463" s="63"/>
      <c r="V463" s="63"/>
      <c r="W463" s="63"/>
      <c r="X463" s="63"/>
      <c r="Y463" s="63"/>
      <c r="Z463" s="63"/>
      <c r="AA463" s="63"/>
      <c r="AB463" s="63"/>
      <c r="AC463" s="63"/>
      <c r="AD463" s="63"/>
      <c r="AE463" s="63"/>
      <c r="AF463" s="63"/>
      <c r="AG463" s="63"/>
      <c r="AH463" s="63"/>
      <c r="AI463" s="63"/>
      <c r="AJ463" s="63"/>
      <c r="AK463" s="63"/>
      <c r="AL463" s="63"/>
      <c r="AM463" s="63"/>
      <c r="AN463" s="63"/>
      <c r="AO463" s="63"/>
      <c r="AP463" s="63"/>
      <c r="AQ463" s="63"/>
      <c r="AR463" s="63"/>
      <c r="AS463" s="63"/>
      <c r="AT463" s="63"/>
      <c r="AU463" s="63"/>
      <c r="AV463" s="63"/>
      <c r="AW463" s="63"/>
      <c r="AX463" s="63"/>
      <c r="AY463" s="63"/>
      <c r="AZ463" s="63"/>
      <c r="BA463" s="63"/>
      <c r="BB463" s="63"/>
      <c r="BC463" s="63"/>
      <c r="BD463" s="63"/>
      <c r="BE463" s="63"/>
      <c r="BF463" s="63"/>
      <c r="BG463" s="63"/>
      <c r="BH463" s="63"/>
      <c r="BI463" s="63"/>
      <c r="BJ463" s="63"/>
      <c r="BK463" s="63"/>
    </row>
    <row r="464" spans="1:63" ht="15.75" customHeight="1" x14ac:dyDescent="0.2">
      <c r="A464" s="63"/>
      <c r="B464" s="63"/>
      <c r="C464" s="63"/>
      <c r="D464" s="63"/>
      <c r="E464" s="63"/>
      <c r="F464" s="63"/>
      <c r="G464" s="63"/>
      <c r="H464" s="63"/>
      <c r="I464" s="63"/>
      <c r="J464" s="63"/>
      <c r="K464" s="63"/>
      <c r="L464" s="63"/>
      <c r="M464" s="63"/>
      <c r="N464" s="63"/>
      <c r="O464" s="63"/>
      <c r="P464" s="63"/>
      <c r="Q464" s="63"/>
      <c r="R464" s="63"/>
      <c r="S464" s="63"/>
      <c r="T464" s="63"/>
      <c r="U464" s="63"/>
      <c r="V464" s="63"/>
      <c r="W464" s="63"/>
      <c r="X464" s="63"/>
      <c r="Y464" s="63"/>
      <c r="Z464" s="63"/>
      <c r="AA464" s="63"/>
      <c r="AB464" s="63"/>
      <c r="AC464" s="63"/>
      <c r="AD464" s="63"/>
      <c r="AE464" s="63"/>
      <c r="AF464" s="63"/>
      <c r="AG464" s="63"/>
      <c r="AH464" s="63"/>
      <c r="AI464" s="63"/>
      <c r="AJ464" s="63"/>
      <c r="AK464" s="63"/>
      <c r="AL464" s="63"/>
      <c r="AM464" s="63"/>
      <c r="AN464" s="63"/>
      <c r="AO464" s="63"/>
      <c r="AP464" s="63"/>
      <c r="AQ464" s="63"/>
      <c r="AR464" s="63"/>
      <c r="AS464" s="63"/>
      <c r="AT464" s="63"/>
      <c r="AU464" s="63"/>
      <c r="AV464" s="63"/>
      <c r="AW464" s="63"/>
      <c r="AX464" s="63"/>
      <c r="AY464" s="63"/>
      <c r="AZ464" s="63"/>
      <c r="BA464" s="63"/>
      <c r="BB464" s="63"/>
      <c r="BC464" s="63"/>
      <c r="BD464" s="63"/>
      <c r="BE464" s="63"/>
      <c r="BF464" s="63"/>
      <c r="BG464" s="63"/>
      <c r="BH464" s="63"/>
      <c r="BI464" s="63"/>
      <c r="BJ464" s="63"/>
      <c r="BK464" s="63"/>
    </row>
    <row r="465" spans="1:63" ht="15.75" customHeight="1" x14ac:dyDescent="0.2">
      <c r="A465" s="63"/>
      <c r="B465" s="63"/>
      <c r="C465" s="63"/>
      <c r="D465" s="63"/>
      <c r="E465" s="63"/>
      <c r="F465" s="63"/>
      <c r="G465" s="63"/>
      <c r="H465" s="63"/>
      <c r="I465" s="63"/>
      <c r="J465" s="63"/>
      <c r="K465" s="63"/>
      <c r="L465" s="63"/>
      <c r="M465" s="63"/>
      <c r="N465" s="63"/>
      <c r="O465" s="63"/>
      <c r="P465" s="63"/>
      <c r="Q465" s="63"/>
      <c r="R465" s="63"/>
      <c r="S465" s="63"/>
      <c r="T465" s="63"/>
      <c r="U465" s="63"/>
      <c r="V465" s="63"/>
      <c r="W465" s="63"/>
      <c r="X465" s="63"/>
      <c r="Y465" s="63"/>
      <c r="Z465" s="63"/>
      <c r="AA465" s="63"/>
      <c r="AB465" s="63"/>
      <c r="AC465" s="63"/>
      <c r="AD465" s="63"/>
      <c r="AE465" s="63"/>
      <c r="AF465" s="63"/>
      <c r="AG465" s="63"/>
      <c r="AH465" s="63"/>
      <c r="AI465" s="63"/>
      <c r="AJ465" s="63"/>
      <c r="AK465" s="63"/>
      <c r="AL465" s="63"/>
      <c r="AM465" s="63"/>
      <c r="AN465" s="63"/>
      <c r="AO465" s="63"/>
      <c r="AP465" s="63"/>
      <c r="AQ465" s="63"/>
      <c r="AR465" s="63"/>
      <c r="AS465" s="63"/>
      <c r="AT465" s="63"/>
      <c r="AU465" s="63"/>
      <c r="AV465" s="63"/>
      <c r="AW465" s="63"/>
      <c r="AX465" s="63"/>
      <c r="AY465" s="63"/>
      <c r="AZ465" s="63"/>
      <c r="BA465" s="63"/>
      <c r="BB465" s="63"/>
      <c r="BC465" s="63"/>
      <c r="BD465" s="63"/>
      <c r="BE465" s="63"/>
      <c r="BF465" s="63"/>
      <c r="BG465" s="63"/>
      <c r="BH465" s="63"/>
      <c r="BI465" s="63"/>
      <c r="BJ465" s="63"/>
      <c r="BK465" s="63"/>
    </row>
    <row r="466" spans="1:63" ht="15.75" customHeight="1" x14ac:dyDescent="0.2">
      <c r="A466" s="63"/>
      <c r="B466" s="63"/>
      <c r="C466" s="63"/>
      <c r="D466" s="63"/>
      <c r="E466" s="63"/>
      <c r="F466" s="63"/>
      <c r="G466" s="63"/>
      <c r="H466" s="63"/>
      <c r="I466" s="63"/>
      <c r="J466" s="63"/>
      <c r="K466" s="63"/>
      <c r="L466" s="63"/>
      <c r="M466" s="63"/>
      <c r="N466" s="63"/>
      <c r="O466" s="63"/>
      <c r="P466" s="63"/>
      <c r="Q466" s="63"/>
      <c r="R466" s="63"/>
      <c r="S466" s="63"/>
      <c r="T466" s="63"/>
      <c r="U466" s="63"/>
      <c r="V466" s="63"/>
      <c r="W466" s="63"/>
      <c r="X466" s="63"/>
      <c r="Y466" s="63"/>
      <c r="Z466" s="63"/>
      <c r="AA466" s="63"/>
      <c r="AB466" s="63"/>
      <c r="AC466" s="63"/>
      <c r="AD466" s="63"/>
      <c r="AE466" s="63"/>
      <c r="AF466" s="63"/>
      <c r="AG466" s="63"/>
      <c r="AH466" s="63"/>
      <c r="AI466" s="63"/>
      <c r="AJ466" s="63"/>
      <c r="AK466" s="63"/>
      <c r="AL466" s="63"/>
      <c r="AM466" s="63"/>
      <c r="AN466" s="63"/>
      <c r="AO466" s="63"/>
      <c r="AP466" s="63"/>
      <c r="AQ466" s="63"/>
      <c r="AR466" s="63"/>
      <c r="AS466" s="63"/>
      <c r="AT466" s="63"/>
      <c r="AU466" s="63"/>
      <c r="AV466" s="63"/>
      <c r="AW466" s="63"/>
      <c r="AX466" s="63"/>
      <c r="AY466" s="63"/>
      <c r="AZ466" s="63"/>
      <c r="BA466" s="63"/>
      <c r="BB466" s="63"/>
      <c r="BC466" s="63"/>
      <c r="BD466" s="63"/>
      <c r="BE466" s="63"/>
      <c r="BF466" s="63"/>
      <c r="BG466" s="63"/>
      <c r="BH466" s="63"/>
      <c r="BI466" s="63"/>
      <c r="BJ466" s="63"/>
      <c r="BK466" s="63"/>
    </row>
    <row r="467" spans="1:63" ht="15.75" customHeight="1" x14ac:dyDescent="0.2">
      <c r="A467" s="63"/>
      <c r="B467" s="63"/>
      <c r="C467" s="63"/>
      <c r="D467" s="63"/>
      <c r="E467" s="63"/>
      <c r="F467" s="63"/>
      <c r="G467" s="63"/>
      <c r="H467" s="63"/>
      <c r="I467" s="63"/>
      <c r="J467" s="63"/>
      <c r="K467" s="63"/>
      <c r="L467" s="63"/>
      <c r="M467" s="63"/>
      <c r="N467" s="63"/>
      <c r="O467" s="63"/>
      <c r="P467" s="63"/>
      <c r="Q467" s="63"/>
      <c r="R467" s="63"/>
      <c r="S467" s="63"/>
      <c r="T467" s="63"/>
      <c r="U467" s="63"/>
      <c r="V467" s="63"/>
      <c r="W467" s="63"/>
      <c r="X467" s="63"/>
      <c r="Y467" s="63"/>
      <c r="Z467" s="63"/>
      <c r="AA467" s="63"/>
      <c r="AB467" s="63"/>
      <c r="AC467" s="63"/>
      <c r="AD467" s="63"/>
      <c r="AE467" s="63"/>
      <c r="AF467" s="63"/>
      <c r="AG467" s="63"/>
      <c r="AH467" s="63"/>
      <c r="AI467" s="63"/>
      <c r="AJ467" s="63"/>
      <c r="AK467" s="63"/>
      <c r="AL467" s="63"/>
      <c r="AM467" s="63"/>
      <c r="AN467" s="63"/>
      <c r="AO467" s="63"/>
      <c r="AP467" s="63"/>
      <c r="AQ467" s="63"/>
      <c r="AR467" s="63"/>
      <c r="AS467" s="63"/>
      <c r="AT467" s="63"/>
      <c r="AU467" s="63"/>
      <c r="AV467" s="63"/>
      <c r="AW467" s="63"/>
      <c r="AX467" s="63"/>
      <c r="AY467" s="63"/>
      <c r="AZ467" s="63"/>
      <c r="BA467" s="63"/>
      <c r="BB467" s="63"/>
      <c r="BC467" s="63"/>
      <c r="BD467" s="63"/>
      <c r="BE467" s="63"/>
      <c r="BF467" s="63"/>
      <c r="BG467" s="63"/>
      <c r="BH467" s="63"/>
      <c r="BI467" s="63"/>
      <c r="BJ467" s="63"/>
      <c r="BK467" s="63"/>
    </row>
    <row r="468" spans="1:63" ht="15.75" customHeight="1" x14ac:dyDescent="0.2">
      <c r="A468" s="63"/>
      <c r="B468" s="63"/>
      <c r="C468" s="63"/>
      <c r="D468" s="63"/>
      <c r="E468" s="63"/>
      <c r="F468" s="63"/>
      <c r="G468" s="63"/>
      <c r="H468" s="63"/>
      <c r="I468" s="63"/>
      <c r="J468" s="63"/>
      <c r="K468" s="63"/>
      <c r="L468" s="63"/>
      <c r="M468" s="63"/>
      <c r="N468" s="63"/>
      <c r="O468" s="63"/>
      <c r="P468" s="63"/>
      <c r="Q468" s="63"/>
      <c r="R468" s="63"/>
      <c r="S468" s="63"/>
      <c r="T468" s="63"/>
      <c r="U468" s="63"/>
      <c r="V468" s="63"/>
      <c r="W468" s="63"/>
      <c r="X468" s="63"/>
      <c r="Y468" s="63"/>
      <c r="Z468" s="63"/>
      <c r="AA468" s="63"/>
      <c r="AB468" s="63"/>
      <c r="AC468" s="63"/>
      <c r="AD468" s="63"/>
      <c r="AE468" s="63"/>
      <c r="AF468" s="63"/>
      <c r="AG468" s="63"/>
      <c r="AH468" s="63"/>
      <c r="AI468" s="63"/>
      <c r="AJ468" s="63"/>
      <c r="AK468" s="63"/>
      <c r="AL468" s="63"/>
      <c r="AM468" s="63"/>
      <c r="AN468" s="63"/>
      <c r="AO468" s="63"/>
      <c r="AP468" s="63"/>
      <c r="AQ468" s="63"/>
      <c r="AR468" s="63"/>
      <c r="AS468" s="63"/>
      <c r="AT468" s="63"/>
      <c r="AU468" s="63"/>
      <c r="AV468" s="63"/>
      <c r="AW468" s="63"/>
      <c r="AX468" s="63"/>
      <c r="AY468" s="63"/>
      <c r="AZ468" s="63"/>
      <c r="BA468" s="63"/>
      <c r="BB468" s="63"/>
      <c r="BC468" s="63"/>
      <c r="BD468" s="63"/>
      <c r="BE468" s="63"/>
      <c r="BF468" s="63"/>
      <c r="BG468" s="63"/>
      <c r="BH468" s="63"/>
      <c r="BI468" s="63"/>
      <c r="BJ468" s="63"/>
      <c r="BK468" s="63"/>
    </row>
    <row r="469" spans="1:63" ht="15.75" customHeight="1" x14ac:dyDescent="0.2">
      <c r="A469" s="63"/>
      <c r="B469" s="63"/>
      <c r="C469" s="63"/>
      <c r="D469" s="63"/>
      <c r="E469" s="63"/>
      <c r="F469" s="63"/>
      <c r="G469" s="63"/>
      <c r="H469" s="63"/>
      <c r="I469" s="63"/>
      <c r="J469" s="63"/>
      <c r="K469" s="63"/>
      <c r="L469" s="63"/>
      <c r="M469" s="63"/>
      <c r="N469" s="63"/>
      <c r="O469" s="63"/>
      <c r="P469" s="63"/>
      <c r="Q469" s="63"/>
      <c r="R469" s="63"/>
      <c r="S469" s="63"/>
      <c r="T469" s="63"/>
      <c r="U469" s="63"/>
      <c r="V469" s="63"/>
      <c r="W469" s="63"/>
      <c r="X469" s="63"/>
      <c r="Y469" s="63"/>
      <c r="Z469" s="63"/>
      <c r="AA469" s="63"/>
      <c r="AB469" s="63"/>
      <c r="AC469" s="63"/>
      <c r="AD469" s="63"/>
      <c r="AE469" s="63"/>
      <c r="AF469" s="63"/>
      <c r="AG469" s="63"/>
      <c r="AH469" s="63"/>
      <c r="AI469" s="63"/>
      <c r="AJ469" s="63"/>
      <c r="AK469" s="63"/>
      <c r="AL469" s="63"/>
      <c r="AM469" s="63"/>
      <c r="AN469" s="63"/>
      <c r="AO469" s="63"/>
      <c r="AP469" s="63"/>
      <c r="AQ469" s="63"/>
      <c r="AR469" s="63"/>
      <c r="AS469" s="63"/>
      <c r="AT469" s="63"/>
      <c r="AU469" s="63"/>
      <c r="AV469" s="63"/>
      <c r="AW469" s="63"/>
      <c r="AX469" s="63"/>
      <c r="AY469" s="63"/>
      <c r="AZ469" s="63"/>
      <c r="BA469" s="63"/>
      <c r="BB469" s="63"/>
      <c r="BC469" s="63"/>
      <c r="BD469" s="63"/>
      <c r="BE469" s="63"/>
      <c r="BF469" s="63"/>
      <c r="BG469" s="63"/>
      <c r="BH469" s="63"/>
      <c r="BI469" s="63"/>
      <c r="BJ469" s="63"/>
      <c r="BK469" s="63"/>
    </row>
    <row r="470" spans="1:63" ht="15.75" customHeight="1" x14ac:dyDescent="0.2">
      <c r="A470" s="63"/>
      <c r="B470" s="63"/>
      <c r="C470" s="63"/>
      <c r="D470" s="63"/>
      <c r="E470" s="63"/>
      <c r="F470" s="63"/>
      <c r="G470" s="63"/>
      <c r="H470" s="63"/>
      <c r="I470" s="63"/>
      <c r="J470" s="63"/>
      <c r="K470" s="63"/>
      <c r="L470" s="63"/>
      <c r="M470" s="63"/>
      <c r="N470" s="63"/>
      <c r="O470" s="63"/>
      <c r="P470" s="63"/>
      <c r="Q470" s="63"/>
      <c r="R470" s="63"/>
      <c r="S470" s="63"/>
      <c r="T470" s="63"/>
      <c r="U470" s="63"/>
      <c r="V470" s="63"/>
      <c r="W470" s="63"/>
      <c r="X470" s="63"/>
      <c r="Y470" s="63"/>
      <c r="Z470" s="63"/>
      <c r="AA470" s="63"/>
      <c r="AB470" s="63"/>
      <c r="AC470" s="63"/>
      <c r="AD470" s="63"/>
      <c r="AE470" s="63"/>
      <c r="AF470" s="63"/>
      <c r="AG470" s="63"/>
      <c r="AH470" s="63"/>
      <c r="AI470" s="63"/>
      <c r="AJ470" s="63"/>
      <c r="AK470" s="63"/>
      <c r="AL470" s="63"/>
      <c r="AM470" s="63"/>
      <c r="AN470" s="63"/>
      <c r="AO470" s="63"/>
      <c r="AP470" s="63"/>
      <c r="AQ470" s="63"/>
      <c r="AR470" s="63"/>
      <c r="AS470" s="63"/>
      <c r="AT470" s="63"/>
      <c r="AU470" s="63"/>
      <c r="AV470" s="63"/>
      <c r="AW470" s="63"/>
      <c r="AX470" s="63"/>
      <c r="AY470" s="63"/>
      <c r="AZ470" s="63"/>
      <c r="BA470" s="63"/>
      <c r="BB470" s="63"/>
      <c r="BC470" s="63"/>
      <c r="BD470" s="63"/>
      <c r="BE470" s="63"/>
      <c r="BF470" s="63"/>
      <c r="BG470" s="63"/>
      <c r="BH470" s="63"/>
      <c r="BI470" s="63"/>
      <c r="BJ470" s="63"/>
      <c r="BK470" s="63"/>
    </row>
    <row r="471" spans="1:63" ht="15.75" customHeight="1" x14ac:dyDescent="0.2">
      <c r="A471" s="63"/>
      <c r="B471" s="63"/>
      <c r="C471" s="63"/>
      <c r="D471" s="63"/>
      <c r="E471" s="63"/>
      <c r="F471" s="63"/>
      <c r="G471" s="63"/>
      <c r="H471" s="63"/>
      <c r="I471" s="63"/>
      <c r="J471" s="63"/>
      <c r="K471" s="63"/>
      <c r="L471" s="63"/>
      <c r="M471" s="63"/>
      <c r="N471" s="63"/>
      <c r="O471" s="63"/>
      <c r="P471" s="63"/>
      <c r="Q471" s="63"/>
      <c r="R471" s="63"/>
      <c r="S471" s="63"/>
      <c r="T471" s="63"/>
      <c r="U471" s="63"/>
      <c r="V471" s="63"/>
      <c r="W471" s="63"/>
      <c r="X471" s="63"/>
      <c r="Y471" s="63"/>
      <c r="Z471" s="63"/>
      <c r="AA471" s="63"/>
      <c r="AB471" s="63"/>
      <c r="AC471" s="63"/>
      <c r="AD471" s="63"/>
      <c r="AE471" s="63"/>
      <c r="AF471" s="63"/>
      <c r="AG471" s="63"/>
      <c r="AH471" s="63"/>
      <c r="AI471" s="63"/>
      <c r="AJ471" s="63"/>
      <c r="AK471" s="63"/>
      <c r="AL471" s="63"/>
      <c r="AM471" s="63"/>
      <c r="AN471" s="63"/>
      <c r="AO471" s="63"/>
      <c r="AP471" s="63"/>
      <c r="AQ471" s="63"/>
      <c r="AR471" s="63"/>
      <c r="AS471" s="63"/>
      <c r="AT471" s="63"/>
      <c r="AU471" s="63"/>
      <c r="AV471" s="63"/>
      <c r="AW471" s="63"/>
      <c r="AX471" s="63"/>
      <c r="AY471" s="63"/>
      <c r="AZ471" s="63"/>
      <c r="BA471" s="63"/>
      <c r="BB471" s="63"/>
      <c r="BC471" s="63"/>
      <c r="BD471" s="63"/>
      <c r="BE471" s="63"/>
      <c r="BF471" s="63"/>
      <c r="BG471" s="63"/>
      <c r="BH471" s="63"/>
      <c r="BI471" s="63"/>
      <c r="BJ471" s="63"/>
      <c r="BK471" s="63"/>
    </row>
    <row r="472" spans="1:63" ht="15.75" customHeight="1" x14ac:dyDescent="0.2">
      <c r="A472" s="63"/>
      <c r="B472" s="63"/>
      <c r="C472" s="63"/>
      <c r="D472" s="63"/>
      <c r="E472" s="63"/>
      <c r="F472" s="63"/>
      <c r="G472" s="63"/>
      <c r="H472" s="63"/>
      <c r="I472" s="63"/>
      <c r="J472" s="63"/>
      <c r="K472" s="63"/>
      <c r="L472" s="63"/>
      <c r="M472" s="63"/>
      <c r="N472" s="63"/>
      <c r="O472" s="63"/>
      <c r="P472" s="63"/>
      <c r="Q472" s="63"/>
      <c r="R472" s="63"/>
      <c r="S472" s="63"/>
      <c r="T472" s="63"/>
      <c r="U472" s="63"/>
      <c r="V472" s="63"/>
      <c r="W472" s="63"/>
      <c r="X472" s="63"/>
      <c r="Y472" s="63"/>
      <c r="Z472" s="63"/>
      <c r="AA472" s="63"/>
      <c r="AB472" s="63"/>
      <c r="AC472" s="63"/>
      <c r="AD472" s="63"/>
      <c r="AE472" s="63"/>
      <c r="AF472" s="63"/>
      <c r="AG472" s="63"/>
      <c r="AH472" s="63"/>
      <c r="AI472" s="63"/>
      <c r="AJ472" s="63"/>
      <c r="AK472" s="63"/>
      <c r="AL472" s="63"/>
      <c r="AM472" s="63"/>
      <c r="AN472" s="63"/>
      <c r="AO472" s="63"/>
      <c r="AP472" s="63"/>
      <c r="AQ472" s="63"/>
      <c r="AR472" s="63"/>
      <c r="AS472" s="63"/>
      <c r="AT472" s="63"/>
      <c r="AU472" s="63"/>
      <c r="AV472" s="63"/>
      <c r="AW472" s="63"/>
      <c r="AX472" s="63"/>
      <c r="AY472" s="63"/>
      <c r="AZ472" s="63"/>
      <c r="BA472" s="63"/>
      <c r="BB472" s="63"/>
      <c r="BC472" s="63"/>
      <c r="BD472" s="63"/>
      <c r="BE472" s="63"/>
      <c r="BF472" s="63"/>
      <c r="BG472" s="63"/>
      <c r="BH472" s="63"/>
      <c r="BI472" s="63"/>
      <c r="BJ472" s="63"/>
      <c r="BK472" s="63"/>
    </row>
    <row r="473" spans="1:63" ht="15.75" customHeight="1" x14ac:dyDescent="0.2">
      <c r="A473" s="63"/>
      <c r="B473" s="63"/>
      <c r="C473" s="63"/>
      <c r="D473" s="63"/>
      <c r="E473" s="63"/>
      <c r="F473" s="63"/>
      <c r="G473" s="63"/>
      <c r="H473" s="63"/>
      <c r="I473" s="63"/>
      <c r="J473" s="63"/>
      <c r="K473" s="63"/>
      <c r="L473" s="63"/>
      <c r="M473" s="63"/>
      <c r="N473" s="63"/>
      <c r="O473" s="63"/>
      <c r="P473" s="63"/>
      <c r="Q473" s="63"/>
      <c r="R473" s="63"/>
      <c r="S473" s="63"/>
      <c r="T473" s="63"/>
      <c r="U473" s="63"/>
      <c r="V473" s="63"/>
      <c r="W473" s="63"/>
      <c r="X473" s="63"/>
      <c r="Y473" s="63"/>
      <c r="Z473" s="63"/>
      <c r="AA473" s="63"/>
      <c r="AB473" s="63"/>
      <c r="AC473" s="63"/>
      <c r="AD473" s="63"/>
      <c r="AE473" s="63"/>
      <c r="AF473" s="63"/>
      <c r="AG473" s="63"/>
      <c r="AH473" s="63"/>
      <c r="AI473" s="63"/>
      <c r="AJ473" s="63"/>
      <c r="AK473" s="63"/>
      <c r="AL473" s="63"/>
      <c r="AM473" s="63"/>
      <c r="AN473" s="63"/>
      <c r="AO473" s="63"/>
      <c r="AP473" s="63"/>
      <c r="AQ473" s="63"/>
      <c r="AR473" s="63"/>
      <c r="AS473" s="63"/>
      <c r="AT473" s="63"/>
      <c r="AU473" s="63"/>
      <c r="AV473" s="63"/>
      <c r="AW473" s="63"/>
      <c r="AX473" s="63"/>
      <c r="AY473" s="63"/>
      <c r="AZ473" s="63"/>
      <c r="BA473" s="63"/>
      <c r="BB473" s="63"/>
      <c r="BC473" s="63"/>
      <c r="BD473" s="63"/>
      <c r="BE473" s="63"/>
      <c r="BF473" s="63"/>
      <c r="BG473" s="63"/>
      <c r="BH473" s="63"/>
      <c r="BI473" s="63"/>
      <c r="BJ473" s="63"/>
      <c r="BK473" s="63"/>
    </row>
    <row r="474" spans="1:63" ht="15.75" customHeight="1" x14ac:dyDescent="0.2">
      <c r="A474" s="63"/>
      <c r="B474" s="63"/>
      <c r="C474" s="63"/>
      <c r="D474" s="63"/>
      <c r="E474" s="63"/>
      <c r="F474" s="63"/>
      <c r="G474" s="63"/>
      <c r="H474" s="63"/>
      <c r="I474" s="63"/>
      <c r="J474" s="63"/>
      <c r="K474" s="63"/>
      <c r="L474" s="63"/>
      <c r="M474" s="63"/>
      <c r="N474" s="63"/>
      <c r="O474" s="63"/>
      <c r="P474" s="63"/>
      <c r="Q474" s="63"/>
      <c r="R474" s="63"/>
      <c r="S474" s="63"/>
      <c r="T474" s="63"/>
      <c r="U474" s="63"/>
      <c r="V474" s="63"/>
      <c r="W474" s="63"/>
      <c r="X474" s="63"/>
      <c r="Y474" s="63"/>
      <c r="Z474" s="63"/>
      <c r="AA474" s="63"/>
      <c r="AB474" s="63"/>
      <c r="AC474" s="63"/>
      <c r="AD474" s="63"/>
      <c r="AE474" s="63"/>
      <c r="AF474" s="63"/>
      <c r="AG474" s="63"/>
      <c r="AH474" s="63"/>
      <c r="AI474" s="63"/>
      <c r="AJ474" s="63"/>
      <c r="AK474" s="63"/>
      <c r="AL474" s="63"/>
      <c r="AM474" s="63"/>
      <c r="AN474" s="63"/>
      <c r="AO474" s="63"/>
      <c r="AP474" s="63"/>
      <c r="AQ474" s="63"/>
      <c r="AR474" s="63"/>
      <c r="AS474" s="63"/>
      <c r="AT474" s="63"/>
      <c r="AU474" s="63"/>
      <c r="AV474" s="63"/>
      <c r="AW474" s="63"/>
      <c r="AX474" s="63"/>
      <c r="AY474" s="63"/>
      <c r="AZ474" s="63"/>
      <c r="BA474" s="63"/>
      <c r="BB474" s="63"/>
      <c r="BC474" s="63"/>
      <c r="BD474" s="63"/>
      <c r="BE474" s="63"/>
      <c r="BF474" s="63"/>
      <c r="BG474" s="63"/>
      <c r="BH474" s="63"/>
      <c r="BI474" s="63"/>
      <c r="BJ474" s="63"/>
      <c r="BK474" s="63"/>
    </row>
    <row r="475" spans="1:63" ht="15.75" customHeight="1" x14ac:dyDescent="0.2">
      <c r="A475" s="63"/>
      <c r="B475" s="63"/>
      <c r="C475" s="63"/>
      <c r="D475" s="63"/>
      <c r="E475" s="63"/>
      <c r="F475" s="63"/>
      <c r="G475" s="63"/>
      <c r="H475" s="63"/>
      <c r="I475" s="63"/>
      <c r="J475" s="63"/>
      <c r="K475" s="63"/>
      <c r="L475" s="63"/>
      <c r="M475" s="63"/>
      <c r="N475" s="63"/>
      <c r="O475" s="63"/>
      <c r="P475" s="63"/>
      <c r="Q475" s="63"/>
      <c r="R475" s="63"/>
      <c r="S475" s="63"/>
      <c r="T475" s="63"/>
      <c r="U475" s="63"/>
      <c r="V475" s="63"/>
      <c r="W475" s="63"/>
      <c r="X475" s="63"/>
      <c r="Y475" s="63"/>
      <c r="Z475" s="63"/>
      <c r="AA475" s="63"/>
      <c r="AB475" s="63"/>
      <c r="AC475" s="63"/>
      <c r="AD475" s="63"/>
      <c r="AE475" s="63"/>
      <c r="AF475" s="63"/>
      <c r="AG475" s="63"/>
      <c r="AH475" s="63"/>
      <c r="AI475" s="63"/>
      <c r="AJ475" s="63"/>
      <c r="AK475" s="63"/>
      <c r="AL475" s="63"/>
      <c r="AM475" s="63"/>
      <c r="AN475" s="63"/>
      <c r="AO475" s="63"/>
      <c r="AP475" s="63"/>
      <c r="AQ475" s="63"/>
      <c r="AR475" s="63"/>
      <c r="AS475" s="63"/>
      <c r="AT475" s="63"/>
      <c r="AU475" s="63"/>
      <c r="AV475" s="63"/>
      <c r="AW475" s="63"/>
      <c r="AX475" s="63"/>
      <c r="AY475" s="63"/>
      <c r="AZ475" s="63"/>
      <c r="BA475" s="63"/>
      <c r="BB475" s="63"/>
      <c r="BC475" s="63"/>
      <c r="BD475" s="63"/>
      <c r="BE475" s="63"/>
      <c r="BF475" s="63"/>
      <c r="BG475" s="63"/>
      <c r="BH475" s="63"/>
      <c r="BI475" s="63"/>
      <c r="BJ475" s="63"/>
      <c r="BK475" s="63"/>
    </row>
    <row r="476" spans="1:63" ht="15.75" customHeight="1" x14ac:dyDescent="0.2">
      <c r="A476" s="63"/>
      <c r="B476" s="63"/>
      <c r="C476" s="63"/>
      <c r="D476" s="63"/>
      <c r="E476" s="63"/>
      <c r="F476" s="63"/>
      <c r="G476" s="63"/>
      <c r="H476" s="63"/>
      <c r="I476" s="63"/>
      <c r="J476" s="63"/>
      <c r="K476" s="63"/>
      <c r="L476" s="63"/>
      <c r="M476" s="63"/>
      <c r="N476" s="63"/>
      <c r="O476" s="63"/>
      <c r="P476" s="63"/>
      <c r="Q476" s="63"/>
      <c r="R476" s="63"/>
      <c r="S476" s="63"/>
      <c r="T476" s="63"/>
      <c r="U476" s="63"/>
      <c r="V476" s="63"/>
      <c r="W476" s="63"/>
      <c r="X476" s="63"/>
      <c r="Y476" s="63"/>
      <c r="Z476" s="63"/>
      <c r="AA476" s="63"/>
      <c r="AB476" s="63"/>
      <c r="AC476" s="63"/>
      <c r="AD476" s="63"/>
      <c r="AE476" s="63"/>
      <c r="AF476" s="63"/>
      <c r="AG476" s="63"/>
      <c r="AH476" s="63"/>
      <c r="AI476" s="63"/>
      <c r="AJ476" s="63"/>
      <c r="AK476" s="63"/>
      <c r="AL476" s="63"/>
      <c r="AM476" s="63"/>
      <c r="AN476" s="63"/>
      <c r="AO476" s="63"/>
      <c r="AP476" s="63"/>
      <c r="AQ476" s="63"/>
      <c r="AR476" s="63"/>
      <c r="AS476" s="63"/>
      <c r="AT476" s="63"/>
      <c r="AU476" s="63"/>
      <c r="AV476" s="63"/>
      <c r="AW476" s="63"/>
      <c r="AX476" s="63"/>
      <c r="AY476" s="63"/>
      <c r="AZ476" s="63"/>
      <c r="BA476" s="63"/>
      <c r="BB476" s="63"/>
      <c r="BC476" s="63"/>
      <c r="BD476" s="63"/>
      <c r="BE476" s="63"/>
      <c r="BF476" s="63"/>
      <c r="BG476" s="63"/>
      <c r="BH476" s="63"/>
      <c r="BI476" s="63"/>
      <c r="BJ476" s="63"/>
      <c r="BK476" s="63"/>
    </row>
    <row r="477" spans="1:63" ht="15.75" customHeight="1" x14ac:dyDescent="0.2">
      <c r="A477" s="63"/>
      <c r="B477" s="63"/>
      <c r="C477" s="63"/>
      <c r="D477" s="63"/>
      <c r="E477" s="63"/>
      <c r="F477" s="63"/>
      <c r="G477" s="63"/>
      <c r="H477" s="63"/>
      <c r="I477" s="63"/>
      <c r="J477" s="63"/>
      <c r="K477" s="63"/>
      <c r="L477" s="63"/>
      <c r="M477" s="63"/>
      <c r="N477" s="63"/>
      <c r="O477" s="63"/>
      <c r="P477" s="63"/>
      <c r="Q477" s="63"/>
      <c r="R477" s="63"/>
      <c r="S477" s="63"/>
      <c r="T477" s="63"/>
      <c r="U477" s="63"/>
      <c r="V477" s="63"/>
      <c r="W477" s="63"/>
      <c r="X477" s="63"/>
      <c r="Y477" s="63"/>
      <c r="Z477" s="63"/>
      <c r="AA477" s="63"/>
      <c r="AB477" s="63"/>
      <c r="AC477" s="63"/>
      <c r="AD477" s="63"/>
      <c r="AE477" s="63"/>
      <c r="AF477" s="63"/>
      <c r="AG477" s="63"/>
      <c r="AH477" s="63"/>
      <c r="AI477" s="63"/>
      <c r="AJ477" s="63"/>
      <c r="AK477" s="63"/>
      <c r="AL477" s="63"/>
      <c r="AM477" s="63"/>
      <c r="AN477" s="63"/>
      <c r="AO477" s="63"/>
      <c r="AP477" s="63"/>
      <c r="AQ477" s="63"/>
      <c r="AR477" s="63"/>
      <c r="AS477" s="63"/>
      <c r="AT477" s="63"/>
      <c r="AU477" s="63"/>
      <c r="AV477" s="63"/>
      <c r="AW477" s="63"/>
      <c r="AX477" s="63"/>
      <c r="AY477" s="63"/>
      <c r="AZ477" s="63"/>
      <c r="BA477" s="63"/>
      <c r="BB477" s="63"/>
      <c r="BC477" s="63"/>
      <c r="BD477" s="63"/>
      <c r="BE477" s="63"/>
      <c r="BF477" s="63"/>
      <c r="BG477" s="63"/>
      <c r="BH477" s="63"/>
      <c r="BI477" s="63"/>
      <c r="BJ477" s="63"/>
      <c r="BK477" s="63"/>
    </row>
    <row r="478" spans="1:63" ht="15.75" customHeight="1" x14ac:dyDescent="0.2">
      <c r="A478" s="63"/>
      <c r="B478" s="63"/>
      <c r="C478" s="63"/>
      <c r="D478" s="63"/>
      <c r="E478" s="63"/>
      <c r="F478" s="63"/>
      <c r="G478" s="63"/>
      <c r="H478" s="63"/>
      <c r="I478" s="63"/>
      <c r="J478" s="63"/>
      <c r="K478" s="63"/>
      <c r="L478" s="63"/>
      <c r="M478" s="63"/>
      <c r="N478" s="63"/>
      <c r="O478" s="63"/>
      <c r="P478" s="63"/>
      <c r="Q478" s="63"/>
      <c r="R478" s="63"/>
      <c r="S478" s="63"/>
      <c r="T478" s="63"/>
      <c r="U478" s="63"/>
      <c r="V478" s="63"/>
      <c r="W478" s="63"/>
      <c r="X478" s="63"/>
      <c r="Y478" s="63"/>
      <c r="Z478" s="63"/>
      <c r="AA478" s="63"/>
      <c r="AB478" s="63"/>
      <c r="AC478" s="63"/>
      <c r="AD478" s="63"/>
      <c r="AE478" s="63"/>
      <c r="AF478" s="63"/>
      <c r="AG478" s="63"/>
      <c r="AH478" s="63"/>
      <c r="AI478" s="63"/>
      <c r="AJ478" s="63"/>
      <c r="AK478" s="63"/>
      <c r="AL478" s="63"/>
      <c r="AM478" s="63"/>
      <c r="AN478" s="63"/>
      <c r="AO478" s="63"/>
      <c r="AP478" s="63"/>
      <c r="AQ478" s="63"/>
      <c r="AR478" s="63"/>
      <c r="AS478" s="63"/>
      <c r="AT478" s="63"/>
      <c r="AU478" s="63"/>
      <c r="AV478" s="63"/>
      <c r="AW478" s="63"/>
      <c r="AX478" s="63"/>
      <c r="AY478" s="63"/>
      <c r="AZ478" s="63"/>
      <c r="BA478" s="63"/>
      <c r="BB478" s="63"/>
      <c r="BC478" s="63"/>
      <c r="BD478" s="63"/>
      <c r="BE478" s="63"/>
      <c r="BF478" s="63"/>
      <c r="BG478" s="63"/>
      <c r="BH478" s="63"/>
      <c r="BI478" s="63"/>
      <c r="BJ478" s="63"/>
      <c r="BK478" s="63"/>
    </row>
    <row r="479" spans="1:63" ht="15.75" customHeight="1" x14ac:dyDescent="0.2">
      <c r="A479" s="63"/>
      <c r="B479" s="63"/>
      <c r="C479" s="63"/>
      <c r="D479" s="63"/>
      <c r="E479" s="63"/>
      <c r="F479" s="63"/>
      <c r="G479" s="63"/>
      <c r="H479" s="63"/>
      <c r="I479" s="63"/>
      <c r="J479" s="63"/>
      <c r="K479" s="63"/>
      <c r="L479" s="63"/>
      <c r="M479" s="63"/>
      <c r="N479" s="63"/>
      <c r="O479" s="63"/>
      <c r="P479" s="63"/>
      <c r="Q479" s="63"/>
      <c r="R479" s="63"/>
      <c r="S479" s="63"/>
      <c r="T479" s="63"/>
      <c r="U479" s="63"/>
      <c r="V479" s="63"/>
      <c r="W479" s="63"/>
      <c r="X479" s="63"/>
      <c r="Y479" s="63"/>
      <c r="Z479" s="63"/>
      <c r="AA479" s="63"/>
      <c r="AB479" s="63"/>
      <c r="AC479" s="63"/>
      <c r="AD479" s="63"/>
      <c r="AE479" s="63"/>
      <c r="AF479" s="63"/>
      <c r="AG479" s="63"/>
      <c r="AH479" s="63"/>
      <c r="AI479" s="63"/>
      <c r="AJ479" s="63"/>
      <c r="AK479" s="63"/>
      <c r="AL479" s="63"/>
      <c r="AM479" s="63"/>
      <c r="AN479" s="63"/>
      <c r="AO479" s="63"/>
      <c r="AP479" s="63"/>
      <c r="AQ479" s="63"/>
      <c r="AR479" s="63"/>
      <c r="AS479" s="63"/>
      <c r="AT479" s="63"/>
      <c r="AU479" s="63"/>
      <c r="AV479" s="63"/>
      <c r="AW479" s="63"/>
      <c r="AX479" s="63"/>
      <c r="AY479" s="63"/>
      <c r="AZ479" s="63"/>
      <c r="BA479" s="63"/>
      <c r="BB479" s="63"/>
      <c r="BC479" s="63"/>
      <c r="BD479" s="63"/>
      <c r="BE479" s="63"/>
      <c r="BF479" s="63"/>
      <c r="BG479" s="63"/>
      <c r="BH479" s="63"/>
      <c r="BI479" s="63"/>
      <c r="BJ479" s="63"/>
      <c r="BK479" s="63"/>
    </row>
    <row r="480" spans="1:63" ht="15.75" customHeight="1" x14ac:dyDescent="0.2">
      <c r="A480" s="63"/>
      <c r="B480" s="63"/>
      <c r="C480" s="63"/>
      <c r="D480" s="63"/>
      <c r="E480" s="63"/>
      <c r="F480" s="63"/>
      <c r="G480" s="63"/>
      <c r="H480" s="63"/>
      <c r="I480" s="63"/>
      <c r="J480" s="63"/>
      <c r="K480" s="63"/>
      <c r="L480" s="63"/>
      <c r="M480" s="63"/>
      <c r="N480" s="63"/>
      <c r="O480" s="63"/>
      <c r="P480" s="63"/>
      <c r="Q480" s="63"/>
      <c r="R480" s="63"/>
      <c r="S480" s="63"/>
      <c r="T480" s="63"/>
      <c r="U480" s="63"/>
      <c r="V480" s="63"/>
      <c r="W480" s="63"/>
      <c r="X480" s="63"/>
      <c r="Y480" s="63"/>
      <c r="Z480" s="63"/>
      <c r="AA480" s="63"/>
      <c r="AB480" s="63"/>
      <c r="AC480" s="63"/>
      <c r="AD480" s="63"/>
      <c r="AE480" s="63"/>
      <c r="AF480" s="63"/>
      <c r="AG480" s="63"/>
      <c r="AH480" s="63"/>
      <c r="AI480" s="63"/>
      <c r="AJ480" s="63"/>
      <c r="AK480" s="63"/>
      <c r="AL480" s="63"/>
      <c r="AM480" s="63"/>
      <c r="AN480" s="63"/>
      <c r="AO480" s="63"/>
      <c r="AP480" s="63"/>
      <c r="AQ480" s="63"/>
      <c r="AR480" s="63"/>
      <c r="AS480" s="63"/>
      <c r="AT480" s="63"/>
      <c r="AU480" s="63"/>
      <c r="AV480" s="63"/>
      <c r="AW480" s="63"/>
      <c r="AX480" s="63"/>
      <c r="AY480" s="63"/>
      <c r="AZ480" s="63"/>
      <c r="BA480" s="63"/>
      <c r="BB480" s="63"/>
      <c r="BC480" s="63"/>
      <c r="BD480" s="63"/>
      <c r="BE480" s="63"/>
      <c r="BF480" s="63"/>
      <c r="BG480" s="63"/>
      <c r="BH480" s="63"/>
      <c r="BI480" s="63"/>
      <c r="BJ480" s="63"/>
      <c r="BK480" s="63"/>
    </row>
    <row r="481" spans="1:63" ht="15.75" customHeight="1" x14ac:dyDescent="0.2">
      <c r="A481" s="63"/>
      <c r="B481" s="63"/>
      <c r="C481" s="63"/>
      <c r="D481" s="63"/>
      <c r="E481" s="63"/>
      <c r="F481" s="63"/>
      <c r="G481" s="63"/>
      <c r="H481" s="63"/>
      <c r="I481" s="63"/>
      <c r="J481" s="63"/>
      <c r="K481" s="63"/>
      <c r="L481" s="63"/>
      <c r="M481" s="63"/>
      <c r="N481" s="63"/>
      <c r="O481" s="63"/>
      <c r="P481" s="63"/>
      <c r="Q481" s="63"/>
      <c r="R481" s="63"/>
      <c r="S481" s="63"/>
      <c r="T481" s="63"/>
      <c r="U481" s="63"/>
      <c r="V481" s="63"/>
      <c r="W481" s="63"/>
      <c r="X481" s="63"/>
      <c r="Y481" s="63"/>
      <c r="Z481" s="63"/>
      <c r="AA481" s="63"/>
      <c r="AB481" s="63"/>
      <c r="AC481" s="63"/>
      <c r="AD481" s="63"/>
      <c r="AE481" s="63"/>
      <c r="AF481" s="63"/>
      <c r="AG481" s="63"/>
      <c r="AH481" s="63"/>
      <c r="AI481" s="63"/>
      <c r="AJ481" s="63"/>
      <c r="AK481" s="63"/>
      <c r="AL481" s="63"/>
      <c r="AM481" s="63"/>
      <c r="AN481" s="63"/>
      <c r="AO481" s="63"/>
      <c r="AP481" s="63"/>
      <c r="AQ481" s="63"/>
      <c r="AR481" s="63"/>
      <c r="AS481" s="63"/>
      <c r="AT481" s="63"/>
      <c r="AU481" s="63"/>
      <c r="AV481" s="63"/>
      <c r="AW481" s="63"/>
      <c r="AX481" s="63"/>
      <c r="AY481" s="63"/>
      <c r="AZ481" s="63"/>
      <c r="BA481" s="63"/>
      <c r="BB481" s="63"/>
      <c r="BC481" s="63"/>
      <c r="BD481" s="63"/>
      <c r="BE481" s="63"/>
      <c r="BF481" s="63"/>
      <c r="BG481" s="63"/>
      <c r="BH481" s="63"/>
      <c r="BI481" s="63"/>
      <c r="BJ481" s="63"/>
      <c r="BK481" s="63"/>
    </row>
    <row r="482" spans="1:63" ht="15.75" customHeight="1" x14ac:dyDescent="0.2">
      <c r="A482" s="63"/>
      <c r="B482" s="63"/>
      <c r="C482" s="63"/>
      <c r="D482" s="63"/>
      <c r="E482" s="63"/>
      <c r="F482" s="63"/>
      <c r="G482" s="63"/>
      <c r="H482" s="63"/>
      <c r="I482" s="63"/>
      <c r="J482" s="63"/>
      <c r="K482" s="63"/>
      <c r="L482" s="63"/>
      <c r="M482" s="63"/>
      <c r="N482" s="63"/>
      <c r="O482" s="63"/>
      <c r="P482" s="63"/>
      <c r="Q482" s="63"/>
      <c r="R482" s="63"/>
      <c r="S482" s="63"/>
      <c r="T482" s="63"/>
      <c r="U482" s="63"/>
      <c r="V482" s="63"/>
      <c r="W482" s="63"/>
      <c r="X482" s="63"/>
      <c r="Y482" s="63"/>
      <c r="Z482" s="63"/>
      <c r="AA482" s="63"/>
      <c r="AB482" s="63"/>
      <c r="AC482" s="63"/>
      <c r="AD482" s="63"/>
      <c r="AE482" s="63"/>
      <c r="AF482" s="63"/>
      <c r="AG482" s="63"/>
      <c r="AH482" s="63"/>
      <c r="AI482" s="63"/>
      <c r="AJ482" s="63"/>
      <c r="AK482" s="63"/>
      <c r="AL482" s="63"/>
      <c r="AM482" s="63"/>
      <c r="AN482" s="63"/>
      <c r="AO482" s="63"/>
      <c r="AP482" s="63"/>
      <c r="AQ482" s="63"/>
      <c r="AR482" s="63"/>
      <c r="AS482" s="63"/>
      <c r="AT482" s="63"/>
      <c r="AU482" s="63"/>
      <c r="AV482" s="63"/>
      <c r="AW482" s="63"/>
      <c r="AX482" s="63"/>
      <c r="AY482" s="63"/>
      <c r="AZ482" s="63"/>
      <c r="BA482" s="63"/>
      <c r="BB482" s="63"/>
      <c r="BC482" s="63"/>
      <c r="BD482" s="63"/>
      <c r="BE482" s="63"/>
      <c r="BF482" s="63"/>
      <c r="BG482" s="63"/>
      <c r="BH482" s="63"/>
      <c r="BI482" s="63"/>
      <c r="BJ482" s="63"/>
      <c r="BK482" s="63"/>
    </row>
    <row r="483" spans="1:63" ht="15.75" customHeight="1" x14ac:dyDescent="0.2">
      <c r="A483" s="63"/>
      <c r="B483" s="63"/>
      <c r="C483" s="63"/>
      <c r="D483" s="63"/>
      <c r="E483" s="63"/>
      <c r="F483" s="63"/>
      <c r="G483" s="63"/>
      <c r="H483" s="63"/>
      <c r="I483" s="63"/>
      <c r="J483" s="63"/>
      <c r="K483" s="63"/>
      <c r="L483" s="63"/>
      <c r="M483" s="63"/>
      <c r="N483" s="63"/>
      <c r="O483" s="63"/>
      <c r="P483" s="63"/>
      <c r="Q483" s="63"/>
      <c r="R483" s="63"/>
      <c r="S483" s="63"/>
      <c r="T483" s="63"/>
      <c r="U483" s="63"/>
      <c r="V483" s="63"/>
      <c r="W483" s="63"/>
      <c r="X483" s="63"/>
      <c r="Y483" s="63"/>
      <c r="Z483" s="63"/>
      <c r="AA483" s="63"/>
      <c r="AB483" s="63"/>
      <c r="AC483" s="63"/>
      <c r="AD483" s="63"/>
      <c r="AE483" s="63"/>
      <c r="AF483" s="63"/>
      <c r="AG483" s="63"/>
      <c r="AH483" s="63"/>
      <c r="AI483" s="63"/>
      <c r="AJ483" s="63"/>
      <c r="AK483" s="63"/>
      <c r="AL483" s="63"/>
      <c r="AM483" s="63"/>
      <c r="AN483" s="63"/>
      <c r="AO483" s="63"/>
      <c r="AP483" s="63"/>
      <c r="AQ483" s="63"/>
      <c r="AR483" s="63"/>
      <c r="AS483" s="63"/>
      <c r="AT483" s="63"/>
      <c r="AU483" s="63"/>
      <c r="AV483" s="63"/>
      <c r="AW483" s="63"/>
      <c r="AX483" s="63"/>
      <c r="AY483" s="63"/>
      <c r="AZ483" s="63"/>
      <c r="BA483" s="63"/>
      <c r="BB483" s="63"/>
      <c r="BC483" s="63"/>
      <c r="BD483" s="63"/>
      <c r="BE483" s="63"/>
      <c r="BF483" s="63"/>
      <c r="BG483" s="63"/>
      <c r="BH483" s="63"/>
      <c r="BI483" s="63"/>
      <c r="BJ483" s="63"/>
      <c r="BK483" s="63"/>
    </row>
    <row r="484" spans="1:63" ht="15.75" customHeight="1" x14ac:dyDescent="0.2">
      <c r="A484" s="63"/>
      <c r="B484" s="63"/>
      <c r="C484" s="63"/>
      <c r="D484" s="63"/>
      <c r="E484" s="63"/>
      <c r="F484" s="63"/>
      <c r="G484" s="63"/>
      <c r="H484" s="63"/>
      <c r="I484" s="63"/>
      <c r="J484" s="63"/>
      <c r="K484" s="63"/>
      <c r="L484" s="63"/>
      <c r="M484" s="63"/>
      <c r="N484" s="63"/>
      <c r="O484" s="63"/>
      <c r="P484" s="63"/>
      <c r="Q484" s="63"/>
      <c r="R484" s="63"/>
      <c r="S484" s="63"/>
      <c r="T484" s="63"/>
      <c r="U484" s="63"/>
      <c r="V484" s="63"/>
      <c r="W484" s="63"/>
      <c r="X484" s="63"/>
      <c r="Y484" s="63"/>
      <c r="Z484" s="63"/>
      <c r="AA484" s="63"/>
      <c r="AB484" s="63"/>
      <c r="AC484" s="63"/>
      <c r="AD484" s="63"/>
      <c r="AE484" s="63"/>
      <c r="AF484" s="63"/>
      <c r="AG484" s="63"/>
      <c r="AH484" s="63"/>
      <c r="AI484" s="63"/>
      <c r="AJ484" s="63"/>
      <c r="AK484" s="63"/>
      <c r="AL484" s="63"/>
      <c r="AM484" s="63"/>
      <c r="AN484" s="63"/>
      <c r="AO484" s="63"/>
      <c r="AP484" s="63"/>
      <c r="AQ484" s="63"/>
      <c r="AR484" s="63"/>
      <c r="AS484" s="63"/>
      <c r="AT484" s="63"/>
      <c r="AU484" s="63"/>
      <c r="AV484" s="63"/>
      <c r="AW484" s="63"/>
      <c r="AX484" s="63"/>
      <c r="AY484" s="63"/>
      <c r="AZ484" s="63"/>
      <c r="BA484" s="63"/>
      <c r="BB484" s="63"/>
      <c r="BC484" s="63"/>
      <c r="BD484" s="63"/>
      <c r="BE484" s="63"/>
      <c r="BF484" s="63"/>
      <c r="BG484" s="63"/>
      <c r="BH484" s="63"/>
      <c r="BI484" s="63"/>
      <c r="BJ484" s="63"/>
      <c r="BK484" s="63"/>
    </row>
    <row r="485" spans="1:63" ht="15.75" customHeight="1" x14ac:dyDescent="0.2">
      <c r="A485" s="63"/>
      <c r="B485" s="63"/>
      <c r="C485" s="63"/>
      <c r="D485" s="63"/>
      <c r="E485" s="63"/>
      <c r="F485" s="63"/>
      <c r="G485" s="63"/>
      <c r="H485" s="63"/>
      <c r="I485" s="63"/>
      <c r="J485" s="63"/>
      <c r="K485" s="63"/>
      <c r="L485" s="63"/>
      <c r="M485" s="63"/>
      <c r="N485" s="63"/>
      <c r="O485" s="63"/>
      <c r="P485" s="63"/>
      <c r="Q485" s="63"/>
      <c r="R485" s="63"/>
      <c r="S485" s="63"/>
      <c r="T485" s="63"/>
      <c r="U485" s="63"/>
      <c r="V485" s="63"/>
      <c r="W485" s="63"/>
      <c r="X485" s="63"/>
      <c r="Y485" s="63"/>
      <c r="Z485" s="63"/>
      <c r="AA485" s="63"/>
      <c r="AB485" s="63"/>
      <c r="AC485" s="63"/>
      <c r="AD485" s="63"/>
      <c r="AE485" s="63"/>
      <c r="AF485" s="63"/>
      <c r="AG485" s="63"/>
      <c r="AH485" s="63"/>
      <c r="AI485" s="63"/>
      <c r="AJ485" s="63"/>
      <c r="AK485" s="63"/>
      <c r="AL485" s="63"/>
      <c r="AM485" s="63"/>
      <c r="AN485" s="63"/>
      <c r="AO485" s="63"/>
      <c r="AP485" s="63"/>
      <c r="AQ485" s="63"/>
      <c r="AR485" s="63"/>
      <c r="AS485" s="63"/>
      <c r="AT485" s="63"/>
      <c r="AU485" s="63"/>
      <c r="AV485" s="63"/>
      <c r="AW485" s="63"/>
      <c r="AX485" s="63"/>
      <c r="AY485" s="63"/>
      <c r="AZ485" s="63"/>
      <c r="BA485" s="63"/>
      <c r="BB485" s="63"/>
      <c r="BC485" s="63"/>
      <c r="BD485" s="63"/>
      <c r="BE485" s="63"/>
      <c r="BF485" s="63"/>
      <c r="BG485" s="63"/>
      <c r="BH485" s="63"/>
      <c r="BI485" s="63"/>
      <c r="BJ485" s="63"/>
      <c r="BK485" s="63"/>
    </row>
    <row r="486" spans="1:63" ht="15.75" customHeight="1" x14ac:dyDescent="0.2">
      <c r="A486" s="63"/>
      <c r="B486" s="63"/>
      <c r="C486" s="63"/>
      <c r="D486" s="63"/>
      <c r="E486" s="63"/>
      <c r="F486" s="63"/>
      <c r="G486" s="63"/>
      <c r="H486" s="63"/>
      <c r="I486" s="63"/>
      <c r="J486" s="63"/>
      <c r="K486" s="63"/>
      <c r="L486" s="63"/>
      <c r="M486" s="63"/>
      <c r="N486" s="63"/>
      <c r="O486" s="63"/>
      <c r="P486" s="63"/>
      <c r="Q486" s="63"/>
      <c r="R486" s="63"/>
      <c r="S486" s="63"/>
      <c r="T486" s="63"/>
      <c r="U486" s="63"/>
      <c r="V486" s="63"/>
      <c r="W486" s="63"/>
      <c r="X486" s="63"/>
      <c r="Y486" s="63"/>
      <c r="Z486" s="63"/>
      <c r="AA486" s="63"/>
      <c r="AB486" s="63"/>
      <c r="AC486" s="63"/>
      <c r="AD486" s="63"/>
      <c r="AE486" s="63"/>
      <c r="AF486" s="63"/>
      <c r="AG486" s="63"/>
      <c r="AH486" s="63"/>
      <c r="AI486" s="63"/>
      <c r="AJ486" s="63"/>
      <c r="AK486" s="63"/>
      <c r="AL486" s="63"/>
      <c r="AM486" s="63"/>
      <c r="AN486" s="63"/>
      <c r="AO486" s="63"/>
      <c r="AP486" s="63"/>
      <c r="AQ486" s="63"/>
      <c r="AR486" s="63"/>
      <c r="AS486" s="63"/>
      <c r="AT486" s="63"/>
      <c r="AU486" s="63"/>
      <c r="AV486" s="63"/>
      <c r="AW486" s="63"/>
      <c r="AX486" s="63"/>
      <c r="AY486" s="63"/>
      <c r="AZ486" s="63"/>
      <c r="BA486" s="63"/>
      <c r="BB486" s="63"/>
      <c r="BC486" s="63"/>
      <c r="BD486" s="63"/>
      <c r="BE486" s="63"/>
      <c r="BF486" s="63"/>
      <c r="BG486" s="63"/>
      <c r="BH486" s="63"/>
      <c r="BI486" s="63"/>
      <c r="BJ486" s="63"/>
      <c r="BK486" s="63"/>
    </row>
    <row r="487" spans="1:63" ht="15.75" customHeight="1" x14ac:dyDescent="0.2">
      <c r="A487" s="63"/>
      <c r="B487" s="63"/>
      <c r="C487" s="63"/>
      <c r="D487" s="63"/>
      <c r="E487" s="63"/>
      <c r="F487" s="63"/>
      <c r="G487" s="63"/>
      <c r="H487" s="63"/>
      <c r="I487" s="63"/>
      <c r="J487" s="63"/>
      <c r="K487" s="63"/>
      <c r="L487" s="63"/>
      <c r="M487" s="63"/>
      <c r="N487" s="63"/>
      <c r="O487" s="63"/>
      <c r="P487" s="63"/>
      <c r="Q487" s="63"/>
      <c r="R487" s="63"/>
      <c r="S487" s="63"/>
      <c r="T487" s="63"/>
      <c r="U487" s="63"/>
      <c r="V487" s="63"/>
      <c r="W487" s="63"/>
      <c r="X487" s="63"/>
      <c r="Y487" s="63"/>
      <c r="Z487" s="63"/>
      <c r="AA487" s="63"/>
      <c r="AB487" s="63"/>
      <c r="AC487" s="63"/>
      <c r="AD487" s="63"/>
      <c r="AE487" s="63"/>
      <c r="AF487" s="63"/>
      <c r="AG487" s="63"/>
      <c r="AH487" s="63"/>
      <c r="AI487" s="63"/>
      <c r="AJ487" s="63"/>
      <c r="AK487" s="63"/>
      <c r="AL487" s="63"/>
      <c r="AM487" s="63"/>
      <c r="AN487" s="63"/>
      <c r="AO487" s="63"/>
      <c r="AP487" s="63"/>
      <c r="AQ487" s="63"/>
      <c r="AR487" s="63"/>
      <c r="AS487" s="63"/>
      <c r="AT487" s="63"/>
      <c r="AU487" s="63"/>
      <c r="AV487" s="63"/>
      <c r="AW487" s="63"/>
      <c r="AX487" s="63"/>
      <c r="AY487" s="63"/>
      <c r="AZ487" s="63"/>
      <c r="BA487" s="63"/>
      <c r="BB487" s="63"/>
      <c r="BC487" s="63"/>
      <c r="BD487" s="63"/>
      <c r="BE487" s="63"/>
      <c r="BF487" s="63"/>
      <c r="BG487" s="63"/>
      <c r="BH487" s="63"/>
      <c r="BI487" s="63"/>
      <c r="BJ487" s="63"/>
      <c r="BK487" s="63"/>
    </row>
    <row r="488" spans="1:63" ht="15.75" customHeight="1" x14ac:dyDescent="0.2">
      <c r="A488" s="63"/>
      <c r="B488" s="63"/>
      <c r="C488" s="63"/>
      <c r="D488" s="63"/>
      <c r="E488" s="63"/>
      <c r="F488" s="63"/>
      <c r="G488" s="63"/>
      <c r="H488" s="63"/>
      <c r="I488" s="63"/>
      <c r="J488" s="63"/>
      <c r="K488" s="63"/>
      <c r="L488" s="63"/>
      <c r="M488" s="63"/>
      <c r="N488" s="63"/>
      <c r="O488" s="63"/>
      <c r="P488" s="63"/>
      <c r="Q488" s="63"/>
      <c r="R488" s="63"/>
      <c r="S488" s="63"/>
      <c r="T488" s="63"/>
      <c r="U488" s="63"/>
      <c r="V488" s="63"/>
      <c r="W488" s="63"/>
      <c r="X488" s="63"/>
      <c r="Y488" s="63"/>
      <c r="Z488" s="63"/>
      <c r="AA488" s="63"/>
      <c r="AB488" s="63"/>
      <c r="AC488" s="63"/>
      <c r="AD488" s="63"/>
      <c r="AE488" s="63"/>
      <c r="AF488" s="63"/>
      <c r="AG488" s="63"/>
      <c r="AH488" s="63"/>
      <c r="AI488" s="63"/>
      <c r="AJ488" s="63"/>
      <c r="AK488" s="63"/>
      <c r="AL488" s="63"/>
      <c r="AM488" s="63"/>
      <c r="AN488" s="63"/>
      <c r="AO488" s="63"/>
      <c r="AP488" s="63"/>
      <c r="AQ488" s="63"/>
      <c r="AR488" s="63"/>
      <c r="AS488" s="63"/>
      <c r="AT488" s="63"/>
      <c r="AU488" s="63"/>
      <c r="AV488" s="63"/>
      <c r="AW488" s="63"/>
      <c r="AX488" s="63"/>
      <c r="AY488" s="63"/>
      <c r="AZ488" s="63"/>
      <c r="BA488" s="63"/>
      <c r="BB488" s="63"/>
      <c r="BC488" s="63"/>
      <c r="BD488" s="63"/>
      <c r="BE488" s="63"/>
      <c r="BF488" s="63"/>
      <c r="BG488" s="63"/>
      <c r="BH488" s="63"/>
      <c r="BI488" s="63"/>
      <c r="BJ488" s="63"/>
      <c r="BK488" s="63"/>
    </row>
    <row r="489" spans="1:63" ht="15.75" customHeight="1" x14ac:dyDescent="0.2">
      <c r="A489" s="63"/>
      <c r="B489" s="63"/>
      <c r="C489" s="63"/>
      <c r="D489" s="63"/>
      <c r="E489" s="63"/>
      <c r="F489" s="63"/>
      <c r="G489" s="63"/>
      <c r="H489" s="63"/>
      <c r="I489" s="63"/>
      <c r="J489" s="63"/>
      <c r="K489" s="63"/>
      <c r="L489" s="63"/>
      <c r="M489" s="63"/>
      <c r="N489" s="63"/>
      <c r="O489" s="63"/>
      <c r="P489" s="63"/>
      <c r="Q489" s="63"/>
      <c r="R489" s="63"/>
      <c r="S489" s="63"/>
      <c r="T489" s="63"/>
      <c r="U489" s="63"/>
      <c r="V489" s="63"/>
      <c r="W489" s="63"/>
      <c r="X489" s="63"/>
      <c r="Y489" s="63"/>
      <c r="Z489" s="63"/>
      <c r="AA489" s="63"/>
      <c r="AB489" s="63"/>
      <c r="AC489" s="63"/>
      <c r="AD489" s="63"/>
      <c r="AE489" s="63"/>
      <c r="AF489" s="63"/>
      <c r="AG489" s="63"/>
      <c r="AH489" s="63"/>
      <c r="AI489" s="63"/>
      <c r="AJ489" s="63"/>
      <c r="AK489" s="63"/>
      <c r="AL489" s="63"/>
      <c r="AM489" s="63"/>
      <c r="AN489" s="63"/>
      <c r="AO489" s="63"/>
      <c r="AP489" s="63"/>
      <c r="AQ489" s="63"/>
      <c r="AR489" s="63"/>
      <c r="AS489" s="63"/>
      <c r="AT489" s="63"/>
      <c r="AU489" s="63"/>
      <c r="AV489" s="63"/>
      <c r="AW489" s="63"/>
      <c r="AX489" s="63"/>
      <c r="AY489" s="63"/>
      <c r="AZ489" s="63"/>
      <c r="BA489" s="63"/>
      <c r="BB489" s="63"/>
      <c r="BC489" s="63"/>
      <c r="BD489" s="63"/>
      <c r="BE489" s="63"/>
      <c r="BF489" s="63"/>
      <c r="BG489" s="63"/>
      <c r="BH489" s="63"/>
      <c r="BI489" s="63"/>
      <c r="BJ489" s="63"/>
      <c r="BK489" s="63"/>
    </row>
    <row r="490" spans="1:63" ht="15.75" customHeight="1" x14ac:dyDescent="0.2">
      <c r="A490" s="63"/>
      <c r="B490" s="63"/>
      <c r="C490" s="63"/>
      <c r="D490" s="63"/>
      <c r="E490" s="63"/>
      <c r="F490" s="63"/>
      <c r="G490" s="63"/>
      <c r="H490" s="63"/>
      <c r="I490" s="63"/>
      <c r="J490" s="63"/>
      <c r="K490" s="63"/>
      <c r="L490" s="63"/>
      <c r="M490" s="63"/>
      <c r="N490" s="63"/>
      <c r="O490" s="63"/>
      <c r="P490" s="63"/>
      <c r="Q490" s="63"/>
      <c r="R490" s="63"/>
      <c r="S490" s="63"/>
      <c r="T490" s="63"/>
      <c r="U490" s="63"/>
      <c r="V490" s="63"/>
      <c r="W490" s="63"/>
      <c r="X490" s="63"/>
      <c r="Y490" s="63"/>
      <c r="Z490" s="63"/>
      <c r="AA490" s="63"/>
      <c r="AB490" s="63"/>
      <c r="AC490" s="63"/>
      <c r="AD490" s="63"/>
      <c r="AE490" s="63"/>
      <c r="AF490" s="63"/>
      <c r="AG490" s="63"/>
      <c r="AH490" s="63"/>
      <c r="AI490" s="63"/>
      <c r="AJ490" s="63"/>
      <c r="AK490" s="63"/>
      <c r="AL490" s="63"/>
      <c r="AM490" s="63"/>
      <c r="AN490" s="63"/>
      <c r="AO490" s="63"/>
      <c r="AP490" s="63"/>
      <c r="AQ490" s="63"/>
      <c r="AR490" s="63"/>
      <c r="AS490" s="63"/>
      <c r="AT490" s="63"/>
      <c r="AU490" s="63"/>
      <c r="AV490" s="63"/>
      <c r="AW490" s="63"/>
      <c r="AX490" s="63"/>
      <c r="AY490" s="63"/>
      <c r="AZ490" s="63"/>
      <c r="BA490" s="63"/>
      <c r="BB490" s="63"/>
      <c r="BC490" s="63"/>
      <c r="BD490" s="63"/>
      <c r="BE490" s="63"/>
      <c r="BF490" s="63"/>
      <c r="BG490" s="63"/>
      <c r="BH490" s="63"/>
      <c r="BI490" s="63"/>
      <c r="BJ490" s="63"/>
      <c r="BK490" s="63"/>
    </row>
    <row r="491" spans="1:63" ht="15.75" customHeight="1" x14ac:dyDescent="0.2">
      <c r="A491" s="63"/>
      <c r="B491" s="63"/>
      <c r="C491" s="63"/>
      <c r="D491" s="63"/>
      <c r="E491" s="63"/>
      <c r="F491" s="63"/>
      <c r="G491" s="63"/>
      <c r="H491" s="63"/>
      <c r="I491" s="63"/>
      <c r="J491" s="63"/>
      <c r="K491" s="63"/>
      <c r="L491" s="63"/>
      <c r="M491" s="63"/>
      <c r="N491" s="63"/>
      <c r="O491" s="63"/>
      <c r="P491" s="63"/>
      <c r="Q491" s="63"/>
      <c r="R491" s="63"/>
      <c r="S491" s="63"/>
      <c r="T491" s="63"/>
      <c r="U491" s="63"/>
      <c r="V491" s="63"/>
      <c r="W491" s="63"/>
      <c r="X491" s="63"/>
      <c r="Y491" s="63"/>
      <c r="Z491" s="63"/>
      <c r="AA491" s="63"/>
      <c r="AB491" s="63"/>
      <c r="AC491" s="63"/>
      <c r="AD491" s="63"/>
      <c r="AE491" s="63"/>
      <c r="AF491" s="63"/>
      <c r="AG491" s="63"/>
      <c r="AH491" s="63"/>
      <c r="AI491" s="63"/>
      <c r="AJ491" s="63"/>
      <c r="AK491" s="63"/>
      <c r="AL491" s="63"/>
      <c r="AM491" s="63"/>
      <c r="AN491" s="63"/>
      <c r="AO491" s="63"/>
      <c r="AP491" s="63"/>
      <c r="AQ491" s="63"/>
      <c r="AR491" s="63"/>
      <c r="AS491" s="63"/>
      <c r="AT491" s="63"/>
      <c r="AU491" s="63"/>
      <c r="AV491" s="63"/>
      <c r="AW491" s="63"/>
      <c r="AX491" s="63"/>
      <c r="AY491" s="63"/>
      <c r="AZ491" s="63"/>
      <c r="BA491" s="63"/>
      <c r="BB491" s="63"/>
      <c r="BC491" s="63"/>
      <c r="BD491" s="63"/>
      <c r="BE491" s="63"/>
      <c r="BF491" s="63"/>
      <c r="BG491" s="63"/>
      <c r="BH491" s="63"/>
      <c r="BI491" s="63"/>
      <c r="BJ491" s="63"/>
      <c r="BK491" s="63"/>
    </row>
    <row r="492" spans="1:63" ht="15.75" customHeight="1" x14ac:dyDescent="0.2">
      <c r="A492" s="63"/>
      <c r="B492" s="63"/>
      <c r="C492" s="63"/>
      <c r="D492" s="63"/>
      <c r="E492" s="63"/>
      <c r="F492" s="63"/>
      <c r="G492" s="63"/>
      <c r="H492" s="63"/>
      <c r="I492" s="63"/>
      <c r="J492" s="63"/>
      <c r="K492" s="63"/>
      <c r="L492" s="63"/>
      <c r="M492" s="63"/>
      <c r="N492" s="63"/>
      <c r="O492" s="63"/>
      <c r="P492" s="63"/>
      <c r="Q492" s="63"/>
      <c r="R492" s="63"/>
      <c r="S492" s="63"/>
      <c r="T492" s="63"/>
      <c r="U492" s="63"/>
      <c r="V492" s="63"/>
      <c r="W492" s="63"/>
      <c r="X492" s="63"/>
      <c r="Y492" s="63"/>
      <c r="Z492" s="63"/>
      <c r="AA492" s="63"/>
      <c r="AB492" s="63"/>
      <c r="AC492" s="63"/>
      <c r="AD492" s="63"/>
      <c r="AE492" s="63"/>
      <c r="AF492" s="63"/>
      <c r="AG492" s="63"/>
      <c r="AH492" s="63"/>
      <c r="AI492" s="63"/>
      <c r="AJ492" s="63"/>
      <c r="AK492" s="63"/>
      <c r="AL492" s="63"/>
      <c r="AM492" s="63"/>
      <c r="AN492" s="63"/>
      <c r="AO492" s="63"/>
      <c r="AP492" s="63"/>
      <c r="AQ492" s="63"/>
      <c r="AR492" s="63"/>
      <c r="AS492" s="63"/>
      <c r="AT492" s="63"/>
      <c r="AU492" s="63"/>
      <c r="AV492" s="63"/>
      <c r="AW492" s="63"/>
      <c r="AX492" s="63"/>
      <c r="AY492" s="63"/>
      <c r="AZ492" s="63"/>
      <c r="BA492" s="63"/>
      <c r="BB492" s="63"/>
      <c r="BC492" s="63"/>
      <c r="BD492" s="63"/>
      <c r="BE492" s="63"/>
      <c r="BF492" s="63"/>
      <c r="BG492" s="63"/>
      <c r="BH492" s="63"/>
      <c r="BI492" s="63"/>
      <c r="BJ492" s="63"/>
      <c r="BK492" s="63"/>
    </row>
    <row r="493" spans="1:63" ht="15.75" customHeight="1" x14ac:dyDescent="0.2">
      <c r="A493" s="63"/>
      <c r="B493" s="63"/>
      <c r="C493" s="63"/>
      <c r="D493" s="63"/>
      <c r="E493" s="63"/>
      <c r="F493" s="63"/>
      <c r="G493" s="63"/>
      <c r="H493" s="63"/>
      <c r="I493" s="63"/>
      <c r="J493" s="63"/>
      <c r="K493" s="63"/>
      <c r="L493" s="63"/>
      <c r="M493" s="63"/>
      <c r="N493" s="63"/>
      <c r="O493" s="63"/>
      <c r="P493" s="63"/>
      <c r="Q493" s="63"/>
      <c r="R493" s="63"/>
      <c r="S493" s="63"/>
      <c r="T493" s="63"/>
      <c r="U493" s="63"/>
      <c r="V493" s="63"/>
      <c r="W493" s="63"/>
      <c r="X493" s="63"/>
      <c r="Y493" s="63"/>
      <c r="Z493" s="63"/>
      <c r="AA493" s="63"/>
      <c r="AB493" s="63"/>
      <c r="AC493" s="63"/>
      <c r="AD493" s="63"/>
      <c r="AE493" s="63"/>
      <c r="AF493" s="63"/>
      <c r="AG493" s="63"/>
      <c r="AH493" s="63"/>
      <c r="AI493" s="63"/>
      <c r="AJ493" s="63"/>
      <c r="AK493" s="63"/>
      <c r="AL493" s="63"/>
      <c r="AM493" s="63"/>
      <c r="AN493" s="63"/>
      <c r="AO493" s="63"/>
      <c r="AP493" s="63"/>
      <c r="AQ493" s="63"/>
      <c r="AR493" s="63"/>
      <c r="AS493" s="63"/>
      <c r="AT493" s="63"/>
      <c r="AU493" s="63"/>
      <c r="AV493" s="63"/>
      <c r="AW493" s="63"/>
      <c r="AX493" s="63"/>
      <c r="AY493" s="63"/>
      <c r="AZ493" s="63"/>
      <c r="BA493" s="63"/>
      <c r="BB493" s="63"/>
      <c r="BC493" s="63"/>
      <c r="BD493" s="63"/>
      <c r="BE493" s="63"/>
      <c r="BF493" s="63"/>
      <c r="BG493" s="63"/>
      <c r="BH493" s="63"/>
      <c r="BI493" s="63"/>
      <c r="BJ493" s="63"/>
      <c r="BK493" s="63"/>
    </row>
    <row r="494" spans="1:63" ht="15.75" customHeight="1" x14ac:dyDescent="0.2">
      <c r="A494" s="63"/>
      <c r="B494" s="63"/>
      <c r="C494" s="63"/>
      <c r="D494" s="63"/>
      <c r="E494" s="63"/>
      <c r="F494" s="63"/>
      <c r="G494" s="63"/>
      <c r="H494" s="63"/>
      <c r="I494" s="63"/>
      <c r="J494" s="63"/>
      <c r="K494" s="63"/>
      <c r="L494" s="63"/>
      <c r="M494" s="63"/>
      <c r="N494" s="63"/>
      <c r="O494" s="63"/>
      <c r="P494" s="63"/>
      <c r="Q494" s="63"/>
      <c r="R494" s="63"/>
      <c r="S494" s="63"/>
      <c r="T494" s="63"/>
      <c r="U494" s="63"/>
      <c r="V494" s="63"/>
      <c r="W494" s="63"/>
      <c r="X494" s="63"/>
      <c r="Y494" s="63"/>
      <c r="Z494" s="63"/>
      <c r="AA494" s="63"/>
      <c r="AB494" s="63"/>
      <c r="AC494" s="63"/>
      <c r="AD494" s="63"/>
      <c r="AE494" s="63"/>
      <c r="AF494" s="63"/>
      <c r="AG494" s="63"/>
      <c r="AH494" s="63"/>
      <c r="AI494" s="63"/>
      <c r="AJ494" s="63"/>
      <c r="AK494" s="63"/>
      <c r="AL494" s="63"/>
      <c r="AM494" s="63"/>
      <c r="AN494" s="63"/>
      <c r="AO494" s="63"/>
      <c r="AP494" s="63"/>
      <c r="AQ494" s="63"/>
      <c r="AR494" s="63"/>
      <c r="AS494" s="63"/>
      <c r="AT494" s="63"/>
      <c r="AU494" s="63"/>
      <c r="AV494" s="63"/>
      <c r="AW494" s="63"/>
      <c r="AX494" s="63"/>
      <c r="AY494" s="63"/>
      <c r="AZ494" s="63"/>
      <c r="BA494" s="63"/>
      <c r="BB494" s="63"/>
      <c r="BC494" s="63"/>
      <c r="BD494" s="63"/>
      <c r="BE494" s="63"/>
      <c r="BF494" s="63"/>
      <c r="BG494" s="63"/>
      <c r="BH494" s="63"/>
      <c r="BI494" s="63"/>
      <c r="BJ494" s="63"/>
      <c r="BK494" s="63"/>
    </row>
    <row r="495" spans="1:63" ht="15.75" customHeight="1" x14ac:dyDescent="0.2">
      <c r="A495" s="63"/>
      <c r="B495" s="63"/>
      <c r="C495" s="63"/>
      <c r="D495" s="63"/>
      <c r="E495" s="63"/>
      <c r="F495" s="63"/>
      <c r="G495" s="63"/>
      <c r="H495" s="63"/>
      <c r="I495" s="63"/>
      <c r="J495" s="63"/>
      <c r="K495" s="63"/>
      <c r="L495" s="63"/>
      <c r="M495" s="63"/>
      <c r="N495" s="63"/>
      <c r="O495" s="63"/>
      <c r="P495" s="63"/>
      <c r="Q495" s="63"/>
      <c r="R495" s="63"/>
      <c r="S495" s="63"/>
      <c r="T495" s="63"/>
      <c r="U495" s="63"/>
      <c r="V495" s="63"/>
      <c r="W495" s="63"/>
      <c r="X495" s="63"/>
      <c r="Y495" s="63"/>
      <c r="Z495" s="63"/>
      <c r="AA495" s="63"/>
      <c r="AB495" s="63"/>
      <c r="AC495" s="63"/>
      <c r="AD495" s="63"/>
      <c r="AE495" s="63"/>
      <c r="AF495" s="63"/>
      <c r="AG495" s="63"/>
      <c r="AH495" s="63"/>
      <c r="AI495" s="63"/>
      <c r="AJ495" s="63"/>
      <c r="AK495" s="63"/>
      <c r="AL495" s="63"/>
      <c r="AM495" s="63"/>
      <c r="AN495" s="63"/>
      <c r="AO495" s="63"/>
      <c r="AP495" s="63"/>
      <c r="AQ495" s="63"/>
      <c r="AR495" s="63"/>
      <c r="AS495" s="63"/>
      <c r="AT495" s="63"/>
      <c r="AU495" s="63"/>
      <c r="AV495" s="63"/>
      <c r="AW495" s="63"/>
      <c r="AX495" s="63"/>
      <c r="AY495" s="63"/>
      <c r="AZ495" s="63"/>
      <c r="BA495" s="63"/>
      <c r="BB495" s="63"/>
      <c r="BC495" s="63"/>
      <c r="BD495" s="63"/>
      <c r="BE495" s="63"/>
      <c r="BF495" s="63"/>
      <c r="BG495" s="63"/>
      <c r="BH495" s="63"/>
      <c r="BI495" s="63"/>
      <c r="BJ495" s="63"/>
      <c r="BK495" s="63"/>
    </row>
    <row r="496" spans="1:63" ht="15.75" customHeight="1" x14ac:dyDescent="0.2">
      <c r="A496" s="63"/>
      <c r="B496" s="63"/>
      <c r="C496" s="63"/>
      <c r="D496" s="63"/>
      <c r="E496" s="63"/>
      <c r="F496" s="63"/>
      <c r="G496" s="63"/>
      <c r="H496" s="63"/>
      <c r="I496" s="63"/>
      <c r="J496" s="63"/>
      <c r="K496" s="63"/>
      <c r="L496" s="63"/>
      <c r="M496" s="63"/>
      <c r="N496" s="63"/>
      <c r="O496" s="63"/>
      <c r="P496" s="63"/>
      <c r="Q496" s="63"/>
      <c r="R496" s="63"/>
      <c r="S496" s="63"/>
      <c r="T496" s="63"/>
      <c r="U496" s="63"/>
      <c r="V496" s="63"/>
      <c r="W496" s="63"/>
      <c r="X496" s="63"/>
      <c r="Y496" s="63"/>
      <c r="Z496" s="63"/>
      <c r="AA496" s="63"/>
      <c r="AB496" s="63"/>
      <c r="AC496" s="63"/>
      <c r="AD496" s="63"/>
      <c r="AE496" s="63"/>
      <c r="AF496" s="63"/>
      <c r="AG496" s="63"/>
      <c r="AH496" s="63"/>
      <c r="AI496" s="63"/>
      <c r="AJ496" s="63"/>
      <c r="AK496" s="63"/>
      <c r="AL496" s="63"/>
      <c r="AM496" s="63"/>
      <c r="AN496" s="63"/>
      <c r="AO496" s="63"/>
      <c r="AP496" s="63"/>
      <c r="AQ496" s="63"/>
      <c r="AR496" s="63"/>
      <c r="AS496" s="63"/>
      <c r="AT496" s="63"/>
      <c r="AU496" s="63"/>
      <c r="AV496" s="63"/>
      <c r="AW496" s="63"/>
      <c r="AX496" s="63"/>
      <c r="AY496" s="63"/>
      <c r="AZ496" s="63"/>
      <c r="BA496" s="63"/>
      <c r="BB496" s="63"/>
      <c r="BC496" s="63"/>
      <c r="BD496" s="63"/>
      <c r="BE496" s="63"/>
      <c r="BF496" s="63"/>
      <c r="BG496" s="63"/>
      <c r="BH496" s="63"/>
      <c r="BI496" s="63"/>
      <c r="BJ496" s="63"/>
      <c r="BK496" s="63"/>
    </row>
    <row r="497" spans="1:64" ht="15.75" customHeight="1" x14ac:dyDescent="0.2">
      <c r="A497" s="63"/>
      <c r="B497" s="63"/>
      <c r="C497" s="63"/>
      <c r="D497" s="63"/>
      <c r="E497" s="63"/>
      <c r="F497" s="63"/>
      <c r="G497" s="63"/>
      <c r="H497" s="63"/>
      <c r="I497" s="63"/>
      <c r="J497" s="63"/>
      <c r="K497" s="63"/>
      <c r="L497" s="63"/>
      <c r="M497" s="63"/>
      <c r="N497" s="63"/>
      <c r="O497" s="63"/>
      <c r="P497" s="63"/>
      <c r="Q497" s="63"/>
      <c r="R497" s="63"/>
      <c r="S497" s="63"/>
      <c r="T497" s="63"/>
      <c r="U497" s="63"/>
      <c r="V497" s="63"/>
      <c r="W497" s="63"/>
      <c r="X497" s="63"/>
      <c r="Y497" s="63"/>
      <c r="Z497" s="63"/>
      <c r="AA497" s="63"/>
      <c r="AB497" s="63"/>
      <c r="AC497" s="63"/>
      <c r="AD497" s="63"/>
      <c r="AE497" s="63"/>
      <c r="AF497" s="63"/>
      <c r="AG497" s="63"/>
      <c r="AH497" s="63"/>
      <c r="AI497" s="63"/>
      <c r="AJ497" s="63"/>
      <c r="AK497" s="63"/>
      <c r="AL497" s="63"/>
      <c r="AM497" s="63"/>
      <c r="AN497" s="63"/>
      <c r="AO497" s="63"/>
      <c r="AP497" s="63"/>
      <c r="AQ497" s="63"/>
      <c r="AR497" s="63"/>
      <c r="AS497" s="63"/>
      <c r="AT497" s="63"/>
      <c r="AU497" s="63"/>
      <c r="AV497" s="63"/>
      <c r="AW497" s="63"/>
      <c r="AX497" s="63"/>
      <c r="AY497" s="63"/>
      <c r="AZ497" s="63"/>
      <c r="BA497" s="63"/>
      <c r="BB497" s="63"/>
      <c r="BC497" s="63"/>
      <c r="BD497" s="63"/>
      <c r="BE497" s="63"/>
      <c r="BF497" s="63"/>
      <c r="BG497" s="63"/>
      <c r="BH497" s="63"/>
      <c r="BI497" s="63"/>
      <c r="BJ497" s="63"/>
      <c r="BK497" s="63"/>
    </row>
    <row r="498" spans="1:64" ht="15.75" customHeight="1" x14ac:dyDescent="0.2">
      <c r="A498" s="63"/>
      <c r="B498" s="63"/>
      <c r="C498" s="63"/>
      <c r="D498" s="63"/>
      <c r="E498" s="63"/>
      <c r="F498" s="63"/>
      <c r="G498" s="63"/>
      <c r="H498" s="63"/>
      <c r="I498" s="63"/>
      <c r="J498" s="63"/>
      <c r="K498" s="63"/>
      <c r="L498" s="63"/>
      <c r="M498" s="63"/>
      <c r="N498" s="63"/>
      <c r="O498" s="63"/>
      <c r="P498" s="63"/>
      <c r="Q498" s="63"/>
      <c r="R498" s="63"/>
      <c r="S498" s="63"/>
      <c r="T498" s="63"/>
      <c r="U498" s="63"/>
      <c r="V498" s="63"/>
      <c r="W498" s="63"/>
      <c r="X498" s="63"/>
      <c r="Y498" s="63"/>
      <c r="Z498" s="63"/>
      <c r="AA498" s="63"/>
      <c r="AB498" s="63"/>
      <c r="AC498" s="63"/>
      <c r="AD498" s="63"/>
      <c r="AE498" s="63"/>
      <c r="AF498" s="63"/>
      <c r="AG498" s="63"/>
      <c r="AH498" s="63"/>
      <c r="AI498" s="63"/>
      <c r="AJ498" s="63"/>
      <c r="AK498" s="63"/>
      <c r="AL498" s="63"/>
      <c r="AM498" s="63"/>
      <c r="AN498" s="63"/>
      <c r="AO498" s="63"/>
      <c r="AP498" s="63"/>
      <c r="AQ498" s="63"/>
      <c r="AR498" s="63"/>
      <c r="AS498" s="63"/>
      <c r="AT498" s="63"/>
      <c r="AU498" s="63"/>
      <c r="AV498" s="63"/>
      <c r="AW498" s="63"/>
      <c r="AX498" s="63"/>
      <c r="AY498" s="63"/>
      <c r="AZ498" s="63"/>
      <c r="BA498" s="63"/>
      <c r="BB498" s="63"/>
      <c r="BC498" s="63"/>
      <c r="BD498" s="63"/>
      <c r="BE498" s="63"/>
      <c r="BF498" s="63"/>
      <c r="BG498" s="63"/>
      <c r="BH498" s="63"/>
      <c r="BI498" s="63"/>
      <c r="BJ498" s="63"/>
      <c r="BK498" s="63"/>
    </row>
    <row r="499" spans="1:64" ht="15.75" customHeight="1" x14ac:dyDescent="0.2">
      <c r="A499" s="63"/>
      <c r="B499" s="63"/>
      <c r="C499" s="63"/>
      <c r="D499" s="63"/>
      <c r="E499" s="63"/>
      <c r="F499" s="63"/>
      <c r="G499" s="63"/>
      <c r="H499" s="63"/>
      <c r="I499" s="63"/>
      <c r="J499" s="63"/>
      <c r="K499" s="63"/>
      <c r="L499" s="63"/>
      <c r="M499" s="63"/>
      <c r="N499" s="63"/>
      <c r="O499" s="63"/>
      <c r="P499" s="63"/>
      <c r="Q499" s="63"/>
      <c r="R499" s="63"/>
      <c r="S499" s="63"/>
      <c r="T499" s="63"/>
      <c r="U499" s="63"/>
      <c r="V499" s="63"/>
      <c r="W499" s="63"/>
      <c r="X499" s="63"/>
      <c r="Y499" s="63"/>
      <c r="Z499" s="63"/>
      <c r="AA499" s="63"/>
      <c r="AB499" s="63"/>
      <c r="AC499" s="63"/>
      <c r="AD499" s="63"/>
      <c r="AE499" s="63"/>
      <c r="AF499" s="63"/>
      <c r="AG499" s="63"/>
      <c r="AH499" s="63"/>
      <c r="AI499" s="63"/>
      <c r="AJ499" s="63"/>
      <c r="AK499" s="63"/>
      <c r="AL499" s="63"/>
      <c r="AM499" s="63"/>
      <c r="AN499" s="63"/>
      <c r="AO499" s="63"/>
      <c r="AP499" s="63"/>
      <c r="AQ499" s="63"/>
      <c r="AR499" s="63"/>
      <c r="AS499" s="63"/>
      <c r="AT499" s="63"/>
      <c r="AU499" s="63"/>
      <c r="AV499" s="63"/>
      <c r="AW499" s="63"/>
      <c r="AX499" s="63"/>
      <c r="AY499" s="63"/>
      <c r="AZ499" s="63"/>
      <c r="BA499" s="63"/>
      <c r="BB499" s="63"/>
      <c r="BC499" s="63"/>
      <c r="BD499" s="63"/>
      <c r="BE499" s="63"/>
      <c r="BF499" s="63"/>
      <c r="BG499" s="63"/>
      <c r="BH499" s="63"/>
      <c r="BI499" s="63"/>
      <c r="BJ499" s="63"/>
      <c r="BK499" s="63"/>
    </row>
    <row r="500" spans="1:64" ht="15.75" customHeight="1" x14ac:dyDescent="0.2">
      <c r="A500" s="63"/>
      <c r="B500" s="63"/>
      <c r="C500" s="63"/>
      <c r="D500" s="63"/>
      <c r="E500" s="63"/>
      <c r="F500" s="63"/>
      <c r="G500" s="63"/>
      <c r="H500" s="63"/>
      <c r="I500" s="63"/>
      <c r="J500" s="63"/>
      <c r="K500" s="63"/>
      <c r="L500" s="63"/>
      <c r="M500" s="63"/>
      <c r="N500" s="63"/>
      <c r="O500" s="63"/>
      <c r="P500" s="63"/>
      <c r="Q500" s="63"/>
      <c r="R500" s="63"/>
      <c r="S500" s="63"/>
      <c r="T500" s="63"/>
      <c r="U500" s="63"/>
      <c r="V500" s="63"/>
      <c r="W500" s="63"/>
      <c r="X500" s="63"/>
      <c r="Y500" s="63"/>
      <c r="Z500" s="63"/>
      <c r="AA500" s="63"/>
      <c r="AB500" s="63"/>
      <c r="AC500" s="63"/>
      <c r="AD500" s="63"/>
      <c r="AE500" s="63"/>
      <c r="AF500" s="63"/>
      <c r="AG500" s="63"/>
      <c r="AH500" s="63"/>
      <c r="AI500" s="63"/>
      <c r="AJ500" s="63"/>
      <c r="AK500" s="63"/>
      <c r="AL500" s="63"/>
      <c r="AM500" s="63"/>
      <c r="AN500" s="63"/>
      <c r="AO500" s="63"/>
      <c r="AP500" s="63"/>
      <c r="AQ500" s="63"/>
      <c r="AR500" s="63"/>
      <c r="AS500" s="63"/>
      <c r="AT500" s="63"/>
      <c r="AU500" s="63"/>
      <c r="AV500" s="63"/>
      <c r="AW500" s="63"/>
      <c r="AX500" s="63"/>
      <c r="AY500" s="63"/>
      <c r="AZ500" s="63"/>
      <c r="BA500" s="63"/>
      <c r="BB500" s="63"/>
      <c r="BC500" s="63"/>
      <c r="BD500" s="63"/>
      <c r="BE500" s="63"/>
      <c r="BF500" s="63"/>
      <c r="BG500" s="63"/>
      <c r="BH500" s="63"/>
      <c r="BI500" s="63"/>
      <c r="BJ500" s="63"/>
      <c r="BK500" s="63"/>
    </row>
    <row r="501" spans="1:64" ht="15.75" customHeight="1" x14ac:dyDescent="0.2">
      <c r="A501" s="63"/>
      <c r="B501" s="63"/>
      <c r="C501" s="63"/>
      <c r="D501" s="63"/>
      <c r="E501" s="63"/>
      <c r="F501" s="63"/>
      <c r="G501" s="63"/>
      <c r="H501" s="63"/>
      <c r="I501" s="63"/>
      <c r="J501" s="63"/>
      <c r="K501" s="63"/>
      <c r="L501" s="63"/>
      <c r="M501" s="63"/>
      <c r="N501" s="63"/>
      <c r="O501" s="63"/>
      <c r="P501" s="63"/>
      <c r="Q501" s="63"/>
      <c r="R501" s="63"/>
      <c r="S501" s="63"/>
      <c r="T501" s="63"/>
      <c r="U501" s="63"/>
      <c r="V501" s="63"/>
      <c r="W501" s="63"/>
      <c r="X501" s="63"/>
      <c r="Y501" s="63"/>
      <c r="Z501" s="63"/>
      <c r="AA501" s="63"/>
      <c r="AB501" s="63"/>
      <c r="AC501" s="63"/>
      <c r="AD501" s="63"/>
      <c r="AE501" s="63"/>
      <c r="AF501" s="63"/>
      <c r="AG501" s="63"/>
      <c r="AH501" s="63"/>
      <c r="AI501" s="63"/>
      <c r="AJ501" s="63"/>
      <c r="AK501" s="63"/>
      <c r="AL501" s="63"/>
      <c r="AM501" s="63"/>
      <c r="AN501" s="63"/>
      <c r="AO501" s="63"/>
      <c r="AP501" s="63"/>
      <c r="AQ501" s="63"/>
      <c r="AR501" s="63"/>
      <c r="AS501" s="63"/>
      <c r="AT501" s="63"/>
      <c r="AU501" s="63"/>
      <c r="AV501" s="63"/>
      <c r="AW501" s="63"/>
      <c r="AX501" s="63"/>
      <c r="AY501" s="63"/>
      <c r="AZ501" s="63"/>
      <c r="BA501" s="63"/>
      <c r="BB501" s="63"/>
      <c r="BC501" s="63"/>
      <c r="BD501" s="63"/>
      <c r="BE501" s="63"/>
      <c r="BF501" s="63"/>
      <c r="BG501" s="63"/>
      <c r="BH501" s="63"/>
      <c r="BI501" s="63"/>
      <c r="BJ501" s="63"/>
      <c r="BK501" s="63"/>
      <c r="BL501" s="63"/>
    </row>
    <row r="502" spans="1:64" ht="15.75" customHeight="1" x14ac:dyDescent="0.2">
      <c r="A502" s="63"/>
      <c r="B502" s="63"/>
      <c r="C502" s="63"/>
      <c r="D502" s="63"/>
      <c r="E502" s="63"/>
      <c r="F502" s="63"/>
      <c r="G502" s="63"/>
      <c r="H502" s="63"/>
      <c r="I502" s="63"/>
      <c r="J502" s="63"/>
      <c r="K502" s="63"/>
      <c r="L502" s="63"/>
      <c r="M502" s="63"/>
      <c r="N502" s="63"/>
      <c r="O502" s="63"/>
      <c r="P502" s="63"/>
      <c r="Q502" s="63"/>
      <c r="R502" s="63"/>
      <c r="S502" s="63"/>
      <c r="T502" s="63"/>
      <c r="U502" s="63"/>
      <c r="V502" s="63"/>
      <c r="W502" s="63"/>
      <c r="X502" s="63"/>
      <c r="Y502" s="63"/>
      <c r="Z502" s="63"/>
      <c r="AA502" s="63"/>
      <c r="AB502" s="63"/>
      <c r="AC502" s="63"/>
      <c r="AD502" s="63"/>
      <c r="AE502" s="63"/>
      <c r="AF502" s="63"/>
      <c r="AG502" s="63"/>
      <c r="AH502" s="63"/>
      <c r="AI502" s="63"/>
      <c r="AJ502" s="63"/>
      <c r="AK502" s="63"/>
      <c r="AL502" s="63"/>
      <c r="AM502" s="63"/>
      <c r="AN502" s="63"/>
      <c r="AO502" s="63"/>
      <c r="AP502" s="63"/>
      <c r="AQ502" s="63"/>
      <c r="AR502" s="63"/>
      <c r="AS502" s="63"/>
      <c r="AT502" s="63"/>
      <c r="AU502" s="63"/>
      <c r="AV502" s="63"/>
      <c r="AW502" s="63"/>
      <c r="AX502" s="63"/>
      <c r="AY502" s="63"/>
      <c r="AZ502" s="63"/>
      <c r="BA502" s="63"/>
      <c r="BB502" s="63"/>
      <c r="BC502" s="63"/>
      <c r="BD502" s="63"/>
      <c r="BE502" s="63"/>
      <c r="BF502" s="63"/>
      <c r="BG502" s="63"/>
      <c r="BH502" s="63"/>
      <c r="BI502" s="63"/>
      <c r="BJ502" s="63"/>
      <c r="BK502" s="63"/>
      <c r="BL502" s="63"/>
    </row>
    <row r="503" spans="1:64" ht="15.75" customHeight="1" x14ac:dyDescent="0.2">
      <c r="A503" s="63"/>
      <c r="B503" s="63"/>
      <c r="C503" s="63"/>
      <c r="D503" s="63"/>
      <c r="E503" s="63"/>
      <c r="F503" s="63"/>
      <c r="G503" s="63"/>
      <c r="H503" s="63"/>
      <c r="I503" s="63"/>
      <c r="J503" s="63"/>
      <c r="K503" s="63"/>
      <c r="L503" s="63"/>
      <c r="M503" s="63"/>
      <c r="N503" s="63"/>
      <c r="O503" s="63"/>
      <c r="P503" s="63"/>
      <c r="Q503" s="63"/>
      <c r="R503" s="63"/>
      <c r="S503" s="63"/>
      <c r="T503" s="63"/>
      <c r="U503" s="63"/>
      <c r="V503" s="63"/>
      <c r="W503" s="63"/>
      <c r="X503" s="63"/>
      <c r="Y503" s="63"/>
      <c r="Z503" s="63"/>
      <c r="AA503" s="63"/>
      <c r="AB503" s="63"/>
      <c r="AC503" s="63"/>
      <c r="AD503" s="63"/>
      <c r="AE503" s="63"/>
      <c r="AF503" s="63"/>
      <c r="AG503" s="63"/>
      <c r="AH503" s="63"/>
      <c r="AI503" s="63"/>
      <c r="AJ503" s="63"/>
      <c r="AK503" s="63"/>
      <c r="AL503" s="63"/>
      <c r="AM503" s="63"/>
      <c r="AN503" s="63"/>
      <c r="AO503" s="63"/>
      <c r="AP503" s="63"/>
      <c r="AQ503" s="63"/>
      <c r="AR503" s="63"/>
      <c r="AS503" s="63"/>
      <c r="AT503" s="63"/>
      <c r="AU503" s="63"/>
      <c r="AV503" s="63"/>
      <c r="AW503" s="63"/>
      <c r="AX503" s="63"/>
      <c r="AY503" s="63"/>
      <c r="AZ503" s="63"/>
      <c r="BA503" s="63"/>
      <c r="BB503" s="63"/>
      <c r="BC503" s="63"/>
      <c r="BD503" s="63"/>
      <c r="BE503" s="63"/>
      <c r="BF503" s="63"/>
      <c r="BG503" s="63"/>
      <c r="BH503" s="63"/>
      <c r="BI503" s="63"/>
      <c r="BJ503" s="63"/>
      <c r="BK503" s="63"/>
      <c r="BL503" s="63"/>
    </row>
    <row r="504" spans="1:64" ht="15.75" customHeight="1" x14ac:dyDescent="0.2">
      <c r="A504" s="63"/>
      <c r="B504" s="63"/>
      <c r="C504" s="63"/>
      <c r="D504" s="63"/>
      <c r="E504" s="63"/>
      <c r="F504" s="63"/>
      <c r="G504" s="63"/>
      <c r="H504" s="63"/>
      <c r="I504" s="63"/>
      <c r="J504" s="63"/>
      <c r="K504" s="63"/>
      <c r="L504" s="63"/>
      <c r="M504" s="63"/>
      <c r="N504" s="63"/>
      <c r="O504" s="63"/>
      <c r="P504" s="63"/>
      <c r="Q504" s="63"/>
      <c r="R504" s="63"/>
      <c r="S504" s="63"/>
      <c r="T504" s="63"/>
      <c r="U504" s="63"/>
      <c r="V504" s="63"/>
      <c r="W504" s="63"/>
      <c r="X504" s="63"/>
      <c r="Y504" s="63"/>
      <c r="Z504" s="63"/>
      <c r="AA504" s="63"/>
      <c r="AB504" s="63"/>
      <c r="AC504" s="63"/>
      <c r="AD504" s="63"/>
      <c r="AE504" s="63"/>
      <c r="AF504" s="63"/>
      <c r="AG504" s="63"/>
      <c r="AH504" s="63"/>
      <c r="AI504" s="63"/>
      <c r="AJ504" s="63"/>
      <c r="AK504" s="63"/>
      <c r="AL504" s="63"/>
      <c r="AM504" s="63"/>
      <c r="AN504" s="63"/>
      <c r="AO504" s="63"/>
      <c r="AP504" s="63"/>
      <c r="AQ504" s="63"/>
      <c r="AR504" s="63"/>
      <c r="AS504" s="63"/>
      <c r="AT504" s="63"/>
      <c r="AU504" s="63"/>
      <c r="AV504" s="63"/>
      <c r="AW504" s="63"/>
      <c r="AX504" s="63"/>
      <c r="AY504" s="63"/>
      <c r="AZ504" s="63"/>
      <c r="BA504" s="63"/>
      <c r="BB504" s="63"/>
      <c r="BC504" s="63"/>
      <c r="BD504" s="63"/>
      <c r="BE504" s="63"/>
      <c r="BF504" s="63"/>
      <c r="BG504" s="63"/>
      <c r="BH504" s="63"/>
      <c r="BI504" s="63"/>
      <c r="BJ504" s="63"/>
      <c r="BK504" s="63"/>
      <c r="BL504" s="63"/>
    </row>
    <row r="505" spans="1:64" ht="15.75" customHeight="1" x14ac:dyDescent="0.2">
      <c r="A505" s="63"/>
      <c r="B505" s="63"/>
      <c r="C505" s="63"/>
      <c r="D505" s="63"/>
      <c r="E505" s="63"/>
      <c r="F505" s="63"/>
      <c r="G505" s="63"/>
      <c r="H505" s="63"/>
      <c r="I505" s="63"/>
      <c r="J505" s="63"/>
      <c r="K505" s="63"/>
      <c r="L505" s="63"/>
      <c r="M505" s="63"/>
      <c r="N505" s="63"/>
      <c r="O505" s="63"/>
      <c r="P505" s="63"/>
      <c r="Q505" s="63"/>
      <c r="R505" s="63"/>
      <c r="S505" s="63"/>
      <c r="T505" s="63"/>
      <c r="U505" s="63"/>
      <c r="V505" s="63"/>
      <c r="W505" s="63"/>
      <c r="X505" s="63"/>
      <c r="Y505" s="63"/>
      <c r="Z505" s="63"/>
      <c r="AA505" s="63"/>
      <c r="AB505" s="63"/>
      <c r="AC505" s="63"/>
      <c r="AD505" s="63"/>
      <c r="AE505" s="63"/>
      <c r="AF505" s="63"/>
      <c r="AG505" s="63"/>
      <c r="AH505" s="63"/>
      <c r="AI505" s="63"/>
      <c r="AJ505" s="63"/>
      <c r="AK505" s="63"/>
      <c r="AL505" s="63"/>
      <c r="AM505" s="63"/>
      <c r="AN505" s="63"/>
      <c r="AO505" s="63"/>
      <c r="AP505" s="63"/>
      <c r="AQ505" s="63"/>
      <c r="AR505" s="63"/>
      <c r="AS505" s="63"/>
      <c r="AT505" s="63"/>
      <c r="AU505" s="63"/>
      <c r="AV505" s="63"/>
      <c r="AW505" s="63"/>
      <c r="AX505" s="63"/>
      <c r="AY505" s="63"/>
      <c r="AZ505" s="63"/>
      <c r="BA505" s="63"/>
      <c r="BB505" s="63"/>
      <c r="BC505" s="63"/>
      <c r="BD505" s="63"/>
      <c r="BE505" s="63"/>
      <c r="BF505" s="63"/>
      <c r="BG505" s="63"/>
      <c r="BH505" s="63"/>
      <c r="BI505" s="63"/>
      <c r="BJ505" s="63"/>
      <c r="BK505" s="63"/>
      <c r="BL505" s="63"/>
    </row>
    <row r="506" spans="1:64" ht="15.75" customHeight="1" x14ac:dyDescent="0.2">
      <c r="A506" s="63"/>
      <c r="B506" s="63"/>
      <c r="C506" s="63"/>
      <c r="D506" s="63"/>
      <c r="E506" s="63"/>
      <c r="F506" s="63"/>
      <c r="G506" s="63"/>
      <c r="H506" s="63"/>
      <c r="I506" s="63"/>
      <c r="J506" s="63"/>
      <c r="K506" s="63"/>
      <c r="L506" s="63"/>
      <c r="M506" s="63"/>
      <c r="N506" s="63"/>
      <c r="O506" s="63"/>
      <c r="P506" s="63"/>
      <c r="Q506" s="63"/>
      <c r="R506" s="63"/>
      <c r="S506" s="63"/>
      <c r="T506" s="63"/>
      <c r="U506" s="63"/>
      <c r="V506" s="63"/>
      <c r="W506" s="63"/>
      <c r="X506" s="63"/>
      <c r="Y506" s="63"/>
      <c r="Z506" s="63"/>
      <c r="AA506" s="63"/>
      <c r="AB506" s="63"/>
      <c r="AC506" s="63"/>
      <c r="AD506" s="63"/>
      <c r="AE506" s="63"/>
      <c r="AF506" s="63"/>
      <c r="AG506" s="63"/>
      <c r="AH506" s="63"/>
      <c r="AI506" s="63"/>
      <c r="AJ506" s="63"/>
      <c r="AK506" s="63"/>
      <c r="AL506" s="63"/>
      <c r="AM506" s="63"/>
      <c r="AN506" s="63"/>
      <c r="AO506" s="63"/>
      <c r="AP506" s="63"/>
      <c r="AQ506" s="63"/>
      <c r="AR506" s="63"/>
      <c r="AS506" s="63"/>
      <c r="AT506" s="63"/>
      <c r="AU506" s="63"/>
      <c r="AV506" s="63"/>
      <c r="AW506" s="63"/>
      <c r="AX506" s="63"/>
      <c r="AY506" s="63"/>
      <c r="AZ506" s="63"/>
      <c r="BA506" s="63"/>
      <c r="BB506" s="63"/>
      <c r="BC506" s="63"/>
      <c r="BD506" s="63"/>
      <c r="BE506" s="63"/>
      <c r="BF506" s="63"/>
      <c r="BG506" s="63"/>
      <c r="BH506" s="63"/>
      <c r="BI506" s="63"/>
      <c r="BJ506" s="63"/>
      <c r="BK506" s="63"/>
      <c r="BL506" s="63"/>
    </row>
    <row r="507" spans="1:64" ht="15.75" customHeight="1" x14ac:dyDescent="0.2">
      <c r="A507" s="63"/>
      <c r="B507" s="63"/>
      <c r="C507" s="63"/>
      <c r="D507" s="63"/>
      <c r="E507" s="63"/>
      <c r="F507" s="63"/>
      <c r="G507" s="63"/>
      <c r="H507" s="63"/>
      <c r="I507" s="63"/>
      <c r="J507" s="63"/>
      <c r="K507" s="63"/>
      <c r="L507" s="63"/>
      <c r="M507" s="63"/>
      <c r="N507" s="63"/>
      <c r="O507" s="63"/>
      <c r="P507" s="63"/>
      <c r="Q507" s="63"/>
      <c r="R507" s="63"/>
      <c r="S507" s="63"/>
      <c r="T507" s="63"/>
      <c r="U507" s="63"/>
      <c r="V507" s="63"/>
      <c r="W507" s="63"/>
      <c r="X507" s="63"/>
      <c r="Y507" s="63"/>
      <c r="Z507" s="63"/>
      <c r="AA507" s="63"/>
      <c r="AB507" s="63"/>
      <c r="AC507" s="63"/>
      <c r="AD507" s="63"/>
      <c r="AE507" s="63"/>
      <c r="AF507" s="63"/>
      <c r="AG507" s="63"/>
      <c r="AH507" s="63"/>
      <c r="AI507" s="63"/>
      <c r="AJ507" s="63"/>
      <c r="AK507" s="63"/>
      <c r="AL507" s="63"/>
      <c r="AM507" s="63"/>
      <c r="AN507" s="63"/>
      <c r="AO507" s="63"/>
      <c r="AP507" s="63"/>
      <c r="AQ507" s="63"/>
      <c r="AR507" s="63"/>
      <c r="AS507" s="63"/>
      <c r="AT507" s="63"/>
      <c r="AU507" s="63"/>
      <c r="AV507" s="63"/>
      <c r="AW507" s="63"/>
      <c r="AX507" s="63"/>
      <c r="AY507" s="63"/>
      <c r="AZ507" s="63"/>
      <c r="BA507" s="63"/>
      <c r="BB507" s="63"/>
      <c r="BC507" s="63"/>
      <c r="BD507" s="63"/>
      <c r="BE507" s="63"/>
      <c r="BF507" s="63"/>
      <c r="BG507" s="63"/>
      <c r="BH507" s="63"/>
      <c r="BI507" s="63"/>
      <c r="BJ507" s="63"/>
      <c r="BK507" s="63"/>
      <c r="BL507" s="63"/>
    </row>
    <row r="508" spans="1:64" ht="15.75" customHeight="1" x14ac:dyDescent="0.2">
      <c r="A508" s="63"/>
      <c r="B508" s="63"/>
      <c r="C508" s="63"/>
      <c r="D508" s="63"/>
      <c r="E508" s="63"/>
      <c r="F508" s="63"/>
      <c r="G508" s="63"/>
      <c r="H508" s="63"/>
      <c r="I508" s="63"/>
      <c r="J508" s="63"/>
      <c r="K508" s="63"/>
      <c r="L508" s="63"/>
      <c r="M508" s="63"/>
      <c r="N508" s="63"/>
      <c r="O508" s="63"/>
      <c r="P508" s="63"/>
      <c r="Q508" s="63"/>
      <c r="R508" s="63"/>
      <c r="S508" s="63"/>
      <c r="T508" s="63"/>
      <c r="U508" s="63"/>
      <c r="V508" s="63"/>
      <c r="W508" s="63"/>
      <c r="X508" s="63"/>
      <c r="Y508" s="63"/>
      <c r="Z508" s="63"/>
      <c r="AA508" s="63"/>
      <c r="AB508" s="63"/>
      <c r="AC508" s="63"/>
      <c r="AD508" s="63"/>
      <c r="AE508" s="63"/>
      <c r="AF508" s="63"/>
      <c r="AG508" s="63"/>
      <c r="AH508" s="63"/>
      <c r="AI508" s="63"/>
      <c r="AJ508" s="63"/>
      <c r="AK508" s="63"/>
      <c r="AL508" s="63"/>
      <c r="AM508" s="63"/>
      <c r="AN508" s="63"/>
      <c r="AO508" s="63"/>
      <c r="AP508" s="63"/>
      <c r="AQ508" s="63"/>
      <c r="AR508" s="63"/>
      <c r="AS508" s="63"/>
      <c r="AT508" s="63"/>
      <c r="AU508" s="63"/>
      <c r="AV508" s="63"/>
      <c r="AW508" s="63"/>
      <c r="AX508" s="63"/>
      <c r="AY508" s="63"/>
      <c r="AZ508" s="63"/>
      <c r="BA508" s="63"/>
      <c r="BB508" s="63"/>
      <c r="BC508" s="63"/>
      <c r="BD508" s="63"/>
      <c r="BE508" s="63"/>
      <c r="BF508" s="63"/>
      <c r="BG508" s="63"/>
      <c r="BH508" s="63"/>
      <c r="BI508" s="63"/>
      <c r="BJ508" s="63"/>
      <c r="BK508" s="63"/>
      <c r="BL508" s="63"/>
    </row>
    <row r="509" spans="1:64" ht="15.75" customHeight="1" x14ac:dyDescent="0.2">
      <c r="A509" s="63"/>
      <c r="B509" s="63"/>
      <c r="C509" s="63"/>
      <c r="D509" s="63"/>
      <c r="E509" s="63"/>
      <c r="F509" s="63"/>
      <c r="G509" s="63"/>
      <c r="H509" s="63"/>
      <c r="I509" s="63"/>
      <c r="J509" s="63"/>
      <c r="K509" s="63"/>
      <c r="L509" s="63"/>
      <c r="M509" s="63"/>
      <c r="N509" s="63"/>
      <c r="O509" s="63"/>
      <c r="P509" s="63"/>
      <c r="Q509" s="63"/>
      <c r="R509" s="63"/>
      <c r="S509" s="63"/>
      <c r="T509" s="63"/>
      <c r="U509" s="63"/>
      <c r="V509" s="63"/>
      <c r="W509" s="63"/>
      <c r="X509" s="63"/>
      <c r="Y509" s="63"/>
      <c r="Z509" s="63"/>
      <c r="AA509" s="63"/>
      <c r="AB509" s="63"/>
      <c r="AC509" s="63"/>
      <c r="AD509" s="63"/>
      <c r="AE509" s="63"/>
      <c r="AF509" s="63"/>
      <c r="AG509" s="63"/>
      <c r="AH509" s="63"/>
      <c r="AI509" s="63"/>
      <c r="AJ509" s="63"/>
      <c r="AK509" s="63"/>
      <c r="AL509" s="63"/>
      <c r="AM509" s="63"/>
      <c r="AN509" s="63"/>
      <c r="AO509" s="63"/>
      <c r="AP509" s="63"/>
      <c r="AQ509" s="63"/>
      <c r="AR509" s="63"/>
      <c r="AS509" s="63"/>
      <c r="AT509" s="63"/>
      <c r="AU509" s="63"/>
      <c r="AV509" s="63"/>
      <c r="AW509" s="63"/>
      <c r="AX509" s="63"/>
      <c r="AY509" s="63"/>
      <c r="AZ509" s="63"/>
      <c r="BA509" s="63"/>
      <c r="BB509" s="63"/>
      <c r="BC509" s="63"/>
      <c r="BD509" s="63"/>
      <c r="BE509" s="63"/>
      <c r="BF509" s="63"/>
      <c r="BG509" s="63"/>
      <c r="BH509" s="63"/>
      <c r="BI509" s="63"/>
      <c r="BJ509" s="63"/>
      <c r="BK509" s="63"/>
      <c r="BL509" s="63"/>
    </row>
    <row r="510" spans="1:64" ht="15.75" customHeight="1" x14ac:dyDescent="0.2">
      <c r="A510" s="63"/>
      <c r="B510" s="63"/>
      <c r="C510" s="63"/>
      <c r="D510" s="63"/>
      <c r="E510" s="63"/>
      <c r="F510" s="63"/>
      <c r="G510" s="63"/>
      <c r="H510" s="63"/>
      <c r="I510" s="63"/>
      <c r="J510" s="63"/>
      <c r="K510" s="63"/>
      <c r="L510" s="63"/>
      <c r="M510" s="63"/>
      <c r="N510" s="63"/>
      <c r="O510" s="63"/>
      <c r="P510" s="63"/>
      <c r="Q510" s="63"/>
      <c r="R510" s="63"/>
      <c r="S510" s="63"/>
      <c r="T510" s="63"/>
      <c r="U510" s="63"/>
      <c r="V510" s="63"/>
      <c r="W510" s="63"/>
      <c r="X510" s="63"/>
      <c r="Y510" s="63"/>
      <c r="Z510" s="63"/>
      <c r="AA510" s="63"/>
      <c r="AB510" s="63"/>
      <c r="AC510" s="63"/>
      <c r="AD510" s="63"/>
      <c r="AE510" s="63"/>
      <c r="AF510" s="63"/>
      <c r="AG510" s="63"/>
      <c r="AH510" s="63"/>
      <c r="AI510" s="63"/>
      <c r="AJ510" s="63"/>
      <c r="AK510" s="63"/>
      <c r="AL510" s="63"/>
      <c r="AM510" s="63"/>
      <c r="AN510" s="63"/>
      <c r="AO510" s="63"/>
      <c r="AP510" s="63"/>
      <c r="AQ510" s="63"/>
      <c r="AR510" s="63"/>
      <c r="AS510" s="63"/>
      <c r="AT510" s="63"/>
      <c r="AU510" s="63"/>
      <c r="AV510" s="63"/>
      <c r="AW510" s="63"/>
      <c r="AX510" s="63"/>
      <c r="AY510" s="63"/>
      <c r="AZ510" s="63"/>
      <c r="BA510" s="63"/>
      <c r="BB510" s="63"/>
      <c r="BC510" s="63"/>
      <c r="BD510" s="63"/>
      <c r="BE510" s="63"/>
      <c r="BF510" s="63"/>
      <c r="BG510" s="63"/>
      <c r="BH510" s="63"/>
      <c r="BI510" s="63"/>
      <c r="BJ510" s="63"/>
      <c r="BK510" s="63"/>
      <c r="BL510" s="63"/>
    </row>
    <row r="511" spans="1:64" ht="15.75" customHeight="1" x14ac:dyDescent="0.2">
      <c r="A511" s="63"/>
      <c r="B511" s="63"/>
      <c r="C511" s="63"/>
      <c r="D511" s="63"/>
      <c r="E511" s="63"/>
      <c r="F511" s="63"/>
      <c r="G511" s="63"/>
      <c r="H511" s="63"/>
      <c r="I511" s="63"/>
      <c r="J511" s="63"/>
      <c r="K511" s="63"/>
      <c r="L511" s="63"/>
      <c r="M511" s="63"/>
      <c r="N511" s="63"/>
      <c r="O511" s="63"/>
      <c r="P511" s="63"/>
      <c r="Q511" s="63"/>
      <c r="R511" s="63"/>
      <c r="S511" s="63"/>
      <c r="T511" s="63"/>
      <c r="U511" s="63"/>
      <c r="V511" s="63"/>
      <c r="W511" s="63"/>
      <c r="X511" s="63"/>
      <c r="Y511" s="63"/>
      <c r="Z511" s="63"/>
      <c r="AA511" s="63"/>
      <c r="AB511" s="63"/>
      <c r="AC511" s="63"/>
      <c r="AD511" s="63"/>
      <c r="AE511" s="63"/>
      <c r="AF511" s="63"/>
      <c r="AG511" s="63"/>
      <c r="AH511" s="63"/>
      <c r="AI511" s="63"/>
      <c r="AJ511" s="63"/>
      <c r="AK511" s="63"/>
      <c r="AL511" s="63"/>
      <c r="AM511" s="63"/>
      <c r="AN511" s="63"/>
      <c r="AO511" s="63"/>
      <c r="AP511" s="63"/>
      <c r="AQ511" s="63"/>
      <c r="AR511" s="63"/>
      <c r="AS511" s="63"/>
      <c r="AT511" s="63"/>
      <c r="AU511" s="63"/>
      <c r="AV511" s="63"/>
      <c r="AW511" s="63"/>
      <c r="AX511" s="63"/>
      <c r="AY511" s="63"/>
      <c r="AZ511" s="63"/>
      <c r="BA511" s="63"/>
      <c r="BB511" s="63"/>
      <c r="BC511" s="63"/>
      <c r="BD511" s="63"/>
      <c r="BE511" s="63"/>
      <c r="BF511" s="63"/>
      <c r="BG511" s="63"/>
      <c r="BH511" s="63"/>
      <c r="BI511" s="63"/>
      <c r="BJ511" s="63"/>
      <c r="BK511" s="63"/>
      <c r="BL511" s="63"/>
    </row>
    <row r="512" spans="1:64" ht="15.75" customHeight="1" x14ac:dyDescent="0.2">
      <c r="A512" s="63"/>
      <c r="B512" s="63"/>
      <c r="C512" s="63"/>
      <c r="D512" s="63"/>
      <c r="E512" s="63"/>
      <c r="F512" s="63"/>
      <c r="G512" s="63"/>
      <c r="H512" s="63"/>
      <c r="I512" s="63"/>
      <c r="J512" s="63"/>
      <c r="K512" s="63"/>
      <c r="L512" s="63"/>
      <c r="M512" s="63"/>
      <c r="N512" s="63"/>
      <c r="O512" s="63"/>
      <c r="P512" s="63"/>
      <c r="Q512" s="63"/>
      <c r="R512" s="63"/>
      <c r="S512" s="63"/>
      <c r="T512" s="63"/>
      <c r="U512" s="63"/>
      <c r="V512" s="63"/>
      <c r="W512" s="63"/>
      <c r="X512" s="63"/>
      <c r="Y512" s="63"/>
      <c r="Z512" s="63"/>
      <c r="AA512" s="63"/>
      <c r="AB512" s="63"/>
      <c r="AC512" s="63"/>
      <c r="AD512" s="63"/>
      <c r="AE512" s="63"/>
      <c r="AF512" s="63"/>
      <c r="AG512" s="63"/>
      <c r="AH512" s="63"/>
      <c r="AI512" s="63"/>
      <c r="AJ512" s="63"/>
      <c r="AK512" s="63"/>
      <c r="AL512" s="63"/>
      <c r="AM512" s="63"/>
      <c r="AN512" s="63"/>
      <c r="AO512" s="63"/>
      <c r="AP512" s="63"/>
      <c r="AQ512" s="63"/>
      <c r="AR512" s="63"/>
      <c r="AS512" s="63"/>
      <c r="AT512" s="63"/>
      <c r="AU512" s="63"/>
      <c r="AV512" s="63"/>
      <c r="AW512" s="63"/>
      <c r="AX512" s="63"/>
      <c r="AY512" s="63"/>
      <c r="AZ512" s="63"/>
      <c r="BA512" s="63"/>
      <c r="BB512" s="63"/>
      <c r="BC512" s="63"/>
      <c r="BD512" s="63"/>
      <c r="BE512" s="63"/>
      <c r="BF512" s="63"/>
      <c r="BG512" s="63"/>
      <c r="BH512" s="63"/>
      <c r="BI512" s="63"/>
      <c r="BJ512" s="63"/>
      <c r="BK512" s="63"/>
      <c r="BL512" s="63"/>
    </row>
    <row r="513" spans="1:64" ht="15.75" customHeight="1" x14ac:dyDescent="0.2">
      <c r="A513" s="63"/>
      <c r="B513" s="63"/>
      <c r="C513" s="63"/>
      <c r="D513" s="63"/>
      <c r="E513" s="63"/>
      <c r="F513" s="63"/>
      <c r="G513" s="63"/>
      <c r="H513" s="63"/>
      <c r="I513" s="63"/>
      <c r="J513" s="63"/>
      <c r="K513" s="63"/>
      <c r="L513" s="63"/>
      <c r="M513" s="63"/>
      <c r="N513" s="63"/>
      <c r="O513" s="63"/>
      <c r="P513" s="63"/>
      <c r="Q513" s="63"/>
      <c r="R513" s="63"/>
      <c r="S513" s="63"/>
      <c r="T513" s="63"/>
      <c r="U513" s="63"/>
      <c r="V513" s="63"/>
      <c r="W513" s="63"/>
      <c r="X513" s="63"/>
      <c r="Y513" s="63"/>
      <c r="Z513" s="63"/>
      <c r="AA513" s="63"/>
      <c r="AB513" s="63"/>
      <c r="AC513" s="63"/>
      <c r="AD513" s="63"/>
      <c r="AE513" s="63"/>
      <c r="AF513" s="63"/>
      <c r="AG513" s="63"/>
      <c r="AH513" s="63"/>
      <c r="AI513" s="63"/>
      <c r="AJ513" s="63"/>
      <c r="AK513" s="63"/>
      <c r="AL513" s="63"/>
      <c r="AM513" s="63"/>
      <c r="AN513" s="63"/>
      <c r="AO513" s="63"/>
      <c r="AP513" s="63"/>
      <c r="AQ513" s="63"/>
      <c r="AR513" s="63"/>
      <c r="AS513" s="63"/>
      <c r="AT513" s="63"/>
      <c r="AU513" s="63"/>
      <c r="AV513" s="63"/>
      <c r="AW513" s="63"/>
      <c r="AX513" s="63"/>
      <c r="AY513" s="63"/>
      <c r="AZ513" s="63"/>
      <c r="BA513" s="63"/>
      <c r="BB513" s="63"/>
      <c r="BC513" s="63"/>
      <c r="BD513" s="63"/>
      <c r="BE513" s="63"/>
      <c r="BF513" s="63"/>
      <c r="BG513" s="63"/>
      <c r="BH513" s="63"/>
      <c r="BI513" s="63"/>
      <c r="BJ513" s="63"/>
      <c r="BK513" s="63"/>
      <c r="BL513" s="63"/>
    </row>
    <row r="514" spans="1:64" ht="15.75" customHeight="1" x14ac:dyDescent="0.2">
      <c r="A514" s="63"/>
      <c r="B514" s="63"/>
      <c r="C514" s="63"/>
      <c r="D514" s="63"/>
      <c r="E514" s="63"/>
      <c r="F514" s="63"/>
      <c r="G514" s="63"/>
      <c r="H514" s="63"/>
      <c r="I514" s="63"/>
      <c r="J514" s="63"/>
      <c r="K514" s="63"/>
      <c r="L514" s="63"/>
      <c r="M514" s="63"/>
      <c r="N514" s="63"/>
      <c r="O514" s="63"/>
      <c r="P514" s="63"/>
      <c r="Q514" s="63"/>
      <c r="R514" s="63"/>
      <c r="S514" s="63"/>
      <c r="T514" s="63"/>
      <c r="U514" s="63"/>
      <c r="V514" s="63"/>
      <c r="W514" s="63"/>
      <c r="X514" s="63"/>
      <c r="Y514" s="63"/>
      <c r="Z514" s="63"/>
      <c r="AA514" s="63"/>
      <c r="AB514" s="63"/>
      <c r="AC514" s="63"/>
      <c r="AD514" s="63"/>
      <c r="AE514" s="63"/>
      <c r="AF514" s="63"/>
      <c r="AG514" s="63"/>
      <c r="AH514" s="63"/>
      <c r="AI514" s="63"/>
      <c r="AJ514" s="63"/>
      <c r="AK514" s="63"/>
      <c r="AL514" s="63"/>
      <c r="AM514" s="63"/>
      <c r="AN514" s="63"/>
      <c r="AO514" s="63"/>
      <c r="AP514" s="63"/>
      <c r="AQ514" s="63"/>
      <c r="AR514" s="63"/>
      <c r="AS514" s="63"/>
      <c r="AT514" s="63"/>
      <c r="AU514" s="63"/>
      <c r="AV514" s="63"/>
      <c r="AW514" s="63"/>
      <c r="AX514" s="63"/>
      <c r="AY514" s="63"/>
      <c r="AZ514" s="63"/>
      <c r="BA514" s="63"/>
      <c r="BB514" s="63"/>
      <c r="BC514" s="63"/>
      <c r="BD514" s="63"/>
      <c r="BE514" s="63"/>
      <c r="BF514" s="63"/>
      <c r="BG514" s="63"/>
      <c r="BH514" s="63"/>
      <c r="BI514" s="63"/>
      <c r="BJ514" s="63"/>
      <c r="BK514" s="63"/>
      <c r="BL514" s="63"/>
    </row>
    <row r="515" spans="1:64" ht="15.75" customHeight="1" x14ac:dyDescent="0.2">
      <c r="A515" s="63"/>
      <c r="B515" s="63"/>
      <c r="C515" s="63"/>
      <c r="D515" s="63"/>
      <c r="E515" s="63"/>
      <c r="F515" s="63"/>
      <c r="G515" s="63"/>
      <c r="H515" s="63"/>
      <c r="I515" s="63"/>
      <c r="J515" s="63"/>
      <c r="K515" s="63"/>
      <c r="L515" s="63"/>
      <c r="M515" s="63"/>
      <c r="N515" s="63"/>
      <c r="O515" s="63"/>
      <c r="P515" s="63"/>
      <c r="Q515" s="63"/>
      <c r="R515" s="63"/>
      <c r="S515" s="63"/>
      <c r="T515" s="63"/>
      <c r="U515" s="63"/>
      <c r="V515" s="63"/>
      <c r="W515" s="63"/>
      <c r="X515" s="63"/>
      <c r="Y515" s="63"/>
      <c r="Z515" s="63"/>
      <c r="AA515" s="63"/>
      <c r="AB515" s="63"/>
      <c r="AC515" s="63"/>
      <c r="AD515" s="63"/>
      <c r="AE515" s="63"/>
      <c r="AF515" s="63"/>
      <c r="AG515" s="63"/>
      <c r="AH515" s="63"/>
      <c r="AI515" s="63"/>
      <c r="AJ515" s="63"/>
      <c r="AK515" s="63"/>
      <c r="AL515" s="63"/>
      <c r="AM515" s="63"/>
      <c r="AN515" s="63"/>
      <c r="AO515" s="63"/>
      <c r="AP515" s="63"/>
      <c r="AQ515" s="63"/>
      <c r="AR515" s="63"/>
      <c r="AS515" s="63"/>
      <c r="AT515" s="63"/>
      <c r="AU515" s="63"/>
      <c r="AV515" s="63"/>
      <c r="AW515" s="63"/>
      <c r="AX515" s="63"/>
      <c r="AY515" s="63"/>
      <c r="AZ515" s="63"/>
      <c r="BA515" s="63"/>
      <c r="BB515" s="63"/>
      <c r="BC515" s="63"/>
      <c r="BD515" s="63"/>
      <c r="BE515" s="63"/>
      <c r="BF515" s="63"/>
      <c r="BG515" s="63"/>
      <c r="BH515" s="63"/>
      <c r="BI515" s="63"/>
      <c r="BJ515" s="63"/>
      <c r="BK515" s="63"/>
      <c r="BL515" s="63"/>
    </row>
    <row r="516" spans="1:64" ht="15.75" customHeight="1" x14ac:dyDescent="0.2">
      <c r="A516" s="63"/>
      <c r="B516" s="63"/>
      <c r="C516" s="63"/>
      <c r="D516" s="63"/>
      <c r="E516" s="63"/>
      <c r="F516" s="63"/>
      <c r="G516" s="63"/>
      <c r="H516" s="63"/>
      <c r="I516" s="63"/>
      <c r="J516" s="63"/>
      <c r="K516" s="63"/>
      <c r="L516" s="63"/>
      <c r="M516" s="63"/>
      <c r="N516" s="63"/>
      <c r="O516" s="63"/>
      <c r="P516" s="63"/>
      <c r="Q516" s="63"/>
      <c r="R516" s="63"/>
      <c r="S516" s="63"/>
      <c r="T516" s="63"/>
      <c r="U516" s="63"/>
      <c r="V516" s="63"/>
      <c r="W516" s="63"/>
      <c r="X516" s="63"/>
      <c r="Y516" s="63"/>
      <c r="Z516" s="63"/>
      <c r="AA516" s="63"/>
      <c r="AB516" s="63"/>
      <c r="AC516" s="63"/>
      <c r="AD516" s="63"/>
      <c r="AE516" s="63"/>
      <c r="AF516" s="63"/>
      <c r="AG516" s="63"/>
      <c r="AH516" s="63"/>
      <c r="AI516" s="63"/>
      <c r="AJ516" s="63"/>
      <c r="AK516" s="63"/>
      <c r="AL516" s="63"/>
      <c r="AM516" s="63"/>
      <c r="AN516" s="63"/>
      <c r="AO516" s="63"/>
      <c r="AP516" s="63"/>
      <c r="AQ516" s="63"/>
      <c r="AR516" s="63"/>
      <c r="AS516" s="63"/>
      <c r="AT516" s="63"/>
      <c r="AU516" s="63"/>
      <c r="AV516" s="63"/>
      <c r="AW516" s="63"/>
      <c r="AX516" s="63"/>
      <c r="AY516" s="63"/>
      <c r="AZ516" s="63"/>
      <c r="BA516" s="63"/>
      <c r="BB516" s="63"/>
      <c r="BC516" s="63"/>
      <c r="BD516" s="63"/>
      <c r="BE516" s="63"/>
      <c r="BF516" s="63"/>
      <c r="BG516" s="63"/>
      <c r="BH516" s="63"/>
      <c r="BI516" s="63"/>
      <c r="BJ516" s="63"/>
      <c r="BK516" s="63"/>
      <c r="BL516" s="63"/>
    </row>
    <row r="517" spans="1:64" ht="15.75" customHeight="1" x14ac:dyDescent="0.2">
      <c r="A517" s="63"/>
      <c r="B517" s="63"/>
      <c r="C517" s="63"/>
      <c r="D517" s="63"/>
      <c r="E517" s="63"/>
      <c r="F517" s="63"/>
      <c r="G517" s="63"/>
      <c r="H517" s="63"/>
      <c r="I517" s="63"/>
      <c r="J517" s="63"/>
      <c r="K517" s="63"/>
      <c r="L517" s="63"/>
      <c r="M517" s="63"/>
      <c r="N517" s="63"/>
      <c r="O517" s="63"/>
      <c r="P517" s="63"/>
      <c r="Q517" s="63"/>
      <c r="R517" s="63"/>
      <c r="S517" s="63"/>
      <c r="T517" s="63"/>
      <c r="U517" s="63"/>
      <c r="V517" s="63"/>
      <c r="W517" s="63"/>
      <c r="X517" s="63"/>
      <c r="Y517" s="63"/>
      <c r="Z517" s="63"/>
      <c r="AA517" s="63"/>
      <c r="AB517" s="63"/>
      <c r="AC517" s="63"/>
      <c r="AD517" s="63"/>
      <c r="AE517" s="63"/>
      <c r="AF517" s="63"/>
      <c r="AG517" s="63"/>
      <c r="AH517" s="63"/>
      <c r="AI517" s="63"/>
      <c r="AJ517" s="63"/>
      <c r="AK517" s="63"/>
      <c r="AL517" s="63"/>
      <c r="AM517" s="63"/>
      <c r="AN517" s="63"/>
      <c r="AO517" s="63"/>
      <c r="AP517" s="63"/>
      <c r="AQ517" s="63"/>
      <c r="AR517" s="63"/>
      <c r="AS517" s="63"/>
      <c r="AT517" s="63"/>
      <c r="AU517" s="63"/>
      <c r="AV517" s="63"/>
      <c r="AW517" s="63"/>
      <c r="AX517" s="63"/>
      <c r="AY517" s="63"/>
      <c r="AZ517" s="63"/>
      <c r="BA517" s="63"/>
      <c r="BB517" s="63"/>
      <c r="BC517" s="63"/>
      <c r="BD517" s="63"/>
      <c r="BE517" s="63"/>
      <c r="BF517" s="63"/>
      <c r="BG517" s="63"/>
      <c r="BH517" s="63"/>
      <c r="BI517" s="63"/>
      <c r="BJ517" s="63"/>
      <c r="BK517" s="63"/>
      <c r="BL517" s="63"/>
    </row>
    <row r="518" spans="1:64" ht="15.75" customHeight="1" x14ac:dyDescent="0.2">
      <c r="A518" s="63"/>
      <c r="B518" s="63"/>
      <c r="C518" s="63"/>
      <c r="D518" s="63"/>
      <c r="E518" s="63"/>
      <c r="F518" s="63"/>
      <c r="G518" s="63"/>
      <c r="H518" s="63"/>
      <c r="I518" s="63"/>
      <c r="J518" s="63"/>
      <c r="K518" s="63"/>
      <c r="L518" s="63"/>
      <c r="M518" s="63"/>
      <c r="N518" s="63"/>
      <c r="O518" s="63"/>
      <c r="P518" s="63"/>
      <c r="Q518" s="63"/>
      <c r="R518" s="63"/>
      <c r="S518" s="63"/>
      <c r="T518" s="63"/>
      <c r="U518" s="63"/>
      <c r="V518" s="63"/>
      <c r="W518" s="63"/>
      <c r="X518" s="63"/>
      <c r="Y518" s="63"/>
      <c r="Z518" s="63"/>
      <c r="AA518" s="63"/>
      <c r="AB518" s="63"/>
      <c r="AC518" s="63"/>
      <c r="AD518" s="63"/>
      <c r="AE518" s="63"/>
      <c r="AF518" s="63"/>
      <c r="AG518" s="63"/>
      <c r="AH518" s="63"/>
      <c r="AI518" s="63"/>
      <c r="AJ518" s="63"/>
      <c r="AK518" s="63"/>
      <c r="AL518" s="63"/>
      <c r="AM518" s="63"/>
      <c r="AN518" s="63"/>
      <c r="AO518" s="63"/>
      <c r="AP518" s="63"/>
      <c r="AQ518" s="63"/>
      <c r="AR518" s="63"/>
      <c r="AS518" s="63"/>
      <c r="AT518" s="63"/>
      <c r="AU518" s="63"/>
      <c r="AV518" s="63"/>
      <c r="AW518" s="63"/>
      <c r="AX518" s="63"/>
      <c r="AY518" s="63"/>
      <c r="AZ518" s="63"/>
      <c r="BA518" s="63"/>
      <c r="BB518" s="63"/>
      <c r="BC518" s="63"/>
      <c r="BD518" s="63"/>
      <c r="BE518" s="63"/>
      <c r="BF518" s="63"/>
      <c r="BG518" s="63"/>
      <c r="BH518" s="63"/>
      <c r="BI518" s="63"/>
      <c r="BJ518" s="63"/>
      <c r="BK518" s="63"/>
      <c r="BL518" s="63"/>
    </row>
    <row r="519" spans="1:64" ht="15.75" customHeight="1" x14ac:dyDescent="0.2">
      <c r="A519" s="63"/>
      <c r="B519" s="63"/>
      <c r="C519" s="63"/>
      <c r="D519" s="63"/>
      <c r="E519" s="63"/>
      <c r="F519" s="63"/>
      <c r="G519" s="63"/>
      <c r="H519" s="63"/>
      <c r="I519" s="63"/>
      <c r="J519" s="63"/>
      <c r="K519" s="63"/>
      <c r="L519" s="63"/>
      <c r="M519" s="63"/>
      <c r="N519" s="63"/>
      <c r="O519" s="63"/>
      <c r="P519" s="63"/>
      <c r="Q519" s="63"/>
      <c r="R519" s="63"/>
      <c r="S519" s="63"/>
      <c r="T519" s="63"/>
      <c r="U519" s="63"/>
      <c r="V519" s="63"/>
      <c r="W519" s="63"/>
      <c r="X519" s="63"/>
      <c r="Y519" s="63"/>
      <c r="Z519" s="63"/>
      <c r="AA519" s="63"/>
      <c r="AB519" s="63"/>
      <c r="AC519" s="63"/>
      <c r="AD519" s="63"/>
      <c r="AE519" s="63"/>
      <c r="AF519" s="63"/>
      <c r="AG519" s="63"/>
      <c r="AH519" s="63"/>
      <c r="AI519" s="63"/>
      <c r="AJ519" s="63"/>
      <c r="AK519" s="63"/>
      <c r="AL519" s="63"/>
      <c r="AM519" s="63"/>
      <c r="AN519" s="63"/>
      <c r="AO519" s="63"/>
      <c r="AP519" s="63"/>
      <c r="AQ519" s="63"/>
      <c r="AR519" s="63"/>
      <c r="AS519" s="63"/>
      <c r="AT519" s="63"/>
      <c r="AU519" s="63"/>
      <c r="AV519" s="63"/>
      <c r="AW519" s="63"/>
      <c r="AX519" s="63"/>
      <c r="AY519" s="63"/>
      <c r="AZ519" s="63"/>
      <c r="BA519" s="63"/>
      <c r="BB519" s="63"/>
      <c r="BC519" s="63"/>
      <c r="BD519" s="63"/>
      <c r="BE519" s="63"/>
      <c r="BF519" s="63"/>
      <c r="BG519" s="63"/>
      <c r="BH519" s="63"/>
      <c r="BI519" s="63"/>
      <c r="BJ519" s="63"/>
      <c r="BK519" s="63"/>
      <c r="BL519" s="63"/>
    </row>
    <row r="520" spans="1:64" ht="15.75" customHeight="1" x14ac:dyDescent="0.2">
      <c r="A520" s="63"/>
      <c r="B520" s="63"/>
      <c r="C520" s="63"/>
      <c r="D520" s="63"/>
      <c r="E520" s="63"/>
      <c r="F520" s="63"/>
      <c r="G520" s="63"/>
      <c r="H520" s="63"/>
      <c r="I520" s="63"/>
      <c r="J520" s="63"/>
      <c r="K520" s="63"/>
      <c r="L520" s="63"/>
      <c r="M520" s="63"/>
      <c r="N520" s="63"/>
      <c r="O520" s="63"/>
      <c r="P520" s="63"/>
      <c r="Q520" s="63"/>
      <c r="R520" s="63"/>
      <c r="S520" s="63"/>
      <c r="T520" s="63"/>
      <c r="U520" s="63"/>
      <c r="V520" s="63"/>
      <c r="W520" s="63"/>
      <c r="X520" s="63"/>
      <c r="Y520" s="63"/>
      <c r="Z520" s="63"/>
      <c r="AA520" s="63"/>
      <c r="AB520" s="63"/>
      <c r="AC520" s="63"/>
      <c r="AD520" s="63"/>
      <c r="AE520" s="63"/>
      <c r="AF520" s="63"/>
      <c r="AG520" s="63"/>
      <c r="AH520" s="63"/>
      <c r="AI520" s="63"/>
      <c r="AJ520" s="63"/>
      <c r="AK520" s="63"/>
      <c r="AL520" s="63"/>
      <c r="AM520" s="63"/>
      <c r="AN520" s="63"/>
      <c r="AO520" s="63"/>
      <c r="AP520" s="63"/>
      <c r="AQ520" s="63"/>
      <c r="AR520" s="63"/>
      <c r="AS520" s="63"/>
      <c r="AT520" s="63"/>
      <c r="AU520" s="63"/>
      <c r="AV520" s="63"/>
      <c r="AW520" s="63"/>
      <c r="AX520" s="63"/>
      <c r="AY520" s="63"/>
      <c r="AZ520" s="63"/>
      <c r="BA520" s="63"/>
      <c r="BB520" s="63"/>
      <c r="BC520" s="63"/>
      <c r="BD520" s="63"/>
      <c r="BE520" s="63"/>
      <c r="BF520" s="63"/>
      <c r="BG520" s="63"/>
      <c r="BH520" s="63"/>
      <c r="BI520" s="63"/>
      <c r="BJ520" s="63"/>
      <c r="BK520" s="63"/>
      <c r="BL520" s="63"/>
    </row>
    <row r="521" spans="1:64" ht="15.75" customHeight="1" x14ac:dyDescent="0.2">
      <c r="A521" s="63"/>
      <c r="B521" s="63"/>
      <c r="C521" s="63"/>
      <c r="D521" s="63"/>
      <c r="E521" s="63"/>
      <c r="F521" s="63"/>
      <c r="G521" s="63"/>
      <c r="H521" s="63"/>
      <c r="I521" s="63"/>
      <c r="J521" s="63"/>
      <c r="K521" s="63"/>
      <c r="L521" s="63"/>
      <c r="M521" s="63"/>
      <c r="N521" s="63"/>
      <c r="O521" s="63"/>
      <c r="P521" s="63"/>
      <c r="Q521" s="63"/>
      <c r="R521" s="63"/>
      <c r="S521" s="63"/>
      <c r="T521" s="63"/>
      <c r="U521" s="63"/>
      <c r="V521" s="63"/>
      <c r="W521" s="63"/>
      <c r="X521" s="63"/>
      <c r="Y521" s="63"/>
      <c r="Z521" s="63"/>
      <c r="AA521" s="63"/>
      <c r="AB521" s="63"/>
      <c r="AC521" s="63"/>
      <c r="AD521" s="63"/>
      <c r="AE521" s="63"/>
      <c r="AF521" s="63"/>
      <c r="AG521" s="63"/>
      <c r="AH521" s="63"/>
      <c r="AI521" s="63"/>
      <c r="AJ521" s="63"/>
      <c r="AK521" s="63"/>
      <c r="AL521" s="63"/>
      <c r="AM521" s="63"/>
      <c r="AN521" s="63"/>
      <c r="AO521" s="63"/>
      <c r="AP521" s="63"/>
      <c r="AQ521" s="63"/>
      <c r="AR521" s="63"/>
      <c r="AS521" s="63"/>
      <c r="AT521" s="63"/>
      <c r="AU521" s="63"/>
      <c r="AV521" s="63"/>
      <c r="AW521" s="63"/>
      <c r="AX521" s="63"/>
      <c r="AY521" s="63"/>
      <c r="AZ521" s="63"/>
      <c r="BA521" s="63"/>
      <c r="BB521" s="63"/>
      <c r="BC521" s="63"/>
      <c r="BD521" s="63"/>
      <c r="BE521" s="63"/>
      <c r="BF521" s="63"/>
      <c r="BG521" s="63"/>
      <c r="BH521" s="63"/>
      <c r="BI521" s="63"/>
      <c r="BJ521" s="63"/>
      <c r="BK521" s="63"/>
      <c r="BL521" s="63"/>
    </row>
    <row r="522" spans="1:64" ht="15.75" customHeight="1" x14ac:dyDescent="0.2">
      <c r="A522" s="63"/>
      <c r="B522" s="63"/>
      <c r="C522" s="63"/>
      <c r="D522" s="63"/>
      <c r="E522" s="63"/>
      <c r="F522" s="63"/>
      <c r="G522" s="63"/>
      <c r="H522" s="63"/>
      <c r="I522" s="63"/>
      <c r="J522" s="63"/>
      <c r="K522" s="63"/>
      <c r="L522" s="63"/>
      <c r="M522" s="63"/>
      <c r="N522" s="63"/>
      <c r="O522" s="63"/>
      <c r="P522" s="63"/>
      <c r="Q522" s="63"/>
      <c r="R522" s="63"/>
      <c r="S522" s="63"/>
      <c r="T522" s="63"/>
      <c r="U522" s="63"/>
      <c r="V522" s="63"/>
      <c r="W522" s="63"/>
      <c r="X522" s="63"/>
      <c r="Y522" s="63"/>
      <c r="Z522" s="63"/>
      <c r="AA522" s="63"/>
      <c r="AB522" s="63"/>
      <c r="AC522" s="63"/>
      <c r="AD522" s="63"/>
      <c r="AE522" s="63"/>
      <c r="AF522" s="63"/>
      <c r="AG522" s="63"/>
      <c r="AH522" s="63"/>
      <c r="AI522" s="63"/>
      <c r="AJ522" s="63"/>
      <c r="AK522" s="63"/>
      <c r="AL522" s="63"/>
      <c r="AM522" s="63"/>
      <c r="AN522" s="63"/>
      <c r="AO522" s="63"/>
      <c r="AP522" s="63"/>
      <c r="AQ522" s="63"/>
      <c r="AR522" s="63"/>
      <c r="AS522" s="63"/>
      <c r="AT522" s="63"/>
      <c r="AU522" s="63"/>
      <c r="AV522" s="63"/>
      <c r="AW522" s="63"/>
      <c r="AX522" s="63"/>
      <c r="AY522" s="63"/>
      <c r="AZ522" s="63"/>
      <c r="BA522" s="63"/>
      <c r="BB522" s="63"/>
      <c r="BC522" s="63"/>
      <c r="BD522" s="63"/>
      <c r="BE522" s="63"/>
      <c r="BF522" s="63"/>
      <c r="BG522" s="63"/>
      <c r="BH522" s="63"/>
      <c r="BI522" s="63"/>
      <c r="BJ522" s="63"/>
      <c r="BK522" s="63"/>
      <c r="BL522" s="63"/>
    </row>
    <row r="523" spans="1:64" ht="15.75" customHeight="1" x14ac:dyDescent="0.2">
      <c r="A523" s="63"/>
      <c r="B523" s="63"/>
      <c r="C523" s="63"/>
      <c r="D523" s="63"/>
      <c r="E523" s="63"/>
      <c r="F523" s="63"/>
      <c r="G523" s="63"/>
      <c r="H523" s="63"/>
      <c r="I523" s="63"/>
      <c r="J523" s="63"/>
      <c r="K523" s="63"/>
      <c r="L523" s="63"/>
      <c r="M523" s="63"/>
      <c r="N523" s="63"/>
      <c r="O523" s="63"/>
      <c r="P523" s="63"/>
      <c r="Q523" s="63"/>
      <c r="R523" s="63"/>
      <c r="S523" s="63"/>
      <c r="T523" s="63"/>
      <c r="U523" s="63"/>
      <c r="V523" s="63"/>
      <c r="W523" s="63"/>
      <c r="X523" s="63"/>
      <c r="Y523" s="63"/>
      <c r="Z523" s="63"/>
      <c r="AA523" s="63"/>
      <c r="AB523" s="63"/>
      <c r="AC523" s="63"/>
      <c r="AD523" s="63"/>
      <c r="AE523" s="63"/>
      <c r="AF523" s="63"/>
      <c r="AG523" s="63"/>
      <c r="AH523" s="63"/>
      <c r="AI523" s="63"/>
      <c r="AJ523" s="63"/>
      <c r="AK523" s="63"/>
      <c r="AL523" s="63"/>
      <c r="AM523" s="63"/>
      <c r="AN523" s="63"/>
      <c r="AO523" s="63"/>
      <c r="AP523" s="63"/>
      <c r="AQ523" s="63"/>
      <c r="AR523" s="63"/>
      <c r="AS523" s="63"/>
      <c r="AT523" s="63"/>
      <c r="AU523" s="63"/>
      <c r="AV523" s="63"/>
      <c r="AW523" s="63"/>
      <c r="AX523" s="63"/>
      <c r="AY523" s="63"/>
      <c r="AZ523" s="63"/>
      <c r="BA523" s="63"/>
      <c r="BB523" s="63"/>
      <c r="BC523" s="63"/>
      <c r="BD523" s="63"/>
      <c r="BE523" s="63"/>
      <c r="BF523" s="63"/>
      <c r="BG523" s="63"/>
      <c r="BH523" s="63"/>
      <c r="BI523" s="63"/>
      <c r="BJ523" s="63"/>
      <c r="BK523" s="63"/>
      <c r="BL523" s="63"/>
    </row>
    <row r="524" spans="1:64" ht="15.75" customHeight="1" x14ac:dyDescent="0.2">
      <c r="A524" s="63"/>
      <c r="B524" s="63"/>
      <c r="C524" s="63"/>
      <c r="D524" s="63"/>
      <c r="E524" s="63"/>
      <c r="F524" s="63"/>
      <c r="G524" s="63"/>
      <c r="H524" s="63"/>
      <c r="I524" s="63"/>
      <c r="J524" s="63"/>
      <c r="K524" s="63"/>
      <c r="L524" s="63"/>
      <c r="M524" s="63"/>
      <c r="N524" s="63"/>
      <c r="O524" s="63"/>
      <c r="P524" s="63"/>
      <c r="Q524" s="63"/>
      <c r="R524" s="63"/>
      <c r="S524" s="63"/>
      <c r="T524" s="63"/>
      <c r="U524" s="63"/>
      <c r="V524" s="63"/>
      <c r="W524" s="63"/>
      <c r="X524" s="63"/>
      <c r="Y524" s="63"/>
      <c r="Z524" s="63"/>
      <c r="AA524" s="63"/>
      <c r="AB524" s="63"/>
      <c r="AC524" s="63"/>
      <c r="AD524" s="63"/>
      <c r="AE524" s="63"/>
      <c r="AF524" s="63"/>
      <c r="AG524" s="63"/>
      <c r="AH524" s="63"/>
      <c r="AI524" s="63"/>
      <c r="AJ524" s="63"/>
      <c r="AK524" s="63"/>
      <c r="AL524" s="63"/>
      <c r="AM524" s="63"/>
      <c r="AN524" s="63"/>
      <c r="AO524" s="63"/>
      <c r="AP524" s="63"/>
      <c r="AQ524" s="63"/>
      <c r="AR524" s="63"/>
      <c r="AS524" s="63"/>
      <c r="AT524" s="63"/>
      <c r="AU524" s="63"/>
      <c r="AV524" s="63"/>
      <c r="AW524" s="63"/>
      <c r="AX524" s="63"/>
      <c r="AY524" s="63"/>
      <c r="AZ524" s="63"/>
      <c r="BA524" s="63"/>
      <c r="BB524" s="63"/>
      <c r="BC524" s="63"/>
      <c r="BD524" s="63"/>
      <c r="BE524" s="63"/>
      <c r="BF524" s="63"/>
      <c r="BG524" s="63"/>
      <c r="BH524" s="63"/>
      <c r="BI524" s="63"/>
      <c r="BJ524" s="63"/>
      <c r="BK524" s="63"/>
      <c r="BL524" s="63"/>
    </row>
    <row r="525" spans="1:64" ht="15.75" customHeight="1" x14ac:dyDescent="0.2">
      <c r="A525" s="63"/>
      <c r="B525" s="63"/>
      <c r="C525" s="63"/>
      <c r="D525" s="63"/>
      <c r="E525" s="63"/>
      <c r="F525" s="63"/>
      <c r="G525" s="63"/>
      <c r="H525" s="63"/>
      <c r="I525" s="63"/>
      <c r="J525" s="63"/>
      <c r="K525" s="63"/>
      <c r="L525" s="63"/>
      <c r="M525" s="63"/>
      <c r="N525" s="63"/>
      <c r="O525" s="63"/>
      <c r="P525" s="63"/>
      <c r="Q525" s="63"/>
      <c r="R525" s="63"/>
      <c r="S525" s="63"/>
      <c r="T525" s="63"/>
      <c r="U525" s="63"/>
      <c r="V525" s="63"/>
      <c r="W525" s="63"/>
      <c r="X525" s="63"/>
      <c r="Y525" s="63"/>
      <c r="Z525" s="63"/>
      <c r="AA525" s="63"/>
      <c r="AB525" s="63"/>
      <c r="AC525" s="63"/>
      <c r="AD525" s="63"/>
      <c r="AE525" s="63"/>
      <c r="AF525" s="63"/>
      <c r="AG525" s="63"/>
      <c r="AH525" s="63"/>
      <c r="AI525" s="63"/>
      <c r="AJ525" s="63"/>
      <c r="AK525" s="63"/>
      <c r="AL525" s="63"/>
      <c r="AM525" s="63"/>
      <c r="AN525" s="63"/>
      <c r="AO525" s="63"/>
      <c r="AP525" s="63"/>
      <c r="AQ525" s="63"/>
      <c r="AR525" s="63"/>
      <c r="AS525" s="63"/>
      <c r="AT525" s="63"/>
      <c r="AU525" s="63"/>
      <c r="AV525" s="63"/>
      <c r="AW525" s="63"/>
      <c r="AX525" s="63"/>
      <c r="AY525" s="63"/>
      <c r="AZ525" s="63"/>
      <c r="BA525" s="63"/>
      <c r="BB525" s="63"/>
      <c r="BC525" s="63"/>
      <c r="BD525" s="63"/>
      <c r="BE525" s="63"/>
      <c r="BF525" s="63"/>
      <c r="BG525" s="63"/>
      <c r="BH525" s="63"/>
      <c r="BI525" s="63"/>
      <c r="BJ525" s="63"/>
      <c r="BK525" s="63"/>
      <c r="BL525" s="63"/>
    </row>
    <row r="526" spans="1:64" ht="15.75" customHeight="1" x14ac:dyDescent="0.2">
      <c r="A526" s="63"/>
      <c r="B526" s="63"/>
      <c r="C526" s="63"/>
      <c r="D526" s="63"/>
      <c r="E526" s="63"/>
      <c r="F526" s="63"/>
      <c r="G526" s="63"/>
      <c r="H526" s="63"/>
      <c r="I526" s="63"/>
      <c r="J526" s="63"/>
      <c r="K526" s="63"/>
      <c r="L526" s="63"/>
      <c r="M526" s="63"/>
      <c r="N526" s="63"/>
      <c r="O526" s="63"/>
      <c r="P526" s="63"/>
      <c r="Q526" s="63"/>
      <c r="R526" s="63"/>
      <c r="S526" s="63"/>
      <c r="T526" s="63"/>
      <c r="U526" s="63"/>
      <c r="V526" s="63"/>
      <c r="W526" s="63"/>
      <c r="X526" s="63"/>
      <c r="Y526" s="63"/>
      <c r="Z526" s="63"/>
      <c r="AA526" s="63"/>
      <c r="AB526" s="63"/>
      <c r="AC526" s="63"/>
      <c r="AD526" s="63"/>
      <c r="AE526" s="63"/>
      <c r="AF526" s="63"/>
      <c r="AG526" s="63"/>
      <c r="AH526" s="63"/>
      <c r="AI526" s="63"/>
      <c r="AJ526" s="63"/>
      <c r="AK526" s="63"/>
      <c r="AL526" s="63"/>
      <c r="AM526" s="63"/>
      <c r="AN526" s="63"/>
      <c r="AO526" s="63"/>
      <c r="AP526" s="63"/>
      <c r="AQ526" s="63"/>
      <c r="AR526" s="63"/>
      <c r="AS526" s="63"/>
      <c r="AT526" s="63"/>
      <c r="AU526" s="63"/>
      <c r="AV526" s="63"/>
      <c r="AW526" s="63"/>
      <c r="AX526" s="63"/>
      <c r="AY526" s="63"/>
      <c r="AZ526" s="63"/>
      <c r="BA526" s="63"/>
      <c r="BB526" s="63"/>
      <c r="BC526" s="63"/>
      <c r="BD526" s="63"/>
      <c r="BE526" s="63"/>
      <c r="BF526" s="63"/>
      <c r="BG526" s="63"/>
      <c r="BH526" s="63"/>
      <c r="BI526" s="63"/>
      <c r="BJ526" s="63"/>
      <c r="BK526" s="63"/>
      <c r="BL526" s="63"/>
    </row>
    <row r="527" spans="1:64" ht="15.75" customHeight="1" x14ac:dyDescent="0.2">
      <c r="A527" s="63"/>
      <c r="B527" s="63"/>
      <c r="C527" s="63"/>
      <c r="D527" s="63"/>
      <c r="E527" s="63"/>
      <c r="F527" s="63"/>
      <c r="G527" s="63"/>
      <c r="H527" s="63"/>
      <c r="I527" s="63"/>
      <c r="J527" s="63"/>
      <c r="K527" s="63"/>
      <c r="L527" s="63"/>
      <c r="M527" s="63"/>
      <c r="N527" s="63"/>
      <c r="O527" s="63"/>
      <c r="P527" s="63"/>
      <c r="Q527" s="63"/>
      <c r="R527" s="63"/>
      <c r="S527" s="63"/>
      <c r="T527" s="63"/>
      <c r="U527" s="63"/>
      <c r="V527" s="63"/>
      <c r="W527" s="63"/>
      <c r="X527" s="63"/>
      <c r="Y527" s="63"/>
      <c r="Z527" s="63"/>
      <c r="AA527" s="63"/>
      <c r="AB527" s="63"/>
      <c r="AC527" s="63"/>
      <c r="AD527" s="63"/>
      <c r="AE527" s="63"/>
      <c r="AF527" s="63"/>
      <c r="AG527" s="63"/>
      <c r="AH527" s="63"/>
      <c r="AI527" s="63"/>
      <c r="AJ527" s="63"/>
      <c r="AK527" s="63"/>
      <c r="AL527" s="63"/>
      <c r="AM527" s="63"/>
      <c r="AN527" s="63"/>
      <c r="AO527" s="63"/>
      <c r="AP527" s="63"/>
      <c r="AQ527" s="63"/>
      <c r="AR527" s="63"/>
      <c r="AS527" s="63"/>
      <c r="AT527" s="63"/>
      <c r="AU527" s="63"/>
      <c r="AV527" s="63"/>
      <c r="AW527" s="63"/>
      <c r="AX527" s="63"/>
      <c r="AY527" s="63"/>
      <c r="AZ527" s="63"/>
      <c r="BA527" s="63"/>
      <c r="BB527" s="63"/>
      <c r="BC527" s="63"/>
      <c r="BD527" s="63"/>
      <c r="BE527" s="63"/>
      <c r="BF527" s="63"/>
      <c r="BG527" s="63"/>
      <c r="BH527" s="63"/>
      <c r="BI527" s="63"/>
      <c r="BJ527" s="63"/>
      <c r="BK527" s="63"/>
      <c r="BL527" s="63"/>
    </row>
    <row r="528" spans="1:64" ht="15.75" customHeight="1" x14ac:dyDescent="0.2">
      <c r="A528" s="63"/>
      <c r="B528" s="63"/>
      <c r="C528" s="63"/>
      <c r="D528" s="63"/>
      <c r="E528" s="63"/>
      <c r="F528" s="63"/>
      <c r="G528" s="63"/>
      <c r="H528" s="63"/>
      <c r="I528" s="63"/>
      <c r="J528" s="63"/>
      <c r="K528" s="63"/>
      <c r="L528" s="63"/>
      <c r="M528" s="63"/>
      <c r="N528" s="63"/>
      <c r="O528" s="63"/>
      <c r="P528" s="63"/>
      <c r="Q528" s="63"/>
      <c r="R528" s="63"/>
      <c r="S528" s="63"/>
      <c r="T528" s="63"/>
      <c r="U528" s="63"/>
      <c r="V528" s="63"/>
      <c r="W528" s="63"/>
      <c r="X528" s="63"/>
      <c r="Y528" s="63"/>
      <c r="Z528" s="63"/>
      <c r="AA528" s="63"/>
      <c r="AB528" s="63"/>
      <c r="AC528" s="63"/>
      <c r="AD528" s="63"/>
      <c r="AE528" s="63"/>
      <c r="AF528" s="63"/>
      <c r="AG528" s="63"/>
      <c r="AH528" s="63"/>
      <c r="AI528" s="63"/>
      <c r="AJ528" s="63"/>
      <c r="AK528" s="63"/>
      <c r="AL528" s="63"/>
      <c r="AM528" s="63"/>
      <c r="AN528" s="63"/>
      <c r="AO528" s="63"/>
      <c r="AP528" s="63"/>
      <c r="AQ528" s="63"/>
      <c r="AR528" s="63"/>
      <c r="AS528" s="63"/>
      <c r="AT528" s="63"/>
      <c r="AU528" s="63"/>
      <c r="AV528" s="63"/>
      <c r="AW528" s="63"/>
      <c r="AX528" s="63"/>
      <c r="AY528" s="63"/>
      <c r="AZ528" s="63"/>
      <c r="BA528" s="63"/>
      <c r="BB528" s="63"/>
      <c r="BC528" s="63"/>
      <c r="BD528" s="63"/>
      <c r="BE528" s="63"/>
      <c r="BF528" s="63"/>
      <c r="BG528" s="63"/>
      <c r="BH528" s="63"/>
      <c r="BI528" s="63"/>
      <c r="BJ528" s="63"/>
      <c r="BK528" s="63"/>
      <c r="BL528" s="63"/>
    </row>
    <row r="529" spans="1:64" ht="15.75" customHeight="1" x14ac:dyDescent="0.2">
      <c r="A529" s="63"/>
      <c r="B529" s="63"/>
      <c r="C529" s="63"/>
      <c r="D529" s="63"/>
      <c r="E529" s="63"/>
      <c r="F529" s="63"/>
      <c r="G529" s="63"/>
      <c r="H529" s="63"/>
      <c r="I529" s="63"/>
      <c r="J529" s="63"/>
      <c r="K529" s="63"/>
      <c r="L529" s="63"/>
      <c r="M529" s="63"/>
      <c r="N529" s="63"/>
      <c r="O529" s="63"/>
      <c r="P529" s="63"/>
      <c r="Q529" s="63"/>
      <c r="R529" s="63"/>
      <c r="S529" s="63"/>
      <c r="T529" s="63"/>
      <c r="U529" s="63"/>
      <c r="V529" s="63"/>
      <c r="W529" s="63"/>
      <c r="X529" s="63"/>
      <c r="Y529" s="63"/>
      <c r="Z529" s="63"/>
      <c r="AA529" s="63"/>
      <c r="AB529" s="63"/>
      <c r="AC529" s="63"/>
      <c r="AD529" s="63"/>
      <c r="AE529" s="63"/>
      <c r="AF529" s="63"/>
      <c r="AG529" s="63"/>
      <c r="AH529" s="63"/>
      <c r="AI529" s="63"/>
      <c r="AJ529" s="63"/>
      <c r="AK529" s="63"/>
      <c r="AL529" s="63"/>
      <c r="AM529" s="63"/>
      <c r="AN529" s="63"/>
      <c r="AO529" s="63"/>
      <c r="AP529" s="63"/>
      <c r="AQ529" s="63"/>
      <c r="AR529" s="63"/>
      <c r="AS529" s="63"/>
      <c r="AT529" s="63"/>
      <c r="AU529" s="63"/>
      <c r="AV529" s="63"/>
      <c r="AW529" s="63"/>
      <c r="AX529" s="63"/>
      <c r="AY529" s="63"/>
      <c r="AZ529" s="63"/>
      <c r="BA529" s="63"/>
      <c r="BB529" s="63"/>
      <c r="BC529" s="63"/>
      <c r="BD529" s="63"/>
      <c r="BE529" s="63"/>
      <c r="BF529" s="63"/>
      <c r="BG529" s="63"/>
      <c r="BH529" s="63"/>
      <c r="BI529" s="63"/>
      <c r="BJ529" s="63"/>
      <c r="BK529" s="63"/>
      <c r="BL529" s="63"/>
    </row>
    <row r="530" spans="1:64" ht="15.75" customHeight="1" x14ac:dyDescent="0.2">
      <c r="A530" s="63"/>
      <c r="B530" s="63"/>
      <c r="C530" s="63"/>
      <c r="D530" s="63"/>
      <c r="E530" s="63"/>
      <c r="F530" s="63"/>
      <c r="G530" s="63"/>
      <c r="H530" s="63"/>
      <c r="I530" s="63"/>
      <c r="J530" s="63"/>
      <c r="K530" s="63"/>
      <c r="L530" s="63"/>
      <c r="M530" s="63"/>
      <c r="N530" s="63"/>
      <c r="O530" s="63"/>
      <c r="P530" s="63"/>
      <c r="Q530" s="63"/>
      <c r="R530" s="63"/>
      <c r="S530" s="63"/>
      <c r="T530" s="63"/>
      <c r="U530" s="63"/>
      <c r="V530" s="63"/>
      <c r="W530" s="63"/>
      <c r="X530" s="63"/>
      <c r="Y530" s="63"/>
      <c r="Z530" s="63"/>
      <c r="AA530" s="63"/>
      <c r="AB530" s="63"/>
      <c r="AC530" s="63"/>
      <c r="AD530" s="63"/>
      <c r="AE530" s="63"/>
      <c r="AF530" s="63"/>
      <c r="AG530" s="63"/>
      <c r="AH530" s="63"/>
      <c r="AI530" s="63"/>
      <c r="AJ530" s="63"/>
      <c r="AK530" s="63"/>
      <c r="AL530" s="63"/>
      <c r="AM530" s="63"/>
      <c r="AN530" s="63"/>
      <c r="AO530" s="63"/>
      <c r="AP530" s="63"/>
      <c r="AQ530" s="63"/>
      <c r="AR530" s="63"/>
      <c r="AS530" s="63"/>
      <c r="AT530" s="63"/>
      <c r="AU530" s="63"/>
      <c r="AV530" s="63"/>
      <c r="AW530" s="63"/>
      <c r="AX530" s="63"/>
      <c r="AY530" s="63"/>
      <c r="AZ530" s="63"/>
      <c r="BA530" s="63"/>
      <c r="BB530" s="63"/>
      <c r="BC530" s="63"/>
      <c r="BD530" s="63"/>
      <c r="BE530" s="63"/>
      <c r="BF530" s="63"/>
      <c r="BG530" s="63"/>
      <c r="BH530" s="63"/>
      <c r="BI530" s="63"/>
      <c r="BJ530" s="63"/>
      <c r="BK530" s="63"/>
      <c r="BL530" s="63"/>
    </row>
    <row r="531" spans="1:64" ht="15.75" customHeight="1" x14ac:dyDescent="0.2">
      <c r="A531" s="63"/>
      <c r="B531" s="63"/>
      <c r="C531" s="63"/>
      <c r="D531" s="63"/>
      <c r="E531" s="63"/>
      <c r="F531" s="63"/>
      <c r="G531" s="63"/>
      <c r="H531" s="63"/>
      <c r="I531" s="63"/>
      <c r="J531" s="63"/>
      <c r="K531" s="63"/>
      <c r="L531" s="63"/>
      <c r="M531" s="63"/>
      <c r="N531" s="63"/>
      <c r="O531" s="63"/>
      <c r="P531" s="63"/>
      <c r="Q531" s="63"/>
      <c r="R531" s="63"/>
      <c r="S531" s="63"/>
      <c r="T531" s="63"/>
      <c r="U531" s="63"/>
      <c r="V531" s="63"/>
      <c r="W531" s="63"/>
      <c r="X531" s="63"/>
      <c r="Y531" s="63"/>
      <c r="Z531" s="63"/>
      <c r="AA531" s="63"/>
      <c r="AB531" s="63"/>
      <c r="AC531" s="63"/>
      <c r="AD531" s="63"/>
      <c r="AE531" s="63"/>
      <c r="AF531" s="63"/>
      <c r="AG531" s="63"/>
      <c r="AH531" s="63"/>
      <c r="AI531" s="63"/>
      <c r="AJ531" s="63"/>
      <c r="AK531" s="63"/>
      <c r="AL531" s="63"/>
      <c r="AM531" s="63"/>
      <c r="AN531" s="63"/>
      <c r="AO531" s="63"/>
      <c r="AP531" s="63"/>
      <c r="AQ531" s="63"/>
      <c r="AR531" s="63"/>
      <c r="AS531" s="63"/>
      <c r="AT531" s="63"/>
      <c r="AU531" s="63"/>
      <c r="AV531" s="63"/>
      <c r="AW531" s="63"/>
      <c r="AX531" s="63"/>
      <c r="AY531" s="63"/>
      <c r="AZ531" s="63"/>
      <c r="BA531" s="63"/>
      <c r="BB531" s="63"/>
      <c r="BC531" s="63"/>
      <c r="BD531" s="63"/>
      <c r="BE531" s="63"/>
      <c r="BF531" s="63"/>
      <c r="BG531" s="63"/>
      <c r="BH531" s="63"/>
      <c r="BI531" s="63"/>
      <c r="BJ531" s="63"/>
      <c r="BK531" s="63"/>
      <c r="BL531" s="63"/>
    </row>
    <row r="532" spans="1:64" ht="15.75" customHeight="1" x14ac:dyDescent="0.2">
      <c r="A532" s="63"/>
      <c r="B532" s="63"/>
      <c r="C532" s="63"/>
      <c r="D532" s="63"/>
      <c r="E532" s="63"/>
      <c r="F532" s="63"/>
      <c r="G532" s="63"/>
      <c r="H532" s="63"/>
      <c r="I532" s="63"/>
      <c r="J532" s="63"/>
      <c r="K532" s="63"/>
      <c r="L532" s="63"/>
      <c r="M532" s="63"/>
      <c r="N532" s="63"/>
      <c r="O532" s="63"/>
      <c r="P532" s="63"/>
      <c r="Q532" s="63"/>
      <c r="R532" s="63"/>
      <c r="S532" s="63"/>
      <c r="T532" s="63"/>
      <c r="U532" s="63"/>
      <c r="V532" s="63"/>
      <c r="W532" s="63"/>
      <c r="X532" s="63"/>
      <c r="Y532" s="63"/>
      <c r="Z532" s="63"/>
      <c r="AA532" s="63"/>
      <c r="AB532" s="63"/>
      <c r="AC532" s="63"/>
      <c r="AD532" s="63"/>
      <c r="AE532" s="63"/>
      <c r="AF532" s="63"/>
      <c r="AG532" s="63"/>
      <c r="AH532" s="63"/>
      <c r="AI532" s="63"/>
      <c r="AJ532" s="63"/>
      <c r="AK532" s="63"/>
      <c r="AL532" s="63"/>
      <c r="AM532" s="63"/>
      <c r="AN532" s="63"/>
      <c r="AO532" s="63"/>
      <c r="AP532" s="63"/>
      <c r="AQ532" s="63"/>
      <c r="AR532" s="63"/>
      <c r="AS532" s="63"/>
      <c r="AT532" s="63"/>
      <c r="AU532" s="63"/>
      <c r="AV532" s="63"/>
      <c r="AW532" s="63"/>
      <c r="AX532" s="63"/>
      <c r="AY532" s="63"/>
      <c r="AZ532" s="63"/>
      <c r="BA532" s="63"/>
      <c r="BB532" s="63"/>
      <c r="BC532" s="63"/>
      <c r="BD532" s="63"/>
      <c r="BE532" s="63"/>
      <c r="BF532" s="63"/>
      <c r="BG532" s="63"/>
      <c r="BH532" s="63"/>
      <c r="BI532" s="63"/>
      <c r="BJ532" s="63"/>
      <c r="BK532" s="63"/>
      <c r="BL532" s="63"/>
    </row>
    <row r="533" spans="1:64" ht="15.75" customHeight="1" x14ac:dyDescent="0.2">
      <c r="A533" s="63"/>
      <c r="B533" s="63"/>
      <c r="C533" s="63"/>
      <c r="D533" s="63"/>
      <c r="E533" s="63"/>
      <c r="F533" s="63"/>
      <c r="G533" s="63"/>
      <c r="H533" s="63"/>
      <c r="I533" s="63"/>
      <c r="J533" s="63"/>
      <c r="K533" s="63"/>
      <c r="L533" s="63"/>
      <c r="M533" s="63"/>
      <c r="N533" s="63"/>
      <c r="O533" s="63"/>
      <c r="P533" s="63"/>
      <c r="Q533" s="63"/>
      <c r="R533" s="63"/>
      <c r="S533" s="63"/>
      <c r="T533" s="63"/>
      <c r="U533" s="63"/>
      <c r="V533" s="63"/>
      <c r="W533" s="63"/>
      <c r="X533" s="63"/>
      <c r="Y533" s="63"/>
      <c r="Z533" s="63"/>
      <c r="AA533" s="63"/>
      <c r="AB533" s="63"/>
      <c r="AC533" s="63"/>
      <c r="AD533" s="63"/>
      <c r="AE533" s="63"/>
      <c r="AF533" s="63"/>
      <c r="AG533" s="63"/>
      <c r="AH533" s="63"/>
      <c r="AI533" s="63"/>
      <c r="AJ533" s="63"/>
      <c r="AK533" s="63"/>
      <c r="AL533" s="63"/>
      <c r="AM533" s="63"/>
      <c r="AN533" s="63"/>
      <c r="AO533" s="63"/>
      <c r="AP533" s="63"/>
      <c r="AQ533" s="63"/>
      <c r="AR533" s="63"/>
      <c r="AS533" s="63"/>
      <c r="AT533" s="63"/>
      <c r="AU533" s="63"/>
      <c r="AV533" s="63"/>
      <c r="AW533" s="63"/>
      <c r="AX533" s="63"/>
      <c r="AY533" s="63"/>
      <c r="AZ533" s="63"/>
      <c r="BA533" s="63"/>
      <c r="BB533" s="63"/>
      <c r="BC533" s="63"/>
      <c r="BD533" s="63"/>
      <c r="BE533" s="63"/>
      <c r="BF533" s="63"/>
      <c r="BG533" s="63"/>
      <c r="BH533" s="63"/>
      <c r="BI533" s="63"/>
      <c r="BJ533" s="63"/>
      <c r="BK533" s="63"/>
      <c r="BL533" s="63"/>
    </row>
    <row r="534" spans="1:64" ht="15.75" customHeight="1" x14ac:dyDescent="0.2">
      <c r="A534" s="63"/>
      <c r="B534" s="63"/>
      <c r="C534" s="63"/>
      <c r="D534" s="63"/>
      <c r="E534" s="63"/>
      <c r="F534" s="63"/>
      <c r="G534" s="63"/>
      <c r="H534" s="63"/>
      <c r="I534" s="63"/>
      <c r="J534" s="63"/>
      <c r="K534" s="63"/>
      <c r="L534" s="63"/>
      <c r="M534" s="63"/>
      <c r="N534" s="63"/>
      <c r="O534" s="63"/>
      <c r="P534" s="63"/>
      <c r="Q534" s="63"/>
      <c r="R534" s="63"/>
      <c r="S534" s="63"/>
      <c r="T534" s="63"/>
      <c r="U534" s="63"/>
      <c r="V534" s="63"/>
      <c r="W534" s="63"/>
      <c r="X534" s="63"/>
      <c r="Y534" s="63"/>
      <c r="Z534" s="63"/>
      <c r="AA534" s="63"/>
      <c r="AB534" s="63"/>
      <c r="AC534" s="63"/>
      <c r="AD534" s="63"/>
      <c r="AE534" s="63"/>
      <c r="AF534" s="63"/>
      <c r="AG534" s="63"/>
      <c r="AH534" s="63"/>
      <c r="AI534" s="63"/>
      <c r="AJ534" s="63"/>
      <c r="AK534" s="63"/>
      <c r="AL534" s="63"/>
      <c r="AM534" s="63"/>
      <c r="AN534" s="63"/>
      <c r="AO534" s="63"/>
      <c r="AP534" s="63"/>
      <c r="AQ534" s="63"/>
      <c r="AR534" s="63"/>
      <c r="AS534" s="63"/>
      <c r="AT534" s="63"/>
      <c r="AU534" s="63"/>
      <c r="AV534" s="63"/>
      <c r="AW534" s="63"/>
      <c r="AX534" s="63"/>
      <c r="AY534" s="63"/>
      <c r="AZ534" s="63"/>
      <c r="BA534" s="63"/>
      <c r="BB534" s="63"/>
      <c r="BC534" s="63"/>
      <c r="BD534" s="63"/>
      <c r="BE534" s="63"/>
      <c r="BF534" s="63"/>
      <c r="BG534" s="63"/>
      <c r="BH534" s="63"/>
      <c r="BI534" s="63"/>
      <c r="BJ534" s="63"/>
      <c r="BK534" s="63"/>
      <c r="BL534" s="63"/>
    </row>
    <row r="535" spans="1:64" ht="15.75" customHeight="1" x14ac:dyDescent="0.2">
      <c r="A535" s="63"/>
      <c r="B535" s="63"/>
      <c r="C535" s="63"/>
      <c r="D535" s="63"/>
      <c r="E535" s="63"/>
      <c r="F535" s="63"/>
      <c r="G535" s="63"/>
      <c r="H535" s="63"/>
      <c r="I535" s="63"/>
      <c r="J535" s="63"/>
      <c r="K535" s="63"/>
      <c r="L535" s="63"/>
      <c r="M535" s="63"/>
      <c r="N535" s="63"/>
      <c r="O535" s="63"/>
      <c r="P535" s="63"/>
      <c r="Q535" s="63"/>
      <c r="R535" s="63"/>
      <c r="S535" s="63"/>
      <c r="T535" s="63"/>
      <c r="U535" s="63"/>
      <c r="V535" s="63"/>
      <c r="W535" s="63"/>
      <c r="X535" s="63"/>
      <c r="Y535" s="63"/>
      <c r="Z535" s="63"/>
      <c r="AA535" s="63"/>
      <c r="AB535" s="63"/>
      <c r="AC535" s="63"/>
      <c r="AD535" s="63"/>
      <c r="AE535" s="63"/>
      <c r="AF535" s="63"/>
      <c r="AG535" s="63"/>
      <c r="AH535" s="63"/>
      <c r="AI535" s="63"/>
      <c r="AJ535" s="63"/>
      <c r="AK535" s="63"/>
      <c r="AL535" s="63"/>
      <c r="AM535" s="63"/>
      <c r="AN535" s="63"/>
      <c r="AO535" s="63"/>
      <c r="AP535" s="63"/>
      <c r="AQ535" s="63"/>
      <c r="AR535" s="63"/>
      <c r="AS535" s="63"/>
      <c r="AT535" s="63"/>
      <c r="AU535" s="63"/>
      <c r="AV535" s="63"/>
      <c r="AW535" s="63"/>
      <c r="AX535" s="63"/>
      <c r="AY535" s="63"/>
      <c r="AZ535" s="63"/>
      <c r="BA535" s="63"/>
      <c r="BB535" s="63"/>
      <c r="BC535" s="63"/>
      <c r="BD535" s="63"/>
      <c r="BE535" s="63"/>
      <c r="BF535" s="63"/>
      <c r="BG535" s="63"/>
      <c r="BH535" s="63"/>
      <c r="BI535" s="63"/>
      <c r="BJ535" s="63"/>
      <c r="BK535" s="63"/>
      <c r="BL535" s="63"/>
    </row>
    <row r="536" spans="1:64" ht="15.75" customHeight="1" x14ac:dyDescent="0.2">
      <c r="A536" s="63"/>
      <c r="B536" s="63"/>
      <c r="C536" s="63"/>
      <c r="D536" s="63"/>
      <c r="E536" s="63"/>
      <c r="F536" s="63"/>
      <c r="G536" s="63"/>
      <c r="H536" s="63"/>
      <c r="I536" s="63"/>
      <c r="J536" s="63"/>
      <c r="K536" s="63"/>
      <c r="L536" s="63"/>
      <c r="M536" s="63"/>
      <c r="N536" s="63"/>
      <c r="O536" s="63"/>
      <c r="P536" s="63"/>
      <c r="Q536" s="63"/>
      <c r="R536" s="63"/>
      <c r="S536" s="63"/>
      <c r="T536" s="63"/>
      <c r="U536" s="63"/>
      <c r="V536" s="63"/>
      <c r="W536" s="63"/>
      <c r="X536" s="63"/>
      <c r="Y536" s="63"/>
      <c r="Z536" s="63"/>
      <c r="AA536" s="63"/>
      <c r="AB536" s="63"/>
      <c r="AC536" s="63"/>
      <c r="AD536" s="63"/>
      <c r="AE536" s="63"/>
      <c r="AF536" s="63"/>
      <c r="AG536" s="63"/>
      <c r="AH536" s="63"/>
      <c r="AI536" s="63"/>
      <c r="AJ536" s="63"/>
      <c r="AK536" s="63"/>
      <c r="AL536" s="63"/>
      <c r="AM536" s="63"/>
      <c r="AN536" s="63"/>
      <c r="AO536" s="63"/>
      <c r="AP536" s="63"/>
      <c r="AQ536" s="63"/>
      <c r="AR536" s="63"/>
      <c r="AS536" s="63"/>
      <c r="AT536" s="63"/>
      <c r="AU536" s="63"/>
      <c r="AV536" s="63"/>
      <c r="AW536" s="63"/>
      <c r="AX536" s="63"/>
      <c r="AY536" s="63"/>
      <c r="AZ536" s="63"/>
      <c r="BA536" s="63"/>
      <c r="BB536" s="63"/>
      <c r="BC536" s="63"/>
      <c r="BD536" s="63"/>
      <c r="BE536" s="63"/>
      <c r="BF536" s="63"/>
      <c r="BG536" s="63"/>
      <c r="BH536" s="63"/>
      <c r="BI536" s="63"/>
      <c r="BJ536" s="63"/>
      <c r="BK536" s="63"/>
      <c r="BL536" s="63"/>
    </row>
    <row r="537" spans="1:64" ht="15.75" customHeight="1" x14ac:dyDescent="0.2">
      <c r="A537" s="63"/>
      <c r="B537" s="63"/>
      <c r="C537" s="63"/>
      <c r="D537" s="63"/>
      <c r="E537" s="63"/>
      <c r="F537" s="63"/>
      <c r="G537" s="63"/>
      <c r="H537" s="63"/>
      <c r="I537" s="63"/>
      <c r="J537" s="63"/>
      <c r="K537" s="63"/>
      <c r="L537" s="63"/>
      <c r="M537" s="63"/>
      <c r="N537" s="63"/>
      <c r="O537" s="63"/>
      <c r="P537" s="63"/>
      <c r="Q537" s="63"/>
      <c r="R537" s="63"/>
      <c r="S537" s="63"/>
      <c r="T537" s="63"/>
      <c r="U537" s="63"/>
      <c r="V537" s="63"/>
      <c r="W537" s="63"/>
      <c r="X537" s="63"/>
      <c r="Y537" s="63"/>
      <c r="Z537" s="63"/>
      <c r="AA537" s="63"/>
      <c r="AB537" s="63"/>
      <c r="AC537" s="63"/>
      <c r="AD537" s="63"/>
      <c r="AE537" s="63"/>
      <c r="AF537" s="63"/>
      <c r="AG537" s="63"/>
      <c r="AH537" s="63"/>
      <c r="AI537" s="63"/>
      <c r="AJ537" s="63"/>
      <c r="AK537" s="63"/>
      <c r="AL537" s="63"/>
      <c r="AM537" s="63"/>
      <c r="AN537" s="63"/>
      <c r="AO537" s="63"/>
      <c r="AP537" s="63"/>
      <c r="AQ537" s="63"/>
      <c r="AR537" s="63"/>
      <c r="AS537" s="63"/>
      <c r="AT537" s="63"/>
      <c r="AU537" s="63"/>
      <c r="AV537" s="63"/>
      <c r="AW537" s="63"/>
      <c r="AX537" s="63"/>
      <c r="AY537" s="63"/>
      <c r="AZ537" s="63"/>
      <c r="BA537" s="63"/>
      <c r="BB537" s="63"/>
      <c r="BC537" s="63"/>
      <c r="BD537" s="63"/>
      <c r="BE537" s="63"/>
      <c r="BF537" s="63"/>
      <c r="BG537" s="63"/>
      <c r="BH537" s="63"/>
      <c r="BI537" s="63"/>
      <c r="BJ537" s="63"/>
      <c r="BK537" s="63"/>
      <c r="BL537" s="63"/>
    </row>
    <row r="538" spans="1:64" ht="15.75" customHeight="1" x14ac:dyDescent="0.2">
      <c r="A538" s="63"/>
      <c r="B538" s="63"/>
      <c r="C538" s="63"/>
      <c r="D538" s="63"/>
      <c r="E538" s="63"/>
      <c r="F538" s="63"/>
      <c r="G538" s="63"/>
      <c r="H538" s="63"/>
      <c r="I538" s="63"/>
      <c r="J538" s="63"/>
      <c r="K538" s="63"/>
      <c r="L538" s="63"/>
      <c r="M538" s="63"/>
      <c r="N538" s="63"/>
      <c r="O538" s="63"/>
      <c r="P538" s="63"/>
      <c r="Q538" s="63"/>
      <c r="R538" s="63"/>
      <c r="S538" s="63"/>
      <c r="T538" s="63"/>
      <c r="U538" s="63"/>
      <c r="V538" s="63"/>
      <c r="W538" s="63"/>
      <c r="X538" s="63"/>
      <c r="Y538" s="63"/>
      <c r="Z538" s="63"/>
      <c r="AA538" s="63"/>
      <c r="AB538" s="63"/>
      <c r="AC538" s="63"/>
      <c r="AD538" s="63"/>
      <c r="AE538" s="63"/>
      <c r="AF538" s="63"/>
      <c r="AG538" s="63"/>
      <c r="AH538" s="63"/>
      <c r="AI538" s="63"/>
      <c r="AJ538" s="63"/>
      <c r="AK538" s="63"/>
      <c r="AL538" s="63"/>
      <c r="AM538" s="63"/>
      <c r="AN538" s="63"/>
      <c r="AO538" s="63"/>
      <c r="AP538" s="63"/>
      <c r="AQ538" s="63"/>
      <c r="AR538" s="63"/>
      <c r="AS538" s="63"/>
      <c r="AT538" s="63"/>
      <c r="AU538" s="63"/>
      <c r="AV538" s="63"/>
      <c r="AW538" s="63"/>
      <c r="AX538" s="63"/>
      <c r="AY538" s="63"/>
      <c r="AZ538" s="63"/>
      <c r="BA538" s="63"/>
      <c r="BB538" s="63"/>
      <c r="BC538" s="63"/>
      <c r="BD538" s="63"/>
      <c r="BE538" s="63"/>
      <c r="BF538" s="63"/>
      <c r="BG538" s="63"/>
      <c r="BH538" s="63"/>
      <c r="BI538" s="63"/>
      <c r="BJ538" s="63"/>
      <c r="BK538" s="63"/>
      <c r="BL538" s="63"/>
    </row>
    <row r="539" spans="1:64" ht="15.75" customHeight="1" x14ac:dyDescent="0.2">
      <c r="A539" s="63"/>
      <c r="B539" s="63"/>
      <c r="C539" s="63"/>
      <c r="D539" s="63"/>
      <c r="E539" s="63"/>
      <c r="F539" s="63"/>
      <c r="G539" s="63"/>
      <c r="H539" s="63"/>
      <c r="I539" s="63"/>
      <c r="J539" s="63"/>
      <c r="K539" s="63"/>
      <c r="L539" s="63"/>
      <c r="M539" s="63"/>
      <c r="N539" s="63"/>
      <c r="O539" s="63"/>
      <c r="P539" s="63"/>
      <c r="Q539" s="63"/>
      <c r="R539" s="63"/>
      <c r="S539" s="63"/>
      <c r="T539" s="63"/>
      <c r="U539" s="63"/>
      <c r="V539" s="63"/>
      <c r="W539" s="63"/>
      <c r="X539" s="63"/>
      <c r="Y539" s="63"/>
      <c r="Z539" s="63"/>
      <c r="AA539" s="63"/>
      <c r="AB539" s="63"/>
      <c r="AC539" s="63"/>
      <c r="AD539" s="63"/>
      <c r="AE539" s="63"/>
      <c r="AF539" s="63"/>
      <c r="AG539" s="63"/>
      <c r="AH539" s="63"/>
      <c r="AI539" s="63"/>
      <c r="AJ539" s="63"/>
      <c r="AK539" s="63"/>
      <c r="AL539" s="63"/>
      <c r="AM539" s="63"/>
      <c r="AN539" s="63"/>
      <c r="AO539" s="63"/>
      <c r="AP539" s="63"/>
      <c r="AQ539" s="63"/>
      <c r="AR539" s="63"/>
      <c r="AS539" s="63"/>
      <c r="AT539" s="63"/>
      <c r="AU539" s="63"/>
      <c r="AV539" s="63"/>
      <c r="AW539" s="63"/>
      <c r="AX539" s="63"/>
      <c r="AY539" s="63"/>
      <c r="AZ539" s="63"/>
      <c r="BA539" s="63"/>
      <c r="BB539" s="63"/>
      <c r="BC539" s="63"/>
      <c r="BD539" s="63"/>
      <c r="BE539" s="63"/>
      <c r="BF539" s="63"/>
      <c r="BG539" s="63"/>
      <c r="BH539" s="63"/>
      <c r="BI539" s="63"/>
      <c r="BJ539" s="63"/>
      <c r="BK539" s="63"/>
      <c r="BL539" s="63"/>
    </row>
    <row r="540" spans="1:64" ht="15.75" customHeight="1" x14ac:dyDescent="0.2">
      <c r="A540" s="63"/>
      <c r="B540" s="63"/>
      <c r="C540" s="63"/>
      <c r="D540" s="63"/>
      <c r="E540" s="63"/>
      <c r="F540" s="63"/>
      <c r="G540" s="63"/>
      <c r="H540" s="63"/>
      <c r="I540" s="63"/>
      <c r="J540" s="63"/>
      <c r="K540" s="63"/>
      <c r="L540" s="63"/>
      <c r="M540" s="63"/>
      <c r="N540" s="63"/>
      <c r="O540" s="63"/>
      <c r="P540" s="63"/>
      <c r="Q540" s="63"/>
      <c r="R540" s="63"/>
      <c r="S540" s="63"/>
      <c r="T540" s="63"/>
      <c r="U540" s="63"/>
      <c r="V540" s="63"/>
      <c r="W540" s="63"/>
      <c r="X540" s="63"/>
      <c r="Y540" s="63"/>
      <c r="Z540" s="63"/>
      <c r="AA540" s="63"/>
      <c r="AB540" s="63"/>
      <c r="AC540" s="63"/>
      <c r="AD540" s="63"/>
      <c r="AE540" s="63"/>
      <c r="AF540" s="63"/>
      <c r="AG540" s="63"/>
      <c r="AH540" s="63"/>
      <c r="AI540" s="63"/>
      <c r="AJ540" s="63"/>
      <c r="AK540" s="63"/>
      <c r="AL540" s="63"/>
      <c r="AM540" s="63"/>
      <c r="AN540" s="63"/>
      <c r="AO540" s="63"/>
      <c r="AP540" s="63"/>
      <c r="AQ540" s="63"/>
      <c r="AR540" s="63"/>
      <c r="AS540" s="63"/>
      <c r="AT540" s="63"/>
      <c r="AU540" s="63"/>
      <c r="AV540" s="63"/>
      <c r="AW540" s="63"/>
      <c r="AX540" s="63"/>
      <c r="AY540" s="63"/>
      <c r="AZ540" s="63"/>
      <c r="BA540" s="63"/>
      <c r="BB540" s="63"/>
      <c r="BC540" s="63"/>
      <c r="BD540" s="63"/>
      <c r="BE540" s="63"/>
      <c r="BF540" s="63"/>
      <c r="BG540" s="63"/>
      <c r="BH540" s="63"/>
      <c r="BI540" s="63"/>
      <c r="BJ540" s="63"/>
      <c r="BK540" s="63"/>
      <c r="BL540" s="63"/>
    </row>
    <row r="541" spans="1:64" ht="15.75" customHeight="1" x14ac:dyDescent="0.2">
      <c r="A541" s="63"/>
      <c r="B541" s="63"/>
      <c r="C541" s="63"/>
      <c r="D541" s="63"/>
      <c r="E541" s="63"/>
      <c r="F541" s="63"/>
      <c r="G541" s="63"/>
      <c r="H541" s="63"/>
      <c r="I541" s="63"/>
      <c r="J541" s="63"/>
      <c r="K541" s="63"/>
      <c r="L541" s="63"/>
      <c r="M541" s="63"/>
      <c r="N541" s="63"/>
      <c r="O541" s="63"/>
      <c r="P541" s="63"/>
      <c r="Q541" s="63"/>
      <c r="R541" s="63"/>
      <c r="S541" s="63"/>
      <c r="T541" s="63"/>
      <c r="U541" s="63"/>
      <c r="V541" s="63"/>
      <c r="W541" s="63"/>
      <c r="X541" s="63"/>
      <c r="Y541" s="63"/>
      <c r="Z541" s="63"/>
      <c r="AA541" s="63"/>
      <c r="AB541" s="63"/>
      <c r="AC541" s="63"/>
      <c r="AD541" s="63"/>
      <c r="AE541" s="63"/>
      <c r="AF541" s="63"/>
      <c r="AG541" s="63"/>
      <c r="AH541" s="63"/>
      <c r="AI541" s="63"/>
      <c r="AJ541" s="63"/>
      <c r="AK541" s="63"/>
      <c r="AL541" s="63"/>
      <c r="AM541" s="63"/>
      <c r="AN541" s="63"/>
      <c r="AO541" s="63"/>
      <c r="AP541" s="63"/>
      <c r="AQ541" s="63"/>
      <c r="AR541" s="63"/>
      <c r="AS541" s="63"/>
      <c r="AT541" s="63"/>
      <c r="AU541" s="63"/>
      <c r="AV541" s="63"/>
      <c r="AW541" s="63"/>
      <c r="AX541" s="63"/>
      <c r="AY541" s="63"/>
      <c r="AZ541" s="63"/>
      <c r="BA541" s="63"/>
      <c r="BB541" s="63"/>
      <c r="BC541" s="63"/>
      <c r="BD541" s="63"/>
      <c r="BE541" s="63"/>
      <c r="BF541" s="63"/>
      <c r="BG541" s="63"/>
      <c r="BH541" s="63"/>
      <c r="BI541" s="63"/>
      <c r="BJ541" s="63"/>
      <c r="BK541" s="63"/>
      <c r="BL541" s="63"/>
    </row>
    <row r="542" spans="1:64" ht="15.75" customHeight="1" x14ac:dyDescent="0.2">
      <c r="A542" s="63"/>
      <c r="B542" s="63"/>
      <c r="C542" s="63"/>
      <c r="D542" s="63"/>
      <c r="E542" s="63"/>
      <c r="F542" s="63"/>
      <c r="G542" s="63"/>
      <c r="H542" s="63"/>
      <c r="I542" s="63"/>
      <c r="J542" s="63"/>
      <c r="K542" s="63"/>
      <c r="L542" s="63"/>
      <c r="M542" s="63"/>
      <c r="N542" s="63"/>
      <c r="O542" s="63"/>
      <c r="P542" s="63"/>
      <c r="Q542" s="63"/>
      <c r="R542" s="63"/>
      <c r="S542" s="63"/>
      <c r="T542" s="63"/>
      <c r="U542" s="63"/>
      <c r="V542" s="63"/>
      <c r="W542" s="63"/>
      <c r="X542" s="63"/>
      <c r="Y542" s="63"/>
      <c r="Z542" s="63"/>
      <c r="AA542" s="63"/>
      <c r="AB542" s="63"/>
      <c r="AC542" s="63"/>
      <c r="AD542" s="63"/>
      <c r="AE542" s="63"/>
      <c r="AF542" s="63"/>
      <c r="AG542" s="63"/>
      <c r="AH542" s="63"/>
      <c r="AI542" s="63"/>
      <c r="AJ542" s="63"/>
      <c r="AK542" s="63"/>
      <c r="AL542" s="63"/>
      <c r="AM542" s="63"/>
      <c r="AN542" s="63"/>
      <c r="AO542" s="63"/>
      <c r="AP542" s="63"/>
      <c r="AQ542" s="63"/>
      <c r="AR542" s="63"/>
      <c r="AS542" s="63"/>
      <c r="AT542" s="63"/>
      <c r="AU542" s="63"/>
      <c r="AV542" s="63"/>
      <c r="AW542" s="63"/>
      <c r="AX542" s="63"/>
      <c r="AY542" s="63"/>
      <c r="AZ542" s="63"/>
      <c r="BA542" s="63"/>
      <c r="BB542" s="63"/>
      <c r="BC542" s="63"/>
      <c r="BD542" s="63"/>
      <c r="BE542" s="63"/>
      <c r="BF542" s="63"/>
      <c r="BG542" s="63"/>
      <c r="BH542" s="63"/>
      <c r="BI542" s="63"/>
      <c r="BJ542" s="63"/>
      <c r="BK542" s="63"/>
      <c r="BL542" s="63"/>
    </row>
    <row r="543" spans="1:64" ht="15.75" customHeight="1" x14ac:dyDescent="0.2">
      <c r="A543" s="63"/>
      <c r="B543" s="63"/>
      <c r="C543" s="63"/>
      <c r="D543" s="63"/>
      <c r="E543" s="63"/>
      <c r="F543" s="63"/>
      <c r="G543" s="63"/>
      <c r="H543" s="63"/>
      <c r="I543" s="63"/>
      <c r="J543" s="63"/>
      <c r="K543" s="63"/>
      <c r="L543" s="63"/>
      <c r="M543" s="63"/>
      <c r="N543" s="63"/>
      <c r="O543" s="63"/>
      <c r="P543" s="63"/>
      <c r="Q543" s="63"/>
      <c r="R543" s="63"/>
      <c r="S543" s="63"/>
      <c r="T543" s="63"/>
      <c r="U543" s="63"/>
      <c r="V543" s="63"/>
      <c r="W543" s="63"/>
      <c r="X543" s="63"/>
      <c r="Y543" s="63"/>
      <c r="Z543" s="63"/>
      <c r="AA543" s="63"/>
      <c r="AB543" s="63"/>
      <c r="AC543" s="63"/>
      <c r="AD543" s="63"/>
      <c r="AE543" s="63"/>
      <c r="AF543" s="63"/>
      <c r="AG543" s="63"/>
      <c r="AH543" s="63"/>
      <c r="AI543" s="63"/>
      <c r="AJ543" s="63"/>
      <c r="AK543" s="63"/>
      <c r="AL543" s="63"/>
      <c r="AM543" s="63"/>
      <c r="AN543" s="63"/>
      <c r="AO543" s="63"/>
      <c r="AP543" s="63"/>
      <c r="AQ543" s="63"/>
      <c r="AR543" s="63"/>
      <c r="AS543" s="63"/>
      <c r="AT543" s="63"/>
      <c r="AU543" s="63"/>
      <c r="AV543" s="63"/>
      <c r="AW543" s="63"/>
      <c r="AX543" s="63"/>
      <c r="AY543" s="63"/>
      <c r="AZ543" s="63"/>
      <c r="BA543" s="63"/>
      <c r="BB543" s="63"/>
      <c r="BC543" s="63"/>
      <c r="BD543" s="63"/>
      <c r="BE543" s="63"/>
      <c r="BF543" s="63"/>
      <c r="BG543" s="63"/>
      <c r="BH543" s="63"/>
      <c r="BI543" s="63"/>
      <c r="BJ543" s="63"/>
      <c r="BK543" s="63"/>
      <c r="BL543" s="63"/>
    </row>
    <row r="544" spans="1:64" ht="15.75" customHeight="1" x14ac:dyDescent="0.2">
      <c r="A544" s="63"/>
      <c r="B544" s="63"/>
      <c r="C544" s="63"/>
      <c r="D544" s="63"/>
      <c r="E544" s="63"/>
      <c r="F544" s="63"/>
      <c r="G544" s="63"/>
      <c r="H544" s="63"/>
      <c r="I544" s="63"/>
      <c r="J544" s="63"/>
      <c r="K544" s="63"/>
      <c r="L544" s="63"/>
      <c r="M544" s="63"/>
      <c r="N544" s="63"/>
      <c r="O544" s="63"/>
      <c r="P544" s="63"/>
      <c r="Q544" s="63"/>
      <c r="R544" s="63"/>
      <c r="S544" s="63"/>
      <c r="T544" s="63"/>
      <c r="U544" s="63"/>
      <c r="V544" s="63"/>
      <c r="W544" s="63"/>
      <c r="X544" s="63"/>
      <c r="Y544" s="63"/>
      <c r="Z544" s="63"/>
      <c r="AA544" s="63"/>
      <c r="AB544" s="63"/>
      <c r="AC544" s="63"/>
      <c r="AD544" s="63"/>
      <c r="AE544" s="63"/>
      <c r="AF544" s="63"/>
      <c r="AG544" s="63"/>
      <c r="AH544" s="63"/>
      <c r="AI544" s="63"/>
      <c r="AJ544" s="63"/>
      <c r="AK544" s="63"/>
      <c r="AL544" s="63"/>
      <c r="AM544" s="63"/>
      <c r="AN544" s="63"/>
      <c r="AO544" s="63"/>
      <c r="AP544" s="63"/>
      <c r="AQ544" s="63"/>
      <c r="AR544" s="63"/>
      <c r="AS544" s="63"/>
      <c r="AT544" s="63"/>
      <c r="AU544" s="63"/>
      <c r="AV544" s="63"/>
      <c r="AW544" s="63"/>
      <c r="AX544" s="63"/>
      <c r="AY544" s="63"/>
      <c r="AZ544" s="63"/>
      <c r="BA544" s="63"/>
      <c r="BB544" s="63"/>
      <c r="BC544" s="63"/>
      <c r="BD544" s="63"/>
      <c r="BE544" s="63"/>
      <c r="BF544" s="63"/>
      <c r="BG544" s="63"/>
      <c r="BH544" s="63"/>
      <c r="BI544" s="63"/>
      <c r="BJ544" s="63"/>
      <c r="BK544" s="63"/>
      <c r="BL544" s="63"/>
    </row>
    <row r="545" spans="1:64" ht="15.75" customHeight="1" x14ac:dyDescent="0.2">
      <c r="A545" s="63"/>
      <c r="B545" s="63"/>
      <c r="C545" s="63"/>
      <c r="D545" s="63"/>
      <c r="E545" s="63"/>
      <c r="F545" s="63"/>
      <c r="G545" s="63"/>
      <c r="H545" s="63"/>
      <c r="I545" s="63"/>
      <c r="J545" s="63"/>
      <c r="K545" s="63"/>
      <c r="L545" s="63"/>
      <c r="M545" s="63"/>
      <c r="N545" s="63"/>
      <c r="O545" s="63"/>
      <c r="P545" s="63"/>
      <c r="Q545" s="63"/>
      <c r="R545" s="63"/>
      <c r="S545" s="63"/>
      <c r="T545" s="63"/>
      <c r="U545" s="63"/>
      <c r="V545" s="63"/>
      <c r="W545" s="63"/>
      <c r="X545" s="63"/>
      <c r="Y545" s="63"/>
      <c r="Z545" s="63"/>
      <c r="AA545" s="63"/>
      <c r="AB545" s="63"/>
      <c r="AC545" s="63"/>
      <c r="AD545" s="63"/>
      <c r="AE545" s="63"/>
      <c r="AF545" s="63"/>
      <c r="AG545" s="63"/>
      <c r="AH545" s="63"/>
      <c r="AI545" s="63"/>
      <c r="AJ545" s="63"/>
      <c r="AK545" s="63"/>
      <c r="AL545" s="63"/>
      <c r="AM545" s="63"/>
      <c r="AN545" s="63"/>
      <c r="AO545" s="63"/>
      <c r="AP545" s="63"/>
      <c r="AQ545" s="63"/>
      <c r="AR545" s="63"/>
      <c r="AS545" s="63"/>
      <c r="AT545" s="63"/>
      <c r="AU545" s="63"/>
      <c r="AV545" s="63"/>
      <c r="AW545" s="63"/>
      <c r="AX545" s="63"/>
      <c r="AY545" s="63"/>
      <c r="AZ545" s="63"/>
      <c r="BA545" s="63"/>
      <c r="BB545" s="63"/>
      <c r="BC545" s="63"/>
      <c r="BD545" s="63"/>
      <c r="BE545" s="63"/>
      <c r="BF545" s="63"/>
      <c r="BG545" s="63"/>
      <c r="BH545" s="63"/>
      <c r="BI545" s="63"/>
      <c r="BJ545" s="63"/>
      <c r="BK545" s="63"/>
      <c r="BL545" s="63"/>
    </row>
    <row r="546" spans="1:64" ht="15.75" customHeight="1" x14ac:dyDescent="0.2">
      <c r="A546" s="63"/>
      <c r="B546" s="63"/>
      <c r="C546" s="63"/>
      <c r="D546" s="63"/>
      <c r="E546" s="63"/>
      <c r="F546" s="63"/>
      <c r="G546" s="63"/>
      <c r="H546" s="63"/>
      <c r="I546" s="63"/>
      <c r="J546" s="63"/>
      <c r="K546" s="63"/>
      <c r="L546" s="63"/>
      <c r="M546" s="63"/>
      <c r="N546" s="63"/>
      <c r="O546" s="63"/>
      <c r="P546" s="63"/>
      <c r="Q546" s="63"/>
      <c r="R546" s="63"/>
      <c r="S546" s="63"/>
      <c r="T546" s="63"/>
      <c r="U546" s="63"/>
      <c r="V546" s="63"/>
      <c r="W546" s="63"/>
      <c r="X546" s="63"/>
      <c r="Y546" s="63"/>
      <c r="Z546" s="63"/>
      <c r="AA546" s="63"/>
      <c r="AB546" s="63"/>
      <c r="AC546" s="63"/>
      <c r="AD546" s="63"/>
      <c r="AE546" s="63"/>
      <c r="AF546" s="63"/>
      <c r="AG546" s="63"/>
      <c r="AH546" s="63"/>
      <c r="AI546" s="63"/>
      <c r="AJ546" s="63"/>
      <c r="AK546" s="63"/>
      <c r="AL546" s="63"/>
      <c r="AM546" s="63"/>
      <c r="AN546" s="63"/>
      <c r="AO546" s="63"/>
      <c r="AP546" s="63"/>
      <c r="AQ546" s="63"/>
      <c r="AR546" s="63"/>
      <c r="AS546" s="63"/>
      <c r="AT546" s="63"/>
      <c r="AU546" s="63"/>
      <c r="AV546" s="63"/>
      <c r="AW546" s="63"/>
      <c r="AX546" s="63"/>
      <c r="AY546" s="63"/>
      <c r="AZ546" s="63"/>
      <c r="BA546" s="63"/>
      <c r="BB546" s="63"/>
      <c r="BC546" s="63"/>
      <c r="BD546" s="63"/>
      <c r="BE546" s="63"/>
      <c r="BF546" s="63"/>
      <c r="BG546" s="63"/>
      <c r="BH546" s="63"/>
      <c r="BI546" s="63"/>
      <c r="BJ546" s="63"/>
      <c r="BK546" s="63"/>
      <c r="BL546" s="63"/>
    </row>
    <row r="547" spans="1:64" ht="15.75" customHeight="1" x14ac:dyDescent="0.2">
      <c r="A547" s="63"/>
      <c r="B547" s="63"/>
      <c r="C547" s="63"/>
      <c r="D547" s="63"/>
      <c r="E547" s="63"/>
      <c r="F547" s="63"/>
      <c r="G547" s="63"/>
      <c r="H547" s="63"/>
      <c r="I547" s="63"/>
      <c r="J547" s="63"/>
      <c r="K547" s="63"/>
      <c r="L547" s="63"/>
      <c r="M547" s="63"/>
      <c r="N547" s="63"/>
      <c r="O547" s="63"/>
      <c r="P547" s="63"/>
      <c r="Q547" s="63"/>
      <c r="R547" s="63"/>
      <c r="S547" s="63"/>
      <c r="T547" s="63"/>
      <c r="U547" s="63"/>
      <c r="V547" s="63"/>
      <c r="W547" s="63"/>
      <c r="X547" s="63"/>
      <c r="Y547" s="63"/>
      <c r="Z547" s="63"/>
      <c r="AA547" s="63"/>
      <c r="AB547" s="63"/>
      <c r="AC547" s="63"/>
      <c r="AD547" s="63"/>
      <c r="AE547" s="63"/>
      <c r="AF547" s="63"/>
      <c r="AG547" s="63"/>
      <c r="AH547" s="63"/>
      <c r="AI547" s="63"/>
      <c r="AJ547" s="63"/>
      <c r="AK547" s="63"/>
      <c r="AL547" s="63"/>
      <c r="AM547" s="63"/>
      <c r="AN547" s="63"/>
      <c r="AO547" s="63"/>
      <c r="AP547" s="63"/>
      <c r="AQ547" s="63"/>
      <c r="AR547" s="63"/>
      <c r="AS547" s="63"/>
      <c r="AT547" s="63"/>
      <c r="AU547" s="63"/>
      <c r="AV547" s="63"/>
      <c r="AW547" s="63"/>
      <c r="AX547" s="63"/>
      <c r="AY547" s="63"/>
      <c r="AZ547" s="63"/>
      <c r="BA547" s="63"/>
      <c r="BB547" s="63"/>
      <c r="BC547" s="63"/>
      <c r="BD547" s="63"/>
      <c r="BE547" s="63"/>
      <c r="BF547" s="63"/>
      <c r="BG547" s="63"/>
      <c r="BH547" s="63"/>
      <c r="BI547" s="63"/>
      <c r="BJ547" s="63"/>
      <c r="BK547" s="63"/>
      <c r="BL547" s="63"/>
    </row>
    <row r="548" spans="1:64" ht="15.75" customHeight="1" x14ac:dyDescent="0.2">
      <c r="A548" s="63"/>
      <c r="B548" s="63"/>
      <c r="C548" s="63"/>
      <c r="D548" s="63"/>
      <c r="E548" s="63"/>
      <c r="F548" s="63"/>
      <c r="G548" s="63"/>
      <c r="H548" s="63"/>
      <c r="I548" s="63"/>
      <c r="J548" s="63"/>
      <c r="K548" s="63"/>
      <c r="L548" s="63"/>
      <c r="M548" s="63"/>
      <c r="N548" s="63"/>
      <c r="O548" s="63"/>
      <c r="P548" s="63"/>
      <c r="Q548" s="63"/>
      <c r="R548" s="63"/>
      <c r="S548" s="63"/>
      <c r="T548" s="63"/>
      <c r="U548" s="63"/>
      <c r="V548" s="63"/>
      <c r="W548" s="63"/>
      <c r="X548" s="63"/>
      <c r="Y548" s="63"/>
      <c r="Z548" s="63"/>
      <c r="AA548" s="63"/>
      <c r="AB548" s="63"/>
      <c r="AC548" s="63"/>
      <c r="AD548" s="63"/>
      <c r="AE548" s="63"/>
      <c r="AF548" s="63"/>
      <c r="AG548" s="63"/>
      <c r="AH548" s="63"/>
      <c r="AI548" s="63"/>
      <c r="AJ548" s="63"/>
      <c r="AK548" s="63"/>
      <c r="AL548" s="63"/>
      <c r="AM548" s="63"/>
      <c r="AN548" s="63"/>
      <c r="AO548" s="63"/>
      <c r="AP548" s="63"/>
      <c r="AQ548" s="63"/>
      <c r="AR548" s="63"/>
      <c r="AS548" s="63"/>
      <c r="AT548" s="63"/>
      <c r="AU548" s="63"/>
      <c r="AV548" s="63"/>
      <c r="AW548" s="63"/>
      <c r="AX548" s="63"/>
      <c r="AY548" s="63"/>
      <c r="AZ548" s="63"/>
      <c r="BA548" s="63"/>
      <c r="BB548" s="63"/>
      <c r="BC548" s="63"/>
      <c r="BD548" s="63"/>
      <c r="BE548" s="63"/>
      <c r="BF548" s="63"/>
      <c r="BG548" s="63"/>
      <c r="BH548" s="63"/>
      <c r="BI548" s="63"/>
      <c r="BJ548" s="63"/>
      <c r="BK548" s="63"/>
      <c r="BL548" s="63"/>
    </row>
    <row r="549" spans="1:64" ht="15.75" customHeight="1" x14ac:dyDescent="0.2">
      <c r="A549" s="63"/>
      <c r="B549" s="63"/>
      <c r="C549" s="63"/>
      <c r="D549" s="63"/>
      <c r="E549" s="63"/>
      <c r="F549" s="63"/>
      <c r="G549" s="63"/>
      <c r="H549" s="63"/>
      <c r="I549" s="63"/>
      <c r="J549" s="63"/>
      <c r="K549" s="63"/>
      <c r="L549" s="63"/>
      <c r="M549" s="63"/>
      <c r="N549" s="63"/>
      <c r="O549" s="63"/>
      <c r="P549" s="63"/>
      <c r="Q549" s="63"/>
      <c r="R549" s="63"/>
      <c r="S549" s="63"/>
      <c r="T549" s="63"/>
      <c r="U549" s="63"/>
      <c r="V549" s="63"/>
      <c r="W549" s="63"/>
      <c r="X549" s="63"/>
      <c r="Y549" s="63"/>
      <c r="Z549" s="63"/>
      <c r="AA549" s="63"/>
      <c r="AB549" s="63"/>
      <c r="AC549" s="63"/>
      <c r="AD549" s="63"/>
      <c r="AE549" s="63"/>
      <c r="AF549" s="63"/>
      <c r="AG549" s="63"/>
      <c r="AH549" s="63"/>
      <c r="AI549" s="63"/>
      <c r="AJ549" s="63"/>
      <c r="AK549" s="63"/>
      <c r="AL549" s="63"/>
      <c r="AM549" s="63"/>
      <c r="AN549" s="63"/>
      <c r="AO549" s="63"/>
      <c r="AP549" s="63"/>
      <c r="AQ549" s="63"/>
      <c r="AR549" s="63"/>
      <c r="AS549" s="63"/>
      <c r="AT549" s="63"/>
      <c r="AU549" s="63"/>
      <c r="AV549" s="63"/>
      <c r="AW549" s="63"/>
      <c r="AX549" s="63"/>
      <c r="AY549" s="63"/>
      <c r="AZ549" s="63"/>
      <c r="BA549" s="63"/>
      <c r="BB549" s="63"/>
      <c r="BC549" s="63"/>
      <c r="BD549" s="63"/>
      <c r="BE549" s="63"/>
      <c r="BF549" s="63"/>
      <c r="BG549" s="63"/>
      <c r="BH549" s="63"/>
      <c r="BI549" s="63"/>
      <c r="BJ549" s="63"/>
      <c r="BK549" s="63"/>
      <c r="BL549" s="63"/>
    </row>
    <row r="550" spans="1:64" ht="15.75" customHeight="1" x14ac:dyDescent="0.2">
      <c r="A550" s="63"/>
      <c r="B550" s="63"/>
      <c r="C550" s="63"/>
      <c r="D550" s="63"/>
      <c r="E550" s="63"/>
      <c r="F550" s="63"/>
      <c r="G550" s="63"/>
      <c r="H550" s="63"/>
      <c r="I550" s="63"/>
      <c r="J550" s="63"/>
      <c r="K550" s="63"/>
      <c r="L550" s="63"/>
      <c r="M550" s="63"/>
      <c r="N550" s="63"/>
      <c r="O550" s="63"/>
      <c r="P550" s="63"/>
      <c r="Q550" s="63"/>
      <c r="R550" s="63"/>
      <c r="S550" s="63"/>
      <c r="T550" s="63"/>
      <c r="U550" s="63"/>
      <c r="V550" s="63"/>
      <c r="W550" s="63"/>
      <c r="X550" s="63"/>
      <c r="Y550" s="63"/>
      <c r="Z550" s="63"/>
      <c r="AA550" s="63"/>
      <c r="AB550" s="63"/>
      <c r="AC550" s="63"/>
      <c r="AD550" s="63"/>
      <c r="AE550" s="63"/>
      <c r="AF550" s="63"/>
      <c r="AG550" s="63"/>
      <c r="AH550" s="63"/>
      <c r="AI550" s="63"/>
      <c r="AJ550" s="63"/>
      <c r="AK550" s="63"/>
      <c r="AL550" s="63"/>
      <c r="AM550" s="63"/>
      <c r="AN550" s="63"/>
      <c r="AO550" s="63"/>
      <c r="AP550" s="63"/>
      <c r="AQ550" s="63"/>
      <c r="AR550" s="63"/>
      <c r="AS550" s="63"/>
      <c r="AT550" s="63"/>
      <c r="AU550" s="63"/>
      <c r="AV550" s="63"/>
      <c r="AW550" s="63"/>
      <c r="AX550" s="63"/>
      <c r="AY550" s="63"/>
      <c r="AZ550" s="63"/>
      <c r="BA550" s="63"/>
      <c r="BB550" s="63"/>
      <c r="BC550" s="63"/>
      <c r="BD550" s="63"/>
      <c r="BE550" s="63"/>
      <c r="BF550" s="63"/>
      <c r="BG550" s="63"/>
      <c r="BH550" s="63"/>
      <c r="BI550" s="63"/>
      <c r="BJ550" s="63"/>
      <c r="BK550" s="63"/>
      <c r="BL550" s="63"/>
    </row>
    <row r="551" spans="1:64" ht="15.75" customHeight="1" x14ac:dyDescent="0.2">
      <c r="A551" s="63"/>
      <c r="B551" s="63"/>
      <c r="C551" s="63"/>
      <c r="D551" s="63"/>
      <c r="E551" s="63"/>
      <c r="F551" s="63"/>
      <c r="G551" s="63"/>
      <c r="H551" s="63"/>
      <c r="I551" s="63"/>
      <c r="J551" s="63"/>
      <c r="K551" s="63"/>
      <c r="L551" s="63"/>
      <c r="M551" s="63"/>
      <c r="N551" s="63"/>
      <c r="O551" s="63"/>
      <c r="P551" s="63"/>
      <c r="Q551" s="63"/>
      <c r="R551" s="63"/>
      <c r="S551" s="63"/>
      <c r="T551" s="63"/>
      <c r="U551" s="63"/>
      <c r="V551" s="63"/>
      <c r="W551" s="63"/>
      <c r="X551" s="63"/>
      <c r="Y551" s="63"/>
      <c r="Z551" s="63"/>
      <c r="AA551" s="63"/>
      <c r="AB551" s="63"/>
      <c r="AC551" s="63"/>
      <c r="AD551" s="63"/>
      <c r="AE551" s="63"/>
      <c r="AF551" s="63"/>
      <c r="AG551" s="63"/>
      <c r="AH551" s="63"/>
      <c r="AI551" s="63"/>
      <c r="AJ551" s="63"/>
      <c r="AK551" s="63"/>
      <c r="AL551" s="63"/>
      <c r="AM551" s="63"/>
      <c r="AN551" s="63"/>
      <c r="AO551" s="63"/>
      <c r="AP551" s="63"/>
      <c r="AQ551" s="63"/>
      <c r="AR551" s="63"/>
      <c r="AS551" s="63"/>
      <c r="AT551" s="63"/>
      <c r="AU551" s="63"/>
      <c r="AV551" s="63"/>
      <c r="AW551" s="63"/>
      <c r="AX551" s="63"/>
      <c r="AY551" s="63"/>
      <c r="AZ551" s="63"/>
      <c r="BA551" s="63"/>
      <c r="BB551" s="63"/>
      <c r="BC551" s="63"/>
      <c r="BD551" s="63"/>
      <c r="BE551" s="63"/>
      <c r="BF551" s="63"/>
      <c r="BG551" s="63"/>
      <c r="BH551" s="63"/>
      <c r="BI551" s="63"/>
      <c r="BJ551" s="63"/>
      <c r="BK551" s="63"/>
      <c r="BL551" s="63"/>
    </row>
    <row r="552" spans="1:64" ht="15.75" customHeight="1" x14ac:dyDescent="0.2">
      <c r="A552" s="63"/>
      <c r="B552" s="63"/>
      <c r="C552" s="63"/>
      <c r="D552" s="63"/>
      <c r="E552" s="63"/>
      <c r="F552" s="63"/>
      <c r="G552" s="63"/>
      <c r="H552" s="63"/>
      <c r="I552" s="63"/>
      <c r="J552" s="63"/>
      <c r="K552" s="63"/>
      <c r="L552" s="63"/>
      <c r="M552" s="63"/>
      <c r="N552" s="63"/>
      <c r="O552" s="63"/>
      <c r="P552" s="63"/>
      <c r="Q552" s="63"/>
      <c r="R552" s="63"/>
      <c r="S552" s="63"/>
      <c r="T552" s="63"/>
      <c r="U552" s="63"/>
      <c r="V552" s="63"/>
      <c r="W552" s="63"/>
      <c r="X552" s="63"/>
      <c r="Y552" s="63"/>
      <c r="Z552" s="63"/>
      <c r="AA552" s="63"/>
      <c r="AB552" s="63"/>
      <c r="AC552" s="63"/>
      <c r="AD552" s="63"/>
      <c r="AE552" s="63"/>
      <c r="AF552" s="63"/>
      <c r="AG552" s="63"/>
      <c r="AH552" s="63"/>
      <c r="AI552" s="63"/>
      <c r="AJ552" s="63"/>
      <c r="AK552" s="63"/>
      <c r="AL552" s="63"/>
      <c r="AM552" s="63"/>
      <c r="AN552" s="63"/>
      <c r="AO552" s="63"/>
      <c r="AP552" s="63"/>
      <c r="AQ552" s="63"/>
      <c r="AR552" s="63"/>
      <c r="AS552" s="63"/>
      <c r="AT552" s="63"/>
      <c r="AU552" s="63"/>
      <c r="AV552" s="63"/>
      <c r="AW552" s="63"/>
      <c r="AX552" s="63"/>
      <c r="AY552" s="63"/>
      <c r="AZ552" s="63"/>
      <c r="BA552" s="63"/>
      <c r="BB552" s="63"/>
      <c r="BC552" s="63"/>
      <c r="BD552" s="63"/>
      <c r="BE552" s="63"/>
      <c r="BF552" s="63"/>
      <c r="BG552" s="63"/>
      <c r="BH552" s="63"/>
      <c r="BI552" s="63"/>
      <c r="BJ552" s="63"/>
      <c r="BK552" s="63"/>
      <c r="BL552" s="63"/>
    </row>
    <row r="553" spans="1:64" ht="15.75" customHeight="1" x14ac:dyDescent="0.2">
      <c r="A553" s="63"/>
      <c r="B553" s="63"/>
      <c r="C553" s="63"/>
      <c r="D553" s="63"/>
      <c r="E553" s="63"/>
      <c r="F553" s="63"/>
      <c r="G553" s="63"/>
      <c r="H553" s="63"/>
      <c r="I553" s="63"/>
      <c r="J553" s="63"/>
      <c r="K553" s="63"/>
      <c r="L553" s="63"/>
      <c r="M553" s="63"/>
      <c r="N553" s="63"/>
      <c r="O553" s="63"/>
      <c r="P553" s="63"/>
      <c r="Q553" s="63"/>
      <c r="R553" s="63"/>
      <c r="S553" s="63"/>
      <c r="T553" s="63"/>
      <c r="U553" s="63"/>
      <c r="V553" s="63"/>
      <c r="W553" s="63"/>
      <c r="X553" s="63"/>
      <c r="Y553" s="63"/>
      <c r="Z553" s="63"/>
      <c r="AA553" s="63"/>
      <c r="AB553" s="63"/>
      <c r="AC553" s="63"/>
      <c r="AD553" s="63"/>
      <c r="AE553" s="63"/>
      <c r="AF553" s="63"/>
      <c r="AG553" s="63"/>
      <c r="AH553" s="63"/>
      <c r="AI553" s="63"/>
      <c r="AJ553" s="63"/>
      <c r="AK553" s="63"/>
      <c r="AL553" s="63"/>
      <c r="AM553" s="63"/>
      <c r="AN553" s="63"/>
      <c r="AO553" s="63"/>
      <c r="AP553" s="63"/>
      <c r="AQ553" s="63"/>
      <c r="AR553" s="63"/>
      <c r="AS553" s="63"/>
      <c r="AT553" s="63"/>
      <c r="AU553" s="63"/>
      <c r="AV553" s="63"/>
      <c r="AW553" s="63"/>
      <c r="AX553" s="63"/>
      <c r="AY553" s="63"/>
      <c r="AZ553" s="63"/>
      <c r="BA553" s="63"/>
      <c r="BB553" s="63"/>
      <c r="BC553" s="63"/>
      <c r="BD553" s="63"/>
      <c r="BE553" s="63"/>
      <c r="BF553" s="63"/>
      <c r="BG553" s="63"/>
      <c r="BH553" s="63"/>
      <c r="BI553" s="63"/>
      <c r="BJ553" s="63"/>
      <c r="BK553" s="63"/>
      <c r="BL553" s="63"/>
    </row>
    <row r="554" spans="1:64" ht="15.75" customHeight="1" x14ac:dyDescent="0.2">
      <c r="A554" s="63"/>
      <c r="B554" s="63"/>
      <c r="C554" s="63"/>
      <c r="D554" s="63"/>
      <c r="E554" s="63"/>
      <c r="F554" s="63"/>
      <c r="G554" s="63"/>
      <c r="H554" s="63"/>
      <c r="I554" s="63"/>
      <c r="J554" s="63"/>
      <c r="K554" s="63"/>
      <c r="L554" s="63"/>
      <c r="M554" s="63"/>
      <c r="N554" s="63"/>
      <c r="O554" s="63"/>
      <c r="P554" s="63"/>
      <c r="Q554" s="63"/>
      <c r="R554" s="63"/>
      <c r="S554" s="63"/>
      <c r="T554" s="63"/>
      <c r="U554" s="63"/>
      <c r="V554" s="63"/>
      <c r="W554" s="63"/>
      <c r="X554" s="63"/>
      <c r="Y554" s="63"/>
      <c r="Z554" s="63"/>
      <c r="AA554" s="63"/>
      <c r="AB554" s="63"/>
      <c r="AC554" s="63"/>
      <c r="AD554" s="63"/>
      <c r="AE554" s="63"/>
      <c r="AF554" s="63"/>
      <c r="AG554" s="63"/>
      <c r="AH554" s="63"/>
      <c r="AI554" s="63"/>
      <c r="AJ554" s="63"/>
      <c r="AK554" s="63"/>
      <c r="AL554" s="63"/>
      <c r="AM554" s="63"/>
      <c r="AN554" s="63"/>
      <c r="AO554" s="63"/>
      <c r="AP554" s="63"/>
      <c r="AQ554" s="63"/>
      <c r="AR554" s="63"/>
      <c r="AS554" s="63"/>
      <c r="AT554" s="63"/>
      <c r="AU554" s="63"/>
      <c r="AV554" s="63"/>
      <c r="AW554" s="63"/>
      <c r="AX554" s="63"/>
      <c r="AY554" s="63"/>
      <c r="AZ554" s="63"/>
      <c r="BA554" s="63"/>
      <c r="BB554" s="63"/>
      <c r="BC554" s="63"/>
      <c r="BD554" s="63"/>
      <c r="BE554" s="63"/>
      <c r="BF554" s="63"/>
      <c r="BG554" s="63"/>
      <c r="BH554" s="63"/>
      <c r="BI554" s="63"/>
      <c r="BJ554" s="63"/>
      <c r="BK554" s="63"/>
      <c r="BL554" s="63"/>
    </row>
    <row r="555" spans="1:64" ht="15.75" customHeight="1" x14ac:dyDescent="0.2">
      <c r="A555" s="63"/>
      <c r="B555" s="63"/>
      <c r="C555" s="63"/>
      <c r="D555" s="63"/>
      <c r="E555" s="63"/>
      <c r="F555" s="63"/>
      <c r="G555" s="63"/>
      <c r="H555" s="63"/>
      <c r="I555" s="63"/>
      <c r="J555" s="63"/>
      <c r="K555" s="63"/>
      <c r="L555" s="63"/>
      <c r="M555" s="63"/>
      <c r="N555" s="63"/>
      <c r="O555" s="63"/>
      <c r="P555" s="63"/>
      <c r="Q555" s="63"/>
      <c r="R555" s="63"/>
      <c r="S555" s="63"/>
      <c r="T555" s="63"/>
      <c r="U555" s="63"/>
      <c r="V555" s="63"/>
      <c r="W555" s="63"/>
      <c r="X555" s="63"/>
      <c r="Y555" s="63"/>
      <c r="Z555" s="63"/>
      <c r="AA555" s="63"/>
      <c r="AB555" s="63"/>
      <c r="AC555" s="63"/>
      <c r="AD555" s="63"/>
      <c r="AE555" s="63"/>
      <c r="AF555" s="63"/>
      <c r="AG555" s="63"/>
      <c r="AH555" s="63"/>
      <c r="AI555" s="63"/>
      <c r="AJ555" s="63"/>
      <c r="AK555" s="63"/>
      <c r="AL555" s="63"/>
      <c r="AM555" s="63"/>
      <c r="AN555" s="63"/>
      <c r="AO555" s="63"/>
      <c r="AP555" s="63"/>
      <c r="AQ555" s="63"/>
      <c r="AR555" s="63"/>
      <c r="AS555" s="63"/>
      <c r="AT555" s="63"/>
      <c r="AU555" s="63"/>
      <c r="AV555" s="63"/>
      <c r="AW555" s="63"/>
      <c r="AX555" s="63"/>
      <c r="AY555" s="63"/>
      <c r="AZ555" s="63"/>
      <c r="BA555" s="63"/>
      <c r="BB555" s="63"/>
      <c r="BC555" s="63"/>
      <c r="BD555" s="63"/>
      <c r="BE555" s="63"/>
      <c r="BF555" s="63"/>
      <c r="BG555" s="63"/>
      <c r="BH555" s="63"/>
      <c r="BI555" s="63"/>
      <c r="BJ555" s="63"/>
      <c r="BK555" s="63"/>
      <c r="BL555" s="63"/>
    </row>
    <row r="556" spans="1:64" ht="15.75" customHeight="1" x14ac:dyDescent="0.2">
      <c r="A556" s="63"/>
      <c r="B556" s="63"/>
      <c r="C556" s="63"/>
      <c r="D556" s="63"/>
      <c r="E556" s="63"/>
      <c r="F556" s="63"/>
      <c r="G556" s="63"/>
      <c r="H556" s="63"/>
      <c r="I556" s="63"/>
      <c r="J556" s="63"/>
      <c r="K556" s="63"/>
      <c r="L556" s="63"/>
      <c r="M556" s="63"/>
      <c r="N556" s="63"/>
      <c r="O556" s="63"/>
      <c r="P556" s="63"/>
      <c r="Q556" s="63"/>
      <c r="R556" s="63"/>
      <c r="S556" s="63"/>
      <c r="T556" s="63"/>
      <c r="U556" s="63"/>
      <c r="V556" s="63"/>
      <c r="W556" s="63"/>
      <c r="X556" s="63"/>
      <c r="Y556" s="63"/>
      <c r="Z556" s="63"/>
      <c r="AA556" s="63"/>
      <c r="AB556" s="63"/>
      <c r="AC556" s="63"/>
      <c r="AD556" s="63"/>
      <c r="AE556" s="63"/>
      <c r="AF556" s="63"/>
      <c r="AG556" s="63"/>
      <c r="AH556" s="63"/>
      <c r="AI556" s="63"/>
      <c r="AJ556" s="63"/>
      <c r="AK556" s="63"/>
      <c r="AL556" s="63"/>
      <c r="AM556" s="63"/>
      <c r="AN556" s="63"/>
      <c r="AO556" s="63"/>
      <c r="AP556" s="63"/>
      <c r="AQ556" s="63"/>
      <c r="AR556" s="63"/>
      <c r="AS556" s="63"/>
      <c r="AT556" s="63"/>
      <c r="AU556" s="63"/>
      <c r="AV556" s="63"/>
      <c r="AW556" s="63"/>
      <c r="AX556" s="63"/>
      <c r="AY556" s="63"/>
      <c r="AZ556" s="63"/>
      <c r="BA556" s="63"/>
      <c r="BB556" s="63"/>
      <c r="BC556" s="63"/>
      <c r="BD556" s="63"/>
      <c r="BE556" s="63"/>
      <c r="BF556" s="63"/>
      <c r="BG556" s="63"/>
      <c r="BH556" s="63"/>
      <c r="BI556" s="63"/>
      <c r="BJ556" s="63"/>
      <c r="BK556" s="63"/>
      <c r="BL556" s="63"/>
    </row>
    <row r="557" spans="1:64" ht="15.75" customHeight="1" x14ac:dyDescent="0.2">
      <c r="A557" s="63"/>
      <c r="B557" s="63"/>
      <c r="C557" s="63"/>
      <c r="D557" s="63"/>
      <c r="E557" s="63"/>
      <c r="F557" s="63"/>
      <c r="G557" s="63"/>
      <c r="H557" s="63"/>
      <c r="I557" s="63"/>
      <c r="J557" s="63"/>
      <c r="K557" s="63"/>
      <c r="L557" s="63"/>
      <c r="M557" s="63"/>
      <c r="N557" s="63"/>
      <c r="O557" s="63"/>
      <c r="P557" s="63"/>
      <c r="Q557" s="63"/>
      <c r="R557" s="63"/>
      <c r="S557" s="63"/>
      <c r="T557" s="63"/>
      <c r="U557" s="63"/>
      <c r="V557" s="63"/>
      <c r="W557" s="63"/>
      <c r="X557" s="63"/>
      <c r="Y557" s="63"/>
      <c r="Z557" s="63"/>
      <c r="AA557" s="63"/>
      <c r="AB557" s="63"/>
      <c r="AC557" s="63"/>
      <c r="AD557" s="63"/>
      <c r="AE557" s="63"/>
      <c r="AF557" s="63"/>
      <c r="AG557" s="63"/>
      <c r="AH557" s="63"/>
      <c r="AI557" s="63"/>
      <c r="AJ557" s="63"/>
      <c r="AK557" s="63"/>
      <c r="AL557" s="63"/>
      <c r="AM557" s="63"/>
      <c r="AN557" s="63"/>
      <c r="AO557" s="63"/>
      <c r="AP557" s="63"/>
      <c r="AQ557" s="63"/>
      <c r="AR557" s="63"/>
      <c r="AS557" s="63"/>
      <c r="AT557" s="63"/>
      <c r="AU557" s="63"/>
      <c r="AV557" s="63"/>
      <c r="AW557" s="63"/>
      <c r="AX557" s="63"/>
      <c r="AY557" s="63"/>
      <c r="AZ557" s="63"/>
      <c r="BA557" s="63"/>
      <c r="BB557" s="63"/>
      <c r="BC557" s="63"/>
      <c r="BD557" s="63"/>
      <c r="BE557" s="63"/>
      <c r="BF557" s="63"/>
      <c r="BG557" s="63"/>
      <c r="BH557" s="63"/>
      <c r="BI557" s="63"/>
      <c r="BJ557" s="63"/>
      <c r="BK557" s="63"/>
      <c r="BL557" s="63"/>
    </row>
    <row r="558" spans="1:64" ht="15.75" customHeight="1" x14ac:dyDescent="0.2">
      <c r="A558" s="63"/>
      <c r="B558" s="63"/>
      <c r="C558" s="63"/>
      <c r="D558" s="63"/>
      <c r="E558" s="63"/>
      <c r="F558" s="63"/>
      <c r="G558" s="63"/>
      <c r="H558" s="63"/>
      <c r="I558" s="63"/>
      <c r="J558" s="63"/>
      <c r="K558" s="63"/>
      <c r="L558" s="63"/>
      <c r="M558" s="63"/>
      <c r="N558" s="63"/>
      <c r="O558" s="63"/>
      <c r="P558" s="63"/>
      <c r="Q558" s="63"/>
      <c r="R558" s="63"/>
      <c r="S558" s="63"/>
      <c r="T558" s="63"/>
      <c r="U558" s="63"/>
      <c r="V558" s="63"/>
      <c r="W558" s="63"/>
      <c r="X558" s="63"/>
      <c r="Y558" s="63"/>
      <c r="Z558" s="63"/>
      <c r="AA558" s="63"/>
      <c r="AB558" s="63"/>
      <c r="AC558" s="63"/>
      <c r="AD558" s="63"/>
      <c r="AE558" s="63"/>
      <c r="AF558" s="63"/>
      <c r="AG558" s="63"/>
      <c r="AH558" s="63"/>
      <c r="AI558" s="63"/>
      <c r="AJ558" s="63"/>
      <c r="AK558" s="63"/>
      <c r="AL558" s="63"/>
      <c r="AM558" s="63"/>
      <c r="AN558" s="63"/>
      <c r="AO558" s="63"/>
      <c r="AP558" s="63"/>
      <c r="AQ558" s="63"/>
      <c r="AR558" s="63"/>
      <c r="AS558" s="63"/>
      <c r="AT558" s="63"/>
      <c r="AU558" s="63"/>
      <c r="AV558" s="63"/>
      <c r="AW558" s="63"/>
      <c r="AX558" s="63"/>
      <c r="AY558" s="63"/>
      <c r="AZ558" s="63"/>
      <c r="BA558" s="63"/>
      <c r="BB558" s="63"/>
      <c r="BC558" s="63"/>
      <c r="BD558" s="63"/>
      <c r="BE558" s="63"/>
      <c r="BF558" s="63"/>
      <c r="BG558" s="63"/>
      <c r="BH558" s="63"/>
      <c r="BI558" s="63"/>
      <c r="BJ558" s="63"/>
      <c r="BK558" s="63"/>
      <c r="BL558" s="63"/>
    </row>
    <row r="559" spans="1:64" ht="15.75" customHeight="1" x14ac:dyDescent="0.2">
      <c r="A559" s="63"/>
      <c r="B559" s="63"/>
      <c r="C559" s="63"/>
      <c r="D559" s="63"/>
      <c r="E559" s="63"/>
      <c r="F559" s="63"/>
      <c r="G559" s="63"/>
      <c r="H559" s="63"/>
      <c r="I559" s="63"/>
      <c r="J559" s="63"/>
      <c r="K559" s="63"/>
      <c r="L559" s="63"/>
      <c r="M559" s="63"/>
      <c r="N559" s="63"/>
      <c r="O559" s="63"/>
      <c r="P559" s="63"/>
      <c r="Q559" s="63"/>
      <c r="R559" s="63"/>
      <c r="S559" s="63"/>
      <c r="T559" s="63"/>
      <c r="U559" s="63"/>
      <c r="V559" s="63"/>
      <c r="W559" s="63"/>
      <c r="X559" s="63"/>
      <c r="Y559" s="63"/>
      <c r="Z559" s="63"/>
      <c r="AA559" s="63"/>
      <c r="AB559" s="63"/>
      <c r="AC559" s="63"/>
      <c r="AD559" s="63"/>
      <c r="AE559" s="63"/>
      <c r="AF559" s="63"/>
      <c r="AG559" s="63"/>
      <c r="AH559" s="63"/>
      <c r="AI559" s="63"/>
      <c r="AJ559" s="63"/>
      <c r="AK559" s="63"/>
      <c r="AL559" s="63"/>
      <c r="AM559" s="63"/>
      <c r="AN559" s="63"/>
      <c r="AO559" s="63"/>
      <c r="AP559" s="63"/>
      <c r="AQ559" s="63"/>
      <c r="AR559" s="63"/>
      <c r="AS559" s="63"/>
      <c r="AT559" s="63"/>
      <c r="AU559" s="63"/>
      <c r="AV559" s="63"/>
      <c r="AW559" s="63"/>
      <c r="AX559" s="63"/>
      <c r="AY559" s="63"/>
      <c r="AZ559" s="63"/>
      <c r="BA559" s="63"/>
      <c r="BB559" s="63"/>
      <c r="BC559" s="63"/>
      <c r="BD559" s="63"/>
      <c r="BE559" s="63"/>
      <c r="BF559" s="63"/>
      <c r="BG559" s="63"/>
      <c r="BH559" s="63"/>
      <c r="BI559" s="63"/>
      <c r="BJ559" s="63"/>
      <c r="BK559" s="63"/>
      <c r="BL559" s="63"/>
    </row>
    <row r="560" spans="1:64" ht="15.75" customHeight="1" x14ac:dyDescent="0.2">
      <c r="A560" s="63"/>
      <c r="B560" s="63"/>
      <c r="C560" s="63"/>
      <c r="D560" s="63"/>
      <c r="E560" s="63"/>
      <c r="F560" s="63"/>
      <c r="G560" s="63"/>
      <c r="H560" s="63"/>
      <c r="I560" s="63"/>
      <c r="J560" s="63"/>
      <c r="K560" s="63"/>
      <c r="L560" s="63"/>
      <c r="M560" s="63"/>
      <c r="N560" s="63"/>
      <c r="O560" s="63"/>
      <c r="P560" s="63"/>
      <c r="Q560" s="63"/>
      <c r="R560" s="63"/>
      <c r="S560" s="63"/>
      <c r="T560" s="63"/>
      <c r="U560" s="63"/>
      <c r="V560" s="63"/>
      <c r="W560" s="63"/>
      <c r="X560" s="63"/>
      <c r="Y560" s="63"/>
      <c r="Z560" s="63"/>
      <c r="AA560" s="63"/>
      <c r="AB560" s="63"/>
      <c r="AC560" s="63"/>
      <c r="AD560" s="63"/>
      <c r="AE560" s="63"/>
      <c r="AF560" s="63"/>
      <c r="AG560" s="63"/>
      <c r="AH560" s="63"/>
      <c r="AI560" s="63"/>
      <c r="AJ560" s="63"/>
      <c r="AK560" s="63"/>
      <c r="AL560" s="63"/>
      <c r="AM560" s="63"/>
      <c r="AN560" s="63"/>
      <c r="AO560" s="63"/>
      <c r="AP560" s="63"/>
      <c r="AQ560" s="63"/>
      <c r="AR560" s="63"/>
      <c r="AS560" s="63"/>
      <c r="AT560" s="63"/>
      <c r="AU560" s="63"/>
      <c r="AV560" s="63"/>
      <c r="AW560" s="63"/>
      <c r="AX560" s="63"/>
      <c r="AY560" s="63"/>
      <c r="AZ560" s="63"/>
      <c r="BA560" s="63"/>
      <c r="BB560" s="63"/>
      <c r="BC560" s="63"/>
      <c r="BD560" s="63"/>
      <c r="BE560" s="63"/>
      <c r="BF560" s="63"/>
      <c r="BG560" s="63"/>
      <c r="BH560" s="63"/>
      <c r="BI560" s="63"/>
      <c r="BJ560" s="63"/>
      <c r="BK560" s="63"/>
      <c r="BL560" s="63"/>
    </row>
    <row r="561" spans="1:64" ht="15.75" customHeight="1" x14ac:dyDescent="0.2">
      <c r="A561" s="63"/>
      <c r="B561" s="63"/>
      <c r="C561" s="63"/>
      <c r="D561" s="63"/>
      <c r="E561" s="63"/>
      <c r="F561" s="63"/>
      <c r="G561" s="63"/>
      <c r="H561" s="63"/>
      <c r="I561" s="63"/>
      <c r="J561" s="63"/>
      <c r="K561" s="63"/>
      <c r="L561" s="63"/>
      <c r="M561" s="63"/>
      <c r="N561" s="63"/>
      <c r="O561" s="63"/>
      <c r="P561" s="63"/>
      <c r="Q561" s="63"/>
      <c r="R561" s="63"/>
      <c r="S561" s="63"/>
      <c r="T561" s="63"/>
      <c r="U561" s="63"/>
      <c r="V561" s="63"/>
      <c r="W561" s="63"/>
      <c r="X561" s="63"/>
      <c r="Y561" s="63"/>
      <c r="Z561" s="63"/>
      <c r="AA561" s="63"/>
      <c r="AB561" s="63"/>
      <c r="AC561" s="63"/>
      <c r="AD561" s="63"/>
      <c r="AE561" s="63"/>
      <c r="AF561" s="63"/>
      <c r="AG561" s="63"/>
      <c r="AH561" s="63"/>
      <c r="AI561" s="63"/>
      <c r="AJ561" s="63"/>
      <c r="AK561" s="63"/>
      <c r="AL561" s="63"/>
      <c r="AM561" s="63"/>
      <c r="AN561" s="63"/>
      <c r="AO561" s="63"/>
      <c r="AP561" s="63"/>
      <c r="AQ561" s="63"/>
      <c r="AR561" s="63"/>
      <c r="AS561" s="63"/>
      <c r="AT561" s="63"/>
      <c r="AU561" s="63"/>
      <c r="AV561" s="63"/>
      <c r="AW561" s="63"/>
      <c r="AX561" s="63"/>
      <c r="AY561" s="63"/>
      <c r="AZ561" s="63"/>
      <c r="BA561" s="63"/>
      <c r="BB561" s="63"/>
      <c r="BC561" s="63"/>
      <c r="BD561" s="63"/>
      <c r="BE561" s="63"/>
      <c r="BF561" s="63"/>
      <c r="BG561" s="63"/>
      <c r="BH561" s="63"/>
      <c r="BI561" s="63"/>
      <c r="BJ561" s="63"/>
      <c r="BK561" s="63"/>
      <c r="BL561" s="63"/>
    </row>
    <row r="562" spans="1:64" ht="15.75" customHeight="1" x14ac:dyDescent="0.2">
      <c r="A562" s="63"/>
      <c r="B562" s="63"/>
      <c r="C562" s="63"/>
      <c r="D562" s="63"/>
      <c r="E562" s="63"/>
      <c r="F562" s="63"/>
      <c r="G562" s="63"/>
      <c r="H562" s="63"/>
      <c r="I562" s="63"/>
      <c r="J562" s="63"/>
      <c r="K562" s="63"/>
      <c r="L562" s="63"/>
      <c r="M562" s="63"/>
      <c r="N562" s="63"/>
      <c r="O562" s="63"/>
      <c r="P562" s="63"/>
      <c r="Q562" s="63"/>
      <c r="R562" s="63"/>
      <c r="S562" s="63"/>
      <c r="T562" s="63"/>
      <c r="U562" s="63"/>
      <c r="V562" s="63"/>
      <c r="W562" s="63"/>
      <c r="X562" s="63"/>
      <c r="Y562" s="63"/>
      <c r="Z562" s="63"/>
      <c r="AA562" s="63"/>
      <c r="AB562" s="63"/>
      <c r="AC562" s="63"/>
      <c r="AD562" s="63"/>
      <c r="AE562" s="63"/>
      <c r="AF562" s="63"/>
      <c r="AG562" s="63"/>
      <c r="AH562" s="63"/>
      <c r="AI562" s="63"/>
      <c r="AJ562" s="63"/>
      <c r="AK562" s="63"/>
      <c r="AL562" s="63"/>
      <c r="AM562" s="63"/>
      <c r="AN562" s="63"/>
      <c r="AO562" s="63"/>
      <c r="AP562" s="63"/>
      <c r="AQ562" s="63"/>
      <c r="AR562" s="63"/>
      <c r="AS562" s="63"/>
      <c r="AT562" s="63"/>
      <c r="AU562" s="63"/>
      <c r="AV562" s="63"/>
      <c r="AW562" s="63"/>
      <c r="AX562" s="63"/>
      <c r="AY562" s="63"/>
      <c r="AZ562" s="63"/>
      <c r="BA562" s="63"/>
      <c r="BB562" s="63"/>
      <c r="BC562" s="63"/>
      <c r="BD562" s="63"/>
      <c r="BE562" s="63"/>
      <c r="BF562" s="63"/>
      <c r="BG562" s="63"/>
      <c r="BH562" s="63"/>
      <c r="BI562" s="63"/>
      <c r="BJ562" s="63"/>
      <c r="BK562" s="63"/>
      <c r="BL562" s="63"/>
    </row>
    <row r="563" spans="1:64" ht="15.75" customHeight="1" x14ac:dyDescent="0.2">
      <c r="A563" s="63"/>
      <c r="B563" s="63"/>
      <c r="C563" s="63"/>
      <c r="D563" s="63"/>
      <c r="E563" s="63"/>
      <c r="F563" s="63"/>
      <c r="G563" s="63"/>
      <c r="H563" s="63"/>
      <c r="I563" s="63"/>
      <c r="J563" s="63"/>
      <c r="K563" s="63"/>
      <c r="L563" s="63"/>
      <c r="M563" s="63"/>
      <c r="N563" s="63"/>
      <c r="O563" s="63"/>
      <c r="P563" s="63"/>
      <c r="Q563" s="63"/>
      <c r="R563" s="63"/>
      <c r="S563" s="63"/>
      <c r="T563" s="63"/>
      <c r="U563" s="63"/>
      <c r="V563" s="63"/>
      <c r="W563" s="63"/>
      <c r="X563" s="63"/>
      <c r="Y563" s="63"/>
      <c r="Z563" s="63"/>
      <c r="AA563" s="63"/>
      <c r="AB563" s="63"/>
      <c r="AC563" s="63"/>
      <c r="AD563" s="63"/>
      <c r="AE563" s="63"/>
      <c r="AF563" s="63"/>
      <c r="AG563" s="63"/>
      <c r="AH563" s="63"/>
      <c r="AI563" s="63"/>
      <c r="AJ563" s="63"/>
      <c r="AK563" s="63"/>
      <c r="AL563" s="63"/>
      <c r="AM563" s="63"/>
      <c r="AN563" s="63"/>
      <c r="AO563" s="63"/>
      <c r="AP563" s="63"/>
      <c r="AQ563" s="63"/>
      <c r="AR563" s="63"/>
      <c r="AS563" s="63"/>
      <c r="AT563" s="63"/>
      <c r="AU563" s="63"/>
      <c r="AV563" s="63"/>
      <c r="AW563" s="63"/>
      <c r="AX563" s="63"/>
      <c r="AY563" s="63"/>
      <c r="AZ563" s="63"/>
      <c r="BA563" s="63"/>
      <c r="BB563" s="63"/>
      <c r="BC563" s="63"/>
      <c r="BD563" s="63"/>
      <c r="BE563" s="63"/>
      <c r="BF563" s="63"/>
      <c r="BG563" s="63"/>
      <c r="BH563" s="63"/>
      <c r="BI563" s="63"/>
      <c r="BJ563" s="63"/>
      <c r="BK563" s="63"/>
      <c r="BL563" s="63"/>
    </row>
    <row r="564" spans="1:64" ht="15.75" customHeight="1" x14ac:dyDescent="0.2">
      <c r="A564" s="63"/>
      <c r="B564" s="63"/>
      <c r="C564" s="63"/>
      <c r="D564" s="63"/>
      <c r="E564" s="63"/>
      <c r="F564" s="63"/>
      <c r="G564" s="63"/>
      <c r="H564" s="63"/>
      <c r="I564" s="63"/>
      <c r="J564" s="63"/>
      <c r="K564" s="63"/>
      <c r="L564" s="63"/>
      <c r="M564" s="63"/>
      <c r="N564" s="63"/>
      <c r="O564" s="63"/>
      <c r="P564" s="63"/>
      <c r="Q564" s="63"/>
      <c r="R564" s="63"/>
      <c r="S564" s="63"/>
      <c r="T564" s="63"/>
      <c r="U564" s="63"/>
      <c r="V564" s="63"/>
      <c r="W564" s="63"/>
      <c r="X564" s="63"/>
      <c r="Y564" s="63"/>
      <c r="Z564" s="63"/>
      <c r="AA564" s="63"/>
      <c r="AB564" s="63"/>
      <c r="AC564" s="63"/>
      <c r="AD564" s="63"/>
      <c r="AE564" s="63"/>
      <c r="AF564" s="63"/>
      <c r="AG564" s="63"/>
      <c r="AH564" s="63"/>
      <c r="AI564" s="63"/>
      <c r="AJ564" s="63"/>
      <c r="AK564" s="63"/>
      <c r="AL564" s="63"/>
      <c r="AM564" s="63"/>
      <c r="AN564" s="63"/>
      <c r="AO564" s="63"/>
      <c r="AP564" s="63"/>
      <c r="AQ564" s="63"/>
      <c r="AR564" s="63"/>
      <c r="AS564" s="63"/>
      <c r="AT564" s="63"/>
      <c r="AU564" s="63"/>
      <c r="AV564" s="63"/>
      <c r="AW564" s="63"/>
      <c r="AX564" s="63"/>
      <c r="AY564" s="63"/>
      <c r="AZ564" s="63"/>
      <c r="BA564" s="63"/>
      <c r="BB564" s="63"/>
      <c r="BC564" s="63"/>
      <c r="BD564" s="63"/>
      <c r="BE564" s="63"/>
      <c r="BF564" s="63"/>
      <c r="BG564" s="63"/>
      <c r="BH564" s="63"/>
      <c r="BI564" s="63"/>
      <c r="BJ564" s="63"/>
      <c r="BK564" s="63"/>
      <c r="BL564" s="63"/>
    </row>
    <row r="565" spans="1:64" ht="15.75" customHeight="1" x14ac:dyDescent="0.2">
      <c r="A565" s="63"/>
      <c r="B565" s="63"/>
      <c r="C565" s="63"/>
      <c r="D565" s="63"/>
      <c r="E565" s="63"/>
      <c r="F565" s="63"/>
      <c r="G565" s="63"/>
      <c r="H565" s="63"/>
      <c r="I565" s="63"/>
      <c r="J565" s="63"/>
      <c r="K565" s="63"/>
      <c r="L565" s="63"/>
      <c r="M565" s="63"/>
      <c r="N565" s="63"/>
      <c r="O565" s="63"/>
      <c r="P565" s="63"/>
      <c r="Q565" s="63"/>
      <c r="R565" s="63"/>
      <c r="S565" s="63"/>
      <c r="T565" s="63"/>
      <c r="U565" s="63"/>
      <c r="V565" s="63"/>
      <c r="W565" s="63"/>
      <c r="X565" s="63"/>
      <c r="Y565" s="63"/>
      <c r="Z565" s="63"/>
      <c r="AA565" s="63"/>
      <c r="AB565" s="63"/>
      <c r="AC565" s="63"/>
      <c r="AD565" s="63"/>
      <c r="AE565" s="63"/>
      <c r="AF565" s="63"/>
      <c r="AG565" s="63"/>
      <c r="AH565" s="63"/>
      <c r="AI565" s="63"/>
      <c r="AJ565" s="63"/>
      <c r="AK565" s="63"/>
      <c r="AL565" s="63"/>
      <c r="AM565" s="63"/>
      <c r="AN565" s="63"/>
      <c r="AO565" s="63"/>
      <c r="AP565" s="63"/>
      <c r="AQ565" s="63"/>
      <c r="AR565" s="63"/>
      <c r="AS565" s="63"/>
      <c r="AT565" s="63"/>
      <c r="AU565" s="63"/>
      <c r="AV565" s="63"/>
      <c r="AW565" s="63"/>
      <c r="AX565" s="63"/>
      <c r="AY565" s="63"/>
      <c r="AZ565" s="63"/>
      <c r="BA565" s="63"/>
      <c r="BB565" s="63"/>
      <c r="BC565" s="63"/>
      <c r="BD565" s="63"/>
      <c r="BE565" s="63"/>
      <c r="BF565" s="63"/>
      <c r="BG565" s="63"/>
      <c r="BH565" s="63"/>
      <c r="BI565" s="63"/>
      <c r="BJ565" s="63"/>
      <c r="BK565" s="63"/>
      <c r="BL565" s="63"/>
    </row>
    <row r="566" spans="1:64" ht="15.75" customHeight="1" x14ac:dyDescent="0.2">
      <c r="A566" s="63"/>
      <c r="B566" s="63"/>
      <c r="C566" s="63"/>
      <c r="D566" s="63"/>
      <c r="E566" s="63"/>
      <c r="F566" s="63"/>
      <c r="G566" s="63"/>
      <c r="H566" s="63"/>
      <c r="I566" s="63"/>
      <c r="J566" s="63"/>
      <c r="K566" s="63"/>
      <c r="L566" s="63"/>
      <c r="M566" s="63"/>
      <c r="N566" s="63"/>
      <c r="O566" s="63"/>
      <c r="P566" s="63"/>
      <c r="Q566" s="63"/>
      <c r="R566" s="63"/>
      <c r="S566" s="63"/>
      <c r="T566" s="63"/>
      <c r="U566" s="63"/>
      <c r="V566" s="63"/>
      <c r="W566" s="63"/>
      <c r="X566" s="63"/>
      <c r="Y566" s="63"/>
      <c r="Z566" s="63"/>
      <c r="AA566" s="63"/>
      <c r="AB566" s="63"/>
      <c r="AC566" s="63"/>
      <c r="AD566" s="63"/>
      <c r="AE566" s="63"/>
      <c r="AF566" s="63"/>
      <c r="AG566" s="63"/>
      <c r="AH566" s="63"/>
      <c r="AI566" s="63"/>
      <c r="AJ566" s="63"/>
      <c r="AK566" s="63"/>
      <c r="AL566" s="63"/>
      <c r="AM566" s="63"/>
      <c r="AN566" s="63"/>
      <c r="AO566" s="63"/>
      <c r="AP566" s="63"/>
      <c r="AQ566" s="63"/>
      <c r="AR566" s="63"/>
      <c r="AS566" s="63"/>
      <c r="AT566" s="63"/>
      <c r="AU566" s="63"/>
      <c r="AV566" s="63"/>
      <c r="AW566" s="63"/>
      <c r="AX566" s="63"/>
      <c r="AY566" s="63"/>
      <c r="AZ566" s="63"/>
      <c r="BA566" s="63"/>
      <c r="BB566" s="63"/>
      <c r="BC566" s="63"/>
      <c r="BD566" s="63"/>
      <c r="BE566" s="63"/>
      <c r="BF566" s="63"/>
      <c r="BG566" s="63"/>
      <c r="BH566" s="63"/>
      <c r="BI566" s="63"/>
      <c r="BJ566" s="63"/>
      <c r="BK566" s="63"/>
      <c r="BL566" s="63"/>
    </row>
    <row r="567" spans="1:64" ht="15.75" customHeight="1" x14ac:dyDescent="0.2">
      <c r="A567" s="63"/>
      <c r="B567" s="63"/>
      <c r="C567" s="63"/>
      <c r="D567" s="63"/>
      <c r="E567" s="63"/>
      <c r="F567" s="63"/>
      <c r="G567" s="63"/>
      <c r="H567" s="63"/>
      <c r="I567" s="63"/>
      <c r="J567" s="63"/>
      <c r="K567" s="63"/>
      <c r="L567" s="63"/>
      <c r="M567" s="63"/>
      <c r="N567" s="63"/>
      <c r="O567" s="63"/>
      <c r="P567" s="63"/>
      <c r="Q567" s="63"/>
      <c r="R567" s="63"/>
      <c r="S567" s="63"/>
      <c r="T567" s="63"/>
      <c r="U567" s="63"/>
      <c r="V567" s="63"/>
      <c r="W567" s="63"/>
      <c r="X567" s="63"/>
      <c r="Y567" s="63"/>
      <c r="Z567" s="63"/>
      <c r="AA567" s="63"/>
      <c r="AB567" s="63"/>
      <c r="AC567" s="63"/>
      <c r="AD567" s="63"/>
      <c r="AE567" s="63"/>
      <c r="AF567" s="63"/>
      <c r="AG567" s="63"/>
      <c r="AH567" s="63"/>
      <c r="AI567" s="63"/>
      <c r="AJ567" s="63"/>
      <c r="AK567" s="63"/>
      <c r="AL567" s="63"/>
      <c r="AM567" s="63"/>
      <c r="AN567" s="63"/>
      <c r="AO567" s="63"/>
      <c r="AP567" s="63"/>
      <c r="AQ567" s="63"/>
      <c r="AR567" s="63"/>
      <c r="AS567" s="63"/>
      <c r="AT567" s="63"/>
      <c r="AU567" s="63"/>
      <c r="AV567" s="63"/>
      <c r="AW567" s="63"/>
      <c r="AX567" s="63"/>
      <c r="AY567" s="63"/>
      <c r="AZ567" s="63"/>
      <c r="BA567" s="63"/>
      <c r="BB567" s="63"/>
      <c r="BC567" s="63"/>
      <c r="BD567" s="63"/>
      <c r="BE567" s="63"/>
      <c r="BF567" s="63"/>
      <c r="BG567" s="63"/>
      <c r="BH567" s="63"/>
      <c r="BI567" s="63"/>
      <c r="BJ567" s="63"/>
      <c r="BK567" s="63"/>
      <c r="BL567" s="63"/>
    </row>
    <row r="568" spans="1:64" ht="15.75" customHeight="1" x14ac:dyDescent="0.2">
      <c r="A568" s="63"/>
      <c r="B568" s="63"/>
      <c r="C568" s="63"/>
      <c r="D568" s="63"/>
      <c r="E568" s="63"/>
      <c r="F568" s="63"/>
      <c r="G568" s="63"/>
      <c r="H568" s="63"/>
      <c r="I568" s="63"/>
      <c r="J568" s="63"/>
      <c r="K568" s="63"/>
      <c r="L568" s="63"/>
      <c r="M568" s="63"/>
      <c r="N568" s="63"/>
      <c r="O568" s="63"/>
      <c r="P568" s="63"/>
      <c r="Q568" s="63"/>
      <c r="R568" s="63"/>
      <c r="S568" s="63"/>
      <c r="T568" s="63"/>
      <c r="U568" s="63"/>
      <c r="V568" s="63"/>
      <c r="W568" s="63"/>
      <c r="X568" s="63"/>
      <c r="Y568" s="63"/>
      <c r="Z568" s="63"/>
      <c r="AA568" s="63"/>
      <c r="AB568" s="63"/>
      <c r="AC568" s="63"/>
      <c r="AD568" s="63"/>
      <c r="AE568" s="63"/>
      <c r="AF568" s="63"/>
      <c r="AG568" s="63"/>
      <c r="AH568" s="63"/>
      <c r="AI568" s="63"/>
      <c r="AJ568" s="63"/>
      <c r="AK568" s="63"/>
      <c r="AL568" s="63"/>
      <c r="AM568" s="63"/>
      <c r="AN568" s="63"/>
      <c r="AO568" s="63"/>
      <c r="AP568" s="63"/>
      <c r="AQ568" s="63"/>
      <c r="AR568" s="63"/>
      <c r="AS568" s="63"/>
      <c r="AT568" s="63"/>
      <c r="AU568" s="63"/>
      <c r="AV568" s="63"/>
      <c r="AW568" s="63"/>
      <c r="AX568" s="63"/>
      <c r="AY568" s="63"/>
      <c r="AZ568" s="63"/>
      <c r="BA568" s="63"/>
      <c r="BB568" s="63"/>
      <c r="BC568" s="63"/>
      <c r="BD568" s="63"/>
      <c r="BE568" s="63"/>
      <c r="BF568" s="63"/>
      <c r="BG568" s="63"/>
      <c r="BH568" s="63"/>
      <c r="BI568" s="63"/>
      <c r="BJ568" s="63"/>
      <c r="BK568" s="63"/>
      <c r="BL568" s="63"/>
    </row>
    <row r="569" spans="1:64" ht="15.75" customHeight="1" x14ac:dyDescent="0.2">
      <c r="A569" s="63"/>
      <c r="B569" s="63"/>
      <c r="C569" s="63"/>
      <c r="D569" s="63"/>
      <c r="E569" s="63"/>
      <c r="F569" s="63"/>
      <c r="G569" s="63"/>
      <c r="H569" s="63"/>
      <c r="I569" s="63"/>
      <c r="J569" s="63"/>
      <c r="K569" s="63"/>
      <c r="L569" s="63"/>
      <c r="M569" s="63"/>
      <c r="N569" s="63"/>
      <c r="O569" s="63"/>
      <c r="P569" s="63"/>
      <c r="Q569" s="63"/>
      <c r="R569" s="63"/>
      <c r="S569" s="63"/>
      <c r="T569" s="63"/>
      <c r="U569" s="63"/>
      <c r="V569" s="63"/>
      <c r="W569" s="63"/>
      <c r="X569" s="63"/>
      <c r="Y569" s="63"/>
      <c r="Z569" s="63"/>
      <c r="AA569" s="63"/>
      <c r="AB569" s="63"/>
      <c r="AC569" s="63"/>
      <c r="AD569" s="63"/>
      <c r="AE569" s="63"/>
      <c r="AF569" s="63"/>
      <c r="AG569" s="63"/>
      <c r="AH569" s="63"/>
      <c r="AI569" s="63"/>
      <c r="AJ569" s="63"/>
      <c r="AK569" s="63"/>
      <c r="AL569" s="63"/>
      <c r="AM569" s="63"/>
      <c r="AN569" s="63"/>
      <c r="AO569" s="63"/>
      <c r="AP569" s="63"/>
      <c r="AQ569" s="63"/>
      <c r="AR569" s="63"/>
      <c r="AS569" s="63"/>
      <c r="AT569" s="63"/>
      <c r="AU569" s="63"/>
      <c r="AV569" s="63"/>
      <c r="AW569" s="63"/>
      <c r="AX569" s="63"/>
      <c r="AY569" s="63"/>
      <c r="AZ569" s="63"/>
      <c r="BA569" s="63"/>
      <c r="BB569" s="63"/>
      <c r="BC569" s="63"/>
      <c r="BD569" s="63"/>
      <c r="BE569" s="63"/>
      <c r="BF569" s="63"/>
      <c r="BG569" s="63"/>
      <c r="BH569" s="63"/>
      <c r="BI569" s="63"/>
      <c r="BJ569" s="63"/>
      <c r="BK569" s="63"/>
      <c r="BL569" s="63"/>
    </row>
    <row r="570" spans="1:64" ht="15.75" customHeight="1" x14ac:dyDescent="0.2">
      <c r="A570" s="63"/>
      <c r="B570" s="63"/>
      <c r="C570" s="63"/>
      <c r="D570" s="63"/>
      <c r="E570" s="63"/>
      <c r="F570" s="63"/>
      <c r="G570" s="63"/>
      <c r="H570" s="63"/>
      <c r="I570" s="63"/>
      <c r="J570" s="63"/>
      <c r="K570" s="63"/>
      <c r="L570" s="63"/>
      <c r="M570" s="63"/>
      <c r="N570" s="63"/>
      <c r="O570" s="63"/>
      <c r="P570" s="63"/>
      <c r="Q570" s="63"/>
      <c r="R570" s="63"/>
      <c r="S570" s="63"/>
      <c r="T570" s="63"/>
      <c r="U570" s="63"/>
      <c r="V570" s="63"/>
      <c r="W570" s="63"/>
      <c r="X570" s="63"/>
      <c r="Y570" s="63"/>
      <c r="Z570" s="63"/>
      <c r="AA570" s="63"/>
      <c r="AB570" s="63"/>
      <c r="AC570" s="63"/>
      <c r="AD570" s="63"/>
      <c r="AE570" s="63"/>
      <c r="AF570" s="63"/>
      <c r="AG570" s="63"/>
      <c r="AH570" s="63"/>
      <c r="AI570" s="63"/>
      <c r="AJ570" s="63"/>
      <c r="AK570" s="63"/>
      <c r="AL570" s="63"/>
      <c r="AM570" s="63"/>
      <c r="AN570" s="63"/>
      <c r="AO570" s="63"/>
      <c r="AP570" s="63"/>
      <c r="AQ570" s="63"/>
      <c r="AR570" s="63"/>
      <c r="AS570" s="63"/>
      <c r="AT570" s="63"/>
      <c r="AU570" s="63"/>
      <c r="AV570" s="63"/>
      <c r="AW570" s="63"/>
      <c r="AX570" s="63"/>
      <c r="AY570" s="63"/>
      <c r="AZ570" s="63"/>
      <c r="BA570" s="63"/>
      <c r="BB570" s="63"/>
      <c r="BC570" s="63"/>
      <c r="BD570" s="63"/>
      <c r="BE570" s="63"/>
      <c r="BF570" s="63"/>
      <c r="BG570" s="63"/>
      <c r="BH570" s="63"/>
      <c r="BI570" s="63"/>
      <c r="BJ570" s="63"/>
      <c r="BK570" s="63"/>
      <c r="BL570" s="63"/>
    </row>
    <row r="571" spans="1:64" ht="15.75" customHeight="1" x14ac:dyDescent="0.2">
      <c r="A571" s="63"/>
      <c r="B571" s="63"/>
      <c r="C571" s="63"/>
      <c r="D571" s="63"/>
      <c r="E571" s="63"/>
      <c r="F571" s="63"/>
      <c r="G571" s="63"/>
      <c r="H571" s="63"/>
      <c r="I571" s="63"/>
      <c r="J571" s="63"/>
      <c r="K571" s="63"/>
      <c r="L571" s="63"/>
      <c r="M571" s="63"/>
      <c r="N571" s="63"/>
      <c r="O571" s="63"/>
      <c r="P571" s="63"/>
      <c r="Q571" s="63"/>
      <c r="R571" s="63"/>
      <c r="S571" s="63"/>
      <c r="T571" s="63"/>
      <c r="U571" s="63"/>
      <c r="V571" s="63"/>
      <c r="W571" s="63"/>
      <c r="X571" s="63"/>
      <c r="Y571" s="63"/>
      <c r="Z571" s="63"/>
      <c r="AA571" s="63"/>
      <c r="AB571" s="63"/>
      <c r="AC571" s="63"/>
      <c r="AD571" s="63"/>
      <c r="AE571" s="63"/>
      <c r="AF571" s="63"/>
      <c r="AG571" s="63"/>
      <c r="AH571" s="63"/>
      <c r="AI571" s="63"/>
      <c r="AJ571" s="63"/>
      <c r="AK571" s="63"/>
      <c r="AL571" s="63"/>
      <c r="AM571" s="63"/>
      <c r="AN571" s="63"/>
      <c r="AO571" s="63"/>
      <c r="AP571" s="63"/>
      <c r="AQ571" s="63"/>
      <c r="AR571" s="63"/>
      <c r="AS571" s="63"/>
      <c r="AT571" s="63"/>
      <c r="AU571" s="63"/>
      <c r="AV571" s="63"/>
      <c r="AW571" s="63"/>
      <c r="AX571" s="63"/>
      <c r="AY571" s="63"/>
      <c r="AZ571" s="63"/>
      <c r="BA571" s="63"/>
      <c r="BB571" s="63"/>
      <c r="BC571" s="63"/>
      <c r="BD571" s="63"/>
      <c r="BE571" s="63"/>
      <c r="BF571" s="63"/>
      <c r="BG571" s="63"/>
      <c r="BH571" s="63"/>
      <c r="BI571" s="63"/>
      <c r="BJ571" s="63"/>
      <c r="BK571" s="63"/>
      <c r="BL571" s="63"/>
    </row>
    <row r="572" spans="1:64" ht="15.75" customHeight="1" x14ac:dyDescent="0.2">
      <c r="A572" s="63"/>
      <c r="B572" s="63"/>
      <c r="C572" s="63"/>
      <c r="D572" s="63"/>
      <c r="E572" s="63"/>
      <c r="F572" s="63"/>
      <c r="G572" s="63"/>
      <c r="H572" s="63"/>
      <c r="I572" s="63"/>
      <c r="J572" s="63"/>
      <c r="K572" s="63"/>
      <c r="L572" s="63"/>
      <c r="M572" s="63"/>
      <c r="N572" s="63"/>
      <c r="O572" s="63"/>
      <c r="P572" s="63"/>
      <c r="Q572" s="63"/>
      <c r="R572" s="63"/>
      <c r="S572" s="63"/>
      <c r="T572" s="63"/>
      <c r="U572" s="63"/>
      <c r="V572" s="63"/>
      <c r="W572" s="63"/>
      <c r="X572" s="63"/>
      <c r="Y572" s="63"/>
      <c r="Z572" s="63"/>
      <c r="AA572" s="63"/>
      <c r="AB572" s="63"/>
      <c r="AC572" s="63"/>
      <c r="AD572" s="63"/>
      <c r="AE572" s="63"/>
      <c r="AF572" s="63"/>
      <c r="AG572" s="63"/>
      <c r="AH572" s="63"/>
      <c r="AI572" s="63"/>
      <c r="AJ572" s="63"/>
      <c r="AK572" s="63"/>
      <c r="AL572" s="63"/>
      <c r="AM572" s="63"/>
      <c r="AN572" s="63"/>
      <c r="AO572" s="63"/>
      <c r="AP572" s="63"/>
      <c r="AQ572" s="63"/>
      <c r="AR572" s="63"/>
      <c r="AS572" s="63"/>
      <c r="AT572" s="63"/>
      <c r="AU572" s="63"/>
      <c r="AV572" s="63"/>
      <c r="AW572" s="63"/>
      <c r="AX572" s="63"/>
      <c r="AY572" s="63"/>
      <c r="AZ572" s="63"/>
      <c r="BA572" s="63"/>
      <c r="BB572" s="63"/>
      <c r="BC572" s="63"/>
      <c r="BD572" s="63"/>
      <c r="BE572" s="63"/>
      <c r="BF572" s="63"/>
      <c r="BG572" s="63"/>
      <c r="BH572" s="63"/>
      <c r="BI572" s="63"/>
      <c r="BJ572" s="63"/>
      <c r="BK572" s="63"/>
      <c r="BL572" s="63"/>
    </row>
    <row r="573" spans="1:64" ht="15.75" customHeight="1" x14ac:dyDescent="0.2">
      <c r="A573" s="63"/>
      <c r="B573" s="63"/>
      <c r="C573" s="63"/>
      <c r="D573" s="63"/>
      <c r="E573" s="63"/>
      <c r="F573" s="63"/>
      <c r="G573" s="63"/>
      <c r="H573" s="63"/>
      <c r="I573" s="63"/>
      <c r="J573" s="63"/>
      <c r="K573" s="63"/>
      <c r="L573" s="63"/>
      <c r="M573" s="63"/>
      <c r="N573" s="63"/>
      <c r="O573" s="63"/>
      <c r="P573" s="63"/>
      <c r="Q573" s="63"/>
      <c r="R573" s="63"/>
      <c r="S573" s="63"/>
      <c r="T573" s="63"/>
      <c r="U573" s="63"/>
      <c r="V573" s="63"/>
      <c r="W573" s="63"/>
      <c r="X573" s="63"/>
      <c r="Y573" s="63"/>
      <c r="Z573" s="63"/>
      <c r="AA573" s="63"/>
      <c r="AB573" s="63"/>
      <c r="AC573" s="63"/>
      <c r="AD573" s="63"/>
      <c r="AE573" s="63"/>
      <c r="AF573" s="63"/>
      <c r="AG573" s="63"/>
      <c r="AH573" s="63"/>
      <c r="AI573" s="63"/>
      <c r="AJ573" s="63"/>
      <c r="AK573" s="63"/>
      <c r="AL573" s="63"/>
      <c r="AM573" s="63"/>
      <c r="AN573" s="63"/>
      <c r="AO573" s="63"/>
      <c r="AP573" s="63"/>
      <c r="AQ573" s="63"/>
      <c r="AR573" s="63"/>
      <c r="AS573" s="63"/>
      <c r="AT573" s="63"/>
      <c r="AU573" s="63"/>
      <c r="AV573" s="63"/>
      <c r="AW573" s="63"/>
      <c r="AX573" s="63"/>
      <c r="AY573" s="63"/>
      <c r="AZ573" s="63"/>
      <c r="BA573" s="63"/>
      <c r="BB573" s="63"/>
      <c r="BC573" s="63"/>
      <c r="BD573" s="63"/>
      <c r="BE573" s="63"/>
      <c r="BF573" s="63"/>
      <c r="BG573" s="63"/>
      <c r="BH573" s="63"/>
      <c r="BI573" s="63"/>
      <c r="BJ573" s="63"/>
      <c r="BK573" s="63"/>
      <c r="BL573" s="63"/>
    </row>
    <row r="574" spans="1:64" ht="15.75" customHeight="1" x14ac:dyDescent="0.2">
      <c r="A574" s="63"/>
      <c r="B574" s="63"/>
      <c r="C574" s="63"/>
      <c r="D574" s="63"/>
      <c r="E574" s="63"/>
      <c r="F574" s="63"/>
      <c r="G574" s="63"/>
      <c r="H574" s="63"/>
      <c r="I574" s="63"/>
      <c r="J574" s="63"/>
      <c r="K574" s="63"/>
      <c r="L574" s="63"/>
      <c r="M574" s="63"/>
      <c r="N574" s="63"/>
      <c r="O574" s="63"/>
      <c r="P574" s="63"/>
      <c r="Q574" s="63"/>
      <c r="R574" s="63"/>
      <c r="S574" s="63"/>
      <c r="T574" s="63"/>
      <c r="U574" s="63"/>
      <c r="V574" s="63"/>
      <c r="W574" s="63"/>
      <c r="X574" s="63"/>
      <c r="Y574" s="63"/>
      <c r="Z574" s="63"/>
      <c r="AA574" s="63"/>
      <c r="AB574" s="63"/>
      <c r="AC574" s="63"/>
      <c r="AD574" s="63"/>
      <c r="AE574" s="63"/>
      <c r="AF574" s="63"/>
      <c r="AG574" s="63"/>
      <c r="AH574" s="63"/>
      <c r="AI574" s="63"/>
      <c r="AJ574" s="63"/>
      <c r="AK574" s="63"/>
      <c r="AL574" s="63"/>
      <c r="AM574" s="63"/>
      <c r="AN574" s="63"/>
      <c r="AO574" s="63"/>
      <c r="AP574" s="63"/>
      <c r="AQ574" s="63"/>
      <c r="AR574" s="63"/>
      <c r="AS574" s="63"/>
      <c r="AT574" s="63"/>
      <c r="AU574" s="63"/>
      <c r="AV574" s="63"/>
      <c r="AW574" s="63"/>
      <c r="AX574" s="63"/>
      <c r="AY574" s="63"/>
      <c r="AZ574" s="63"/>
      <c r="BA574" s="63"/>
      <c r="BB574" s="63"/>
      <c r="BC574" s="63"/>
      <c r="BD574" s="63"/>
      <c r="BE574" s="63"/>
      <c r="BF574" s="63"/>
      <c r="BG574" s="63"/>
      <c r="BH574" s="63"/>
      <c r="BI574" s="63"/>
      <c r="BJ574" s="63"/>
      <c r="BK574" s="63"/>
      <c r="BL574" s="63"/>
    </row>
    <row r="575" spans="1:64" ht="15.75" customHeight="1" x14ac:dyDescent="0.2">
      <c r="A575" s="63"/>
      <c r="B575" s="63"/>
      <c r="C575" s="63"/>
      <c r="D575" s="63"/>
      <c r="E575" s="63"/>
      <c r="F575" s="63"/>
      <c r="G575" s="63"/>
      <c r="H575" s="63"/>
      <c r="I575" s="63"/>
      <c r="J575" s="63"/>
      <c r="K575" s="63"/>
      <c r="L575" s="63"/>
      <c r="M575" s="63"/>
      <c r="N575" s="63"/>
      <c r="O575" s="63"/>
      <c r="P575" s="63"/>
      <c r="Q575" s="63"/>
      <c r="R575" s="63"/>
      <c r="S575" s="63"/>
      <c r="T575" s="63"/>
      <c r="U575" s="63"/>
      <c r="V575" s="63"/>
      <c r="W575" s="63"/>
      <c r="X575" s="63"/>
      <c r="Y575" s="63"/>
      <c r="Z575" s="63"/>
      <c r="AA575" s="63"/>
      <c r="AB575" s="63"/>
      <c r="AC575" s="63"/>
      <c r="AD575" s="63"/>
      <c r="AE575" s="63"/>
      <c r="AF575" s="63"/>
      <c r="AG575" s="63"/>
      <c r="AH575" s="63"/>
      <c r="AI575" s="63"/>
      <c r="AJ575" s="63"/>
      <c r="AK575" s="63"/>
      <c r="AL575" s="63"/>
      <c r="AM575" s="63"/>
      <c r="AN575" s="63"/>
      <c r="AO575" s="63"/>
      <c r="AP575" s="63"/>
      <c r="AQ575" s="63"/>
      <c r="AR575" s="63"/>
      <c r="AS575" s="63"/>
      <c r="AT575" s="63"/>
      <c r="AU575" s="63"/>
      <c r="AV575" s="63"/>
      <c r="AW575" s="63"/>
      <c r="AX575" s="63"/>
      <c r="AY575" s="63"/>
      <c r="AZ575" s="63"/>
      <c r="BA575" s="63"/>
      <c r="BB575" s="63"/>
      <c r="BC575" s="63"/>
      <c r="BD575" s="63"/>
      <c r="BE575" s="63"/>
      <c r="BF575" s="63"/>
      <c r="BG575" s="63"/>
      <c r="BH575" s="63"/>
      <c r="BI575" s="63"/>
      <c r="BJ575" s="63"/>
      <c r="BK575" s="63"/>
      <c r="BL575" s="63"/>
    </row>
    <row r="576" spans="1:64" ht="15.75" customHeight="1" x14ac:dyDescent="0.2">
      <c r="A576" s="63"/>
      <c r="B576" s="63"/>
      <c r="C576" s="63"/>
      <c r="D576" s="63"/>
      <c r="E576" s="63"/>
      <c r="F576" s="63"/>
      <c r="G576" s="63"/>
      <c r="H576" s="63"/>
      <c r="I576" s="63"/>
      <c r="J576" s="63"/>
      <c r="K576" s="63"/>
      <c r="L576" s="63"/>
      <c r="M576" s="63"/>
      <c r="N576" s="63"/>
      <c r="O576" s="63"/>
      <c r="P576" s="63"/>
      <c r="Q576" s="63"/>
      <c r="R576" s="63"/>
      <c r="S576" s="63"/>
      <c r="T576" s="63"/>
      <c r="U576" s="63"/>
      <c r="V576" s="63"/>
      <c r="W576" s="63"/>
      <c r="X576" s="63"/>
      <c r="Y576" s="63"/>
      <c r="Z576" s="63"/>
      <c r="AA576" s="63"/>
      <c r="AB576" s="63"/>
      <c r="AC576" s="63"/>
      <c r="AD576" s="63"/>
      <c r="AE576" s="63"/>
      <c r="AF576" s="63"/>
      <c r="AG576" s="63"/>
      <c r="AH576" s="63"/>
      <c r="AI576" s="63"/>
      <c r="AJ576" s="63"/>
      <c r="AK576" s="63"/>
      <c r="AL576" s="63"/>
      <c r="AM576" s="63"/>
      <c r="AN576" s="63"/>
      <c r="AO576" s="63"/>
      <c r="AP576" s="63"/>
      <c r="AQ576" s="63"/>
      <c r="AR576" s="63"/>
      <c r="AS576" s="63"/>
      <c r="AT576" s="63"/>
      <c r="AU576" s="63"/>
      <c r="AV576" s="63"/>
      <c r="AW576" s="63"/>
      <c r="AX576" s="63"/>
      <c r="AY576" s="63"/>
      <c r="AZ576" s="63"/>
      <c r="BA576" s="63"/>
      <c r="BB576" s="63"/>
      <c r="BC576" s="63"/>
      <c r="BD576" s="63"/>
      <c r="BE576" s="63"/>
      <c r="BF576" s="63"/>
      <c r="BG576" s="63"/>
      <c r="BH576" s="63"/>
      <c r="BI576" s="63"/>
      <c r="BJ576" s="63"/>
      <c r="BK576" s="63"/>
      <c r="BL576" s="63"/>
    </row>
    <row r="577" spans="1:64" ht="15.75" customHeight="1" x14ac:dyDescent="0.2">
      <c r="A577" s="63"/>
      <c r="B577" s="63"/>
      <c r="C577" s="63"/>
      <c r="D577" s="63"/>
      <c r="E577" s="63"/>
      <c r="F577" s="63"/>
      <c r="G577" s="63"/>
      <c r="H577" s="63"/>
      <c r="I577" s="63"/>
      <c r="J577" s="63"/>
      <c r="K577" s="63"/>
      <c r="L577" s="63"/>
      <c r="M577" s="63"/>
      <c r="N577" s="63"/>
      <c r="O577" s="63"/>
      <c r="P577" s="63"/>
      <c r="Q577" s="63"/>
      <c r="R577" s="63"/>
      <c r="S577" s="63"/>
      <c r="T577" s="63"/>
      <c r="U577" s="63"/>
      <c r="V577" s="63"/>
      <c r="W577" s="63"/>
      <c r="X577" s="63"/>
      <c r="Y577" s="63"/>
      <c r="Z577" s="63"/>
      <c r="AA577" s="63"/>
      <c r="AB577" s="63"/>
      <c r="AC577" s="63"/>
      <c r="AD577" s="63"/>
      <c r="AE577" s="63"/>
      <c r="AF577" s="63"/>
      <c r="AG577" s="63"/>
      <c r="AH577" s="63"/>
      <c r="AI577" s="63"/>
      <c r="AJ577" s="63"/>
      <c r="AK577" s="63"/>
      <c r="AL577" s="63"/>
      <c r="AM577" s="63"/>
      <c r="AN577" s="63"/>
      <c r="AO577" s="63"/>
      <c r="AP577" s="63"/>
      <c r="AQ577" s="63"/>
      <c r="AR577" s="63"/>
      <c r="AS577" s="63"/>
      <c r="AT577" s="63"/>
      <c r="AU577" s="63"/>
      <c r="AV577" s="63"/>
      <c r="AW577" s="63"/>
      <c r="AX577" s="63"/>
      <c r="AY577" s="63"/>
      <c r="AZ577" s="63"/>
      <c r="BA577" s="63"/>
      <c r="BB577" s="63"/>
      <c r="BC577" s="63"/>
      <c r="BD577" s="63"/>
      <c r="BE577" s="63"/>
      <c r="BF577" s="63"/>
      <c r="BG577" s="63"/>
      <c r="BH577" s="63"/>
      <c r="BI577" s="63"/>
      <c r="BJ577" s="63"/>
      <c r="BK577" s="63"/>
      <c r="BL577" s="63"/>
    </row>
    <row r="578" spans="1:64" ht="15.75" customHeight="1" x14ac:dyDescent="0.2">
      <c r="A578" s="63"/>
      <c r="B578" s="63"/>
      <c r="C578" s="63"/>
      <c r="D578" s="63"/>
      <c r="E578" s="63"/>
      <c r="F578" s="63"/>
      <c r="G578" s="63"/>
      <c r="H578" s="63"/>
      <c r="I578" s="63"/>
      <c r="J578" s="63"/>
      <c r="K578" s="63"/>
      <c r="L578" s="63"/>
      <c r="M578" s="63"/>
      <c r="N578" s="63"/>
      <c r="O578" s="63"/>
      <c r="P578" s="63"/>
      <c r="Q578" s="63"/>
      <c r="R578" s="63"/>
      <c r="S578" s="63"/>
      <c r="T578" s="63"/>
      <c r="U578" s="63"/>
      <c r="V578" s="63"/>
      <c r="W578" s="63"/>
      <c r="X578" s="63"/>
      <c r="Y578" s="63"/>
      <c r="Z578" s="63"/>
      <c r="AA578" s="63"/>
      <c r="AB578" s="63"/>
      <c r="AC578" s="63"/>
      <c r="AD578" s="63"/>
      <c r="AE578" s="63"/>
      <c r="AF578" s="63"/>
      <c r="AG578" s="63"/>
      <c r="AH578" s="63"/>
      <c r="AI578" s="63"/>
      <c r="AJ578" s="63"/>
      <c r="AK578" s="63"/>
      <c r="AL578" s="63"/>
      <c r="AM578" s="63"/>
      <c r="AN578" s="63"/>
      <c r="AO578" s="63"/>
      <c r="AP578" s="63"/>
      <c r="AQ578" s="63"/>
      <c r="AR578" s="63"/>
      <c r="AS578" s="63"/>
      <c r="AT578" s="63"/>
      <c r="AU578" s="63"/>
      <c r="AV578" s="63"/>
      <c r="AW578" s="63"/>
      <c r="AX578" s="63"/>
      <c r="AY578" s="63"/>
      <c r="AZ578" s="63"/>
      <c r="BA578" s="63"/>
      <c r="BB578" s="63"/>
      <c r="BC578" s="63"/>
      <c r="BD578" s="63"/>
      <c r="BE578" s="63"/>
      <c r="BF578" s="63"/>
      <c r="BG578" s="63"/>
      <c r="BH578" s="63"/>
      <c r="BI578" s="63"/>
      <c r="BJ578" s="63"/>
      <c r="BK578" s="63"/>
      <c r="BL578" s="63"/>
    </row>
    <row r="579" spans="1:64" ht="15.75" customHeight="1" x14ac:dyDescent="0.2">
      <c r="A579" s="63"/>
      <c r="B579" s="63"/>
      <c r="C579" s="63"/>
      <c r="D579" s="63"/>
      <c r="E579" s="63"/>
      <c r="F579" s="63"/>
      <c r="G579" s="63"/>
      <c r="H579" s="63"/>
      <c r="I579" s="63"/>
      <c r="J579" s="63"/>
      <c r="K579" s="63"/>
      <c r="L579" s="63"/>
      <c r="M579" s="63"/>
      <c r="N579" s="63"/>
      <c r="O579" s="63"/>
      <c r="P579" s="63"/>
      <c r="Q579" s="63"/>
      <c r="R579" s="63"/>
      <c r="S579" s="63"/>
      <c r="T579" s="63"/>
      <c r="U579" s="63"/>
      <c r="V579" s="63"/>
      <c r="W579" s="63"/>
      <c r="X579" s="63"/>
      <c r="Y579" s="63"/>
      <c r="Z579" s="63"/>
      <c r="AA579" s="63"/>
      <c r="AB579" s="63"/>
      <c r="AC579" s="63"/>
      <c r="AD579" s="63"/>
      <c r="AE579" s="63"/>
      <c r="AF579" s="63"/>
      <c r="AG579" s="63"/>
      <c r="AH579" s="63"/>
      <c r="AI579" s="63"/>
      <c r="AJ579" s="63"/>
      <c r="AK579" s="63"/>
      <c r="AL579" s="63"/>
      <c r="AM579" s="63"/>
      <c r="AN579" s="63"/>
      <c r="AO579" s="63"/>
      <c r="AP579" s="63"/>
      <c r="AQ579" s="63"/>
      <c r="AR579" s="63"/>
      <c r="AS579" s="63"/>
      <c r="AT579" s="63"/>
      <c r="AU579" s="63"/>
      <c r="AV579" s="63"/>
      <c r="AW579" s="63"/>
      <c r="AX579" s="63"/>
      <c r="AY579" s="63"/>
      <c r="AZ579" s="63"/>
      <c r="BA579" s="63"/>
      <c r="BB579" s="63"/>
      <c r="BC579" s="63"/>
      <c r="BD579" s="63"/>
      <c r="BE579" s="63"/>
      <c r="BF579" s="63"/>
      <c r="BG579" s="63"/>
      <c r="BH579" s="63"/>
      <c r="BI579" s="63"/>
      <c r="BJ579" s="63"/>
      <c r="BK579" s="63"/>
      <c r="BL579" s="63"/>
    </row>
    <row r="580" spans="1:64" ht="15.75" customHeight="1" x14ac:dyDescent="0.2">
      <c r="A580" s="63"/>
      <c r="B580" s="63"/>
      <c r="C580" s="63"/>
      <c r="D580" s="63"/>
      <c r="E580" s="63"/>
      <c r="F580" s="63"/>
      <c r="G580" s="63"/>
      <c r="H580" s="63"/>
      <c r="I580" s="63"/>
      <c r="J580" s="63"/>
      <c r="K580" s="63"/>
      <c r="L580" s="63"/>
      <c r="M580" s="63"/>
      <c r="N580" s="63"/>
      <c r="O580" s="63"/>
      <c r="P580" s="63"/>
      <c r="Q580" s="63"/>
      <c r="R580" s="63"/>
      <c r="S580" s="63"/>
      <c r="T580" s="63"/>
      <c r="U580" s="63"/>
      <c r="V580" s="63"/>
      <c r="W580" s="63"/>
      <c r="X580" s="63"/>
      <c r="Y580" s="63"/>
      <c r="Z580" s="63"/>
      <c r="AA580" s="63"/>
      <c r="AB580" s="63"/>
      <c r="AC580" s="63"/>
      <c r="AD580" s="63"/>
      <c r="AE580" s="63"/>
      <c r="AF580" s="63"/>
      <c r="AG580" s="63"/>
      <c r="AH580" s="63"/>
      <c r="AI580" s="63"/>
      <c r="AJ580" s="63"/>
      <c r="AK580" s="63"/>
      <c r="AL580" s="63"/>
      <c r="AM580" s="63"/>
      <c r="AN580" s="63"/>
      <c r="AO580" s="63"/>
      <c r="AP580" s="63"/>
      <c r="AQ580" s="63"/>
      <c r="AR580" s="63"/>
      <c r="AS580" s="63"/>
      <c r="AT580" s="63"/>
      <c r="AU580" s="63"/>
      <c r="AV580" s="63"/>
      <c r="AW580" s="63"/>
      <c r="AX580" s="63"/>
      <c r="AY580" s="63"/>
      <c r="AZ580" s="63"/>
      <c r="BA580" s="63"/>
      <c r="BB580" s="63"/>
      <c r="BC580" s="63"/>
      <c r="BD580" s="63"/>
      <c r="BE580" s="63"/>
      <c r="BF580" s="63"/>
      <c r="BG580" s="63"/>
      <c r="BH580" s="63"/>
      <c r="BI580" s="63"/>
      <c r="BJ580" s="63"/>
      <c r="BK580" s="63"/>
      <c r="BL580" s="63"/>
    </row>
    <row r="581" spans="1:64" ht="15.75" customHeight="1" x14ac:dyDescent="0.2">
      <c r="A581" s="63"/>
      <c r="B581" s="63"/>
      <c r="C581" s="63"/>
      <c r="D581" s="63"/>
      <c r="E581" s="63"/>
      <c r="F581" s="63"/>
      <c r="G581" s="63"/>
      <c r="H581" s="63"/>
      <c r="I581" s="63"/>
      <c r="J581" s="63"/>
      <c r="K581" s="63"/>
      <c r="L581" s="63"/>
      <c r="M581" s="63"/>
      <c r="N581" s="63"/>
      <c r="O581" s="63"/>
      <c r="P581" s="63"/>
      <c r="Q581" s="63"/>
      <c r="R581" s="63"/>
      <c r="S581" s="63"/>
      <c r="T581" s="63"/>
      <c r="U581" s="63"/>
      <c r="V581" s="63"/>
      <c r="W581" s="63"/>
      <c r="X581" s="63"/>
      <c r="Y581" s="63"/>
      <c r="Z581" s="63"/>
      <c r="AA581" s="63"/>
      <c r="AB581" s="63"/>
      <c r="AC581" s="63"/>
      <c r="AD581" s="63"/>
      <c r="AE581" s="63"/>
      <c r="AF581" s="63"/>
      <c r="AG581" s="63"/>
      <c r="AH581" s="63"/>
      <c r="AI581" s="63"/>
      <c r="AJ581" s="63"/>
      <c r="AK581" s="63"/>
      <c r="AL581" s="63"/>
      <c r="AM581" s="63"/>
      <c r="AN581" s="63"/>
      <c r="AO581" s="63"/>
      <c r="AP581" s="63"/>
      <c r="AQ581" s="63"/>
      <c r="AR581" s="63"/>
      <c r="AS581" s="63"/>
      <c r="AT581" s="63"/>
      <c r="AU581" s="63"/>
      <c r="AV581" s="63"/>
      <c r="AW581" s="63"/>
      <c r="AX581" s="63"/>
      <c r="AY581" s="63"/>
      <c r="AZ581" s="63"/>
      <c r="BA581" s="63"/>
      <c r="BB581" s="63"/>
      <c r="BC581" s="63"/>
      <c r="BD581" s="63"/>
      <c r="BE581" s="63"/>
      <c r="BF581" s="63"/>
      <c r="BG581" s="63"/>
      <c r="BH581" s="63"/>
      <c r="BI581" s="63"/>
      <c r="BJ581" s="63"/>
      <c r="BK581" s="63"/>
      <c r="BL581" s="63"/>
    </row>
    <row r="582" spans="1:64" ht="15.75" customHeight="1" x14ac:dyDescent="0.2">
      <c r="A582" s="63"/>
      <c r="B582" s="63"/>
      <c r="C582" s="63"/>
      <c r="D582" s="63"/>
      <c r="E582" s="63"/>
      <c r="F582" s="63"/>
      <c r="G582" s="63"/>
      <c r="H582" s="63"/>
      <c r="I582" s="63"/>
      <c r="J582" s="63"/>
      <c r="K582" s="63"/>
      <c r="L582" s="63"/>
      <c r="M582" s="63"/>
      <c r="N582" s="63"/>
      <c r="O582" s="63"/>
      <c r="P582" s="63"/>
      <c r="Q582" s="63"/>
      <c r="R582" s="63"/>
      <c r="S582" s="63"/>
      <c r="T582" s="63"/>
      <c r="U582" s="63"/>
      <c r="V582" s="63"/>
      <c r="W582" s="63"/>
      <c r="X582" s="63"/>
      <c r="Y582" s="63"/>
      <c r="Z582" s="63"/>
      <c r="AA582" s="63"/>
      <c r="AB582" s="63"/>
      <c r="AC582" s="63"/>
      <c r="AD582" s="63"/>
      <c r="AE582" s="63"/>
      <c r="AF582" s="63"/>
      <c r="AG582" s="63"/>
      <c r="AH582" s="63"/>
      <c r="AI582" s="63"/>
      <c r="AJ582" s="63"/>
      <c r="AK582" s="63"/>
      <c r="AL582" s="63"/>
      <c r="AM582" s="63"/>
      <c r="AN582" s="63"/>
      <c r="AO582" s="63"/>
      <c r="AP582" s="63"/>
      <c r="AQ582" s="63"/>
      <c r="AR582" s="63"/>
      <c r="AS582" s="63"/>
      <c r="AT582" s="63"/>
      <c r="AU582" s="63"/>
      <c r="AV582" s="63"/>
      <c r="AW582" s="63"/>
      <c r="AX582" s="63"/>
      <c r="AY582" s="63"/>
      <c r="AZ582" s="63"/>
      <c r="BA582" s="63"/>
      <c r="BB582" s="63"/>
      <c r="BC582" s="63"/>
      <c r="BD582" s="63"/>
      <c r="BE582" s="63"/>
      <c r="BF582" s="63"/>
      <c r="BG582" s="63"/>
      <c r="BH582" s="63"/>
      <c r="BI582" s="63"/>
      <c r="BJ582" s="63"/>
      <c r="BK582" s="63"/>
      <c r="BL582" s="63"/>
    </row>
    <row r="583" spans="1:64" ht="15.75" customHeight="1" x14ac:dyDescent="0.2">
      <c r="A583" s="63"/>
      <c r="B583" s="63"/>
      <c r="C583" s="63"/>
      <c r="D583" s="63"/>
      <c r="E583" s="63"/>
      <c r="F583" s="63"/>
      <c r="G583" s="63"/>
      <c r="H583" s="63"/>
      <c r="I583" s="63"/>
      <c r="J583" s="63"/>
      <c r="K583" s="63"/>
      <c r="L583" s="63"/>
      <c r="M583" s="63"/>
      <c r="N583" s="63"/>
      <c r="O583" s="63"/>
      <c r="P583" s="63"/>
      <c r="Q583" s="63"/>
      <c r="R583" s="63"/>
      <c r="S583" s="63"/>
      <c r="T583" s="63"/>
      <c r="U583" s="63"/>
      <c r="V583" s="63"/>
      <c r="W583" s="63"/>
      <c r="X583" s="63"/>
      <c r="Y583" s="63"/>
      <c r="Z583" s="63"/>
      <c r="AA583" s="63"/>
      <c r="AB583" s="63"/>
      <c r="AC583" s="63"/>
      <c r="AD583" s="63"/>
      <c r="AE583" s="63"/>
      <c r="AF583" s="63"/>
      <c r="AG583" s="63"/>
      <c r="AH583" s="63"/>
      <c r="AI583" s="63"/>
      <c r="AJ583" s="63"/>
      <c r="AK583" s="63"/>
      <c r="AL583" s="63"/>
      <c r="AM583" s="63"/>
      <c r="AN583" s="63"/>
      <c r="AO583" s="63"/>
      <c r="AP583" s="63"/>
      <c r="AQ583" s="63"/>
      <c r="AR583" s="63"/>
      <c r="AS583" s="63"/>
      <c r="AT583" s="63"/>
      <c r="AU583" s="63"/>
      <c r="AV583" s="63"/>
      <c r="AW583" s="63"/>
      <c r="AX583" s="63"/>
      <c r="AY583" s="63"/>
      <c r="AZ583" s="63"/>
      <c r="BA583" s="63"/>
      <c r="BB583" s="63"/>
      <c r="BC583" s="63"/>
      <c r="BD583" s="63"/>
      <c r="BE583" s="63"/>
      <c r="BF583" s="63"/>
      <c r="BG583" s="63"/>
      <c r="BH583" s="63"/>
      <c r="BI583" s="63"/>
      <c r="BJ583" s="63"/>
      <c r="BK583" s="63"/>
      <c r="BL583" s="63"/>
    </row>
    <row r="584" spans="1:64" ht="15.75" customHeight="1" x14ac:dyDescent="0.2">
      <c r="A584" s="63"/>
      <c r="B584" s="63"/>
      <c r="C584" s="63"/>
      <c r="D584" s="63"/>
      <c r="E584" s="63"/>
      <c r="F584" s="63"/>
      <c r="G584" s="63"/>
      <c r="H584" s="63"/>
      <c r="I584" s="63"/>
      <c r="J584" s="63"/>
      <c r="K584" s="63"/>
      <c r="L584" s="63"/>
      <c r="M584" s="63"/>
      <c r="N584" s="63"/>
      <c r="O584" s="63"/>
      <c r="P584" s="63"/>
      <c r="Q584" s="63"/>
      <c r="R584" s="63"/>
      <c r="S584" s="63"/>
      <c r="T584" s="63"/>
      <c r="U584" s="63"/>
      <c r="V584" s="63"/>
      <c r="W584" s="63"/>
      <c r="X584" s="63"/>
      <c r="Y584" s="63"/>
      <c r="Z584" s="63"/>
      <c r="AA584" s="63"/>
      <c r="AB584" s="63"/>
      <c r="AC584" s="63"/>
      <c r="AD584" s="63"/>
      <c r="AE584" s="63"/>
      <c r="AF584" s="63"/>
      <c r="AG584" s="63"/>
      <c r="AH584" s="63"/>
      <c r="AI584" s="63"/>
      <c r="AJ584" s="63"/>
      <c r="AK584" s="63"/>
      <c r="AL584" s="63"/>
      <c r="AM584" s="63"/>
      <c r="AN584" s="63"/>
      <c r="AO584" s="63"/>
      <c r="AP584" s="63"/>
      <c r="AQ584" s="63"/>
      <c r="AR584" s="63"/>
      <c r="AS584" s="63"/>
      <c r="AT584" s="63"/>
      <c r="AU584" s="63"/>
      <c r="AV584" s="63"/>
      <c r="AW584" s="63"/>
      <c r="AX584" s="63"/>
      <c r="AY584" s="63"/>
      <c r="AZ584" s="63"/>
      <c r="BA584" s="63"/>
      <c r="BB584" s="63"/>
      <c r="BC584" s="63"/>
      <c r="BD584" s="63"/>
      <c r="BE584" s="63"/>
      <c r="BF584" s="63"/>
      <c r="BG584" s="63"/>
      <c r="BH584" s="63"/>
      <c r="BI584" s="63"/>
      <c r="BJ584" s="63"/>
      <c r="BK584" s="63"/>
      <c r="BL584" s="63"/>
    </row>
    <row r="585" spans="1:64" ht="15.75" customHeight="1" x14ac:dyDescent="0.2">
      <c r="A585" s="63"/>
      <c r="B585" s="63"/>
      <c r="C585" s="63"/>
      <c r="D585" s="63"/>
      <c r="E585" s="63"/>
      <c r="F585" s="63"/>
      <c r="G585" s="63"/>
      <c r="H585" s="63"/>
      <c r="I585" s="63"/>
      <c r="J585" s="63"/>
      <c r="K585" s="63"/>
      <c r="L585" s="63"/>
      <c r="M585" s="63"/>
      <c r="N585" s="63"/>
      <c r="O585" s="63"/>
      <c r="P585" s="63"/>
      <c r="Q585" s="63"/>
      <c r="R585" s="63"/>
      <c r="S585" s="63"/>
      <c r="T585" s="63"/>
      <c r="U585" s="63"/>
      <c r="V585" s="63"/>
      <c r="W585" s="63"/>
      <c r="X585" s="63"/>
      <c r="Y585" s="63"/>
      <c r="Z585" s="63"/>
      <c r="AA585" s="63"/>
      <c r="AB585" s="63"/>
      <c r="AC585" s="63"/>
      <c r="AD585" s="63"/>
      <c r="AE585" s="63"/>
      <c r="AF585" s="63"/>
      <c r="AG585" s="63"/>
      <c r="AH585" s="63"/>
      <c r="AI585" s="63"/>
      <c r="AJ585" s="63"/>
      <c r="AK585" s="63"/>
      <c r="AL585" s="63"/>
      <c r="AM585" s="63"/>
      <c r="AN585" s="63"/>
      <c r="AO585" s="63"/>
      <c r="AP585" s="63"/>
      <c r="AQ585" s="63"/>
      <c r="AR585" s="63"/>
      <c r="AS585" s="63"/>
      <c r="AT585" s="63"/>
      <c r="AU585" s="63"/>
      <c r="AV585" s="63"/>
      <c r="AW585" s="63"/>
      <c r="AX585" s="63"/>
      <c r="AY585" s="63"/>
      <c r="AZ585" s="63"/>
      <c r="BA585" s="63"/>
      <c r="BB585" s="63"/>
      <c r="BC585" s="63"/>
      <c r="BD585" s="63"/>
      <c r="BE585" s="63"/>
      <c r="BF585" s="63"/>
      <c r="BG585" s="63"/>
      <c r="BH585" s="63"/>
      <c r="BI585" s="63"/>
      <c r="BJ585" s="63"/>
      <c r="BK585" s="63"/>
      <c r="BL585" s="63"/>
    </row>
    <row r="586" spans="1:64" ht="15.75" customHeight="1" x14ac:dyDescent="0.2">
      <c r="A586" s="63"/>
      <c r="B586" s="63"/>
      <c r="C586" s="63"/>
      <c r="D586" s="63"/>
      <c r="E586" s="63"/>
      <c r="F586" s="63"/>
      <c r="G586" s="63"/>
      <c r="H586" s="63"/>
      <c r="I586" s="63"/>
      <c r="J586" s="63"/>
      <c r="K586" s="63"/>
      <c r="L586" s="63"/>
      <c r="M586" s="63"/>
      <c r="N586" s="63"/>
      <c r="O586" s="63"/>
      <c r="P586" s="63"/>
      <c r="Q586" s="63"/>
      <c r="R586" s="63"/>
      <c r="S586" s="63"/>
      <c r="T586" s="63"/>
      <c r="U586" s="63"/>
      <c r="V586" s="63"/>
      <c r="W586" s="63"/>
      <c r="X586" s="63"/>
      <c r="Y586" s="63"/>
      <c r="Z586" s="63"/>
      <c r="AA586" s="63"/>
      <c r="AB586" s="63"/>
      <c r="AC586" s="63"/>
      <c r="AD586" s="63"/>
      <c r="AE586" s="63"/>
      <c r="AF586" s="63"/>
      <c r="AG586" s="63"/>
      <c r="AH586" s="63"/>
      <c r="AI586" s="63"/>
      <c r="AJ586" s="63"/>
      <c r="AK586" s="63"/>
      <c r="AL586" s="63"/>
      <c r="AM586" s="63"/>
      <c r="AN586" s="63"/>
      <c r="AO586" s="63"/>
      <c r="AP586" s="63"/>
      <c r="AQ586" s="63"/>
      <c r="AR586" s="63"/>
      <c r="AS586" s="63"/>
      <c r="AT586" s="63"/>
      <c r="AU586" s="63"/>
      <c r="AV586" s="63"/>
      <c r="AW586" s="63"/>
      <c r="AX586" s="63"/>
      <c r="AY586" s="63"/>
      <c r="AZ586" s="63"/>
      <c r="BA586" s="63"/>
      <c r="BB586" s="63"/>
      <c r="BC586" s="63"/>
      <c r="BD586" s="63"/>
      <c r="BE586" s="63"/>
      <c r="BF586" s="63"/>
      <c r="BG586" s="63"/>
      <c r="BH586" s="63"/>
      <c r="BI586" s="63"/>
      <c r="BJ586" s="63"/>
      <c r="BK586" s="63"/>
      <c r="BL586" s="63"/>
    </row>
    <row r="587" spans="1:64" ht="15.75" customHeight="1" x14ac:dyDescent="0.2">
      <c r="A587" s="63"/>
      <c r="B587" s="63"/>
      <c r="C587" s="63"/>
      <c r="D587" s="63"/>
      <c r="E587" s="63"/>
      <c r="F587" s="63"/>
      <c r="G587" s="63"/>
      <c r="H587" s="63"/>
      <c r="I587" s="63"/>
      <c r="J587" s="63"/>
      <c r="K587" s="63"/>
      <c r="L587" s="63"/>
      <c r="M587" s="63"/>
      <c r="N587" s="63"/>
      <c r="O587" s="63"/>
      <c r="P587" s="63"/>
      <c r="Q587" s="63"/>
      <c r="R587" s="63"/>
      <c r="S587" s="63"/>
      <c r="T587" s="63"/>
      <c r="U587" s="63"/>
      <c r="V587" s="63"/>
      <c r="W587" s="63"/>
      <c r="X587" s="63"/>
      <c r="Y587" s="63"/>
      <c r="Z587" s="63"/>
      <c r="AA587" s="63"/>
      <c r="AB587" s="63"/>
      <c r="AC587" s="63"/>
      <c r="AD587" s="63"/>
      <c r="AE587" s="63"/>
      <c r="AF587" s="63"/>
      <c r="AG587" s="63"/>
      <c r="AH587" s="63"/>
      <c r="AI587" s="63"/>
      <c r="AJ587" s="63"/>
      <c r="AK587" s="63"/>
      <c r="AL587" s="63"/>
      <c r="AM587" s="63"/>
      <c r="AN587" s="63"/>
      <c r="AO587" s="63"/>
      <c r="AP587" s="63"/>
      <c r="AQ587" s="63"/>
      <c r="AR587" s="63"/>
      <c r="AS587" s="63"/>
      <c r="AT587" s="63"/>
      <c r="AU587" s="63"/>
      <c r="AV587" s="63"/>
      <c r="AW587" s="63"/>
      <c r="AX587" s="63"/>
      <c r="AY587" s="63"/>
      <c r="AZ587" s="63"/>
      <c r="BA587" s="63"/>
      <c r="BB587" s="63"/>
      <c r="BC587" s="63"/>
      <c r="BD587" s="63"/>
      <c r="BE587" s="63"/>
      <c r="BF587" s="63"/>
      <c r="BG587" s="63"/>
      <c r="BH587" s="63"/>
      <c r="BI587" s="63"/>
      <c r="BJ587" s="63"/>
      <c r="BK587" s="63"/>
      <c r="BL587" s="63"/>
    </row>
    <row r="588" spans="1:64" ht="15.75" customHeight="1" x14ac:dyDescent="0.2">
      <c r="A588" s="63"/>
      <c r="B588" s="63"/>
      <c r="C588" s="63"/>
      <c r="D588" s="63"/>
      <c r="E588" s="63"/>
      <c r="F588" s="63"/>
      <c r="G588" s="63"/>
      <c r="H588" s="63"/>
      <c r="I588" s="63"/>
      <c r="J588" s="63"/>
      <c r="K588" s="63"/>
      <c r="L588" s="63"/>
      <c r="M588" s="63"/>
      <c r="N588" s="63"/>
      <c r="O588" s="63"/>
      <c r="P588" s="63"/>
      <c r="Q588" s="63"/>
      <c r="R588" s="63"/>
      <c r="S588" s="63"/>
      <c r="T588" s="63"/>
      <c r="U588" s="63"/>
      <c r="V588" s="63"/>
      <c r="W588" s="63"/>
      <c r="X588" s="63"/>
      <c r="Y588" s="63"/>
      <c r="Z588" s="63"/>
      <c r="AA588" s="63"/>
      <c r="AB588" s="63"/>
      <c r="AC588" s="63"/>
      <c r="AD588" s="63"/>
      <c r="AE588" s="63"/>
      <c r="AF588" s="63"/>
      <c r="AG588" s="63"/>
      <c r="AH588" s="63"/>
      <c r="AI588" s="63"/>
      <c r="AJ588" s="63"/>
      <c r="AK588" s="63"/>
      <c r="AL588" s="63"/>
      <c r="AM588" s="63"/>
      <c r="AN588" s="63"/>
      <c r="AO588" s="63"/>
      <c r="AP588" s="63"/>
      <c r="AQ588" s="63"/>
      <c r="AR588" s="63"/>
      <c r="AS588" s="63"/>
      <c r="AT588" s="63"/>
      <c r="AU588" s="63"/>
      <c r="AV588" s="63"/>
      <c r="AW588" s="63"/>
      <c r="AX588" s="63"/>
      <c r="AY588" s="63"/>
      <c r="AZ588" s="63"/>
      <c r="BA588" s="63"/>
      <c r="BB588" s="63"/>
      <c r="BC588" s="63"/>
      <c r="BD588" s="63"/>
      <c r="BE588" s="63"/>
      <c r="BF588" s="63"/>
      <c r="BG588" s="63"/>
      <c r="BH588" s="63"/>
      <c r="BI588" s="63"/>
      <c r="BJ588" s="63"/>
      <c r="BK588" s="63"/>
      <c r="BL588" s="63"/>
    </row>
    <row r="589" spans="1:64" ht="15.75" customHeight="1" x14ac:dyDescent="0.2">
      <c r="A589" s="63"/>
      <c r="B589" s="63"/>
      <c r="C589" s="63"/>
      <c r="D589" s="63"/>
      <c r="E589" s="63"/>
      <c r="F589" s="63"/>
      <c r="G589" s="63"/>
      <c r="H589" s="63"/>
      <c r="I589" s="63"/>
      <c r="J589" s="63"/>
      <c r="K589" s="63"/>
      <c r="L589" s="63"/>
      <c r="M589" s="63"/>
      <c r="N589" s="63"/>
      <c r="O589" s="63"/>
      <c r="P589" s="63"/>
      <c r="Q589" s="63"/>
      <c r="R589" s="63"/>
      <c r="S589" s="63"/>
      <c r="T589" s="63"/>
      <c r="U589" s="63"/>
      <c r="V589" s="63"/>
      <c r="W589" s="63"/>
      <c r="X589" s="63"/>
      <c r="Y589" s="63"/>
      <c r="Z589" s="63"/>
      <c r="AA589" s="63"/>
      <c r="AB589" s="63"/>
      <c r="AC589" s="63"/>
      <c r="AD589" s="63"/>
      <c r="AE589" s="63"/>
      <c r="AF589" s="63"/>
      <c r="AG589" s="63"/>
      <c r="AH589" s="63"/>
      <c r="AI589" s="63"/>
      <c r="AJ589" s="63"/>
      <c r="AK589" s="63"/>
      <c r="AL589" s="63"/>
      <c r="AM589" s="63"/>
      <c r="AN589" s="63"/>
      <c r="AO589" s="63"/>
      <c r="AP589" s="63"/>
      <c r="AQ589" s="63"/>
      <c r="AR589" s="63"/>
      <c r="AS589" s="63"/>
      <c r="AT589" s="63"/>
      <c r="AU589" s="63"/>
      <c r="AV589" s="63"/>
      <c r="AW589" s="63"/>
      <c r="AX589" s="63"/>
      <c r="AY589" s="63"/>
      <c r="AZ589" s="63"/>
      <c r="BA589" s="63"/>
      <c r="BB589" s="63"/>
      <c r="BC589" s="63"/>
      <c r="BD589" s="63"/>
      <c r="BE589" s="63"/>
      <c r="BF589" s="63"/>
      <c r="BG589" s="63"/>
      <c r="BH589" s="63"/>
      <c r="BI589" s="63"/>
      <c r="BJ589" s="63"/>
      <c r="BK589" s="63"/>
      <c r="BL589" s="63"/>
    </row>
    <row r="590" spans="1:64" ht="15.75" customHeight="1" x14ac:dyDescent="0.2">
      <c r="A590" s="63"/>
      <c r="B590" s="63"/>
      <c r="C590" s="63"/>
      <c r="D590" s="63"/>
      <c r="E590" s="63"/>
      <c r="F590" s="63"/>
      <c r="G590" s="63"/>
      <c r="H590" s="63"/>
      <c r="I590" s="63"/>
      <c r="J590" s="63"/>
      <c r="K590" s="63"/>
      <c r="L590" s="63"/>
      <c r="M590" s="63"/>
      <c r="N590" s="63"/>
      <c r="O590" s="63"/>
      <c r="P590" s="63"/>
      <c r="Q590" s="63"/>
      <c r="R590" s="63"/>
      <c r="S590" s="63"/>
      <c r="T590" s="63"/>
      <c r="U590" s="63"/>
      <c r="V590" s="63"/>
      <c r="W590" s="63"/>
      <c r="X590" s="63"/>
      <c r="Y590" s="63"/>
      <c r="Z590" s="63"/>
      <c r="AA590" s="63"/>
      <c r="AB590" s="63"/>
      <c r="AC590" s="63"/>
      <c r="AD590" s="63"/>
      <c r="AE590" s="63"/>
      <c r="AF590" s="63"/>
      <c r="AG590" s="63"/>
      <c r="AH590" s="63"/>
      <c r="AI590" s="63"/>
      <c r="AJ590" s="63"/>
      <c r="AK590" s="63"/>
      <c r="AL590" s="63"/>
      <c r="AM590" s="63"/>
      <c r="AN590" s="63"/>
      <c r="AO590" s="63"/>
      <c r="AP590" s="63"/>
      <c r="AQ590" s="63"/>
      <c r="AR590" s="63"/>
      <c r="AS590" s="63"/>
      <c r="AT590" s="63"/>
      <c r="AU590" s="63"/>
      <c r="AV590" s="63"/>
      <c r="AW590" s="63"/>
      <c r="AX590" s="63"/>
      <c r="AY590" s="63"/>
      <c r="AZ590" s="63"/>
      <c r="BA590" s="63"/>
      <c r="BB590" s="63"/>
      <c r="BC590" s="63"/>
      <c r="BD590" s="63"/>
      <c r="BE590" s="63"/>
      <c r="BF590" s="63"/>
      <c r="BG590" s="63"/>
      <c r="BH590" s="63"/>
      <c r="BI590" s="63"/>
      <c r="BJ590" s="63"/>
      <c r="BK590" s="63"/>
      <c r="BL590" s="63"/>
    </row>
    <row r="591" spans="1:64" ht="15.75" customHeight="1" x14ac:dyDescent="0.2">
      <c r="A591" s="63"/>
      <c r="B591" s="63"/>
      <c r="C591" s="63"/>
      <c r="D591" s="63"/>
      <c r="E591" s="63"/>
      <c r="F591" s="63"/>
      <c r="G591" s="63"/>
      <c r="H591" s="63"/>
      <c r="I591" s="63"/>
      <c r="J591" s="63"/>
      <c r="K591" s="63"/>
      <c r="L591" s="63"/>
      <c r="M591" s="63"/>
      <c r="N591" s="63"/>
      <c r="O591" s="63"/>
      <c r="P591" s="63"/>
      <c r="Q591" s="63"/>
      <c r="R591" s="63"/>
      <c r="S591" s="63"/>
      <c r="T591" s="63"/>
      <c r="U591" s="63"/>
      <c r="V591" s="63"/>
      <c r="W591" s="63"/>
      <c r="X591" s="63"/>
      <c r="Y591" s="63"/>
      <c r="Z591" s="63"/>
      <c r="AA591" s="63"/>
      <c r="AB591" s="63"/>
      <c r="AC591" s="63"/>
      <c r="AD591" s="63"/>
      <c r="AE591" s="63"/>
      <c r="AF591" s="63"/>
      <c r="AG591" s="63"/>
      <c r="AH591" s="63"/>
      <c r="AI591" s="63"/>
      <c r="AJ591" s="63"/>
      <c r="AK591" s="63"/>
      <c r="AL591" s="63"/>
      <c r="AM591" s="63"/>
      <c r="AN591" s="63"/>
      <c r="AO591" s="63"/>
      <c r="AP591" s="63"/>
      <c r="AQ591" s="63"/>
      <c r="AR591" s="63"/>
      <c r="AS591" s="63"/>
      <c r="AT591" s="63"/>
      <c r="AU591" s="63"/>
      <c r="AV591" s="63"/>
      <c r="AW591" s="63"/>
      <c r="AX591" s="63"/>
      <c r="AY591" s="63"/>
      <c r="AZ591" s="63"/>
      <c r="BA591" s="63"/>
      <c r="BB591" s="63"/>
      <c r="BC591" s="63"/>
      <c r="BD591" s="63"/>
      <c r="BE591" s="63"/>
      <c r="BF591" s="63"/>
      <c r="BG591" s="63"/>
      <c r="BH591" s="63"/>
      <c r="BI591" s="63"/>
      <c r="BJ591" s="63"/>
      <c r="BK591" s="63"/>
      <c r="BL591" s="63"/>
    </row>
    <row r="592" spans="1:64" ht="15.75" customHeight="1" x14ac:dyDescent="0.2">
      <c r="A592" s="63"/>
      <c r="B592" s="63"/>
      <c r="C592" s="63"/>
      <c r="D592" s="63"/>
      <c r="E592" s="63"/>
      <c r="F592" s="63"/>
      <c r="G592" s="63"/>
      <c r="H592" s="63"/>
      <c r="I592" s="63"/>
      <c r="J592" s="63"/>
      <c r="K592" s="63"/>
      <c r="L592" s="63"/>
      <c r="M592" s="63"/>
      <c r="N592" s="63"/>
      <c r="O592" s="63"/>
      <c r="P592" s="63"/>
      <c r="Q592" s="63"/>
      <c r="R592" s="63"/>
      <c r="S592" s="63"/>
      <c r="T592" s="63"/>
      <c r="U592" s="63"/>
      <c r="V592" s="63"/>
      <c r="W592" s="63"/>
      <c r="X592" s="63"/>
      <c r="Y592" s="63"/>
      <c r="Z592" s="63"/>
      <c r="AA592" s="63"/>
      <c r="AB592" s="63"/>
      <c r="AC592" s="63"/>
      <c r="AD592" s="63"/>
      <c r="AE592" s="63"/>
      <c r="AF592" s="63"/>
      <c r="AG592" s="63"/>
      <c r="AH592" s="63"/>
      <c r="AI592" s="63"/>
      <c r="AJ592" s="63"/>
      <c r="AK592" s="63"/>
      <c r="AL592" s="63"/>
      <c r="AM592" s="63"/>
      <c r="AN592" s="63"/>
      <c r="AO592" s="63"/>
      <c r="AP592" s="63"/>
      <c r="AQ592" s="63"/>
      <c r="AR592" s="63"/>
      <c r="AS592" s="63"/>
      <c r="AT592" s="63"/>
      <c r="AU592" s="63"/>
      <c r="AV592" s="63"/>
      <c r="AW592" s="63"/>
      <c r="AX592" s="63"/>
      <c r="AY592" s="63"/>
      <c r="AZ592" s="63"/>
      <c r="BA592" s="63"/>
      <c r="BB592" s="63"/>
      <c r="BC592" s="63"/>
      <c r="BD592" s="63"/>
      <c r="BE592" s="63"/>
      <c r="BF592" s="63"/>
      <c r="BG592" s="63"/>
      <c r="BH592" s="63"/>
      <c r="BI592" s="63"/>
      <c r="BJ592" s="63"/>
      <c r="BK592" s="63"/>
      <c r="BL592" s="63"/>
    </row>
    <row r="593" spans="1:64" ht="15.75" customHeight="1" x14ac:dyDescent="0.2">
      <c r="A593" s="63"/>
      <c r="B593" s="63"/>
      <c r="C593" s="63"/>
      <c r="D593" s="63"/>
      <c r="E593" s="63"/>
      <c r="F593" s="63"/>
      <c r="G593" s="63"/>
      <c r="H593" s="63"/>
      <c r="I593" s="63"/>
      <c r="J593" s="63"/>
      <c r="K593" s="63"/>
      <c r="L593" s="63"/>
      <c r="M593" s="63"/>
      <c r="N593" s="63"/>
      <c r="O593" s="63"/>
      <c r="P593" s="63"/>
      <c r="Q593" s="63"/>
      <c r="R593" s="63"/>
      <c r="S593" s="63"/>
      <c r="T593" s="63"/>
      <c r="U593" s="63"/>
      <c r="V593" s="63"/>
      <c r="W593" s="63"/>
      <c r="X593" s="63"/>
      <c r="Y593" s="63"/>
      <c r="Z593" s="63"/>
      <c r="AA593" s="63"/>
      <c r="AB593" s="63"/>
      <c r="AC593" s="63"/>
      <c r="AD593" s="63"/>
      <c r="AE593" s="63"/>
      <c r="AF593" s="63"/>
      <c r="AG593" s="63"/>
      <c r="AH593" s="63"/>
      <c r="AI593" s="63"/>
      <c r="AJ593" s="63"/>
      <c r="AK593" s="63"/>
      <c r="AL593" s="63"/>
      <c r="AM593" s="63"/>
      <c r="AN593" s="63"/>
      <c r="AO593" s="63"/>
      <c r="AP593" s="63"/>
      <c r="AQ593" s="63"/>
      <c r="AR593" s="63"/>
      <c r="AS593" s="63"/>
      <c r="AT593" s="63"/>
      <c r="AU593" s="63"/>
      <c r="AV593" s="63"/>
      <c r="AW593" s="63"/>
      <c r="AX593" s="63"/>
      <c r="AY593" s="63"/>
      <c r="AZ593" s="63"/>
      <c r="BA593" s="63"/>
      <c r="BB593" s="63"/>
      <c r="BC593" s="63"/>
      <c r="BD593" s="63"/>
      <c r="BE593" s="63"/>
      <c r="BF593" s="63"/>
      <c r="BG593" s="63"/>
      <c r="BH593" s="63"/>
      <c r="BI593" s="63"/>
      <c r="BJ593" s="63"/>
      <c r="BK593" s="63"/>
      <c r="BL593" s="63"/>
    </row>
    <row r="594" spans="1:64" ht="15.75" customHeight="1" x14ac:dyDescent="0.2">
      <c r="A594" s="63"/>
      <c r="B594" s="63"/>
      <c r="C594" s="63"/>
      <c r="D594" s="63"/>
      <c r="E594" s="63"/>
      <c r="F594" s="63"/>
      <c r="G594" s="63"/>
      <c r="H594" s="63"/>
      <c r="I594" s="63"/>
      <c r="J594" s="63"/>
      <c r="K594" s="63"/>
      <c r="L594" s="63"/>
      <c r="M594" s="63"/>
      <c r="N594" s="63"/>
      <c r="O594" s="63"/>
      <c r="P594" s="63"/>
      <c r="Q594" s="63"/>
      <c r="R594" s="63"/>
      <c r="S594" s="63"/>
      <c r="T594" s="63"/>
      <c r="U594" s="63"/>
      <c r="V594" s="63"/>
      <c r="W594" s="63"/>
      <c r="X594" s="63"/>
      <c r="Y594" s="63"/>
      <c r="Z594" s="63"/>
      <c r="AA594" s="63"/>
      <c r="AB594" s="63"/>
      <c r="AC594" s="63"/>
      <c r="AD594" s="63"/>
      <c r="AE594" s="63"/>
      <c r="AF594" s="63"/>
      <c r="AG594" s="63"/>
      <c r="AH594" s="63"/>
      <c r="AI594" s="63"/>
      <c r="AJ594" s="63"/>
      <c r="AK594" s="63"/>
      <c r="AL594" s="63"/>
      <c r="AM594" s="63"/>
      <c r="AN594" s="63"/>
      <c r="AO594" s="63"/>
      <c r="AP594" s="63"/>
      <c r="AQ594" s="63"/>
      <c r="AR594" s="63"/>
      <c r="AS594" s="63"/>
      <c r="AT594" s="63"/>
      <c r="AU594" s="63"/>
      <c r="AV594" s="63"/>
      <c r="AW594" s="63"/>
      <c r="AX594" s="63"/>
      <c r="AY594" s="63"/>
      <c r="AZ594" s="63"/>
      <c r="BA594" s="63"/>
      <c r="BB594" s="63"/>
      <c r="BC594" s="63"/>
      <c r="BD594" s="63"/>
      <c r="BE594" s="63"/>
      <c r="BF594" s="63"/>
      <c r="BG594" s="63"/>
      <c r="BH594" s="63"/>
      <c r="BI594" s="63"/>
      <c r="BJ594" s="63"/>
      <c r="BK594" s="63"/>
      <c r="BL594" s="63"/>
    </row>
    <row r="595" spans="1:64" ht="15.75" customHeight="1" x14ac:dyDescent="0.2">
      <c r="A595" s="63"/>
      <c r="B595" s="63"/>
      <c r="C595" s="63"/>
      <c r="D595" s="63"/>
      <c r="E595" s="63"/>
      <c r="F595" s="63"/>
      <c r="G595" s="63"/>
      <c r="H595" s="63"/>
      <c r="I595" s="63"/>
      <c r="J595" s="63"/>
      <c r="K595" s="63"/>
      <c r="L595" s="63"/>
      <c r="M595" s="63"/>
      <c r="N595" s="63"/>
      <c r="O595" s="63"/>
      <c r="P595" s="63"/>
      <c r="Q595" s="63"/>
      <c r="R595" s="63"/>
      <c r="S595" s="63"/>
      <c r="T595" s="63"/>
      <c r="U595" s="63"/>
      <c r="V595" s="63"/>
      <c r="W595" s="63"/>
      <c r="X595" s="63"/>
      <c r="Y595" s="63"/>
      <c r="Z595" s="63"/>
      <c r="AA595" s="63"/>
      <c r="AB595" s="63"/>
      <c r="AC595" s="63"/>
      <c r="AD595" s="63"/>
      <c r="AE595" s="63"/>
      <c r="AF595" s="63"/>
      <c r="AG595" s="63"/>
      <c r="AH595" s="63"/>
      <c r="AI595" s="63"/>
      <c r="AJ595" s="63"/>
      <c r="AK595" s="63"/>
      <c r="AL595" s="63"/>
      <c r="AM595" s="63"/>
      <c r="AN595" s="63"/>
      <c r="AO595" s="63"/>
      <c r="AP595" s="63"/>
      <c r="AQ595" s="63"/>
      <c r="AR595" s="63"/>
      <c r="AS595" s="63"/>
      <c r="AT595" s="63"/>
      <c r="AU595" s="63"/>
      <c r="AV595" s="63"/>
      <c r="AW595" s="63"/>
      <c r="AX595" s="63"/>
      <c r="AY595" s="63"/>
      <c r="AZ595" s="63"/>
      <c r="BA595" s="63"/>
      <c r="BB595" s="63"/>
      <c r="BC595" s="63"/>
      <c r="BD595" s="63"/>
      <c r="BE595" s="63"/>
      <c r="BF595" s="63"/>
      <c r="BG595" s="63"/>
      <c r="BH595" s="63"/>
      <c r="BI595" s="63"/>
      <c r="BJ595" s="63"/>
      <c r="BK595" s="63"/>
      <c r="BL595" s="63"/>
    </row>
    <row r="596" spans="1:64" ht="15.75" customHeight="1" x14ac:dyDescent="0.2">
      <c r="A596" s="63"/>
      <c r="B596" s="63"/>
      <c r="C596" s="63"/>
      <c r="D596" s="63"/>
      <c r="E596" s="63"/>
      <c r="F596" s="63"/>
      <c r="G596" s="63"/>
      <c r="H596" s="63"/>
      <c r="I596" s="63"/>
      <c r="J596" s="63"/>
      <c r="K596" s="63"/>
      <c r="L596" s="63"/>
      <c r="M596" s="63"/>
      <c r="N596" s="63"/>
      <c r="O596" s="63"/>
      <c r="P596" s="63"/>
      <c r="Q596" s="63"/>
      <c r="R596" s="63"/>
      <c r="S596" s="63"/>
      <c r="T596" s="63"/>
      <c r="U596" s="63"/>
      <c r="V596" s="63"/>
      <c r="W596" s="63"/>
      <c r="X596" s="63"/>
      <c r="Y596" s="63"/>
      <c r="Z596" s="63"/>
      <c r="AA596" s="63"/>
      <c r="AB596" s="63"/>
      <c r="AC596" s="63"/>
      <c r="AD596" s="63"/>
      <c r="AE596" s="63"/>
      <c r="AF596" s="63"/>
      <c r="AG596" s="63"/>
      <c r="AH596" s="63"/>
      <c r="AI596" s="63"/>
      <c r="AJ596" s="63"/>
      <c r="AK596" s="63"/>
      <c r="AL596" s="63"/>
      <c r="AM596" s="63"/>
      <c r="AN596" s="63"/>
      <c r="AO596" s="63"/>
      <c r="AP596" s="63"/>
      <c r="AQ596" s="63"/>
      <c r="AR596" s="63"/>
      <c r="AS596" s="63"/>
      <c r="AT596" s="63"/>
      <c r="AU596" s="63"/>
      <c r="AV596" s="63"/>
      <c r="AW596" s="63"/>
      <c r="AX596" s="63"/>
      <c r="AY596" s="63"/>
      <c r="AZ596" s="63"/>
      <c r="BA596" s="63"/>
      <c r="BB596" s="63"/>
      <c r="BC596" s="63"/>
      <c r="BD596" s="63"/>
      <c r="BE596" s="63"/>
      <c r="BF596" s="63"/>
      <c r="BG596" s="63"/>
      <c r="BH596" s="63"/>
      <c r="BI596" s="63"/>
      <c r="BJ596" s="63"/>
      <c r="BK596" s="63"/>
      <c r="BL596" s="63"/>
    </row>
    <row r="597" spans="1:64" ht="15.75" customHeight="1" x14ac:dyDescent="0.2">
      <c r="A597" s="63"/>
      <c r="B597" s="63"/>
      <c r="C597" s="63"/>
      <c r="D597" s="63"/>
      <c r="E597" s="63"/>
      <c r="F597" s="63"/>
      <c r="G597" s="63"/>
      <c r="H597" s="63"/>
      <c r="I597" s="63"/>
      <c r="J597" s="63"/>
      <c r="K597" s="63"/>
      <c r="L597" s="63"/>
      <c r="M597" s="63"/>
      <c r="N597" s="63"/>
      <c r="O597" s="63"/>
      <c r="P597" s="63"/>
      <c r="Q597" s="63"/>
      <c r="R597" s="63"/>
      <c r="S597" s="63"/>
      <c r="T597" s="63"/>
      <c r="U597" s="63"/>
      <c r="V597" s="63"/>
      <c r="W597" s="63"/>
      <c r="X597" s="63"/>
      <c r="Y597" s="63"/>
      <c r="Z597" s="63"/>
      <c r="AA597" s="63"/>
      <c r="AB597" s="63"/>
      <c r="AC597" s="63"/>
      <c r="AD597" s="63"/>
      <c r="AE597" s="63"/>
      <c r="AF597" s="63"/>
      <c r="AG597" s="63"/>
      <c r="AH597" s="63"/>
      <c r="AI597" s="63"/>
      <c r="AJ597" s="63"/>
      <c r="AK597" s="63"/>
      <c r="AL597" s="63"/>
      <c r="AM597" s="63"/>
      <c r="AN597" s="63"/>
      <c r="AO597" s="63"/>
      <c r="AP597" s="63"/>
      <c r="AQ597" s="63"/>
      <c r="AR597" s="63"/>
      <c r="AS597" s="63"/>
      <c r="AT597" s="63"/>
      <c r="AU597" s="63"/>
      <c r="AV597" s="63"/>
      <c r="AW597" s="63"/>
      <c r="AX597" s="63"/>
      <c r="AY597" s="63"/>
      <c r="AZ597" s="63"/>
      <c r="BA597" s="63"/>
      <c r="BB597" s="63"/>
      <c r="BC597" s="63"/>
      <c r="BD597" s="63"/>
      <c r="BE597" s="63"/>
      <c r="BF597" s="63"/>
      <c r="BG597" s="63"/>
      <c r="BH597" s="63"/>
      <c r="BI597" s="63"/>
      <c r="BJ597" s="63"/>
      <c r="BK597" s="63"/>
      <c r="BL597" s="63"/>
    </row>
    <row r="598" spans="1:64" ht="15.75" customHeight="1" x14ac:dyDescent="0.2">
      <c r="A598" s="63"/>
      <c r="B598" s="63"/>
      <c r="C598" s="63"/>
      <c r="D598" s="63"/>
      <c r="E598" s="63"/>
      <c r="F598" s="63"/>
      <c r="G598" s="63"/>
      <c r="H598" s="63"/>
      <c r="I598" s="63"/>
      <c r="J598" s="63"/>
      <c r="K598" s="63"/>
      <c r="L598" s="63"/>
      <c r="M598" s="63"/>
      <c r="N598" s="63"/>
      <c r="O598" s="63"/>
      <c r="P598" s="63"/>
      <c r="Q598" s="63"/>
      <c r="R598" s="63"/>
      <c r="S598" s="63"/>
      <c r="T598" s="63"/>
      <c r="U598" s="63"/>
      <c r="V598" s="63"/>
      <c r="W598" s="63"/>
      <c r="X598" s="63"/>
      <c r="Y598" s="63"/>
      <c r="Z598" s="63"/>
      <c r="AA598" s="63"/>
      <c r="AB598" s="63"/>
      <c r="AC598" s="63"/>
      <c r="AD598" s="63"/>
      <c r="AE598" s="63"/>
      <c r="AF598" s="63"/>
      <c r="AG598" s="63"/>
      <c r="AH598" s="63"/>
      <c r="AI598" s="63"/>
      <c r="AJ598" s="63"/>
      <c r="AK598" s="63"/>
      <c r="AL598" s="63"/>
      <c r="AM598" s="63"/>
      <c r="AN598" s="63"/>
      <c r="AO598" s="63"/>
      <c r="AP598" s="63"/>
      <c r="AQ598" s="63"/>
      <c r="AR598" s="63"/>
      <c r="AS598" s="63"/>
      <c r="AT598" s="63"/>
      <c r="AU598" s="63"/>
      <c r="AV598" s="63"/>
      <c r="AW598" s="63"/>
      <c r="AX598" s="63"/>
      <c r="AY598" s="63"/>
      <c r="AZ598" s="63"/>
      <c r="BA598" s="63"/>
      <c r="BB598" s="63"/>
      <c r="BC598" s="63"/>
      <c r="BD598" s="63"/>
      <c r="BE598" s="63"/>
      <c r="BF598" s="63"/>
      <c r="BG598" s="63"/>
      <c r="BH598" s="63"/>
      <c r="BI598" s="63"/>
      <c r="BJ598" s="63"/>
      <c r="BK598" s="63"/>
      <c r="BL598" s="63"/>
    </row>
    <row r="599" spans="1:64" ht="15.75" customHeight="1" x14ac:dyDescent="0.2">
      <c r="A599" s="63"/>
      <c r="B599" s="63"/>
      <c r="C599" s="63"/>
      <c r="D599" s="63"/>
      <c r="E599" s="63"/>
      <c r="F599" s="63"/>
      <c r="G599" s="63"/>
      <c r="H599" s="63"/>
      <c r="I599" s="63"/>
      <c r="J599" s="63"/>
      <c r="K599" s="63"/>
      <c r="L599" s="63"/>
      <c r="M599" s="63"/>
      <c r="N599" s="63"/>
      <c r="O599" s="63"/>
      <c r="P599" s="63"/>
      <c r="Q599" s="63"/>
      <c r="R599" s="63"/>
      <c r="S599" s="63"/>
      <c r="T599" s="63"/>
      <c r="U599" s="63"/>
      <c r="V599" s="63"/>
      <c r="W599" s="63"/>
      <c r="X599" s="63"/>
      <c r="Y599" s="63"/>
      <c r="Z599" s="63"/>
      <c r="AA599" s="63"/>
      <c r="AB599" s="63"/>
      <c r="AC599" s="63"/>
      <c r="AD599" s="63"/>
      <c r="AE599" s="63"/>
      <c r="AF599" s="63"/>
      <c r="AG599" s="63"/>
      <c r="AH599" s="63"/>
      <c r="AI599" s="63"/>
      <c r="AJ599" s="63"/>
      <c r="AK599" s="63"/>
      <c r="AL599" s="63"/>
      <c r="AM599" s="63"/>
      <c r="AN599" s="63"/>
      <c r="AO599" s="63"/>
      <c r="AP599" s="63"/>
      <c r="AQ599" s="63"/>
      <c r="AR599" s="63"/>
      <c r="AS599" s="63"/>
      <c r="AT599" s="63"/>
      <c r="AU599" s="63"/>
      <c r="AV599" s="63"/>
      <c r="AW599" s="63"/>
      <c r="AX599" s="63"/>
      <c r="AY599" s="63"/>
      <c r="AZ599" s="63"/>
      <c r="BA599" s="63"/>
      <c r="BB599" s="63"/>
      <c r="BC599" s="63"/>
      <c r="BD599" s="63"/>
      <c r="BE599" s="63"/>
      <c r="BF599" s="63"/>
      <c r="BG599" s="63"/>
      <c r="BH599" s="63"/>
      <c r="BI599" s="63"/>
      <c r="BJ599" s="63"/>
      <c r="BK599" s="63"/>
      <c r="BL599" s="63"/>
    </row>
    <row r="600" spans="1:64" ht="15.75" customHeight="1" x14ac:dyDescent="0.2">
      <c r="A600" s="63"/>
      <c r="B600" s="63"/>
      <c r="C600" s="63"/>
      <c r="D600" s="63"/>
      <c r="E600" s="63"/>
      <c r="F600" s="63"/>
      <c r="G600" s="63"/>
      <c r="H600" s="63"/>
      <c r="I600" s="63"/>
      <c r="J600" s="63"/>
      <c r="K600" s="63"/>
      <c r="L600" s="63"/>
      <c r="M600" s="63"/>
      <c r="N600" s="63"/>
      <c r="O600" s="63"/>
      <c r="P600" s="63"/>
      <c r="Q600" s="63"/>
      <c r="R600" s="63"/>
      <c r="S600" s="63"/>
      <c r="T600" s="63"/>
      <c r="U600" s="63"/>
      <c r="V600" s="63"/>
      <c r="W600" s="63"/>
      <c r="X600" s="63"/>
      <c r="Y600" s="63"/>
      <c r="Z600" s="63"/>
      <c r="AA600" s="63"/>
      <c r="AB600" s="63"/>
      <c r="AC600" s="63"/>
      <c r="AD600" s="63"/>
      <c r="AE600" s="63"/>
      <c r="AF600" s="63"/>
      <c r="AG600" s="63"/>
      <c r="AH600" s="63"/>
      <c r="AI600" s="63"/>
      <c r="AJ600" s="63"/>
      <c r="AK600" s="63"/>
      <c r="AL600" s="63"/>
      <c r="AM600" s="63"/>
      <c r="AN600" s="63"/>
      <c r="AO600" s="63"/>
      <c r="AP600" s="63"/>
      <c r="AQ600" s="63"/>
      <c r="AR600" s="63"/>
      <c r="AS600" s="63"/>
      <c r="AT600" s="63"/>
      <c r="AU600" s="63"/>
      <c r="AV600" s="63"/>
      <c r="AW600" s="63"/>
      <c r="AX600" s="63"/>
      <c r="AY600" s="63"/>
      <c r="AZ600" s="63"/>
      <c r="BA600" s="63"/>
      <c r="BB600" s="63"/>
      <c r="BC600" s="63"/>
      <c r="BD600" s="63"/>
      <c r="BE600" s="63"/>
      <c r="BF600" s="63"/>
      <c r="BG600" s="63"/>
      <c r="BH600" s="63"/>
      <c r="BI600" s="63"/>
      <c r="BJ600" s="63"/>
      <c r="BK600" s="63"/>
      <c r="BL600" s="63"/>
    </row>
    <row r="601" spans="1:64" ht="15.75" customHeight="1" x14ac:dyDescent="0.2">
      <c r="A601" s="63"/>
      <c r="B601" s="63"/>
      <c r="C601" s="63"/>
      <c r="D601" s="63"/>
      <c r="E601" s="63"/>
      <c r="F601" s="63"/>
      <c r="G601" s="63"/>
      <c r="H601" s="63"/>
      <c r="I601" s="63"/>
      <c r="J601" s="63"/>
      <c r="K601" s="63"/>
      <c r="L601" s="63"/>
      <c r="M601" s="63"/>
      <c r="N601" s="63"/>
      <c r="O601" s="63"/>
      <c r="P601" s="63"/>
      <c r="Q601" s="63"/>
      <c r="R601" s="63"/>
      <c r="S601" s="63"/>
      <c r="T601" s="63"/>
      <c r="U601" s="63"/>
      <c r="V601" s="63"/>
      <c r="W601" s="63"/>
      <c r="X601" s="63"/>
      <c r="Y601" s="63"/>
      <c r="Z601" s="63"/>
      <c r="AA601" s="63"/>
      <c r="AB601" s="63"/>
      <c r="AC601" s="63"/>
      <c r="AD601" s="63"/>
      <c r="AE601" s="63"/>
      <c r="AF601" s="63"/>
      <c r="AG601" s="63"/>
      <c r="AH601" s="63"/>
      <c r="AI601" s="63"/>
      <c r="AJ601" s="63"/>
      <c r="AK601" s="63"/>
      <c r="AL601" s="63"/>
      <c r="AM601" s="63"/>
      <c r="AN601" s="63"/>
      <c r="AO601" s="63"/>
      <c r="AP601" s="63"/>
      <c r="AQ601" s="63"/>
      <c r="AR601" s="63"/>
      <c r="AS601" s="63"/>
      <c r="AT601" s="63"/>
      <c r="AU601" s="63"/>
      <c r="AV601" s="63"/>
      <c r="AW601" s="63"/>
      <c r="AX601" s="63"/>
      <c r="AY601" s="63"/>
      <c r="AZ601" s="63"/>
      <c r="BA601" s="63"/>
      <c r="BB601" s="63"/>
      <c r="BC601" s="63"/>
      <c r="BD601" s="63"/>
      <c r="BE601" s="63"/>
      <c r="BF601" s="63"/>
      <c r="BG601" s="63"/>
      <c r="BH601" s="63"/>
      <c r="BI601" s="63"/>
      <c r="BJ601" s="63"/>
      <c r="BK601" s="63"/>
      <c r="BL601" s="63"/>
    </row>
    <row r="602" spans="1:64" ht="15.75" customHeight="1" x14ac:dyDescent="0.2">
      <c r="A602" s="63"/>
      <c r="B602" s="63"/>
      <c r="C602" s="63"/>
      <c r="D602" s="63"/>
      <c r="E602" s="63"/>
      <c r="F602" s="63"/>
      <c r="G602" s="63"/>
      <c r="H602" s="63"/>
      <c r="I602" s="63"/>
      <c r="J602" s="63"/>
      <c r="K602" s="63"/>
      <c r="L602" s="63"/>
      <c r="M602" s="63"/>
      <c r="N602" s="63"/>
      <c r="O602" s="63"/>
      <c r="P602" s="63"/>
      <c r="Q602" s="63"/>
      <c r="R602" s="63"/>
      <c r="S602" s="63"/>
      <c r="T602" s="63"/>
      <c r="U602" s="63"/>
      <c r="V602" s="63"/>
      <c r="W602" s="63"/>
      <c r="X602" s="63"/>
      <c r="Y602" s="63"/>
      <c r="Z602" s="63"/>
      <c r="AA602" s="63"/>
      <c r="AB602" s="63"/>
      <c r="AC602" s="63"/>
      <c r="AD602" s="63"/>
      <c r="AE602" s="63"/>
      <c r="AF602" s="63"/>
      <c r="AG602" s="63"/>
      <c r="AH602" s="63"/>
      <c r="AI602" s="63"/>
      <c r="AJ602" s="63"/>
      <c r="AK602" s="63"/>
      <c r="AL602" s="63"/>
      <c r="AM602" s="63"/>
      <c r="AN602" s="63"/>
      <c r="AO602" s="63"/>
      <c r="AP602" s="63"/>
      <c r="AQ602" s="63"/>
      <c r="AR602" s="63"/>
      <c r="AS602" s="63"/>
      <c r="AT602" s="63"/>
      <c r="AU602" s="63"/>
      <c r="AV602" s="63"/>
      <c r="AW602" s="63"/>
      <c r="AX602" s="63"/>
      <c r="AY602" s="63"/>
      <c r="AZ602" s="63"/>
      <c r="BA602" s="63"/>
      <c r="BB602" s="63"/>
      <c r="BC602" s="63"/>
      <c r="BD602" s="63"/>
      <c r="BE602" s="63"/>
      <c r="BF602" s="63"/>
      <c r="BG602" s="63"/>
      <c r="BH602" s="63"/>
      <c r="BI602" s="63"/>
      <c r="BJ602" s="63"/>
      <c r="BK602" s="63"/>
      <c r="BL602" s="63"/>
    </row>
    <row r="603" spans="1:64" ht="15.75" customHeight="1" x14ac:dyDescent="0.2">
      <c r="A603" s="63"/>
      <c r="B603" s="63"/>
      <c r="C603" s="63"/>
      <c r="D603" s="63"/>
      <c r="E603" s="63"/>
      <c r="F603" s="63"/>
      <c r="G603" s="63"/>
      <c r="H603" s="63"/>
      <c r="I603" s="63"/>
      <c r="J603" s="63"/>
      <c r="K603" s="63"/>
      <c r="L603" s="63"/>
      <c r="M603" s="63"/>
      <c r="N603" s="63"/>
      <c r="O603" s="63"/>
      <c r="P603" s="63"/>
      <c r="Q603" s="63"/>
      <c r="R603" s="63"/>
      <c r="S603" s="63"/>
      <c r="T603" s="63"/>
      <c r="U603" s="63"/>
      <c r="V603" s="63"/>
      <c r="W603" s="63"/>
      <c r="X603" s="63"/>
      <c r="Y603" s="63"/>
      <c r="Z603" s="63"/>
      <c r="AA603" s="63"/>
      <c r="AB603" s="63"/>
      <c r="AC603" s="63"/>
      <c r="AD603" s="63"/>
      <c r="AE603" s="63"/>
      <c r="AF603" s="63"/>
      <c r="AG603" s="63"/>
      <c r="AH603" s="63"/>
      <c r="AI603" s="63"/>
      <c r="AJ603" s="63"/>
      <c r="AK603" s="63"/>
      <c r="AL603" s="63"/>
      <c r="AM603" s="63"/>
      <c r="AN603" s="63"/>
      <c r="AO603" s="63"/>
      <c r="AP603" s="63"/>
      <c r="AQ603" s="63"/>
      <c r="AR603" s="63"/>
      <c r="AS603" s="63"/>
      <c r="AT603" s="63"/>
      <c r="AU603" s="63"/>
      <c r="AV603" s="63"/>
      <c r="AW603" s="63"/>
      <c r="AX603" s="63"/>
      <c r="AY603" s="63"/>
      <c r="AZ603" s="63"/>
      <c r="BA603" s="63"/>
      <c r="BB603" s="63"/>
      <c r="BC603" s="63"/>
      <c r="BD603" s="63"/>
      <c r="BE603" s="63"/>
      <c r="BF603" s="63"/>
      <c r="BG603" s="63"/>
      <c r="BH603" s="63"/>
      <c r="BI603" s="63"/>
      <c r="BJ603" s="63"/>
      <c r="BK603" s="63"/>
      <c r="BL603" s="63"/>
    </row>
    <row r="604" spans="1:64" ht="15.75" customHeight="1" x14ac:dyDescent="0.2">
      <c r="A604" s="63"/>
      <c r="B604" s="63"/>
      <c r="C604" s="63"/>
      <c r="D604" s="63"/>
      <c r="E604" s="63"/>
      <c r="F604" s="63"/>
      <c r="G604" s="63"/>
      <c r="H604" s="63"/>
      <c r="I604" s="63"/>
      <c r="J604" s="63"/>
      <c r="K604" s="63"/>
      <c r="L604" s="63"/>
      <c r="M604" s="63"/>
      <c r="N604" s="63"/>
      <c r="O604" s="63"/>
      <c r="P604" s="63"/>
      <c r="Q604" s="63"/>
      <c r="R604" s="63"/>
      <c r="S604" s="63"/>
      <c r="T604" s="63"/>
      <c r="U604" s="63"/>
      <c r="V604" s="63"/>
      <c r="W604" s="63"/>
      <c r="X604" s="63"/>
      <c r="Y604" s="63"/>
      <c r="Z604" s="63"/>
      <c r="AA604" s="63"/>
      <c r="AB604" s="63"/>
      <c r="AC604" s="63"/>
      <c r="AD604" s="63"/>
      <c r="AE604" s="63"/>
      <c r="AF604" s="63"/>
      <c r="AG604" s="63"/>
      <c r="AH604" s="63"/>
      <c r="AI604" s="63"/>
      <c r="AJ604" s="63"/>
      <c r="AK604" s="63"/>
      <c r="AL604" s="63"/>
      <c r="AM604" s="63"/>
      <c r="AN604" s="63"/>
      <c r="AO604" s="63"/>
      <c r="AP604" s="63"/>
      <c r="AQ604" s="63"/>
      <c r="AR604" s="63"/>
      <c r="AS604" s="63"/>
      <c r="AT604" s="63"/>
      <c r="AU604" s="63"/>
      <c r="AV604" s="63"/>
      <c r="AW604" s="63"/>
      <c r="AX604" s="63"/>
      <c r="AY604" s="63"/>
      <c r="AZ604" s="63"/>
      <c r="BA604" s="63"/>
      <c r="BB604" s="63"/>
      <c r="BC604" s="63"/>
      <c r="BD604" s="63"/>
      <c r="BE604" s="63"/>
      <c r="BF604" s="63"/>
      <c r="BG604" s="63"/>
      <c r="BH604" s="63"/>
      <c r="BI604" s="63"/>
      <c r="BJ604" s="63"/>
      <c r="BK604" s="63"/>
      <c r="BL604" s="63"/>
    </row>
    <row r="605" spans="1:64" ht="15.75" customHeight="1" x14ac:dyDescent="0.2">
      <c r="A605" s="63"/>
      <c r="B605" s="63"/>
      <c r="C605" s="63"/>
      <c r="D605" s="63"/>
      <c r="E605" s="63"/>
      <c r="F605" s="63"/>
      <c r="G605" s="63"/>
      <c r="H605" s="63"/>
      <c r="I605" s="63"/>
      <c r="J605" s="63"/>
      <c r="K605" s="63"/>
      <c r="L605" s="63"/>
      <c r="M605" s="63"/>
      <c r="N605" s="63"/>
      <c r="O605" s="63"/>
      <c r="P605" s="63"/>
      <c r="Q605" s="63"/>
      <c r="R605" s="63"/>
      <c r="S605" s="63"/>
      <c r="T605" s="63"/>
      <c r="U605" s="63"/>
      <c r="V605" s="63"/>
      <c r="W605" s="63"/>
      <c r="X605" s="63"/>
      <c r="Y605" s="63"/>
      <c r="Z605" s="63"/>
      <c r="AA605" s="63"/>
      <c r="AB605" s="63"/>
      <c r="AC605" s="63"/>
      <c r="AD605" s="63"/>
      <c r="AE605" s="63"/>
      <c r="AF605" s="63"/>
      <c r="AG605" s="63"/>
      <c r="AH605" s="63"/>
      <c r="AI605" s="63"/>
      <c r="AJ605" s="63"/>
      <c r="AK605" s="63"/>
      <c r="AL605" s="63"/>
      <c r="AM605" s="63"/>
      <c r="AN605" s="63"/>
      <c r="AO605" s="63"/>
      <c r="AP605" s="63"/>
      <c r="AQ605" s="63"/>
      <c r="AR605" s="63"/>
      <c r="AS605" s="63"/>
      <c r="AT605" s="63"/>
      <c r="AU605" s="63"/>
      <c r="AV605" s="63"/>
      <c r="AW605" s="63"/>
      <c r="AX605" s="63"/>
      <c r="AY605" s="63"/>
      <c r="AZ605" s="63"/>
      <c r="BA605" s="63"/>
      <c r="BB605" s="63"/>
      <c r="BC605" s="63"/>
      <c r="BD605" s="63"/>
      <c r="BE605" s="63"/>
      <c r="BF605" s="63"/>
      <c r="BG605" s="63"/>
      <c r="BH605" s="63"/>
      <c r="BI605" s="63"/>
      <c r="BJ605" s="63"/>
      <c r="BK605" s="63"/>
      <c r="BL605" s="63"/>
    </row>
    <row r="606" spans="1:64" ht="15.75" customHeight="1" x14ac:dyDescent="0.2">
      <c r="A606" s="63"/>
      <c r="B606" s="63"/>
      <c r="C606" s="63"/>
      <c r="D606" s="63"/>
      <c r="E606" s="63"/>
      <c r="F606" s="63"/>
      <c r="G606" s="63"/>
      <c r="H606" s="63"/>
      <c r="I606" s="63"/>
      <c r="J606" s="63"/>
      <c r="K606" s="63"/>
      <c r="L606" s="63"/>
      <c r="M606" s="63"/>
      <c r="N606" s="63"/>
      <c r="O606" s="63"/>
      <c r="P606" s="63"/>
      <c r="Q606" s="63"/>
      <c r="R606" s="63"/>
      <c r="S606" s="63"/>
      <c r="T606" s="63"/>
      <c r="U606" s="63"/>
      <c r="V606" s="63"/>
      <c r="W606" s="63"/>
      <c r="X606" s="63"/>
      <c r="Y606" s="63"/>
      <c r="Z606" s="63"/>
      <c r="AA606" s="63"/>
      <c r="AB606" s="63"/>
      <c r="AC606" s="63"/>
      <c r="AD606" s="63"/>
      <c r="AE606" s="63"/>
      <c r="AF606" s="63"/>
      <c r="AG606" s="63"/>
      <c r="AH606" s="63"/>
      <c r="AI606" s="63"/>
      <c r="AJ606" s="63"/>
      <c r="AK606" s="63"/>
      <c r="AL606" s="63"/>
      <c r="AM606" s="63"/>
      <c r="AN606" s="63"/>
      <c r="AO606" s="63"/>
      <c r="AP606" s="63"/>
      <c r="AQ606" s="63"/>
      <c r="AR606" s="63"/>
      <c r="AS606" s="63"/>
      <c r="AT606" s="63"/>
      <c r="AU606" s="63"/>
      <c r="AV606" s="63"/>
      <c r="AW606" s="63"/>
      <c r="AX606" s="63"/>
      <c r="AY606" s="63"/>
      <c r="AZ606" s="63"/>
      <c r="BA606" s="63"/>
      <c r="BB606" s="63"/>
      <c r="BC606" s="63"/>
      <c r="BD606" s="63"/>
      <c r="BE606" s="63"/>
      <c r="BF606" s="63"/>
      <c r="BG606" s="63"/>
      <c r="BH606" s="63"/>
      <c r="BI606" s="63"/>
      <c r="BJ606" s="63"/>
      <c r="BK606" s="63"/>
      <c r="BL606" s="63"/>
    </row>
    <row r="607" spans="1:64" ht="15.75" customHeight="1" x14ac:dyDescent="0.2">
      <c r="A607" s="63"/>
      <c r="B607" s="63"/>
      <c r="C607" s="63"/>
      <c r="D607" s="63"/>
      <c r="E607" s="63"/>
      <c r="F607" s="63"/>
      <c r="G607" s="63"/>
      <c r="H607" s="63"/>
      <c r="I607" s="63"/>
      <c r="J607" s="63"/>
      <c r="K607" s="63"/>
      <c r="L607" s="63"/>
      <c r="M607" s="63"/>
      <c r="N607" s="63"/>
      <c r="O607" s="63"/>
      <c r="P607" s="63"/>
      <c r="Q607" s="63"/>
      <c r="R607" s="63"/>
      <c r="S607" s="63"/>
      <c r="T607" s="63"/>
      <c r="U607" s="63"/>
      <c r="V607" s="63"/>
      <c r="W607" s="63"/>
      <c r="X607" s="63"/>
      <c r="Y607" s="63"/>
      <c r="Z607" s="63"/>
      <c r="AA607" s="63"/>
      <c r="AB607" s="63"/>
      <c r="AC607" s="63"/>
      <c r="AD607" s="63"/>
      <c r="AE607" s="63"/>
      <c r="AF607" s="63"/>
      <c r="AG607" s="63"/>
      <c r="AH607" s="63"/>
      <c r="AI607" s="63"/>
      <c r="AJ607" s="63"/>
      <c r="AK607" s="63"/>
      <c r="AL607" s="63"/>
      <c r="AM607" s="63"/>
      <c r="AN607" s="63"/>
      <c r="AO607" s="63"/>
      <c r="AP607" s="63"/>
      <c r="AQ607" s="63"/>
      <c r="AR607" s="63"/>
      <c r="AS607" s="63"/>
      <c r="AT607" s="63"/>
      <c r="AU607" s="63"/>
      <c r="AV607" s="63"/>
      <c r="AW607" s="63"/>
      <c r="AX607" s="63"/>
      <c r="AY607" s="63"/>
      <c r="AZ607" s="63"/>
      <c r="BA607" s="63"/>
      <c r="BB607" s="63"/>
      <c r="BC607" s="63"/>
      <c r="BD607" s="63"/>
      <c r="BE607" s="63"/>
      <c r="BF607" s="63"/>
      <c r="BG607" s="63"/>
      <c r="BH607" s="63"/>
      <c r="BI607" s="63"/>
      <c r="BJ607" s="63"/>
      <c r="BK607" s="63"/>
      <c r="BL607" s="63"/>
    </row>
    <row r="608" spans="1:64" ht="15.75" customHeight="1" x14ac:dyDescent="0.2">
      <c r="A608" s="63"/>
      <c r="B608" s="63"/>
      <c r="C608" s="63"/>
      <c r="D608" s="63"/>
      <c r="E608" s="63"/>
      <c r="F608" s="63"/>
      <c r="G608" s="63"/>
      <c r="H608" s="63"/>
      <c r="I608" s="63"/>
      <c r="J608" s="63"/>
      <c r="K608" s="63"/>
      <c r="L608" s="63"/>
      <c r="M608" s="63"/>
      <c r="N608" s="63"/>
      <c r="O608" s="63"/>
      <c r="P608" s="63"/>
      <c r="Q608" s="63"/>
      <c r="R608" s="63"/>
      <c r="S608" s="63"/>
      <c r="T608" s="63"/>
      <c r="U608" s="63"/>
      <c r="V608" s="63"/>
      <c r="W608" s="63"/>
      <c r="X608" s="63"/>
      <c r="Y608" s="63"/>
      <c r="Z608" s="63"/>
      <c r="AA608" s="63"/>
      <c r="AB608" s="63"/>
      <c r="AC608" s="63"/>
      <c r="AD608" s="63"/>
      <c r="AE608" s="63"/>
      <c r="AF608" s="63"/>
      <c r="AG608" s="63"/>
      <c r="AH608" s="63"/>
      <c r="AI608" s="63"/>
      <c r="AJ608" s="63"/>
      <c r="AK608" s="63"/>
      <c r="AL608" s="63"/>
      <c r="AM608" s="63"/>
      <c r="AN608" s="63"/>
      <c r="AO608" s="63"/>
      <c r="AP608" s="63"/>
      <c r="AQ608" s="63"/>
      <c r="AR608" s="63"/>
      <c r="AS608" s="63"/>
      <c r="AT608" s="63"/>
      <c r="AU608" s="63"/>
      <c r="AV608" s="63"/>
      <c r="AW608" s="63"/>
      <c r="AX608" s="63"/>
      <c r="AY608" s="63"/>
      <c r="AZ608" s="63"/>
      <c r="BA608" s="63"/>
      <c r="BB608" s="63"/>
      <c r="BC608" s="63"/>
      <c r="BD608" s="63"/>
      <c r="BE608" s="63"/>
      <c r="BF608" s="63"/>
      <c r="BG608" s="63"/>
      <c r="BH608" s="63"/>
      <c r="BI608" s="63"/>
      <c r="BJ608" s="63"/>
      <c r="BK608" s="63"/>
      <c r="BL608" s="63"/>
    </row>
    <row r="609" spans="1:64" ht="15.75" customHeight="1" x14ac:dyDescent="0.2">
      <c r="A609" s="63"/>
      <c r="B609" s="63"/>
      <c r="C609" s="63"/>
      <c r="D609" s="63"/>
      <c r="E609" s="63"/>
      <c r="F609" s="63"/>
      <c r="G609" s="63"/>
      <c r="H609" s="63"/>
      <c r="I609" s="63"/>
      <c r="J609" s="63"/>
      <c r="K609" s="63"/>
      <c r="L609" s="63"/>
      <c r="M609" s="63"/>
      <c r="N609" s="63"/>
      <c r="O609" s="63"/>
      <c r="P609" s="63"/>
      <c r="Q609" s="63"/>
      <c r="R609" s="63"/>
      <c r="S609" s="63"/>
      <c r="T609" s="63"/>
      <c r="U609" s="63"/>
      <c r="V609" s="63"/>
      <c r="W609" s="63"/>
      <c r="X609" s="63"/>
      <c r="Y609" s="63"/>
      <c r="Z609" s="63"/>
      <c r="AA609" s="63"/>
      <c r="AB609" s="63"/>
      <c r="AC609" s="63"/>
      <c r="AD609" s="63"/>
      <c r="AE609" s="63"/>
      <c r="AF609" s="63"/>
      <c r="AG609" s="63"/>
      <c r="AH609" s="63"/>
      <c r="AI609" s="63"/>
      <c r="AJ609" s="63"/>
      <c r="AK609" s="63"/>
      <c r="AL609" s="63"/>
      <c r="AM609" s="63"/>
      <c r="AN609" s="63"/>
      <c r="AO609" s="63"/>
      <c r="AP609" s="63"/>
      <c r="AQ609" s="63"/>
      <c r="AR609" s="63"/>
      <c r="AS609" s="63"/>
      <c r="AT609" s="63"/>
      <c r="AU609" s="63"/>
      <c r="AV609" s="63"/>
      <c r="AW609" s="63"/>
      <c r="AX609" s="63"/>
      <c r="AY609" s="63"/>
      <c r="AZ609" s="63"/>
      <c r="BA609" s="63"/>
      <c r="BB609" s="63"/>
      <c r="BC609" s="63"/>
      <c r="BD609" s="63"/>
      <c r="BE609" s="63"/>
      <c r="BF609" s="63"/>
      <c r="BG609" s="63"/>
      <c r="BH609" s="63"/>
      <c r="BI609" s="63"/>
      <c r="BJ609" s="63"/>
      <c r="BK609" s="63"/>
      <c r="BL609" s="63"/>
    </row>
    <row r="610" spans="1:64" ht="15.75" customHeight="1" x14ac:dyDescent="0.2">
      <c r="A610" s="63"/>
      <c r="B610" s="63"/>
      <c r="C610" s="63"/>
      <c r="D610" s="63"/>
      <c r="E610" s="63"/>
      <c r="F610" s="63"/>
      <c r="G610" s="63"/>
      <c r="H610" s="63"/>
      <c r="I610" s="63"/>
      <c r="J610" s="63"/>
      <c r="K610" s="63"/>
      <c r="L610" s="63"/>
      <c r="M610" s="63"/>
      <c r="N610" s="63"/>
      <c r="O610" s="63"/>
      <c r="P610" s="63"/>
      <c r="Q610" s="63"/>
      <c r="R610" s="63"/>
      <c r="S610" s="63"/>
      <c r="T610" s="63"/>
      <c r="U610" s="63"/>
      <c r="V610" s="63"/>
      <c r="W610" s="63"/>
      <c r="X610" s="63"/>
      <c r="Y610" s="63"/>
      <c r="Z610" s="63"/>
      <c r="AA610" s="63"/>
      <c r="AB610" s="63"/>
      <c r="AC610" s="63"/>
      <c r="AD610" s="63"/>
      <c r="AE610" s="63"/>
      <c r="AF610" s="63"/>
      <c r="AG610" s="63"/>
      <c r="AH610" s="63"/>
      <c r="AI610" s="63"/>
      <c r="AJ610" s="63"/>
      <c r="AK610" s="63"/>
      <c r="AL610" s="63"/>
      <c r="AM610" s="63"/>
      <c r="AN610" s="63"/>
      <c r="AO610" s="63"/>
      <c r="AP610" s="63"/>
      <c r="AQ610" s="63"/>
      <c r="AR610" s="63"/>
      <c r="AS610" s="63"/>
      <c r="AT610" s="63"/>
      <c r="AU610" s="63"/>
      <c r="AV610" s="63"/>
      <c r="AW610" s="63"/>
      <c r="AX610" s="63"/>
      <c r="AY610" s="63"/>
      <c r="AZ610" s="63"/>
      <c r="BA610" s="63"/>
      <c r="BB610" s="63"/>
      <c r="BC610" s="63"/>
      <c r="BD610" s="63"/>
      <c r="BE610" s="63"/>
      <c r="BF610" s="63"/>
      <c r="BG610" s="63"/>
      <c r="BH610" s="63"/>
      <c r="BI610" s="63"/>
      <c r="BJ610" s="63"/>
      <c r="BK610" s="63"/>
      <c r="BL610" s="63"/>
    </row>
    <row r="611" spans="1:64" ht="15.75" customHeight="1" x14ac:dyDescent="0.2">
      <c r="A611" s="63"/>
      <c r="B611" s="63"/>
      <c r="C611" s="63"/>
      <c r="D611" s="63"/>
      <c r="E611" s="63"/>
      <c r="F611" s="63"/>
      <c r="G611" s="63"/>
      <c r="H611" s="63"/>
      <c r="I611" s="63"/>
      <c r="J611" s="63"/>
      <c r="K611" s="63"/>
      <c r="L611" s="63"/>
      <c r="M611" s="63"/>
      <c r="N611" s="63"/>
      <c r="O611" s="63"/>
      <c r="P611" s="63"/>
      <c r="Q611" s="63"/>
      <c r="R611" s="63"/>
      <c r="S611" s="63"/>
      <c r="T611" s="63"/>
      <c r="U611" s="63"/>
      <c r="V611" s="63"/>
      <c r="W611" s="63"/>
      <c r="X611" s="63"/>
      <c r="Y611" s="63"/>
      <c r="Z611" s="63"/>
      <c r="AA611" s="63"/>
      <c r="AB611" s="63"/>
      <c r="AC611" s="63"/>
      <c r="AD611" s="63"/>
      <c r="AE611" s="63"/>
      <c r="AF611" s="63"/>
      <c r="AG611" s="63"/>
      <c r="AH611" s="63"/>
      <c r="AI611" s="63"/>
      <c r="AJ611" s="63"/>
      <c r="AK611" s="63"/>
      <c r="AL611" s="63"/>
      <c r="AM611" s="63"/>
      <c r="AN611" s="63"/>
      <c r="AO611" s="63"/>
      <c r="AP611" s="63"/>
      <c r="AQ611" s="63"/>
      <c r="AR611" s="63"/>
      <c r="AS611" s="63"/>
      <c r="AT611" s="63"/>
      <c r="AU611" s="63"/>
      <c r="AV611" s="63"/>
      <c r="AW611" s="63"/>
      <c r="AX611" s="63"/>
      <c r="AY611" s="63"/>
      <c r="AZ611" s="63"/>
      <c r="BA611" s="63"/>
      <c r="BB611" s="63"/>
      <c r="BC611" s="63"/>
      <c r="BD611" s="63"/>
      <c r="BE611" s="63"/>
      <c r="BF611" s="63"/>
      <c r="BG611" s="63"/>
      <c r="BH611" s="63"/>
      <c r="BI611" s="63"/>
      <c r="BJ611" s="63"/>
      <c r="BK611" s="63"/>
      <c r="BL611" s="63"/>
    </row>
    <row r="612" spans="1:64" ht="15.75" customHeight="1" x14ac:dyDescent="0.2">
      <c r="A612" s="63"/>
      <c r="B612" s="63"/>
      <c r="C612" s="63"/>
      <c r="D612" s="63"/>
      <c r="E612" s="63"/>
      <c r="F612" s="63"/>
      <c r="G612" s="63"/>
      <c r="H612" s="63"/>
      <c r="I612" s="63"/>
      <c r="J612" s="63"/>
      <c r="K612" s="63"/>
      <c r="L612" s="63"/>
      <c r="M612" s="63"/>
      <c r="N612" s="63"/>
      <c r="O612" s="63"/>
      <c r="P612" s="63"/>
      <c r="Q612" s="63"/>
      <c r="R612" s="63"/>
      <c r="S612" s="63"/>
      <c r="T612" s="63"/>
      <c r="U612" s="63"/>
      <c r="V612" s="63"/>
      <c r="W612" s="63"/>
      <c r="X612" s="63"/>
      <c r="Y612" s="63"/>
      <c r="Z612" s="63"/>
      <c r="AA612" s="63"/>
      <c r="AB612" s="63"/>
      <c r="AC612" s="63"/>
      <c r="AD612" s="63"/>
      <c r="AE612" s="63"/>
      <c r="AF612" s="63"/>
      <c r="AG612" s="63"/>
      <c r="AH612" s="63"/>
      <c r="AI612" s="63"/>
      <c r="AJ612" s="63"/>
      <c r="AK612" s="63"/>
      <c r="AL612" s="63"/>
      <c r="AM612" s="63"/>
      <c r="AN612" s="63"/>
      <c r="AO612" s="63"/>
      <c r="AP612" s="63"/>
      <c r="AQ612" s="63"/>
      <c r="AR612" s="63"/>
      <c r="AS612" s="63"/>
      <c r="AT612" s="63"/>
      <c r="AU612" s="63"/>
      <c r="AV612" s="63"/>
      <c r="AW612" s="63"/>
      <c r="AX612" s="63"/>
      <c r="AY612" s="63"/>
      <c r="AZ612" s="63"/>
      <c r="BA612" s="63"/>
      <c r="BB612" s="63"/>
      <c r="BC612" s="63"/>
      <c r="BD612" s="63"/>
      <c r="BE612" s="63"/>
      <c r="BF612" s="63"/>
      <c r="BG612" s="63"/>
      <c r="BH612" s="63"/>
      <c r="BI612" s="63"/>
      <c r="BJ612" s="63"/>
      <c r="BK612" s="63"/>
      <c r="BL612" s="63"/>
    </row>
    <row r="613" spans="1:64" ht="15.75" customHeight="1" x14ac:dyDescent="0.2">
      <c r="A613" s="63"/>
      <c r="B613" s="63"/>
      <c r="C613" s="63"/>
      <c r="D613" s="63"/>
      <c r="E613" s="63"/>
      <c r="F613" s="63"/>
      <c r="G613" s="63"/>
      <c r="H613" s="63"/>
      <c r="I613" s="63"/>
      <c r="J613" s="63"/>
      <c r="K613" s="63"/>
      <c r="L613" s="63"/>
      <c r="M613" s="63"/>
      <c r="N613" s="63"/>
      <c r="O613" s="63"/>
      <c r="P613" s="63"/>
      <c r="Q613" s="63"/>
      <c r="R613" s="63"/>
      <c r="S613" s="63"/>
      <c r="T613" s="63"/>
      <c r="U613" s="63"/>
      <c r="V613" s="63"/>
      <c r="W613" s="63"/>
      <c r="X613" s="63"/>
      <c r="Y613" s="63"/>
      <c r="Z613" s="63"/>
      <c r="AA613" s="63"/>
      <c r="AB613" s="63"/>
      <c r="AC613" s="63"/>
      <c r="AD613" s="63"/>
      <c r="AE613" s="63"/>
      <c r="AF613" s="63"/>
      <c r="AG613" s="63"/>
      <c r="AH613" s="63"/>
      <c r="AI613" s="63"/>
      <c r="AJ613" s="63"/>
      <c r="AK613" s="63"/>
      <c r="AL613" s="63"/>
      <c r="AM613" s="63"/>
      <c r="AN613" s="63"/>
      <c r="AO613" s="63"/>
      <c r="AP613" s="63"/>
      <c r="AQ613" s="63"/>
      <c r="AR613" s="63"/>
      <c r="AS613" s="63"/>
      <c r="AT613" s="63"/>
      <c r="AU613" s="63"/>
      <c r="AV613" s="63"/>
      <c r="AW613" s="63"/>
      <c r="AX613" s="63"/>
      <c r="AY613" s="63"/>
      <c r="AZ613" s="63"/>
      <c r="BA613" s="63"/>
      <c r="BB613" s="63"/>
      <c r="BC613" s="63"/>
      <c r="BD613" s="63"/>
      <c r="BE613" s="63"/>
      <c r="BF613" s="63"/>
      <c r="BG613" s="63"/>
      <c r="BH613" s="63"/>
      <c r="BI613" s="63"/>
      <c r="BJ613" s="63"/>
      <c r="BK613" s="63"/>
      <c r="BL613" s="63"/>
    </row>
    <row r="614" spans="1:64" ht="15.75" customHeight="1" x14ac:dyDescent="0.2">
      <c r="A614" s="63"/>
      <c r="B614" s="63"/>
      <c r="C614" s="63"/>
      <c r="D614" s="63"/>
      <c r="E614" s="63"/>
      <c r="F614" s="63"/>
      <c r="G614" s="63"/>
      <c r="H614" s="63"/>
      <c r="I614" s="63"/>
      <c r="J614" s="63"/>
      <c r="K614" s="63"/>
      <c r="L614" s="63"/>
      <c r="M614" s="63"/>
      <c r="N614" s="63"/>
      <c r="O614" s="63"/>
      <c r="P614" s="63"/>
      <c r="Q614" s="63"/>
      <c r="R614" s="63"/>
      <c r="S614" s="63"/>
      <c r="T614" s="63"/>
      <c r="U614" s="63"/>
      <c r="V614" s="63"/>
      <c r="W614" s="63"/>
      <c r="X614" s="63"/>
      <c r="Y614" s="63"/>
      <c r="Z614" s="63"/>
      <c r="AA614" s="63"/>
      <c r="AB614" s="63"/>
      <c r="AC614" s="63"/>
      <c r="AD614" s="63"/>
      <c r="AE614" s="63"/>
      <c r="AF614" s="63"/>
      <c r="AG614" s="63"/>
      <c r="AH614" s="63"/>
      <c r="AI614" s="63"/>
      <c r="AJ614" s="63"/>
      <c r="AK614" s="63"/>
      <c r="AL614" s="63"/>
      <c r="AM614" s="63"/>
      <c r="AN614" s="63"/>
      <c r="AO614" s="63"/>
      <c r="AP614" s="63"/>
      <c r="AQ614" s="63"/>
      <c r="AR614" s="63"/>
      <c r="AS614" s="63"/>
      <c r="AT614" s="63"/>
      <c r="AU614" s="63"/>
      <c r="AV614" s="63"/>
      <c r="AW614" s="63"/>
      <c r="AX614" s="63"/>
      <c r="AY614" s="63"/>
      <c r="AZ614" s="63"/>
      <c r="BA614" s="63"/>
      <c r="BB614" s="63"/>
      <c r="BC614" s="63"/>
      <c r="BD614" s="63"/>
      <c r="BE614" s="63"/>
      <c r="BF614" s="63"/>
      <c r="BG614" s="63"/>
      <c r="BH614" s="63"/>
      <c r="BI614" s="63"/>
      <c r="BJ614" s="63"/>
      <c r="BK614" s="63"/>
      <c r="BL614" s="63"/>
    </row>
    <row r="615" spans="1:64" ht="15.75" customHeight="1" x14ac:dyDescent="0.2">
      <c r="A615" s="63"/>
      <c r="B615" s="63"/>
      <c r="C615" s="63"/>
      <c r="D615" s="63"/>
      <c r="E615" s="63"/>
      <c r="F615" s="63"/>
      <c r="G615" s="63"/>
      <c r="H615" s="63"/>
      <c r="I615" s="63"/>
      <c r="J615" s="63"/>
      <c r="K615" s="63"/>
      <c r="L615" s="63"/>
      <c r="M615" s="63"/>
      <c r="N615" s="63"/>
      <c r="O615" s="63"/>
      <c r="P615" s="63"/>
      <c r="Q615" s="63"/>
      <c r="R615" s="63"/>
      <c r="S615" s="63"/>
      <c r="T615" s="63"/>
      <c r="U615" s="63"/>
      <c r="V615" s="63"/>
      <c r="W615" s="63"/>
      <c r="X615" s="63"/>
      <c r="Y615" s="63"/>
      <c r="Z615" s="63"/>
      <c r="AA615" s="63"/>
      <c r="AB615" s="63"/>
      <c r="AC615" s="63"/>
      <c r="AD615" s="63"/>
      <c r="AE615" s="63"/>
      <c r="AF615" s="63"/>
      <c r="AG615" s="63"/>
      <c r="AH615" s="63"/>
      <c r="AI615" s="63"/>
      <c r="AJ615" s="63"/>
      <c r="AK615" s="63"/>
      <c r="AL615" s="63"/>
      <c r="AM615" s="63"/>
      <c r="AN615" s="63"/>
      <c r="AO615" s="63"/>
      <c r="AP615" s="63"/>
      <c r="AQ615" s="63"/>
      <c r="AR615" s="63"/>
      <c r="AS615" s="63"/>
      <c r="AT615" s="63"/>
      <c r="AU615" s="63"/>
      <c r="AV615" s="63"/>
      <c r="AW615" s="63"/>
      <c r="AX615" s="63"/>
      <c r="AY615" s="63"/>
      <c r="AZ615" s="63"/>
      <c r="BA615" s="63"/>
      <c r="BB615" s="63"/>
      <c r="BC615" s="63"/>
      <c r="BD615" s="63"/>
      <c r="BE615" s="63"/>
      <c r="BF615" s="63"/>
      <c r="BG615" s="63"/>
      <c r="BH615" s="63"/>
      <c r="BI615" s="63"/>
      <c r="BJ615" s="63"/>
      <c r="BK615" s="63"/>
      <c r="BL615" s="63"/>
    </row>
    <row r="616" spans="1:64" ht="15.75" customHeight="1" x14ac:dyDescent="0.2">
      <c r="A616" s="63"/>
      <c r="B616" s="63"/>
      <c r="C616" s="63"/>
      <c r="D616" s="63"/>
      <c r="E616" s="63"/>
      <c r="F616" s="63"/>
      <c r="G616" s="63"/>
      <c r="H616" s="63"/>
      <c r="I616" s="63"/>
      <c r="J616" s="63"/>
      <c r="K616" s="63"/>
      <c r="L616" s="63"/>
      <c r="M616" s="63"/>
      <c r="N616" s="63"/>
      <c r="O616" s="63"/>
      <c r="P616" s="63"/>
      <c r="Q616" s="63"/>
      <c r="R616" s="63"/>
      <c r="S616" s="63"/>
      <c r="T616" s="63"/>
      <c r="U616" s="63"/>
      <c r="V616" s="63"/>
      <c r="W616" s="63"/>
      <c r="X616" s="63"/>
      <c r="Y616" s="63"/>
      <c r="Z616" s="63"/>
      <c r="AA616" s="63"/>
      <c r="AB616" s="63"/>
      <c r="AC616" s="63"/>
      <c r="AD616" s="63"/>
      <c r="AE616" s="63"/>
      <c r="AF616" s="63"/>
      <c r="AG616" s="63"/>
      <c r="AH616" s="63"/>
      <c r="AI616" s="63"/>
      <c r="AJ616" s="63"/>
      <c r="AK616" s="63"/>
      <c r="AL616" s="63"/>
      <c r="AM616" s="63"/>
      <c r="AN616" s="63"/>
      <c r="AO616" s="63"/>
      <c r="AP616" s="63"/>
      <c r="AQ616" s="63"/>
      <c r="AR616" s="63"/>
      <c r="AS616" s="63"/>
      <c r="AT616" s="63"/>
      <c r="AU616" s="63"/>
      <c r="AV616" s="63"/>
      <c r="AW616" s="63"/>
      <c r="AX616" s="63"/>
      <c r="AY616" s="63"/>
      <c r="AZ616" s="63"/>
      <c r="BA616" s="63"/>
      <c r="BB616" s="63"/>
      <c r="BC616" s="63"/>
      <c r="BD616" s="63"/>
      <c r="BE616" s="63"/>
      <c r="BF616" s="63"/>
      <c r="BG616" s="63"/>
      <c r="BH616" s="63"/>
      <c r="BI616" s="63"/>
      <c r="BJ616" s="63"/>
      <c r="BK616" s="63"/>
      <c r="BL616" s="63"/>
    </row>
    <row r="617" spans="1:64" ht="15.75" customHeight="1" x14ac:dyDescent="0.2">
      <c r="A617" s="63"/>
      <c r="B617" s="63"/>
      <c r="C617" s="63"/>
      <c r="D617" s="63"/>
      <c r="E617" s="63"/>
      <c r="F617" s="63"/>
      <c r="G617" s="63"/>
      <c r="H617" s="63"/>
      <c r="I617" s="63"/>
      <c r="J617" s="63"/>
      <c r="K617" s="63"/>
      <c r="L617" s="63"/>
      <c r="M617" s="63"/>
      <c r="N617" s="63"/>
      <c r="O617" s="63"/>
      <c r="P617" s="63"/>
      <c r="Q617" s="63"/>
      <c r="R617" s="63"/>
      <c r="S617" s="63"/>
      <c r="T617" s="63"/>
      <c r="U617" s="63"/>
      <c r="V617" s="63"/>
      <c r="W617" s="63"/>
      <c r="X617" s="63"/>
      <c r="Y617" s="63"/>
      <c r="Z617" s="63"/>
      <c r="AA617" s="63"/>
      <c r="AB617" s="63"/>
      <c r="AC617" s="63"/>
      <c r="AD617" s="63"/>
      <c r="AE617" s="63"/>
      <c r="AF617" s="63"/>
      <c r="AG617" s="63"/>
      <c r="AH617" s="63"/>
      <c r="AI617" s="63"/>
      <c r="AJ617" s="63"/>
      <c r="AK617" s="63"/>
      <c r="AL617" s="63"/>
      <c r="AM617" s="63"/>
      <c r="AN617" s="63"/>
      <c r="AO617" s="63"/>
      <c r="AP617" s="63"/>
      <c r="AQ617" s="63"/>
      <c r="AR617" s="63"/>
      <c r="AS617" s="63"/>
      <c r="AT617" s="63"/>
      <c r="AU617" s="63"/>
      <c r="AV617" s="63"/>
      <c r="AW617" s="63"/>
      <c r="AX617" s="63"/>
      <c r="AY617" s="63"/>
      <c r="AZ617" s="63"/>
      <c r="BA617" s="63"/>
      <c r="BB617" s="63"/>
      <c r="BC617" s="63"/>
      <c r="BD617" s="63"/>
      <c r="BE617" s="63"/>
      <c r="BF617" s="63"/>
      <c r="BG617" s="63"/>
      <c r="BH617" s="63"/>
      <c r="BI617" s="63"/>
      <c r="BJ617" s="63"/>
      <c r="BK617" s="63"/>
      <c r="BL617" s="63"/>
    </row>
    <row r="618" spans="1:64" ht="15.75" customHeight="1" x14ac:dyDescent="0.2">
      <c r="A618" s="63"/>
      <c r="B618" s="63"/>
      <c r="C618" s="63"/>
      <c r="D618" s="63"/>
      <c r="E618" s="63"/>
      <c r="F618" s="63"/>
      <c r="G618" s="63"/>
      <c r="H618" s="63"/>
      <c r="I618" s="63"/>
      <c r="J618" s="63"/>
      <c r="K618" s="63"/>
      <c r="L618" s="63"/>
      <c r="M618" s="63"/>
      <c r="N618" s="63"/>
      <c r="O618" s="63"/>
      <c r="P618" s="63"/>
      <c r="Q618" s="63"/>
      <c r="R618" s="63"/>
      <c r="S618" s="63"/>
      <c r="T618" s="63"/>
      <c r="U618" s="63"/>
      <c r="V618" s="63"/>
      <c r="W618" s="63"/>
      <c r="X618" s="63"/>
      <c r="Y618" s="63"/>
      <c r="Z618" s="63"/>
      <c r="AA618" s="63"/>
      <c r="AB618" s="63"/>
      <c r="AC618" s="63"/>
      <c r="AD618" s="63"/>
      <c r="AE618" s="63"/>
      <c r="AF618" s="63"/>
      <c r="AG618" s="63"/>
      <c r="AH618" s="63"/>
      <c r="AI618" s="63"/>
      <c r="AJ618" s="63"/>
      <c r="AK618" s="63"/>
      <c r="AL618" s="63"/>
      <c r="AM618" s="63"/>
      <c r="AN618" s="63"/>
      <c r="AO618" s="63"/>
      <c r="AP618" s="63"/>
      <c r="AQ618" s="63"/>
      <c r="AR618" s="63"/>
      <c r="AS618" s="63"/>
      <c r="AT618" s="63"/>
      <c r="AU618" s="63"/>
      <c r="AV618" s="63"/>
      <c r="AW618" s="63"/>
      <c r="AX618" s="63"/>
      <c r="AY618" s="63"/>
      <c r="AZ618" s="63"/>
      <c r="BA618" s="63"/>
      <c r="BB618" s="63"/>
      <c r="BC618" s="63"/>
      <c r="BD618" s="63"/>
      <c r="BE618" s="63"/>
      <c r="BF618" s="63"/>
      <c r="BG618" s="63"/>
      <c r="BH618" s="63"/>
      <c r="BI618" s="63"/>
      <c r="BJ618" s="63"/>
      <c r="BK618" s="63"/>
      <c r="BL618" s="63"/>
    </row>
    <row r="619" spans="1:64" ht="15.75" customHeight="1" x14ac:dyDescent="0.2">
      <c r="A619" s="63"/>
      <c r="B619" s="63"/>
      <c r="C619" s="63"/>
      <c r="D619" s="63"/>
      <c r="E619" s="63"/>
      <c r="F619" s="63"/>
      <c r="G619" s="63"/>
      <c r="H619" s="63"/>
      <c r="I619" s="63"/>
      <c r="J619" s="63"/>
      <c r="K619" s="63"/>
      <c r="L619" s="63"/>
      <c r="M619" s="63"/>
      <c r="N619" s="63"/>
      <c r="O619" s="63"/>
      <c r="P619" s="63"/>
      <c r="Q619" s="63"/>
      <c r="R619" s="63"/>
      <c r="S619" s="63"/>
      <c r="T619" s="63"/>
      <c r="U619" s="63"/>
      <c r="V619" s="63"/>
      <c r="W619" s="63"/>
      <c r="X619" s="63"/>
      <c r="Y619" s="63"/>
      <c r="Z619" s="63"/>
      <c r="AA619" s="63"/>
      <c r="AB619" s="63"/>
      <c r="AC619" s="63"/>
      <c r="AD619" s="63"/>
      <c r="AE619" s="63"/>
      <c r="AF619" s="63"/>
      <c r="AG619" s="63"/>
      <c r="AH619" s="63"/>
      <c r="AI619" s="63"/>
      <c r="AJ619" s="63"/>
      <c r="AK619" s="63"/>
      <c r="AL619" s="63"/>
      <c r="AM619" s="63"/>
      <c r="AN619" s="63"/>
      <c r="AO619" s="63"/>
      <c r="AP619" s="63"/>
      <c r="AQ619" s="63"/>
      <c r="AR619" s="63"/>
      <c r="AS619" s="63"/>
      <c r="AT619" s="63"/>
      <c r="AU619" s="63"/>
      <c r="AV619" s="63"/>
      <c r="AW619" s="63"/>
      <c r="AX619" s="63"/>
      <c r="AY619" s="63"/>
      <c r="AZ619" s="63"/>
      <c r="BA619" s="63"/>
      <c r="BB619" s="63"/>
      <c r="BC619" s="63"/>
      <c r="BD619" s="63"/>
      <c r="BE619" s="63"/>
      <c r="BF619" s="63"/>
      <c r="BG619" s="63"/>
      <c r="BH619" s="63"/>
      <c r="BI619" s="63"/>
      <c r="BJ619" s="63"/>
      <c r="BK619" s="63"/>
      <c r="BL619" s="63"/>
    </row>
    <row r="620" spans="1:64" ht="15.75" customHeight="1" x14ac:dyDescent="0.2">
      <c r="A620" s="63"/>
      <c r="B620" s="63"/>
      <c r="C620" s="63"/>
      <c r="D620" s="63"/>
      <c r="E620" s="63"/>
      <c r="F620" s="63"/>
      <c r="G620" s="63"/>
      <c r="H620" s="63"/>
      <c r="I620" s="63"/>
      <c r="J620" s="63"/>
      <c r="K620" s="63"/>
      <c r="L620" s="63"/>
      <c r="M620" s="63"/>
      <c r="N620" s="63"/>
      <c r="O620" s="63"/>
      <c r="P620" s="63"/>
      <c r="Q620" s="63"/>
      <c r="R620" s="63"/>
      <c r="S620" s="63"/>
      <c r="T620" s="63"/>
      <c r="U620" s="63"/>
      <c r="V620" s="63"/>
      <c r="W620" s="63"/>
      <c r="X620" s="63"/>
      <c r="Y620" s="63"/>
      <c r="Z620" s="63"/>
      <c r="AA620" s="63"/>
      <c r="AB620" s="63"/>
      <c r="AC620" s="63"/>
      <c r="AD620" s="63"/>
      <c r="AE620" s="63"/>
      <c r="AF620" s="63"/>
      <c r="AG620" s="63"/>
      <c r="AH620" s="63"/>
      <c r="AI620" s="63"/>
      <c r="AJ620" s="63"/>
      <c r="AK620" s="63"/>
      <c r="AL620" s="63"/>
      <c r="AM620" s="63"/>
      <c r="AN620" s="63"/>
      <c r="AO620" s="63"/>
      <c r="AP620" s="63"/>
      <c r="AQ620" s="63"/>
      <c r="AR620" s="63"/>
      <c r="AS620" s="63"/>
      <c r="AT620" s="63"/>
      <c r="AU620" s="63"/>
      <c r="AV620" s="63"/>
      <c r="AW620" s="63"/>
      <c r="AX620" s="63"/>
      <c r="AY620" s="63"/>
      <c r="AZ620" s="63"/>
      <c r="BA620" s="63"/>
      <c r="BB620" s="63"/>
      <c r="BC620" s="63"/>
      <c r="BD620" s="63"/>
      <c r="BE620" s="63"/>
      <c r="BF620" s="63"/>
      <c r="BG620" s="63"/>
      <c r="BH620" s="63"/>
      <c r="BI620" s="63"/>
      <c r="BJ620" s="63"/>
      <c r="BK620" s="63"/>
      <c r="BL620" s="63"/>
    </row>
    <row r="621" spans="1:64" ht="15.75" customHeight="1" x14ac:dyDescent="0.2">
      <c r="A621" s="63"/>
      <c r="B621" s="63"/>
      <c r="C621" s="63"/>
      <c r="D621" s="63"/>
      <c r="E621" s="63"/>
      <c r="F621" s="63"/>
      <c r="G621" s="63"/>
      <c r="H621" s="63"/>
      <c r="I621" s="63"/>
      <c r="J621" s="63"/>
      <c r="K621" s="63"/>
      <c r="L621" s="63"/>
      <c r="M621" s="63"/>
      <c r="N621" s="63"/>
      <c r="O621" s="63"/>
      <c r="P621" s="63"/>
      <c r="Q621" s="63"/>
      <c r="R621" s="63"/>
      <c r="S621" s="63"/>
      <c r="T621" s="63"/>
      <c r="U621" s="63"/>
      <c r="V621" s="63"/>
      <c r="W621" s="63"/>
      <c r="X621" s="63"/>
      <c r="Y621" s="63"/>
      <c r="Z621" s="63"/>
      <c r="AA621" s="63"/>
      <c r="AB621" s="63"/>
      <c r="AC621" s="63"/>
      <c r="AD621" s="63"/>
      <c r="AE621" s="63"/>
      <c r="AF621" s="63"/>
      <c r="AG621" s="63"/>
      <c r="AH621" s="63"/>
      <c r="AI621" s="63"/>
      <c r="AJ621" s="63"/>
      <c r="AK621" s="63"/>
      <c r="AL621" s="63"/>
      <c r="AM621" s="63"/>
      <c r="AN621" s="63"/>
      <c r="AO621" s="63"/>
      <c r="AP621" s="63"/>
      <c r="AQ621" s="63"/>
      <c r="AR621" s="63"/>
      <c r="AS621" s="63"/>
      <c r="AT621" s="63"/>
      <c r="AU621" s="63"/>
      <c r="AV621" s="63"/>
      <c r="AW621" s="63"/>
      <c r="AX621" s="63"/>
      <c r="AY621" s="63"/>
      <c r="AZ621" s="63"/>
      <c r="BA621" s="63"/>
      <c r="BB621" s="63"/>
      <c r="BC621" s="63"/>
      <c r="BD621" s="63"/>
      <c r="BE621" s="63"/>
      <c r="BF621" s="63"/>
      <c r="BG621" s="63"/>
      <c r="BH621" s="63"/>
      <c r="BI621" s="63"/>
      <c r="BJ621" s="63"/>
      <c r="BK621" s="63"/>
      <c r="BL621" s="63"/>
    </row>
    <row r="622" spans="1:64" ht="15.75" customHeight="1" x14ac:dyDescent="0.2">
      <c r="A622" s="63"/>
      <c r="B622" s="63"/>
      <c r="C622" s="63"/>
      <c r="D622" s="63"/>
      <c r="E622" s="63"/>
      <c r="F622" s="63"/>
      <c r="G622" s="63"/>
      <c r="H622" s="63"/>
      <c r="I622" s="63"/>
      <c r="J622" s="63"/>
      <c r="K622" s="63"/>
      <c r="L622" s="63"/>
      <c r="M622" s="63"/>
      <c r="N622" s="63"/>
      <c r="O622" s="63"/>
      <c r="P622" s="63"/>
      <c r="Q622" s="63"/>
      <c r="R622" s="63"/>
      <c r="S622" s="63"/>
      <c r="T622" s="63"/>
      <c r="U622" s="63"/>
      <c r="V622" s="63"/>
      <c r="W622" s="63"/>
      <c r="X622" s="63"/>
      <c r="Y622" s="63"/>
      <c r="Z622" s="63"/>
      <c r="AA622" s="63"/>
      <c r="AB622" s="63"/>
      <c r="AC622" s="63"/>
      <c r="AD622" s="63"/>
      <c r="AE622" s="63"/>
      <c r="AF622" s="63"/>
      <c r="AG622" s="63"/>
      <c r="AH622" s="63"/>
      <c r="AI622" s="63"/>
      <c r="AJ622" s="63"/>
      <c r="AK622" s="63"/>
      <c r="AL622" s="63"/>
      <c r="AM622" s="63"/>
      <c r="AN622" s="63"/>
      <c r="AO622" s="63"/>
      <c r="AP622" s="63"/>
      <c r="AQ622" s="63"/>
      <c r="AR622" s="63"/>
      <c r="AS622" s="63"/>
      <c r="AT622" s="63"/>
      <c r="AU622" s="63"/>
      <c r="AV622" s="63"/>
      <c r="AW622" s="63"/>
      <c r="AX622" s="63"/>
      <c r="AY622" s="63"/>
      <c r="AZ622" s="63"/>
      <c r="BA622" s="63"/>
      <c r="BB622" s="63"/>
      <c r="BC622" s="63"/>
      <c r="BD622" s="63"/>
      <c r="BE622" s="63"/>
      <c r="BF622" s="63"/>
      <c r="BG622" s="63"/>
      <c r="BH622" s="63"/>
      <c r="BI622" s="63"/>
      <c r="BJ622" s="63"/>
      <c r="BK622" s="63"/>
      <c r="BL622" s="63"/>
    </row>
    <row r="623" spans="1:64" ht="15.75" customHeight="1" x14ac:dyDescent="0.2">
      <c r="A623" s="63"/>
      <c r="B623" s="63"/>
      <c r="C623" s="63"/>
      <c r="D623" s="63"/>
      <c r="E623" s="63"/>
      <c r="F623" s="63"/>
      <c r="G623" s="63"/>
      <c r="H623" s="63"/>
      <c r="I623" s="63"/>
      <c r="J623" s="63"/>
      <c r="K623" s="63"/>
      <c r="L623" s="63"/>
      <c r="M623" s="63"/>
      <c r="N623" s="63"/>
      <c r="O623" s="63"/>
      <c r="P623" s="63"/>
      <c r="Q623" s="63"/>
      <c r="R623" s="63"/>
      <c r="S623" s="63"/>
      <c r="T623" s="63"/>
      <c r="U623" s="63"/>
      <c r="V623" s="63"/>
      <c r="W623" s="63"/>
      <c r="X623" s="63"/>
      <c r="Y623" s="63"/>
      <c r="Z623" s="63"/>
      <c r="AA623" s="63"/>
      <c r="AB623" s="63"/>
      <c r="AC623" s="63"/>
      <c r="AD623" s="63"/>
      <c r="AE623" s="63"/>
      <c r="AF623" s="63"/>
      <c r="AG623" s="63"/>
      <c r="AH623" s="63"/>
      <c r="AI623" s="63"/>
      <c r="AJ623" s="63"/>
      <c r="AK623" s="63"/>
      <c r="AL623" s="63"/>
      <c r="AM623" s="63"/>
      <c r="AN623" s="63"/>
      <c r="AO623" s="63"/>
      <c r="AP623" s="63"/>
      <c r="AQ623" s="63"/>
      <c r="AR623" s="63"/>
      <c r="AS623" s="63"/>
      <c r="AT623" s="63"/>
      <c r="AU623" s="63"/>
      <c r="AV623" s="63"/>
      <c r="AW623" s="63"/>
      <c r="AX623" s="63"/>
      <c r="AY623" s="63"/>
      <c r="AZ623" s="63"/>
      <c r="BA623" s="63"/>
      <c r="BB623" s="63"/>
      <c r="BC623" s="63"/>
      <c r="BD623" s="63"/>
      <c r="BE623" s="63"/>
      <c r="BF623" s="63"/>
      <c r="BG623" s="63"/>
      <c r="BH623" s="63"/>
      <c r="BI623" s="63"/>
      <c r="BJ623" s="63"/>
      <c r="BK623" s="63"/>
      <c r="BL623" s="63"/>
    </row>
    <row r="624" spans="1:64" ht="15.75" customHeight="1" x14ac:dyDescent="0.2">
      <c r="A624" s="63"/>
      <c r="B624" s="63"/>
      <c r="C624" s="63"/>
      <c r="D624" s="63"/>
      <c r="E624" s="63"/>
      <c r="F624" s="63"/>
      <c r="G624" s="63"/>
      <c r="H624" s="63"/>
      <c r="I624" s="63"/>
      <c r="J624" s="63"/>
      <c r="K624" s="63"/>
      <c r="L624" s="63"/>
      <c r="M624" s="63"/>
      <c r="N624" s="63"/>
      <c r="O624" s="63"/>
      <c r="P624" s="63"/>
      <c r="Q624" s="63"/>
      <c r="R624" s="63"/>
      <c r="S624" s="63"/>
      <c r="T624" s="63"/>
      <c r="U624" s="63"/>
      <c r="V624" s="63"/>
      <c r="W624" s="63"/>
      <c r="X624" s="63"/>
      <c r="Y624" s="63"/>
      <c r="Z624" s="63"/>
      <c r="AA624" s="63"/>
      <c r="AB624" s="63"/>
      <c r="AC624" s="63"/>
      <c r="AD624" s="63"/>
      <c r="AE624" s="63"/>
      <c r="AF624" s="63"/>
      <c r="AG624" s="63"/>
      <c r="AH624" s="63"/>
      <c r="AI624" s="63"/>
      <c r="AJ624" s="63"/>
      <c r="AK624" s="63"/>
      <c r="AL624" s="63"/>
      <c r="AM624" s="63"/>
      <c r="AN624" s="63"/>
      <c r="AO624" s="63"/>
      <c r="AP624" s="63"/>
      <c r="AQ624" s="63"/>
      <c r="AR624" s="63"/>
      <c r="AS624" s="63"/>
      <c r="AT624" s="63"/>
      <c r="AU624" s="63"/>
      <c r="AV624" s="63"/>
      <c r="AW624" s="63"/>
      <c r="AX624" s="63"/>
      <c r="AY624" s="63"/>
      <c r="AZ624" s="63"/>
      <c r="BA624" s="63"/>
      <c r="BB624" s="63"/>
      <c r="BC624" s="63"/>
      <c r="BD624" s="63"/>
      <c r="BE624" s="63"/>
      <c r="BF624" s="63"/>
      <c r="BG624" s="63"/>
      <c r="BH624" s="63"/>
      <c r="BI624" s="63"/>
      <c r="BJ624" s="63"/>
      <c r="BK624" s="63"/>
      <c r="BL624" s="63"/>
    </row>
    <row r="625" spans="1:64" ht="15.75" customHeight="1" x14ac:dyDescent="0.2">
      <c r="A625" s="63"/>
      <c r="B625" s="63"/>
      <c r="C625" s="63"/>
      <c r="D625" s="63"/>
      <c r="E625" s="63"/>
      <c r="F625" s="63"/>
      <c r="G625" s="63"/>
      <c r="H625" s="63"/>
      <c r="I625" s="63"/>
      <c r="J625" s="63"/>
      <c r="K625" s="63"/>
      <c r="L625" s="63"/>
      <c r="M625" s="63"/>
      <c r="N625" s="63"/>
      <c r="O625" s="63"/>
      <c r="P625" s="63"/>
      <c r="Q625" s="63"/>
      <c r="R625" s="63"/>
      <c r="S625" s="63"/>
      <c r="T625" s="63"/>
      <c r="U625" s="63"/>
      <c r="V625" s="63"/>
      <c r="W625" s="63"/>
      <c r="X625" s="63"/>
      <c r="Y625" s="63"/>
      <c r="Z625" s="63"/>
      <c r="AA625" s="63"/>
      <c r="AB625" s="63"/>
      <c r="AC625" s="63"/>
      <c r="AD625" s="63"/>
      <c r="AE625" s="63"/>
      <c r="AF625" s="63"/>
      <c r="AG625" s="63"/>
      <c r="AH625" s="63"/>
      <c r="AI625" s="63"/>
      <c r="AJ625" s="63"/>
      <c r="AK625" s="63"/>
      <c r="AL625" s="63"/>
      <c r="AM625" s="63"/>
      <c r="AN625" s="63"/>
      <c r="AO625" s="63"/>
      <c r="AP625" s="63"/>
      <c r="AQ625" s="63"/>
      <c r="AR625" s="63"/>
      <c r="AS625" s="63"/>
      <c r="AT625" s="63"/>
      <c r="AU625" s="63"/>
      <c r="AV625" s="63"/>
      <c r="AW625" s="63"/>
      <c r="AX625" s="63"/>
      <c r="AY625" s="63"/>
      <c r="AZ625" s="63"/>
      <c r="BA625" s="63"/>
      <c r="BB625" s="63"/>
      <c r="BC625" s="63"/>
      <c r="BD625" s="63"/>
      <c r="BE625" s="63"/>
      <c r="BF625" s="63"/>
      <c r="BG625" s="63"/>
      <c r="BH625" s="63"/>
      <c r="BI625" s="63"/>
      <c r="BJ625" s="63"/>
      <c r="BK625" s="63"/>
      <c r="BL625" s="63"/>
    </row>
    <row r="626" spans="1:64" ht="15.75" customHeight="1" x14ac:dyDescent="0.2">
      <c r="A626" s="63"/>
      <c r="B626" s="63"/>
      <c r="C626" s="63"/>
      <c r="D626" s="63"/>
      <c r="E626" s="63"/>
      <c r="F626" s="63"/>
      <c r="G626" s="63"/>
      <c r="H626" s="63"/>
      <c r="I626" s="63"/>
      <c r="J626" s="63"/>
      <c r="K626" s="63"/>
      <c r="L626" s="63"/>
      <c r="M626" s="63"/>
      <c r="N626" s="63"/>
      <c r="O626" s="63"/>
      <c r="P626" s="63"/>
      <c r="Q626" s="63"/>
      <c r="R626" s="63"/>
      <c r="S626" s="63"/>
      <c r="T626" s="63"/>
      <c r="U626" s="63"/>
      <c r="V626" s="63"/>
      <c r="W626" s="63"/>
      <c r="X626" s="63"/>
      <c r="Y626" s="63"/>
      <c r="Z626" s="63"/>
      <c r="AA626" s="63"/>
      <c r="AB626" s="63"/>
      <c r="AC626" s="63"/>
      <c r="AD626" s="63"/>
      <c r="AE626" s="63"/>
      <c r="AF626" s="63"/>
      <c r="AG626" s="63"/>
      <c r="AH626" s="63"/>
      <c r="AI626" s="63"/>
      <c r="AJ626" s="63"/>
      <c r="AK626" s="63"/>
      <c r="AL626" s="63"/>
      <c r="AM626" s="63"/>
      <c r="AN626" s="63"/>
      <c r="AO626" s="63"/>
      <c r="AP626" s="63"/>
      <c r="AQ626" s="63"/>
      <c r="AR626" s="63"/>
      <c r="AS626" s="63"/>
      <c r="AT626" s="63"/>
      <c r="AU626" s="63"/>
      <c r="AV626" s="63"/>
      <c r="AW626" s="63"/>
      <c r="AX626" s="63"/>
      <c r="AY626" s="63"/>
      <c r="AZ626" s="63"/>
      <c r="BA626" s="63"/>
      <c r="BB626" s="63"/>
      <c r="BC626" s="63"/>
      <c r="BD626" s="63"/>
      <c r="BE626" s="63"/>
      <c r="BF626" s="63"/>
      <c r="BG626" s="63"/>
      <c r="BH626" s="63"/>
      <c r="BI626" s="63"/>
      <c r="BJ626" s="63"/>
      <c r="BK626" s="63"/>
      <c r="BL626" s="63"/>
    </row>
    <row r="627" spans="1:64" ht="15.75" customHeight="1" x14ac:dyDescent="0.2">
      <c r="A627" s="63"/>
      <c r="B627" s="63"/>
      <c r="C627" s="63"/>
      <c r="D627" s="63"/>
      <c r="E627" s="63"/>
      <c r="F627" s="63"/>
      <c r="G627" s="63"/>
      <c r="H627" s="63"/>
      <c r="I627" s="63"/>
      <c r="J627" s="63"/>
      <c r="K627" s="63"/>
      <c r="L627" s="63"/>
      <c r="M627" s="63"/>
      <c r="N627" s="63"/>
      <c r="O627" s="63"/>
      <c r="P627" s="63"/>
      <c r="Q627" s="63"/>
      <c r="R627" s="63"/>
      <c r="S627" s="63"/>
      <c r="T627" s="63"/>
      <c r="U627" s="63"/>
      <c r="V627" s="63"/>
      <c r="W627" s="63"/>
      <c r="X627" s="63"/>
      <c r="Y627" s="63"/>
      <c r="Z627" s="63"/>
      <c r="AA627" s="63"/>
      <c r="AB627" s="63"/>
      <c r="AC627" s="63"/>
      <c r="AD627" s="63"/>
      <c r="AE627" s="63"/>
      <c r="AF627" s="63"/>
      <c r="AG627" s="63"/>
      <c r="AH627" s="63"/>
      <c r="AI627" s="63"/>
      <c r="AJ627" s="63"/>
      <c r="AK627" s="63"/>
      <c r="AL627" s="63"/>
      <c r="AM627" s="63"/>
      <c r="AN627" s="63"/>
      <c r="AO627" s="63"/>
      <c r="AP627" s="63"/>
      <c r="AQ627" s="63"/>
      <c r="AR627" s="63"/>
      <c r="AS627" s="63"/>
      <c r="AT627" s="63"/>
      <c r="AU627" s="63"/>
      <c r="AV627" s="63"/>
      <c r="AW627" s="63"/>
      <c r="AX627" s="63"/>
      <c r="AY627" s="63"/>
      <c r="AZ627" s="63"/>
      <c r="BA627" s="63"/>
      <c r="BB627" s="63"/>
      <c r="BC627" s="63"/>
      <c r="BD627" s="63"/>
      <c r="BE627" s="63"/>
      <c r="BF627" s="63"/>
      <c r="BG627" s="63"/>
      <c r="BH627" s="63"/>
      <c r="BI627" s="63"/>
      <c r="BJ627" s="63"/>
      <c r="BK627" s="63"/>
      <c r="BL627" s="63"/>
    </row>
    <row r="628" spans="1:64" ht="15.75" customHeight="1" x14ac:dyDescent="0.2">
      <c r="A628" s="63"/>
      <c r="B628" s="63"/>
      <c r="C628" s="63"/>
      <c r="D628" s="63"/>
      <c r="E628" s="63"/>
      <c r="F628" s="63"/>
      <c r="G628" s="63"/>
      <c r="H628" s="63"/>
      <c r="I628" s="63"/>
      <c r="J628" s="63"/>
      <c r="K628" s="63"/>
      <c r="L628" s="63"/>
      <c r="M628" s="63"/>
      <c r="N628" s="63"/>
      <c r="O628" s="63"/>
      <c r="P628" s="63"/>
      <c r="Q628" s="63"/>
      <c r="R628" s="63"/>
      <c r="S628" s="63"/>
      <c r="T628" s="63"/>
      <c r="U628" s="63"/>
      <c r="V628" s="63"/>
      <c r="W628" s="63"/>
      <c r="X628" s="63"/>
      <c r="Y628" s="63"/>
      <c r="Z628" s="63"/>
      <c r="AA628" s="63"/>
      <c r="AB628" s="63"/>
      <c r="AC628" s="63"/>
      <c r="AD628" s="63"/>
      <c r="AE628" s="63"/>
      <c r="AF628" s="63"/>
      <c r="AG628" s="63"/>
      <c r="AH628" s="63"/>
      <c r="AI628" s="63"/>
      <c r="AJ628" s="63"/>
      <c r="AK628" s="63"/>
      <c r="AL628" s="63"/>
      <c r="AM628" s="63"/>
      <c r="AN628" s="63"/>
      <c r="AO628" s="63"/>
      <c r="AP628" s="63"/>
      <c r="AQ628" s="63"/>
      <c r="AR628" s="63"/>
      <c r="AS628" s="63"/>
      <c r="AT628" s="63"/>
      <c r="AU628" s="63"/>
      <c r="AV628" s="63"/>
      <c r="AW628" s="63"/>
      <c r="AX628" s="63"/>
      <c r="AY628" s="63"/>
      <c r="AZ628" s="63"/>
      <c r="BA628" s="63"/>
      <c r="BB628" s="63"/>
      <c r="BC628" s="63"/>
      <c r="BD628" s="63"/>
      <c r="BE628" s="63"/>
      <c r="BF628" s="63"/>
      <c r="BG628" s="63"/>
      <c r="BH628" s="63"/>
      <c r="BI628" s="63"/>
      <c r="BJ628" s="63"/>
      <c r="BK628" s="63"/>
      <c r="BL628" s="63"/>
    </row>
    <row r="629" spans="1:64" ht="15.75" customHeight="1" x14ac:dyDescent="0.2">
      <c r="A629" s="63"/>
      <c r="B629" s="63"/>
      <c r="C629" s="63"/>
      <c r="D629" s="63"/>
      <c r="E629" s="63"/>
      <c r="F629" s="63"/>
      <c r="G629" s="63"/>
      <c r="H629" s="63"/>
      <c r="I629" s="63"/>
      <c r="J629" s="63"/>
      <c r="K629" s="63"/>
      <c r="L629" s="63"/>
      <c r="M629" s="63"/>
      <c r="N629" s="63"/>
      <c r="O629" s="63"/>
      <c r="P629" s="63"/>
      <c r="Q629" s="63"/>
      <c r="R629" s="63"/>
      <c r="S629" s="63"/>
      <c r="T629" s="63"/>
      <c r="U629" s="63"/>
      <c r="V629" s="63"/>
      <c r="W629" s="63"/>
      <c r="X629" s="63"/>
      <c r="Y629" s="63"/>
      <c r="Z629" s="63"/>
      <c r="AA629" s="63"/>
      <c r="AB629" s="63"/>
      <c r="AC629" s="63"/>
      <c r="AD629" s="63"/>
      <c r="AE629" s="63"/>
      <c r="AF629" s="63"/>
      <c r="AG629" s="63"/>
      <c r="AH629" s="63"/>
      <c r="AI629" s="63"/>
      <c r="AJ629" s="63"/>
      <c r="AK629" s="63"/>
      <c r="AL629" s="63"/>
      <c r="AM629" s="63"/>
      <c r="AN629" s="63"/>
      <c r="AO629" s="63"/>
      <c r="AP629" s="63"/>
      <c r="AQ629" s="63"/>
      <c r="AR629" s="63"/>
      <c r="AS629" s="63"/>
      <c r="AT629" s="63"/>
      <c r="AU629" s="63"/>
      <c r="AV629" s="63"/>
      <c r="AW629" s="63"/>
      <c r="AX629" s="63"/>
      <c r="AY629" s="63"/>
      <c r="AZ629" s="63"/>
      <c r="BA629" s="63"/>
      <c r="BB629" s="63"/>
      <c r="BC629" s="63"/>
      <c r="BD629" s="63"/>
      <c r="BE629" s="63"/>
      <c r="BF629" s="63"/>
      <c r="BG629" s="63"/>
      <c r="BH629" s="63"/>
      <c r="BI629" s="63"/>
      <c r="BJ629" s="63"/>
      <c r="BK629" s="63"/>
      <c r="BL629" s="63"/>
    </row>
    <row r="630" spans="1:64" ht="15.75" customHeight="1" x14ac:dyDescent="0.2">
      <c r="A630" s="63"/>
      <c r="B630" s="63"/>
      <c r="C630" s="63"/>
      <c r="D630" s="63"/>
      <c r="E630" s="63"/>
      <c r="F630" s="63"/>
      <c r="G630" s="63"/>
      <c r="H630" s="63"/>
      <c r="I630" s="63"/>
      <c r="J630" s="63"/>
      <c r="K630" s="63"/>
      <c r="L630" s="63"/>
      <c r="M630" s="63"/>
      <c r="N630" s="63"/>
      <c r="O630" s="63"/>
      <c r="P630" s="63"/>
      <c r="Q630" s="63"/>
      <c r="R630" s="63"/>
      <c r="S630" s="63"/>
      <c r="T630" s="63"/>
      <c r="U630" s="63"/>
      <c r="V630" s="63"/>
      <c r="W630" s="63"/>
      <c r="X630" s="63"/>
      <c r="Y630" s="63"/>
      <c r="Z630" s="63"/>
      <c r="AA630" s="63"/>
      <c r="AB630" s="63"/>
      <c r="AC630" s="63"/>
      <c r="AD630" s="63"/>
      <c r="AE630" s="63"/>
      <c r="AF630" s="63"/>
      <c r="AG630" s="63"/>
      <c r="AH630" s="63"/>
      <c r="AI630" s="63"/>
      <c r="AJ630" s="63"/>
      <c r="AK630" s="63"/>
      <c r="AL630" s="63"/>
      <c r="AM630" s="63"/>
      <c r="AN630" s="63"/>
      <c r="AO630" s="63"/>
      <c r="AP630" s="63"/>
      <c r="AQ630" s="63"/>
      <c r="AR630" s="63"/>
      <c r="AS630" s="63"/>
      <c r="AT630" s="63"/>
      <c r="AU630" s="63"/>
      <c r="AV630" s="63"/>
      <c r="AW630" s="63"/>
      <c r="AX630" s="63"/>
      <c r="AY630" s="63"/>
      <c r="AZ630" s="63"/>
      <c r="BA630" s="63"/>
      <c r="BB630" s="63"/>
      <c r="BC630" s="63"/>
      <c r="BD630" s="63"/>
      <c r="BE630" s="63"/>
      <c r="BF630" s="63"/>
      <c r="BG630" s="63"/>
      <c r="BH630" s="63"/>
      <c r="BI630" s="63"/>
      <c r="BJ630" s="63"/>
      <c r="BK630" s="63"/>
      <c r="BL630" s="63"/>
    </row>
    <row r="631" spans="1:64" ht="15.75" customHeight="1" x14ac:dyDescent="0.2">
      <c r="A631" s="63"/>
      <c r="B631" s="63"/>
      <c r="C631" s="63"/>
      <c r="D631" s="63"/>
      <c r="E631" s="63"/>
      <c r="F631" s="63"/>
      <c r="G631" s="63"/>
      <c r="H631" s="63"/>
      <c r="I631" s="63"/>
      <c r="J631" s="63"/>
      <c r="K631" s="63"/>
      <c r="L631" s="63"/>
      <c r="M631" s="63"/>
      <c r="N631" s="63"/>
      <c r="O631" s="63"/>
      <c r="P631" s="63"/>
      <c r="Q631" s="63"/>
      <c r="R631" s="63"/>
      <c r="S631" s="63"/>
      <c r="T631" s="63"/>
      <c r="U631" s="63"/>
      <c r="V631" s="63"/>
      <c r="W631" s="63"/>
      <c r="X631" s="63"/>
      <c r="Y631" s="63"/>
      <c r="Z631" s="63"/>
      <c r="AA631" s="63"/>
      <c r="AB631" s="63"/>
      <c r="AC631" s="63"/>
      <c r="AD631" s="63"/>
      <c r="AE631" s="63"/>
      <c r="AF631" s="63"/>
      <c r="AG631" s="63"/>
      <c r="AH631" s="63"/>
      <c r="AI631" s="63"/>
      <c r="AJ631" s="63"/>
      <c r="AK631" s="63"/>
      <c r="AL631" s="63"/>
      <c r="AM631" s="63"/>
      <c r="AN631" s="63"/>
      <c r="AO631" s="63"/>
      <c r="AP631" s="63"/>
      <c r="AQ631" s="63"/>
      <c r="AR631" s="63"/>
      <c r="AS631" s="63"/>
      <c r="AT631" s="63"/>
      <c r="AU631" s="63"/>
      <c r="AV631" s="63"/>
      <c r="AW631" s="63"/>
      <c r="AX631" s="63"/>
      <c r="AY631" s="63"/>
      <c r="AZ631" s="63"/>
      <c r="BA631" s="63"/>
      <c r="BB631" s="63"/>
      <c r="BC631" s="63"/>
      <c r="BD631" s="63"/>
      <c r="BE631" s="63"/>
      <c r="BF631" s="63"/>
      <c r="BG631" s="63"/>
      <c r="BH631" s="63"/>
      <c r="BI631" s="63"/>
      <c r="BJ631" s="63"/>
      <c r="BK631" s="63"/>
      <c r="BL631" s="63"/>
    </row>
    <row r="632" spans="1:64" ht="15.75" customHeight="1" x14ac:dyDescent="0.2">
      <c r="A632" s="63"/>
      <c r="B632" s="63"/>
      <c r="C632" s="63"/>
      <c r="D632" s="63"/>
      <c r="E632" s="63"/>
      <c r="F632" s="63"/>
      <c r="G632" s="63"/>
      <c r="H632" s="63"/>
      <c r="I632" s="63"/>
      <c r="J632" s="63"/>
      <c r="K632" s="63"/>
      <c r="L632" s="63"/>
      <c r="M632" s="63"/>
      <c r="N632" s="63"/>
      <c r="O632" s="63"/>
      <c r="P632" s="63"/>
      <c r="Q632" s="63"/>
      <c r="R632" s="63"/>
      <c r="S632" s="63"/>
      <c r="T632" s="63"/>
      <c r="U632" s="63"/>
      <c r="V632" s="63"/>
      <c r="W632" s="63"/>
      <c r="X632" s="63"/>
      <c r="Y632" s="63"/>
      <c r="Z632" s="63"/>
      <c r="AA632" s="63"/>
      <c r="AB632" s="63"/>
      <c r="AC632" s="63"/>
      <c r="AD632" s="63"/>
      <c r="AE632" s="63"/>
      <c r="AF632" s="63"/>
      <c r="AG632" s="63"/>
      <c r="AH632" s="63"/>
      <c r="AI632" s="63"/>
      <c r="AJ632" s="63"/>
      <c r="AK632" s="63"/>
      <c r="AL632" s="63"/>
      <c r="AM632" s="63"/>
      <c r="AN632" s="63"/>
      <c r="AO632" s="63"/>
      <c r="AP632" s="63"/>
      <c r="AQ632" s="63"/>
      <c r="AR632" s="63"/>
      <c r="AS632" s="63"/>
      <c r="AT632" s="63"/>
      <c r="AU632" s="63"/>
      <c r="AV632" s="63"/>
      <c r="AW632" s="63"/>
      <c r="AX632" s="63"/>
      <c r="AY632" s="63"/>
      <c r="AZ632" s="63"/>
      <c r="BA632" s="63"/>
      <c r="BB632" s="63"/>
      <c r="BC632" s="63"/>
      <c r="BD632" s="63"/>
      <c r="BE632" s="63"/>
      <c r="BF632" s="63"/>
      <c r="BG632" s="63"/>
      <c r="BH632" s="63"/>
      <c r="BI632" s="63"/>
      <c r="BJ632" s="63"/>
      <c r="BK632" s="63"/>
      <c r="BL632" s="63"/>
    </row>
    <row r="633" spans="1:64" ht="15.75" customHeight="1" x14ac:dyDescent="0.2">
      <c r="A633" s="63"/>
      <c r="B633" s="63"/>
      <c r="C633" s="63"/>
      <c r="D633" s="63"/>
      <c r="E633" s="63"/>
      <c r="F633" s="63"/>
      <c r="G633" s="63"/>
      <c r="H633" s="63"/>
      <c r="I633" s="63"/>
      <c r="J633" s="63"/>
      <c r="K633" s="63"/>
      <c r="L633" s="63"/>
      <c r="M633" s="63"/>
      <c r="N633" s="63"/>
      <c r="O633" s="63"/>
      <c r="P633" s="63"/>
      <c r="Q633" s="63"/>
      <c r="R633" s="63"/>
      <c r="S633" s="63"/>
      <c r="T633" s="63"/>
      <c r="U633" s="63"/>
      <c r="V633" s="63"/>
      <c r="W633" s="63"/>
      <c r="X633" s="63"/>
      <c r="Y633" s="63"/>
      <c r="Z633" s="63"/>
      <c r="AA633" s="63"/>
      <c r="AB633" s="63"/>
      <c r="AC633" s="63"/>
      <c r="AD633" s="63"/>
      <c r="AE633" s="63"/>
      <c r="AF633" s="63"/>
      <c r="AG633" s="63"/>
      <c r="AH633" s="63"/>
      <c r="AI633" s="63"/>
      <c r="AJ633" s="63"/>
      <c r="AK633" s="63"/>
      <c r="AL633" s="63"/>
      <c r="AM633" s="63"/>
      <c r="AN633" s="63"/>
      <c r="AO633" s="63"/>
      <c r="AP633" s="63"/>
      <c r="AQ633" s="63"/>
      <c r="AR633" s="63"/>
      <c r="AS633" s="63"/>
      <c r="AT633" s="63"/>
      <c r="AU633" s="63"/>
      <c r="AV633" s="63"/>
      <c r="AW633" s="63"/>
      <c r="AX633" s="63"/>
      <c r="AY633" s="63"/>
      <c r="AZ633" s="63"/>
      <c r="BA633" s="63"/>
      <c r="BB633" s="63"/>
      <c r="BC633" s="63"/>
      <c r="BD633" s="63"/>
      <c r="BE633" s="63"/>
      <c r="BF633" s="63"/>
      <c r="BG633" s="63"/>
      <c r="BH633" s="63"/>
      <c r="BI633" s="63"/>
      <c r="BJ633" s="63"/>
      <c r="BK633" s="63"/>
      <c r="BL633" s="63"/>
    </row>
    <row r="634" spans="1:64" ht="15.75" customHeight="1" x14ac:dyDescent="0.2">
      <c r="A634" s="63"/>
      <c r="B634" s="63"/>
      <c r="C634" s="63"/>
      <c r="D634" s="63"/>
      <c r="E634" s="63"/>
      <c r="F634" s="63"/>
      <c r="G634" s="63"/>
      <c r="H634" s="63"/>
      <c r="I634" s="63"/>
      <c r="J634" s="63"/>
      <c r="K634" s="63"/>
      <c r="L634" s="63"/>
      <c r="M634" s="63"/>
      <c r="N634" s="63"/>
      <c r="O634" s="63"/>
      <c r="P634" s="63"/>
      <c r="Q634" s="63"/>
      <c r="R634" s="63"/>
      <c r="S634" s="63"/>
      <c r="T634" s="63"/>
      <c r="U634" s="63"/>
      <c r="V634" s="63"/>
      <c r="W634" s="63"/>
      <c r="X634" s="63"/>
      <c r="Y634" s="63"/>
      <c r="Z634" s="63"/>
      <c r="AA634" s="63"/>
      <c r="AB634" s="63"/>
      <c r="AC634" s="63"/>
      <c r="AD634" s="63"/>
      <c r="AE634" s="63"/>
      <c r="AF634" s="63"/>
      <c r="AG634" s="63"/>
      <c r="AH634" s="63"/>
      <c r="AI634" s="63"/>
      <c r="AJ634" s="63"/>
      <c r="AK634" s="63"/>
      <c r="AL634" s="63"/>
      <c r="AM634" s="63"/>
      <c r="AN634" s="63"/>
      <c r="AO634" s="63"/>
      <c r="AP634" s="63"/>
      <c r="AQ634" s="63"/>
      <c r="AR634" s="63"/>
      <c r="AS634" s="63"/>
      <c r="AT634" s="63"/>
      <c r="AU634" s="63"/>
      <c r="AV634" s="63"/>
      <c r="AW634" s="63"/>
      <c r="AX634" s="63"/>
      <c r="AY634" s="63"/>
      <c r="AZ634" s="63"/>
      <c r="BA634" s="63"/>
      <c r="BB634" s="63"/>
      <c r="BC634" s="63"/>
      <c r="BD634" s="63"/>
      <c r="BE634" s="63"/>
      <c r="BF634" s="63"/>
      <c r="BG634" s="63"/>
      <c r="BH634" s="63"/>
      <c r="BI634" s="63"/>
      <c r="BJ634" s="63"/>
      <c r="BK634" s="63"/>
      <c r="BL634" s="63"/>
    </row>
    <row r="635" spans="1:64" ht="15.75" customHeight="1" x14ac:dyDescent="0.2">
      <c r="A635" s="63"/>
      <c r="B635" s="63"/>
      <c r="C635" s="63"/>
      <c r="D635" s="63"/>
      <c r="E635" s="63"/>
      <c r="F635" s="63"/>
      <c r="G635" s="63"/>
      <c r="H635" s="63"/>
      <c r="I635" s="63"/>
      <c r="J635" s="63"/>
      <c r="K635" s="63"/>
      <c r="L635" s="63"/>
      <c r="M635" s="63"/>
      <c r="N635" s="63"/>
      <c r="O635" s="63"/>
      <c r="P635" s="63"/>
      <c r="Q635" s="63"/>
      <c r="R635" s="63"/>
      <c r="S635" s="63"/>
      <c r="T635" s="63"/>
      <c r="U635" s="63"/>
      <c r="V635" s="63"/>
      <c r="W635" s="63"/>
      <c r="X635" s="63"/>
      <c r="Y635" s="63"/>
      <c r="Z635" s="63"/>
      <c r="AA635" s="63"/>
      <c r="AB635" s="63"/>
      <c r="AC635" s="63"/>
      <c r="AD635" s="63"/>
      <c r="AE635" s="63"/>
      <c r="AF635" s="63"/>
      <c r="AG635" s="63"/>
      <c r="AH635" s="63"/>
      <c r="AI635" s="63"/>
      <c r="AJ635" s="63"/>
      <c r="AK635" s="63"/>
      <c r="AL635" s="63"/>
      <c r="AM635" s="63"/>
      <c r="AN635" s="63"/>
      <c r="AO635" s="63"/>
      <c r="AP635" s="63"/>
      <c r="AQ635" s="63"/>
      <c r="AR635" s="63"/>
      <c r="AS635" s="63"/>
      <c r="AT635" s="63"/>
      <c r="AU635" s="63"/>
      <c r="AV635" s="63"/>
      <c r="AW635" s="63"/>
      <c r="AX635" s="63"/>
      <c r="AY635" s="63"/>
      <c r="AZ635" s="63"/>
      <c r="BA635" s="63"/>
      <c r="BB635" s="63"/>
      <c r="BC635" s="63"/>
      <c r="BD635" s="63"/>
      <c r="BE635" s="63"/>
      <c r="BF635" s="63"/>
      <c r="BG635" s="63"/>
      <c r="BH635" s="63"/>
      <c r="BI635" s="63"/>
      <c r="BJ635" s="63"/>
      <c r="BK635" s="63"/>
      <c r="BL635" s="63"/>
    </row>
    <row r="636" spans="1:64" ht="15.75" customHeight="1" x14ac:dyDescent="0.2">
      <c r="A636" s="63"/>
      <c r="B636" s="63"/>
      <c r="C636" s="63"/>
      <c r="D636" s="63"/>
      <c r="E636" s="63"/>
      <c r="F636" s="63"/>
      <c r="G636" s="63"/>
      <c r="H636" s="63"/>
      <c r="I636" s="63"/>
      <c r="J636" s="63"/>
      <c r="K636" s="63"/>
      <c r="L636" s="63"/>
      <c r="M636" s="63"/>
      <c r="N636" s="63"/>
      <c r="O636" s="63"/>
      <c r="P636" s="63"/>
      <c r="Q636" s="63"/>
      <c r="R636" s="63"/>
      <c r="S636" s="63"/>
      <c r="T636" s="63"/>
      <c r="U636" s="63"/>
      <c r="V636" s="63"/>
      <c r="W636" s="63"/>
      <c r="X636" s="63"/>
      <c r="Y636" s="63"/>
      <c r="Z636" s="63"/>
      <c r="AA636" s="63"/>
      <c r="AB636" s="63"/>
      <c r="AC636" s="63"/>
      <c r="AD636" s="63"/>
      <c r="AE636" s="63"/>
      <c r="AF636" s="63"/>
      <c r="AG636" s="63"/>
      <c r="AH636" s="63"/>
      <c r="AI636" s="63"/>
      <c r="AJ636" s="63"/>
      <c r="AK636" s="63"/>
      <c r="AL636" s="63"/>
      <c r="AM636" s="63"/>
      <c r="AN636" s="63"/>
      <c r="AO636" s="63"/>
      <c r="AP636" s="63"/>
      <c r="AQ636" s="63"/>
      <c r="AR636" s="63"/>
      <c r="AS636" s="63"/>
      <c r="AT636" s="63"/>
      <c r="AU636" s="63"/>
      <c r="AV636" s="63"/>
      <c r="AW636" s="63"/>
      <c r="AX636" s="63"/>
      <c r="AY636" s="63"/>
      <c r="AZ636" s="63"/>
      <c r="BA636" s="63"/>
      <c r="BB636" s="63"/>
      <c r="BC636" s="63"/>
      <c r="BD636" s="63"/>
      <c r="BE636" s="63"/>
      <c r="BF636" s="63"/>
      <c r="BG636" s="63"/>
      <c r="BH636" s="63"/>
      <c r="BI636" s="63"/>
      <c r="BJ636" s="63"/>
      <c r="BK636" s="63"/>
      <c r="BL636" s="63"/>
    </row>
    <row r="637" spans="1:64" ht="15.75" customHeight="1" x14ac:dyDescent="0.2">
      <c r="A637" s="63"/>
      <c r="B637" s="63"/>
      <c r="C637" s="63"/>
      <c r="D637" s="63"/>
      <c r="E637" s="63"/>
      <c r="F637" s="63"/>
      <c r="G637" s="63"/>
      <c r="H637" s="63"/>
      <c r="I637" s="63"/>
      <c r="J637" s="63"/>
      <c r="K637" s="63"/>
      <c r="L637" s="63"/>
      <c r="M637" s="63"/>
      <c r="N637" s="63"/>
      <c r="O637" s="63"/>
      <c r="P637" s="63"/>
      <c r="Q637" s="63"/>
      <c r="R637" s="63"/>
      <c r="S637" s="63"/>
      <c r="T637" s="63"/>
      <c r="U637" s="63"/>
      <c r="V637" s="63"/>
      <c r="W637" s="63"/>
      <c r="X637" s="63"/>
      <c r="Y637" s="63"/>
      <c r="Z637" s="63"/>
      <c r="AA637" s="63"/>
      <c r="AB637" s="63"/>
      <c r="AC637" s="63"/>
      <c r="AD637" s="63"/>
      <c r="AE637" s="63"/>
      <c r="AF637" s="63"/>
      <c r="AG637" s="63"/>
      <c r="AH637" s="63"/>
      <c r="AI637" s="63"/>
      <c r="AJ637" s="63"/>
      <c r="AK637" s="63"/>
      <c r="AL637" s="63"/>
      <c r="AM637" s="63"/>
      <c r="AN637" s="63"/>
      <c r="AO637" s="63"/>
      <c r="AP637" s="63"/>
      <c r="AQ637" s="63"/>
      <c r="AR637" s="63"/>
      <c r="AS637" s="63"/>
      <c r="AT637" s="63"/>
      <c r="AU637" s="63"/>
      <c r="AV637" s="63"/>
      <c r="AW637" s="63"/>
      <c r="AX637" s="63"/>
      <c r="AY637" s="63"/>
      <c r="AZ637" s="63"/>
      <c r="BA637" s="63"/>
      <c r="BB637" s="63"/>
      <c r="BC637" s="63"/>
      <c r="BD637" s="63"/>
      <c r="BE637" s="63"/>
      <c r="BF637" s="63"/>
      <c r="BG637" s="63"/>
      <c r="BH637" s="63"/>
      <c r="BI637" s="63"/>
      <c r="BJ637" s="63"/>
      <c r="BK637" s="63"/>
      <c r="BL637" s="63"/>
    </row>
    <row r="638" spans="1:64" ht="15.75" customHeight="1" x14ac:dyDescent="0.2">
      <c r="A638" s="63"/>
      <c r="B638" s="63"/>
      <c r="C638" s="63"/>
      <c r="D638" s="63"/>
      <c r="E638" s="63"/>
      <c r="F638" s="63"/>
      <c r="G638" s="63"/>
      <c r="H638" s="63"/>
      <c r="I638" s="63"/>
      <c r="J638" s="63"/>
      <c r="K638" s="63"/>
      <c r="L638" s="63"/>
      <c r="M638" s="63"/>
      <c r="N638" s="63"/>
      <c r="O638" s="63"/>
      <c r="P638" s="63"/>
      <c r="Q638" s="63"/>
      <c r="R638" s="63"/>
      <c r="S638" s="63"/>
      <c r="T638" s="63"/>
      <c r="U638" s="63"/>
      <c r="V638" s="63"/>
      <c r="W638" s="63"/>
      <c r="X638" s="63"/>
      <c r="Y638" s="63"/>
      <c r="Z638" s="63"/>
      <c r="AA638" s="63"/>
      <c r="AB638" s="63"/>
      <c r="AC638" s="63"/>
      <c r="AD638" s="63"/>
      <c r="AE638" s="63"/>
      <c r="AF638" s="63"/>
      <c r="AG638" s="63"/>
      <c r="AH638" s="63"/>
      <c r="AI638" s="63"/>
      <c r="AJ638" s="63"/>
      <c r="AK638" s="63"/>
      <c r="AL638" s="63"/>
      <c r="AM638" s="63"/>
      <c r="AN638" s="63"/>
      <c r="AO638" s="63"/>
      <c r="AP638" s="63"/>
      <c r="AQ638" s="63"/>
      <c r="AR638" s="63"/>
      <c r="AS638" s="63"/>
      <c r="AT638" s="63"/>
      <c r="AU638" s="63"/>
      <c r="AV638" s="63"/>
      <c r="AW638" s="63"/>
      <c r="AX638" s="63"/>
      <c r="AY638" s="63"/>
      <c r="AZ638" s="63"/>
      <c r="BA638" s="63"/>
      <c r="BB638" s="63"/>
      <c r="BC638" s="63"/>
      <c r="BD638" s="63"/>
      <c r="BE638" s="63"/>
      <c r="BF638" s="63"/>
      <c r="BG638" s="63"/>
      <c r="BH638" s="63"/>
      <c r="BI638" s="63"/>
      <c r="BJ638" s="63"/>
      <c r="BK638" s="63"/>
      <c r="BL638" s="63"/>
    </row>
    <row r="639" spans="1:64" ht="15.75" customHeight="1" x14ac:dyDescent="0.2">
      <c r="A639" s="63"/>
      <c r="B639" s="63"/>
      <c r="C639" s="63"/>
      <c r="D639" s="63"/>
      <c r="E639" s="63"/>
      <c r="F639" s="63"/>
      <c r="G639" s="63"/>
      <c r="H639" s="63"/>
      <c r="I639" s="63"/>
      <c r="J639" s="63"/>
      <c r="K639" s="63"/>
      <c r="L639" s="63"/>
      <c r="M639" s="63"/>
      <c r="N639" s="63"/>
      <c r="O639" s="63"/>
      <c r="P639" s="63"/>
      <c r="Q639" s="63"/>
      <c r="R639" s="63"/>
      <c r="S639" s="63"/>
      <c r="T639" s="63"/>
      <c r="U639" s="63"/>
      <c r="V639" s="63"/>
      <c r="W639" s="63"/>
      <c r="X639" s="63"/>
      <c r="Y639" s="63"/>
      <c r="Z639" s="63"/>
      <c r="AA639" s="63"/>
      <c r="AB639" s="63"/>
      <c r="AC639" s="63"/>
      <c r="AD639" s="63"/>
      <c r="AE639" s="63"/>
      <c r="AF639" s="63"/>
      <c r="AG639" s="63"/>
      <c r="AH639" s="63"/>
      <c r="AI639" s="63"/>
      <c r="AJ639" s="63"/>
      <c r="AK639" s="63"/>
      <c r="AL639" s="63"/>
      <c r="AM639" s="63"/>
      <c r="AN639" s="63"/>
      <c r="AO639" s="63"/>
      <c r="AP639" s="63"/>
      <c r="AQ639" s="63"/>
      <c r="AR639" s="63"/>
      <c r="AS639" s="63"/>
      <c r="AT639" s="63"/>
      <c r="AU639" s="63"/>
      <c r="AV639" s="63"/>
      <c r="AW639" s="63"/>
      <c r="AX639" s="63"/>
      <c r="AY639" s="63"/>
      <c r="AZ639" s="63"/>
      <c r="BA639" s="63"/>
      <c r="BB639" s="63"/>
      <c r="BC639" s="63"/>
      <c r="BD639" s="63"/>
      <c r="BE639" s="63"/>
      <c r="BF639" s="63"/>
      <c r="BG639" s="63"/>
      <c r="BH639" s="63"/>
      <c r="BI639" s="63"/>
      <c r="BJ639" s="63"/>
      <c r="BK639" s="63"/>
      <c r="BL639" s="63"/>
    </row>
    <row r="640" spans="1:64" ht="15.75" customHeight="1" x14ac:dyDescent="0.2">
      <c r="A640" s="63"/>
      <c r="B640" s="63"/>
      <c r="C640" s="63"/>
      <c r="D640" s="63"/>
      <c r="E640" s="63"/>
      <c r="F640" s="63"/>
      <c r="G640" s="63"/>
      <c r="H640" s="63"/>
      <c r="I640" s="63"/>
      <c r="J640" s="63"/>
      <c r="K640" s="63"/>
      <c r="L640" s="63"/>
      <c r="M640" s="63"/>
      <c r="N640" s="63"/>
      <c r="O640" s="63"/>
      <c r="P640" s="63"/>
      <c r="Q640" s="63"/>
      <c r="R640" s="63"/>
      <c r="S640" s="63"/>
      <c r="T640" s="63"/>
      <c r="U640" s="63"/>
      <c r="V640" s="63"/>
      <c r="W640" s="63"/>
      <c r="X640" s="63"/>
      <c r="Y640" s="63"/>
      <c r="Z640" s="63"/>
      <c r="AA640" s="63"/>
      <c r="AB640" s="63"/>
      <c r="AC640" s="63"/>
      <c r="AD640" s="63"/>
      <c r="AE640" s="63"/>
      <c r="AF640" s="63"/>
      <c r="AG640" s="63"/>
      <c r="AH640" s="63"/>
      <c r="AI640" s="63"/>
      <c r="AJ640" s="63"/>
      <c r="AK640" s="63"/>
      <c r="AL640" s="63"/>
      <c r="AM640" s="63"/>
      <c r="AN640" s="63"/>
      <c r="AO640" s="63"/>
      <c r="AP640" s="63"/>
      <c r="AQ640" s="63"/>
      <c r="AR640" s="63"/>
      <c r="AS640" s="63"/>
      <c r="AT640" s="63"/>
      <c r="AU640" s="63"/>
      <c r="AV640" s="63"/>
      <c r="AW640" s="63"/>
      <c r="AX640" s="63"/>
      <c r="AY640" s="63"/>
      <c r="AZ640" s="63"/>
      <c r="BA640" s="63"/>
      <c r="BB640" s="63"/>
      <c r="BC640" s="63"/>
      <c r="BD640" s="63"/>
      <c r="BE640" s="63"/>
      <c r="BF640" s="63"/>
      <c r="BG640" s="63"/>
      <c r="BH640" s="63"/>
      <c r="BI640" s="63"/>
      <c r="BJ640" s="63"/>
      <c r="BK640" s="63"/>
      <c r="BL640" s="63"/>
    </row>
    <row r="641" spans="1:64" ht="15.75" customHeight="1" x14ac:dyDescent="0.2">
      <c r="A641" s="63"/>
      <c r="B641" s="63"/>
      <c r="C641" s="63"/>
      <c r="D641" s="63"/>
      <c r="E641" s="63"/>
      <c r="F641" s="63"/>
      <c r="G641" s="63"/>
      <c r="H641" s="63"/>
      <c r="I641" s="63"/>
      <c r="J641" s="63"/>
      <c r="K641" s="63"/>
      <c r="L641" s="63"/>
      <c r="M641" s="63"/>
      <c r="N641" s="63"/>
      <c r="O641" s="63"/>
      <c r="P641" s="63"/>
      <c r="Q641" s="63"/>
      <c r="R641" s="63"/>
      <c r="S641" s="63"/>
      <c r="T641" s="63"/>
      <c r="U641" s="63"/>
      <c r="V641" s="63"/>
      <c r="W641" s="63"/>
      <c r="X641" s="63"/>
      <c r="Y641" s="63"/>
      <c r="Z641" s="63"/>
      <c r="AA641" s="63"/>
      <c r="AB641" s="63"/>
      <c r="AC641" s="63"/>
      <c r="AD641" s="63"/>
      <c r="AE641" s="63"/>
      <c r="AF641" s="63"/>
      <c r="AG641" s="63"/>
      <c r="AH641" s="63"/>
      <c r="AI641" s="63"/>
      <c r="AJ641" s="63"/>
      <c r="AK641" s="63"/>
      <c r="AL641" s="63"/>
      <c r="AM641" s="63"/>
      <c r="AN641" s="63"/>
      <c r="AO641" s="63"/>
      <c r="AP641" s="63"/>
      <c r="AQ641" s="63"/>
      <c r="AR641" s="63"/>
      <c r="AS641" s="63"/>
      <c r="AT641" s="63"/>
      <c r="AU641" s="63"/>
      <c r="AV641" s="63"/>
      <c r="AW641" s="63"/>
      <c r="AX641" s="63"/>
      <c r="AY641" s="63"/>
      <c r="AZ641" s="63"/>
      <c r="BA641" s="63"/>
      <c r="BB641" s="63"/>
      <c r="BC641" s="63"/>
      <c r="BD641" s="63"/>
      <c r="BE641" s="63"/>
      <c r="BF641" s="63"/>
      <c r="BG641" s="63"/>
      <c r="BH641" s="63"/>
      <c r="BI641" s="63"/>
      <c r="BJ641" s="63"/>
      <c r="BK641" s="63"/>
      <c r="BL641" s="63"/>
    </row>
    <row r="642" spans="1:64" ht="15.75" customHeight="1" x14ac:dyDescent="0.2">
      <c r="A642" s="63"/>
      <c r="B642" s="63"/>
      <c r="C642" s="63"/>
      <c r="D642" s="63"/>
      <c r="E642" s="63"/>
      <c r="F642" s="63"/>
      <c r="G642" s="63"/>
      <c r="H642" s="63"/>
      <c r="I642" s="63"/>
      <c r="J642" s="63"/>
      <c r="K642" s="63"/>
      <c r="L642" s="63"/>
      <c r="M642" s="63"/>
      <c r="N642" s="63"/>
      <c r="O642" s="63"/>
      <c r="P642" s="63"/>
      <c r="Q642" s="63"/>
      <c r="R642" s="63"/>
      <c r="S642" s="63"/>
      <c r="T642" s="63"/>
      <c r="U642" s="63"/>
      <c r="V642" s="63"/>
      <c r="W642" s="63"/>
      <c r="X642" s="63"/>
      <c r="Y642" s="63"/>
      <c r="Z642" s="63"/>
      <c r="AA642" s="63"/>
      <c r="AB642" s="63"/>
      <c r="AC642" s="63"/>
      <c r="AD642" s="63"/>
      <c r="AE642" s="63"/>
      <c r="AF642" s="63"/>
      <c r="AG642" s="63"/>
      <c r="AH642" s="63"/>
      <c r="AI642" s="63"/>
      <c r="AJ642" s="63"/>
      <c r="AK642" s="63"/>
      <c r="AL642" s="63"/>
      <c r="AM642" s="63"/>
      <c r="AN642" s="63"/>
      <c r="AO642" s="63"/>
      <c r="AP642" s="63"/>
      <c r="AQ642" s="63"/>
      <c r="AR642" s="63"/>
      <c r="AS642" s="63"/>
      <c r="AT642" s="63"/>
      <c r="AU642" s="63"/>
      <c r="AV642" s="63"/>
      <c r="AW642" s="63"/>
      <c r="AX642" s="63"/>
      <c r="AY642" s="63"/>
      <c r="AZ642" s="63"/>
      <c r="BA642" s="63"/>
      <c r="BB642" s="63"/>
      <c r="BC642" s="63"/>
      <c r="BD642" s="63"/>
      <c r="BE642" s="63"/>
      <c r="BF642" s="63"/>
      <c r="BG642" s="63"/>
      <c r="BH642" s="63"/>
      <c r="BI642" s="63"/>
      <c r="BJ642" s="63"/>
      <c r="BK642" s="63"/>
      <c r="BL642" s="63"/>
    </row>
    <row r="643" spans="1:64" ht="15.75" customHeight="1" x14ac:dyDescent="0.2">
      <c r="A643" s="63"/>
      <c r="B643" s="63"/>
      <c r="C643" s="63"/>
      <c r="D643" s="63"/>
      <c r="E643" s="63"/>
      <c r="F643" s="63"/>
      <c r="G643" s="63"/>
      <c r="H643" s="63"/>
      <c r="I643" s="63"/>
      <c r="J643" s="63"/>
      <c r="K643" s="63"/>
      <c r="L643" s="63"/>
      <c r="M643" s="63"/>
      <c r="N643" s="63"/>
      <c r="O643" s="63"/>
      <c r="P643" s="63"/>
      <c r="Q643" s="63"/>
      <c r="R643" s="63"/>
      <c r="S643" s="63"/>
      <c r="T643" s="63"/>
      <c r="U643" s="63"/>
      <c r="V643" s="63"/>
      <c r="W643" s="63"/>
      <c r="X643" s="63"/>
      <c r="Y643" s="63"/>
      <c r="Z643" s="63"/>
      <c r="AA643" s="63"/>
      <c r="AB643" s="63"/>
      <c r="AC643" s="63"/>
      <c r="AD643" s="63"/>
      <c r="AE643" s="63"/>
      <c r="AF643" s="63"/>
      <c r="AG643" s="63"/>
      <c r="AH643" s="63"/>
      <c r="AI643" s="63"/>
      <c r="AJ643" s="63"/>
      <c r="AK643" s="63"/>
      <c r="AL643" s="63"/>
      <c r="AM643" s="63"/>
      <c r="AN643" s="63"/>
      <c r="AO643" s="63"/>
      <c r="AP643" s="63"/>
      <c r="AQ643" s="63"/>
      <c r="AR643" s="63"/>
      <c r="AS643" s="63"/>
      <c r="AT643" s="63"/>
      <c r="AU643" s="63"/>
      <c r="AV643" s="63"/>
      <c r="AW643" s="63"/>
      <c r="AX643" s="63"/>
      <c r="AY643" s="63"/>
      <c r="AZ643" s="63"/>
      <c r="BA643" s="63"/>
      <c r="BB643" s="63"/>
      <c r="BC643" s="63"/>
      <c r="BD643" s="63"/>
      <c r="BE643" s="63"/>
      <c r="BF643" s="63"/>
      <c r="BG643" s="63"/>
      <c r="BH643" s="63"/>
      <c r="BI643" s="63"/>
      <c r="BJ643" s="63"/>
      <c r="BK643" s="63"/>
      <c r="BL643" s="63"/>
    </row>
    <row r="644" spans="1:64" ht="15.75" customHeight="1" x14ac:dyDescent="0.2">
      <c r="A644" s="63"/>
      <c r="B644" s="63"/>
      <c r="C644" s="63"/>
      <c r="D644" s="63"/>
      <c r="E644" s="63"/>
      <c r="F644" s="63"/>
      <c r="G644" s="63"/>
      <c r="H644" s="63"/>
      <c r="I644" s="63"/>
      <c r="J644" s="63"/>
      <c r="K644" s="63"/>
      <c r="L644" s="63"/>
      <c r="M644" s="63"/>
      <c r="N644" s="63"/>
      <c r="O644" s="63"/>
      <c r="P644" s="63"/>
      <c r="Q644" s="63"/>
      <c r="R644" s="63"/>
      <c r="S644" s="63"/>
      <c r="T644" s="63"/>
      <c r="U644" s="63"/>
      <c r="V644" s="63"/>
      <c r="W644" s="63"/>
      <c r="X644" s="63"/>
      <c r="Y644" s="63"/>
      <c r="Z644" s="63"/>
      <c r="AA644" s="63"/>
      <c r="AB644" s="63"/>
      <c r="AC644" s="63"/>
      <c r="AD644" s="63"/>
      <c r="AE644" s="63"/>
      <c r="AF644" s="63"/>
      <c r="AG644" s="63"/>
      <c r="AH644" s="63"/>
      <c r="AI644" s="63"/>
      <c r="AJ644" s="63"/>
      <c r="AK644" s="63"/>
      <c r="AL644" s="63"/>
      <c r="AM644" s="63"/>
      <c r="AN644" s="63"/>
      <c r="AO644" s="63"/>
      <c r="AP644" s="63"/>
      <c r="AQ644" s="63"/>
      <c r="AR644" s="63"/>
      <c r="AS644" s="63"/>
      <c r="AT644" s="63"/>
      <c r="AU644" s="63"/>
      <c r="AV644" s="63"/>
      <c r="AW644" s="63"/>
      <c r="AX644" s="63"/>
      <c r="AY644" s="63"/>
      <c r="AZ644" s="63"/>
      <c r="BA644" s="63"/>
      <c r="BB644" s="63"/>
      <c r="BC644" s="63"/>
      <c r="BD644" s="63"/>
      <c r="BE644" s="63"/>
      <c r="BF644" s="63"/>
      <c r="BG644" s="63"/>
      <c r="BH644" s="63"/>
      <c r="BI644" s="63"/>
      <c r="BJ644" s="63"/>
      <c r="BK644" s="63"/>
      <c r="BL644" s="63"/>
    </row>
    <row r="645" spans="1:64" ht="15.75" customHeight="1" x14ac:dyDescent="0.2">
      <c r="A645" s="63"/>
      <c r="B645" s="63"/>
      <c r="C645" s="63"/>
      <c r="D645" s="63"/>
      <c r="E645" s="63"/>
      <c r="F645" s="63"/>
      <c r="G645" s="63"/>
      <c r="H645" s="63"/>
      <c r="I645" s="63"/>
      <c r="J645" s="63"/>
      <c r="K645" s="63"/>
      <c r="L645" s="63"/>
      <c r="M645" s="63"/>
      <c r="N645" s="63"/>
      <c r="O645" s="63"/>
      <c r="P645" s="63"/>
      <c r="Q645" s="63"/>
      <c r="R645" s="63"/>
      <c r="S645" s="63"/>
      <c r="T645" s="63"/>
      <c r="U645" s="63"/>
      <c r="V645" s="63"/>
      <c r="W645" s="63"/>
      <c r="X645" s="63"/>
      <c r="Y645" s="63"/>
      <c r="Z645" s="63"/>
      <c r="AA645" s="63"/>
      <c r="AB645" s="63"/>
      <c r="AC645" s="63"/>
      <c r="AD645" s="63"/>
      <c r="AE645" s="63"/>
      <c r="AF645" s="63"/>
      <c r="AG645" s="63"/>
      <c r="AH645" s="63"/>
      <c r="AI645" s="63"/>
      <c r="AJ645" s="63"/>
      <c r="AK645" s="63"/>
      <c r="AL645" s="63"/>
      <c r="AM645" s="63"/>
      <c r="AN645" s="63"/>
      <c r="AO645" s="63"/>
      <c r="AP645" s="63"/>
      <c r="AQ645" s="63"/>
      <c r="AR645" s="63"/>
      <c r="AS645" s="63"/>
      <c r="AT645" s="63"/>
      <c r="AU645" s="63"/>
      <c r="AV645" s="63"/>
      <c r="AW645" s="63"/>
      <c r="AX645" s="63"/>
      <c r="AY645" s="63"/>
      <c r="AZ645" s="63"/>
      <c r="BA645" s="63"/>
      <c r="BB645" s="63"/>
      <c r="BC645" s="63"/>
      <c r="BD645" s="63"/>
      <c r="BE645" s="63"/>
      <c r="BF645" s="63"/>
      <c r="BG645" s="63"/>
      <c r="BH645" s="63"/>
      <c r="BI645" s="63"/>
      <c r="BJ645" s="63"/>
      <c r="BK645" s="63"/>
      <c r="BL645" s="63"/>
    </row>
    <row r="646" spans="1:64" ht="15.75" customHeight="1" x14ac:dyDescent="0.2">
      <c r="A646" s="63"/>
      <c r="B646" s="63"/>
      <c r="C646" s="63"/>
      <c r="D646" s="63"/>
      <c r="E646" s="63"/>
      <c r="F646" s="63"/>
      <c r="G646" s="63"/>
      <c r="H646" s="63"/>
      <c r="I646" s="63"/>
      <c r="J646" s="63"/>
      <c r="K646" s="63"/>
      <c r="L646" s="63"/>
      <c r="M646" s="63"/>
      <c r="N646" s="63"/>
      <c r="O646" s="63"/>
      <c r="P646" s="63"/>
      <c r="Q646" s="63"/>
      <c r="R646" s="63"/>
      <c r="S646" s="63"/>
      <c r="T646" s="63"/>
      <c r="U646" s="63"/>
      <c r="V646" s="63"/>
      <c r="W646" s="63"/>
      <c r="X646" s="63"/>
      <c r="Y646" s="63"/>
      <c r="Z646" s="63"/>
      <c r="AA646" s="63"/>
      <c r="AB646" s="63"/>
      <c r="AC646" s="63"/>
      <c r="AD646" s="63"/>
      <c r="AE646" s="63"/>
      <c r="AF646" s="63"/>
      <c r="AG646" s="63"/>
      <c r="AH646" s="63"/>
      <c r="AI646" s="63"/>
      <c r="AJ646" s="63"/>
      <c r="AK646" s="63"/>
      <c r="AL646" s="63"/>
      <c r="AM646" s="63"/>
      <c r="AN646" s="63"/>
      <c r="AO646" s="63"/>
      <c r="AP646" s="63"/>
      <c r="AQ646" s="63"/>
      <c r="AR646" s="63"/>
      <c r="AS646" s="63"/>
      <c r="AT646" s="63"/>
      <c r="AU646" s="63"/>
      <c r="AV646" s="63"/>
      <c r="AW646" s="63"/>
      <c r="AX646" s="63"/>
      <c r="AY646" s="63"/>
      <c r="AZ646" s="63"/>
      <c r="BA646" s="63"/>
      <c r="BB646" s="63"/>
      <c r="BC646" s="63"/>
      <c r="BD646" s="63"/>
      <c r="BE646" s="63"/>
      <c r="BF646" s="63"/>
      <c r="BG646" s="63"/>
      <c r="BH646" s="63"/>
      <c r="BI646" s="63"/>
      <c r="BJ646" s="63"/>
      <c r="BK646" s="63"/>
      <c r="BL646" s="63"/>
    </row>
    <row r="647" spans="1:64" ht="15.75" customHeight="1" x14ac:dyDescent="0.2">
      <c r="A647" s="63"/>
      <c r="B647" s="63"/>
      <c r="C647" s="63"/>
      <c r="D647" s="63"/>
      <c r="E647" s="63"/>
      <c r="F647" s="63"/>
      <c r="G647" s="63"/>
      <c r="H647" s="63"/>
      <c r="I647" s="63"/>
      <c r="J647" s="63"/>
      <c r="K647" s="63"/>
      <c r="L647" s="63"/>
      <c r="M647" s="63"/>
      <c r="N647" s="63"/>
      <c r="O647" s="63"/>
      <c r="P647" s="63"/>
      <c r="Q647" s="63"/>
      <c r="R647" s="63"/>
      <c r="S647" s="63"/>
      <c r="T647" s="63"/>
      <c r="U647" s="63"/>
      <c r="V647" s="63"/>
      <c r="W647" s="63"/>
      <c r="X647" s="63"/>
      <c r="Y647" s="63"/>
      <c r="Z647" s="63"/>
      <c r="AA647" s="63"/>
      <c r="AB647" s="63"/>
      <c r="AC647" s="63"/>
      <c r="AD647" s="63"/>
      <c r="AE647" s="63"/>
      <c r="AF647" s="63"/>
      <c r="AG647" s="63"/>
      <c r="AH647" s="63"/>
      <c r="AI647" s="63"/>
      <c r="AJ647" s="63"/>
      <c r="AK647" s="63"/>
      <c r="AL647" s="63"/>
      <c r="AM647" s="63"/>
      <c r="AN647" s="63"/>
      <c r="AO647" s="63"/>
      <c r="AP647" s="63"/>
      <c r="AQ647" s="63"/>
      <c r="AR647" s="63"/>
      <c r="AS647" s="63"/>
      <c r="AT647" s="63"/>
      <c r="AU647" s="63"/>
      <c r="AV647" s="63"/>
      <c r="AW647" s="63"/>
      <c r="AX647" s="63"/>
      <c r="AY647" s="63"/>
      <c r="AZ647" s="63"/>
      <c r="BA647" s="63"/>
      <c r="BB647" s="63"/>
      <c r="BC647" s="63"/>
      <c r="BD647" s="63"/>
      <c r="BE647" s="63"/>
      <c r="BF647" s="63"/>
      <c r="BG647" s="63"/>
      <c r="BH647" s="63"/>
      <c r="BI647" s="63"/>
      <c r="BJ647" s="63"/>
      <c r="BK647" s="63"/>
      <c r="BL647" s="63"/>
    </row>
    <row r="648" spans="1:64" ht="15.75" customHeight="1" x14ac:dyDescent="0.2">
      <c r="A648" s="63"/>
      <c r="B648" s="63"/>
      <c r="C648" s="63"/>
      <c r="D648" s="63"/>
      <c r="E648" s="63"/>
      <c r="F648" s="63"/>
      <c r="G648" s="63"/>
      <c r="H648" s="63"/>
      <c r="I648" s="63"/>
      <c r="J648" s="63"/>
      <c r="K648" s="63"/>
      <c r="L648" s="63"/>
      <c r="M648" s="63"/>
      <c r="N648" s="63"/>
      <c r="O648" s="63"/>
      <c r="P648" s="63"/>
      <c r="Q648" s="63"/>
      <c r="R648" s="63"/>
      <c r="S648" s="63"/>
      <c r="T648" s="63"/>
      <c r="U648" s="63"/>
      <c r="V648" s="63"/>
      <c r="W648" s="63"/>
      <c r="X648" s="63"/>
      <c r="Y648" s="63"/>
      <c r="Z648" s="63"/>
      <c r="AA648" s="63"/>
      <c r="AB648" s="63"/>
      <c r="AC648" s="63"/>
      <c r="AD648" s="63"/>
      <c r="AE648" s="63"/>
      <c r="AF648" s="63"/>
      <c r="AG648" s="63"/>
      <c r="AH648" s="63"/>
      <c r="AI648" s="63"/>
      <c r="AJ648" s="63"/>
      <c r="AK648" s="63"/>
      <c r="AL648" s="63"/>
      <c r="AM648" s="63"/>
      <c r="AN648" s="63"/>
      <c r="AO648" s="63"/>
      <c r="AP648" s="63"/>
      <c r="AQ648" s="63"/>
      <c r="AR648" s="63"/>
      <c r="AS648" s="63"/>
      <c r="AT648" s="63"/>
      <c r="AU648" s="63"/>
      <c r="AV648" s="63"/>
      <c r="AW648" s="63"/>
      <c r="AX648" s="63"/>
      <c r="AY648" s="63"/>
      <c r="AZ648" s="63"/>
      <c r="BA648" s="63"/>
      <c r="BB648" s="63"/>
      <c r="BC648" s="63"/>
      <c r="BD648" s="63"/>
      <c r="BE648" s="63"/>
      <c r="BF648" s="63"/>
      <c r="BG648" s="63"/>
      <c r="BH648" s="63"/>
      <c r="BI648" s="63"/>
      <c r="BJ648" s="63"/>
      <c r="BK648" s="63"/>
      <c r="BL648" s="63"/>
    </row>
    <row r="649" spans="1:64" ht="15.75" customHeight="1" x14ac:dyDescent="0.2">
      <c r="A649" s="63"/>
      <c r="B649" s="63"/>
      <c r="C649" s="63"/>
      <c r="D649" s="63"/>
      <c r="E649" s="63"/>
      <c r="F649" s="63"/>
      <c r="G649" s="63"/>
      <c r="H649" s="63"/>
      <c r="I649" s="63"/>
      <c r="J649" s="63"/>
      <c r="K649" s="63"/>
      <c r="L649" s="63"/>
      <c r="M649" s="63"/>
      <c r="N649" s="63"/>
      <c r="O649" s="63"/>
      <c r="P649" s="63"/>
      <c r="Q649" s="63"/>
      <c r="R649" s="63"/>
      <c r="S649" s="63"/>
      <c r="T649" s="63"/>
      <c r="U649" s="63"/>
      <c r="V649" s="63"/>
      <c r="W649" s="63"/>
      <c r="X649" s="63"/>
      <c r="Y649" s="63"/>
      <c r="Z649" s="63"/>
      <c r="AA649" s="63"/>
      <c r="AB649" s="63"/>
      <c r="AC649" s="63"/>
      <c r="AD649" s="63"/>
      <c r="AE649" s="63"/>
      <c r="AF649" s="63"/>
      <c r="AG649" s="63"/>
      <c r="AH649" s="63"/>
      <c r="AI649" s="63"/>
      <c r="AJ649" s="63"/>
      <c r="AK649" s="63"/>
      <c r="AL649" s="63"/>
      <c r="AM649" s="63"/>
      <c r="AN649" s="63"/>
      <c r="AO649" s="63"/>
      <c r="AP649" s="63"/>
      <c r="AQ649" s="63"/>
      <c r="AR649" s="63"/>
      <c r="AS649" s="63"/>
      <c r="AT649" s="63"/>
      <c r="AU649" s="63"/>
      <c r="AV649" s="63"/>
      <c r="AW649" s="63"/>
      <c r="AX649" s="63"/>
      <c r="AY649" s="63"/>
      <c r="AZ649" s="63"/>
      <c r="BA649" s="63"/>
      <c r="BB649" s="63"/>
      <c r="BC649" s="63"/>
      <c r="BD649" s="63"/>
      <c r="BE649" s="63"/>
      <c r="BF649" s="63"/>
      <c r="BG649" s="63"/>
      <c r="BH649" s="63"/>
      <c r="BI649" s="63"/>
      <c r="BJ649" s="63"/>
      <c r="BK649" s="63"/>
      <c r="BL649" s="63"/>
    </row>
    <row r="650" spans="1:64" ht="15.75" customHeight="1" x14ac:dyDescent="0.2">
      <c r="A650" s="63"/>
      <c r="B650" s="63"/>
      <c r="C650" s="63"/>
      <c r="D650" s="63"/>
      <c r="E650" s="63"/>
      <c r="F650" s="63"/>
      <c r="G650" s="63"/>
      <c r="H650" s="63"/>
      <c r="I650" s="63"/>
      <c r="J650" s="63"/>
      <c r="K650" s="63"/>
      <c r="L650" s="63"/>
      <c r="M650" s="63"/>
      <c r="N650" s="63"/>
      <c r="O650" s="63"/>
      <c r="P650" s="63"/>
      <c r="Q650" s="63"/>
      <c r="R650" s="63"/>
      <c r="S650" s="63"/>
      <c r="T650" s="63"/>
      <c r="U650" s="63"/>
      <c r="V650" s="63"/>
      <c r="W650" s="63"/>
      <c r="X650" s="63"/>
      <c r="Y650" s="63"/>
      <c r="Z650" s="63"/>
      <c r="AA650" s="63"/>
      <c r="AB650" s="63"/>
      <c r="AC650" s="63"/>
      <c r="AD650" s="63"/>
      <c r="AE650" s="63"/>
      <c r="AF650" s="63"/>
      <c r="AG650" s="63"/>
      <c r="AH650" s="63"/>
      <c r="AI650" s="63"/>
      <c r="AJ650" s="63"/>
      <c r="AK650" s="63"/>
      <c r="AL650" s="63"/>
      <c r="AM650" s="63"/>
      <c r="AN650" s="63"/>
      <c r="AO650" s="63"/>
      <c r="AP650" s="63"/>
      <c r="AQ650" s="63"/>
      <c r="AR650" s="63"/>
      <c r="AS650" s="63"/>
      <c r="AT650" s="63"/>
      <c r="AU650" s="63"/>
      <c r="AV650" s="63"/>
      <c r="AW650" s="63"/>
      <c r="AX650" s="63"/>
      <c r="AY650" s="63"/>
      <c r="AZ650" s="63"/>
      <c r="BA650" s="63"/>
      <c r="BB650" s="63"/>
      <c r="BC650" s="63"/>
      <c r="BD650" s="63"/>
      <c r="BE650" s="63"/>
      <c r="BF650" s="63"/>
      <c r="BG650" s="63"/>
      <c r="BH650" s="63"/>
      <c r="BI650" s="63"/>
      <c r="BJ650" s="63"/>
      <c r="BK650" s="63"/>
      <c r="BL650" s="63"/>
    </row>
    <row r="651" spans="1:64" ht="15.75" customHeight="1" x14ac:dyDescent="0.2">
      <c r="A651" s="63"/>
      <c r="B651" s="63"/>
      <c r="C651" s="63"/>
      <c r="D651" s="63"/>
      <c r="E651" s="63"/>
      <c r="F651" s="63"/>
      <c r="G651" s="63"/>
      <c r="H651" s="63"/>
      <c r="I651" s="63"/>
      <c r="J651" s="63"/>
      <c r="K651" s="63"/>
      <c r="L651" s="63"/>
      <c r="M651" s="63"/>
      <c r="N651" s="63"/>
      <c r="O651" s="63"/>
      <c r="P651" s="63"/>
      <c r="Q651" s="63"/>
      <c r="R651" s="63"/>
      <c r="S651" s="63"/>
      <c r="T651" s="63"/>
      <c r="U651" s="63"/>
      <c r="V651" s="63"/>
      <c r="W651" s="63"/>
      <c r="X651" s="63"/>
      <c r="Y651" s="63"/>
      <c r="Z651" s="63"/>
      <c r="AA651" s="63"/>
      <c r="AB651" s="63"/>
      <c r="AC651" s="63"/>
      <c r="AD651" s="63"/>
      <c r="AE651" s="63"/>
      <c r="AF651" s="63"/>
      <c r="AG651" s="63"/>
      <c r="AH651" s="63"/>
      <c r="AI651" s="63"/>
      <c r="AJ651" s="63"/>
      <c r="AK651" s="63"/>
      <c r="AL651" s="63"/>
      <c r="AM651" s="63"/>
      <c r="AN651" s="63"/>
      <c r="AO651" s="63"/>
      <c r="AP651" s="63"/>
      <c r="AQ651" s="63"/>
      <c r="AR651" s="63"/>
      <c r="AS651" s="63"/>
      <c r="AT651" s="63"/>
      <c r="AU651" s="63"/>
      <c r="AV651" s="63"/>
      <c r="AW651" s="63"/>
      <c r="AX651" s="63"/>
      <c r="AY651" s="63"/>
      <c r="AZ651" s="63"/>
      <c r="BA651" s="63"/>
      <c r="BB651" s="63"/>
      <c r="BC651" s="63"/>
      <c r="BD651" s="63"/>
      <c r="BE651" s="63"/>
      <c r="BF651" s="63"/>
      <c r="BG651" s="63"/>
      <c r="BH651" s="63"/>
      <c r="BI651" s="63"/>
      <c r="BJ651" s="63"/>
      <c r="BK651" s="63"/>
      <c r="BL651" s="63"/>
    </row>
    <row r="652" spans="1:64" ht="15.75" customHeight="1" x14ac:dyDescent="0.2">
      <c r="A652" s="63"/>
      <c r="B652" s="63"/>
      <c r="C652" s="63"/>
      <c r="D652" s="63"/>
      <c r="E652" s="63"/>
      <c r="F652" s="63"/>
      <c r="G652" s="63"/>
      <c r="H652" s="63"/>
      <c r="I652" s="63"/>
      <c r="J652" s="63"/>
      <c r="K652" s="63"/>
      <c r="L652" s="63"/>
      <c r="M652" s="63"/>
      <c r="N652" s="63"/>
      <c r="O652" s="63"/>
      <c r="P652" s="63"/>
      <c r="Q652" s="63"/>
      <c r="R652" s="63"/>
      <c r="S652" s="63"/>
      <c r="T652" s="63"/>
      <c r="U652" s="63"/>
      <c r="V652" s="63"/>
      <c r="W652" s="63"/>
      <c r="X652" s="63"/>
      <c r="Y652" s="63"/>
      <c r="Z652" s="63"/>
      <c r="AA652" s="63"/>
      <c r="AB652" s="63"/>
      <c r="AC652" s="63"/>
      <c r="AD652" s="63"/>
      <c r="AE652" s="63"/>
      <c r="AF652" s="63"/>
      <c r="AG652" s="63"/>
      <c r="AH652" s="63"/>
      <c r="AI652" s="63"/>
      <c r="AJ652" s="63"/>
      <c r="AK652" s="63"/>
      <c r="AL652" s="63"/>
      <c r="AM652" s="63"/>
      <c r="AN652" s="63"/>
      <c r="AO652" s="63"/>
      <c r="AP652" s="63"/>
      <c r="AQ652" s="63"/>
      <c r="AR652" s="63"/>
      <c r="AS652" s="63"/>
      <c r="AT652" s="63"/>
      <c r="AU652" s="63"/>
      <c r="AV652" s="63"/>
      <c r="AW652" s="63"/>
      <c r="AX652" s="63"/>
      <c r="AY652" s="63"/>
      <c r="AZ652" s="63"/>
      <c r="BA652" s="63"/>
      <c r="BB652" s="63"/>
      <c r="BC652" s="63"/>
      <c r="BD652" s="63"/>
      <c r="BE652" s="63"/>
      <c r="BF652" s="63"/>
      <c r="BG652" s="63"/>
      <c r="BH652" s="63"/>
      <c r="BI652" s="63"/>
      <c r="BJ652" s="63"/>
      <c r="BK652" s="63"/>
      <c r="BL652" s="63"/>
    </row>
    <row r="653" spans="1:64" ht="15.75" customHeight="1" x14ac:dyDescent="0.2">
      <c r="A653" s="63"/>
      <c r="B653" s="63"/>
      <c r="C653" s="63"/>
      <c r="D653" s="63"/>
      <c r="E653" s="63"/>
      <c r="F653" s="63"/>
      <c r="G653" s="63"/>
      <c r="H653" s="63"/>
      <c r="I653" s="63"/>
      <c r="J653" s="63"/>
      <c r="K653" s="63"/>
      <c r="L653" s="63"/>
      <c r="M653" s="63"/>
      <c r="N653" s="63"/>
      <c r="O653" s="63"/>
      <c r="P653" s="63"/>
      <c r="Q653" s="63"/>
      <c r="R653" s="63"/>
      <c r="S653" s="63"/>
      <c r="T653" s="63"/>
      <c r="U653" s="63"/>
      <c r="V653" s="63"/>
      <c r="W653" s="63"/>
      <c r="X653" s="63"/>
      <c r="Y653" s="63"/>
      <c r="Z653" s="63"/>
      <c r="AA653" s="63"/>
      <c r="AB653" s="63"/>
      <c r="AC653" s="63"/>
      <c r="AD653" s="63"/>
      <c r="AE653" s="63"/>
      <c r="AF653" s="63"/>
      <c r="AG653" s="63"/>
      <c r="AH653" s="63"/>
      <c r="AI653" s="63"/>
      <c r="AJ653" s="63"/>
      <c r="AK653" s="63"/>
      <c r="AL653" s="63"/>
      <c r="AM653" s="63"/>
      <c r="AN653" s="63"/>
      <c r="AO653" s="63"/>
      <c r="AP653" s="63"/>
      <c r="AQ653" s="63"/>
      <c r="AR653" s="63"/>
      <c r="AS653" s="63"/>
      <c r="AT653" s="63"/>
      <c r="AU653" s="63"/>
      <c r="AV653" s="63"/>
      <c r="AW653" s="63"/>
      <c r="AX653" s="63"/>
      <c r="AY653" s="63"/>
      <c r="AZ653" s="63"/>
      <c r="BA653" s="63"/>
      <c r="BB653" s="63"/>
      <c r="BC653" s="63"/>
      <c r="BD653" s="63"/>
      <c r="BE653" s="63"/>
      <c r="BF653" s="63"/>
      <c r="BG653" s="63"/>
      <c r="BH653" s="63"/>
      <c r="BI653" s="63"/>
      <c r="BJ653" s="63"/>
      <c r="BK653" s="63"/>
      <c r="BL653" s="63"/>
    </row>
    <row r="654" spans="1:64" ht="15.75" customHeight="1" x14ac:dyDescent="0.2">
      <c r="A654" s="63"/>
      <c r="B654" s="63"/>
      <c r="C654" s="63"/>
      <c r="D654" s="63"/>
      <c r="E654" s="63"/>
      <c r="F654" s="63"/>
      <c r="G654" s="63"/>
      <c r="H654" s="63"/>
      <c r="I654" s="63"/>
      <c r="J654" s="63"/>
      <c r="K654" s="63"/>
      <c r="L654" s="63"/>
      <c r="M654" s="63"/>
      <c r="N654" s="63"/>
      <c r="O654" s="63"/>
      <c r="P654" s="63"/>
      <c r="Q654" s="63"/>
      <c r="R654" s="63"/>
      <c r="S654" s="63"/>
      <c r="T654" s="63"/>
      <c r="U654" s="63"/>
      <c r="V654" s="63"/>
      <c r="W654" s="63"/>
      <c r="X654" s="63"/>
      <c r="Y654" s="63"/>
      <c r="Z654" s="63"/>
      <c r="AA654" s="63"/>
      <c r="AB654" s="63"/>
      <c r="AC654" s="63"/>
      <c r="AD654" s="63"/>
      <c r="AE654" s="63"/>
      <c r="AF654" s="63"/>
      <c r="AG654" s="63"/>
      <c r="AH654" s="63"/>
      <c r="AI654" s="63"/>
      <c r="AJ654" s="63"/>
      <c r="AK654" s="63"/>
      <c r="AL654" s="63"/>
      <c r="AM654" s="63"/>
      <c r="AN654" s="63"/>
      <c r="AO654" s="63"/>
      <c r="AP654" s="63"/>
      <c r="AQ654" s="63"/>
      <c r="AR654" s="63"/>
      <c r="AS654" s="63"/>
      <c r="AT654" s="63"/>
      <c r="AU654" s="63"/>
      <c r="AV654" s="63"/>
      <c r="AW654" s="63"/>
      <c r="AX654" s="63"/>
      <c r="AY654" s="63"/>
      <c r="AZ654" s="63"/>
      <c r="BA654" s="63"/>
      <c r="BB654" s="63"/>
      <c r="BC654" s="63"/>
      <c r="BD654" s="63"/>
      <c r="BE654" s="63"/>
      <c r="BF654" s="63"/>
      <c r="BG654" s="63"/>
      <c r="BH654" s="63"/>
      <c r="BI654" s="63"/>
      <c r="BJ654" s="63"/>
      <c r="BK654" s="63"/>
      <c r="BL654" s="63"/>
    </row>
    <row r="655" spans="1:64" ht="15.75" customHeight="1" x14ac:dyDescent="0.2">
      <c r="A655" s="63"/>
      <c r="B655" s="63"/>
      <c r="C655" s="63"/>
      <c r="D655" s="63"/>
      <c r="E655" s="63"/>
      <c r="F655" s="63"/>
      <c r="G655" s="63"/>
      <c r="H655" s="63"/>
      <c r="I655" s="63"/>
      <c r="J655" s="63"/>
      <c r="K655" s="63"/>
      <c r="L655" s="63"/>
      <c r="M655" s="63"/>
      <c r="N655" s="63"/>
      <c r="O655" s="63"/>
      <c r="P655" s="63"/>
      <c r="Q655" s="63"/>
      <c r="R655" s="63"/>
      <c r="S655" s="63"/>
      <c r="T655" s="63"/>
      <c r="U655" s="63"/>
      <c r="V655" s="63"/>
      <c r="W655" s="63"/>
      <c r="X655" s="63"/>
      <c r="Y655" s="63"/>
      <c r="Z655" s="63"/>
      <c r="AA655" s="63"/>
      <c r="AB655" s="63"/>
      <c r="AC655" s="63"/>
      <c r="AD655" s="63"/>
      <c r="AE655" s="63"/>
      <c r="AF655" s="63"/>
      <c r="AG655" s="63"/>
      <c r="AH655" s="63"/>
      <c r="AI655" s="63"/>
      <c r="AJ655" s="63"/>
      <c r="AK655" s="63"/>
      <c r="AL655" s="63"/>
      <c r="AM655" s="63"/>
      <c r="AN655" s="63"/>
      <c r="AO655" s="63"/>
      <c r="AP655" s="63"/>
      <c r="AQ655" s="63"/>
      <c r="AR655" s="63"/>
      <c r="AS655" s="63"/>
      <c r="AT655" s="63"/>
      <c r="AU655" s="63"/>
      <c r="AV655" s="63"/>
      <c r="AW655" s="63"/>
      <c r="AX655" s="63"/>
      <c r="AY655" s="63"/>
      <c r="AZ655" s="63"/>
      <c r="BA655" s="63"/>
      <c r="BB655" s="63"/>
      <c r="BC655" s="63"/>
      <c r="BD655" s="63"/>
      <c r="BE655" s="63"/>
      <c r="BF655" s="63"/>
      <c r="BG655" s="63"/>
      <c r="BH655" s="63"/>
      <c r="BI655" s="63"/>
      <c r="BJ655" s="63"/>
      <c r="BK655" s="63"/>
      <c r="BL655" s="63"/>
    </row>
    <row r="656" spans="1:64" ht="15.75" customHeight="1" x14ac:dyDescent="0.2">
      <c r="A656" s="63"/>
      <c r="B656" s="63"/>
      <c r="C656" s="63"/>
      <c r="D656" s="63"/>
      <c r="E656" s="63"/>
      <c r="F656" s="63"/>
      <c r="G656" s="63"/>
      <c r="H656" s="63"/>
      <c r="I656" s="63"/>
      <c r="J656" s="63"/>
      <c r="K656" s="63"/>
      <c r="L656" s="63"/>
      <c r="M656" s="63"/>
      <c r="N656" s="63"/>
      <c r="O656" s="63"/>
      <c r="P656" s="63"/>
      <c r="Q656" s="63"/>
      <c r="R656" s="63"/>
      <c r="S656" s="63"/>
      <c r="T656" s="63"/>
      <c r="U656" s="63"/>
      <c r="V656" s="63"/>
      <c r="W656" s="63"/>
      <c r="X656" s="63"/>
      <c r="Y656" s="63"/>
      <c r="Z656" s="63"/>
      <c r="AA656" s="63"/>
      <c r="AB656" s="63"/>
      <c r="AC656" s="63"/>
      <c r="AD656" s="63"/>
      <c r="AE656" s="63"/>
      <c r="AF656" s="63"/>
      <c r="AG656" s="63"/>
      <c r="AH656" s="63"/>
      <c r="AI656" s="63"/>
      <c r="AJ656" s="63"/>
      <c r="AK656" s="63"/>
      <c r="AL656" s="63"/>
      <c r="AM656" s="63"/>
      <c r="AN656" s="63"/>
      <c r="AO656" s="63"/>
      <c r="AP656" s="63"/>
      <c r="AQ656" s="63"/>
      <c r="AR656" s="63"/>
      <c r="AS656" s="63"/>
      <c r="AT656" s="63"/>
      <c r="AU656" s="63"/>
      <c r="AV656" s="63"/>
      <c r="AW656" s="63"/>
      <c r="AX656" s="63"/>
      <c r="AY656" s="63"/>
      <c r="AZ656" s="63"/>
      <c r="BA656" s="63"/>
      <c r="BB656" s="63"/>
      <c r="BC656" s="63"/>
      <c r="BD656" s="63"/>
      <c r="BE656" s="63"/>
      <c r="BF656" s="63"/>
      <c r="BG656" s="63"/>
      <c r="BH656" s="63"/>
      <c r="BI656" s="63"/>
      <c r="BJ656" s="63"/>
      <c r="BK656" s="63"/>
      <c r="BL656" s="63"/>
    </row>
    <row r="657" spans="1:64" ht="15.75" customHeight="1" x14ac:dyDescent="0.2">
      <c r="A657" s="63"/>
      <c r="B657" s="63"/>
      <c r="C657" s="63"/>
      <c r="D657" s="63"/>
      <c r="E657" s="63"/>
      <c r="F657" s="63"/>
      <c r="G657" s="63"/>
      <c r="H657" s="63"/>
      <c r="I657" s="63"/>
      <c r="J657" s="63"/>
      <c r="K657" s="63"/>
      <c r="L657" s="63"/>
      <c r="M657" s="63"/>
      <c r="N657" s="63"/>
      <c r="O657" s="63"/>
      <c r="P657" s="63"/>
      <c r="Q657" s="63"/>
      <c r="R657" s="63"/>
      <c r="S657" s="63"/>
      <c r="T657" s="63"/>
      <c r="U657" s="63"/>
      <c r="V657" s="63"/>
      <c r="W657" s="63"/>
      <c r="X657" s="63"/>
      <c r="Y657" s="63"/>
      <c r="Z657" s="63"/>
      <c r="AA657" s="63"/>
      <c r="AB657" s="63"/>
      <c r="AC657" s="63"/>
      <c r="AD657" s="63"/>
      <c r="AE657" s="63"/>
      <c r="AF657" s="63"/>
      <c r="AG657" s="63"/>
      <c r="AH657" s="63"/>
      <c r="AI657" s="63"/>
      <c r="AJ657" s="63"/>
      <c r="AK657" s="63"/>
      <c r="AL657" s="63"/>
      <c r="AM657" s="63"/>
      <c r="AN657" s="63"/>
      <c r="AO657" s="63"/>
      <c r="AP657" s="63"/>
      <c r="AQ657" s="63"/>
      <c r="AR657" s="63"/>
      <c r="AS657" s="63"/>
      <c r="AT657" s="63"/>
      <c r="AU657" s="63"/>
      <c r="AV657" s="63"/>
      <c r="AW657" s="63"/>
      <c r="AX657" s="63"/>
      <c r="AY657" s="63"/>
      <c r="AZ657" s="63"/>
      <c r="BA657" s="63"/>
      <c r="BB657" s="63"/>
      <c r="BC657" s="63"/>
      <c r="BD657" s="63"/>
      <c r="BE657" s="63"/>
      <c r="BF657" s="63"/>
      <c r="BG657" s="63"/>
      <c r="BH657" s="63"/>
      <c r="BI657" s="63"/>
      <c r="BJ657" s="63"/>
      <c r="BK657" s="63"/>
      <c r="BL657" s="63"/>
    </row>
    <row r="658" spans="1:64" ht="15.75" customHeight="1" x14ac:dyDescent="0.2">
      <c r="A658" s="63"/>
      <c r="B658" s="63"/>
      <c r="C658" s="63"/>
      <c r="D658" s="63"/>
      <c r="E658" s="63"/>
      <c r="F658" s="63"/>
      <c r="G658" s="63"/>
      <c r="H658" s="63"/>
      <c r="I658" s="63"/>
      <c r="J658" s="63"/>
      <c r="K658" s="63"/>
      <c r="L658" s="63"/>
      <c r="M658" s="63"/>
      <c r="N658" s="63"/>
      <c r="O658" s="63"/>
      <c r="P658" s="63"/>
      <c r="Q658" s="63"/>
      <c r="R658" s="63"/>
      <c r="S658" s="63"/>
      <c r="T658" s="63"/>
      <c r="U658" s="63"/>
      <c r="V658" s="63"/>
      <c r="W658" s="63"/>
      <c r="X658" s="63"/>
      <c r="Y658" s="63"/>
      <c r="Z658" s="63"/>
      <c r="AA658" s="63"/>
      <c r="AB658" s="63"/>
      <c r="AC658" s="63"/>
      <c r="AD658" s="63"/>
      <c r="AE658" s="63"/>
      <c r="AF658" s="63"/>
      <c r="AG658" s="63"/>
      <c r="AH658" s="63"/>
      <c r="AI658" s="63"/>
      <c r="AJ658" s="63"/>
      <c r="AK658" s="63"/>
      <c r="AL658" s="63"/>
      <c r="AM658" s="63"/>
      <c r="AN658" s="63"/>
      <c r="AO658" s="63"/>
      <c r="AP658" s="63"/>
      <c r="AQ658" s="63"/>
      <c r="AR658" s="63"/>
      <c r="AS658" s="63"/>
      <c r="AT658" s="63"/>
      <c r="AU658" s="63"/>
      <c r="AV658" s="63"/>
      <c r="AW658" s="63"/>
      <c r="AX658" s="63"/>
      <c r="AY658" s="63"/>
      <c r="AZ658" s="63"/>
      <c r="BA658" s="63"/>
      <c r="BB658" s="63"/>
      <c r="BC658" s="63"/>
      <c r="BD658" s="63"/>
      <c r="BE658" s="63"/>
      <c r="BF658" s="63"/>
      <c r="BG658" s="63"/>
      <c r="BH658" s="63"/>
      <c r="BI658" s="63"/>
      <c r="BJ658" s="63"/>
      <c r="BK658" s="63"/>
      <c r="BL658" s="63"/>
    </row>
    <row r="659" spans="1:64" ht="15.75" customHeight="1" x14ac:dyDescent="0.2">
      <c r="A659" s="63"/>
      <c r="B659" s="63"/>
      <c r="C659" s="63"/>
      <c r="D659" s="63"/>
      <c r="E659" s="63"/>
      <c r="F659" s="63"/>
      <c r="G659" s="63"/>
      <c r="H659" s="63"/>
      <c r="I659" s="63"/>
      <c r="J659" s="63"/>
      <c r="K659" s="63"/>
      <c r="L659" s="63"/>
      <c r="M659" s="63"/>
      <c r="N659" s="63"/>
      <c r="O659" s="63"/>
      <c r="P659" s="63"/>
      <c r="Q659" s="63"/>
      <c r="R659" s="63"/>
      <c r="S659" s="63"/>
      <c r="T659" s="63"/>
      <c r="U659" s="63"/>
      <c r="V659" s="63"/>
      <c r="W659" s="63"/>
      <c r="X659" s="63"/>
      <c r="Y659" s="63"/>
      <c r="Z659" s="63"/>
      <c r="AA659" s="63"/>
      <c r="AB659" s="63"/>
      <c r="AC659" s="63"/>
      <c r="AD659" s="63"/>
      <c r="AE659" s="63"/>
      <c r="AF659" s="63"/>
      <c r="AG659" s="63"/>
      <c r="AH659" s="63"/>
      <c r="AI659" s="63"/>
      <c r="AJ659" s="63"/>
      <c r="AK659" s="63"/>
      <c r="AL659" s="63"/>
      <c r="AM659" s="63"/>
      <c r="AN659" s="63"/>
      <c r="AO659" s="63"/>
      <c r="AP659" s="63"/>
      <c r="AQ659" s="63"/>
      <c r="AR659" s="63"/>
      <c r="AS659" s="63"/>
      <c r="AT659" s="63"/>
      <c r="AU659" s="63"/>
      <c r="AV659" s="63"/>
      <c r="AW659" s="63"/>
      <c r="AX659" s="63"/>
      <c r="AY659" s="63"/>
      <c r="AZ659" s="63"/>
      <c r="BA659" s="63"/>
      <c r="BB659" s="63"/>
      <c r="BC659" s="63"/>
      <c r="BD659" s="63"/>
      <c r="BE659" s="63"/>
      <c r="BF659" s="63"/>
      <c r="BG659" s="63"/>
      <c r="BH659" s="63"/>
      <c r="BI659" s="63"/>
      <c r="BJ659" s="63"/>
      <c r="BK659" s="63"/>
      <c r="BL659" s="63"/>
    </row>
    <row r="660" spans="1:64" ht="15.75" customHeight="1" x14ac:dyDescent="0.2">
      <c r="A660" s="63"/>
      <c r="B660" s="63"/>
      <c r="C660" s="63"/>
      <c r="D660" s="63"/>
      <c r="E660" s="63"/>
      <c r="F660" s="63"/>
      <c r="G660" s="63"/>
      <c r="H660" s="63"/>
      <c r="I660" s="63"/>
      <c r="J660" s="63"/>
      <c r="K660" s="63"/>
      <c r="L660" s="63"/>
      <c r="M660" s="63"/>
      <c r="N660" s="63"/>
      <c r="O660" s="63"/>
      <c r="P660" s="63"/>
      <c r="Q660" s="63"/>
      <c r="R660" s="63"/>
      <c r="S660" s="63"/>
      <c r="T660" s="63"/>
      <c r="U660" s="63"/>
      <c r="V660" s="63"/>
      <c r="W660" s="63"/>
      <c r="X660" s="63"/>
      <c r="Y660" s="63"/>
      <c r="Z660" s="63"/>
      <c r="AA660" s="63"/>
      <c r="AB660" s="63"/>
      <c r="AC660" s="63"/>
      <c r="AD660" s="63"/>
      <c r="AE660" s="63"/>
      <c r="AF660" s="63"/>
      <c r="AG660" s="63"/>
      <c r="AH660" s="63"/>
      <c r="AI660" s="63"/>
      <c r="AJ660" s="63"/>
      <c r="AK660" s="63"/>
      <c r="AL660" s="63"/>
      <c r="AM660" s="63"/>
      <c r="AN660" s="63"/>
      <c r="AO660" s="63"/>
      <c r="AP660" s="63"/>
      <c r="AQ660" s="63"/>
      <c r="AR660" s="63"/>
      <c r="AS660" s="63"/>
      <c r="AT660" s="63"/>
      <c r="AU660" s="63"/>
      <c r="AV660" s="63"/>
      <c r="AW660" s="63"/>
      <c r="AX660" s="63"/>
      <c r="AY660" s="63"/>
      <c r="AZ660" s="63"/>
      <c r="BA660" s="63"/>
      <c r="BB660" s="63"/>
      <c r="BC660" s="63"/>
      <c r="BD660" s="63"/>
      <c r="BE660" s="63"/>
      <c r="BF660" s="63"/>
      <c r="BG660" s="63"/>
      <c r="BH660" s="63"/>
      <c r="BI660" s="63"/>
      <c r="BJ660" s="63"/>
      <c r="BK660" s="63"/>
      <c r="BL660" s="63"/>
    </row>
    <row r="661" spans="1:64" ht="15.75" customHeight="1" x14ac:dyDescent="0.2">
      <c r="A661" s="63"/>
      <c r="B661" s="63"/>
      <c r="C661" s="63"/>
      <c r="D661" s="63"/>
      <c r="E661" s="63"/>
      <c r="F661" s="63"/>
      <c r="G661" s="63"/>
      <c r="H661" s="63"/>
      <c r="I661" s="63"/>
      <c r="J661" s="63"/>
      <c r="K661" s="63"/>
      <c r="L661" s="63"/>
      <c r="M661" s="63"/>
      <c r="N661" s="63"/>
      <c r="O661" s="63"/>
      <c r="P661" s="63"/>
      <c r="Q661" s="63"/>
      <c r="R661" s="63"/>
      <c r="S661" s="63"/>
      <c r="T661" s="63"/>
      <c r="U661" s="63"/>
      <c r="V661" s="63"/>
      <c r="W661" s="63"/>
      <c r="X661" s="63"/>
      <c r="Y661" s="63"/>
      <c r="Z661" s="63"/>
      <c r="AA661" s="63"/>
      <c r="AB661" s="63"/>
      <c r="AC661" s="63"/>
      <c r="AD661" s="63"/>
      <c r="AE661" s="63"/>
      <c r="AF661" s="63"/>
      <c r="AG661" s="63"/>
      <c r="AH661" s="63"/>
      <c r="AI661" s="63"/>
      <c r="AJ661" s="63"/>
      <c r="AK661" s="63"/>
      <c r="AL661" s="63"/>
      <c r="AM661" s="63"/>
      <c r="AN661" s="63"/>
      <c r="AO661" s="63"/>
      <c r="AP661" s="63"/>
      <c r="AQ661" s="63"/>
      <c r="AR661" s="63"/>
      <c r="AS661" s="63"/>
      <c r="AT661" s="63"/>
      <c r="AU661" s="63"/>
      <c r="AV661" s="63"/>
      <c r="AW661" s="63"/>
      <c r="AX661" s="63"/>
      <c r="AY661" s="63"/>
      <c r="AZ661" s="63"/>
      <c r="BA661" s="63"/>
      <c r="BB661" s="63"/>
      <c r="BC661" s="63"/>
      <c r="BD661" s="63"/>
      <c r="BE661" s="63"/>
      <c r="BF661" s="63"/>
      <c r="BG661" s="63"/>
      <c r="BH661" s="63"/>
      <c r="BI661" s="63"/>
      <c r="BJ661" s="63"/>
      <c r="BK661" s="63"/>
      <c r="BL661" s="63"/>
    </row>
    <row r="662" spans="1:64" ht="15.75" customHeight="1" x14ac:dyDescent="0.2">
      <c r="A662" s="63"/>
      <c r="B662" s="63"/>
      <c r="C662" s="63"/>
      <c r="D662" s="63"/>
      <c r="E662" s="63"/>
      <c r="F662" s="63"/>
      <c r="G662" s="63"/>
      <c r="H662" s="63"/>
      <c r="I662" s="63"/>
      <c r="J662" s="63"/>
      <c r="K662" s="63"/>
      <c r="L662" s="63"/>
      <c r="M662" s="63"/>
      <c r="N662" s="63"/>
      <c r="O662" s="63"/>
      <c r="P662" s="63"/>
      <c r="Q662" s="63"/>
      <c r="R662" s="63"/>
      <c r="S662" s="63"/>
      <c r="T662" s="63"/>
      <c r="U662" s="63"/>
      <c r="V662" s="63"/>
      <c r="W662" s="63"/>
      <c r="X662" s="63"/>
      <c r="Y662" s="63"/>
      <c r="Z662" s="63"/>
      <c r="AA662" s="63"/>
      <c r="AB662" s="63"/>
      <c r="AC662" s="63"/>
      <c r="AD662" s="63"/>
      <c r="AE662" s="63"/>
      <c r="AF662" s="63"/>
      <c r="AG662" s="63"/>
      <c r="AH662" s="63"/>
      <c r="AI662" s="63"/>
      <c r="AJ662" s="63"/>
      <c r="AK662" s="63"/>
      <c r="AL662" s="63"/>
      <c r="AM662" s="63"/>
      <c r="AN662" s="63"/>
      <c r="AO662" s="63"/>
      <c r="AP662" s="63"/>
      <c r="AQ662" s="63"/>
      <c r="AR662" s="63"/>
      <c r="AS662" s="63"/>
      <c r="AT662" s="63"/>
      <c r="AU662" s="63"/>
      <c r="AV662" s="63"/>
      <c r="AW662" s="63"/>
      <c r="AX662" s="63"/>
      <c r="AY662" s="63"/>
      <c r="AZ662" s="63"/>
      <c r="BA662" s="63"/>
      <c r="BB662" s="63"/>
      <c r="BC662" s="63"/>
      <c r="BD662" s="63"/>
      <c r="BE662" s="63"/>
      <c r="BF662" s="63"/>
      <c r="BG662" s="63"/>
      <c r="BH662" s="63"/>
      <c r="BI662" s="63"/>
      <c r="BJ662" s="63"/>
      <c r="BK662" s="63"/>
      <c r="BL662" s="63"/>
    </row>
    <row r="663" spans="1:64" ht="15.75" customHeight="1" x14ac:dyDescent="0.2">
      <c r="A663" s="63"/>
      <c r="B663" s="63"/>
      <c r="C663" s="63"/>
      <c r="D663" s="63"/>
      <c r="E663" s="63"/>
      <c r="F663" s="63"/>
      <c r="G663" s="63"/>
      <c r="H663" s="63"/>
      <c r="I663" s="63"/>
      <c r="J663" s="63"/>
      <c r="K663" s="63"/>
      <c r="L663" s="63"/>
      <c r="M663" s="63"/>
      <c r="N663" s="63"/>
      <c r="O663" s="63"/>
      <c r="P663" s="63"/>
      <c r="Q663" s="63"/>
      <c r="R663" s="63"/>
      <c r="S663" s="63"/>
      <c r="T663" s="63"/>
      <c r="U663" s="63"/>
      <c r="V663" s="63"/>
      <c r="W663" s="63"/>
      <c r="X663" s="63"/>
      <c r="Y663" s="63"/>
      <c r="Z663" s="63"/>
      <c r="AA663" s="63"/>
      <c r="AB663" s="63"/>
      <c r="AC663" s="63"/>
      <c r="AD663" s="63"/>
      <c r="AE663" s="63"/>
      <c r="AF663" s="63"/>
      <c r="AG663" s="63"/>
      <c r="AH663" s="63"/>
      <c r="AI663" s="63"/>
      <c r="AJ663" s="63"/>
      <c r="AK663" s="63"/>
      <c r="AL663" s="63"/>
      <c r="AM663" s="63"/>
      <c r="AN663" s="63"/>
      <c r="AO663" s="63"/>
      <c r="AP663" s="63"/>
      <c r="AQ663" s="63"/>
      <c r="AR663" s="63"/>
      <c r="AS663" s="63"/>
      <c r="AT663" s="63"/>
      <c r="AU663" s="63"/>
      <c r="AV663" s="63"/>
      <c r="AW663" s="63"/>
      <c r="AX663" s="63"/>
      <c r="AY663" s="63"/>
      <c r="AZ663" s="63"/>
      <c r="BA663" s="63"/>
      <c r="BB663" s="63"/>
      <c r="BC663" s="63"/>
      <c r="BD663" s="63"/>
      <c r="BE663" s="63"/>
      <c r="BF663" s="63"/>
      <c r="BG663" s="63"/>
      <c r="BH663" s="63"/>
      <c r="BI663" s="63"/>
      <c r="BJ663" s="63"/>
      <c r="BK663" s="63"/>
      <c r="BL663" s="63"/>
    </row>
    <row r="664" spans="1:64" ht="15.75" customHeight="1" x14ac:dyDescent="0.2">
      <c r="A664" s="63"/>
      <c r="B664" s="63"/>
      <c r="C664" s="63"/>
      <c r="D664" s="63"/>
      <c r="E664" s="63"/>
      <c r="F664" s="63"/>
      <c r="G664" s="63"/>
      <c r="H664" s="63"/>
      <c r="I664" s="63"/>
      <c r="J664" s="63"/>
      <c r="K664" s="63"/>
      <c r="L664" s="63"/>
      <c r="M664" s="63"/>
      <c r="N664" s="63"/>
      <c r="O664" s="63"/>
      <c r="P664" s="63"/>
      <c r="Q664" s="63"/>
      <c r="R664" s="63"/>
      <c r="S664" s="63"/>
      <c r="T664" s="63"/>
      <c r="U664" s="63"/>
      <c r="V664" s="63"/>
      <c r="W664" s="63"/>
      <c r="X664" s="63"/>
      <c r="Y664" s="63"/>
      <c r="Z664" s="63"/>
      <c r="AA664" s="63"/>
      <c r="AB664" s="63"/>
      <c r="AC664" s="63"/>
      <c r="AD664" s="63"/>
      <c r="AE664" s="63"/>
      <c r="AF664" s="63"/>
      <c r="AG664" s="63"/>
      <c r="AH664" s="63"/>
      <c r="AI664" s="63"/>
      <c r="AJ664" s="63"/>
      <c r="AK664" s="63"/>
      <c r="AL664" s="63"/>
      <c r="AM664" s="63"/>
      <c r="AN664" s="63"/>
      <c r="AO664" s="63"/>
      <c r="AP664" s="63"/>
      <c r="AQ664" s="63"/>
      <c r="AR664" s="63"/>
      <c r="AS664" s="63"/>
      <c r="AT664" s="63"/>
      <c r="AU664" s="63"/>
      <c r="AV664" s="63"/>
      <c r="AW664" s="63"/>
      <c r="AX664" s="63"/>
      <c r="AY664" s="63"/>
      <c r="AZ664" s="63"/>
      <c r="BA664" s="63"/>
      <c r="BB664" s="63"/>
      <c r="BC664" s="63"/>
      <c r="BD664" s="63"/>
      <c r="BE664" s="63"/>
      <c r="BF664" s="63"/>
      <c r="BG664" s="63"/>
      <c r="BH664" s="63"/>
      <c r="BI664" s="63"/>
      <c r="BJ664" s="63"/>
      <c r="BK664" s="63"/>
      <c r="BL664" s="63"/>
    </row>
    <row r="665" spans="1:64" ht="15.75" customHeight="1" x14ac:dyDescent="0.2">
      <c r="A665" s="63"/>
      <c r="B665" s="63"/>
      <c r="C665" s="63"/>
      <c r="D665" s="63"/>
      <c r="E665" s="63"/>
      <c r="F665" s="63"/>
      <c r="G665" s="63"/>
      <c r="H665" s="63"/>
      <c r="I665" s="63"/>
      <c r="J665" s="63"/>
      <c r="K665" s="63"/>
      <c r="L665" s="63"/>
      <c r="M665" s="63"/>
      <c r="N665" s="63"/>
      <c r="O665" s="63"/>
      <c r="P665" s="63"/>
      <c r="Q665" s="63"/>
      <c r="R665" s="63"/>
      <c r="S665" s="63"/>
      <c r="T665" s="63"/>
      <c r="U665" s="63"/>
      <c r="V665" s="63"/>
      <c r="W665" s="63"/>
      <c r="X665" s="63"/>
      <c r="Y665" s="63"/>
      <c r="Z665" s="63"/>
      <c r="AA665" s="63"/>
      <c r="AB665" s="63"/>
      <c r="AC665" s="63"/>
      <c r="AD665" s="63"/>
      <c r="AE665" s="63"/>
      <c r="AF665" s="63"/>
      <c r="AG665" s="63"/>
      <c r="AH665" s="63"/>
      <c r="AI665" s="63"/>
      <c r="AJ665" s="63"/>
      <c r="AK665" s="63"/>
      <c r="AL665" s="63"/>
      <c r="AM665" s="63"/>
      <c r="AN665" s="63"/>
      <c r="AO665" s="63"/>
      <c r="AP665" s="63"/>
      <c r="AQ665" s="63"/>
      <c r="AR665" s="63"/>
      <c r="AS665" s="63"/>
      <c r="AT665" s="63"/>
      <c r="AU665" s="63"/>
      <c r="AV665" s="63"/>
      <c r="AW665" s="63"/>
      <c r="AX665" s="63"/>
      <c r="AY665" s="63"/>
      <c r="AZ665" s="63"/>
      <c r="BA665" s="63"/>
      <c r="BB665" s="63"/>
      <c r="BC665" s="63"/>
      <c r="BD665" s="63"/>
      <c r="BE665" s="63"/>
      <c r="BF665" s="63"/>
      <c r="BG665" s="63"/>
      <c r="BH665" s="63"/>
      <c r="BI665" s="63"/>
      <c r="BJ665" s="63"/>
      <c r="BK665" s="63"/>
      <c r="BL665" s="63"/>
    </row>
    <row r="666" spans="1:64" ht="15.75" customHeight="1" x14ac:dyDescent="0.2">
      <c r="A666" s="63"/>
      <c r="B666" s="63"/>
      <c r="C666" s="63"/>
      <c r="D666" s="63"/>
      <c r="E666" s="63"/>
      <c r="F666" s="63"/>
      <c r="G666" s="63"/>
      <c r="H666" s="63"/>
      <c r="I666" s="63"/>
      <c r="J666" s="63"/>
      <c r="K666" s="63"/>
      <c r="L666" s="63"/>
      <c r="M666" s="63"/>
      <c r="N666" s="63"/>
      <c r="O666" s="63"/>
      <c r="P666" s="63"/>
      <c r="Q666" s="63"/>
      <c r="R666" s="63"/>
      <c r="S666" s="63"/>
      <c r="T666" s="63"/>
      <c r="U666" s="63"/>
      <c r="V666" s="63"/>
      <c r="W666" s="63"/>
      <c r="X666" s="63"/>
      <c r="Y666" s="63"/>
      <c r="Z666" s="63"/>
      <c r="AA666" s="63"/>
      <c r="AB666" s="63"/>
      <c r="AC666" s="63"/>
      <c r="AD666" s="63"/>
      <c r="AE666" s="63"/>
      <c r="AF666" s="63"/>
      <c r="AG666" s="63"/>
      <c r="AH666" s="63"/>
      <c r="AI666" s="63"/>
      <c r="AJ666" s="63"/>
      <c r="AK666" s="63"/>
      <c r="AL666" s="63"/>
      <c r="AM666" s="63"/>
      <c r="AN666" s="63"/>
      <c r="AO666" s="63"/>
      <c r="AP666" s="63"/>
      <c r="AQ666" s="63"/>
      <c r="AR666" s="63"/>
      <c r="AS666" s="63"/>
      <c r="AT666" s="63"/>
      <c r="AU666" s="63"/>
      <c r="AV666" s="63"/>
      <c r="AW666" s="63"/>
      <c r="AX666" s="63"/>
      <c r="AY666" s="63"/>
      <c r="AZ666" s="63"/>
      <c r="BA666" s="63"/>
      <c r="BB666" s="63"/>
      <c r="BC666" s="63"/>
      <c r="BD666" s="63"/>
      <c r="BE666" s="63"/>
      <c r="BF666" s="63"/>
      <c r="BG666" s="63"/>
      <c r="BH666" s="63"/>
      <c r="BI666" s="63"/>
      <c r="BJ666" s="63"/>
      <c r="BK666" s="63"/>
      <c r="BL666" s="63"/>
    </row>
    <row r="667" spans="1:64" ht="15.75" customHeight="1" x14ac:dyDescent="0.2">
      <c r="A667" s="63"/>
      <c r="B667" s="63"/>
      <c r="C667" s="63"/>
      <c r="D667" s="63"/>
      <c r="E667" s="63"/>
      <c r="F667" s="63"/>
      <c r="G667" s="63"/>
      <c r="H667" s="63"/>
      <c r="I667" s="63"/>
      <c r="J667" s="63"/>
      <c r="K667" s="63"/>
      <c r="L667" s="63"/>
      <c r="M667" s="63"/>
      <c r="N667" s="63"/>
      <c r="O667" s="63"/>
      <c r="P667" s="63"/>
      <c r="Q667" s="63"/>
      <c r="R667" s="63"/>
      <c r="S667" s="63"/>
      <c r="T667" s="63"/>
      <c r="U667" s="63"/>
      <c r="V667" s="63"/>
      <c r="W667" s="63"/>
      <c r="X667" s="63"/>
      <c r="Y667" s="63"/>
      <c r="Z667" s="63"/>
      <c r="AA667" s="63"/>
      <c r="AB667" s="63"/>
      <c r="AC667" s="63"/>
      <c r="AD667" s="63"/>
      <c r="AE667" s="63"/>
      <c r="AF667" s="63"/>
      <c r="AG667" s="63"/>
      <c r="AH667" s="63"/>
      <c r="AI667" s="63"/>
      <c r="AJ667" s="63"/>
      <c r="AK667" s="63"/>
      <c r="AL667" s="63"/>
      <c r="AM667" s="63"/>
      <c r="AN667" s="63"/>
      <c r="AO667" s="63"/>
      <c r="AP667" s="63"/>
      <c r="AQ667" s="63"/>
      <c r="AR667" s="63"/>
      <c r="AS667" s="63"/>
      <c r="AT667" s="63"/>
      <c r="AU667" s="63"/>
      <c r="AV667" s="63"/>
      <c r="AW667" s="63"/>
      <c r="AX667" s="63"/>
      <c r="AY667" s="63"/>
      <c r="AZ667" s="63"/>
      <c r="BA667" s="63"/>
      <c r="BB667" s="63"/>
      <c r="BC667" s="63"/>
      <c r="BD667" s="63"/>
      <c r="BE667" s="63"/>
      <c r="BF667" s="63"/>
      <c r="BG667" s="63"/>
      <c r="BH667" s="63"/>
      <c r="BI667" s="63"/>
      <c r="BJ667" s="63"/>
      <c r="BK667" s="63"/>
      <c r="BL667" s="63"/>
    </row>
    <row r="668" spans="1:64" ht="15.75" customHeight="1" x14ac:dyDescent="0.2">
      <c r="A668" s="63"/>
      <c r="B668" s="63"/>
      <c r="C668" s="63"/>
      <c r="D668" s="63"/>
      <c r="E668" s="63"/>
      <c r="F668" s="63"/>
      <c r="G668" s="63"/>
      <c r="H668" s="63"/>
      <c r="I668" s="63"/>
      <c r="J668" s="63"/>
      <c r="K668" s="63"/>
      <c r="L668" s="63"/>
      <c r="M668" s="63"/>
      <c r="N668" s="63"/>
      <c r="O668" s="63"/>
      <c r="P668" s="63"/>
      <c r="Q668" s="63"/>
      <c r="R668" s="63"/>
      <c r="S668" s="63"/>
      <c r="T668" s="63"/>
      <c r="U668" s="63"/>
      <c r="V668" s="63"/>
      <c r="W668" s="63"/>
      <c r="X668" s="63"/>
      <c r="Y668" s="63"/>
      <c r="Z668" s="63"/>
      <c r="AA668" s="63"/>
      <c r="AB668" s="63"/>
      <c r="AC668" s="63"/>
      <c r="AD668" s="63"/>
      <c r="AE668" s="63"/>
      <c r="AF668" s="63"/>
      <c r="AG668" s="63"/>
      <c r="AH668" s="63"/>
      <c r="AI668" s="63"/>
      <c r="AJ668" s="63"/>
      <c r="AK668" s="63"/>
      <c r="AL668" s="63"/>
      <c r="AM668" s="63"/>
      <c r="AN668" s="63"/>
      <c r="AO668" s="63"/>
      <c r="AP668" s="63"/>
      <c r="AQ668" s="63"/>
      <c r="AR668" s="63"/>
      <c r="AS668" s="63"/>
      <c r="AT668" s="63"/>
      <c r="AU668" s="63"/>
      <c r="AV668" s="63"/>
      <c r="AW668" s="63"/>
      <c r="AX668" s="63"/>
      <c r="AY668" s="63"/>
      <c r="AZ668" s="63"/>
      <c r="BA668" s="63"/>
      <c r="BB668" s="63"/>
      <c r="BC668" s="63"/>
      <c r="BD668" s="63"/>
      <c r="BE668" s="63"/>
      <c r="BF668" s="63"/>
      <c r="BG668" s="63"/>
      <c r="BH668" s="63"/>
      <c r="BI668" s="63"/>
      <c r="BJ668" s="63"/>
      <c r="BK668" s="63"/>
      <c r="BL668" s="63"/>
    </row>
    <row r="669" spans="1:64" ht="15.75" customHeight="1" x14ac:dyDescent="0.2">
      <c r="A669" s="63"/>
      <c r="B669" s="63"/>
      <c r="C669" s="63"/>
      <c r="D669" s="63"/>
      <c r="E669" s="63"/>
      <c r="F669" s="63"/>
      <c r="G669" s="63"/>
      <c r="H669" s="63"/>
      <c r="I669" s="63"/>
      <c r="J669" s="63"/>
      <c r="K669" s="63"/>
      <c r="L669" s="63"/>
      <c r="M669" s="63"/>
      <c r="N669" s="63"/>
      <c r="O669" s="63"/>
      <c r="P669" s="63"/>
      <c r="Q669" s="63"/>
      <c r="R669" s="63"/>
      <c r="S669" s="63"/>
      <c r="T669" s="63"/>
      <c r="U669" s="63"/>
      <c r="V669" s="63"/>
      <c r="W669" s="63"/>
      <c r="X669" s="63"/>
      <c r="Y669" s="63"/>
      <c r="Z669" s="63"/>
      <c r="AA669" s="63"/>
      <c r="AB669" s="63"/>
      <c r="AC669" s="63"/>
      <c r="AD669" s="63"/>
      <c r="AE669" s="63"/>
      <c r="AF669" s="63"/>
      <c r="AG669" s="63"/>
      <c r="AH669" s="63"/>
      <c r="AI669" s="63"/>
      <c r="AJ669" s="63"/>
      <c r="AK669" s="63"/>
      <c r="AL669" s="63"/>
      <c r="AM669" s="63"/>
      <c r="AN669" s="63"/>
      <c r="AO669" s="63"/>
      <c r="AP669" s="63"/>
      <c r="AQ669" s="63"/>
      <c r="AR669" s="63"/>
      <c r="AS669" s="63"/>
      <c r="AT669" s="63"/>
      <c r="AU669" s="63"/>
      <c r="AV669" s="63"/>
      <c r="AW669" s="63"/>
      <c r="AX669" s="63"/>
      <c r="AY669" s="63"/>
      <c r="AZ669" s="63"/>
      <c r="BA669" s="63"/>
      <c r="BB669" s="63"/>
      <c r="BC669" s="63"/>
      <c r="BD669" s="63"/>
      <c r="BE669" s="63"/>
      <c r="BF669" s="63"/>
      <c r="BG669" s="63"/>
      <c r="BH669" s="63"/>
      <c r="BI669" s="63"/>
      <c r="BJ669" s="63"/>
      <c r="BK669" s="63"/>
      <c r="BL669" s="63"/>
    </row>
    <row r="670" spans="1:64" ht="15.75" customHeight="1" x14ac:dyDescent="0.2">
      <c r="A670" s="63"/>
      <c r="B670" s="63"/>
      <c r="C670" s="63"/>
      <c r="D670" s="63"/>
      <c r="E670" s="63"/>
      <c r="F670" s="63"/>
      <c r="G670" s="63"/>
      <c r="H670" s="63"/>
      <c r="I670" s="63"/>
      <c r="J670" s="63"/>
      <c r="K670" s="63"/>
      <c r="L670" s="63"/>
      <c r="M670" s="63"/>
      <c r="N670" s="63"/>
      <c r="O670" s="63"/>
      <c r="P670" s="63"/>
      <c r="Q670" s="63"/>
      <c r="R670" s="63"/>
      <c r="S670" s="63"/>
      <c r="T670" s="63"/>
      <c r="U670" s="63"/>
      <c r="V670" s="63"/>
      <c r="W670" s="63"/>
      <c r="X670" s="63"/>
      <c r="Y670" s="63"/>
      <c r="Z670" s="63"/>
      <c r="AA670" s="63"/>
      <c r="AB670" s="63"/>
      <c r="AC670" s="63"/>
      <c r="AD670" s="63"/>
      <c r="AE670" s="63"/>
      <c r="AF670" s="63"/>
      <c r="AG670" s="63"/>
      <c r="AH670" s="63"/>
      <c r="AI670" s="63"/>
      <c r="AJ670" s="63"/>
      <c r="AK670" s="63"/>
      <c r="AL670" s="63"/>
      <c r="AM670" s="63"/>
      <c r="AN670" s="63"/>
      <c r="AO670" s="63"/>
      <c r="AP670" s="63"/>
      <c r="AQ670" s="63"/>
      <c r="AR670" s="63"/>
      <c r="AS670" s="63"/>
      <c r="AT670" s="63"/>
      <c r="AU670" s="63"/>
      <c r="AV670" s="63"/>
      <c r="AW670" s="63"/>
      <c r="AX670" s="63"/>
      <c r="AY670" s="63"/>
      <c r="AZ670" s="63"/>
      <c r="BA670" s="63"/>
      <c r="BB670" s="63"/>
      <c r="BC670" s="63"/>
      <c r="BD670" s="63"/>
      <c r="BE670" s="63"/>
      <c r="BF670" s="63"/>
      <c r="BG670" s="63"/>
      <c r="BH670" s="63"/>
      <c r="BI670" s="63"/>
      <c r="BJ670" s="63"/>
      <c r="BK670" s="63"/>
      <c r="BL670" s="63"/>
    </row>
    <row r="671" spans="1:64" ht="15.75" customHeight="1" x14ac:dyDescent="0.2">
      <c r="A671" s="63"/>
      <c r="B671" s="63"/>
      <c r="C671" s="63"/>
      <c r="D671" s="63"/>
      <c r="E671" s="63"/>
      <c r="F671" s="63"/>
      <c r="G671" s="63"/>
      <c r="H671" s="63"/>
      <c r="I671" s="63"/>
      <c r="J671" s="63"/>
      <c r="K671" s="63"/>
      <c r="L671" s="63"/>
      <c r="M671" s="63"/>
      <c r="N671" s="63"/>
      <c r="O671" s="63"/>
      <c r="P671" s="63"/>
      <c r="Q671" s="63"/>
      <c r="R671" s="63"/>
      <c r="S671" s="63"/>
      <c r="T671" s="63"/>
      <c r="U671" s="63"/>
      <c r="V671" s="63"/>
      <c r="W671" s="63"/>
      <c r="X671" s="63"/>
      <c r="Y671" s="63"/>
      <c r="Z671" s="63"/>
      <c r="AA671" s="63"/>
      <c r="AB671" s="63"/>
      <c r="AC671" s="63"/>
      <c r="AD671" s="63"/>
      <c r="AE671" s="63"/>
      <c r="AF671" s="63"/>
      <c r="AG671" s="63"/>
      <c r="AH671" s="63"/>
      <c r="AI671" s="63"/>
      <c r="AJ671" s="63"/>
      <c r="AK671" s="63"/>
      <c r="AL671" s="63"/>
      <c r="AM671" s="63"/>
      <c r="AN671" s="63"/>
      <c r="AO671" s="63"/>
      <c r="AP671" s="63"/>
      <c r="AQ671" s="63"/>
      <c r="AR671" s="63"/>
      <c r="AS671" s="63"/>
      <c r="AT671" s="63"/>
      <c r="AU671" s="63"/>
      <c r="AV671" s="63"/>
      <c r="AW671" s="63"/>
      <c r="AX671" s="63"/>
      <c r="AY671" s="63"/>
      <c r="AZ671" s="63"/>
      <c r="BA671" s="63"/>
      <c r="BB671" s="63"/>
      <c r="BC671" s="63"/>
      <c r="BD671" s="63"/>
      <c r="BE671" s="63"/>
      <c r="BF671" s="63"/>
      <c r="BG671" s="63"/>
      <c r="BH671" s="63"/>
      <c r="BI671" s="63"/>
      <c r="BJ671" s="63"/>
      <c r="BK671" s="63"/>
      <c r="BL671" s="63"/>
    </row>
    <row r="672" spans="1:64" ht="15.75" customHeight="1" x14ac:dyDescent="0.2">
      <c r="A672" s="63"/>
      <c r="B672" s="63"/>
      <c r="C672" s="63"/>
      <c r="D672" s="63"/>
      <c r="E672" s="63"/>
      <c r="F672" s="63"/>
      <c r="G672" s="63"/>
      <c r="H672" s="63"/>
      <c r="I672" s="63"/>
      <c r="J672" s="63"/>
      <c r="K672" s="63"/>
      <c r="L672" s="63"/>
      <c r="M672" s="63"/>
      <c r="N672" s="63"/>
      <c r="O672" s="63"/>
      <c r="P672" s="63"/>
      <c r="Q672" s="63"/>
      <c r="R672" s="63"/>
      <c r="S672" s="63"/>
      <c r="T672" s="63"/>
      <c r="U672" s="63"/>
      <c r="V672" s="63"/>
      <c r="W672" s="63"/>
      <c r="X672" s="63"/>
      <c r="Y672" s="63"/>
      <c r="Z672" s="63"/>
      <c r="AA672" s="63"/>
      <c r="AB672" s="63"/>
      <c r="AC672" s="63"/>
      <c r="AD672" s="63"/>
      <c r="AE672" s="63"/>
      <c r="AF672" s="63"/>
      <c r="AG672" s="63"/>
      <c r="AH672" s="63"/>
      <c r="AI672" s="63"/>
      <c r="AJ672" s="63"/>
      <c r="AK672" s="63"/>
      <c r="AL672" s="63"/>
      <c r="AM672" s="63"/>
      <c r="AN672" s="63"/>
      <c r="AO672" s="63"/>
      <c r="AP672" s="63"/>
      <c r="AQ672" s="63"/>
      <c r="AR672" s="63"/>
      <c r="AS672" s="63"/>
      <c r="AT672" s="63"/>
      <c r="AU672" s="63"/>
      <c r="AV672" s="63"/>
      <c r="AW672" s="63"/>
      <c r="AX672" s="63"/>
      <c r="AY672" s="63"/>
      <c r="AZ672" s="63"/>
      <c r="BA672" s="63"/>
      <c r="BB672" s="63"/>
      <c r="BC672" s="63"/>
      <c r="BD672" s="63"/>
      <c r="BE672" s="63"/>
      <c r="BF672" s="63"/>
      <c r="BG672" s="63"/>
      <c r="BH672" s="63"/>
      <c r="BI672" s="63"/>
      <c r="BJ672" s="63"/>
      <c r="BK672" s="63"/>
      <c r="BL672" s="63"/>
    </row>
    <row r="673" spans="1:64" ht="15.75" customHeight="1" x14ac:dyDescent="0.2">
      <c r="A673" s="63"/>
      <c r="B673" s="63"/>
      <c r="C673" s="63"/>
      <c r="D673" s="63"/>
      <c r="E673" s="63"/>
      <c r="F673" s="63"/>
      <c r="G673" s="63"/>
      <c r="H673" s="63"/>
      <c r="I673" s="63"/>
      <c r="J673" s="63"/>
      <c r="K673" s="63"/>
      <c r="L673" s="63"/>
      <c r="M673" s="63"/>
      <c r="N673" s="63"/>
      <c r="O673" s="63"/>
      <c r="P673" s="63"/>
      <c r="Q673" s="63"/>
      <c r="R673" s="63"/>
      <c r="S673" s="63"/>
      <c r="T673" s="63"/>
      <c r="U673" s="63"/>
      <c r="V673" s="63"/>
      <c r="W673" s="63"/>
      <c r="X673" s="63"/>
      <c r="Y673" s="63"/>
      <c r="Z673" s="63"/>
      <c r="AA673" s="63"/>
      <c r="AB673" s="63"/>
      <c r="AC673" s="63"/>
      <c r="AD673" s="63"/>
      <c r="AE673" s="63"/>
      <c r="AF673" s="63"/>
      <c r="AG673" s="63"/>
      <c r="AH673" s="63"/>
      <c r="AI673" s="63"/>
      <c r="AJ673" s="63"/>
      <c r="AK673" s="63"/>
      <c r="AL673" s="63"/>
      <c r="AM673" s="63"/>
      <c r="AN673" s="63"/>
      <c r="AO673" s="63"/>
      <c r="AP673" s="63"/>
      <c r="AQ673" s="63"/>
      <c r="AR673" s="63"/>
      <c r="AS673" s="63"/>
      <c r="AT673" s="63"/>
      <c r="AU673" s="63"/>
      <c r="AV673" s="63"/>
      <c r="AW673" s="63"/>
      <c r="AX673" s="63"/>
      <c r="AY673" s="63"/>
      <c r="AZ673" s="63"/>
      <c r="BA673" s="63"/>
      <c r="BB673" s="63"/>
      <c r="BC673" s="63"/>
      <c r="BD673" s="63"/>
      <c r="BE673" s="63"/>
      <c r="BF673" s="63"/>
      <c r="BG673" s="63"/>
      <c r="BH673" s="63"/>
      <c r="BI673" s="63"/>
      <c r="BJ673" s="63"/>
      <c r="BK673" s="63"/>
      <c r="BL673" s="63"/>
    </row>
    <row r="674" spans="1:64" ht="15.75" customHeight="1" x14ac:dyDescent="0.2">
      <c r="A674" s="63"/>
      <c r="B674" s="63"/>
      <c r="C674" s="63"/>
      <c r="D674" s="63"/>
      <c r="E674" s="63"/>
      <c r="F674" s="63"/>
      <c r="G674" s="63"/>
      <c r="H674" s="63"/>
      <c r="I674" s="63"/>
      <c r="J674" s="63"/>
      <c r="K674" s="63"/>
      <c r="L674" s="63"/>
      <c r="M674" s="63"/>
      <c r="N674" s="63"/>
      <c r="O674" s="63"/>
      <c r="P674" s="63"/>
      <c r="Q674" s="63"/>
      <c r="R674" s="63"/>
      <c r="S674" s="63"/>
      <c r="T674" s="63"/>
      <c r="U674" s="63"/>
      <c r="V674" s="63"/>
      <c r="W674" s="63"/>
      <c r="X674" s="63"/>
      <c r="Y674" s="63"/>
      <c r="Z674" s="63"/>
      <c r="AA674" s="63"/>
      <c r="AB674" s="63"/>
      <c r="AC674" s="63"/>
      <c r="AD674" s="63"/>
      <c r="AE674" s="63"/>
      <c r="AF674" s="63"/>
      <c r="AG674" s="63"/>
      <c r="AH674" s="63"/>
      <c r="AI674" s="63"/>
      <c r="AJ674" s="63"/>
      <c r="AK674" s="63"/>
      <c r="AL674" s="63"/>
      <c r="AM674" s="63"/>
      <c r="AN674" s="63"/>
      <c r="AO674" s="63"/>
      <c r="AP674" s="63"/>
      <c r="AQ674" s="63"/>
      <c r="AR674" s="63"/>
      <c r="AS674" s="63"/>
      <c r="AT674" s="63"/>
      <c r="AU674" s="63"/>
      <c r="AV674" s="63"/>
      <c r="AW674" s="63"/>
      <c r="AX674" s="63"/>
      <c r="AY674" s="63"/>
      <c r="AZ674" s="63"/>
      <c r="BA674" s="63"/>
      <c r="BB674" s="63"/>
      <c r="BC674" s="63"/>
      <c r="BD674" s="63"/>
      <c r="BE674" s="63"/>
      <c r="BF674" s="63"/>
      <c r="BG674" s="63"/>
      <c r="BH674" s="63"/>
      <c r="BI674" s="63"/>
      <c r="BJ674" s="63"/>
      <c r="BK674" s="63"/>
      <c r="BL674" s="63"/>
    </row>
    <row r="675" spans="1:64" ht="15.75" customHeight="1" x14ac:dyDescent="0.2">
      <c r="A675" s="63"/>
      <c r="B675" s="63"/>
      <c r="C675" s="63"/>
      <c r="D675" s="63"/>
      <c r="E675" s="63"/>
      <c r="F675" s="63"/>
      <c r="G675" s="63"/>
      <c r="H675" s="63"/>
      <c r="I675" s="63"/>
      <c r="J675" s="63"/>
      <c r="K675" s="63"/>
      <c r="L675" s="63"/>
      <c r="M675" s="63"/>
      <c r="N675" s="63"/>
      <c r="O675" s="63"/>
      <c r="P675" s="63"/>
      <c r="Q675" s="63"/>
      <c r="R675" s="63"/>
      <c r="S675" s="63"/>
      <c r="T675" s="63"/>
      <c r="U675" s="63"/>
      <c r="V675" s="63"/>
      <c r="W675" s="63"/>
      <c r="X675" s="63"/>
      <c r="Y675" s="63"/>
      <c r="Z675" s="63"/>
      <c r="AA675" s="63"/>
      <c r="AB675" s="63"/>
      <c r="AC675" s="63"/>
      <c r="AD675" s="63"/>
      <c r="AE675" s="63"/>
      <c r="AF675" s="63"/>
      <c r="AG675" s="63"/>
      <c r="AH675" s="63"/>
      <c r="AI675" s="63"/>
      <c r="AJ675" s="63"/>
      <c r="AK675" s="63"/>
      <c r="AL675" s="63"/>
      <c r="AM675" s="63"/>
      <c r="AN675" s="63"/>
      <c r="AO675" s="63"/>
      <c r="AP675" s="63"/>
      <c r="AQ675" s="63"/>
      <c r="AR675" s="63"/>
      <c r="AS675" s="63"/>
      <c r="AT675" s="63"/>
      <c r="AU675" s="63"/>
      <c r="AV675" s="63"/>
      <c r="AW675" s="63"/>
      <c r="AX675" s="63"/>
      <c r="AY675" s="63"/>
      <c r="AZ675" s="63"/>
      <c r="BA675" s="63"/>
      <c r="BB675" s="63"/>
      <c r="BC675" s="63"/>
      <c r="BD675" s="63"/>
      <c r="BE675" s="63"/>
      <c r="BF675" s="63"/>
      <c r="BG675" s="63"/>
      <c r="BH675" s="63"/>
      <c r="BI675" s="63"/>
      <c r="BJ675" s="63"/>
      <c r="BK675" s="63"/>
      <c r="BL675" s="63"/>
    </row>
    <row r="676" spans="1:64" ht="15.75" customHeight="1" x14ac:dyDescent="0.2">
      <c r="A676" s="63"/>
      <c r="B676" s="63"/>
      <c r="C676" s="63"/>
      <c r="D676" s="63"/>
      <c r="E676" s="63"/>
      <c r="F676" s="63"/>
      <c r="G676" s="63"/>
      <c r="H676" s="63"/>
      <c r="I676" s="63"/>
      <c r="J676" s="63"/>
      <c r="K676" s="63"/>
      <c r="L676" s="63"/>
      <c r="M676" s="63"/>
      <c r="N676" s="63"/>
      <c r="O676" s="63"/>
      <c r="P676" s="63"/>
      <c r="Q676" s="63"/>
      <c r="R676" s="63"/>
      <c r="S676" s="63"/>
      <c r="T676" s="63"/>
      <c r="U676" s="63"/>
      <c r="V676" s="63"/>
      <c r="W676" s="63"/>
      <c r="X676" s="63"/>
      <c r="Y676" s="63"/>
      <c r="Z676" s="63"/>
      <c r="AA676" s="63"/>
      <c r="AB676" s="63"/>
      <c r="AC676" s="63"/>
      <c r="AD676" s="63"/>
      <c r="AE676" s="63"/>
      <c r="AF676" s="63"/>
      <c r="AG676" s="63"/>
      <c r="AH676" s="63"/>
      <c r="AI676" s="63"/>
      <c r="AJ676" s="63"/>
      <c r="AK676" s="63"/>
      <c r="AL676" s="63"/>
      <c r="AM676" s="63"/>
      <c r="AN676" s="63"/>
      <c r="AO676" s="63"/>
      <c r="AP676" s="63"/>
      <c r="AQ676" s="63"/>
      <c r="AR676" s="63"/>
      <c r="AS676" s="63"/>
      <c r="AT676" s="63"/>
      <c r="AU676" s="63"/>
      <c r="AV676" s="63"/>
      <c r="AW676" s="63"/>
      <c r="AX676" s="63"/>
      <c r="AY676" s="63"/>
      <c r="AZ676" s="63"/>
      <c r="BA676" s="63"/>
      <c r="BB676" s="63"/>
      <c r="BC676" s="63"/>
      <c r="BD676" s="63"/>
      <c r="BE676" s="63"/>
      <c r="BF676" s="63"/>
      <c r="BG676" s="63"/>
      <c r="BH676" s="63"/>
      <c r="BI676" s="63"/>
      <c r="BJ676" s="63"/>
      <c r="BK676" s="63"/>
      <c r="BL676" s="63"/>
    </row>
    <row r="677" spans="1:64" ht="15.75" customHeight="1" x14ac:dyDescent="0.2">
      <c r="A677" s="63"/>
      <c r="B677" s="63"/>
      <c r="C677" s="63"/>
      <c r="D677" s="63"/>
      <c r="E677" s="63"/>
      <c r="F677" s="63"/>
      <c r="G677" s="63"/>
      <c r="H677" s="63"/>
      <c r="I677" s="63"/>
      <c r="J677" s="63"/>
      <c r="K677" s="63"/>
      <c r="L677" s="63"/>
      <c r="M677" s="63"/>
      <c r="N677" s="63"/>
      <c r="O677" s="63"/>
      <c r="P677" s="63"/>
      <c r="Q677" s="63"/>
      <c r="R677" s="63"/>
      <c r="S677" s="63"/>
      <c r="T677" s="63"/>
      <c r="U677" s="63"/>
      <c r="V677" s="63"/>
      <c r="W677" s="63"/>
      <c r="X677" s="63"/>
      <c r="Y677" s="63"/>
      <c r="Z677" s="63"/>
      <c r="AA677" s="63"/>
      <c r="AB677" s="63"/>
      <c r="AC677" s="63"/>
      <c r="AD677" s="63"/>
      <c r="AE677" s="63"/>
      <c r="AF677" s="63"/>
      <c r="AG677" s="63"/>
      <c r="AH677" s="63"/>
      <c r="AI677" s="63"/>
      <c r="AJ677" s="63"/>
      <c r="AK677" s="63"/>
      <c r="AL677" s="63"/>
      <c r="AM677" s="63"/>
      <c r="AN677" s="63"/>
      <c r="AO677" s="63"/>
      <c r="AP677" s="63"/>
      <c r="AQ677" s="63"/>
      <c r="AR677" s="63"/>
      <c r="AS677" s="63"/>
      <c r="AT677" s="63"/>
      <c r="AU677" s="63"/>
      <c r="AV677" s="63"/>
      <c r="AW677" s="63"/>
      <c r="AX677" s="63"/>
      <c r="AY677" s="63"/>
      <c r="AZ677" s="63"/>
      <c r="BA677" s="63"/>
      <c r="BB677" s="63"/>
      <c r="BC677" s="63"/>
      <c r="BD677" s="63"/>
      <c r="BE677" s="63"/>
      <c r="BF677" s="63"/>
      <c r="BG677" s="63"/>
      <c r="BH677" s="63"/>
      <c r="BI677" s="63"/>
      <c r="BJ677" s="63"/>
      <c r="BK677" s="63"/>
      <c r="BL677" s="63"/>
    </row>
    <row r="678" spans="1:64" ht="15.75" customHeight="1" x14ac:dyDescent="0.2">
      <c r="A678" s="63"/>
      <c r="B678" s="63"/>
      <c r="C678" s="63"/>
      <c r="D678" s="63"/>
      <c r="E678" s="63"/>
      <c r="F678" s="63"/>
      <c r="G678" s="63"/>
      <c r="H678" s="63"/>
      <c r="I678" s="63"/>
      <c r="J678" s="63"/>
      <c r="K678" s="63"/>
      <c r="L678" s="63"/>
      <c r="M678" s="63"/>
      <c r="N678" s="63"/>
      <c r="O678" s="63"/>
      <c r="P678" s="63"/>
      <c r="Q678" s="63"/>
      <c r="R678" s="63"/>
      <c r="S678" s="63"/>
      <c r="T678" s="63"/>
      <c r="U678" s="63"/>
      <c r="V678" s="63"/>
      <c r="W678" s="63"/>
      <c r="X678" s="63"/>
      <c r="Y678" s="63"/>
      <c r="Z678" s="63"/>
      <c r="AA678" s="63"/>
      <c r="AB678" s="63"/>
      <c r="AC678" s="63"/>
      <c r="AD678" s="63"/>
      <c r="AE678" s="63"/>
      <c r="AF678" s="63"/>
      <c r="AG678" s="63"/>
      <c r="AH678" s="63"/>
      <c r="AI678" s="63"/>
      <c r="AJ678" s="63"/>
      <c r="AK678" s="63"/>
      <c r="AL678" s="63"/>
      <c r="AM678" s="63"/>
      <c r="AN678" s="63"/>
      <c r="AO678" s="63"/>
      <c r="AP678" s="63"/>
      <c r="AQ678" s="63"/>
      <c r="AR678" s="63"/>
      <c r="AS678" s="63"/>
      <c r="AT678" s="63"/>
      <c r="AU678" s="63"/>
      <c r="AV678" s="63"/>
      <c r="AW678" s="63"/>
      <c r="AX678" s="63"/>
      <c r="AY678" s="63"/>
      <c r="AZ678" s="63"/>
      <c r="BA678" s="63"/>
      <c r="BB678" s="63"/>
      <c r="BC678" s="63"/>
      <c r="BD678" s="63"/>
      <c r="BE678" s="63"/>
      <c r="BF678" s="63"/>
      <c r="BG678" s="63"/>
      <c r="BH678" s="63"/>
      <c r="BI678" s="63"/>
      <c r="BJ678" s="63"/>
      <c r="BK678" s="63"/>
      <c r="BL678" s="63"/>
    </row>
    <row r="679" spans="1:64" ht="15.75" customHeight="1" x14ac:dyDescent="0.2">
      <c r="A679" s="63"/>
      <c r="B679" s="63"/>
      <c r="C679" s="63"/>
      <c r="D679" s="63"/>
      <c r="E679" s="63"/>
      <c r="F679" s="63"/>
      <c r="G679" s="63"/>
      <c r="H679" s="63"/>
      <c r="I679" s="63"/>
      <c r="J679" s="63"/>
      <c r="K679" s="63"/>
      <c r="L679" s="63"/>
      <c r="M679" s="63"/>
      <c r="N679" s="63"/>
      <c r="O679" s="63"/>
      <c r="P679" s="63"/>
      <c r="Q679" s="63"/>
      <c r="R679" s="63"/>
      <c r="S679" s="63"/>
      <c r="T679" s="63"/>
      <c r="U679" s="63"/>
      <c r="V679" s="63"/>
      <c r="W679" s="63"/>
      <c r="X679" s="63"/>
      <c r="Y679" s="63"/>
      <c r="Z679" s="63"/>
      <c r="AA679" s="63"/>
      <c r="AB679" s="63"/>
      <c r="AC679" s="63"/>
      <c r="AD679" s="63"/>
      <c r="AE679" s="63"/>
      <c r="AF679" s="63"/>
      <c r="AG679" s="63"/>
      <c r="AH679" s="63"/>
      <c r="AI679" s="63"/>
      <c r="AJ679" s="63"/>
      <c r="AK679" s="63"/>
      <c r="AL679" s="63"/>
      <c r="AM679" s="63"/>
      <c r="AN679" s="63"/>
      <c r="AO679" s="63"/>
      <c r="AP679" s="63"/>
      <c r="AQ679" s="63"/>
      <c r="AR679" s="63"/>
      <c r="AS679" s="63"/>
      <c r="AT679" s="63"/>
      <c r="AU679" s="63"/>
      <c r="AV679" s="63"/>
      <c r="AW679" s="63"/>
      <c r="AX679" s="63"/>
      <c r="AY679" s="63"/>
      <c r="AZ679" s="63"/>
      <c r="BA679" s="63"/>
      <c r="BB679" s="63"/>
      <c r="BC679" s="63"/>
      <c r="BD679" s="63"/>
      <c r="BE679" s="63"/>
      <c r="BF679" s="63"/>
      <c r="BG679" s="63"/>
      <c r="BH679" s="63"/>
      <c r="BI679" s="63"/>
      <c r="BJ679" s="63"/>
      <c r="BK679" s="63"/>
      <c r="BL679" s="63"/>
    </row>
    <row r="680" spans="1:64" ht="15.75" customHeight="1" x14ac:dyDescent="0.2">
      <c r="A680" s="63"/>
      <c r="B680" s="63"/>
      <c r="C680" s="63"/>
      <c r="D680" s="63"/>
      <c r="E680" s="63"/>
      <c r="F680" s="63"/>
      <c r="G680" s="63"/>
      <c r="H680" s="63"/>
      <c r="I680" s="63"/>
      <c r="J680" s="63"/>
      <c r="K680" s="63"/>
      <c r="L680" s="63"/>
      <c r="M680" s="63"/>
      <c r="N680" s="63"/>
      <c r="O680" s="63"/>
      <c r="P680" s="63"/>
      <c r="Q680" s="63"/>
      <c r="R680" s="63"/>
      <c r="S680" s="63"/>
      <c r="T680" s="63"/>
      <c r="U680" s="63"/>
      <c r="V680" s="63"/>
      <c r="W680" s="63"/>
      <c r="X680" s="63"/>
      <c r="Y680" s="63"/>
      <c r="Z680" s="63"/>
      <c r="AA680" s="63"/>
      <c r="AB680" s="63"/>
      <c r="AC680" s="63"/>
      <c r="AD680" s="63"/>
      <c r="AE680" s="63"/>
      <c r="AF680" s="63"/>
      <c r="AG680" s="63"/>
      <c r="AH680" s="63"/>
      <c r="AI680" s="63"/>
      <c r="AJ680" s="63"/>
      <c r="AK680" s="63"/>
      <c r="AL680" s="63"/>
      <c r="AM680" s="63"/>
      <c r="AN680" s="63"/>
      <c r="AO680" s="63"/>
      <c r="AP680" s="63"/>
      <c r="AQ680" s="63"/>
      <c r="AR680" s="63"/>
      <c r="AS680" s="63"/>
      <c r="AT680" s="63"/>
      <c r="AU680" s="63"/>
      <c r="AV680" s="63"/>
      <c r="AW680" s="63"/>
      <c r="AX680" s="63"/>
      <c r="AY680" s="63"/>
      <c r="AZ680" s="63"/>
      <c r="BA680" s="63"/>
      <c r="BB680" s="63"/>
      <c r="BC680" s="63"/>
      <c r="BD680" s="63"/>
      <c r="BE680" s="63"/>
      <c r="BF680" s="63"/>
      <c r="BG680" s="63"/>
      <c r="BH680" s="63"/>
      <c r="BI680" s="63"/>
      <c r="BJ680" s="63"/>
      <c r="BK680" s="63"/>
      <c r="BL680" s="63"/>
    </row>
    <row r="681" spans="1:64" ht="15.75" customHeight="1" x14ac:dyDescent="0.2">
      <c r="A681" s="63"/>
      <c r="B681" s="63"/>
      <c r="C681" s="63"/>
      <c r="D681" s="63"/>
      <c r="E681" s="63"/>
      <c r="F681" s="63"/>
      <c r="G681" s="63"/>
      <c r="H681" s="63"/>
      <c r="I681" s="63"/>
      <c r="J681" s="63"/>
      <c r="K681" s="63"/>
      <c r="L681" s="63"/>
      <c r="M681" s="63"/>
      <c r="N681" s="63"/>
      <c r="O681" s="63"/>
      <c r="P681" s="63"/>
      <c r="Q681" s="63"/>
      <c r="R681" s="63"/>
      <c r="S681" s="63"/>
      <c r="T681" s="63"/>
      <c r="U681" s="63"/>
      <c r="V681" s="63"/>
      <c r="W681" s="63"/>
      <c r="X681" s="63"/>
      <c r="Y681" s="63"/>
      <c r="Z681" s="63"/>
      <c r="AA681" s="63"/>
      <c r="AB681" s="63"/>
      <c r="AC681" s="63"/>
      <c r="AD681" s="63"/>
      <c r="AE681" s="63"/>
      <c r="AF681" s="63"/>
      <c r="AG681" s="63"/>
      <c r="AH681" s="63"/>
      <c r="AI681" s="63"/>
      <c r="AJ681" s="63"/>
      <c r="AK681" s="63"/>
      <c r="AL681" s="63"/>
      <c r="AM681" s="63"/>
      <c r="AN681" s="63"/>
      <c r="AO681" s="63"/>
      <c r="AP681" s="63"/>
      <c r="AQ681" s="63"/>
      <c r="AR681" s="63"/>
      <c r="AS681" s="63"/>
      <c r="AT681" s="63"/>
      <c r="AU681" s="63"/>
      <c r="AV681" s="63"/>
      <c r="AW681" s="63"/>
      <c r="AX681" s="63"/>
      <c r="AY681" s="63"/>
      <c r="AZ681" s="63"/>
      <c r="BA681" s="63"/>
      <c r="BB681" s="63"/>
      <c r="BC681" s="63"/>
      <c r="BD681" s="63"/>
      <c r="BE681" s="63"/>
      <c r="BF681" s="63"/>
      <c r="BG681" s="63"/>
      <c r="BH681" s="63"/>
      <c r="BI681" s="63"/>
      <c r="BJ681" s="63"/>
      <c r="BK681" s="63"/>
      <c r="BL681" s="63"/>
    </row>
    <row r="682" spans="1:64" ht="15.75" customHeight="1" x14ac:dyDescent="0.2">
      <c r="A682" s="63"/>
      <c r="B682" s="63"/>
      <c r="C682" s="63"/>
      <c r="D682" s="63"/>
      <c r="E682" s="63"/>
      <c r="F682" s="63"/>
      <c r="G682" s="63"/>
      <c r="H682" s="63"/>
      <c r="I682" s="63"/>
      <c r="J682" s="63"/>
      <c r="K682" s="63"/>
      <c r="L682" s="63"/>
      <c r="M682" s="63"/>
      <c r="N682" s="63"/>
      <c r="O682" s="63"/>
      <c r="P682" s="63"/>
      <c r="Q682" s="63"/>
      <c r="R682" s="63"/>
      <c r="S682" s="63"/>
      <c r="T682" s="63"/>
      <c r="U682" s="63"/>
      <c r="V682" s="63"/>
      <c r="W682" s="63"/>
      <c r="X682" s="63"/>
      <c r="Y682" s="63"/>
      <c r="Z682" s="63"/>
      <c r="AA682" s="63"/>
      <c r="AB682" s="63"/>
      <c r="AC682" s="63"/>
      <c r="AD682" s="63"/>
      <c r="AE682" s="63"/>
      <c r="AF682" s="63"/>
      <c r="AG682" s="63"/>
      <c r="AH682" s="63"/>
      <c r="AI682" s="63"/>
      <c r="AJ682" s="63"/>
      <c r="AK682" s="63"/>
      <c r="AL682" s="63"/>
      <c r="AM682" s="63"/>
      <c r="AN682" s="63"/>
      <c r="AO682" s="63"/>
      <c r="AP682" s="63"/>
      <c r="AQ682" s="63"/>
      <c r="AR682" s="63"/>
      <c r="AS682" s="63"/>
      <c r="AT682" s="63"/>
      <c r="AU682" s="63"/>
      <c r="AV682" s="63"/>
      <c r="AW682" s="63"/>
      <c r="AX682" s="63"/>
      <c r="AY682" s="63"/>
      <c r="AZ682" s="63"/>
      <c r="BA682" s="63"/>
      <c r="BB682" s="63"/>
      <c r="BC682" s="63"/>
      <c r="BD682" s="63"/>
      <c r="BE682" s="63"/>
      <c r="BF682" s="63"/>
      <c r="BG682" s="63"/>
      <c r="BH682" s="63"/>
      <c r="BI682" s="63"/>
      <c r="BJ682" s="63"/>
      <c r="BK682" s="63"/>
      <c r="BL682" s="63"/>
    </row>
    <row r="683" spans="1:64" ht="15.75" customHeight="1" x14ac:dyDescent="0.2">
      <c r="A683" s="63"/>
      <c r="B683" s="63"/>
      <c r="C683" s="63"/>
      <c r="D683" s="63"/>
      <c r="E683" s="63"/>
      <c r="F683" s="63"/>
      <c r="G683" s="63"/>
      <c r="H683" s="63"/>
      <c r="I683" s="63"/>
      <c r="J683" s="63"/>
      <c r="K683" s="63"/>
      <c r="L683" s="63"/>
      <c r="M683" s="63"/>
      <c r="N683" s="63"/>
      <c r="O683" s="63"/>
      <c r="P683" s="63"/>
      <c r="Q683" s="63"/>
      <c r="R683" s="63"/>
      <c r="S683" s="63"/>
      <c r="T683" s="63"/>
      <c r="U683" s="63"/>
      <c r="V683" s="63"/>
      <c r="W683" s="63"/>
      <c r="X683" s="63"/>
      <c r="Y683" s="63"/>
      <c r="Z683" s="63"/>
      <c r="AA683" s="63"/>
      <c r="AB683" s="63"/>
      <c r="AC683" s="63"/>
      <c r="AD683" s="63"/>
      <c r="AE683" s="63"/>
      <c r="AF683" s="63"/>
      <c r="AG683" s="63"/>
      <c r="AH683" s="63"/>
      <c r="AI683" s="63"/>
      <c r="AJ683" s="63"/>
      <c r="AK683" s="63"/>
      <c r="AL683" s="63"/>
      <c r="AM683" s="63"/>
      <c r="AN683" s="63"/>
      <c r="AO683" s="63"/>
      <c r="AP683" s="63"/>
      <c r="AQ683" s="63"/>
      <c r="AR683" s="63"/>
      <c r="AS683" s="63"/>
      <c r="AT683" s="63"/>
      <c r="AU683" s="63"/>
      <c r="AV683" s="63"/>
      <c r="AW683" s="63"/>
      <c r="AX683" s="63"/>
      <c r="AY683" s="63"/>
      <c r="AZ683" s="63"/>
      <c r="BA683" s="63"/>
      <c r="BB683" s="63"/>
      <c r="BC683" s="63"/>
      <c r="BD683" s="63"/>
      <c r="BE683" s="63"/>
      <c r="BF683" s="63"/>
      <c r="BG683" s="63"/>
      <c r="BH683" s="63"/>
      <c r="BI683" s="63"/>
      <c r="BJ683" s="63"/>
      <c r="BK683" s="63"/>
      <c r="BL683" s="63"/>
    </row>
    <row r="684" spans="1:64" ht="15.75" customHeight="1" x14ac:dyDescent="0.2">
      <c r="A684" s="63"/>
      <c r="B684" s="63"/>
      <c r="C684" s="63"/>
      <c r="D684" s="63"/>
      <c r="E684" s="63"/>
      <c r="F684" s="63"/>
      <c r="G684" s="63"/>
      <c r="H684" s="63"/>
      <c r="I684" s="63"/>
      <c r="J684" s="63"/>
      <c r="K684" s="63"/>
      <c r="L684" s="63"/>
      <c r="M684" s="63"/>
      <c r="N684" s="63"/>
      <c r="O684" s="63"/>
      <c r="P684" s="63"/>
      <c r="Q684" s="63"/>
      <c r="R684" s="63"/>
      <c r="S684" s="63"/>
      <c r="T684" s="63"/>
      <c r="U684" s="63"/>
      <c r="V684" s="63"/>
      <c r="W684" s="63"/>
      <c r="X684" s="63"/>
      <c r="Y684" s="63"/>
      <c r="Z684" s="63"/>
      <c r="AA684" s="63"/>
      <c r="AB684" s="63"/>
      <c r="AC684" s="63"/>
      <c r="AD684" s="63"/>
      <c r="AE684" s="63"/>
      <c r="AF684" s="63"/>
      <c r="AG684" s="63"/>
      <c r="AH684" s="63"/>
      <c r="AI684" s="63"/>
      <c r="AJ684" s="63"/>
      <c r="AK684" s="63"/>
      <c r="AL684" s="63"/>
      <c r="AM684" s="63"/>
      <c r="AN684" s="63"/>
      <c r="AO684" s="63"/>
      <c r="AP684" s="63"/>
      <c r="AQ684" s="63"/>
      <c r="AR684" s="63"/>
      <c r="AS684" s="63"/>
      <c r="AT684" s="63"/>
      <c r="AU684" s="63"/>
      <c r="AV684" s="63"/>
      <c r="AW684" s="63"/>
      <c r="AX684" s="63"/>
      <c r="AY684" s="63"/>
      <c r="AZ684" s="63"/>
      <c r="BA684" s="63"/>
      <c r="BB684" s="63"/>
      <c r="BC684" s="63"/>
      <c r="BD684" s="63"/>
      <c r="BE684" s="63"/>
      <c r="BF684" s="63"/>
      <c r="BG684" s="63"/>
      <c r="BH684" s="63"/>
      <c r="BI684" s="63"/>
      <c r="BJ684" s="63"/>
      <c r="BK684" s="63"/>
      <c r="BL684" s="63"/>
    </row>
    <row r="685" spans="1:64" ht="15.75" customHeight="1" x14ac:dyDescent="0.2">
      <c r="A685" s="63"/>
      <c r="B685" s="63"/>
      <c r="C685" s="63"/>
      <c r="D685" s="63"/>
      <c r="E685" s="63"/>
      <c r="F685" s="63"/>
      <c r="G685" s="63"/>
      <c r="H685" s="63"/>
      <c r="I685" s="63"/>
      <c r="J685" s="63"/>
      <c r="K685" s="63"/>
      <c r="L685" s="63"/>
      <c r="M685" s="63"/>
      <c r="N685" s="63"/>
      <c r="O685" s="63"/>
      <c r="P685" s="63"/>
      <c r="Q685" s="63"/>
      <c r="R685" s="63"/>
      <c r="S685" s="63"/>
      <c r="T685" s="63"/>
      <c r="U685" s="63"/>
      <c r="V685" s="63"/>
      <c r="W685" s="63"/>
      <c r="X685" s="63"/>
      <c r="Y685" s="63"/>
      <c r="Z685" s="63"/>
      <c r="AA685" s="63"/>
      <c r="AB685" s="63"/>
      <c r="AC685" s="63"/>
      <c r="AD685" s="63"/>
      <c r="AE685" s="63"/>
      <c r="AF685" s="63"/>
      <c r="AG685" s="63"/>
      <c r="AH685" s="63"/>
      <c r="AI685" s="63"/>
      <c r="AJ685" s="63"/>
      <c r="AK685" s="63"/>
      <c r="AL685" s="63"/>
      <c r="AM685" s="63"/>
      <c r="AN685" s="63"/>
      <c r="AO685" s="63"/>
      <c r="AP685" s="63"/>
      <c r="AQ685" s="63"/>
      <c r="AR685" s="63"/>
      <c r="AS685" s="63"/>
      <c r="AT685" s="63"/>
      <c r="AU685" s="63"/>
      <c r="AV685" s="63"/>
      <c r="AW685" s="63"/>
      <c r="AX685" s="63"/>
      <c r="AY685" s="63"/>
      <c r="AZ685" s="63"/>
      <c r="BA685" s="63"/>
      <c r="BB685" s="63"/>
      <c r="BC685" s="63"/>
      <c r="BD685" s="63"/>
      <c r="BE685" s="63"/>
      <c r="BF685" s="63"/>
      <c r="BG685" s="63"/>
      <c r="BH685" s="63"/>
      <c r="BI685" s="63"/>
      <c r="BJ685" s="63"/>
      <c r="BK685" s="63"/>
      <c r="BL685" s="63"/>
    </row>
    <row r="686" spans="1:64" ht="15.75" customHeight="1" x14ac:dyDescent="0.2">
      <c r="A686" s="63"/>
      <c r="B686" s="63"/>
      <c r="C686" s="63"/>
      <c r="D686" s="63"/>
      <c r="E686" s="63"/>
      <c r="F686" s="63"/>
      <c r="G686" s="63"/>
      <c r="H686" s="63"/>
      <c r="I686" s="63"/>
      <c r="J686" s="63"/>
      <c r="K686" s="63"/>
      <c r="L686" s="63"/>
      <c r="M686" s="63"/>
      <c r="N686" s="63"/>
      <c r="O686" s="63"/>
      <c r="P686" s="63"/>
      <c r="Q686" s="63"/>
      <c r="R686" s="63"/>
      <c r="S686" s="63"/>
      <c r="T686" s="63"/>
      <c r="U686" s="63"/>
      <c r="V686" s="63"/>
      <c r="W686" s="63"/>
      <c r="X686" s="63"/>
      <c r="Y686" s="63"/>
      <c r="Z686" s="63"/>
      <c r="AA686" s="63"/>
      <c r="AB686" s="63"/>
      <c r="AC686" s="63"/>
      <c r="AD686" s="63"/>
      <c r="AE686" s="63"/>
      <c r="AF686" s="63"/>
      <c r="AG686" s="63"/>
      <c r="AH686" s="63"/>
      <c r="AI686" s="63"/>
      <c r="AJ686" s="63"/>
      <c r="AK686" s="63"/>
      <c r="AL686" s="63"/>
      <c r="AM686" s="63"/>
      <c r="AN686" s="63"/>
      <c r="AO686" s="63"/>
      <c r="AP686" s="63"/>
      <c r="AQ686" s="63"/>
      <c r="AR686" s="63"/>
      <c r="AS686" s="63"/>
      <c r="AT686" s="63"/>
      <c r="AU686" s="63"/>
      <c r="AV686" s="63"/>
      <c r="AW686" s="63"/>
      <c r="AX686" s="63"/>
      <c r="AY686" s="63"/>
      <c r="AZ686" s="63"/>
      <c r="BA686" s="63"/>
      <c r="BB686" s="63"/>
      <c r="BC686" s="63"/>
      <c r="BD686" s="63"/>
      <c r="BE686" s="63"/>
      <c r="BF686" s="63"/>
      <c r="BG686" s="63"/>
      <c r="BH686" s="63"/>
      <c r="BI686" s="63"/>
      <c r="BJ686" s="63"/>
      <c r="BK686" s="63"/>
      <c r="BL686" s="63"/>
    </row>
    <row r="687" spans="1:64" ht="15.75" customHeight="1" x14ac:dyDescent="0.2">
      <c r="A687" s="63"/>
      <c r="B687" s="63"/>
      <c r="C687" s="63"/>
      <c r="D687" s="63"/>
      <c r="E687" s="63"/>
      <c r="F687" s="63"/>
      <c r="G687" s="63"/>
      <c r="H687" s="63"/>
      <c r="I687" s="63"/>
      <c r="J687" s="63"/>
      <c r="K687" s="63"/>
      <c r="L687" s="63"/>
      <c r="M687" s="63"/>
      <c r="N687" s="63"/>
      <c r="O687" s="63"/>
      <c r="P687" s="63"/>
      <c r="Q687" s="63"/>
      <c r="R687" s="63"/>
      <c r="S687" s="63"/>
      <c r="T687" s="63"/>
      <c r="U687" s="63"/>
      <c r="V687" s="63"/>
      <c r="W687" s="63"/>
      <c r="X687" s="63"/>
      <c r="Y687" s="63"/>
      <c r="Z687" s="63"/>
      <c r="AA687" s="63"/>
      <c r="AB687" s="63"/>
      <c r="AC687" s="63"/>
      <c r="AD687" s="63"/>
      <c r="AE687" s="63"/>
      <c r="AF687" s="63"/>
      <c r="AG687" s="63"/>
      <c r="AH687" s="63"/>
      <c r="AI687" s="63"/>
      <c r="AJ687" s="63"/>
      <c r="AK687" s="63"/>
      <c r="AL687" s="63"/>
      <c r="AM687" s="63"/>
      <c r="AN687" s="63"/>
      <c r="AO687" s="63"/>
      <c r="AP687" s="63"/>
      <c r="AQ687" s="63"/>
      <c r="AR687" s="63"/>
      <c r="AS687" s="63"/>
      <c r="AT687" s="63"/>
      <c r="AU687" s="63"/>
      <c r="AV687" s="63"/>
      <c r="AW687" s="63"/>
      <c r="AX687" s="63"/>
      <c r="AY687" s="63"/>
      <c r="AZ687" s="63"/>
      <c r="BA687" s="63"/>
      <c r="BB687" s="63"/>
      <c r="BC687" s="63"/>
      <c r="BD687" s="63"/>
      <c r="BE687" s="63"/>
      <c r="BF687" s="63"/>
      <c r="BG687" s="63"/>
      <c r="BH687" s="63"/>
      <c r="BI687" s="63"/>
      <c r="BJ687" s="63"/>
      <c r="BK687" s="63"/>
      <c r="BL687" s="63"/>
    </row>
    <row r="688" spans="1:64" ht="15.75" customHeight="1" x14ac:dyDescent="0.2">
      <c r="A688" s="63"/>
      <c r="B688" s="63"/>
      <c r="C688" s="63"/>
      <c r="D688" s="63"/>
      <c r="E688" s="63"/>
      <c r="F688" s="63"/>
      <c r="G688" s="63"/>
      <c r="H688" s="63"/>
      <c r="I688" s="63"/>
      <c r="J688" s="63"/>
      <c r="K688" s="63"/>
      <c r="L688" s="63"/>
      <c r="M688" s="63"/>
      <c r="N688" s="63"/>
      <c r="O688" s="63"/>
      <c r="P688" s="63"/>
      <c r="Q688" s="63"/>
      <c r="R688" s="63"/>
      <c r="S688" s="63"/>
      <c r="T688" s="63"/>
      <c r="U688" s="63"/>
      <c r="V688" s="63"/>
      <c r="W688" s="63"/>
      <c r="X688" s="63"/>
      <c r="Y688" s="63"/>
      <c r="Z688" s="63"/>
      <c r="AA688" s="63"/>
      <c r="AB688" s="63"/>
      <c r="AC688" s="63"/>
      <c r="AD688" s="63"/>
      <c r="AE688" s="63"/>
      <c r="AF688" s="63"/>
      <c r="AG688" s="63"/>
      <c r="AH688" s="63"/>
      <c r="AI688" s="63"/>
      <c r="AJ688" s="63"/>
      <c r="AK688" s="63"/>
      <c r="AL688" s="63"/>
      <c r="AM688" s="63"/>
      <c r="AN688" s="63"/>
      <c r="AO688" s="63"/>
      <c r="AP688" s="63"/>
      <c r="AQ688" s="63"/>
      <c r="AR688" s="63"/>
      <c r="AS688" s="63"/>
      <c r="AT688" s="63"/>
      <c r="AU688" s="63"/>
      <c r="AV688" s="63"/>
      <c r="AW688" s="63"/>
      <c r="AX688" s="63"/>
      <c r="AY688" s="63"/>
      <c r="AZ688" s="63"/>
      <c r="BA688" s="63"/>
      <c r="BB688" s="63"/>
      <c r="BC688" s="63"/>
      <c r="BD688" s="63"/>
      <c r="BE688" s="63"/>
      <c r="BF688" s="63"/>
      <c r="BG688" s="63"/>
      <c r="BH688" s="63"/>
      <c r="BI688" s="63"/>
      <c r="BJ688" s="63"/>
      <c r="BK688" s="63"/>
      <c r="BL688" s="63"/>
    </row>
    <row r="689" spans="1:64" ht="15.75" customHeight="1" x14ac:dyDescent="0.2">
      <c r="A689" s="63"/>
      <c r="B689" s="63"/>
      <c r="C689" s="63"/>
      <c r="D689" s="63"/>
      <c r="E689" s="63"/>
      <c r="F689" s="63"/>
      <c r="G689" s="63"/>
      <c r="H689" s="63"/>
      <c r="I689" s="63"/>
      <c r="J689" s="63"/>
      <c r="K689" s="63"/>
      <c r="L689" s="63"/>
      <c r="M689" s="63"/>
      <c r="N689" s="63"/>
      <c r="O689" s="63"/>
      <c r="P689" s="63"/>
      <c r="Q689" s="63"/>
      <c r="R689" s="63"/>
      <c r="S689" s="63"/>
      <c r="T689" s="63"/>
      <c r="U689" s="63"/>
      <c r="V689" s="63"/>
      <c r="W689" s="63"/>
      <c r="X689" s="63"/>
      <c r="Y689" s="63"/>
      <c r="Z689" s="63"/>
      <c r="AA689" s="63"/>
      <c r="AB689" s="63"/>
      <c r="AC689" s="63"/>
      <c r="AD689" s="63"/>
      <c r="AE689" s="63"/>
      <c r="AF689" s="63"/>
      <c r="AG689" s="63"/>
      <c r="AH689" s="63"/>
      <c r="AI689" s="63"/>
      <c r="AJ689" s="63"/>
      <c r="AK689" s="63"/>
      <c r="AL689" s="63"/>
      <c r="AM689" s="63"/>
      <c r="AN689" s="63"/>
      <c r="AO689" s="63"/>
      <c r="AP689" s="63"/>
      <c r="AQ689" s="63"/>
      <c r="AR689" s="63"/>
      <c r="AS689" s="63"/>
      <c r="AT689" s="63"/>
      <c r="AU689" s="63"/>
      <c r="AV689" s="63"/>
      <c r="AW689" s="63"/>
      <c r="AX689" s="63"/>
      <c r="AY689" s="63"/>
      <c r="AZ689" s="63"/>
      <c r="BA689" s="63"/>
      <c r="BB689" s="63"/>
      <c r="BC689" s="63"/>
      <c r="BD689" s="63"/>
      <c r="BE689" s="63"/>
      <c r="BF689" s="63"/>
      <c r="BG689" s="63"/>
      <c r="BH689" s="63"/>
      <c r="BI689" s="63"/>
      <c r="BJ689" s="63"/>
      <c r="BK689" s="63"/>
      <c r="BL689" s="63"/>
    </row>
    <row r="690" spans="1:64" ht="15.75" customHeight="1" x14ac:dyDescent="0.2">
      <c r="A690" s="63"/>
      <c r="B690" s="63"/>
      <c r="C690" s="63"/>
      <c r="D690" s="63"/>
      <c r="E690" s="63"/>
      <c r="F690" s="63"/>
      <c r="G690" s="63"/>
      <c r="H690" s="63"/>
      <c r="I690" s="63"/>
      <c r="J690" s="63"/>
      <c r="K690" s="63"/>
      <c r="L690" s="63"/>
      <c r="M690" s="63"/>
      <c r="N690" s="63"/>
      <c r="O690" s="63"/>
      <c r="P690" s="63"/>
      <c r="Q690" s="63"/>
      <c r="R690" s="63"/>
      <c r="S690" s="63"/>
      <c r="T690" s="63"/>
      <c r="U690" s="63"/>
      <c r="V690" s="63"/>
      <c r="W690" s="63"/>
      <c r="X690" s="63"/>
      <c r="Y690" s="63"/>
      <c r="Z690" s="63"/>
      <c r="AA690" s="63"/>
      <c r="AB690" s="63"/>
      <c r="AC690" s="63"/>
      <c r="AD690" s="63"/>
      <c r="AE690" s="63"/>
      <c r="AF690" s="63"/>
      <c r="AG690" s="63"/>
      <c r="AH690" s="63"/>
      <c r="AI690" s="63"/>
      <c r="AJ690" s="63"/>
      <c r="AK690" s="63"/>
      <c r="AL690" s="63"/>
      <c r="AM690" s="63"/>
      <c r="AN690" s="63"/>
      <c r="AO690" s="63"/>
      <c r="AP690" s="63"/>
      <c r="AQ690" s="63"/>
      <c r="AR690" s="63"/>
      <c r="AS690" s="63"/>
      <c r="AT690" s="63"/>
      <c r="AU690" s="63"/>
      <c r="AV690" s="63"/>
      <c r="AW690" s="63"/>
      <c r="AX690" s="63"/>
      <c r="AY690" s="63"/>
      <c r="AZ690" s="63"/>
      <c r="BA690" s="63"/>
      <c r="BB690" s="63"/>
      <c r="BC690" s="63"/>
      <c r="BD690" s="63"/>
      <c r="BE690" s="63"/>
      <c r="BF690" s="63"/>
      <c r="BG690" s="63"/>
      <c r="BH690" s="63"/>
      <c r="BI690" s="63"/>
      <c r="BJ690" s="63"/>
      <c r="BK690" s="63"/>
      <c r="BL690" s="63"/>
    </row>
    <row r="691" spans="1:64" ht="15.75" customHeight="1" x14ac:dyDescent="0.2">
      <c r="A691" s="63"/>
      <c r="B691" s="63"/>
      <c r="C691" s="63"/>
      <c r="D691" s="63"/>
      <c r="E691" s="63"/>
      <c r="F691" s="63"/>
      <c r="G691" s="63"/>
      <c r="H691" s="63"/>
      <c r="I691" s="63"/>
      <c r="J691" s="63"/>
      <c r="K691" s="63"/>
      <c r="L691" s="63"/>
      <c r="M691" s="63"/>
      <c r="N691" s="63"/>
      <c r="O691" s="63"/>
      <c r="P691" s="63"/>
      <c r="Q691" s="63"/>
      <c r="R691" s="63"/>
      <c r="S691" s="63"/>
      <c r="T691" s="63"/>
      <c r="U691" s="63"/>
      <c r="V691" s="63"/>
      <c r="W691" s="63"/>
      <c r="X691" s="63"/>
      <c r="Y691" s="63"/>
      <c r="Z691" s="63"/>
      <c r="AA691" s="63"/>
      <c r="AB691" s="63"/>
      <c r="AC691" s="63"/>
      <c r="AD691" s="63"/>
      <c r="AE691" s="63"/>
      <c r="AF691" s="63"/>
      <c r="AG691" s="63"/>
      <c r="AH691" s="63"/>
      <c r="AI691" s="63"/>
      <c r="AJ691" s="63"/>
      <c r="AK691" s="63"/>
      <c r="AL691" s="63"/>
      <c r="AM691" s="63"/>
      <c r="AN691" s="63"/>
      <c r="AO691" s="63"/>
      <c r="AP691" s="63"/>
      <c r="AQ691" s="63"/>
      <c r="AR691" s="63"/>
      <c r="AS691" s="63"/>
      <c r="AT691" s="63"/>
      <c r="AU691" s="63"/>
      <c r="AV691" s="63"/>
      <c r="AW691" s="63"/>
      <c r="AX691" s="63"/>
      <c r="AY691" s="63"/>
      <c r="AZ691" s="63"/>
      <c r="BA691" s="63"/>
      <c r="BB691" s="63"/>
      <c r="BC691" s="63"/>
      <c r="BD691" s="63"/>
      <c r="BE691" s="63"/>
      <c r="BF691" s="63"/>
      <c r="BG691" s="63"/>
      <c r="BH691" s="63"/>
      <c r="BI691" s="63"/>
      <c r="BJ691" s="63"/>
      <c r="BK691" s="63"/>
      <c r="BL691" s="63"/>
    </row>
    <row r="692" spans="1:64" ht="15.75" customHeight="1" x14ac:dyDescent="0.2">
      <c r="A692" s="63"/>
      <c r="B692" s="63"/>
      <c r="C692" s="63"/>
      <c r="D692" s="63"/>
      <c r="E692" s="63"/>
      <c r="F692" s="63"/>
      <c r="G692" s="63"/>
      <c r="H692" s="63"/>
      <c r="I692" s="63"/>
      <c r="J692" s="63"/>
      <c r="K692" s="63"/>
      <c r="L692" s="63"/>
      <c r="M692" s="63"/>
      <c r="N692" s="63"/>
      <c r="O692" s="63"/>
      <c r="P692" s="63"/>
      <c r="Q692" s="63"/>
      <c r="R692" s="63"/>
      <c r="S692" s="63"/>
      <c r="T692" s="63"/>
      <c r="U692" s="63"/>
      <c r="V692" s="63"/>
      <c r="W692" s="63"/>
      <c r="X692" s="63"/>
      <c r="Y692" s="63"/>
      <c r="Z692" s="63"/>
      <c r="AA692" s="63"/>
      <c r="AB692" s="63"/>
      <c r="AC692" s="63"/>
      <c r="AD692" s="63"/>
      <c r="AE692" s="63"/>
      <c r="AF692" s="63"/>
      <c r="AG692" s="63"/>
      <c r="AH692" s="63"/>
      <c r="AI692" s="63"/>
      <c r="AJ692" s="63"/>
      <c r="AK692" s="63"/>
      <c r="AL692" s="63"/>
      <c r="AM692" s="63"/>
      <c r="AN692" s="63"/>
      <c r="AO692" s="63"/>
      <c r="AP692" s="63"/>
      <c r="AQ692" s="63"/>
      <c r="AR692" s="63"/>
      <c r="AS692" s="63"/>
      <c r="AT692" s="63"/>
      <c r="AU692" s="63"/>
      <c r="AV692" s="63"/>
      <c r="AW692" s="63"/>
      <c r="AX692" s="63"/>
      <c r="AY692" s="63"/>
      <c r="AZ692" s="63"/>
      <c r="BA692" s="63"/>
      <c r="BB692" s="63"/>
      <c r="BC692" s="63"/>
      <c r="BD692" s="63"/>
      <c r="BE692" s="63"/>
      <c r="BF692" s="63"/>
      <c r="BG692" s="63"/>
      <c r="BH692" s="63"/>
      <c r="BI692" s="63"/>
      <c r="BJ692" s="63"/>
      <c r="BK692" s="63"/>
      <c r="BL692" s="63"/>
    </row>
    <row r="693" spans="1:64" ht="15.75" customHeight="1" x14ac:dyDescent="0.2">
      <c r="A693" s="63"/>
      <c r="B693" s="63"/>
      <c r="C693" s="63"/>
      <c r="D693" s="63"/>
      <c r="E693" s="63"/>
      <c r="F693" s="63"/>
      <c r="G693" s="63"/>
      <c r="H693" s="63"/>
      <c r="I693" s="63"/>
      <c r="J693" s="63"/>
      <c r="K693" s="63"/>
      <c r="L693" s="63"/>
      <c r="M693" s="63"/>
      <c r="N693" s="63"/>
      <c r="O693" s="63"/>
      <c r="P693" s="63"/>
      <c r="Q693" s="63"/>
      <c r="R693" s="63"/>
      <c r="S693" s="63"/>
      <c r="T693" s="63"/>
      <c r="U693" s="63"/>
      <c r="V693" s="63"/>
      <c r="W693" s="63"/>
      <c r="X693" s="63"/>
      <c r="Y693" s="63"/>
      <c r="Z693" s="63"/>
      <c r="AA693" s="63"/>
      <c r="AB693" s="63"/>
      <c r="AC693" s="63"/>
      <c r="AD693" s="63"/>
      <c r="AE693" s="63"/>
      <c r="AF693" s="63"/>
      <c r="AG693" s="63"/>
      <c r="AH693" s="63"/>
      <c r="AI693" s="63"/>
      <c r="AJ693" s="63"/>
      <c r="AK693" s="63"/>
      <c r="AL693" s="63"/>
      <c r="AM693" s="63"/>
      <c r="AN693" s="63"/>
      <c r="AO693" s="63"/>
      <c r="AP693" s="63"/>
      <c r="AQ693" s="63"/>
      <c r="AR693" s="63"/>
      <c r="AS693" s="63"/>
      <c r="AT693" s="63"/>
      <c r="AU693" s="63"/>
      <c r="AV693" s="63"/>
      <c r="AW693" s="63"/>
      <c r="AX693" s="63"/>
      <c r="AY693" s="63"/>
      <c r="AZ693" s="63"/>
      <c r="BA693" s="63"/>
      <c r="BB693" s="63"/>
      <c r="BC693" s="63"/>
      <c r="BD693" s="63"/>
      <c r="BE693" s="63"/>
      <c r="BF693" s="63"/>
      <c r="BG693" s="63"/>
      <c r="BH693" s="63"/>
      <c r="BI693" s="63"/>
      <c r="BJ693" s="63"/>
      <c r="BK693" s="63"/>
      <c r="BL693" s="63"/>
    </row>
    <row r="694" spans="1:64" ht="15.75" customHeight="1" x14ac:dyDescent="0.2">
      <c r="A694" s="63"/>
      <c r="B694" s="63"/>
      <c r="C694" s="63"/>
      <c r="D694" s="63"/>
      <c r="E694" s="63"/>
      <c r="F694" s="63"/>
      <c r="G694" s="63"/>
      <c r="H694" s="63"/>
      <c r="I694" s="63"/>
      <c r="J694" s="63"/>
      <c r="K694" s="63"/>
      <c r="L694" s="63"/>
      <c r="M694" s="63"/>
      <c r="N694" s="63"/>
      <c r="O694" s="63"/>
      <c r="P694" s="63"/>
      <c r="Q694" s="63"/>
      <c r="R694" s="63"/>
      <c r="S694" s="63"/>
      <c r="T694" s="63"/>
      <c r="U694" s="63"/>
      <c r="V694" s="63"/>
      <c r="W694" s="63"/>
      <c r="X694" s="63"/>
      <c r="Y694" s="63"/>
      <c r="Z694" s="63"/>
      <c r="AA694" s="63"/>
      <c r="AB694" s="63"/>
      <c r="AC694" s="63"/>
      <c r="AD694" s="63"/>
      <c r="AE694" s="63"/>
      <c r="AF694" s="63"/>
      <c r="AG694" s="63"/>
      <c r="AH694" s="63"/>
      <c r="AI694" s="63"/>
      <c r="AJ694" s="63"/>
      <c r="AK694" s="63"/>
      <c r="AL694" s="63"/>
      <c r="AM694" s="63"/>
      <c r="AN694" s="63"/>
      <c r="AO694" s="63"/>
      <c r="AP694" s="63"/>
      <c r="AQ694" s="63"/>
      <c r="AR694" s="63"/>
      <c r="AS694" s="63"/>
      <c r="AT694" s="63"/>
      <c r="AU694" s="63"/>
      <c r="AV694" s="63"/>
      <c r="AW694" s="63"/>
      <c r="AX694" s="63"/>
      <c r="AY694" s="63"/>
      <c r="AZ694" s="63"/>
      <c r="BA694" s="63"/>
      <c r="BB694" s="63"/>
      <c r="BC694" s="63"/>
      <c r="BD694" s="63"/>
      <c r="BE694" s="63"/>
      <c r="BF694" s="63"/>
      <c r="BG694" s="63"/>
      <c r="BH694" s="63"/>
      <c r="BI694" s="63"/>
      <c r="BJ694" s="63"/>
      <c r="BK694" s="63"/>
      <c r="BL694" s="63"/>
    </row>
    <row r="695" spans="1:64" ht="15.75" customHeight="1" x14ac:dyDescent="0.2">
      <c r="A695" s="63"/>
      <c r="B695" s="63"/>
      <c r="C695" s="63"/>
      <c r="D695" s="63"/>
      <c r="E695" s="63"/>
      <c r="F695" s="63"/>
      <c r="G695" s="63"/>
      <c r="H695" s="63"/>
      <c r="I695" s="63"/>
      <c r="J695" s="63"/>
      <c r="K695" s="63"/>
      <c r="L695" s="63"/>
      <c r="M695" s="63"/>
      <c r="N695" s="63"/>
      <c r="O695" s="63"/>
      <c r="P695" s="63"/>
      <c r="Q695" s="63"/>
      <c r="R695" s="63"/>
      <c r="S695" s="63"/>
      <c r="T695" s="63"/>
      <c r="U695" s="63"/>
      <c r="V695" s="63"/>
      <c r="W695" s="63"/>
      <c r="X695" s="63"/>
      <c r="Y695" s="63"/>
      <c r="Z695" s="63"/>
      <c r="AA695" s="63"/>
      <c r="AB695" s="63"/>
      <c r="AC695" s="63"/>
      <c r="AD695" s="63"/>
      <c r="AE695" s="63"/>
      <c r="AF695" s="63"/>
      <c r="AG695" s="63"/>
      <c r="AH695" s="63"/>
      <c r="AI695" s="63"/>
      <c r="AJ695" s="63"/>
      <c r="AK695" s="63"/>
      <c r="AL695" s="63"/>
      <c r="AM695" s="63"/>
      <c r="AN695" s="63"/>
      <c r="AO695" s="63"/>
      <c r="AP695" s="63"/>
      <c r="AQ695" s="63"/>
      <c r="AR695" s="63"/>
      <c r="AS695" s="63"/>
      <c r="AT695" s="63"/>
      <c r="AU695" s="63"/>
      <c r="AV695" s="63"/>
      <c r="AW695" s="63"/>
      <c r="AX695" s="63"/>
      <c r="AY695" s="63"/>
      <c r="AZ695" s="63"/>
      <c r="BA695" s="63"/>
      <c r="BB695" s="63"/>
      <c r="BC695" s="63"/>
      <c r="BD695" s="63"/>
      <c r="BE695" s="63"/>
      <c r="BF695" s="63"/>
      <c r="BG695" s="63"/>
      <c r="BH695" s="63"/>
      <c r="BI695" s="63"/>
      <c r="BJ695" s="63"/>
      <c r="BK695" s="63"/>
      <c r="BL695" s="63"/>
    </row>
    <row r="696" spans="1:64" ht="15.75" customHeight="1" x14ac:dyDescent="0.2">
      <c r="A696" s="63"/>
      <c r="B696" s="63"/>
      <c r="C696" s="63"/>
      <c r="D696" s="63"/>
      <c r="E696" s="63"/>
      <c r="F696" s="63"/>
      <c r="G696" s="63"/>
      <c r="H696" s="63"/>
      <c r="I696" s="63"/>
      <c r="J696" s="63"/>
      <c r="K696" s="63"/>
      <c r="L696" s="63"/>
      <c r="M696" s="63"/>
      <c r="N696" s="63"/>
      <c r="O696" s="63"/>
      <c r="P696" s="63"/>
      <c r="Q696" s="63"/>
      <c r="R696" s="63"/>
      <c r="S696" s="63"/>
      <c r="T696" s="63"/>
      <c r="U696" s="63"/>
      <c r="V696" s="63"/>
      <c r="W696" s="63"/>
      <c r="X696" s="63"/>
      <c r="Y696" s="63"/>
      <c r="Z696" s="63"/>
      <c r="AA696" s="63"/>
      <c r="AB696" s="63"/>
      <c r="AC696" s="63"/>
      <c r="AD696" s="63"/>
      <c r="AE696" s="63"/>
      <c r="AF696" s="63"/>
      <c r="AG696" s="63"/>
      <c r="AH696" s="63"/>
      <c r="AI696" s="63"/>
      <c r="AJ696" s="63"/>
      <c r="AK696" s="63"/>
      <c r="AL696" s="63"/>
      <c r="AM696" s="63"/>
      <c r="AN696" s="63"/>
      <c r="AO696" s="63"/>
      <c r="AP696" s="63"/>
      <c r="AQ696" s="63"/>
      <c r="AR696" s="63"/>
      <c r="AS696" s="63"/>
      <c r="AT696" s="63"/>
      <c r="AU696" s="63"/>
      <c r="AV696" s="63"/>
      <c r="AW696" s="63"/>
      <c r="AX696" s="63"/>
      <c r="AY696" s="63"/>
      <c r="AZ696" s="63"/>
      <c r="BA696" s="63"/>
      <c r="BB696" s="63"/>
      <c r="BC696" s="63"/>
      <c r="BD696" s="63"/>
      <c r="BE696" s="63"/>
      <c r="BF696" s="63"/>
      <c r="BG696" s="63"/>
      <c r="BH696" s="63"/>
      <c r="BI696" s="63"/>
      <c r="BJ696" s="63"/>
      <c r="BK696" s="63"/>
      <c r="BL696" s="63"/>
    </row>
    <row r="697" spans="1:64" ht="15.75" customHeight="1" x14ac:dyDescent="0.2">
      <c r="A697" s="63"/>
      <c r="B697" s="63"/>
      <c r="C697" s="63"/>
      <c r="D697" s="63"/>
      <c r="E697" s="63"/>
      <c r="F697" s="63"/>
      <c r="G697" s="63"/>
      <c r="H697" s="63"/>
      <c r="I697" s="63"/>
      <c r="J697" s="63"/>
      <c r="K697" s="63"/>
      <c r="L697" s="63"/>
      <c r="M697" s="63"/>
      <c r="N697" s="63"/>
      <c r="O697" s="63"/>
      <c r="P697" s="63"/>
      <c r="Q697" s="63"/>
      <c r="R697" s="63"/>
      <c r="S697" s="63"/>
      <c r="T697" s="63"/>
      <c r="U697" s="63"/>
      <c r="V697" s="63"/>
      <c r="W697" s="63"/>
      <c r="X697" s="63"/>
      <c r="Y697" s="63"/>
      <c r="Z697" s="63"/>
      <c r="AA697" s="63"/>
      <c r="AB697" s="63"/>
      <c r="AC697" s="63"/>
      <c r="AD697" s="63"/>
      <c r="AE697" s="63"/>
      <c r="AF697" s="63"/>
      <c r="AG697" s="63"/>
      <c r="AH697" s="63"/>
      <c r="AI697" s="63"/>
      <c r="AJ697" s="63"/>
      <c r="AK697" s="63"/>
      <c r="AL697" s="63"/>
      <c r="AM697" s="63"/>
      <c r="AN697" s="63"/>
      <c r="AO697" s="63"/>
      <c r="AP697" s="63"/>
      <c r="AQ697" s="63"/>
      <c r="AR697" s="63"/>
      <c r="AS697" s="63"/>
      <c r="AT697" s="63"/>
      <c r="AU697" s="63"/>
      <c r="AV697" s="63"/>
      <c r="AW697" s="63"/>
      <c r="AX697" s="63"/>
      <c r="AY697" s="63"/>
      <c r="AZ697" s="63"/>
      <c r="BA697" s="63"/>
      <c r="BB697" s="63"/>
      <c r="BC697" s="63"/>
      <c r="BD697" s="63"/>
      <c r="BE697" s="63"/>
      <c r="BF697" s="63"/>
      <c r="BG697" s="63"/>
      <c r="BH697" s="63"/>
      <c r="BI697" s="63"/>
      <c r="BJ697" s="63"/>
      <c r="BK697" s="63"/>
      <c r="BL697" s="63"/>
    </row>
    <row r="698" spans="1:64" ht="15.75" customHeight="1" x14ac:dyDescent="0.2">
      <c r="A698" s="63"/>
      <c r="B698" s="63"/>
      <c r="C698" s="63"/>
      <c r="D698" s="63"/>
      <c r="E698" s="63"/>
      <c r="F698" s="63"/>
      <c r="G698" s="63"/>
      <c r="H698" s="63"/>
      <c r="I698" s="63"/>
      <c r="J698" s="63"/>
      <c r="K698" s="63"/>
      <c r="L698" s="63"/>
      <c r="M698" s="63"/>
      <c r="N698" s="63"/>
      <c r="O698" s="63"/>
      <c r="P698" s="63"/>
      <c r="Q698" s="63"/>
      <c r="R698" s="63"/>
      <c r="S698" s="63"/>
      <c r="T698" s="63"/>
      <c r="U698" s="63"/>
      <c r="V698" s="63"/>
      <c r="W698" s="63"/>
      <c r="X698" s="63"/>
      <c r="Y698" s="63"/>
      <c r="Z698" s="63"/>
      <c r="AA698" s="63"/>
      <c r="AB698" s="63"/>
      <c r="AC698" s="63"/>
      <c r="AD698" s="63"/>
      <c r="AE698" s="63"/>
      <c r="AF698" s="63"/>
      <c r="AG698" s="63"/>
      <c r="AH698" s="63"/>
      <c r="AI698" s="63"/>
      <c r="AJ698" s="63"/>
      <c r="AK698" s="63"/>
      <c r="AL698" s="63"/>
      <c r="AM698" s="63"/>
      <c r="AN698" s="63"/>
      <c r="AO698" s="63"/>
      <c r="AP698" s="63"/>
      <c r="AQ698" s="63"/>
      <c r="AR698" s="63"/>
      <c r="AS698" s="63"/>
      <c r="AT698" s="63"/>
      <c r="AU698" s="63"/>
      <c r="AV698" s="63"/>
      <c r="AW698" s="63"/>
      <c r="AX698" s="63"/>
      <c r="AY698" s="63"/>
      <c r="AZ698" s="63"/>
      <c r="BA698" s="63"/>
      <c r="BB698" s="63"/>
      <c r="BC698" s="63"/>
      <c r="BD698" s="63"/>
      <c r="BE698" s="63"/>
      <c r="BF698" s="63"/>
      <c r="BG698" s="63"/>
      <c r="BH698" s="63"/>
      <c r="BI698" s="63"/>
      <c r="BJ698" s="63"/>
      <c r="BK698" s="63"/>
      <c r="BL698" s="63"/>
    </row>
    <row r="699" spans="1:64" ht="15.75" customHeight="1" x14ac:dyDescent="0.2">
      <c r="A699" s="63"/>
      <c r="B699" s="63"/>
      <c r="C699" s="63"/>
      <c r="D699" s="63"/>
      <c r="E699" s="63"/>
      <c r="F699" s="63"/>
      <c r="G699" s="63"/>
      <c r="H699" s="63"/>
      <c r="I699" s="63"/>
      <c r="J699" s="63"/>
      <c r="K699" s="63"/>
      <c r="L699" s="63"/>
      <c r="M699" s="63"/>
      <c r="N699" s="63"/>
      <c r="O699" s="63"/>
      <c r="P699" s="63"/>
      <c r="Q699" s="63"/>
      <c r="R699" s="63"/>
      <c r="S699" s="63"/>
      <c r="T699" s="63"/>
      <c r="U699" s="63"/>
      <c r="V699" s="63"/>
      <c r="W699" s="63"/>
      <c r="X699" s="63"/>
      <c r="Y699" s="63"/>
      <c r="Z699" s="63"/>
      <c r="AA699" s="63"/>
      <c r="AB699" s="63"/>
      <c r="AC699" s="63"/>
      <c r="AD699" s="63"/>
      <c r="AE699" s="63"/>
      <c r="AF699" s="63"/>
      <c r="AG699" s="63"/>
      <c r="AH699" s="63"/>
      <c r="AI699" s="63"/>
      <c r="AJ699" s="63"/>
      <c r="AK699" s="63"/>
      <c r="AL699" s="63"/>
      <c r="AM699" s="63"/>
      <c r="AN699" s="63"/>
      <c r="AO699" s="63"/>
      <c r="AP699" s="63"/>
      <c r="AQ699" s="63"/>
      <c r="AR699" s="63"/>
      <c r="AS699" s="63"/>
      <c r="AT699" s="63"/>
      <c r="AU699" s="63"/>
      <c r="AV699" s="63"/>
      <c r="AW699" s="63"/>
      <c r="AX699" s="63"/>
      <c r="AY699" s="63"/>
      <c r="AZ699" s="63"/>
      <c r="BA699" s="63"/>
      <c r="BB699" s="63"/>
      <c r="BC699" s="63"/>
      <c r="BD699" s="63"/>
      <c r="BE699" s="63"/>
      <c r="BF699" s="63"/>
      <c r="BG699" s="63"/>
      <c r="BH699" s="63"/>
      <c r="BI699" s="63"/>
      <c r="BJ699" s="63"/>
      <c r="BK699" s="63"/>
      <c r="BL699" s="63"/>
    </row>
    <row r="700" spans="1:64" ht="15.75" customHeight="1" x14ac:dyDescent="0.2">
      <c r="A700" s="63"/>
      <c r="B700" s="63"/>
      <c r="C700" s="63"/>
      <c r="D700" s="63"/>
      <c r="E700" s="63"/>
      <c r="F700" s="63"/>
      <c r="G700" s="63"/>
      <c r="H700" s="63"/>
      <c r="I700" s="63"/>
      <c r="J700" s="63"/>
      <c r="K700" s="63"/>
      <c r="L700" s="63"/>
      <c r="M700" s="63"/>
      <c r="N700" s="63"/>
      <c r="O700" s="63"/>
      <c r="P700" s="63"/>
      <c r="Q700" s="63"/>
      <c r="R700" s="63"/>
      <c r="S700" s="63"/>
      <c r="T700" s="63"/>
      <c r="U700" s="63"/>
      <c r="V700" s="63"/>
      <c r="W700" s="63"/>
      <c r="X700" s="63"/>
      <c r="Y700" s="63"/>
      <c r="Z700" s="63"/>
      <c r="AA700" s="63"/>
      <c r="AB700" s="63"/>
      <c r="AC700" s="63"/>
      <c r="AD700" s="63"/>
      <c r="AE700" s="63"/>
      <c r="AF700" s="63"/>
      <c r="AG700" s="63"/>
      <c r="AH700" s="63"/>
      <c r="AI700" s="63"/>
      <c r="AJ700" s="63"/>
      <c r="AK700" s="63"/>
      <c r="AL700" s="63"/>
      <c r="AM700" s="63"/>
      <c r="AN700" s="63"/>
      <c r="AO700" s="63"/>
      <c r="AP700" s="63"/>
      <c r="AQ700" s="63"/>
      <c r="AR700" s="63"/>
      <c r="AS700" s="63"/>
      <c r="AT700" s="63"/>
      <c r="AU700" s="63"/>
      <c r="AV700" s="63"/>
      <c r="AW700" s="63"/>
      <c r="AX700" s="63"/>
      <c r="AY700" s="63"/>
      <c r="AZ700" s="63"/>
      <c r="BA700" s="63"/>
      <c r="BB700" s="63"/>
      <c r="BC700" s="63"/>
      <c r="BD700" s="63"/>
      <c r="BE700" s="63"/>
      <c r="BF700" s="63"/>
      <c r="BG700" s="63"/>
      <c r="BH700" s="63"/>
      <c r="BI700" s="63"/>
      <c r="BJ700" s="63"/>
      <c r="BK700" s="63"/>
      <c r="BL700" s="63"/>
    </row>
    <row r="701" spans="1:64" ht="15.75" customHeight="1" x14ac:dyDescent="0.2">
      <c r="A701" s="63"/>
      <c r="B701" s="63"/>
      <c r="C701" s="63"/>
      <c r="D701" s="63"/>
      <c r="E701" s="63"/>
      <c r="F701" s="63"/>
      <c r="G701" s="63"/>
      <c r="H701" s="63"/>
      <c r="I701" s="63"/>
      <c r="J701" s="63"/>
      <c r="K701" s="63"/>
      <c r="L701" s="63"/>
      <c r="M701" s="63"/>
      <c r="N701" s="63"/>
      <c r="O701" s="63"/>
      <c r="P701" s="63"/>
      <c r="Q701" s="63"/>
      <c r="R701" s="63"/>
      <c r="S701" s="63"/>
      <c r="T701" s="63"/>
      <c r="U701" s="63"/>
      <c r="V701" s="63"/>
      <c r="W701" s="63"/>
      <c r="X701" s="63"/>
      <c r="Y701" s="63"/>
      <c r="Z701" s="63"/>
      <c r="AA701" s="63"/>
      <c r="AB701" s="63"/>
      <c r="AC701" s="63"/>
      <c r="AD701" s="63"/>
      <c r="AE701" s="63"/>
      <c r="AF701" s="63"/>
      <c r="AG701" s="63"/>
      <c r="AH701" s="63"/>
      <c r="AI701" s="63"/>
      <c r="AJ701" s="63"/>
      <c r="AK701" s="63"/>
      <c r="AL701" s="63"/>
      <c r="AM701" s="63"/>
      <c r="AN701" s="63"/>
      <c r="AO701" s="63"/>
      <c r="AP701" s="63"/>
      <c r="AQ701" s="63"/>
      <c r="AR701" s="63"/>
      <c r="AS701" s="63"/>
      <c r="AT701" s="63"/>
      <c r="AU701" s="63"/>
      <c r="AV701" s="63"/>
      <c r="AW701" s="63"/>
      <c r="AX701" s="63"/>
      <c r="AY701" s="63"/>
      <c r="AZ701" s="63"/>
      <c r="BA701" s="63"/>
      <c r="BB701" s="63"/>
      <c r="BC701" s="63"/>
      <c r="BD701" s="63"/>
      <c r="BE701" s="63"/>
      <c r="BF701" s="63"/>
      <c r="BG701" s="63"/>
      <c r="BH701" s="63"/>
      <c r="BI701" s="63"/>
      <c r="BJ701" s="63"/>
      <c r="BK701" s="63"/>
      <c r="BL701" s="63"/>
    </row>
    <row r="702" spans="1:64" ht="15.75" customHeight="1" x14ac:dyDescent="0.2">
      <c r="A702" s="63"/>
      <c r="B702" s="63"/>
      <c r="C702" s="63"/>
      <c r="D702" s="63"/>
      <c r="E702" s="63"/>
      <c r="F702" s="63"/>
      <c r="G702" s="63"/>
      <c r="H702" s="63"/>
      <c r="I702" s="63"/>
      <c r="J702" s="63"/>
      <c r="K702" s="63"/>
      <c r="L702" s="63"/>
      <c r="M702" s="63"/>
      <c r="N702" s="63"/>
      <c r="O702" s="63"/>
      <c r="P702" s="63"/>
      <c r="Q702" s="63"/>
      <c r="R702" s="63"/>
      <c r="S702" s="63"/>
      <c r="T702" s="63"/>
      <c r="U702" s="63"/>
      <c r="V702" s="63"/>
      <c r="W702" s="63"/>
      <c r="X702" s="63"/>
      <c r="Y702" s="63"/>
      <c r="Z702" s="63"/>
      <c r="AA702" s="63"/>
      <c r="AB702" s="63"/>
      <c r="AC702" s="63"/>
      <c r="AD702" s="63"/>
      <c r="AE702" s="63"/>
      <c r="AF702" s="63"/>
      <c r="AG702" s="63"/>
      <c r="AH702" s="63"/>
      <c r="AI702" s="63"/>
      <c r="AJ702" s="63"/>
      <c r="AK702" s="63"/>
      <c r="AL702" s="63"/>
      <c r="AM702" s="63"/>
      <c r="AN702" s="63"/>
      <c r="AO702" s="63"/>
      <c r="AP702" s="63"/>
      <c r="AQ702" s="63"/>
      <c r="AR702" s="63"/>
      <c r="AS702" s="63"/>
      <c r="AT702" s="63"/>
      <c r="AU702" s="63"/>
      <c r="AV702" s="63"/>
      <c r="AW702" s="63"/>
      <c r="AX702" s="63"/>
      <c r="AY702" s="63"/>
      <c r="AZ702" s="63"/>
      <c r="BA702" s="63"/>
      <c r="BB702" s="63"/>
      <c r="BC702" s="63"/>
      <c r="BD702" s="63"/>
      <c r="BE702" s="63"/>
      <c r="BF702" s="63"/>
      <c r="BG702" s="63"/>
      <c r="BH702" s="63"/>
      <c r="BI702" s="63"/>
      <c r="BJ702" s="63"/>
      <c r="BK702" s="63"/>
      <c r="BL702" s="63"/>
    </row>
    <row r="703" spans="1:64" ht="15.75" customHeight="1" x14ac:dyDescent="0.2">
      <c r="A703" s="63"/>
      <c r="B703" s="63"/>
      <c r="C703" s="63"/>
      <c r="D703" s="63"/>
      <c r="E703" s="63"/>
      <c r="F703" s="63"/>
      <c r="G703" s="63"/>
      <c r="H703" s="63"/>
      <c r="I703" s="63"/>
      <c r="J703" s="63"/>
      <c r="K703" s="63"/>
      <c r="L703" s="63"/>
      <c r="M703" s="63"/>
      <c r="N703" s="63"/>
      <c r="O703" s="63"/>
      <c r="P703" s="63"/>
      <c r="Q703" s="63"/>
      <c r="R703" s="63"/>
      <c r="S703" s="63"/>
      <c r="T703" s="63"/>
      <c r="U703" s="63"/>
      <c r="V703" s="63"/>
      <c r="W703" s="63"/>
      <c r="X703" s="63"/>
      <c r="Y703" s="63"/>
      <c r="Z703" s="63"/>
      <c r="AA703" s="63"/>
      <c r="AB703" s="63"/>
      <c r="AC703" s="63"/>
      <c r="AD703" s="63"/>
      <c r="AE703" s="63"/>
      <c r="AF703" s="63"/>
      <c r="AG703" s="63"/>
      <c r="AH703" s="63"/>
      <c r="AI703" s="63"/>
      <c r="AJ703" s="63"/>
      <c r="AK703" s="63"/>
      <c r="AL703" s="63"/>
      <c r="AM703" s="63"/>
      <c r="AN703" s="63"/>
      <c r="AO703" s="63"/>
      <c r="AP703" s="63"/>
      <c r="AQ703" s="63"/>
      <c r="AR703" s="63"/>
      <c r="AS703" s="63"/>
      <c r="AT703" s="63"/>
      <c r="AU703" s="63"/>
      <c r="AV703" s="63"/>
      <c r="AW703" s="63"/>
      <c r="AX703" s="63"/>
      <c r="AY703" s="63"/>
      <c r="AZ703" s="63"/>
      <c r="BA703" s="63"/>
      <c r="BB703" s="63"/>
      <c r="BC703" s="63"/>
      <c r="BD703" s="63"/>
      <c r="BE703" s="63"/>
      <c r="BF703" s="63"/>
      <c r="BG703" s="63"/>
      <c r="BH703" s="63"/>
      <c r="BI703" s="63"/>
      <c r="BJ703" s="63"/>
      <c r="BK703" s="63"/>
      <c r="BL703" s="63"/>
    </row>
    <row r="704" spans="1:64" ht="15.75" customHeight="1" x14ac:dyDescent="0.2">
      <c r="A704" s="63"/>
      <c r="B704" s="63"/>
      <c r="C704" s="63"/>
      <c r="D704" s="63"/>
      <c r="E704" s="63"/>
      <c r="F704" s="63"/>
      <c r="G704" s="63"/>
      <c r="H704" s="63"/>
      <c r="I704" s="63"/>
      <c r="J704" s="63"/>
      <c r="K704" s="63"/>
      <c r="L704" s="63"/>
      <c r="M704" s="63"/>
      <c r="N704" s="63"/>
      <c r="O704" s="63"/>
      <c r="P704" s="63"/>
      <c r="Q704" s="63"/>
      <c r="R704" s="63"/>
      <c r="S704" s="63"/>
      <c r="T704" s="63"/>
      <c r="U704" s="63"/>
      <c r="V704" s="63"/>
      <c r="W704" s="63"/>
      <c r="X704" s="63"/>
      <c r="Y704" s="63"/>
      <c r="Z704" s="63"/>
      <c r="AA704" s="63"/>
      <c r="AB704" s="63"/>
      <c r="AC704" s="63"/>
      <c r="AD704" s="63"/>
      <c r="AE704" s="63"/>
      <c r="AF704" s="63"/>
      <c r="AG704" s="63"/>
      <c r="AH704" s="63"/>
      <c r="AI704" s="63"/>
      <c r="AJ704" s="63"/>
      <c r="AK704" s="63"/>
      <c r="AL704" s="63"/>
      <c r="AM704" s="63"/>
      <c r="AN704" s="63"/>
      <c r="AO704" s="63"/>
      <c r="AP704" s="63"/>
      <c r="AQ704" s="63"/>
      <c r="AR704" s="63"/>
      <c r="AS704" s="63"/>
      <c r="AT704" s="63"/>
      <c r="AU704" s="63"/>
      <c r="AV704" s="63"/>
      <c r="AW704" s="63"/>
      <c r="AX704" s="63"/>
      <c r="AY704" s="63"/>
      <c r="AZ704" s="63"/>
      <c r="BA704" s="63"/>
      <c r="BB704" s="63"/>
      <c r="BC704" s="63"/>
      <c r="BD704" s="63"/>
      <c r="BE704" s="63"/>
      <c r="BF704" s="63"/>
      <c r="BG704" s="63"/>
      <c r="BH704" s="63"/>
      <c r="BI704" s="63"/>
      <c r="BJ704" s="63"/>
      <c r="BK704" s="63"/>
      <c r="BL704" s="63"/>
    </row>
    <row r="705" spans="1:64" ht="15.75" customHeight="1" x14ac:dyDescent="0.2">
      <c r="A705" s="63"/>
      <c r="B705" s="63"/>
      <c r="C705" s="63"/>
      <c r="D705" s="63"/>
      <c r="E705" s="63"/>
      <c r="F705" s="63"/>
      <c r="G705" s="63"/>
      <c r="H705" s="63"/>
      <c r="I705" s="63"/>
      <c r="J705" s="63"/>
      <c r="K705" s="63"/>
      <c r="L705" s="63"/>
      <c r="M705" s="63"/>
      <c r="N705" s="63"/>
      <c r="O705" s="63"/>
      <c r="P705" s="63"/>
      <c r="Q705" s="63"/>
      <c r="R705" s="63"/>
      <c r="S705" s="63"/>
      <c r="T705" s="63"/>
      <c r="U705" s="63"/>
      <c r="V705" s="63"/>
      <c r="W705" s="63"/>
      <c r="X705" s="63"/>
      <c r="Y705" s="63"/>
      <c r="Z705" s="63"/>
      <c r="AA705" s="63"/>
      <c r="AB705" s="63"/>
      <c r="AC705" s="63"/>
      <c r="AD705" s="63"/>
      <c r="AE705" s="63"/>
      <c r="AF705" s="63"/>
      <c r="AG705" s="63"/>
      <c r="AH705" s="63"/>
      <c r="AI705" s="63"/>
      <c r="AJ705" s="63"/>
      <c r="AK705" s="63"/>
      <c r="AL705" s="63"/>
      <c r="AM705" s="63"/>
      <c r="AN705" s="63"/>
      <c r="AO705" s="63"/>
      <c r="AP705" s="63"/>
      <c r="AQ705" s="63"/>
      <c r="AR705" s="63"/>
      <c r="AS705" s="63"/>
      <c r="AT705" s="63"/>
      <c r="AU705" s="63"/>
      <c r="AV705" s="63"/>
      <c r="AW705" s="63"/>
      <c r="AX705" s="63"/>
      <c r="AY705" s="63"/>
      <c r="AZ705" s="63"/>
      <c r="BA705" s="63"/>
      <c r="BB705" s="63"/>
      <c r="BC705" s="63"/>
      <c r="BD705" s="63"/>
      <c r="BE705" s="63"/>
      <c r="BF705" s="63"/>
      <c r="BG705" s="63"/>
      <c r="BH705" s="63"/>
      <c r="BI705" s="63"/>
      <c r="BJ705" s="63"/>
      <c r="BK705" s="63"/>
      <c r="BL705" s="63"/>
    </row>
    <row r="706" spans="1:64" ht="15.75" customHeight="1" x14ac:dyDescent="0.2">
      <c r="A706" s="63"/>
      <c r="B706" s="63"/>
      <c r="C706" s="63"/>
      <c r="D706" s="63"/>
      <c r="E706" s="63"/>
      <c r="F706" s="63"/>
      <c r="G706" s="63"/>
      <c r="H706" s="63"/>
      <c r="I706" s="63"/>
      <c r="J706" s="63"/>
      <c r="K706" s="63"/>
      <c r="L706" s="63"/>
      <c r="M706" s="63"/>
      <c r="N706" s="63"/>
      <c r="O706" s="63"/>
      <c r="P706" s="63"/>
      <c r="Q706" s="63"/>
      <c r="R706" s="63"/>
      <c r="S706" s="63"/>
      <c r="T706" s="63"/>
      <c r="U706" s="63"/>
      <c r="V706" s="63"/>
      <c r="W706" s="63"/>
      <c r="X706" s="63"/>
      <c r="Y706" s="63"/>
      <c r="Z706" s="63"/>
      <c r="AA706" s="63"/>
      <c r="AB706" s="63"/>
      <c r="AC706" s="63"/>
      <c r="AD706" s="63"/>
      <c r="AE706" s="63"/>
      <c r="AF706" s="63"/>
      <c r="AG706" s="63"/>
      <c r="AH706" s="63"/>
      <c r="AI706" s="63"/>
      <c r="AJ706" s="63"/>
      <c r="AK706" s="63"/>
      <c r="AL706" s="63"/>
      <c r="AM706" s="63"/>
      <c r="AN706" s="63"/>
      <c r="AO706" s="63"/>
      <c r="AP706" s="63"/>
      <c r="AQ706" s="63"/>
      <c r="AR706" s="63"/>
      <c r="AS706" s="63"/>
      <c r="AT706" s="63"/>
      <c r="AU706" s="63"/>
      <c r="AV706" s="63"/>
      <c r="AW706" s="63"/>
      <c r="AX706" s="63"/>
      <c r="AY706" s="63"/>
      <c r="AZ706" s="63"/>
      <c r="BA706" s="63"/>
      <c r="BB706" s="63"/>
      <c r="BC706" s="63"/>
      <c r="BD706" s="63"/>
      <c r="BE706" s="63"/>
      <c r="BF706" s="63"/>
      <c r="BG706" s="63"/>
      <c r="BH706" s="63"/>
      <c r="BI706" s="63"/>
      <c r="BJ706" s="63"/>
      <c r="BK706" s="63"/>
      <c r="BL706" s="63"/>
    </row>
    <row r="707" spans="1:64" ht="15.75" customHeight="1" x14ac:dyDescent="0.2">
      <c r="A707" s="63"/>
      <c r="B707" s="63"/>
      <c r="C707" s="63"/>
      <c r="D707" s="63"/>
      <c r="E707" s="63"/>
      <c r="F707" s="63"/>
      <c r="G707" s="63"/>
      <c r="H707" s="63"/>
      <c r="I707" s="63"/>
      <c r="J707" s="63"/>
      <c r="K707" s="63"/>
      <c r="L707" s="63"/>
      <c r="M707" s="63"/>
      <c r="N707" s="63"/>
      <c r="O707" s="63"/>
      <c r="P707" s="63"/>
      <c r="Q707" s="63"/>
      <c r="R707" s="63"/>
      <c r="S707" s="63"/>
      <c r="T707" s="63"/>
      <c r="U707" s="63"/>
      <c r="V707" s="63"/>
      <c r="W707" s="63"/>
      <c r="X707" s="63"/>
      <c r="Y707" s="63"/>
      <c r="Z707" s="63"/>
      <c r="AA707" s="63"/>
      <c r="AB707" s="63"/>
      <c r="AC707" s="63"/>
      <c r="AD707" s="63"/>
      <c r="AE707" s="63"/>
      <c r="AF707" s="63"/>
      <c r="AG707" s="63"/>
      <c r="AH707" s="63"/>
      <c r="AI707" s="63"/>
      <c r="AJ707" s="63"/>
      <c r="AK707" s="63"/>
      <c r="AL707" s="63"/>
      <c r="AM707" s="63"/>
      <c r="AN707" s="63"/>
      <c r="AO707" s="63"/>
      <c r="AP707" s="63"/>
      <c r="AQ707" s="63"/>
      <c r="AR707" s="63"/>
      <c r="AS707" s="63"/>
      <c r="AT707" s="63"/>
      <c r="AU707" s="63"/>
      <c r="AV707" s="63"/>
      <c r="AW707" s="63"/>
      <c r="AX707" s="63"/>
      <c r="AY707" s="63"/>
      <c r="AZ707" s="63"/>
      <c r="BA707" s="63"/>
      <c r="BB707" s="63"/>
      <c r="BC707" s="63"/>
      <c r="BD707" s="63"/>
      <c r="BE707" s="63"/>
      <c r="BF707" s="63"/>
      <c r="BG707" s="63"/>
      <c r="BH707" s="63"/>
      <c r="BI707" s="63"/>
      <c r="BJ707" s="63"/>
      <c r="BK707" s="63"/>
      <c r="BL707" s="63"/>
    </row>
    <row r="708" spans="1:64" ht="15.75" customHeight="1" x14ac:dyDescent="0.2">
      <c r="A708" s="63"/>
      <c r="B708" s="63"/>
      <c r="C708" s="63"/>
      <c r="D708" s="63"/>
      <c r="E708" s="63"/>
      <c r="F708" s="63"/>
      <c r="G708" s="63"/>
      <c r="H708" s="63"/>
      <c r="I708" s="63"/>
      <c r="J708" s="63"/>
      <c r="K708" s="63"/>
      <c r="L708" s="63"/>
      <c r="M708" s="63"/>
      <c r="N708" s="63"/>
      <c r="O708" s="63"/>
      <c r="P708" s="63"/>
      <c r="Q708" s="63"/>
      <c r="R708" s="63"/>
      <c r="S708" s="63"/>
      <c r="T708" s="63"/>
      <c r="U708" s="63"/>
      <c r="V708" s="63"/>
      <c r="W708" s="63"/>
      <c r="X708" s="63"/>
      <c r="Y708" s="63"/>
      <c r="Z708" s="63"/>
      <c r="AA708" s="63"/>
      <c r="AB708" s="63"/>
      <c r="AC708" s="63"/>
      <c r="AD708" s="63"/>
      <c r="AE708" s="63"/>
      <c r="AF708" s="63"/>
      <c r="AG708" s="63"/>
      <c r="AH708" s="63"/>
      <c r="AI708" s="63"/>
      <c r="AJ708" s="63"/>
      <c r="AK708" s="63"/>
      <c r="AL708" s="63"/>
      <c r="AM708" s="63"/>
      <c r="AN708" s="63"/>
      <c r="AO708" s="63"/>
      <c r="AP708" s="63"/>
      <c r="AQ708" s="63"/>
      <c r="AR708" s="63"/>
      <c r="AS708" s="63"/>
      <c r="AT708" s="63"/>
      <c r="AU708" s="63"/>
      <c r="AV708" s="63"/>
      <c r="AW708" s="63"/>
      <c r="AX708" s="63"/>
      <c r="AY708" s="63"/>
      <c r="AZ708" s="63"/>
      <c r="BA708" s="63"/>
      <c r="BB708" s="63"/>
      <c r="BC708" s="63"/>
      <c r="BD708" s="63"/>
      <c r="BE708" s="63"/>
      <c r="BF708" s="63"/>
      <c r="BG708" s="63"/>
      <c r="BH708" s="63"/>
      <c r="BI708" s="63"/>
      <c r="BJ708" s="63"/>
      <c r="BK708" s="63"/>
      <c r="BL708" s="63"/>
    </row>
    <row r="709" spans="1:64" ht="15.75" customHeight="1" x14ac:dyDescent="0.2">
      <c r="A709" s="63"/>
      <c r="B709" s="63"/>
      <c r="C709" s="63"/>
      <c r="D709" s="63"/>
      <c r="E709" s="63"/>
      <c r="F709" s="63"/>
      <c r="G709" s="63"/>
      <c r="H709" s="63"/>
      <c r="I709" s="63"/>
      <c r="J709" s="63"/>
      <c r="K709" s="63"/>
      <c r="L709" s="63"/>
      <c r="M709" s="63"/>
      <c r="N709" s="63"/>
      <c r="O709" s="63"/>
      <c r="P709" s="63"/>
      <c r="Q709" s="63"/>
      <c r="R709" s="63"/>
      <c r="S709" s="63"/>
      <c r="T709" s="63"/>
      <c r="U709" s="63"/>
      <c r="V709" s="63"/>
      <c r="W709" s="63"/>
      <c r="X709" s="63"/>
      <c r="Y709" s="63"/>
      <c r="Z709" s="63"/>
      <c r="AA709" s="63"/>
      <c r="AB709" s="63"/>
      <c r="AC709" s="63"/>
      <c r="AD709" s="63"/>
      <c r="AE709" s="63"/>
      <c r="AF709" s="63"/>
      <c r="AG709" s="63"/>
      <c r="AH709" s="63"/>
      <c r="AI709" s="63"/>
      <c r="AJ709" s="63"/>
      <c r="AK709" s="63"/>
      <c r="AL709" s="63"/>
      <c r="AM709" s="63"/>
      <c r="AN709" s="63"/>
      <c r="AO709" s="63"/>
      <c r="AP709" s="63"/>
      <c r="AQ709" s="63"/>
      <c r="AR709" s="63"/>
      <c r="AS709" s="63"/>
      <c r="AT709" s="63"/>
      <c r="AU709" s="63"/>
      <c r="AV709" s="63"/>
      <c r="AW709" s="63"/>
      <c r="AX709" s="63"/>
      <c r="AY709" s="63"/>
      <c r="AZ709" s="63"/>
      <c r="BA709" s="63"/>
      <c r="BB709" s="63"/>
      <c r="BC709" s="63"/>
      <c r="BD709" s="63"/>
      <c r="BE709" s="63"/>
      <c r="BF709" s="63"/>
      <c r="BG709" s="63"/>
      <c r="BH709" s="63"/>
      <c r="BI709" s="63"/>
      <c r="BJ709" s="63"/>
      <c r="BK709" s="63"/>
      <c r="BL709" s="63"/>
    </row>
    <row r="710" spans="1:64" ht="15.75" customHeight="1" x14ac:dyDescent="0.2">
      <c r="A710" s="63"/>
      <c r="B710" s="63"/>
      <c r="C710" s="63"/>
      <c r="D710" s="63"/>
      <c r="E710" s="63"/>
      <c r="F710" s="63"/>
      <c r="G710" s="63"/>
      <c r="H710" s="63"/>
      <c r="I710" s="63"/>
      <c r="J710" s="63"/>
      <c r="K710" s="63"/>
      <c r="L710" s="63"/>
      <c r="M710" s="63"/>
      <c r="N710" s="63"/>
      <c r="O710" s="63"/>
      <c r="P710" s="63"/>
      <c r="Q710" s="63"/>
      <c r="R710" s="63"/>
      <c r="S710" s="63"/>
      <c r="T710" s="63"/>
      <c r="U710" s="63"/>
      <c r="V710" s="63"/>
      <c r="W710" s="63"/>
      <c r="X710" s="63"/>
      <c r="Y710" s="63"/>
      <c r="Z710" s="63"/>
      <c r="AA710" s="63"/>
      <c r="AB710" s="63"/>
      <c r="AC710" s="63"/>
      <c r="AD710" s="63"/>
      <c r="AE710" s="63"/>
      <c r="AF710" s="63"/>
      <c r="AG710" s="63"/>
      <c r="AH710" s="63"/>
      <c r="AI710" s="63"/>
      <c r="AJ710" s="63"/>
      <c r="AK710" s="63"/>
      <c r="AL710" s="63"/>
      <c r="AM710" s="63"/>
      <c r="AN710" s="63"/>
      <c r="AO710" s="63"/>
      <c r="AP710" s="63"/>
      <c r="AQ710" s="63"/>
      <c r="AR710" s="63"/>
      <c r="AS710" s="63"/>
      <c r="AT710" s="63"/>
      <c r="AU710" s="63"/>
      <c r="AV710" s="63"/>
      <c r="AW710" s="63"/>
      <c r="AX710" s="63"/>
      <c r="AY710" s="63"/>
      <c r="AZ710" s="63"/>
      <c r="BA710" s="63"/>
      <c r="BB710" s="63"/>
      <c r="BC710" s="63"/>
      <c r="BD710" s="63"/>
      <c r="BE710" s="63"/>
      <c r="BF710" s="63"/>
      <c r="BG710" s="63"/>
      <c r="BH710" s="63"/>
      <c r="BI710" s="63"/>
      <c r="BJ710" s="63"/>
      <c r="BK710" s="63"/>
      <c r="BL710" s="63"/>
    </row>
    <row r="711" spans="1:64" ht="15.75" customHeight="1" x14ac:dyDescent="0.2">
      <c r="A711" s="63"/>
      <c r="B711" s="63"/>
      <c r="C711" s="63"/>
      <c r="D711" s="63"/>
      <c r="E711" s="63"/>
      <c r="F711" s="63"/>
      <c r="G711" s="63"/>
      <c r="H711" s="63"/>
      <c r="I711" s="63"/>
      <c r="J711" s="63"/>
      <c r="K711" s="63"/>
      <c r="L711" s="63"/>
      <c r="M711" s="63"/>
      <c r="N711" s="63"/>
      <c r="O711" s="63"/>
      <c r="P711" s="63"/>
      <c r="Q711" s="63"/>
      <c r="R711" s="63"/>
      <c r="S711" s="63"/>
      <c r="T711" s="63"/>
      <c r="U711" s="63"/>
      <c r="V711" s="63"/>
      <c r="W711" s="63"/>
      <c r="X711" s="63"/>
      <c r="Y711" s="63"/>
      <c r="Z711" s="63"/>
      <c r="AA711" s="63"/>
      <c r="AB711" s="63"/>
      <c r="AC711" s="63"/>
      <c r="AD711" s="63"/>
      <c r="AE711" s="63"/>
      <c r="AF711" s="63"/>
      <c r="AG711" s="63"/>
      <c r="AH711" s="63"/>
      <c r="AI711" s="63"/>
      <c r="AJ711" s="63"/>
      <c r="AK711" s="63"/>
      <c r="AL711" s="63"/>
      <c r="AM711" s="63"/>
      <c r="AN711" s="63"/>
      <c r="AO711" s="63"/>
      <c r="AP711" s="63"/>
      <c r="AQ711" s="63"/>
      <c r="AR711" s="63"/>
      <c r="AS711" s="63"/>
      <c r="AT711" s="63"/>
      <c r="AU711" s="63"/>
      <c r="AV711" s="63"/>
      <c r="AW711" s="63"/>
      <c r="AX711" s="63"/>
      <c r="AY711" s="63"/>
      <c r="AZ711" s="63"/>
      <c r="BA711" s="63"/>
      <c r="BB711" s="63"/>
      <c r="BC711" s="63"/>
      <c r="BD711" s="63"/>
      <c r="BE711" s="63"/>
      <c r="BF711" s="63"/>
      <c r="BG711" s="63"/>
      <c r="BH711" s="63"/>
      <c r="BI711" s="63"/>
      <c r="BJ711" s="63"/>
      <c r="BK711" s="63"/>
      <c r="BL711" s="63"/>
    </row>
    <row r="712" spans="1:64" ht="15.75" customHeight="1" x14ac:dyDescent="0.2">
      <c r="A712" s="63"/>
      <c r="B712" s="63"/>
      <c r="C712" s="63"/>
      <c r="D712" s="63"/>
      <c r="E712" s="63"/>
      <c r="F712" s="63"/>
      <c r="G712" s="63"/>
      <c r="H712" s="63"/>
      <c r="I712" s="63"/>
      <c r="J712" s="63"/>
      <c r="K712" s="63"/>
      <c r="L712" s="63"/>
      <c r="M712" s="63"/>
      <c r="N712" s="63"/>
      <c r="O712" s="63"/>
      <c r="P712" s="63"/>
      <c r="Q712" s="63"/>
      <c r="R712" s="63"/>
      <c r="S712" s="63"/>
      <c r="T712" s="63"/>
      <c r="U712" s="63"/>
      <c r="V712" s="63"/>
      <c r="W712" s="63"/>
      <c r="X712" s="63"/>
      <c r="Y712" s="63"/>
      <c r="Z712" s="63"/>
      <c r="AA712" s="63"/>
      <c r="AB712" s="63"/>
      <c r="AC712" s="63"/>
      <c r="AD712" s="63"/>
      <c r="AE712" s="63"/>
      <c r="AF712" s="63"/>
      <c r="AG712" s="63"/>
      <c r="AH712" s="63"/>
      <c r="AI712" s="63"/>
      <c r="AJ712" s="63"/>
      <c r="AK712" s="63"/>
      <c r="AL712" s="63"/>
      <c r="AM712" s="63"/>
      <c r="AN712" s="63"/>
      <c r="AO712" s="63"/>
      <c r="AP712" s="63"/>
      <c r="AQ712" s="63"/>
      <c r="AR712" s="63"/>
      <c r="AS712" s="63"/>
      <c r="AT712" s="63"/>
      <c r="AU712" s="63"/>
      <c r="AV712" s="63"/>
      <c r="AW712" s="63"/>
      <c r="AX712" s="63"/>
      <c r="AY712" s="63"/>
      <c r="AZ712" s="63"/>
      <c r="BA712" s="63"/>
      <c r="BB712" s="63"/>
      <c r="BC712" s="63"/>
      <c r="BD712" s="63"/>
      <c r="BE712" s="63"/>
      <c r="BF712" s="63"/>
      <c r="BG712" s="63"/>
      <c r="BH712" s="63"/>
      <c r="BI712" s="63"/>
      <c r="BJ712" s="63"/>
      <c r="BK712" s="63"/>
      <c r="BL712" s="63"/>
    </row>
    <row r="713" spans="1:64" ht="15.75" customHeight="1" x14ac:dyDescent="0.2">
      <c r="A713" s="63"/>
      <c r="B713" s="63"/>
      <c r="C713" s="63"/>
      <c r="D713" s="63"/>
      <c r="E713" s="63"/>
      <c r="F713" s="63"/>
      <c r="G713" s="63"/>
      <c r="H713" s="63"/>
      <c r="I713" s="63"/>
      <c r="J713" s="63"/>
      <c r="K713" s="63"/>
      <c r="L713" s="63"/>
      <c r="M713" s="63"/>
      <c r="N713" s="63"/>
      <c r="O713" s="63"/>
      <c r="P713" s="63"/>
      <c r="Q713" s="63"/>
      <c r="R713" s="63"/>
      <c r="S713" s="63"/>
      <c r="T713" s="63"/>
      <c r="U713" s="63"/>
      <c r="V713" s="63"/>
      <c r="W713" s="63"/>
      <c r="X713" s="63"/>
      <c r="Y713" s="63"/>
      <c r="Z713" s="63"/>
      <c r="AA713" s="63"/>
      <c r="AB713" s="63"/>
      <c r="AC713" s="63"/>
      <c r="AD713" s="63"/>
      <c r="AE713" s="63"/>
      <c r="AF713" s="63"/>
      <c r="AG713" s="63"/>
      <c r="AH713" s="63"/>
      <c r="AI713" s="63"/>
      <c r="AJ713" s="63"/>
      <c r="AK713" s="63"/>
      <c r="AL713" s="63"/>
      <c r="AM713" s="63"/>
      <c r="AN713" s="63"/>
      <c r="AO713" s="63"/>
      <c r="AP713" s="63"/>
      <c r="AQ713" s="63"/>
      <c r="AR713" s="63"/>
      <c r="AS713" s="63"/>
      <c r="AT713" s="63"/>
      <c r="AU713" s="63"/>
      <c r="AV713" s="63"/>
      <c r="AW713" s="63"/>
      <c r="AX713" s="63"/>
      <c r="AY713" s="63"/>
      <c r="AZ713" s="63"/>
      <c r="BA713" s="63"/>
      <c r="BB713" s="63"/>
      <c r="BC713" s="63"/>
      <c r="BD713" s="63"/>
      <c r="BE713" s="63"/>
      <c r="BF713" s="63"/>
      <c r="BG713" s="63"/>
      <c r="BH713" s="63"/>
      <c r="BI713" s="63"/>
      <c r="BJ713" s="63"/>
      <c r="BK713" s="63"/>
      <c r="BL713" s="63"/>
    </row>
    <row r="714" spans="1:64" ht="15.75" customHeight="1" x14ac:dyDescent="0.2">
      <c r="A714" s="63"/>
      <c r="B714" s="63"/>
      <c r="C714" s="63"/>
      <c r="D714" s="63"/>
      <c r="E714" s="63"/>
      <c r="F714" s="63"/>
      <c r="G714" s="63"/>
      <c r="H714" s="63"/>
      <c r="I714" s="63"/>
      <c r="J714" s="63"/>
      <c r="K714" s="63"/>
      <c r="L714" s="63"/>
      <c r="M714" s="63"/>
      <c r="N714" s="63"/>
      <c r="O714" s="63"/>
      <c r="P714" s="63"/>
      <c r="Q714" s="63"/>
      <c r="R714" s="63"/>
      <c r="S714" s="63"/>
      <c r="T714" s="63"/>
      <c r="U714" s="63"/>
      <c r="V714" s="63"/>
      <c r="W714" s="63"/>
      <c r="X714" s="63"/>
      <c r="Y714" s="63"/>
      <c r="Z714" s="63"/>
      <c r="AA714" s="63"/>
      <c r="AB714" s="63"/>
      <c r="AC714" s="63"/>
      <c r="AD714" s="63"/>
      <c r="AE714" s="63"/>
      <c r="AF714" s="63"/>
      <c r="AG714" s="63"/>
      <c r="AH714" s="63"/>
      <c r="AI714" s="63"/>
      <c r="AJ714" s="63"/>
      <c r="AK714" s="63"/>
      <c r="AL714" s="63"/>
      <c r="AM714" s="63"/>
      <c r="AN714" s="63"/>
      <c r="AO714" s="63"/>
      <c r="AP714" s="63"/>
      <c r="AQ714" s="63"/>
      <c r="AR714" s="63"/>
      <c r="AS714" s="63"/>
      <c r="AT714" s="63"/>
      <c r="AU714" s="63"/>
      <c r="AV714" s="63"/>
      <c r="AW714" s="63"/>
      <c r="AX714" s="63"/>
      <c r="AY714" s="63"/>
      <c r="AZ714" s="63"/>
      <c r="BA714" s="63"/>
      <c r="BB714" s="63"/>
      <c r="BC714" s="63"/>
      <c r="BD714" s="63"/>
      <c r="BE714" s="63"/>
      <c r="BF714" s="63"/>
      <c r="BG714" s="63"/>
      <c r="BH714" s="63"/>
      <c r="BI714" s="63"/>
      <c r="BJ714" s="63"/>
      <c r="BK714" s="63"/>
      <c r="BL714" s="63"/>
    </row>
    <row r="715" spans="1:64" ht="15.75" customHeight="1" x14ac:dyDescent="0.2">
      <c r="A715" s="63"/>
      <c r="B715" s="63"/>
      <c r="C715" s="63"/>
      <c r="D715" s="63"/>
      <c r="E715" s="63"/>
      <c r="F715" s="63"/>
      <c r="G715" s="63"/>
      <c r="H715" s="63"/>
      <c r="I715" s="63"/>
      <c r="J715" s="63"/>
      <c r="K715" s="63"/>
      <c r="L715" s="63"/>
      <c r="M715" s="63"/>
      <c r="N715" s="63"/>
      <c r="O715" s="63"/>
      <c r="P715" s="63"/>
      <c r="Q715" s="63"/>
      <c r="R715" s="63"/>
      <c r="S715" s="63"/>
      <c r="T715" s="63"/>
      <c r="U715" s="63"/>
      <c r="V715" s="63"/>
      <c r="W715" s="63"/>
      <c r="X715" s="63"/>
      <c r="Y715" s="63"/>
      <c r="Z715" s="63"/>
      <c r="AA715" s="63"/>
      <c r="AB715" s="63"/>
      <c r="AC715" s="63"/>
      <c r="AD715" s="63"/>
      <c r="AE715" s="63"/>
      <c r="AF715" s="63"/>
      <c r="AG715" s="63"/>
      <c r="AH715" s="63"/>
      <c r="AI715" s="63"/>
      <c r="AJ715" s="63"/>
      <c r="AK715" s="63"/>
      <c r="AL715" s="63"/>
      <c r="AM715" s="63"/>
      <c r="AN715" s="63"/>
      <c r="AO715" s="63"/>
      <c r="AP715" s="63"/>
      <c r="AQ715" s="63"/>
      <c r="AR715" s="63"/>
      <c r="AS715" s="63"/>
      <c r="AT715" s="63"/>
      <c r="AU715" s="63"/>
      <c r="AV715" s="63"/>
      <c r="AW715" s="63"/>
      <c r="AX715" s="63"/>
      <c r="AY715" s="63"/>
      <c r="AZ715" s="63"/>
      <c r="BA715" s="63"/>
      <c r="BB715" s="63"/>
      <c r="BC715" s="63"/>
      <c r="BD715" s="63"/>
      <c r="BE715" s="63"/>
      <c r="BF715" s="63"/>
      <c r="BG715" s="63"/>
      <c r="BH715" s="63"/>
      <c r="BI715" s="63"/>
      <c r="BJ715" s="63"/>
      <c r="BK715" s="63"/>
      <c r="BL715" s="63"/>
    </row>
    <row r="716" spans="1:64" ht="15.75" customHeight="1" x14ac:dyDescent="0.2">
      <c r="A716" s="63"/>
      <c r="B716" s="63"/>
      <c r="C716" s="63"/>
      <c r="D716" s="63"/>
      <c r="E716" s="63"/>
      <c r="F716" s="63"/>
      <c r="G716" s="63"/>
      <c r="H716" s="63"/>
      <c r="I716" s="63"/>
      <c r="J716" s="63"/>
      <c r="K716" s="63"/>
      <c r="L716" s="63"/>
      <c r="M716" s="63"/>
      <c r="N716" s="63"/>
      <c r="O716" s="63"/>
      <c r="P716" s="63"/>
      <c r="Q716" s="63"/>
      <c r="R716" s="63"/>
      <c r="S716" s="63"/>
      <c r="T716" s="63"/>
      <c r="U716" s="63"/>
      <c r="V716" s="63"/>
      <c r="W716" s="63"/>
      <c r="X716" s="63"/>
      <c r="Y716" s="63"/>
      <c r="Z716" s="63"/>
      <c r="AA716" s="63"/>
      <c r="AB716" s="63"/>
      <c r="AC716" s="63"/>
      <c r="AD716" s="63"/>
      <c r="AE716" s="63"/>
      <c r="AF716" s="63"/>
      <c r="AG716" s="63"/>
      <c r="AH716" s="63"/>
      <c r="AI716" s="63"/>
      <c r="AJ716" s="63"/>
      <c r="AK716" s="63"/>
      <c r="AL716" s="63"/>
      <c r="AM716" s="63"/>
      <c r="AN716" s="63"/>
      <c r="AO716" s="63"/>
      <c r="AP716" s="63"/>
      <c r="AQ716" s="63"/>
      <c r="AR716" s="63"/>
      <c r="AS716" s="63"/>
      <c r="AT716" s="63"/>
      <c r="AU716" s="63"/>
      <c r="AV716" s="63"/>
      <c r="AW716" s="63"/>
      <c r="AX716" s="63"/>
      <c r="AY716" s="63"/>
      <c r="AZ716" s="63"/>
      <c r="BA716" s="63"/>
      <c r="BB716" s="63"/>
      <c r="BC716" s="63"/>
      <c r="BD716" s="63"/>
      <c r="BE716" s="63"/>
      <c r="BF716" s="63"/>
      <c r="BG716" s="63"/>
      <c r="BH716" s="63"/>
      <c r="BI716" s="63"/>
      <c r="BJ716" s="63"/>
      <c r="BK716" s="63"/>
      <c r="BL716" s="63"/>
    </row>
    <row r="717" spans="1:64" ht="15.75" customHeight="1" x14ac:dyDescent="0.2">
      <c r="A717" s="63"/>
      <c r="B717" s="63"/>
      <c r="C717" s="63"/>
      <c r="D717" s="63"/>
      <c r="E717" s="63"/>
      <c r="F717" s="63"/>
      <c r="G717" s="63"/>
      <c r="H717" s="63"/>
      <c r="I717" s="63"/>
      <c r="J717" s="63"/>
      <c r="K717" s="63"/>
      <c r="L717" s="63"/>
      <c r="M717" s="63"/>
      <c r="N717" s="63"/>
      <c r="O717" s="63"/>
      <c r="P717" s="63"/>
      <c r="Q717" s="63"/>
      <c r="R717" s="63"/>
      <c r="S717" s="63"/>
      <c r="T717" s="63"/>
      <c r="U717" s="63"/>
      <c r="V717" s="63"/>
      <c r="W717" s="63"/>
      <c r="X717" s="63"/>
      <c r="Y717" s="63"/>
      <c r="Z717" s="63"/>
      <c r="AA717" s="63"/>
      <c r="AB717" s="63"/>
      <c r="AC717" s="63"/>
      <c r="AD717" s="63"/>
      <c r="AE717" s="63"/>
      <c r="AF717" s="63"/>
      <c r="AG717" s="63"/>
      <c r="AH717" s="63"/>
      <c r="AI717" s="63"/>
      <c r="AJ717" s="63"/>
      <c r="AK717" s="63"/>
      <c r="AL717" s="63"/>
      <c r="AM717" s="63"/>
      <c r="AN717" s="63"/>
      <c r="AO717" s="63"/>
      <c r="AP717" s="63"/>
      <c r="AQ717" s="63"/>
      <c r="AR717" s="63"/>
      <c r="AS717" s="63"/>
      <c r="AT717" s="63"/>
      <c r="AU717" s="63"/>
      <c r="AV717" s="63"/>
      <c r="AW717" s="63"/>
      <c r="AX717" s="63"/>
      <c r="AY717" s="63"/>
      <c r="AZ717" s="63"/>
      <c r="BA717" s="63"/>
      <c r="BB717" s="63"/>
      <c r="BC717" s="63"/>
      <c r="BD717" s="63"/>
      <c r="BE717" s="63"/>
      <c r="BF717" s="63"/>
      <c r="BG717" s="63"/>
      <c r="BH717" s="63"/>
      <c r="BI717" s="63"/>
      <c r="BJ717" s="63"/>
      <c r="BK717" s="63"/>
      <c r="BL717" s="63"/>
    </row>
    <row r="718" spans="1:64" ht="15.75" customHeight="1" x14ac:dyDescent="0.2">
      <c r="A718" s="63"/>
      <c r="B718" s="63"/>
      <c r="C718" s="63"/>
      <c r="D718" s="63"/>
      <c r="E718" s="63"/>
      <c r="F718" s="63"/>
      <c r="G718" s="63"/>
      <c r="H718" s="63"/>
      <c r="I718" s="63"/>
      <c r="J718" s="63"/>
      <c r="K718" s="63"/>
      <c r="L718" s="63"/>
      <c r="M718" s="63"/>
      <c r="N718" s="63"/>
      <c r="O718" s="63"/>
      <c r="P718" s="63"/>
      <c r="Q718" s="63"/>
      <c r="R718" s="63"/>
      <c r="S718" s="63"/>
      <c r="T718" s="63"/>
      <c r="U718" s="63"/>
      <c r="V718" s="63"/>
      <c r="W718" s="63"/>
      <c r="X718" s="63"/>
      <c r="Y718" s="63"/>
      <c r="Z718" s="63"/>
      <c r="AA718" s="63"/>
      <c r="AB718" s="63"/>
      <c r="AC718" s="63"/>
      <c r="AD718" s="63"/>
      <c r="AE718" s="63"/>
      <c r="AF718" s="63"/>
      <c r="AG718" s="63"/>
      <c r="AH718" s="63"/>
      <c r="AI718" s="63"/>
      <c r="AJ718" s="63"/>
      <c r="AK718" s="63"/>
      <c r="AL718" s="63"/>
      <c r="AM718" s="63"/>
      <c r="AN718" s="63"/>
      <c r="AO718" s="63"/>
      <c r="AP718" s="63"/>
      <c r="AQ718" s="63"/>
      <c r="AR718" s="63"/>
      <c r="AS718" s="63"/>
      <c r="AT718" s="63"/>
      <c r="AU718" s="63"/>
      <c r="AV718" s="63"/>
      <c r="AW718" s="63"/>
      <c r="AX718" s="63"/>
      <c r="AY718" s="63"/>
      <c r="AZ718" s="63"/>
      <c r="BA718" s="63"/>
      <c r="BB718" s="63"/>
      <c r="BC718" s="63"/>
      <c r="BD718" s="63"/>
      <c r="BE718" s="63"/>
      <c r="BF718" s="63"/>
      <c r="BG718" s="63"/>
      <c r="BH718" s="63"/>
      <c r="BI718" s="63"/>
      <c r="BJ718" s="63"/>
      <c r="BK718" s="63"/>
      <c r="BL718" s="63"/>
    </row>
    <row r="719" spans="1:64" ht="15.75" customHeight="1" x14ac:dyDescent="0.2">
      <c r="A719" s="63"/>
      <c r="B719" s="63"/>
      <c r="C719" s="63"/>
      <c r="D719" s="63"/>
      <c r="E719" s="63"/>
      <c r="F719" s="63"/>
      <c r="G719" s="63"/>
      <c r="H719" s="63"/>
      <c r="I719" s="63"/>
      <c r="J719" s="63"/>
      <c r="K719" s="63"/>
      <c r="L719" s="63"/>
      <c r="M719" s="63"/>
      <c r="N719" s="63"/>
      <c r="O719" s="63"/>
      <c r="P719" s="63"/>
      <c r="Q719" s="63"/>
      <c r="R719" s="63"/>
      <c r="S719" s="63"/>
      <c r="T719" s="63"/>
      <c r="U719" s="63"/>
      <c r="V719" s="63"/>
      <c r="W719" s="63"/>
      <c r="X719" s="63"/>
      <c r="Y719" s="63"/>
      <c r="Z719" s="63"/>
      <c r="AA719" s="63"/>
      <c r="AB719" s="63"/>
      <c r="AC719" s="63"/>
      <c r="AD719" s="63"/>
      <c r="AE719" s="63"/>
      <c r="AF719" s="63"/>
      <c r="AG719" s="63"/>
      <c r="AH719" s="63"/>
      <c r="AI719" s="63"/>
      <c r="AJ719" s="63"/>
      <c r="AK719" s="63"/>
      <c r="AL719" s="63"/>
      <c r="AM719" s="63"/>
      <c r="AN719" s="63"/>
      <c r="AO719" s="63"/>
      <c r="AP719" s="63"/>
      <c r="AQ719" s="63"/>
      <c r="AR719" s="63"/>
      <c r="AS719" s="63"/>
      <c r="AT719" s="63"/>
      <c r="AU719" s="63"/>
      <c r="AV719" s="63"/>
      <c r="AW719" s="63"/>
      <c r="AX719" s="63"/>
      <c r="AY719" s="63"/>
      <c r="AZ719" s="63"/>
      <c r="BA719" s="63"/>
      <c r="BB719" s="63"/>
      <c r="BC719" s="63"/>
      <c r="BD719" s="63"/>
      <c r="BE719" s="63"/>
      <c r="BF719" s="63"/>
      <c r="BG719" s="63"/>
      <c r="BH719" s="63"/>
      <c r="BI719" s="63"/>
      <c r="BJ719" s="63"/>
      <c r="BK719" s="63"/>
      <c r="BL719" s="63"/>
    </row>
    <row r="720" spans="1:64" ht="15.75" customHeight="1" x14ac:dyDescent="0.2">
      <c r="A720" s="63"/>
      <c r="B720" s="63"/>
      <c r="C720" s="63"/>
      <c r="D720" s="63"/>
      <c r="E720" s="63"/>
      <c r="F720" s="63"/>
      <c r="G720" s="63"/>
      <c r="H720" s="63"/>
      <c r="I720" s="63"/>
      <c r="J720" s="63"/>
      <c r="K720" s="63"/>
      <c r="L720" s="63"/>
      <c r="M720" s="63"/>
      <c r="N720" s="63"/>
      <c r="O720" s="63"/>
      <c r="P720" s="63"/>
      <c r="Q720" s="63"/>
      <c r="R720" s="63"/>
      <c r="S720" s="63"/>
      <c r="T720" s="63"/>
      <c r="U720" s="63"/>
      <c r="V720" s="63"/>
      <c r="W720" s="63"/>
      <c r="X720" s="63"/>
      <c r="Y720" s="63"/>
      <c r="Z720" s="63"/>
      <c r="AA720" s="63"/>
      <c r="AB720" s="63"/>
      <c r="AC720" s="63"/>
      <c r="AD720" s="63"/>
      <c r="AE720" s="63"/>
      <c r="AF720" s="63"/>
      <c r="AG720" s="63"/>
      <c r="AH720" s="63"/>
      <c r="AI720" s="63"/>
      <c r="AJ720" s="63"/>
      <c r="AK720" s="63"/>
      <c r="AL720" s="63"/>
      <c r="AM720" s="63"/>
      <c r="AN720" s="63"/>
      <c r="AO720" s="63"/>
      <c r="AP720" s="63"/>
      <c r="AQ720" s="63"/>
      <c r="AR720" s="63"/>
      <c r="AS720" s="63"/>
      <c r="AT720" s="63"/>
      <c r="AU720" s="63"/>
      <c r="AV720" s="63"/>
      <c r="AW720" s="63"/>
      <c r="AX720" s="63"/>
      <c r="AY720" s="63"/>
      <c r="AZ720" s="63"/>
      <c r="BA720" s="63"/>
      <c r="BB720" s="63"/>
      <c r="BC720" s="63"/>
      <c r="BD720" s="63"/>
      <c r="BE720" s="63"/>
      <c r="BF720" s="63"/>
      <c r="BG720" s="63"/>
      <c r="BH720" s="63"/>
      <c r="BI720" s="63"/>
      <c r="BJ720" s="63"/>
      <c r="BK720" s="63"/>
      <c r="BL720" s="63"/>
    </row>
    <row r="721" spans="1:64" ht="15.75" customHeight="1" x14ac:dyDescent="0.2">
      <c r="A721" s="63"/>
      <c r="B721" s="63"/>
      <c r="C721" s="63"/>
      <c r="D721" s="63"/>
      <c r="E721" s="63"/>
      <c r="F721" s="63"/>
      <c r="G721" s="63"/>
      <c r="H721" s="63"/>
      <c r="I721" s="63"/>
      <c r="J721" s="63"/>
      <c r="K721" s="63"/>
      <c r="L721" s="63"/>
      <c r="M721" s="63"/>
      <c r="N721" s="63"/>
      <c r="O721" s="63"/>
      <c r="P721" s="63"/>
      <c r="Q721" s="63"/>
      <c r="R721" s="63"/>
      <c r="S721" s="63"/>
      <c r="T721" s="63"/>
      <c r="U721" s="63"/>
      <c r="V721" s="63"/>
      <c r="W721" s="63"/>
      <c r="X721" s="63"/>
      <c r="Y721" s="63"/>
      <c r="Z721" s="63"/>
      <c r="AA721" s="63"/>
      <c r="AB721" s="63"/>
      <c r="AC721" s="63"/>
      <c r="AD721" s="63"/>
      <c r="AE721" s="63"/>
      <c r="AF721" s="63"/>
      <c r="AG721" s="63"/>
      <c r="AH721" s="63"/>
      <c r="AI721" s="63"/>
      <c r="AJ721" s="63"/>
      <c r="AK721" s="63"/>
      <c r="AL721" s="63"/>
      <c r="AM721" s="63"/>
      <c r="AN721" s="63"/>
      <c r="AO721" s="63"/>
      <c r="AP721" s="63"/>
      <c r="AQ721" s="63"/>
      <c r="AR721" s="63"/>
      <c r="AS721" s="63"/>
      <c r="AT721" s="63"/>
      <c r="AU721" s="63"/>
      <c r="AV721" s="63"/>
      <c r="AW721" s="63"/>
      <c r="AX721" s="63"/>
      <c r="AY721" s="63"/>
      <c r="AZ721" s="63"/>
      <c r="BA721" s="63"/>
      <c r="BB721" s="63"/>
      <c r="BC721" s="63"/>
      <c r="BD721" s="63"/>
      <c r="BE721" s="63"/>
      <c r="BF721" s="63"/>
      <c r="BG721" s="63"/>
      <c r="BH721" s="63"/>
      <c r="BI721" s="63"/>
      <c r="BJ721" s="63"/>
      <c r="BK721" s="63"/>
      <c r="BL721" s="63"/>
    </row>
    <row r="722" spans="1:64" ht="15.75" customHeight="1" x14ac:dyDescent="0.2">
      <c r="A722" s="63"/>
      <c r="B722" s="63"/>
      <c r="C722" s="63"/>
      <c r="D722" s="63"/>
      <c r="E722" s="63"/>
      <c r="F722" s="63"/>
      <c r="G722" s="63"/>
      <c r="H722" s="63"/>
      <c r="I722" s="63"/>
      <c r="J722" s="63"/>
      <c r="K722" s="63"/>
      <c r="L722" s="63"/>
      <c r="M722" s="63"/>
      <c r="N722" s="63"/>
      <c r="O722" s="63"/>
      <c r="P722" s="63"/>
      <c r="Q722" s="63"/>
      <c r="R722" s="63"/>
      <c r="S722" s="63"/>
      <c r="T722" s="63"/>
      <c r="U722" s="63"/>
      <c r="V722" s="63"/>
      <c r="W722" s="63"/>
      <c r="X722" s="63"/>
      <c r="Y722" s="63"/>
      <c r="Z722" s="63"/>
      <c r="AA722" s="63"/>
      <c r="AB722" s="63"/>
      <c r="AC722" s="63"/>
      <c r="AD722" s="63"/>
      <c r="AE722" s="63"/>
      <c r="AF722" s="63"/>
      <c r="AG722" s="63"/>
      <c r="AH722" s="63"/>
      <c r="AI722" s="63"/>
      <c r="AJ722" s="63"/>
      <c r="AK722" s="63"/>
      <c r="AL722" s="63"/>
      <c r="AM722" s="63"/>
      <c r="AN722" s="63"/>
      <c r="AO722" s="63"/>
      <c r="AP722" s="63"/>
      <c r="AQ722" s="63"/>
      <c r="AR722" s="63"/>
      <c r="AS722" s="63"/>
      <c r="AT722" s="63"/>
      <c r="AU722" s="63"/>
      <c r="AV722" s="63"/>
      <c r="AW722" s="63"/>
      <c r="AX722" s="63"/>
      <c r="AY722" s="63"/>
      <c r="AZ722" s="63"/>
      <c r="BA722" s="63"/>
      <c r="BB722" s="63"/>
      <c r="BC722" s="63"/>
      <c r="BD722" s="63"/>
      <c r="BE722" s="63"/>
      <c r="BF722" s="63"/>
      <c r="BG722" s="63"/>
      <c r="BH722" s="63"/>
      <c r="BI722" s="63"/>
      <c r="BJ722" s="63"/>
      <c r="BK722" s="63"/>
      <c r="BL722" s="63"/>
    </row>
    <row r="723" spans="1:64" ht="15.75" customHeight="1" x14ac:dyDescent="0.2">
      <c r="A723" s="63"/>
      <c r="B723" s="63"/>
      <c r="C723" s="63"/>
      <c r="D723" s="63"/>
      <c r="E723" s="63"/>
      <c r="F723" s="63"/>
      <c r="G723" s="63"/>
      <c r="H723" s="63"/>
      <c r="I723" s="63"/>
      <c r="J723" s="63"/>
      <c r="K723" s="63"/>
      <c r="L723" s="63"/>
      <c r="M723" s="63"/>
      <c r="N723" s="63"/>
      <c r="O723" s="63"/>
      <c r="P723" s="63"/>
      <c r="Q723" s="63"/>
      <c r="R723" s="63"/>
      <c r="S723" s="63"/>
      <c r="T723" s="63"/>
      <c r="U723" s="63"/>
      <c r="V723" s="63"/>
      <c r="W723" s="63"/>
      <c r="X723" s="63"/>
      <c r="Y723" s="63"/>
      <c r="Z723" s="63"/>
      <c r="AA723" s="63"/>
      <c r="AB723" s="63"/>
      <c r="AC723" s="63"/>
      <c r="AD723" s="63"/>
      <c r="AE723" s="63"/>
      <c r="AF723" s="63"/>
      <c r="AG723" s="63"/>
      <c r="AH723" s="63"/>
      <c r="AI723" s="63"/>
      <c r="AJ723" s="63"/>
      <c r="AK723" s="63"/>
      <c r="AL723" s="63"/>
      <c r="AM723" s="63"/>
      <c r="AN723" s="63"/>
      <c r="AO723" s="63"/>
      <c r="AP723" s="63"/>
      <c r="AQ723" s="63"/>
      <c r="AR723" s="63"/>
      <c r="AS723" s="63"/>
      <c r="AT723" s="63"/>
      <c r="AU723" s="63"/>
      <c r="AV723" s="63"/>
      <c r="AW723" s="63"/>
      <c r="AX723" s="63"/>
      <c r="AY723" s="63"/>
      <c r="AZ723" s="63"/>
      <c r="BA723" s="63"/>
      <c r="BB723" s="63"/>
      <c r="BC723" s="63"/>
      <c r="BD723" s="63"/>
      <c r="BE723" s="63"/>
      <c r="BF723" s="63"/>
      <c r="BG723" s="63"/>
      <c r="BH723" s="63"/>
      <c r="BI723" s="63"/>
      <c r="BJ723" s="63"/>
      <c r="BK723" s="63"/>
      <c r="BL723" s="63"/>
    </row>
    <row r="724" spans="1:64" ht="15.75" customHeight="1" x14ac:dyDescent="0.2">
      <c r="A724" s="63"/>
      <c r="B724" s="63"/>
      <c r="C724" s="63"/>
      <c r="D724" s="63"/>
      <c r="E724" s="63"/>
      <c r="F724" s="63"/>
      <c r="G724" s="63"/>
      <c r="H724" s="63"/>
      <c r="I724" s="63"/>
      <c r="J724" s="63"/>
      <c r="K724" s="63"/>
      <c r="L724" s="63"/>
      <c r="M724" s="63"/>
      <c r="N724" s="63"/>
      <c r="O724" s="63"/>
      <c r="P724" s="63"/>
      <c r="Q724" s="63"/>
      <c r="R724" s="63"/>
      <c r="S724" s="63"/>
      <c r="T724" s="63"/>
      <c r="U724" s="63"/>
      <c r="V724" s="63"/>
      <c r="W724" s="63"/>
      <c r="X724" s="63"/>
      <c r="Y724" s="63"/>
      <c r="Z724" s="63"/>
      <c r="AA724" s="63"/>
      <c r="AB724" s="63"/>
      <c r="AC724" s="63"/>
      <c r="AD724" s="63"/>
      <c r="AE724" s="63"/>
      <c r="AF724" s="63"/>
      <c r="AG724" s="63"/>
      <c r="AH724" s="63"/>
      <c r="AI724" s="63"/>
      <c r="AJ724" s="63"/>
      <c r="AK724" s="63"/>
      <c r="AL724" s="63"/>
      <c r="AM724" s="63"/>
      <c r="AN724" s="63"/>
      <c r="AO724" s="63"/>
      <c r="AP724" s="63"/>
      <c r="AQ724" s="63"/>
      <c r="AR724" s="63"/>
      <c r="AS724" s="63"/>
      <c r="AT724" s="63"/>
      <c r="AU724" s="63"/>
      <c r="AV724" s="63"/>
      <c r="AW724" s="63"/>
      <c r="AX724" s="63"/>
      <c r="AY724" s="63"/>
      <c r="AZ724" s="63"/>
      <c r="BA724" s="63"/>
      <c r="BB724" s="63"/>
      <c r="BC724" s="63"/>
      <c r="BD724" s="63"/>
      <c r="BE724" s="63"/>
      <c r="BF724" s="63"/>
      <c r="BG724" s="63"/>
      <c r="BH724" s="63"/>
      <c r="BI724" s="63"/>
      <c r="BJ724" s="63"/>
      <c r="BK724" s="63"/>
      <c r="BL724" s="63"/>
    </row>
    <row r="725" spans="1:64" ht="15.75" customHeight="1" x14ac:dyDescent="0.2">
      <c r="A725" s="63"/>
      <c r="B725" s="63"/>
      <c r="C725" s="63"/>
      <c r="D725" s="63"/>
      <c r="E725" s="63"/>
      <c r="F725" s="63"/>
      <c r="G725" s="63"/>
      <c r="H725" s="63"/>
      <c r="I725" s="63"/>
      <c r="J725" s="63"/>
      <c r="K725" s="63"/>
      <c r="L725" s="63"/>
      <c r="M725" s="63"/>
      <c r="N725" s="63"/>
      <c r="O725" s="63"/>
      <c r="P725" s="63"/>
      <c r="Q725" s="63"/>
      <c r="R725" s="63"/>
      <c r="S725" s="63"/>
      <c r="T725" s="63"/>
      <c r="U725" s="63"/>
      <c r="V725" s="63"/>
      <c r="W725" s="63"/>
      <c r="X725" s="63"/>
      <c r="Y725" s="63"/>
      <c r="Z725" s="63"/>
      <c r="AA725" s="63"/>
      <c r="AB725" s="63"/>
      <c r="AC725" s="63"/>
      <c r="AD725" s="63"/>
      <c r="AE725" s="63"/>
      <c r="AF725" s="63"/>
      <c r="AG725" s="63"/>
      <c r="AH725" s="63"/>
      <c r="AI725" s="63"/>
      <c r="AJ725" s="63"/>
      <c r="AK725" s="63"/>
      <c r="AL725" s="63"/>
      <c r="AM725" s="63"/>
      <c r="AN725" s="63"/>
      <c r="AO725" s="63"/>
      <c r="AP725" s="63"/>
      <c r="AQ725" s="63"/>
      <c r="AR725" s="63"/>
      <c r="AS725" s="63"/>
      <c r="AT725" s="63"/>
      <c r="AU725" s="63"/>
      <c r="AV725" s="63"/>
      <c r="AW725" s="63"/>
      <c r="AX725" s="63"/>
      <c r="AY725" s="63"/>
      <c r="AZ725" s="63"/>
      <c r="BA725" s="63"/>
      <c r="BB725" s="63"/>
      <c r="BC725" s="63"/>
      <c r="BD725" s="63"/>
      <c r="BE725" s="63"/>
      <c r="BF725" s="63"/>
      <c r="BG725" s="63"/>
      <c r="BH725" s="63"/>
      <c r="BI725" s="63"/>
      <c r="BJ725" s="63"/>
      <c r="BK725" s="63"/>
      <c r="BL725" s="63"/>
    </row>
    <row r="726" spans="1:64" ht="15.75" customHeight="1" x14ac:dyDescent="0.2">
      <c r="A726" s="63"/>
      <c r="B726" s="63"/>
      <c r="C726" s="63"/>
      <c r="D726" s="63"/>
      <c r="E726" s="63"/>
      <c r="F726" s="63"/>
      <c r="G726" s="63"/>
      <c r="H726" s="63"/>
      <c r="I726" s="63"/>
      <c r="J726" s="63"/>
      <c r="K726" s="63"/>
      <c r="L726" s="63"/>
      <c r="M726" s="63"/>
      <c r="N726" s="63"/>
      <c r="O726" s="63"/>
      <c r="P726" s="63"/>
      <c r="Q726" s="63"/>
      <c r="R726" s="63"/>
      <c r="S726" s="63"/>
      <c r="T726" s="63"/>
      <c r="U726" s="63"/>
      <c r="V726" s="63"/>
      <c r="W726" s="63"/>
      <c r="X726" s="63"/>
      <c r="Y726" s="63"/>
      <c r="Z726" s="63"/>
      <c r="AA726" s="63"/>
      <c r="AB726" s="63"/>
      <c r="AC726" s="63"/>
      <c r="AD726" s="63"/>
      <c r="AE726" s="63"/>
      <c r="AF726" s="63"/>
      <c r="AG726" s="63"/>
      <c r="AH726" s="63"/>
      <c r="AI726" s="63"/>
      <c r="AJ726" s="63"/>
      <c r="AK726" s="63"/>
      <c r="AL726" s="63"/>
      <c r="AM726" s="63"/>
      <c r="AN726" s="63"/>
      <c r="AO726" s="63"/>
      <c r="AP726" s="63"/>
      <c r="AQ726" s="63"/>
      <c r="AR726" s="63"/>
      <c r="AS726" s="63"/>
      <c r="AT726" s="63"/>
      <c r="AU726" s="63"/>
      <c r="AV726" s="63"/>
      <c r="AW726" s="63"/>
      <c r="AX726" s="63"/>
      <c r="AY726" s="63"/>
      <c r="AZ726" s="63"/>
      <c r="BA726" s="63"/>
      <c r="BB726" s="63"/>
      <c r="BC726" s="63"/>
      <c r="BD726" s="63"/>
      <c r="BE726" s="63"/>
      <c r="BF726" s="63"/>
      <c r="BG726" s="63"/>
      <c r="BH726" s="63"/>
      <c r="BI726" s="63"/>
      <c r="BJ726" s="63"/>
      <c r="BK726" s="63"/>
      <c r="BL726" s="63"/>
    </row>
    <row r="727" spans="1:64" ht="15.75" customHeight="1" x14ac:dyDescent="0.2">
      <c r="A727" s="63"/>
      <c r="B727" s="63"/>
      <c r="C727" s="63"/>
      <c r="D727" s="63"/>
      <c r="E727" s="63"/>
      <c r="F727" s="63"/>
      <c r="G727" s="63"/>
      <c r="H727" s="63"/>
      <c r="I727" s="63"/>
      <c r="J727" s="63"/>
      <c r="K727" s="63"/>
      <c r="L727" s="63"/>
      <c r="M727" s="63"/>
      <c r="N727" s="63"/>
      <c r="O727" s="63"/>
      <c r="P727" s="63"/>
      <c r="Q727" s="63"/>
      <c r="R727" s="63"/>
      <c r="S727" s="63"/>
      <c r="T727" s="63"/>
      <c r="U727" s="63"/>
      <c r="V727" s="63"/>
      <c r="W727" s="63"/>
      <c r="X727" s="63"/>
      <c r="Y727" s="63"/>
      <c r="Z727" s="63"/>
      <c r="AA727" s="63"/>
      <c r="AB727" s="63"/>
      <c r="AC727" s="63"/>
      <c r="AD727" s="63"/>
      <c r="AE727" s="63"/>
      <c r="AF727" s="63"/>
      <c r="AG727" s="63"/>
      <c r="AH727" s="63"/>
      <c r="AI727" s="63"/>
      <c r="AJ727" s="63"/>
      <c r="AK727" s="63"/>
      <c r="AL727" s="63"/>
      <c r="AM727" s="63"/>
      <c r="AN727" s="63"/>
      <c r="AO727" s="63"/>
      <c r="AP727" s="63"/>
      <c r="AQ727" s="63"/>
      <c r="AR727" s="63"/>
      <c r="AS727" s="63"/>
      <c r="AT727" s="63"/>
      <c r="AU727" s="63"/>
      <c r="AV727" s="63"/>
      <c r="AW727" s="63"/>
      <c r="AX727" s="63"/>
      <c r="AY727" s="63"/>
      <c r="AZ727" s="63"/>
      <c r="BA727" s="63"/>
      <c r="BB727" s="63"/>
      <c r="BC727" s="63"/>
      <c r="BD727" s="63"/>
      <c r="BE727" s="63"/>
      <c r="BF727" s="63"/>
      <c r="BG727" s="63"/>
      <c r="BH727" s="63"/>
      <c r="BI727" s="63"/>
      <c r="BJ727" s="63"/>
      <c r="BK727" s="63"/>
      <c r="BL727" s="63"/>
    </row>
    <row r="728" spans="1:64" ht="15.75" customHeight="1" x14ac:dyDescent="0.2">
      <c r="A728" s="63"/>
      <c r="B728" s="63"/>
      <c r="C728" s="63"/>
      <c r="D728" s="63"/>
      <c r="E728" s="63"/>
      <c r="F728" s="63"/>
      <c r="G728" s="63"/>
      <c r="H728" s="63"/>
      <c r="I728" s="63"/>
      <c r="J728" s="63"/>
      <c r="K728" s="63"/>
      <c r="L728" s="63"/>
      <c r="M728" s="63"/>
      <c r="N728" s="63"/>
      <c r="O728" s="63"/>
      <c r="P728" s="63"/>
      <c r="Q728" s="63"/>
      <c r="R728" s="63"/>
      <c r="S728" s="63"/>
      <c r="T728" s="63"/>
      <c r="U728" s="63"/>
      <c r="V728" s="63"/>
      <c r="W728" s="63"/>
      <c r="X728" s="63"/>
      <c r="Y728" s="63"/>
      <c r="Z728" s="63"/>
      <c r="AA728" s="63"/>
      <c r="AB728" s="63"/>
      <c r="AC728" s="63"/>
      <c r="AD728" s="63"/>
      <c r="AE728" s="63"/>
      <c r="AF728" s="63"/>
      <c r="AG728" s="63"/>
      <c r="AH728" s="63"/>
      <c r="AI728" s="63"/>
      <c r="AJ728" s="63"/>
      <c r="AK728" s="63"/>
      <c r="AL728" s="63"/>
      <c r="AM728" s="63"/>
      <c r="AN728" s="63"/>
      <c r="AO728" s="63"/>
      <c r="AP728" s="63"/>
      <c r="AQ728" s="63"/>
      <c r="AR728" s="63"/>
      <c r="AS728" s="63"/>
      <c r="AT728" s="63"/>
      <c r="AU728" s="63"/>
      <c r="AV728" s="63"/>
      <c r="AW728" s="63"/>
      <c r="AX728" s="63"/>
      <c r="AY728" s="63"/>
      <c r="AZ728" s="63"/>
      <c r="BA728" s="63"/>
      <c r="BB728" s="63"/>
      <c r="BC728" s="63"/>
      <c r="BD728" s="63"/>
      <c r="BE728" s="63"/>
      <c r="BF728" s="63"/>
      <c r="BG728" s="63"/>
      <c r="BH728" s="63"/>
      <c r="BI728" s="63"/>
      <c r="BJ728" s="63"/>
      <c r="BK728" s="63"/>
      <c r="BL728" s="63"/>
    </row>
    <row r="729" spans="1:64" ht="15.75" customHeight="1" x14ac:dyDescent="0.2">
      <c r="A729" s="63"/>
      <c r="B729" s="63"/>
      <c r="C729" s="63"/>
      <c r="D729" s="63"/>
      <c r="E729" s="63"/>
      <c r="F729" s="63"/>
      <c r="G729" s="63"/>
      <c r="H729" s="63"/>
      <c r="I729" s="63"/>
      <c r="J729" s="63"/>
      <c r="K729" s="63"/>
      <c r="L729" s="63"/>
      <c r="M729" s="63"/>
      <c r="N729" s="63"/>
      <c r="O729" s="63"/>
      <c r="P729" s="63"/>
      <c r="Q729" s="63"/>
      <c r="R729" s="63"/>
      <c r="S729" s="63"/>
      <c r="T729" s="63"/>
      <c r="U729" s="63"/>
      <c r="V729" s="63"/>
      <c r="W729" s="63"/>
      <c r="X729" s="63"/>
      <c r="Y729" s="63"/>
      <c r="Z729" s="63"/>
      <c r="AA729" s="63"/>
      <c r="AB729" s="63"/>
      <c r="AC729" s="63"/>
      <c r="AD729" s="63"/>
      <c r="AE729" s="63"/>
      <c r="AF729" s="63"/>
      <c r="AG729" s="63"/>
      <c r="AH729" s="63"/>
      <c r="AI729" s="63"/>
      <c r="AJ729" s="63"/>
      <c r="AK729" s="63"/>
      <c r="AL729" s="63"/>
      <c r="AM729" s="63"/>
      <c r="AN729" s="63"/>
      <c r="AO729" s="63"/>
      <c r="AP729" s="63"/>
      <c r="AQ729" s="63"/>
      <c r="AR729" s="63"/>
      <c r="AS729" s="63"/>
      <c r="AT729" s="63"/>
      <c r="AU729" s="63"/>
      <c r="AV729" s="63"/>
      <c r="AW729" s="63"/>
      <c r="AX729" s="63"/>
      <c r="AY729" s="63"/>
      <c r="AZ729" s="63"/>
      <c r="BA729" s="63"/>
      <c r="BB729" s="63"/>
      <c r="BC729" s="63"/>
      <c r="BD729" s="63"/>
      <c r="BE729" s="63"/>
      <c r="BF729" s="63"/>
      <c r="BG729" s="63"/>
      <c r="BH729" s="63"/>
      <c r="BI729" s="63"/>
      <c r="BJ729" s="63"/>
      <c r="BK729" s="63"/>
      <c r="BL729" s="63"/>
    </row>
    <row r="730" spans="1:64" ht="15.75" customHeight="1" x14ac:dyDescent="0.2">
      <c r="A730" s="63"/>
      <c r="B730" s="63"/>
      <c r="C730" s="63"/>
      <c r="D730" s="63"/>
      <c r="E730" s="63"/>
      <c r="F730" s="63"/>
      <c r="G730" s="63"/>
      <c r="H730" s="63"/>
      <c r="I730" s="63"/>
      <c r="J730" s="63"/>
      <c r="K730" s="63"/>
      <c r="L730" s="63"/>
      <c r="M730" s="63"/>
      <c r="N730" s="63"/>
      <c r="O730" s="63"/>
      <c r="P730" s="63"/>
      <c r="Q730" s="63"/>
      <c r="R730" s="63"/>
      <c r="S730" s="63"/>
      <c r="T730" s="63"/>
      <c r="U730" s="63"/>
      <c r="V730" s="63"/>
      <c r="W730" s="63"/>
      <c r="X730" s="63"/>
      <c r="Y730" s="63"/>
      <c r="Z730" s="63"/>
      <c r="AA730" s="63"/>
      <c r="AB730" s="63"/>
      <c r="AC730" s="63"/>
      <c r="AD730" s="63"/>
      <c r="AE730" s="63"/>
      <c r="AF730" s="63"/>
      <c r="AG730" s="63"/>
      <c r="AH730" s="63"/>
      <c r="AI730" s="63"/>
      <c r="AJ730" s="63"/>
      <c r="AK730" s="63"/>
      <c r="AL730" s="63"/>
      <c r="AM730" s="63"/>
      <c r="AN730" s="63"/>
      <c r="AO730" s="63"/>
      <c r="AP730" s="63"/>
      <c r="AQ730" s="63"/>
      <c r="AR730" s="63"/>
      <c r="AS730" s="63"/>
      <c r="AT730" s="63"/>
      <c r="AU730" s="63"/>
      <c r="AV730" s="63"/>
      <c r="AW730" s="63"/>
      <c r="AX730" s="63"/>
      <c r="AY730" s="63"/>
      <c r="AZ730" s="63"/>
      <c r="BA730" s="63"/>
      <c r="BB730" s="63"/>
      <c r="BC730" s="63"/>
      <c r="BD730" s="63"/>
      <c r="BE730" s="63"/>
      <c r="BF730" s="63"/>
      <c r="BG730" s="63"/>
      <c r="BH730" s="63"/>
      <c r="BI730" s="63"/>
      <c r="BJ730" s="63"/>
      <c r="BK730" s="63"/>
      <c r="BL730" s="63"/>
    </row>
    <row r="731" spans="1:64" ht="15.75" customHeight="1" x14ac:dyDescent="0.2">
      <c r="A731" s="63"/>
      <c r="B731" s="63"/>
      <c r="C731" s="63"/>
      <c r="D731" s="63"/>
      <c r="E731" s="63"/>
      <c r="F731" s="63"/>
      <c r="G731" s="63"/>
      <c r="H731" s="63"/>
      <c r="I731" s="63"/>
      <c r="J731" s="63"/>
      <c r="K731" s="63"/>
      <c r="L731" s="63"/>
      <c r="M731" s="63"/>
      <c r="N731" s="63"/>
      <c r="O731" s="63"/>
      <c r="P731" s="63"/>
      <c r="Q731" s="63"/>
      <c r="R731" s="63"/>
      <c r="S731" s="63"/>
      <c r="T731" s="63"/>
      <c r="U731" s="63"/>
      <c r="V731" s="63"/>
      <c r="W731" s="63"/>
      <c r="X731" s="63"/>
      <c r="Y731" s="63"/>
      <c r="Z731" s="63"/>
      <c r="AA731" s="63"/>
      <c r="AB731" s="63"/>
      <c r="AC731" s="63"/>
      <c r="AD731" s="63"/>
      <c r="AE731" s="63"/>
      <c r="AF731" s="63"/>
      <c r="AG731" s="63"/>
      <c r="AH731" s="63"/>
      <c r="AI731" s="63"/>
      <c r="AJ731" s="63"/>
      <c r="AK731" s="63"/>
      <c r="AL731" s="63"/>
      <c r="AM731" s="63"/>
      <c r="AN731" s="63"/>
      <c r="AO731" s="63"/>
      <c r="AP731" s="63"/>
      <c r="AQ731" s="63"/>
      <c r="AR731" s="63"/>
      <c r="AS731" s="63"/>
      <c r="AT731" s="63"/>
      <c r="AU731" s="63"/>
      <c r="AV731" s="63"/>
      <c r="AW731" s="63"/>
      <c r="AX731" s="63"/>
      <c r="AY731" s="63"/>
      <c r="AZ731" s="63"/>
      <c r="BA731" s="63"/>
      <c r="BB731" s="63"/>
      <c r="BC731" s="63"/>
      <c r="BD731" s="63"/>
      <c r="BE731" s="63"/>
      <c r="BF731" s="63"/>
      <c r="BG731" s="63"/>
      <c r="BH731" s="63"/>
      <c r="BI731" s="63"/>
      <c r="BJ731" s="63"/>
      <c r="BK731" s="63"/>
      <c r="BL731" s="63"/>
    </row>
    <row r="732" spans="1:64" ht="15.75" customHeight="1" x14ac:dyDescent="0.2">
      <c r="A732" s="63"/>
      <c r="B732" s="63"/>
      <c r="C732" s="63"/>
      <c r="D732" s="63"/>
      <c r="E732" s="63"/>
      <c r="F732" s="63"/>
      <c r="G732" s="63"/>
      <c r="H732" s="63"/>
      <c r="I732" s="63"/>
      <c r="J732" s="63"/>
      <c r="K732" s="63"/>
      <c r="L732" s="63"/>
      <c r="M732" s="63"/>
      <c r="N732" s="63"/>
      <c r="O732" s="63"/>
      <c r="P732" s="63"/>
      <c r="Q732" s="63"/>
      <c r="R732" s="63"/>
      <c r="S732" s="63"/>
      <c r="T732" s="63"/>
      <c r="U732" s="63"/>
      <c r="V732" s="63"/>
      <c r="W732" s="63"/>
      <c r="X732" s="63"/>
      <c r="Y732" s="63"/>
      <c r="Z732" s="63"/>
      <c r="AA732" s="63"/>
      <c r="AB732" s="63"/>
      <c r="AC732" s="63"/>
      <c r="AD732" s="63"/>
      <c r="AE732" s="63"/>
      <c r="AF732" s="63"/>
      <c r="AG732" s="63"/>
      <c r="AH732" s="63"/>
      <c r="AI732" s="63"/>
      <c r="AJ732" s="63"/>
      <c r="AK732" s="63"/>
      <c r="AL732" s="63"/>
      <c r="AM732" s="63"/>
      <c r="AN732" s="63"/>
      <c r="AO732" s="63"/>
      <c r="AP732" s="63"/>
      <c r="AQ732" s="63"/>
      <c r="AR732" s="63"/>
      <c r="AS732" s="63"/>
      <c r="AT732" s="63"/>
      <c r="AU732" s="63"/>
      <c r="AV732" s="63"/>
      <c r="AW732" s="63"/>
      <c r="AX732" s="63"/>
      <c r="AY732" s="63"/>
      <c r="AZ732" s="63"/>
      <c r="BA732" s="63"/>
      <c r="BB732" s="63"/>
      <c r="BC732" s="63"/>
      <c r="BD732" s="63"/>
      <c r="BE732" s="63"/>
      <c r="BF732" s="63"/>
      <c r="BG732" s="63"/>
      <c r="BH732" s="63"/>
      <c r="BI732" s="63"/>
      <c r="BJ732" s="63"/>
      <c r="BK732" s="63"/>
      <c r="BL732" s="63"/>
    </row>
    <row r="733" spans="1:64" ht="15.75" customHeight="1" x14ac:dyDescent="0.2">
      <c r="A733" s="63"/>
      <c r="B733" s="63"/>
      <c r="C733" s="63"/>
      <c r="D733" s="63"/>
      <c r="E733" s="63"/>
      <c r="F733" s="63"/>
      <c r="G733" s="63"/>
      <c r="H733" s="63"/>
      <c r="I733" s="63"/>
      <c r="J733" s="63"/>
      <c r="K733" s="63"/>
      <c r="L733" s="63"/>
      <c r="M733" s="63"/>
      <c r="N733" s="63"/>
      <c r="O733" s="63"/>
      <c r="P733" s="63"/>
      <c r="Q733" s="63"/>
      <c r="R733" s="63"/>
      <c r="S733" s="63"/>
      <c r="T733" s="63"/>
      <c r="U733" s="63"/>
      <c r="V733" s="63"/>
      <c r="W733" s="63"/>
      <c r="X733" s="63"/>
      <c r="Y733" s="63"/>
      <c r="Z733" s="63"/>
      <c r="AA733" s="63"/>
      <c r="AB733" s="63"/>
      <c r="AC733" s="63"/>
      <c r="AD733" s="63"/>
      <c r="AE733" s="63"/>
      <c r="AF733" s="63"/>
      <c r="AG733" s="63"/>
      <c r="AH733" s="63"/>
      <c r="AI733" s="63"/>
      <c r="AJ733" s="63"/>
      <c r="AK733" s="63"/>
      <c r="AL733" s="63"/>
      <c r="AM733" s="63"/>
      <c r="AN733" s="63"/>
      <c r="AO733" s="63"/>
      <c r="AP733" s="63"/>
      <c r="AQ733" s="63"/>
      <c r="AR733" s="63"/>
      <c r="AS733" s="63"/>
      <c r="AT733" s="63"/>
      <c r="AU733" s="63"/>
      <c r="AV733" s="63"/>
      <c r="AW733" s="63"/>
      <c r="AX733" s="63"/>
      <c r="AY733" s="63"/>
      <c r="AZ733" s="63"/>
      <c r="BA733" s="63"/>
      <c r="BB733" s="63"/>
      <c r="BC733" s="63"/>
      <c r="BD733" s="63"/>
      <c r="BE733" s="63"/>
      <c r="BF733" s="63"/>
      <c r="BG733" s="63"/>
      <c r="BH733" s="63"/>
      <c r="BI733" s="63"/>
      <c r="BJ733" s="63"/>
      <c r="BK733" s="63"/>
      <c r="BL733" s="63"/>
    </row>
    <row r="734" spans="1:64" ht="15.75" customHeight="1" x14ac:dyDescent="0.2">
      <c r="A734" s="63"/>
      <c r="B734" s="63"/>
      <c r="C734" s="63"/>
      <c r="D734" s="63"/>
      <c r="E734" s="63"/>
      <c r="F734" s="63"/>
      <c r="G734" s="63"/>
      <c r="H734" s="63"/>
      <c r="I734" s="63"/>
      <c r="J734" s="63"/>
      <c r="K734" s="63"/>
      <c r="L734" s="63"/>
      <c r="M734" s="63"/>
      <c r="N734" s="63"/>
      <c r="O734" s="63"/>
      <c r="P734" s="63"/>
      <c r="Q734" s="63"/>
      <c r="R734" s="63"/>
      <c r="S734" s="63"/>
      <c r="T734" s="63"/>
      <c r="U734" s="63"/>
      <c r="V734" s="63"/>
      <c r="W734" s="63"/>
      <c r="X734" s="63"/>
      <c r="Y734" s="63"/>
      <c r="Z734" s="63"/>
      <c r="AA734" s="63"/>
      <c r="AB734" s="63"/>
      <c r="AC734" s="63"/>
      <c r="AD734" s="63"/>
      <c r="AE734" s="63"/>
      <c r="AF734" s="63"/>
      <c r="AG734" s="63"/>
      <c r="AH734" s="63"/>
      <c r="AI734" s="63"/>
      <c r="AJ734" s="63"/>
      <c r="AK734" s="63"/>
      <c r="AL734" s="63"/>
      <c r="AM734" s="63"/>
      <c r="AN734" s="63"/>
      <c r="AO734" s="63"/>
      <c r="AP734" s="63"/>
      <c r="AQ734" s="63"/>
      <c r="AR734" s="63"/>
      <c r="AS734" s="63"/>
      <c r="AT734" s="63"/>
      <c r="AU734" s="63"/>
      <c r="AV734" s="63"/>
      <c r="AW734" s="63"/>
      <c r="AX734" s="63"/>
      <c r="AY734" s="63"/>
      <c r="AZ734" s="63"/>
      <c r="BA734" s="63"/>
      <c r="BB734" s="63"/>
      <c r="BC734" s="63"/>
      <c r="BD734" s="63"/>
      <c r="BE734" s="63"/>
      <c r="BF734" s="63"/>
      <c r="BG734" s="63"/>
      <c r="BH734" s="63"/>
      <c r="BI734" s="63"/>
      <c r="BJ734" s="63"/>
      <c r="BK734" s="63"/>
      <c r="BL734" s="63"/>
    </row>
    <row r="735" spans="1:64" ht="15.75" customHeight="1" x14ac:dyDescent="0.2">
      <c r="A735" s="63"/>
      <c r="B735" s="63"/>
      <c r="C735" s="63"/>
      <c r="D735" s="63"/>
      <c r="E735" s="63"/>
      <c r="F735" s="63"/>
      <c r="G735" s="63"/>
      <c r="H735" s="63"/>
      <c r="I735" s="63"/>
      <c r="J735" s="63"/>
      <c r="K735" s="63"/>
      <c r="L735" s="63"/>
      <c r="M735" s="63"/>
      <c r="N735" s="63"/>
      <c r="O735" s="63"/>
      <c r="P735" s="63"/>
      <c r="Q735" s="63"/>
      <c r="R735" s="63"/>
      <c r="S735" s="63"/>
      <c r="T735" s="63"/>
      <c r="U735" s="63"/>
      <c r="V735" s="63"/>
      <c r="W735" s="63"/>
      <c r="X735" s="63"/>
      <c r="Y735" s="63"/>
      <c r="Z735" s="63"/>
      <c r="AA735" s="63"/>
      <c r="AB735" s="63"/>
      <c r="AC735" s="63"/>
      <c r="AD735" s="63"/>
      <c r="AE735" s="63"/>
      <c r="AF735" s="63"/>
      <c r="AG735" s="63"/>
      <c r="AH735" s="63"/>
      <c r="AI735" s="63"/>
      <c r="AJ735" s="63"/>
      <c r="AK735" s="63"/>
      <c r="AL735" s="63"/>
      <c r="AM735" s="63"/>
      <c r="AN735" s="63"/>
      <c r="AO735" s="63"/>
      <c r="AP735" s="63"/>
      <c r="AQ735" s="63"/>
      <c r="AR735" s="63"/>
      <c r="AS735" s="63"/>
      <c r="AT735" s="63"/>
      <c r="AU735" s="63"/>
      <c r="AV735" s="63"/>
      <c r="AW735" s="63"/>
      <c r="AX735" s="63"/>
      <c r="AY735" s="63"/>
      <c r="AZ735" s="63"/>
      <c r="BA735" s="63"/>
      <c r="BB735" s="63"/>
      <c r="BC735" s="63"/>
      <c r="BD735" s="63"/>
      <c r="BE735" s="63"/>
      <c r="BF735" s="63"/>
      <c r="BG735" s="63"/>
      <c r="BH735" s="63"/>
      <c r="BI735" s="63"/>
      <c r="BJ735" s="63"/>
      <c r="BK735" s="63"/>
      <c r="BL735" s="63"/>
    </row>
    <row r="736" spans="1:64" ht="15.75" customHeight="1" x14ac:dyDescent="0.2">
      <c r="A736" s="63"/>
      <c r="B736" s="63"/>
      <c r="C736" s="63"/>
      <c r="D736" s="63"/>
      <c r="E736" s="63"/>
      <c r="F736" s="63"/>
      <c r="G736" s="63"/>
      <c r="H736" s="63"/>
      <c r="I736" s="63"/>
      <c r="J736" s="63"/>
      <c r="K736" s="63"/>
      <c r="L736" s="63"/>
      <c r="M736" s="63"/>
      <c r="N736" s="63"/>
      <c r="O736" s="63"/>
      <c r="P736" s="63"/>
      <c r="Q736" s="63"/>
      <c r="R736" s="63"/>
      <c r="S736" s="63"/>
      <c r="T736" s="63"/>
      <c r="U736" s="63"/>
      <c r="V736" s="63"/>
      <c r="W736" s="63"/>
      <c r="X736" s="63"/>
      <c r="Y736" s="63"/>
      <c r="Z736" s="63"/>
      <c r="AA736" s="63"/>
      <c r="AB736" s="63"/>
      <c r="AC736" s="63"/>
      <c r="AD736" s="63"/>
      <c r="AE736" s="63"/>
      <c r="AF736" s="63"/>
      <c r="AG736" s="63"/>
      <c r="AH736" s="63"/>
      <c r="AI736" s="63"/>
      <c r="AJ736" s="63"/>
      <c r="AK736" s="63"/>
      <c r="AL736" s="63"/>
      <c r="AM736" s="63"/>
      <c r="AN736" s="63"/>
      <c r="AO736" s="63"/>
      <c r="AP736" s="63"/>
      <c r="AQ736" s="63"/>
      <c r="AR736" s="63"/>
      <c r="AS736" s="63"/>
      <c r="AT736" s="63"/>
      <c r="AU736" s="63"/>
      <c r="AV736" s="63"/>
      <c r="AW736" s="63"/>
      <c r="AX736" s="63"/>
      <c r="AY736" s="63"/>
      <c r="AZ736" s="63"/>
      <c r="BA736" s="63"/>
      <c r="BB736" s="63"/>
      <c r="BC736" s="63"/>
      <c r="BD736" s="63"/>
      <c r="BE736" s="63"/>
      <c r="BF736" s="63"/>
      <c r="BG736" s="63"/>
      <c r="BH736" s="63"/>
      <c r="BI736" s="63"/>
      <c r="BJ736" s="63"/>
      <c r="BK736" s="63"/>
      <c r="BL736" s="63"/>
    </row>
    <row r="737" spans="1:64" ht="15.75" customHeight="1" x14ac:dyDescent="0.2">
      <c r="A737" s="63"/>
      <c r="B737" s="63"/>
      <c r="C737" s="63"/>
      <c r="D737" s="63"/>
      <c r="E737" s="63"/>
      <c r="F737" s="63"/>
      <c r="G737" s="63"/>
      <c r="H737" s="63"/>
      <c r="I737" s="63"/>
      <c r="J737" s="63"/>
      <c r="K737" s="63"/>
      <c r="L737" s="63"/>
      <c r="M737" s="63"/>
      <c r="N737" s="63"/>
      <c r="O737" s="63"/>
      <c r="P737" s="63"/>
      <c r="Q737" s="63"/>
      <c r="R737" s="63"/>
      <c r="S737" s="63"/>
      <c r="T737" s="63"/>
      <c r="U737" s="63"/>
      <c r="V737" s="63"/>
      <c r="W737" s="63"/>
      <c r="X737" s="63"/>
      <c r="Y737" s="63"/>
      <c r="Z737" s="63"/>
      <c r="AA737" s="63"/>
      <c r="AB737" s="63"/>
      <c r="AC737" s="63"/>
      <c r="AD737" s="63"/>
      <c r="AE737" s="63"/>
      <c r="AF737" s="63"/>
      <c r="AG737" s="63"/>
      <c r="AH737" s="63"/>
      <c r="AI737" s="63"/>
      <c r="AJ737" s="63"/>
      <c r="AK737" s="63"/>
      <c r="AL737" s="63"/>
      <c r="AM737" s="63"/>
      <c r="AN737" s="63"/>
      <c r="AO737" s="63"/>
      <c r="AP737" s="63"/>
      <c r="AQ737" s="63"/>
      <c r="AR737" s="63"/>
      <c r="AS737" s="63"/>
      <c r="AT737" s="63"/>
      <c r="AU737" s="63"/>
      <c r="AV737" s="63"/>
      <c r="AW737" s="63"/>
      <c r="AX737" s="63"/>
      <c r="AY737" s="63"/>
      <c r="AZ737" s="63"/>
      <c r="BA737" s="63"/>
      <c r="BB737" s="63"/>
      <c r="BC737" s="63"/>
      <c r="BD737" s="63"/>
      <c r="BE737" s="63"/>
      <c r="BF737" s="63"/>
      <c r="BG737" s="63"/>
      <c r="BH737" s="63"/>
      <c r="BI737" s="63"/>
      <c r="BJ737" s="63"/>
      <c r="BK737" s="63"/>
      <c r="BL737" s="63"/>
    </row>
    <row r="738" spans="1:64" ht="15.75" customHeight="1" x14ac:dyDescent="0.2">
      <c r="A738" s="63"/>
      <c r="B738" s="63"/>
      <c r="C738" s="63"/>
      <c r="D738" s="63"/>
      <c r="E738" s="63"/>
      <c r="F738" s="63"/>
      <c r="G738" s="63"/>
      <c r="H738" s="63"/>
      <c r="I738" s="63"/>
      <c r="J738" s="63"/>
      <c r="K738" s="63"/>
      <c r="L738" s="63"/>
      <c r="M738" s="63"/>
      <c r="N738" s="63"/>
      <c r="O738" s="63"/>
      <c r="P738" s="63"/>
      <c r="Q738" s="63"/>
      <c r="R738" s="63"/>
      <c r="S738" s="63"/>
      <c r="T738" s="63"/>
      <c r="U738" s="63"/>
      <c r="V738" s="63"/>
      <c r="W738" s="63"/>
      <c r="X738" s="63"/>
      <c r="Y738" s="63"/>
      <c r="Z738" s="63"/>
      <c r="AA738" s="63"/>
      <c r="AB738" s="63"/>
      <c r="AC738" s="63"/>
      <c r="AD738" s="63"/>
      <c r="AE738" s="63"/>
      <c r="AF738" s="63"/>
      <c r="AG738" s="63"/>
      <c r="AH738" s="63"/>
      <c r="AI738" s="63"/>
      <c r="AJ738" s="63"/>
      <c r="AK738" s="63"/>
      <c r="AL738" s="63"/>
      <c r="AM738" s="63"/>
      <c r="AN738" s="63"/>
      <c r="AO738" s="63"/>
      <c r="AP738" s="63"/>
      <c r="AQ738" s="63"/>
      <c r="AR738" s="63"/>
      <c r="AS738" s="63"/>
      <c r="AT738" s="63"/>
      <c r="AU738" s="63"/>
      <c r="AV738" s="63"/>
      <c r="AW738" s="63"/>
      <c r="AX738" s="63"/>
      <c r="AY738" s="63"/>
      <c r="AZ738" s="63"/>
      <c r="BA738" s="63"/>
      <c r="BB738" s="63"/>
      <c r="BC738" s="63"/>
      <c r="BD738" s="63"/>
      <c r="BE738" s="63"/>
      <c r="BF738" s="63"/>
      <c r="BG738" s="63"/>
      <c r="BH738" s="63"/>
      <c r="BI738" s="63"/>
      <c r="BJ738" s="63"/>
      <c r="BK738" s="63"/>
      <c r="BL738" s="63"/>
    </row>
    <row r="739" spans="1:64" ht="15.75" customHeight="1" x14ac:dyDescent="0.2">
      <c r="A739" s="63"/>
      <c r="B739" s="63"/>
      <c r="C739" s="63"/>
      <c r="D739" s="63"/>
      <c r="E739" s="63"/>
      <c r="F739" s="63"/>
      <c r="G739" s="63"/>
      <c r="H739" s="63"/>
      <c r="I739" s="63"/>
      <c r="J739" s="63"/>
      <c r="K739" s="63"/>
      <c r="L739" s="63"/>
      <c r="M739" s="63"/>
      <c r="N739" s="63"/>
      <c r="O739" s="63"/>
      <c r="P739" s="63"/>
      <c r="Q739" s="63"/>
      <c r="R739" s="63"/>
      <c r="S739" s="63"/>
      <c r="T739" s="63"/>
      <c r="U739" s="63"/>
      <c r="V739" s="63"/>
      <c r="W739" s="63"/>
      <c r="X739" s="63"/>
      <c r="Y739" s="63"/>
      <c r="Z739" s="63"/>
      <c r="AA739" s="63"/>
      <c r="AB739" s="63"/>
      <c r="AC739" s="63"/>
      <c r="AD739" s="63"/>
      <c r="AE739" s="63"/>
      <c r="AF739" s="63"/>
      <c r="AG739" s="63"/>
      <c r="AH739" s="63"/>
      <c r="AI739" s="63"/>
      <c r="AJ739" s="63"/>
      <c r="AK739" s="63"/>
      <c r="AL739" s="63"/>
      <c r="AM739" s="63"/>
      <c r="AN739" s="63"/>
      <c r="AO739" s="63"/>
      <c r="AP739" s="63"/>
      <c r="AQ739" s="63"/>
      <c r="AR739" s="63"/>
      <c r="AS739" s="63"/>
      <c r="AT739" s="63"/>
      <c r="AU739" s="63"/>
      <c r="AV739" s="63"/>
      <c r="AW739" s="63"/>
      <c r="AX739" s="63"/>
      <c r="AY739" s="63"/>
      <c r="AZ739" s="63"/>
      <c r="BA739" s="63"/>
      <c r="BB739" s="63"/>
      <c r="BC739" s="63"/>
      <c r="BD739" s="63"/>
      <c r="BE739" s="63"/>
      <c r="BF739" s="63"/>
      <c r="BG739" s="63"/>
      <c r="BH739" s="63"/>
      <c r="BI739" s="63"/>
      <c r="BJ739" s="63"/>
      <c r="BK739" s="63"/>
      <c r="BL739" s="63"/>
    </row>
    <row r="740" spans="1:64" ht="15.75" customHeight="1" x14ac:dyDescent="0.2">
      <c r="A740" s="63"/>
      <c r="B740" s="63"/>
      <c r="C740" s="63"/>
      <c r="D740" s="63"/>
      <c r="E740" s="63"/>
      <c r="F740" s="63"/>
      <c r="G740" s="63"/>
      <c r="H740" s="63"/>
      <c r="I740" s="63"/>
      <c r="J740" s="63"/>
      <c r="K740" s="63"/>
      <c r="L740" s="63"/>
      <c r="M740" s="63"/>
      <c r="N740" s="63"/>
      <c r="O740" s="63"/>
      <c r="P740" s="63"/>
      <c r="Q740" s="63"/>
      <c r="R740" s="63"/>
      <c r="S740" s="63"/>
      <c r="T740" s="63"/>
      <c r="U740" s="63"/>
      <c r="V740" s="63"/>
      <c r="W740" s="63"/>
      <c r="X740" s="63"/>
      <c r="Y740" s="63"/>
      <c r="Z740" s="63"/>
      <c r="AA740" s="63"/>
      <c r="AB740" s="63"/>
      <c r="AC740" s="63"/>
      <c r="AD740" s="63"/>
      <c r="AE740" s="63"/>
      <c r="AF740" s="63"/>
      <c r="AG740" s="63"/>
      <c r="AH740" s="63"/>
      <c r="AI740" s="63"/>
      <c r="AJ740" s="63"/>
      <c r="AK740" s="63"/>
      <c r="AL740" s="63"/>
      <c r="AM740" s="63"/>
      <c r="AN740" s="63"/>
      <c r="AO740" s="63"/>
      <c r="AP740" s="63"/>
      <c r="AQ740" s="63"/>
      <c r="AR740" s="63"/>
      <c r="AS740" s="63"/>
      <c r="AT740" s="63"/>
      <c r="AU740" s="63"/>
      <c r="AV740" s="63"/>
      <c r="AW740" s="63"/>
      <c r="AX740" s="63"/>
      <c r="AY740" s="63"/>
      <c r="AZ740" s="63"/>
      <c r="BA740" s="63"/>
      <c r="BB740" s="63"/>
      <c r="BC740" s="63"/>
      <c r="BD740" s="63"/>
      <c r="BE740" s="63"/>
      <c r="BF740" s="63"/>
      <c r="BG740" s="63"/>
      <c r="BH740" s="63"/>
      <c r="BI740" s="63"/>
      <c r="BJ740" s="63"/>
      <c r="BK740" s="63"/>
      <c r="BL740" s="63"/>
    </row>
    <row r="741" spans="1:64" ht="15.75" customHeight="1" x14ac:dyDescent="0.2">
      <c r="A741" s="63"/>
      <c r="B741" s="63"/>
      <c r="C741" s="63"/>
      <c r="D741" s="63"/>
      <c r="E741" s="63"/>
      <c r="F741" s="63"/>
      <c r="G741" s="63"/>
      <c r="H741" s="63"/>
      <c r="I741" s="63"/>
      <c r="J741" s="63"/>
      <c r="K741" s="63"/>
      <c r="L741" s="63"/>
      <c r="M741" s="63"/>
      <c r="N741" s="63"/>
      <c r="O741" s="63"/>
      <c r="P741" s="63"/>
      <c r="Q741" s="63"/>
      <c r="R741" s="63"/>
      <c r="S741" s="63"/>
      <c r="T741" s="63"/>
      <c r="U741" s="63"/>
      <c r="V741" s="63"/>
      <c r="W741" s="63"/>
      <c r="X741" s="63"/>
      <c r="Y741" s="63"/>
      <c r="Z741" s="63"/>
      <c r="AA741" s="63"/>
      <c r="AB741" s="63"/>
      <c r="AC741" s="63"/>
      <c r="AD741" s="63"/>
      <c r="AE741" s="63"/>
      <c r="AF741" s="63"/>
      <c r="AG741" s="63"/>
      <c r="AH741" s="63"/>
      <c r="AI741" s="63"/>
      <c r="AJ741" s="63"/>
      <c r="AK741" s="63"/>
      <c r="AL741" s="63"/>
      <c r="AM741" s="63"/>
      <c r="AN741" s="63"/>
      <c r="AO741" s="63"/>
      <c r="AP741" s="63"/>
      <c r="AQ741" s="63"/>
      <c r="AR741" s="63"/>
      <c r="AS741" s="63"/>
      <c r="AT741" s="63"/>
      <c r="AU741" s="63"/>
      <c r="AV741" s="63"/>
      <c r="AW741" s="63"/>
      <c r="AX741" s="63"/>
      <c r="AY741" s="63"/>
      <c r="AZ741" s="63"/>
      <c r="BA741" s="63"/>
      <c r="BB741" s="63"/>
      <c r="BC741" s="63"/>
      <c r="BD741" s="63"/>
      <c r="BE741" s="63"/>
      <c r="BF741" s="63"/>
      <c r="BG741" s="63"/>
      <c r="BH741" s="63"/>
      <c r="BI741" s="63"/>
      <c r="BJ741" s="63"/>
      <c r="BK741" s="63"/>
      <c r="BL741" s="63"/>
    </row>
    <row r="742" spans="1:64" ht="15.75" customHeight="1" x14ac:dyDescent="0.2">
      <c r="A742" s="63"/>
      <c r="B742" s="63"/>
      <c r="C742" s="63"/>
      <c r="D742" s="63"/>
      <c r="E742" s="63"/>
      <c r="F742" s="63"/>
      <c r="G742" s="63"/>
      <c r="H742" s="63"/>
      <c r="I742" s="63"/>
      <c r="J742" s="63"/>
      <c r="K742" s="63"/>
      <c r="L742" s="63"/>
      <c r="M742" s="63"/>
      <c r="N742" s="63"/>
      <c r="O742" s="63"/>
      <c r="P742" s="63"/>
      <c r="Q742" s="63"/>
      <c r="R742" s="63"/>
      <c r="S742" s="63"/>
      <c r="T742" s="63"/>
      <c r="U742" s="63"/>
      <c r="V742" s="63"/>
      <c r="W742" s="63"/>
      <c r="X742" s="63"/>
      <c r="Y742" s="63"/>
      <c r="Z742" s="63"/>
      <c r="AA742" s="63"/>
      <c r="AB742" s="63"/>
      <c r="AC742" s="63"/>
      <c r="AD742" s="63"/>
      <c r="AE742" s="63"/>
      <c r="AF742" s="63"/>
      <c r="AG742" s="63"/>
      <c r="AH742" s="63"/>
      <c r="AI742" s="63"/>
      <c r="AJ742" s="63"/>
      <c r="AK742" s="63"/>
      <c r="AL742" s="63"/>
      <c r="AM742" s="63"/>
      <c r="AN742" s="63"/>
      <c r="AO742" s="63"/>
      <c r="AP742" s="63"/>
      <c r="AQ742" s="63"/>
      <c r="AR742" s="63"/>
      <c r="AS742" s="63"/>
      <c r="AT742" s="63"/>
      <c r="AU742" s="63"/>
      <c r="AV742" s="63"/>
      <c r="AW742" s="63"/>
      <c r="AX742" s="63"/>
      <c r="AY742" s="63"/>
      <c r="AZ742" s="63"/>
      <c r="BA742" s="63"/>
      <c r="BB742" s="63"/>
      <c r="BC742" s="63"/>
      <c r="BD742" s="63"/>
      <c r="BE742" s="63"/>
      <c r="BF742" s="63"/>
      <c r="BG742" s="63"/>
      <c r="BH742" s="63"/>
      <c r="BI742" s="63"/>
      <c r="BJ742" s="63"/>
      <c r="BK742" s="63"/>
      <c r="BL742" s="63"/>
    </row>
    <row r="743" spans="1:64" ht="15.75" customHeight="1" x14ac:dyDescent="0.2">
      <c r="A743" s="63"/>
      <c r="B743" s="63"/>
      <c r="C743" s="63"/>
      <c r="D743" s="63"/>
      <c r="E743" s="63"/>
      <c r="F743" s="63"/>
      <c r="G743" s="63"/>
      <c r="H743" s="63"/>
      <c r="I743" s="63"/>
      <c r="J743" s="63"/>
      <c r="K743" s="63"/>
      <c r="L743" s="63"/>
      <c r="M743" s="63"/>
      <c r="N743" s="63"/>
      <c r="O743" s="63"/>
      <c r="P743" s="63"/>
      <c r="Q743" s="63"/>
      <c r="R743" s="63"/>
      <c r="S743" s="63"/>
      <c r="T743" s="63"/>
      <c r="U743" s="63"/>
      <c r="V743" s="63"/>
      <c r="W743" s="63"/>
      <c r="X743" s="63"/>
      <c r="Y743" s="63"/>
      <c r="Z743" s="63"/>
      <c r="AA743" s="63"/>
      <c r="AB743" s="63"/>
      <c r="AC743" s="63"/>
      <c r="AD743" s="63"/>
      <c r="AE743" s="63"/>
      <c r="AF743" s="63"/>
      <c r="AG743" s="63"/>
      <c r="AH743" s="63"/>
      <c r="AI743" s="63"/>
      <c r="AJ743" s="63"/>
      <c r="AK743" s="63"/>
      <c r="AL743" s="63"/>
      <c r="AM743" s="63"/>
      <c r="AN743" s="63"/>
      <c r="AO743" s="63"/>
      <c r="AP743" s="63"/>
      <c r="AQ743" s="63"/>
      <c r="AR743" s="63"/>
      <c r="AS743" s="63"/>
      <c r="AT743" s="63"/>
      <c r="AU743" s="63"/>
      <c r="AV743" s="63"/>
      <c r="AW743" s="63"/>
      <c r="AX743" s="63"/>
      <c r="AY743" s="63"/>
      <c r="AZ743" s="63"/>
      <c r="BA743" s="63"/>
      <c r="BB743" s="63"/>
      <c r="BC743" s="63"/>
      <c r="BD743" s="63"/>
      <c r="BE743" s="63"/>
      <c r="BF743" s="63"/>
      <c r="BG743" s="63"/>
      <c r="BH743" s="63"/>
      <c r="BI743" s="63"/>
      <c r="BJ743" s="63"/>
      <c r="BK743" s="63"/>
      <c r="BL743" s="63"/>
    </row>
    <row r="744" spans="1:64" ht="15.75" customHeight="1" x14ac:dyDescent="0.2">
      <c r="A744" s="63"/>
      <c r="B744" s="63"/>
      <c r="C744" s="63"/>
      <c r="D744" s="63"/>
      <c r="E744" s="63"/>
      <c r="F744" s="63"/>
      <c r="G744" s="63"/>
      <c r="H744" s="63"/>
      <c r="I744" s="63"/>
      <c r="J744" s="63"/>
      <c r="K744" s="63"/>
      <c r="L744" s="63"/>
      <c r="M744" s="63"/>
      <c r="N744" s="63"/>
      <c r="O744" s="63"/>
      <c r="P744" s="63"/>
      <c r="Q744" s="63"/>
      <c r="R744" s="63"/>
      <c r="S744" s="63"/>
      <c r="T744" s="63"/>
      <c r="U744" s="63"/>
      <c r="V744" s="63"/>
      <c r="W744" s="63"/>
      <c r="X744" s="63"/>
      <c r="Y744" s="63"/>
      <c r="Z744" s="63"/>
      <c r="AA744" s="63"/>
      <c r="AB744" s="63"/>
      <c r="AC744" s="63"/>
      <c r="AD744" s="63"/>
      <c r="AE744" s="63"/>
      <c r="AF744" s="63"/>
      <c r="AG744" s="63"/>
      <c r="AH744" s="63"/>
      <c r="AI744" s="63"/>
      <c r="AJ744" s="63"/>
      <c r="AK744" s="63"/>
      <c r="AL744" s="63"/>
      <c r="AM744" s="63"/>
      <c r="AN744" s="63"/>
      <c r="AO744" s="63"/>
      <c r="AP744" s="63"/>
      <c r="AQ744" s="63"/>
      <c r="AR744" s="63"/>
      <c r="AS744" s="63"/>
      <c r="AT744" s="63"/>
      <c r="AU744" s="63"/>
      <c r="AV744" s="63"/>
      <c r="AW744" s="63"/>
      <c r="AX744" s="63"/>
      <c r="AY744" s="63"/>
      <c r="AZ744" s="63"/>
      <c r="BA744" s="63"/>
      <c r="BB744" s="63"/>
      <c r="BC744" s="63"/>
      <c r="BD744" s="63"/>
      <c r="BE744" s="63"/>
      <c r="BF744" s="63"/>
      <c r="BG744" s="63"/>
      <c r="BH744" s="63"/>
      <c r="BI744" s="63"/>
      <c r="BJ744" s="63"/>
      <c r="BK744" s="63"/>
      <c r="BL744" s="63"/>
    </row>
    <row r="745" spans="1:64" ht="15.75" customHeight="1" x14ac:dyDescent="0.2">
      <c r="A745" s="63"/>
      <c r="B745" s="63"/>
      <c r="C745" s="63"/>
      <c r="D745" s="63"/>
      <c r="E745" s="63"/>
      <c r="F745" s="63"/>
      <c r="G745" s="63"/>
      <c r="H745" s="63"/>
      <c r="I745" s="63"/>
      <c r="J745" s="63"/>
      <c r="K745" s="63"/>
      <c r="L745" s="63"/>
      <c r="M745" s="63"/>
      <c r="N745" s="63"/>
      <c r="O745" s="63"/>
      <c r="P745" s="63"/>
      <c r="Q745" s="63"/>
      <c r="R745" s="63"/>
      <c r="S745" s="63"/>
      <c r="T745" s="63"/>
      <c r="U745" s="63"/>
      <c r="V745" s="63"/>
      <c r="W745" s="63"/>
      <c r="X745" s="63"/>
      <c r="Y745" s="63"/>
      <c r="Z745" s="63"/>
      <c r="AA745" s="63"/>
      <c r="AB745" s="63"/>
      <c r="AC745" s="63"/>
      <c r="AD745" s="63"/>
      <c r="AE745" s="63"/>
      <c r="AF745" s="63"/>
      <c r="AG745" s="63"/>
      <c r="AH745" s="63"/>
      <c r="AI745" s="63"/>
      <c r="AJ745" s="63"/>
      <c r="AK745" s="63"/>
      <c r="AL745" s="63"/>
      <c r="AM745" s="63"/>
      <c r="AN745" s="63"/>
      <c r="AO745" s="63"/>
      <c r="AP745" s="63"/>
      <c r="AQ745" s="63"/>
      <c r="AR745" s="63"/>
      <c r="AS745" s="63"/>
      <c r="AT745" s="63"/>
      <c r="AU745" s="63"/>
      <c r="AV745" s="63"/>
      <c r="AW745" s="63"/>
      <c r="AX745" s="63"/>
      <c r="AY745" s="63"/>
      <c r="AZ745" s="63"/>
      <c r="BA745" s="63"/>
      <c r="BB745" s="63"/>
      <c r="BC745" s="63"/>
      <c r="BD745" s="63"/>
      <c r="BE745" s="63"/>
      <c r="BF745" s="63"/>
      <c r="BG745" s="63"/>
      <c r="BH745" s="63"/>
      <c r="BI745" s="63"/>
      <c r="BJ745" s="63"/>
      <c r="BK745" s="63"/>
      <c r="BL745" s="63"/>
    </row>
    <row r="746" spans="1:64" ht="15.75" customHeight="1" x14ac:dyDescent="0.2">
      <c r="A746" s="63"/>
      <c r="B746" s="63"/>
      <c r="C746" s="63"/>
      <c r="D746" s="63"/>
      <c r="E746" s="63"/>
      <c r="F746" s="63"/>
      <c r="G746" s="63"/>
      <c r="H746" s="63"/>
      <c r="I746" s="63"/>
      <c r="J746" s="63"/>
      <c r="K746" s="63"/>
      <c r="L746" s="63"/>
      <c r="M746" s="63"/>
      <c r="N746" s="63"/>
      <c r="O746" s="63"/>
      <c r="P746" s="63"/>
      <c r="Q746" s="63"/>
      <c r="R746" s="63"/>
      <c r="S746" s="63"/>
      <c r="T746" s="63"/>
      <c r="U746" s="63"/>
      <c r="V746" s="63"/>
      <c r="W746" s="63"/>
      <c r="X746" s="63"/>
      <c r="Y746" s="63"/>
      <c r="Z746" s="63"/>
      <c r="AA746" s="63"/>
      <c r="AB746" s="63"/>
      <c r="AC746" s="63"/>
      <c r="AD746" s="63"/>
      <c r="AE746" s="63"/>
      <c r="AF746" s="63"/>
      <c r="AG746" s="63"/>
      <c r="AH746" s="63"/>
      <c r="AI746" s="63"/>
      <c r="AJ746" s="63"/>
      <c r="AK746" s="63"/>
      <c r="AL746" s="63"/>
      <c r="AM746" s="63"/>
      <c r="AN746" s="63"/>
      <c r="AO746" s="63"/>
      <c r="AP746" s="63"/>
      <c r="AQ746" s="63"/>
      <c r="AR746" s="63"/>
      <c r="AS746" s="63"/>
      <c r="AT746" s="63"/>
      <c r="AU746" s="63"/>
      <c r="AV746" s="63"/>
      <c r="AW746" s="63"/>
      <c r="AX746" s="63"/>
      <c r="AY746" s="63"/>
      <c r="AZ746" s="63"/>
      <c r="BA746" s="63"/>
      <c r="BB746" s="63"/>
      <c r="BC746" s="63"/>
      <c r="BD746" s="63"/>
      <c r="BE746" s="63"/>
      <c r="BF746" s="63"/>
      <c r="BG746" s="63"/>
      <c r="BH746" s="63"/>
      <c r="BI746" s="63"/>
      <c r="BJ746" s="63"/>
      <c r="BK746" s="63"/>
      <c r="BL746" s="63"/>
    </row>
    <row r="747" spans="1:64" ht="15.75" customHeight="1" x14ac:dyDescent="0.2">
      <c r="A747" s="63"/>
      <c r="B747" s="63"/>
      <c r="C747" s="63"/>
      <c r="D747" s="63"/>
      <c r="E747" s="63"/>
      <c r="F747" s="63"/>
      <c r="G747" s="63"/>
      <c r="H747" s="63"/>
      <c r="I747" s="63"/>
      <c r="J747" s="63"/>
      <c r="K747" s="63"/>
      <c r="L747" s="63"/>
      <c r="M747" s="63"/>
      <c r="N747" s="63"/>
      <c r="O747" s="63"/>
      <c r="P747" s="63"/>
      <c r="Q747" s="63"/>
      <c r="R747" s="63"/>
      <c r="S747" s="63"/>
      <c r="T747" s="63"/>
      <c r="U747" s="63"/>
      <c r="V747" s="63"/>
      <c r="W747" s="63"/>
      <c r="X747" s="63"/>
      <c r="Y747" s="63"/>
      <c r="Z747" s="63"/>
      <c r="AA747" s="63"/>
      <c r="AB747" s="63"/>
      <c r="AC747" s="63"/>
      <c r="AD747" s="63"/>
      <c r="AE747" s="63"/>
      <c r="AF747" s="63"/>
      <c r="AG747" s="63"/>
      <c r="AH747" s="63"/>
      <c r="AI747" s="63"/>
      <c r="AJ747" s="63"/>
      <c r="AK747" s="63"/>
      <c r="AL747" s="63"/>
      <c r="AM747" s="63"/>
      <c r="AN747" s="63"/>
      <c r="AO747" s="63"/>
      <c r="AP747" s="63"/>
      <c r="AQ747" s="63"/>
      <c r="AR747" s="63"/>
      <c r="AS747" s="63"/>
      <c r="AT747" s="63"/>
      <c r="AU747" s="63"/>
      <c r="AV747" s="63"/>
      <c r="AW747" s="63"/>
      <c r="AX747" s="63"/>
      <c r="AY747" s="63"/>
      <c r="AZ747" s="63"/>
      <c r="BA747" s="63"/>
      <c r="BB747" s="63"/>
      <c r="BC747" s="63"/>
      <c r="BD747" s="63"/>
      <c r="BE747" s="63"/>
      <c r="BF747" s="63"/>
      <c r="BG747" s="63"/>
      <c r="BH747" s="63"/>
      <c r="BI747" s="63"/>
      <c r="BJ747" s="63"/>
      <c r="BK747" s="63"/>
      <c r="BL747" s="63"/>
    </row>
    <row r="748" spans="1:64" ht="15.75" customHeight="1" x14ac:dyDescent="0.2">
      <c r="A748" s="63"/>
      <c r="B748" s="63"/>
      <c r="C748" s="63"/>
      <c r="D748" s="63"/>
      <c r="E748" s="63"/>
      <c r="F748" s="63"/>
      <c r="G748" s="63"/>
      <c r="H748" s="63"/>
      <c r="I748" s="63"/>
      <c r="J748" s="63"/>
      <c r="K748" s="63"/>
      <c r="L748" s="63"/>
      <c r="M748" s="63"/>
      <c r="N748" s="63"/>
      <c r="O748" s="63"/>
      <c r="P748" s="63"/>
      <c r="Q748" s="63"/>
      <c r="R748" s="63"/>
      <c r="S748" s="63"/>
      <c r="T748" s="63"/>
      <c r="U748" s="63"/>
      <c r="V748" s="63"/>
      <c r="W748" s="63"/>
      <c r="X748" s="63"/>
      <c r="Y748" s="63"/>
      <c r="Z748" s="63"/>
      <c r="AA748" s="63"/>
      <c r="AB748" s="63"/>
      <c r="AC748" s="63"/>
      <c r="AD748" s="63"/>
      <c r="AE748" s="63"/>
      <c r="AF748" s="63"/>
      <c r="AG748" s="63"/>
      <c r="AH748" s="63"/>
      <c r="AI748" s="63"/>
      <c r="AJ748" s="63"/>
      <c r="AK748" s="63"/>
      <c r="AL748" s="63"/>
      <c r="AM748" s="63"/>
      <c r="AN748" s="63"/>
      <c r="AO748" s="63"/>
      <c r="AP748" s="63"/>
      <c r="AQ748" s="63"/>
      <c r="AR748" s="63"/>
      <c r="AS748" s="63"/>
      <c r="AT748" s="63"/>
      <c r="AU748" s="63"/>
      <c r="AV748" s="63"/>
      <c r="AW748" s="63"/>
      <c r="AX748" s="63"/>
      <c r="AY748" s="63"/>
      <c r="AZ748" s="63"/>
      <c r="BA748" s="63"/>
      <c r="BB748" s="63"/>
      <c r="BC748" s="63"/>
      <c r="BD748" s="63"/>
      <c r="BE748" s="63"/>
      <c r="BF748" s="63"/>
      <c r="BG748" s="63"/>
      <c r="BH748" s="63"/>
      <c r="BI748" s="63"/>
      <c r="BJ748" s="63"/>
      <c r="BK748" s="63"/>
      <c r="BL748" s="63"/>
    </row>
    <row r="749" spans="1:64" ht="15.75" customHeight="1" x14ac:dyDescent="0.2">
      <c r="A749" s="63"/>
      <c r="B749" s="63"/>
      <c r="C749" s="63"/>
      <c r="D749" s="63"/>
      <c r="E749" s="63"/>
      <c r="F749" s="63"/>
      <c r="G749" s="63"/>
      <c r="H749" s="63"/>
      <c r="I749" s="63"/>
      <c r="J749" s="63"/>
      <c r="K749" s="63"/>
      <c r="L749" s="63"/>
      <c r="M749" s="63"/>
      <c r="N749" s="63"/>
      <c r="O749" s="63"/>
      <c r="P749" s="63"/>
      <c r="Q749" s="63"/>
      <c r="R749" s="63"/>
      <c r="S749" s="63"/>
      <c r="T749" s="63"/>
      <c r="U749" s="63"/>
      <c r="V749" s="63"/>
      <c r="W749" s="63"/>
      <c r="X749" s="63"/>
      <c r="Y749" s="63"/>
      <c r="Z749" s="63"/>
      <c r="AA749" s="63"/>
      <c r="AB749" s="63"/>
      <c r="AC749" s="63"/>
      <c r="AD749" s="63"/>
      <c r="AE749" s="63"/>
      <c r="AF749" s="63"/>
      <c r="AG749" s="63"/>
      <c r="AH749" s="63"/>
      <c r="AI749" s="63"/>
      <c r="AJ749" s="63"/>
      <c r="AK749" s="63"/>
      <c r="AL749" s="63"/>
      <c r="AM749" s="63"/>
      <c r="AN749" s="63"/>
      <c r="AO749" s="63"/>
      <c r="AP749" s="63"/>
      <c r="AQ749" s="63"/>
      <c r="AR749" s="63"/>
      <c r="AS749" s="63"/>
      <c r="AT749" s="63"/>
      <c r="AU749" s="63"/>
      <c r="AV749" s="63"/>
      <c r="AW749" s="63"/>
      <c r="AX749" s="63"/>
      <c r="AY749" s="63"/>
      <c r="AZ749" s="63"/>
      <c r="BA749" s="63"/>
      <c r="BB749" s="63"/>
      <c r="BC749" s="63"/>
      <c r="BD749" s="63"/>
      <c r="BE749" s="63"/>
      <c r="BF749" s="63"/>
      <c r="BG749" s="63"/>
      <c r="BH749" s="63"/>
      <c r="BI749" s="63"/>
      <c r="BJ749" s="63"/>
      <c r="BK749" s="63"/>
      <c r="BL749" s="63"/>
    </row>
    <row r="750" spans="1:64" ht="15.75" customHeight="1" x14ac:dyDescent="0.2">
      <c r="A750" s="63"/>
      <c r="B750" s="63"/>
      <c r="C750" s="63"/>
      <c r="D750" s="63"/>
      <c r="E750" s="63"/>
      <c r="F750" s="63"/>
      <c r="G750" s="63"/>
      <c r="H750" s="63"/>
      <c r="I750" s="63"/>
      <c r="J750" s="63"/>
      <c r="K750" s="63"/>
      <c r="L750" s="63"/>
      <c r="M750" s="63"/>
      <c r="N750" s="63"/>
      <c r="O750" s="63"/>
      <c r="P750" s="63"/>
      <c r="Q750" s="63"/>
      <c r="R750" s="63"/>
      <c r="S750" s="63"/>
      <c r="T750" s="63"/>
      <c r="U750" s="63"/>
      <c r="V750" s="63"/>
      <c r="W750" s="63"/>
      <c r="X750" s="63"/>
      <c r="Y750" s="63"/>
      <c r="Z750" s="63"/>
      <c r="AA750" s="63"/>
      <c r="AB750" s="63"/>
      <c r="AC750" s="63"/>
      <c r="AD750" s="63"/>
      <c r="AE750" s="63"/>
      <c r="AF750" s="63"/>
      <c r="AG750" s="63"/>
      <c r="AH750" s="63"/>
      <c r="AI750" s="63"/>
      <c r="AJ750" s="63"/>
      <c r="AK750" s="63"/>
      <c r="AL750" s="63"/>
      <c r="AM750" s="63"/>
      <c r="AN750" s="63"/>
      <c r="AO750" s="63"/>
      <c r="AP750" s="63"/>
      <c r="AQ750" s="63"/>
      <c r="AR750" s="63"/>
      <c r="AS750" s="63"/>
      <c r="AT750" s="63"/>
      <c r="AU750" s="63"/>
      <c r="AV750" s="63"/>
      <c r="AW750" s="63"/>
      <c r="AX750" s="63"/>
      <c r="AY750" s="63"/>
      <c r="AZ750" s="63"/>
      <c r="BA750" s="63"/>
      <c r="BB750" s="63"/>
      <c r="BC750" s="63"/>
      <c r="BD750" s="63"/>
      <c r="BE750" s="63"/>
      <c r="BF750" s="63"/>
      <c r="BG750" s="63"/>
      <c r="BH750" s="63"/>
      <c r="BI750" s="63"/>
      <c r="BJ750" s="63"/>
      <c r="BK750" s="63"/>
      <c r="BL750" s="63"/>
    </row>
    <row r="751" spans="1:64" ht="15.75" customHeight="1" x14ac:dyDescent="0.2">
      <c r="A751" s="63"/>
      <c r="B751" s="63"/>
      <c r="C751" s="63"/>
      <c r="D751" s="63"/>
      <c r="E751" s="63"/>
      <c r="F751" s="63"/>
      <c r="G751" s="63"/>
      <c r="H751" s="63"/>
      <c r="I751" s="63"/>
      <c r="J751" s="63"/>
      <c r="K751" s="63"/>
      <c r="L751" s="63"/>
      <c r="M751" s="63"/>
      <c r="N751" s="63"/>
      <c r="O751" s="63"/>
      <c r="P751" s="63"/>
      <c r="Q751" s="63"/>
      <c r="R751" s="63"/>
      <c r="S751" s="63"/>
      <c r="T751" s="63"/>
      <c r="U751" s="63"/>
      <c r="V751" s="63"/>
      <c r="W751" s="63"/>
      <c r="X751" s="63"/>
      <c r="Y751" s="63"/>
      <c r="Z751" s="63"/>
      <c r="AA751" s="63"/>
      <c r="AB751" s="63"/>
      <c r="AC751" s="63"/>
      <c r="AD751" s="63"/>
      <c r="AE751" s="63"/>
      <c r="AF751" s="63"/>
      <c r="AG751" s="63"/>
      <c r="AH751" s="63"/>
      <c r="AI751" s="63"/>
      <c r="AJ751" s="63"/>
      <c r="AK751" s="63"/>
      <c r="AL751" s="63"/>
      <c r="AM751" s="63"/>
      <c r="AN751" s="63"/>
      <c r="AO751" s="63"/>
      <c r="AP751" s="63"/>
      <c r="AQ751" s="63"/>
      <c r="AR751" s="63"/>
      <c r="AS751" s="63"/>
      <c r="AT751" s="63"/>
      <c r="AU751" s="63"/>
      <c r="AV751" s="63"/>
      <c r="AW751" s="63"/>
      <c r="AX751" s="63"/>
      <c r="AY751" s="63"/>
      <c r="AZ751" s="63"/>
      <c r="BA751" s="63"/>
      <c r="BB751" s="63"/>
      <c r="BC751" s="63"/>
      <c r="BD751" s="63"/>
      <c r="BE751" s="63"/>
      <c r="BF751" s="63"/>
      <c r="BG751" s="63"/>
      <c r="BH751" s="63"/>
      <c r="BI751" s="63"/>
      <c r="BJ751" s="63"/>
      <c r="BK751" s="63"/>
      <c r="BL751" s="63"/>
    </row>
    <row r="752" spans="1:64" ht="15.75" customHeight="1" x14ac:dyDescent="0.2">
      <c r="A752" s="63"/>
      <c r="B752" s="63"/>
      <c r="C752" s="63"/>
      <c r="D752" s="63"/>
      <c r="E752" s="63"/>
      <c r="F752" s="63"/>
      <c r="G752" s="63"/>
      <c r="H752" s="63"/>
      <c r="I752" s="63"/>
      <c r="J752" s="63"/>
      <c r="K752" s="63"/>
      <c r="L752" s="63"/>
      <c r="M752" s="63"/>
      <c r="N752" s="63"/>
      <c r="O752" s="63"/>
      <c r="P752" s="63"/>
      <c r="Q752" s="63"/>
      <c r="R752" s="63"/>
      <c r="S752" s="63"/>
      <c r="T752" s="63"/>
      <c r="U752" s="63"/>
      <c r="V752" s="63"/>
      <c r="W752" s="63"/>
      <c r="X752" s="63"/>
      <c r="Y752" s="63"/>
      <c r="Z752" s="63"/>
      <c r="AA752" s="63"/>
      <c r="AB752" s="63"/>
      <c r="AC752" s="63"/>
      <c r="AD752" s="63"/>
      <c r="AE752" s="63"/>
      <c r="AF752" s="63"/>
      <c r="AG752" s="63"/>
      <c r="AH752" s="63"/>
      <c r="AI752" s="63"/>
      <c r="AJ752" s="63"/>
      <c r="AK752" s="63"/>
      <c r="AL752" s="63"/>
      <c r="AM752" s="63"/>
      <c r="AN752" s="63"/>
      <c r="AO752" s="63"/>
      <c r="AP752" s="63"/>
      <c r="AQ752" s="63"/>
      <c r="AR752" s="63"/>
      <c r="AS752" s="63"/>
      <c r="AT752" s="63"/>
      <c r="AU752" s="63"/>
      <c r="AV752" s="63"/>
      <c r="AW752" s="63"/>
      <c r="AX752" s="63"/>
      <c r="AY752" s="63"/>
      <c r="AZ752" s="63"/>
      <c r="BA752" s="63"/>
      <c r="BB752" s="63"/>
      <c r="BC752" s="63"/>
      <c r="BD752" s="63"/>
      <c r="BE752" s="63"/>
      <c r="BF752" s="63"/>
      <c r="BG752" s="63"/>
      <c r="BH752" s="63"/>
      <c r="BI752" s="63"/>
      <c r="BJ752" s="63"/>
      <c r="BK752" s="63"/>
      <c r="BL752" s="63"/>
    </row>
    <row r="753" spans="1:64" ht="15.75" customHeight="1" x14ac:dyDescent="0.2">
      <c r="A753" s="63"/>
      <c r="B753" s="63"/>
      <c r="C753" s="63"/>
      <c r="D753" s="63"/>
      <c r="E753" s="63"/>
      <c r="F753" s="63"/>
      <c r="G753" s="63"/>
      <c r="H753" s="63"/>
      <c r="I753" s="63"/>
      <c r="J753" s="63"/>
      <c r="K753" s="63"/>
      <c r="L753" s="63"/>
      <c r="M753" s="63"/>
      <c r="N753" s="63"/>
      <c r="O753" s="63"/>
      <c r="P753" s="63"/>
      <c r="Q753" s="63"/>
      <c r="R753" s="63"/>
      <c r="S753" s="63"/>
      <c r="T753" s="63"/>
      <c r="U753" s="63"/>
      <c r="V753" s="63"/>
      <c r="W753" s="63"/>
      <c r="X753" s="63"/>
      <c r="Y753" s="63"/>
      <c r="Z753" s="63"/>
      <c r="AA753" s="63"/>
      <c r="AB753" s="63"/>
      <c r="AC753" s="63"/>
      <c r="AD753" s="63"/>
      <c r="AE753" s="63"/>
      <c r="AF753" s="63"/>
      <c r="AG753" s="63"/>
      <c r="AH753" s="63"/>
      <c r="AI753" s="63"/>
      <c r="AJ753" s="63"/>
      <c r="AK753" s="63"/>
      <c r="AL753" s="63"/>
      <c r="AM753" s="63"/>
      <c r="AN753" s="63"/>
      <c r="AO753" s="63"/>
      <c r="AP753" s="63"/>
      <c r="AQ753" s="63"/>
      <c r="AR753" s="63"/>
      <c r="AS753" s="63"/>
      <c r="AT753" s="63"/>
      <c r="AU753" s="63"/>
      <c r="AV753" s="63"/>
      <c r="AW753" s="63"/>
      <c r="AX753" s="63"/>
      <c r="AY753" s="63"/>
      <c r="AZ753" s="63"/>
      <c r="BA753" s="63"/>
      <c r="BB753" s="63"/>
      <c r="BC753" s="63"/>
      <c r="BD753" s="63"/>
      <c r="BE753" s="63"/>
      <c r="BF753" s="63"/>
      <c r="BG753" s="63"/>
      <c r="BH753" s="63"/>
      <c r="BI753" s="63"/>
      <c r="BJ753" s="63"/>
      <c r="BK753" s="63"/>
      <c r="BL753" s="63"/>
    </row>
    <row r="754" spans="1:64" ht="15.75" customHeight="1" x14ac:dyDescent="0.2">
      <c r="A754" s="63"/>
      <c r="B754" s="63"/>
      <c r="C754" s="63"/>
      <c r="D754" s="63"/>
      <c r="E754" s="63"/>
      <c r="F754" s="63"/>
      <c r="G754" s="63"/>
      <c r="H754" s="63"/>
      <c r="I754" s="63"/>
      <c r="J754" s="63"/>
      <c r="K754" s="63"/>
      <c r="L754" s="63"/>
      <c r="M754" s="63"/>
      <c r="N754" s="63"/>
      <c r="O754" s="63"/>
      <c r="P754" s="63"/>
      <c r="Q754" s="63"/>
      <c r="R754" s="63"/>
      <c r="S754" s="63"/>
      <c r="T754" s="63"/>
      <c r="U754" s="63"/>
      <c r="V754" s="63"/>
      <c r="W754" s="63"/>
      <c r="X754" s="63"/>
      <c r="Y754" s="63"/>
      <c r="Z754" s="63"/>
      <c r="AA754" s="63"/>
      <c r="AB754" s="63"/>
      <c r="AC754" s="63"/>
      <c r="AD754" s="63"/>
      <c r="AE754" s="63"/>
      <c r="AF754" s="63"/>
      <c r="AG754" s="63"/>
      <c r="AH754" s="63"/>
      <c r="AI754" s="63"/>
      <c r="AJ754" s="63"/>
      <c r="AK754" s="63"/>
      <c r="AL754" s="63"/>
      <c r="AM754" s="63"/>
      <c r="AN754" s="63"/>
      <c r="AO754" s="63"/>
      <c r="AP754" s="63"/>
      <c r="AQ754" s="63"/>
      <c r="AR754" s="63"/>
      <c r="AS754" s="63"/>
      <c r="AT754" s="63"/>
      <c r="AU754" s="63"/>
      <c r="AV754" s="63"/>
      <c r="AW754" s="63"/>
      <c r="AX754" s="63"/>
      <c r="AY754" s="63"/>
      <c r="AZ754" s="63"/>
      <c r="BA754" s="63"/>
      <c r="BB754" s="63"/>
      <c r="BC754" s="63"/>
      <c r="BD754" s="63"/>
      <c r="BE754" s="63"/>
      <c r="BF754" s="63"/>
      <c r="BG754" s="63"/>
      <c r="BH754" s="63"/>
      <c r="BI754" s="63"/>
      <c r="BJ754" s="63"/>
      <c r="BK754" s="63"/>
      <c r="BL754" s="63"/>
    </row>
    <row r="755" spans="1:64" ht="15.75" customHeight="1" x14ac:dyDescent="0.2">
      <c r="A755" s="63"/>
      <c r="B755" s="63"/>
      <c r="C755" s="63"/>
      <c r="D755" s="63"/>
      <c r="E755" s="63"/>
      <c r="F755" s="63"/>
      <c r="G755" s="63"/>
      <c r="H755" s="63"/>
      <c r="I755" s="63"/>
      <c r="J755" s="63"/>
      <c r="K755" s="63"/>
      <c r="L755" s="63"/>
      <c r="M755" s="63"/>
      <c r="N755" s="63"/>
      <c r="O755" s="63"/>
      <c r="P755" s="63"/>
      <c r="Q755" s="63"/>
      <c r="R755" s="63"/>
      <c r="S755" s="63"/>
      <c r="T755" s="63"/>
      <c r="U755" s="63"/>
      <c r="V755" s="63"/>
      <c r="W755" s="63"/>
      <c r="X755" s="63"/>
      <c r="Y755" s="63"/>
      <c r="Z755" s="63"/>
      <c r="AA755" s="63"/>
      <c r="AB755" s="63"/>
      <c r="AC755" s="63"/>
      <c r="AD755" s="63"/>
      <c r="AE755" s="63"/>
      <c r="AF755" s="63"/>
      <c r="AG755" s="63"/>
      <c r="AH755" s="63"/>
      <c r="AI755" s="63"/>
      <c r="AJ755" s="63"/>
      <c r="AK755" s="63"/>
      <c r="AL755" s="63"/>
      <c r="AM755" s="63"/>
      <c r="AN755" s="63"/>
      <c r="AO755" s="63"/>
      <c r="AP755" s="63"/>
      <c r="AQ755" s="63"/>
      <c r="AR755" s="63"/>
      <c r="AS755" s="63"/>
      <c r="AT755" s="63"/>
      <c r="AU755" s="63"/>
      <c r="AV755" s="63"/>
      <c r="AW755" s="63"/>
      <c r="AX755" s="63"/>
      <c r="AY755" s="63"/>
      <c r="AZ755" s="63"/>
      <c r="BA755" s="63"/>
      <c r="BB755" s="63"/>
      <c r="BC755" s="63"/>
      <c r="BD755" s="63"/>
      <c r="BE755" s="63"/>
      <c r="BF755" s="63"/>
      <c r="BG755" s="63"/>
      <c r="BH755" s="63"/>
      <c r="BI755" s="63"/>
      <c r="BJ755" s="63"/>
      <c r="BK755" s="63"/>
      <c r="BL755" s="63"/>
    </row>
    <row r="756" spans="1:64" ht="15.75" customHeight="1" x14ac:dyDescent="0.2">
      <c r="A756" s="63"/>
      <c r="B756" s="63"/>
      <c r="C756" s="63"/>
      <c r="D756" s="63"/>
      <c r="E756" s="63"/>
      <c r="F756" s="63"/>
      <c r="G756" s="63"/>
      <c r="H756" s="63"/>
      <c r="I756" s="63"/>
      <c r="J756" s="63"/>
      <c r="K756" s="63"/>
      <c r="L756" s="63"/>
      <c r="M756" s="63"/>
      <c r="N756" s="63"/>
      <c r="O756" s="63"/>
      <c r="P756" s="63"/>
      <c r="Q756" s="63"/>
      <c r="R756" s="63"/>
      <c r="S756" s="63"/>
      <c r="T756" s="63"/>
      <c r="U756" s="63"/>
      <c r="V756" s="63"/>
      <c r="W756" s="63"/>
      <c r="X756" s="63"/>
      <c r="Y756" s="63"/>
      <c r="Z756" s="63"/>
      <c r="AA756" s="63"/>
      <c r="AB756" s="63"/>
      <c r="AC756" s="63"/>
      <c r="AD756" s="63"/>
      <c r="AE756" s="63"/>
      <c r="AF756" s="63"/>
      <c r="AG756" s="63"/>
      <c r="AH756" s="63"/>
      <c r="AI756" s="63"/>
      <c r="AJ756" s="63"/>
      <c r="AK756" s="63"/>
      <c r="AL756" s="63"/>
      <c r="AM756" s="63"/>
      <c r="AN756" s="63"/>
      <c r="AO756" s="63"/>
      <c r="AP756" s="63"/>
      <c r="AQ756" s="63"/>
      <c r="AR756" s="63"/>
      <c r="AS756" s="63"/>
      <c r="AT756" s="63"/>
      <c r="AU756" s="63"/>
      <c r="AV756" s="63"/>
      <c r="AW756" s="63"/>
      <c r="AX756" s="63"/>
      <c r="AY756" s="63"/>
      <c r="AZ756" s="63"/>
      <c r="BA756" s="63"/>
      <c r="BB756" s="63"/>
      <c r="BC756" s="63"/>
      <c r="BD756" s="63"/>
      <c r="BE756" s="63"/>
      <c r="BF756" s="63"/>
      <c r="BG756" s="63"/>
      <c r="BH756" s="63"/>
      <c r="BI756" s="63"/>
      <c r="BJ756" s="63"/>
      <c r="BK756" s="63"/>
      <c r="BL756" s="63"/>
    </row>
    <row r="757" spans="1:64" ht="15.75" customHeight="1" x14ac:dyDescent="0.2">
      <c r="A757" s="63"/>
      <c r="B757" s="63"/>
      <c r="C757" s="63"/>
      <c r="D757" s="63"/>
      <c r="E757" s="63"/>
      <c r="F757" s="63"/>
      <c r="G757" s="63"/>
      <c r="H757" s="63"/>
      <c r="I757" s="63"/>
      <c r="J757" s="63"/>
      <c r="K757" s="63"/>
      <c r="L757" s="63"/>
      <c r="M757" s="63"/>
      <c r="N757" s="63"/>
      <c r="O757" s="63"/>
      <c r="P757" s="63"/>
      <c r="Q757" s="63"/>
      <c r="R757" s="63"/>
      <c r="S757" s="63"/>
      <c r="T757" s="63"/>
      <c r="U757" s="63"/>
      <c r="V757" s="63"/>
      <c r="W757" s="63"/>
      <c r="X757" s="63"/>
      <c r="Y757" s="63"/>
      <c r="Z757" s="63"/>
      <c r="AA757" s="63"/>
      <c r="AB757" s="63"/>
      <c r="AC757" s="63"/>
      <c r="AD757" s="63"/>
      <c r="AE757" s="63"/>
      <c r="AF757" s="63"/>
      <c r="AG757" s="63"/>
      <c r="AH757" s="63"/>
      <c r="AI757" s="63"/>
      <c r="AJ757" s="63"/>
      <c r="AK757" s="63"/>
      <c r="AL757" s="63"/>
      <c r="AM757" s="63"/>
      <c r="AN757" s="63"/>
      <c r="AO757" s="63"/>
      <c r="AP757" s="63"/>
      <c r="AQ757" s="63"/>
      <c r="AR757" s="63"/>
      <c r="AS757" s="63"/>
      <c r="AT757" s="63"/>
      <c r="AU757" s="63"/>
      <c r="AV757" s="63"/>
      <c r="AW757" s="63"/>
      <c r="AX757" s="63"/>
      <c r="AY757" s="63"/>
      <c r="AZ757" s="63"/>
      <c r="BA757" s="63"/>
      <c r="BB757" s="63"/>
      <c r="BC757" s="63"/>
      <c r="BD757" s="63"/>
      <c r="BE757" s="63"/>
      <c r="BF757" s="63"/>
      <c r="BG757" s="63"/>
      <c r="BH757" s="63"/>
      <c r="BI757" s="63"/>
      <c r="BJ757" s="63"/>
      <c r="BK757" s="63"/>
      <c r="BL757" s="63"/>
    </row>
    <row r="758" spans="1:64" ht="15.75" customHeight="1" x14ac:dyDescent="0.2">
      <c r="A758" s="63"/>
      <c r="B758" s="63"/>
      <c r="C758" s="63"/>
      <c r="D758" s="63"/>
      <c r="E758" s="63"/>
      <c r="F758" s="63"/>
      <c r="G758" s="63"/>
      <c r="H758" s="63"/>
      <c r="I758" s="63"/>
      <c r="J758" s="63"/>
      <c r="K758" s="63"/>
      <c r="L758" s="63"/>
      <c r="M758" s="63"/>
      <c r="N758" s="63"/>
      <c r="O758" s="63"/>
      <c r="P758" s="63"/>
      <c r="Q758" s="63"/>
      <c r="R758" s="63"/>
      <c r="S758" s="63"/>
      <c r="T758" s="63"/>
      <c r="U758" s="63"/>
      <c r="V758" s="63"/>
      <c r="W758" s="63"/>
      <c r="X758" s="63"/>
      <c r="Y758" s="63"/>
      <c r="Z758" s="63"/>
      <c r="AA758" s="63"/>
      <c r="AB758" s="63"/>
      <c r="AC758" s="63"/>
      <c r="AD758" s="63"/>
      <c r="AE758" s="63"/>
      <c r="AF758" s="63"/>
      <c r="AG758" s="63"/>
      <c r="AH758" s="63"/>
      <c r="AI758" s="63"/>
      <c r="AJ758" s="63"/>
      <c r="AK758" s="63"/>
      <c r="AL758" s="63"/>
      <c r="AM758" s="63"/>
      <c r="AN758" s="63"/>
      <c r="AO758" s="63"/>
      <c r="AP758" s="63"/>
      <c r="AQ758" s="63"/>
      <c r="AR758" s="63"/>
      <c r="AS758" s="63"/>
      <c r="AT758" s="63"/>
      <c r="AU758" s="63"/>
      <c r="AV758" s="63"/>
      <c r="AW758" s="63"/>
      <c r="AX758" s="63"/>
      <c r="AY758" s="63"/>
      <c r="AZ758" s="63"/>
      <c r="BA758" s="63"/>
      <c r="BB758" s="63"/>
      <c r="BC758" s="63"/>
      <c r="BD758" s="63"/>
      <c r="BE758" s="63"/>
      <c r="BF758" s="63"/>
      <c r="BG758" s="63"/>
      <c r="BH758" s="63"/>
      <c r="BI758" s="63"/>
      <c r="BJ758" s="63"/>
      <c r="BK758" s="63"/>
      <c r="BL758" s="63"/>
    </row>
    <row r="759" spans="1:64" ht="15.75" customHeight="1" x14ac:dyDescent="0.2">
      <c r="A759" s="63"/>
      <c r="B759" s="63"/>
      <c r="C759" s="63"/>
      <c r="D759" s="63"/>
      <c r="E759" s="63"/>
      <c r="F759" s="63"/>
      <c r="G759" s="63"/>
      <c r="H759" s="63"/>
      <c r="I759" s="63"/>
      <c r="J759" s="63"/>
      <c r="K759" s="63"/>
      <c r="L759" s="63"/>
      <c r="M759" s="63"/>
      <c r="N759" s="63"/>
      <c r="O759" s="63"/>
      <c r="P759" s="63"/>
      <c r="Q759" s="63"/>
      <c r="R759" s="63"/>
      <c r="S759" s="63"/>
      <c r="T759" s="63"/>
      <c r="U759" s="63"/>
      <c r="V759" s="63"/>
      <c r="W759" s="63"/>
      <c r="X759" s="63"/>
      <c r="Y759" s="63"/>
      <c r="Z759" s="63"/>
      <c r="AA759" s="63"/>
      <c r="AB759" s="63"/>
      <c r="AC759" s="63"/>
      <c r="AD759" s="63"/>
      <c r="AE759" s="63"/>
      <c r="AF759" s="63"/>
      <c r="AG759" s="63"/>
      <c r="AH759" s="63"/>
      <c r="AI759" s="63"/>
      <c r="AJ759" s="63"/>
      <c r="AK759" s="63"/>
      <c r="AL759" s="63"/>
      <c r="AM759" s="63"/>
      <c r="AN759" s="63"/>
      <c r="AO759" s="63"/>
      <c r="AP759" s="63"/>
      <c r="AQ759" s="63"/>
      <c r="AR759" s="63"/>
      <c r="AS759" s="63"/>
      <c r="AT759" s="63"/>
      <c r="AU759" s="63"/>
      <c r="AV759" s="63"/>
      <c r="AW759" s="63"/>
      <c r="AX759" s="63"/>
      <c r="AY759" s="63"/>
      <c r="AZ759" s="63"/>
      <c r="BA759" s="63"/>
      <c r="BB759" s="63"/>
      <c r="BC759" s="63"/>
      <c r="BD759" s="63"/>
      <c r="BE759" s="63"/>
      <c r="BF759" s="63"/>
      <c r="BG759" s="63"/>
      <c r="BH759" s="63"/>
      <c r="BI759" s="63"/>
      <c r="BJ759" s="63"/>
      <c r="BK759" s="63"/>
      <c r="BL759" s="63"/>
    </row>
    <row r="760" spans="1:64" ht="15.75" customHeight="1" x14ac:dyDescent="0.2">
      <c r="A760" s="63"/>
      <c r="B760" s="63"/>
      <c r="C760" s="63"/>
      <c r="D760" s="63"/>
      <c r="E760" s="63"/>
      <c r="F760" s="63"/>
      <c r="G760" s="63"/>
      <c r="H760" s="63"/>
      <c r="I760" s="63"/>
      <c r="J760" s="63"/>
      <c r="K760" s="63"/>
      <c r="L760" s="63"/>
      <c r="M760" s="63"/>
      <c r="N760" s="63"/>
      <c r="O760" s="63"/>
      <c r="P760" s="63"/>
      <c r="Q760" s="63"/>
      <c r="R760" s="63"/>
      <c r="S760" s="63"/>
      <c r="T760" s="63"/>
      <c r="U760" s="63"/>
      <c r="V760" s="63"/>
      <c r="W760" s="63"/>
      <c r="X760" s="63"/>
      <c r="Y760" s="63"/>
      <c r="Z760" s="63"/>
      <c r="AA760" s="63"/>
      <c r="AB760" s="63"/>
      <c r="AC760" s="63"/>
      <c r="AD760" s="63"/>
      <c r="AE760" s="63"/>
      <c r="AF760" s="63"/>
      <c r="AG760" s="63"/>
      <c r="AH760" s="63"/>
      <c r="AI760" s="63"/>
      <c r="AJ760" s="63"/>
      <c r="AK760" s="63"/>
      <c r="AL760" s="63"/>
      <c r="AM760" s="63"/>
      <c r="AN760" s="63"/>
      <c r="AO760" s="63"/>
      <c r="AP760" s="63"/>
      <c r="AQ760" s="63"/>
      <c r="AR760" s="63"/>
      <c r="AS760" s="63"/>
      <c r="AT760" s="63"/>
      <c r="AU760" s="63"/>
      <c r="AV760" s="63"/>
      <c r="AW760" s="63"/>
      <c r="AX760" s="63"/>
      <c r="AY760" s="63"/>
      <c r="AZ760" s="63"/>
      <c r="BA760" s="63"/>
      <c r="BB760" s="63"/>
      <c r="BC760" s="63"/>
      <c r="BD760" s="63"/>
      <c r="BE760" s="63"/>
      <c r="BF760" s="63"/>
      <c r="BG760" s="63"/>
      <c r="BH760" s="63"/>
      <c r="BI760" s="63"/>
      <c r="BJ760" s="63"/>
      <c r="BK760" s="63"/>
      <c r="BL760" s="63"/>
    </row>
    <row r="761" spans="1:64" ht="15.75" customHeight="1" x14ac:dyDescent="0.2">
      <c r="A761" s="63"/>
      <c r="B761" s="63"/>
      <c r="C761" s="63"/>
      <c r="D761" s="63"/>
      <c r="E761" s="63"/>
      <c r="F761" s="63"/>
      <c r="G761" s="63"/>
      <c r="H761" s="63"/>
      <c r="I761" s="63"/>
      <c r="J761" s="63"/>
      <c r="K761" s="63"/>
      <c r="L761" s="63"/>
      <c r="M761" s="63"/>
      <c r="N761" s="63"/>
      <c r="O761" s="63"/>
      <c r="P761" s="63"/>
      <c r="Q761" s="63"/>
      <c r="R761" s="63"/>
      <c r="S761" s="63"/>
      <c r="T761" s="63"/>
      <c r="U761" s="63"/>
      <c r="V761" s="63"/>
      <c r="W761" s="63"/>
      <c r="X761" s="63"/>
      <c r="Y761" s="63"/>
      <c r="Z761" s="63"/>
      <c r="AA761" s="63"/>
      <c r="AB761" s="63"/>
      <c r="AC761" s="63"/>
      <c r="AD761" s="63"/>
      <c r="AE761" s="63"/>
      <c r="AF761" s="63"/>
      <c r="AG761" s="63"/>
      <c r="AH761" s="63"/>
      <c r="AI761" s="63"/>
      <c r="AJ761" s="63"/>
      <c r="AK761" s="63"/>
      <c r="AL761" s="63"/>
      <c r="AM761" s="63"/>
      <c r="AN761" s="63"/>
      <c r="AO761" s="63"/>
      <c r="AP761" s="63"/>
      <c r="AQ761" s="63"/>
      <c r="AR761" s="63"/>
      <c r="AS761" s="63"/>
      <c r="AT761" s="63"/>
      <c r="AU761" s="63"/>
      <c r="AV761" s="63"/>
      <c r="AW761" s="63"/>
      <c r="AX761" s="63"/>
      <c r="AY761" s="63"/>
      <c r="AZ761" s="63"/>
      <c r="BA761" s="63"/>
      <c r="BB761" s="63"/>
      <c r="BC761" s="63"/>
      <c r="BD761" s="63"/>
      <c r="BE761" s="63"/>
      <c r="BF761" s="63"/>
      <c r="BG761" s="63"/>
      <c r="BH761" s="63"/>
      <c r="BI761" s="63"/>
      <c r="BJ761" s="63"/>
      <c r="BK761" s="63"/>
      <c r="BL761" s="63"/>
    </row>
    <row r="762" spans="1:64" ht="15.75" customHeight="1" x14ac:dyDescent="0.2">
      <c r="A762" s="63"/>
      <c r="B762" s="63"/>
      <c r="C762" s="63"/>
      <c r="D762" s="63"/>
      <c r="E762" s="63"/>
      <c r="F762" s="63"/>
      <c r="G762" s="63"/>
      <c r="H762" s="63"/>
      <c r="I762" s="63"/>
      <c r="J762" s="63"/>
      <c r="K762" s="63"/>
      <c r="L762" s="63"/>
      <c r="M762" s="63"/>
      <c r="N762" s="63"/>
      <c r="O762" s="63"/>
      <c r="P762" s="63"/>
      <c r="Q762" s="63"/>
      <c r="R762" s="63"/>
      <c r="S762" s="63"/>
      <c r="T762" s="63"/>
      <c r="U762" s="63"/>
      <c r="V762" s="63"/>
      <c r="W762" s="63"/>
      <c r="X762" s="63"/>
      <c r="Y762" s="63"/>
      <c r="Z762" s="63"/>
      <c r="AA762" s="63"/>
      <c r="AB762" s="63"/>
      <c r="AC762" s="63"/>
      <c r="AD762" s="63"/>
      <c r="AE762" s="63"/>
      <c r="AF762" s="63"/>
      <c r="AG762" s="63"/>
      <c r="AH762" s="63"/>
      <c r="AI762" s="63"/>
      <c r="AJ762" s="63"/>
      <c r="AK762" s="63"/>
      <c r="AL762" s="63"/>
      <c r="AM762" s="63"/>
      <c r="AN762" s="63"/>
      <c r="AO762" s="63"/>
      <c r="AP762" s="63"/>
      <c r="AQ762" s="63"/>
      <c r="AR762" s="63"/>
      <c r="AS762" s="63"/>
      <c r="AT762" s="63"/>
      <c r="AU762" s="63"/>
      <c r="AV762" s="63"/>
      <c r="AW762" s="63"/>
      <c r="AX762" s="63"/>
      <c r="AY762" s="63"/>
      <c r="AZ762" s="63"/>
      <c r="BA762" s="63"/>
      <c r="BB762" s="63"/>
      <c r="BC762" s="63"/>
      <c r="BD762" s="63"/>
      <c r="BE762" s="63"/>
      <c r="BF762" s="63"/>
      <c r="BG762" s="63"/>
      <c r="BH762" s="63"/>
      <c r="BI762" s="63"/>
      <c r="BJ762" s="63"/>
      <c r="BK762" s="63"/>
      <c r="BL762" s="63"/>
    </row>
    <row r="763" spans="1:64" ht="15.75" customHeight="1" x14ac:dyDescent="0.2">
      <c r="A763" s="63"/>
      <c r="B763" s="63"/>
      <c r="C763" s="63"/>
      <c r="D763" s="63"/>
      <c r="E763" s="63"/>
      <c r="F763" s="63"/>
      <c r="G763" s="63"/>
      <c r="H763" s="63"/>
      <c r="I763" s="63"/>
      <c r="J763" s="63"/>
      <c r="K763" s="63"/>
      <c r="L763" s="63"/>
      <c r="M763" s="63"/>
      <c r="N763" s="63"/>
      <c r="O763" s="63"/>
      <c r="P763" s="63"/>
      <c r="Q763" s="63"/>
      <c r="R763" s="63"/>
      <c r="S763" s="63"/>
      <c r="T763" s="63"/>
      <c r="U763" s="63"/>
      <c r="V763" s="63"/>
      <c r="W763" s="63"/>
      <c r="X763" s="63"/>
      <c r="Y763" s="63"/>
      <c r="Z763" s="63"/>
      <c r="AA763" s="63"/>
      <c r="AB763" s="63"/>
      <c r="AC763" s="63"/>
      <c r="AD763" s="63"/>
      <c r="AE763" s="63"/>
      <c r="AF763" s="63"/>
      <c r="AG763" s="63"/>
      <c r="AH763" s="63"/>
      <c r="AI763" s="63"/>
      <c r="AJ763" s="63"/>
      <c r="AK763" s="63"/>
      <c r="AL763" s="63"/>
      <c r="AM763" s="63"/>
      <c r="AN763" s="63"/>
      <c r="AO763" s="63"/>
      <c r="AP763" s="63"/>
      <c r="AQ763" s="63"/>
      <c r="AR763" s="63"/>
      <c r="AS763" s="63"/>
      <c r="AT763" s="63"/>
      <c r="AU763" s="63"/>
      <c r="AV763" s="63"/>
      <c r="AW763" s="63"/>
      <c r="AX763" s="63"/>
      <c r="AY763" s="63"/>
      <c r="AZ763" s="63"/>
      <c r="BA763" s="63"/>
      <c r="BB763" s="63"/>
      <c r="BC763" s="63"/>
      <c r="BD763" s="63"/>
      <c r="BE763" s="63"/>
      <c r="BF763" s="63"/>
      <c r="BG763" s="63"/>
      <c r="BH763" s="63"/>
      <c r="BI763" s="63"/>
      <c r="BJ763" s="63"/>
      <c r="BK763" s="63"/>
      <c r="BL763" s="63"/>
    </row>
    <row r="764" spans="1:64" ht="15.75" customHeight="1" x14ac:dyDescent="0.2">
      <c r="A764" s="63"/>
      <c r="B764" s="63"/>
      <c r="C764" s="63"/>
      <c r="D764" s="63"/>
      <c r="E764" s="63"/>
      <c r="F764" s="63"/>
      <c r="G764" s="63"/>
      <c r="H764" s="63"/>
      <c r="I764" s="63"/>
      <c r="J764" s="63"/>
      <c r="K764" s="63"/>
      <c r="L764" s="63"/>
      <c r="M764" s="63"/>
      <c r="N764" s="63"/>
      <c r="O764" s="63"/>
      <c r="P764" s="63"/>
      <c r="Q764" s="63"/>
      <c r="R764" s="63"/>
      <c r="S764" s="63"/>
      <c r="T764" s="63"/>
      <c r="U764" s="63"/>
      <c r="V764" s="63"/>
      <c r="W764" s="63"/>
      <c r="X764" s="63"/>
      <c r="Y764" s="63"/>
      <c r="Z764" s="63"/>
      <c r="AA764" s="63"/>
      <c r="AB764" s="63"/>
      <c r="AC764" s="63"/>
      <c r="AD764" s="63"/>
      <c r="AE764" s="63"/>
      <c r="AF764" s="63"/>
      <c r="AG764" s="63"/>
      <c r="AH764" s="63"/>
      <c r="AI764" s="63"/>
      <c r="AJ764" s="63"/>
      <c r="AK764" s="63"/>
      <c r="AL764" s="63"/>
      <c r="AM764" s="63"/>
      <c r="AN764" s="63"/>
      <c r="AO764" s="63"/>
      <c r="AP764" s="63"/>
      <c r="AQ764" s="63"/>
      <c r="AR764" s="63"/>
      <c r="AS764" s="63"/>
      <c r="AT764" s="63"/>
      <c r="AU764" s="63"/>
      <c r="AV764" s="63"/>
      <c r="AW764" s="63"/>
      <c r="AX764" s="63"/>
      <c r="AY764" s="63"/>
      <c r="AZ764" s="63"/>
      <c r="BA764" s="63"/>
      <c r="BB764" s="63"/>
      <c r="BC764" s="63"/>
      <c r="BD764" s="63"/>
      <c r="BE764" s="63"/>
      <c r="BF764" s="63"/>
      <c r="BG764" s="63"/>
      <c r="BH764" s="63"/>
      <c r="BI764" s="63"/>
      <c r="BJ764" s="63"/>
      <c r="BK764" s="63"/>
      <c r="BL764" s="63"/>
    </row>
    <row r="765" spans="1:64" ht="15.75" customHeight="1" x14ac:dyDescent="0.2">
      <c r="A765" s="63"/>
      <c r="B765" s="63"/>
      <c r="C765" s="63"/>
      <c r="D765" s="63"/>
      <c r="E765" s="63"/>
      <c r="F765" s="63"/>
      <c r="G765" s="63"/>
      <c r="H765" s="63"/>
      <c r="I765" s="63"/>
      <c r="J765" s="63"/>
      <c r="K765" s="63"/>
      <c r="L765" s="63"/>
      <c r="M765" s="63"/>
      <c r="N765" s="63"/>
      <c r="O765" s="63"/>
      <c r="P765" s="63"/>
      <c r="Q765" s="63"/>
      <c r="R765" s="63"/>
      <c r="S765" s="63"/>
      <c r="T765" s="63"/>
      <c r="U765" s="63"/>
      <c r="V765" s="63"/>
      <c r="W765" s="63"/>
      <c r="X765" s="63"/>
      <c r="Y765" s="63"/>
      <c r="Z765" s="63"/>
      <c r="AA765" s="63"/>
      <c r="AB765" s="63"/>
      <c r="AC765" s="63"/>
      <c r="AD765" s="63"/>
      <c r="AE765" s="63"/>
      <c r="AF765" s="63"/>
      <c r="AG765" s="63"/>
      <c r="AH765" s="63"/>
      <c r="AI765" s="63"/>
      <c r="AJ765" s="63"/>
      <c r="AK765" s="63"/>
      <c r="AL765" s="63"/>
      <c r="AM765" s="63"/>
      <c r="AN765" s="63"/>
      <c r="AO765" s="63"/>
      <c r="AP765" s="63"/>
      <c r="AQ765" s="63"/>
      <c r="AR765" s="63"/>
      <c r="AS765" s="63"/>
      <c r="AT765" s="63"/>
      <c r="AU765" s="63"/>
      <c r="AV765" s="63"/>
      <c r="AW765" s="63"/>
      <c r="AX765" s="63"/>
      <c r="AY765" s="63"/>
      <c r="AZ765" s="63"/>
      <c r="BA765" s="63"/>
      <c r="BB765" s="63"/>
      <c r="BC765" s="63"/>
      <c r="BD765" s="63"/>
      <c r="BE765" s="63"/>
      <c r="BF765" s="63"/>
      <c r="BG765" s="63"/>
      <c r="BH765" s="63"/>
      <c r="BI765" s="63"/>
      <c r="BJ765" s="63"/>
      <c r="BK765" s="63"/>
      <c r="BL765" s="63"/>
    </row>
    <row r="766" spans="1:64" ht="15.75" customHeight="1" x14ac:dyDescent="0.2">
      <c r="A766" s="63"/>
      <c r="B766" s="63"/>
      <c r="C766" s="63"/>
      <c r="D766" s="63"/>
      <c r="E766" s="63"/>
      <c r="F766" s="63"/>
      <c r="G766" s="63"/>
      <c r="H766" s="63"/>
      <c r="I766" s="63"/>
      <c r="J766" s="63"/>
      <c r="K766" s="63"/>
      <c r="L766" s="63"/>
      <c r="M766" s="63"/>
      <c r="N766" s="63"/>
      <c r="O766" s="63"/>
      <c r="P766" s="63"/>
      <c r="Q766" s="63"/>
      <c r="R766" s="63"/>
      <c r="S766" s="63"/>
      <c r="T766" s="63"/>
      <c r="U766" s="63"/>
      <c r="V766" s="63"/>
      <c r="W766" s="63"/>
      <c r="X766" s="63"/>
      <c r="Y766" s="63"/>
      <c r="Z766" s="63"/>
      <c r="AA766" s="63"/>
      <c r="AB766" s="63"/>
      <c r="AC766" s="63"/>
      <c r="AD766" s="63"/>
      <c r="AE766" s="63"/>
      <c r="AF766" s="63"/>
      <c r="AG766" s="63"/>
      <c r="AH766" s="63"/>
      <c r="AI766" s="63"/>
      <c r="AJ766" s="63"/>
      <c r="AK766" s="63"/>
      <c r="AL766" s="63"/>
      <c r="AM766" s="63"/>
      <c r="AN766" s="63"/>
      <c r="AO766" s="63"/>
      <c r="AP766" s="63"/>
      <c r="AQ766" s="63"/>
      <c r="AR766" s="63"/>
      <c r="AS766" s="63"/>
      <c r="AT766" s="63"/>
      <c r="AU766" s="63"/>
      <c r="AV766" s="63"/>
      <c r="AW766" s="63"/>
      <c r="AX766" s="63"/>
      <c r="AY766" s="63"/>
      <c r="AZ766" s="63"/>
      <c r="BA766" s="63"/>
      <c r="BB766" s="63"/>
      <c r="BC766" s="63"/>
      <c r="BD766" s="63"/>
      <c r="BE766" s="63"/>
      <c r="BF766" s="63"/>
      <c r="BG766" s="63"/>
      <c r="BH766" s="63"/>
      <c r="BI766" s="63"/>
      <c r="BJ766" s="63"/>
      <c r="BK766" s="63"/>
      <c r="BL766" s="63"/>
    </row>
    <row r="767" spans="1:64" ht="15.75" customHeight="1" x14ac:dyDescent="0.2">
      <c r="A767" s="63"/>
      <c r="B767" s="63"/>
      <c r="C767" s="63"/>
      <c r="D767" s="63"/>
      <c r="E767" s="63"/>
      <c r="F767" s="63"/>
      <c r="G767" s="63"/>
      <c r="H767" s="63"/>
      <c r="I767" s="63"/>
      <c r="J767" s="63"/>
      <c r="K767" s="63"/>
      <c r="L767" s="63"/>
      <c r="M767" s="63"/>
      <c r="N767" s="63"/>
      <c r="O767" s="63"/>
      <c r="P767" s="63"/>
      <c r="Q767" s="63"/>
      <c r="R767" s="63"/>
      <c r="S767" s="63"/>
      <c r="T767" s="63"/>
      <c r="U767" s="63"/>
      <c r="V767" s="63"/>
      <c r="W767" s="63"/>
      <c r="X767" s="63"/>
      <c r="Y767" s="63"/>
      <c r="Z767" s="63"/>
      <c r="AA767" s="63"/>
      <c r="AB767" s="63"/>
      <c r="AC767" s="63"/>
      <c r="AD767" s="63"/>
      <c r="AE767" s="63"/>
      <c r="AF767" s="63"/>
      <c r="AG767" s="63"/>
      <c r="AH767" s="63"/>
      <c r="AI767" s="63"/>
      <c r="AJ767" s="63"/>
      <c r="AK767" s="63"/>
      <c r="AL767" s="63"/>
      <c r="AM767" s="63"/>
      <c r="AN767" s="63"/>
      <c r="AO767" s="63"/>
      <c r="AP767" s="63"/>
      <c r="AQ767" s="63"/>
      <c r="AR767" s="63"/>
      <c r="AS767" s="63"/>
      <c r="AT767" s="63"/>
      <c r="AU767" s="63"/>
      <c r="AV767" s="63"/>
      <c r="AW767" s="63"/>
      <c r="AX767" s="63"/>
      <c r="AY767" s="63"/>
      <c r="AZ767" s="63"/>
      <c r="BA767" s="63"/>
      <c r="BB767" s="63"/>
      <c r="BC767" s="63"/>
      <c r="BD767" s="63"/>
      <c r="BE767" s="63"/>
      <c r="BF767" s="63"/>
      <c r="BG767" s="63"/>
      <c r="BH767" s="63"/>
      <c r="BI767" s="63"/>
      <c r="BJ767" s="63"/>
      <c r="BK767" s="63"/>
      <c r="BL767" s="63"/>
    </row>
    <row r="768" spans="1:64" ht="15.75" customHeight="1" x14ac:dyDescent="0.2">
      <c r="A768" s="63"/>
      <c r="B768" s="63"/>
      <c r="C768" s="63"/>
      <c r="D768" s="63"/>
      <c r="E768" s="63"/>
      <c r="F768" s="63"/>
      <c r="G768" s="63"/>
      <c r="H768" s="63"/>
      <c r="I768" s="63"/>
      <c r="J768" s="63"/>
      <c r="K768" s="63"/>
      <c r="L768" s="63"/>
      <c r="M768" s="63"/>
      <c r="N768" s="63"/>
      <c r="O768" s="63"/>
      <c r="P768" s="63"/>
      <c r="Q768" s="63"/>
      <c r="R768" s="63"/>
      <c r="S768" s="63"/>
      <c r="T768" s="63"/>
      <c r="U768" s="63"/>
      <c r="V768" s="63"/>
      <c r="W768" s="63"/>
      <c r="X768" s="63"/>
      <c r="Y768" s="63"/>
      <c r="Z768" s="63"/>
      <c r="AA768" s="63"/>
      <c r="AB768" s="63"/>
      <c r="AC768" s="63"/>
      <c r="AD768" s="63"/>
      <c r="AE768" s="63"/>
      <c r="AF768" s="63"/>
      <c r="AG768" s="63"/>
      <c r="AH768" s="63"/>
      <c r="AI768" s="63"/>
      <c r="AJ768" s="63"/>
      <c r="AK768" s="63"/>
      <c r="AL768" s="63"/>
      <c r="AM768" s="63"/>
      <c r="AN768" s="63"/>
      <c r="AO768" s="63"/>
      <c r="AP768" s="63"/>
      <c r="AQ768" s="63"/>
      <c r="AR768" s="63"/>
      <c r="AS768" s="63"/>
      <c r="AT768" s="63"/>
      <c r="AU768" s="63"/>
      <c r="AV768" s="63"/>
      <c r="AW768" s="63"/>
      <c r="AX768" s="63"/>
      <c r="AY768" s="63"/>
      <c r="AZ768" s="63"/>
      <c r="BA768" s="63"/>
      <c r="BB768" s="63"/>
      <c r="BC768" s="63"/>
      <c r="BD768" s="63"/>
      <c r="BE768" s="63"/>
      <c r="BF768" s="63"/>
      <c r="BG768" s="63"/>
      <c r="BH768" s="63"/>
      <c r="BI768" s="63"/>
      <c r="BJ768" s="63"/>
      <c r="BK768" s="63"/>
      <c r="BL768" s="63"/>
    </row>
    <row r="769" spans="1:64" ht="15.75" customHeight="1" x14ac:dyDescent="0.2">
      <c r="A769" s="63"/>
      <c r="B769" s="63"/>
      <c r="C769" s="63"/>
      <c r="D769" s="63"/>
      <c r="E769" s="63"/>
      <c r="F769" s="63"/>
      <c r="G769" s="63"/>
      <c r="H769" s="63"/>
      <c r="I769" s="63"/>
      <c r="J769" s="63"/>
      <c r="K769" s="63"/>
      <c r="L769" s="63"/>
      <c r="M769" s="63"/>
      <c r="N769" s="63"/>
      <c r="O769" s="63"/>
      <c r="P769" s="63"/>
      <c r="Q769" s="63"/>
      <c r="R769" s="63"/>
      <c r="S769" s="63"/>
      <c r="T769" s="63"/>
      <c r="U769" s="63"/>
      <c r="V769" s="63"/>
      <c r="W769" s="63"/>
      <c r="X769" s="63"/>
      <c r="Y769" s="63"/>
      <c r="Z769" s="63"/>
      <c r="AA769" s="63"/>
      <c r="AB769" s="63"/>
      <c r="AC769" s="63"/>
      <c r="AD769" s="63"/>
      <c r="AE769" s="63"/>
      <c r="AF769" s="63"/>
      <c r="AG769" s="63"/>
      <c r="AH769" s="63"/>
      <c r="AI769" s="63"/>
      <c r="AJ769" s="63"/>
      <c r="AK769" s="63"/>
      <c r="AL769" s="63"/>
      <c r="AM769" s="63"/>
      <c r="AN769" s="63"/>
      <c r="AO769" s="63"/>
      <c r="AP769" s="63"/>
      <c r="AQ769" s="63"/>
      <c r="AR769" s="63"/>
      <c r="AS769" s="63"/>
      <c r="AT769" s="63"/>
      <c r="AU769" s="63"/>
      <c r="AV769" s="63"/>
      <c r="AW769" s="63"/>
      <c r="AX769" s="63"/>
      <c r="AY769" s="63"/>
      <c r="AZ769" s="63"/>
      <c r="BA769" s="63"/>
      <c r="BB769" s="63"/>
      <c r="BC769" s="63"/>
      <c r="BD769" s="63"/>
      <c r="BE769" s="63"/>
      <c r="BF769" s="63"/>
      <c r="BG769" s="63"/>
      <c r="BH769" s="63"/>
      <c r="BI769" s="63"/>
      <c r="BJ769" s="63"/>
      <c r="BK769" s="63"/>
      <c r="BL769" s="63"/>
    </row>
    <row r="770" spans="1:64" ht="15.75" customHeight="1" x14ac:dyDescent="0.2">
      <c r="A770" s="63"/>
      <c r="B770" s="63"/>
      <c r="C770" s="63"/>
      <c r="D770" s="63"/>
      <c r="E770" s="63"/>
      <c r="F770" s="63"/>
      <c r="G770" s="63"/>
      <c r="H770" s="63"/>
      <c r="I770" s="63"/>
      <c r="J770" s="63"/>
      <c r="K770" s="63"/>
      <c r="L770" s="63"/>
      <c r="M770" s="63"/>
      <c r="N770" s="63"/>
      <c r="O770" s="63"/>
      <c r="P770" s="63"/>
      <c r="Q770" s="63"/>
      <c r="R770" s="63"/>
      <c r="S770" s="63"/>
      <c r="T770" s="63"/>
      <c r="U770" s="63"/>
      <c r="V770" s="63"/>
      <c r="W770" s="63"/>
      <c r="X770" s="63"/>
      <c r="Y770" s="63"/>
      <c r="Z770" s="63"/>
      <c r="AA770" s="63"/>
      <c r="AB770" s="63"/>
      <c r="AC770" s="63"/>
      <c r="AD770" s="63"/>
      <c r="AE770" s="63"/>
      <c r="AF770" s="63"/>
      <c r="AG770" s="63"/>
      <c r="AH770" s="63"/>
      <c r="AI770" s="63"/>
      <c r="AJ770" s="63"/>
      <c r="AK770" s="63"/>
      <c r="AL770" s="63"/>
      <c r="AM770" s="63"/>
      <c r="AN770" s="63"/>
      <c r="AO770" s="63"/>
      <c r="AP770" s="63"/>
      <c r="AQ770" s="63"/>
      <c r="AR770" s="63"/>
      <c r="AS770" s="63"/>
      <c r="AT770" s="63"/>
      <c r="AU770" s="63"/>
      <c r="AV770" s="63"/>
      <c r="AW770" s="63"/>
      <c r="AX770" s="63"/>
      <c r="AY770" s="63"/>
      <c r="AZ770" s="63"/>
      <c r="BA770" s="63"/>
      <c r="BB770" s="63"/>
      <c r="BC770" s="63"/>
      <c r="BD770" s="63"/>
      <c r="BE770" s="63"/>
      <c r="BF770" s="63"/>
      <c r="BG770" s="63"/>
      <c r="BH770" s="63"/>
      <c r="BI770" s="63"/>
      <c r="BJ770" s="63"/>
      <c r="BK770" s="63"/>
      <c r="BL770" s="63"/>
    </row>
    <row r="771" spans="1:64" ht="15.75" customHeight="1" x14ac:dyDescent="0.2">
      <c r="A771" s="63"/>
      <c r="B771" s="63"/>
      <c r="C771" s="63"/>
      <c r="D771" s="63"/>
      <c r="E771" s="63"/>
      <c r="F771" s="63"/>
      <c r="G771" s="63"/>
      <c r="H771" s="63"/>
      <c r="I771" s="63"/>
      <c r="J771" s="63"/>
      <c r="K771" s="63"/>
      <c r="L771" s="63"/>
      <c r="M771" s="63"/>
      <c r="N771" s="63"/>
      <c r="O771" s="63"/>
      <c r="P771" s="63"/>
      <c r="Q771" s="63"/>
      <c r="R771" s="63"/>
      <c r="S771" s="63"/>
      <c r="T771" s="63"/>
      <c r="U771" s="63"/>
      <c r="V771" s="63"/>
      <c r="W771" s="63"/>
      <c r="X771" s="63"/>
      <c r="Y771" s="63"/>
      <c r="Z771" s="63"/>
      <c r="AA771" s="63"/>
      <c r="AB771" s="63"/>
      <c r="AC771" s="63"/>
      <c r="AD771" s="63"/>
      <c r="AE771" s="63"/>
      <c r="AF771" s="63"/>
      <c r="AG771" s="63"/>
      <c r="AH771" s="63"/>
      <c r="AI771" s="63"/>
      <c r="AJ771" s="63"/>
      <c r="AK771" s="63"/>
      <c r="AL771" s="63"/>
      <c r="AM771" s="63"/>
      <c r="AN771" s="63"/>
      <c r="AO771" s="63"/>
      <c r="AP771" s="63"/>
      <c r="AQ771" s="63"/>
      <c r="AR771" s="63"/>
      <c r="AS771" s="63"/>
      <c r="AT771" s="63"/>
      <c r="AU771" s="63"/>
      <c r="AV771" s="63"/>
      <c r="AW771" s="63"/>
      <c r="AX771" s="63"/>
      <c r="AY771" s="63"/>
      <c r="AZ771" s="63"/>
      <c r="BA771" s="63"/>
      <c r="BB771" s="63"/>
      <c r="BC771" s="63"/>
      <c r="BD771" s="63"/>
      <c r="BE771" s="63"/>
      <c r="BF771" s="63"/>
      <c r="BG771" s="63"/>
      <c r="BH771" s="63"/>
      <c r="BI771" s="63"/>
      <c r="BJ771" s="63"/>
      <c r="BK771" s="63"/>
      <c r="BL771" s="63"/>
    </row>
    <row r="772" spans="1:64" ht="15.75" customHeight="1" x14ac:dyDescent="0.2">
      <c r="A772" s="63"/>
      <c r="B772" s="63"/>
      <c r="C772" s="63"/>
      <c r="D772" s="63"/>
      <c r="E772" s="63"/>
      <c r="F772" s="63"/>
      <c r="G772" s="63"/>
      <c r="H772" s="63"/>
      <c r="I772" s="63"/>
      <c r="J772" s="63"/>
      <c r="K772" s="63"/>
      <c r="L772" s="63"/>
      <c r="M772" s="63"/>
      <c r="N772" s="63"/>
      <c r="O772" s="63"/>
      <c r="P772" s="63"/>
      <c r="Q772" s="63"/>
      <c r="R772" s="63"/>
      <c r="S772" s="63"/>
      <c r="T772" s="63"/>
      <c r="U772" s="63"/>
      <c r="V772" s="63"/>
      <c r="W772" s="63"/>
      <c r="X772" s="63"/>
      <c r="Y772" s="63"/>
      <c r="Z772" s="63"/>
      <c r="AA772" s="63"/>
      <c r="AB772" s="63"/>
      <c r="AC772" s="63"/>
      <c r="AD772" s="63"/>
      <c r="AE772" s="63"/>
      <c r="AF772" s="63"/>
      <c r="AG772" s="63"/>
      <c r="AH772" s="63"/>
      <c r="AI772" s="63"/>
      <c r="AJ772" s="63"/>
      <c r="AK772" s="63"/>
      <c r="AL772" s="63"/>
      <c r="AM772" s="63"/>
      <c r="AN772" s="63"/>
      <c r="AO772" s="63"/>
      <c r="AP772" s="63"/>
      <c r="AQ772" s="63"/>
      <c r="AR772" s="63"/>
      <c r="AS772" s="63"/>
      <c r="AT772" s="63"/>
      <c r="AU772" s="63"/>
      <c r="AV772" s="63"/>
      <c r="AW772" s="63"/>
      <c r="AX772" s="63"/>
      <c r="AY772" s="63"/>
      <c r="AZ772" s="63"/>
      <c r="BA772" s="63"/>
      <c r="BB772" s="63"/>
      <c r="BC772" s="63"/>
      <c r="BD772" s="63"/>
      <c r="BE772" s="63"/>
      <c r="BF772" s="63"/>
      <c r="BG772" s="63"/>
      <c r="BH772" s="63"/>
      <c r="BI772" s="63"/>
      <c r="BJ772" s="63"/>
      <c r="BK772" s="63"/>
      <c r="BL772" s="63"/>
    </row>
    <row r="773" spans="1:64" ht="15.75" customHeight="1" x14ac:dyDescent="0.2">
      <c r="A773" s="63"/>
      <c r="B773" s="63"/>
      <c r="C773" s="63"/>
      <c r="D773" s="63"/>
      <c r="E773" s="63"/>
      <c r="F773" s="63"/>
      <c r="G773" s="63"/>
      <c r="H773" s="63"/>
      <c r="I773" s="63"/>
      <c r="J773" s="63"/>
      <c r="K773" s="63"/>
      <c r="L773" s="63"/>
      <c r="M773" s="63"/>
      <c r="N773" s="63"/>
      <c r="O773" s="63"/>
      <c r="P773" s="63"/>
      <c r="Q773" s="63"/>
      <c r="R773" s="63"/>
      <c r="S773" s="63"/>
      <c r="T773" s="63"/>
      <c r="U773" s="63"/>
      <c r="V773" s="63"/>
      <c r="W773" s="63"/>
      <c r="X773" s="63"/>
      <c r="Y773" s="63"/>
      <c r="Z773" s="63"/>
      <c r="AA773" s="63"/>
      <c r="AB773" s="63"/>
      <c r="AC773" s="63"/>
      <c r="AD773" s="63"/>
      <c r="AE773" s="63"/>
      <c r="AF773" s="63"/>
      <c r="AG773" s="63"/>
      <c r="AH773" s="63"/>
      <c r="AI773" s="63"/>
      <c r="AJ773" s="63"/>
      <c r="AK773" s="63"/>
      <c r="AL773" s="63"/>
      <c r="AM773" s="63"/>
      <c r="AN773" s="63"/>
      <c r="AO773" s="63"/>
      <c r="AP773" s="63"/>
      <c r="AQ773" s="63"/>
      <c r="AR773" s="63"/>
      <c r="AS773" s="63"/>
      <c r="AT773" s="63"/>
      <c r="AU773" s="63"/>
      <c r="AV773" s="63"/>
      <c r="AW773" s="63"/>
      <c r="AX773" s="63"/>
      <c r="AY773" s="63"/>
      <c r="AZ773" s="63"/>
      <c r="BA773" s="63"/>
      <c r="BB773" s="63"/>
      <c r="BC773" s="63"/>
      <c r="BD773" s="63"/>
      <c r="BE773" s="63"/>
      <c r="BF773" s="63"/>
      <c r="BG773" s="63"/>
      <c r="BH773" s="63"/>
      <c r="BI773" s="63"/>
      <c r="BJ773" s="63"/>
      <c r="BK773" s="63"/>
      <c r="BL773" s="63"/>
    </row>
    <row r="774" spans="1:64" ht="15.75" customHeight="1" x14ac:dyDescent="0.2">
      <c r="A774" s="63"/>
      <c r="B774" s="63"/>
      <c r="C774" s="63"/>
      <c r="D774" s="63"/>
      <c r="E774" s="63"/>
      <c r="F774" s="63"/>
      <c r="G774" s="63"/>
      <c r="H774" s="63"/>
      <c r="I774" s="63"/>
      <c r="J774" s="63"/>
      <c r="K774" s="63"/>
      <c r="L774" s="63"/>
      <c r="M774" s="63"/>
      <c r="N774" s="63"/>
      <c r="O774" s="63"/>
      <c r="P774" s="63"/>
      <c r="Q774" s="63"/>
      <c r="R774" s="63"/>
      <c r="S774" s="63"/>
      <c r="T774" s="63"/>
      <c r="U774" s="63"/>
      <c r="V774" s="63"/>
      <c r="W774" s="63"/>
      <c r="X774" s="63"/>
      <c r="Y774" s="63"/>
      <c r="Z774" s="63"/>
      <c r="AA774" s="63"/>
      <c r="AB774" s="63"/>
      <c r="AC774" s="63"/>
      <c r="AD774" s="63"/>
      <c r="AE774" s="63"/>
      <c r="AF774" s="63"/>
      <c r="AG774" s="63"/>
      <c r="AH774" s="63"/>
      <c r="AI774" s="63"/>
      <c r="AJ774" s="63"/>
      <c r="AK774" s="63"/>
      <c r="AL774" s="63"/>
      <c r="AM774" s="63"/>
      <c r="AN774" s="63"/>
      <c r="AO774" s="63"/>
      <c r="AP774" s="63"/>
      <c r="AQ774" s="63"/>
      <c r="AR774" s="63"/>
      <c r="AS774" s="63"/>
      <c r="AT774" s="63"/>
      <c r="AU774" s="63"/>
      <c r="AV774" s="63"/>
      <c r="AW774" s="63"/>
      <c r="AX774" s="63"/>
      <c r="AY774" s="63"/>
      <c r="AZ774" s="63"/>
      <c r="BA774" s="63"/>
      <c r="BB774" s="63"/>
      <c r="BC774" s="63"/>
      <c r="BD774" s="63"/>
      <c r="BE774" s="63"/>
      <c r="BF774" s="63"/>
      <c r="BG774" s="63"/>
      <c r="BH774" s="63"/>
      <c r="BI774" s="63"/>
      <c r="BJ774" s="63"/>
      <c r="BK774" s="63"/>
      <c r="BL774" s="63"/>
    </row>
    <row r="775" spans="1:64" ht="15.75" customHeight="1" x14ac:dyDescent="0.2">
      <c r="A775" s="63"/>
      <c r="B775" s="63"/>
      <c r="C775" s="63"/>
      <c r="D775" s="63"/>
      <c r="E775" s="63"/>
      <c r="F775" s="63"/>
      <c r="G775" s="63"/>
      <c r="H775" s="63"/>
      <c r="I775" s="63"/>
      <c r="J775" s="63"/>
      <c r="K775" s="63"/>
      <c r="L775" s="63"/>
      <c r="M775" s="63"/>
      <c r="N775" s="63"/>
      <c r="O775" s="63"/>
      <c r="P775" s="63"/>
      <c r="Q775" s="63"/>
      <c r="R775" s="63"/>
      <c r="S775" s="63"/>
      <c r="T775" s="63"/>
      <c r="U775" s="63"/>
      <c r="V775" s="63"/>
      <c r="W775" s="63"/>
      <c r="X775" s="63"/>
      <c r="Y775" s="63"/>
      <c r="Z775" s="63"/>
      <c r="AA775" s="63"/>
      <c r="AB775" s="63"/>
      <c r="AC775" s="63"/>
      <c r="AD775" s="63"/>
      <c r="AE775" s="63"/>
      <c r="AF775" s="63"/>
      <c r="AG775" s="63"/>
      <c r="AH775" s="63"/>
      <c r="AI775" s="63"/>
      <c r="AJ775" s="63"/>
      <c r="AK775" s="63"/>
      <c r="AL775" s="63"/>
      <c r="AM775" s="63"/>
      <c r="AN775" s="63"/>
      <c r="AO775" s="63"/>
      <c r="AP775" s="63"/>
      <c r="AQ775" s="63"/>
      <c r="AR775" s="63"/>
      <c r="AS775" s="63"/>
      <c r="AT775" s="63"/>
      <c r="AU775" s="63"/>
      <c r="AV775" s="63"/>
      <c r="AW775" s="63"/>
      <c r="AX775" s="63"/>
      <c r="AY775" s="63"/>
      <c r="AZ775" s="63"/>
      <c r="BA775" s="63"/>
      <c r="BB775" s="63"/>
      <c r="BC775" s="63"/>
      <c r="BD775" s="63"/>
      <c r="BE775" s="63"/>
      <c r="BF775" s="63"/>
      <c r="BG775" s="63"/>
      <c r="BH775" s="63"/>
      <c r="BI775" s="63"/>
      <c r="BJ775" s="63"/>
      <c r="BK775" s="63"/>
      <c r="BL775" s="63"/>
    </row>
    <row r="776" spans="1:64" ht="15.75" customHeight="1" x14ac:dyDescent="0.2">
      <c r="A776" s="63"/>
      <c r="B776" s="63"/>
      <c r="C776" s="63"/>
      <c r="D776" s="63"/>
      <c r="E776" s="63"/>
      <c r="F776" s="63"/>
      <c r="G776" s="63"/>
      <c r="H776" s="63"/>
      <c r="I776" s="63"/>
      <c r="J776" s="63"/>
      <c r="K776" s="63"/>
      <c r="L776" s="63"/>
      <c r="M776" s="63"/>
      <c r="N776" s="63"/>
      <c r="O776" s="63"/>
      <c r="P776" s="63"/>
      <c r="Q776" s="63"/>
      <c r="R776" s="63"/>
      <c r="S776" s="63"/>
      <c r="T776" s="63"/>
      <c r="U776" s="63"/>
      <c r="V776" s="63"/>
      <c r="W776" s="63"/>
      <c r="X776" s="63"/>
      <c r="Y776" s="63"/>
      <c r="Z776" s="63"/>
      <c r="AA776" s="63"/>
      <c r="AB776" s="63"/>
      <c r="AC776" s="63"/>
      <c r="AD776" s="63"/>
      <c r="AE776" s="63"/>
      <c r="AF776" s="63"/>
      <c r="AG776" s="63"/>
      <c r="AH776" s="63"/>
      <c r="AI776" s="63"/>
      <c r="AJ776" s="63"/>
      <c r="AK776" s="63"/>
      <c r="AL776" s="63"/>
      <c r="AM776" s="63"/>
      <c r="AN776" s="63"/>
      <c r="AO776" s="63"/>
      <c r="AP776" s="63"/>
      <c r="AQ776" s="63"/>
      <c r="AR776" s="63"/>
      <c r="AS776" s="63"/>
      <c r="AT776" s="63"/>
      <c r="AU776" s="63"/>
      <c r="AV776" s="63"/>
      <c r="AW776" s="63"/>
      <c r="AX776" s="63"/>
      <c r="AY776" s="63"/>
      <c r="AZ776" s="63"/>
      <c r="BA776" s="63"/>
      <c r="BB776" s="63"/>
      <c r="BC776" s="63"/>
      <c r="BD776" s="63"/>
      <c r="BE776" s="63"/>
      <c r="BF776" s="63"/>
      <c r="BG776" s="63"/>
      <c r="BH776" s="63"/>
      <c r="BI776" s="63"/>
      <c r="BJ776" s="63"/>
      <c r="BK776" s="63"/>
      <c r="BL776" s="63"/>
    </row>
    <row r="777" spans="1:64" ht="15.75" customHeight="1" x14ac:dyDescent="0.2">
      <c r="A777" s="63"/>
      <c r="B777" s="63"/>
      <c r="C777" s="63"/>
      <c r="D777" s="63"/>
      <c r="E777" s="63"/>
      <c r="F777" s="63"/>
      <c r="G777" s="63"/>
      <c r="H777" s="63"/>
      <c r="I777" s="63"/>
      <c r="J777" s="63"/>
      <c r="K777" s="63"/>
      <c r="L777" s="63"/>
      <c r="M777" s="63"/>
      <c r="N777" s="63"/>
      <c r="O777" s="63"/>
      <c r="P777" s="63"/>
      <c r="Q777" s="63"/>
      <c r="R777" s="63"/>
      <c r="S777" s="63"/>
      <c r="T777" s="63"/>
      <c r="U777" s="63"/>
      <c r="V777" s="63"/>
      <c r="W777" s="63"/>
      <c r="X777" s="63"/>
      <c r="Y777" s="63"/>
      <c r="Z777" s="63"/>
      <c r="AA777" s="63"/>
      <c r="AB777" s="63"/>
      <c r="AC777" s="63"/>
      <c r="AD777" s="63"/>
      <c r="AE777" s="63"/>
      <c r="AF777" s="63"/>
      <c r="AG777" s="63"/>
      <c r="AH777" s="63"/>
      <c r="AI777" s="63"/>
      <c r="AJ777" s="63"/>
      <c r="AK777" s="63"/>
      <c r="AL777" s="63"/>
      <c r="AM777" s="63"/>
      <c r="AN777" s="63"/>
      <c r="AO777" s="63"/>
      <c r="AP777" s="63"/>
      <c r="AQ777" s="63"/>
      <c r="AR777" s="63"/>
      <c r="AS777" s="63"/>
      <c r="AT777" s="63"/>
      <c r="AU777" s="63"/>
      <c r="AV777" s="63"/>
      <c r="AW777" s="63"/>
      <c r="AX777" s="63"/>
      <c r="AY777" s="63"/>
      <c r="AZ777" s="63"/>
      <c r="BA777" s="63"/>
      <c r="BB777" s="63"/>
      <c r="BC777" s="63"/>
      <c r="BD777" s="63"/>
      <c r="BE777" s="63"/>
      <c r="BF777" s="63"/>
      <c r="BG777" s="63"/>
      <c r="BH777" s="63"/>
      <c r="BI777" s="63"/>
      <c r="BJ777" s="63"/>
      <c r="BK777" s="63"/>
      <c r="BL777" s="63"/>
    </row>
    <row r="778" spans="1:64" ht="15.75" customHeight="1" x14ac:dyDescent="0.2">
      <c r="A778" s="63"/>
      <c r="B778" s="63"/>
      <c r="C778" s="63"/>
      <c r="D778" s="63"/>
      <c r="E778" s="63"/>
      <c r="F778" s="63"/>
      <c r="G778" s="63"/>
      <c r="H778" s="63"/>
      <c r="I778" s="63"/>
      <c r="J778" s="63"/>
      <c r="K778" s="63"/>
      <c r="L778" s="63"/>
      <c r="M778" s="63"/>
      <c r="N778" s="63"/>
      <c r="O778" s="63"/>
      <c r="P778" s="63"/>
      <c r="Q778" s="63"/>
      <c r="R778" s="63"/>
      <c r="S778" s="63"/>
      <c r="T778" s="63"/>
      <c r="U778" s="63"/>
      <c r="V778" s="63"/>
      <c r="W778" s="63"/>
      <c r="X778" s="63"/>
      <c r="Y778" s="63"/>
      <c r="Z778" s="63"/>
      <c r="AA778" s="63"/>
      <c r="AB778" s="63"/>
      <c r="AC778" s="63"/>
      <c r="AD778" s="63"/>
      <c r="AE778" s="63"/>
      <c r="AF778" s="63"/>
      <c r="AG778" s="63"/>
      <c r="AH778" s="63"/>
      <c r="AI778" s="63"/>
      <c r="AJ778" s="63"/>
      <c r="AK778" s="63"/>
      <c r="AL778" s="63"/>
      <c r="AM778" s="63"/>
      <c r="AN778" s="63"/>
      <c r="AO778" s="63"/>
      <c r="AP778" s="63"/>
      <c r="AQ778" s="63"/>
      <c r="AR778" s="63"/>
      <c r="AS778" s="63"/>
      <c r="AT778" s="63"/>
      <c r="AU778" s="63"/>
      <c r="AV778" s="63"/>
      <c r="AW778" s="63"/>
      <c r="AX778" s="63"/>
      <c r="AY778" s="63"/>
      <c r="AZ778" s="63"/>
      <c r="BA778" s="63"/>
      <c r="BB778" s="63"/>
      <c r="BC778" s="63"/>
      <c r="BD778" s="63"/>
      <c r="BE778" s="63"/>
      <c r="BF778" s="63"/>
      <c r="BG778" s="63"/>
      <c r="BH778" s="63"/>
      <c r="BI778" s="63"/>
      <c r="BJ778" s="63"/>
      <c r="BK778" s="63"/>
      <c r="BL778" s="63"/>
    </row>
    <row r="779" spans="1:64" ht="15.75" customHeight="1" x14ac:dyDescent="0.2">
      <c r="A779" s="63"/>
      <c r="B779" s="63"/>
      <c r="C779" s="63"/>
      <c r="D779" s="63"/>
      <c r="E779" s="63"/>
      <c r="F779" s="63"/>
      <c r="G779" s="63"/>
      <c r="H779" s="63"/>
      <c r="I779" s="63"/>
      <c r="J779" s="63"/>
      <c r="K779" s="63"/>
      <c r="L779" s="63"/>
      <c r="M779" s="63"/>
      <c r="N779" s="63"/>
      <c r="O779" s="63"/>
      <c r="P779" s="63"/>
      <c r="Q779" s="63"/>
      <c r="R779" s="63"/>
      <c r="S779" s="63"/>
      <c r="T779" s="63"/>
      <c r="U779" s="63"/>
      <c r="V779" s="63"/>
      <c r="W779" s="63"/>
      <c r="X779" s="63"/>
      <c r="Y779" s="63"/>
      <c r="Z779" s="63"/>
      <c r="AA779" s="63"/>
      <c r="AB779" s="63"/>
      <c r="AC779" s="63"/>
      <c r="AD779" s="63"/>
      <c r="AE779" s="63"/>
      <c r="AF779" s="63"/>
      <c r="AG779" s="63"/>
      <c r="AH779" s="63"/>
      <c r="AI779" s="63"/>
      <c r="AJ779" s="63"/>
      <c r="AK779" s="63"/>
      <c r="AL779" s="63"/>
      <c r="AM779" s="63"/>
      <c r="AN779" s="63"/>
      <c r="AO779" s="63"/>
      <c r="AP779" s="63"/>
      <c r="AQ779" s="63"/>
      <c r="AR779" s="63"/>
      <c r="AS779" s="63"/>
      <c r="AT779" s="63"/>
      <c r="AU779" s="63"/>
      <c r="AV779" s="63"/>
      <c r="AW779" s="63"/>
      <c r="AX779" s="63"/>
      <c r="AY779" s="63"/>
      <c r="AZ779" s="63"/>
      <c r="BA779" s="63"/>
      <c r="BB779" s="63"/>
      <c r="BC779" s="63"/>
      <c r="BD779" s="63"/>
      <c r="BE779" s="63"/>
      <c r="BF779" s="63"/>
      <c r="BG779" s="63"/>
      <c r="BH779" s="63"/>
      <c r="BI779" s="63"/>
      <c r="BJ779" s="63"/>
      <c r="BK779" s="63"/>
      <c r="BL779" s="63"/>
    </row>
    <row r="780" spans="1:64" ht="15.75" customHeight="1" x14ac:dyDescent="0.2">
      <c r="A780" s="63"/>
      <c r="B780" s="63"/>
      <c r="C780" s="63"/>
      <c r="D780" s="63"/>
      <c r="E780" s="63"/>
      <c r="F780" s="63"/>
      <c r="G780" s="63"/>
      <c r="H780" s="63"/>
      <c r="I780" s="63"/>
      <c r="J780" s="63"/>
      <c r="K780" s="63"/>
      <c r="L780" s="63"/>
      <c r="M780" s="63"/>
      <c r="N780" s="63"/>
      <c r="O780" s="63"/>
      <c r="P780" s="63"/>
      <c r="Q780" s="63"/>
      <c r="R780" s="63"/>
      <c r="S780" s="63"/>
      <c r="T780" s="63"/>
      <c r="U780" s="63"/>
      <c r="V780" s="63"/>
      <c r="W780" s="63"/>
      <c r="X780" s="63"/>
      <c r="Y780" s="63"/>
      <c r="Z780" s="63"/>
      <c r="AA780" s="63"/>
      <c r="AB780" s="63"/>
      <c r="AC780" s="63"/>
      <c r="AD780" s="63"/>
      <c r="AE780" s="63"/>
      <c r="AF780" s="63"/>
      <c r="AG780" s="63"/>
      <c r="AH780" s="63"/>
      <c r="AI780" s="63"/>
      <c r="AJ780" s="63"/>
      <c r="AK780" s="63"/>
      <c r="AL780" s="63"/>
      <c r="AM780" s="63"/>
      <c r="AN780" s="63"/>
      <c r="AO780" s="63"/>
      <c r="AP780" s="63"/>
      <c r="AQ780" s="63"/>
      <c r="AR780" s="63"/>
      <c r="AS780" s="63"/>
      <c r="AT780" s="63"/>
      <c r="AU780" s="63"/>
      <c r="AV780" s="63"/>
      <c r="AW780" s="63"/>
      <c r="AX780" s="63"/>
      <c r="AY780" s="63"/>
      <c r="AZ780" s="63"/>
      <c r="BA780" s="63"/>
      <c r="BB780" s="63"/>
      <c r="BC780" s="63"/>
      <c r="BD780" s="63"/>
      <c r="BE780" s="63"/>
      <c r="BF780" s="63"/>
      <c r="BG780" s="63"/>
      <c r="BH780" s="63"/>
      <c r="BI780" s="63"/>
      <c r="BJ780" s="63"/>
      <c r="BK780" s="63"/>
      <c r="BL780" s="63"/>
    </row>
    <row r="781" spans="1:64" ht="15.75" customHeight="1" x14ac:dyDescent="0.2">
      <c r="A781" s="63"/>
      <c r="B781" s="63"/>
      <c r="C781" s="63"/>
      <c r="D781" s="63"/>
      <c r="E781" s="63"/>
      <c r="F781" s="63"/>
      <c r="G781" s="63"/>
      <c r="H781" s="63"/>
      <c r="I781" s="63"/>
      <c r="J781" s="63"/>
      <c r="K781" s="63"/>
      <c r="L781" s="63"/>
      <c r="M781" s="63"/>
      <c r="N781" s="63"/>
      <c r="O781" s="63"/>
      <c r="P781" s="63"/>
      <c r="Q781" s="63"/>
      <c r="R781" s="63"/>
      <c r="S781" s="63"/>
      <c r="T781" s="63"/>
      <c r="U781" s="63"/>
      <c r="V781" s="63"/>
      <c r="W781" s="63"/>
      <c r="X781" s="63"/>
      <c r="Y781" s="63"/>
      <c r="Z781" s="63"/>
      <c r="AA781" s="63"/>
      <c r="AB781" s="63"/>
      <c r="AC781" s="63"/>
      <c r="AD781" s="63"/>
      <c r="AE781" s="63"/>
      <c r="AF781" s="63"/>
      <c r="AG781" s="63"/>
      <c r="AH781" s="63"/>
      <c r="AI781" s="63"/>
      <c r="AJ781" s="63"/>
      <c r="AK781" s="63"/>
      <c r="AL781" s="63"/>
      <c r="AM781" s="63"/>
      <c r="AN781" s="63"/>
      <c r="AO781" s="63"/>
      <c r="AP781" s="63"/>
      <c r="AQ781" s="63"/>
      <c r="AR781" s="63"/>
      <c r="AS781" s="63"/>
      <c r="AT781" s="63"/>
      <c r="AU781" s="63"/>
      <c r="AV781" s="63"/>
      <c r="AW781" s="63"/>
      <c r="AX781" s="63"/>
      <c r="AY781" s="63"/>
      <c r="AZ781" s="63"/>
      <c r="BA781" s="63"/>
      <c r="BB781" s="63"/>
      <c r="BC781" s="63"/>
      <c r="BD781" s="63"/>
      <c r="BE781" s="63"/>
      <c r="BF781" s="63"/>
      <c r="BG781" s="63"/>
      <c r="BH781" s="63"/>
      <c r="BI781" s="63"/>
      <c r="BJ781" s="63"/>
      <c r="BK781" s="63"/>
      <c r="BL781" s="63"/>
    </row>
    <row r="782" spans="1:64" ht="15.75" customHeight="1" x14ac:dyDescent="0.2">
      <c r="A782" s="63"/>
      <c r="B782" s="63"/>
      <c r="C782" s="63"/>
      <c r="D782" s="63"/>
      <c r="E782" s="63"/>
      <c r="F782" s="63"/>
      <c r="G782" s="63"/>
      <c r="H782" s="63"/>
      <c r="I782" s="63"/>
      <c r="J782" s="63"/>
      <c r="K782" s="63"/>
      <c r="L782" s="63"/>
      <c r="M782" s="63"/>
      <c r="N782" s="63"/>
      <c r="O782" s="63"/>
      <c r="P782" s="63"/>
      <c r="Q782" s="63"/>
      <c r="R782" s="63"/>
      <c r="S782" s="63"/>
      <c r="T782" s="63"/>
      <c r="U782" s="63"/>
      <c r="V782" s="63"/>
      <c r="W782" s="63"/>
      <c r="X782" s="63"/>
      <c r="Y782" s="63"/>
      <c r="Z782" s="63"/>
      <c r="AA782" s="63"/>
      <c r="AB782" s="63"/>
      <c r="AC782" s="63"/>
      <c r="AD782" s="63"/>
      <c r="AE782" s="63"/>
      <c r="AF782" s="63"/>
      <c r="AG782" s="63"/>
      <c r="AH782" s="63"/>
      <c r="AI782" s="63"/>
      <c r="AJ782" s="63"/>
      <c r="AK782" s="63"/>
      <c r="AL782" s="63"/>
      <c r="AM782" s="63"/>
      <c r="AN782" s="63"/>
      <c r="AO782" s="63"/>
      <c r="AP782" s="63"/>
      <c r="AQ782" s="63"/>
      <c r="AR782" s="63"/>
      <c r="AS782" s="63"/>
      <c r="AT782" s="63"/>
      <c r="AU782" s="63"/>
      <c r="AV782" s="63"/>
      <c r="AW782" s="63"/>
      <c r="AX782" s="63"/>
      <c r="AY782" s="63"/>
      <c r="AZ782" s="63"/>
      <c r="BA782" s="63"/>
      <c r="BB782" s="63"/>
      <c r="BC782" s="63"/>
      <c r="BD782" s="63"/>
      <c r="BE782" s="63"/>
      <c r="BF782" s="63"/>
      <c r="BG782" s="63"/>
      <c r="BH782" s="63"/>
      <c r="BI782" s="63"/>
      <c r="BJ782" s="63"/>
      <c r="BK782" s="63"/>
      <c r="BL782" s="63"/>
    </row>
    <row r="783" spans="1:64" ht="15.75" customHeight="1" x14ac:dyDescent="0.2">
      <c r="A783" s="63"/>
      <c r="B783" s="63"/>
      <c r="C783" s="63"/>
      <c r="D783" s="63"/>
      <c r="E783" s="63"/>
      <c r="F783" s="63"/>
      <c r="G783" s="63"/>
      <c r="H783" s="63"/>
      <c r="I783" s="63"/>
      <c r="J783" s="63"/>
      <c r="K783" s="63"/>
      <c r="L783" s="63"/>
      <c r="M783" s="63"/>
      <c r="N783" s="63"/>
      <c r="O783" s="63"/>
      <c r="P783" s="63"/>
      <c r="Q783" s="63"/>
      <c r="R783" s="63"/>
      <c r="S783" s="63"/>
      <c r="T783" s="63"/>
      <c r="U783" s="63"/>
      <c r="V783" s="63"/>
      <c r="W783" s="63"/>
      <c r="X783" s="63"/>
      <c r="Y783" s="63"/>
      <c r="Z783" s="63"/>
      <c r="AA783" s="63"/>
      <c r="AB783" s="63"/>
      <c r="AC783" s="63"/>
      <c r="AD783" s="63"/>
      <c r="AE783" s="63"/>
      <c r="AF783" s="63"/>
      <c r="AG783" s="63"/>
      <c r="AH783" s="63"/>
      <c r="AI783" s="63"/>
      <c r="AJ783" s="63"/>
      <c r="AK783" s="63"/>
      <c r="AL783" s="63"/>
      <c r="AM783" s="63"/>
      <c r="AN783" s="63"/>
      <c r="AO783" s="63"/>
      <c r="AP783" s="63"/>
      <c r="AQ783" s="63"/>
      <c r="AR783" s="63"/>
      <c r="AS783" s="63"/>
      <c r="AT783" s="63"/>
      <c r="AU783" s="63"/>
      <c r="AV783" s="63"/>
      <c r="AW783" s="63"/>
      <c r="AX783" s="63"/>
      <c r="AY783" s="63"/>
      <c r="AZ783" s="63"/>
      <c r="BA783" s="63"/>
      <c r="BB783" s="63"/>
      <c r="BC783" s="63"/>
      <c r="BD783" s="63"/>
      <c r="BE783" s="63"/>
      <c r="BF783" s="63"/>
      <c r="BG783" s="63"/>
      <c r="BH783" s="63"/>
      <c r="BI783" s="63"/>
      <c r="BJ783" s="63"/>
      <c r="BK783" s="63"/>
      <c r="BL783" s="63"/>
    </row>
    <row r="784" spans="1:64" ht="15.75" customHeight="1" x14ac:dyDescent="0.2">
      <c r="A784" s="63"/>
      <c r="B784" s="63"/>
      <c r="C784" s="63"/>
      <c r="D784" s="63"/>
      <c r="E784" s="63"/>
      <c r="F784" s="63"/>
      <c r="G784" s="63"/>
      <c r="H784" s="63"/>
      <c r="I784" s="63"/>
      <c r="J784" s="63"/>
      <c r="K784" s="63"/>
      <c r="L784" s="63"/>
      <c r="M784" s="63"/>
      <c r="N784" s="63"/>
      <c r="O784" s="63"/>
      <c r="P784" s="63"/>
      <c r="Q784" s="63"/>
      <c r="R784" s="63"/>
      <c r="S784" s="63"/>
      <c r="T784" s="63"/>
      <c r="U784" s="63"/>
      <c r="V784" s="63"/>
      <c r="W784" s="63"/>
      <c r="X784" s="63"/>
      <c r="Y784" s="63"/>
      <c r="Z784" s="63"/>
      <c r="AA784" s="63"/>
      <c r="AB784" s="63"/>
      <c r="AC784" s="63"/>
      <c r="AD784" s="63"/>
      <c r="AE784" s="63"/>
      <c r="AF784" s="63"/>
      <c r="AG784" s="63"/>
      <c r="AH784" s="63"/>
      <c r="AI784" s="63"/>
      <c r="AJ784" s="63"/>
      <c r="AK784" s="63"/>
      <c r="AL784" s="63"/>
      <c r="AM784" s="63"/>
      <c r="AN784" s="63"/>
      <c r="AO784" s="63"/>
      <c r="AP784" s="63"/>
      <c r="AQ784" s="63"/>
      <c r="AR784" s="63"/>
      <c r="AS784" s="63"/>
      <c r="AT784" s="63"/>
      <c r="AU784" s="63"/>
      <c r="AV784" s="63"/>
      <c r="AW784" s="63"/>
      <c r="AX784" s="63"/>
      <c r="AY784" s="63"/>
      <c r="AZ784" s="63"/>
      <c r="BA784" s="63"/>
      <c r="BB784" s="63"/>
      <c r="BC784" s="63"/>
      <c r="BD784" s="63"/>
      <c r="BE784" s="63"/>
      <c r="BF784" s="63"/>
      <c r="BG784" s="63"/>
      <c r="BH784" s="63"/>
      <c r="BI784" s="63"/>
      <c r="BJ784" s="63"/>
      <c r="BK784" s="63"/>
      <c r="BL784" s="63"/>
    </row>
    <row r="785" spans="1:64" ht="15.75" customHeight="1" x14ac:dyDescent="0.2">
      <c r="A785" s="63"/>
      <c r="B785" s="63"/>
      <c r="C785" s="63"/>
      <c r="D785" s="63"/>
      <c r="E785" s="63"/>
      <c r="F785" s="63"/>
      <c r="G785" s="63"/>
      <c r="H785" s="63"/>
      <c r="I785" s="63"/>
      <c r="J785" s="63"/>
      <c r="K785" s="63"/>
      <c r="L785" s="63"/>
      <c r="M785" s="63"/>
      <c r="N785" s="63"/>
      <c r="O785" s="63"/>
      <c r="P785" s="63"/>
      <c r="Q785" s="63"/>
      <c r="R785" s="63"/>
      <c r="S785" s="63"/>
      <c r="T785" s="63"/>
      <c r="U785" s="63"/>
      <c r="V785" s="63"/>
      <c r="W785" s="63"/>
      <c r="X785" s="63"/>
      <c r="Y785" s="63"/>
      <c r="Z785" s="63"/>
      <c r="AA785" s="63"/>
      <c r="AB785" s="63"/>
      <c r="AC785" s="63"/>
      <c r="AD785" s="63"/>
      <c r="AE785" s="63"/>
      <c r="AF785" s="63"/>
      <c r="AG785" s="63"/>
      <c r="AH785" s="63"/>
      <c r="AI785" s="63"/>
      <c r="AJ785" s="63"/>
      <c r="AK785" s="63"/>
      <c r="AL785" s="63"/>
      <c r="AM785" s="63"/>
      <c r="AN785" s="63"/>
      <c r="AO785" s="63"/>
      <c r="AP785" s="63"/>
      <c r="AQ785" s="63"/>
      <c r="AR785" s="63"/>
      <c r="AS785" s="63"/>
      <c r="AT785" s="63"/>
      <c r="AU785" s="63"/>
      <c r="AV785" s="63"/>
      <c r="AW785" s="63"/>
      <c r="AX785" s="63"/>
      <c r="AY785" s="63"/>
      <c r="AZ785" s="63"/>
      <c r="BA785" s="63"/>
      <c r="BB785" s="63"/>
      <c r="BC785" s="63"/>
      <c r="BD785" s="63"/>
      <c r="BE785" s="63"/>
      <c r="BF785" s="63"/>
      <c r="BG785" s="63"/>
      <c r="BH785" s="63"/>
      <c r="BI785" s="63"/>
      <c r="BJ785" s="63"/>
      <c r="BK785" s="63"/>
      <c r="BL785" s="63"/>
    </row>
    <row r="786" spans="1:64" ht="15.75" customHeight="1" x14ac:dyDescent="0.2">
      <c r="A786" s="63"/>
      <c r="B786" s="63"/>
      <c r="C786" s="63"/>
      <c r="D786" s="63"/>
      <c r="E786" s="63"/>
      <c r="F786" s="63"/>
      <c r="G786" s="63"/>
      <c r="H786" s="63"/>
      <c r="I786" s="63"/>
      <c r="J786" s="63"/>
      <c r="K786" s="63"/>
      <c r="L786" s="63"/>
      <c r="M786" s="63"/>
      <c r="N786" s="63"/>
      <c r="O786" s="63"/>
      <c r="P786" s="63"/>
      <c r="Q786" s="63"/>
      <c r="R786" s="63"/>
      <c r="S786" s="63"/>
      <c r="T786" s="63"/>
      <c r="U786" s="63"/>
      <c r="V786" s="63"/>
      <c r="W786" s="63"/>
      <c r="X786" s="63"/>
      <c r="Y786" s="63"/>
      <c r="Z786" s="63"/>
      <c r="AA786" s="63"/>
      <c r="AB786" s="63"/>
      <c r="AC786" s="63"/>
      <c r="AD786" s="63"/>
      <c r="AE786" s="63"/>
      <c r="AF786" s="63"/>
      <c r="AG786" s="63"/>
      <c r="AH786" s="63"/>
      <c r="AI786" s="63"/>
      <c r="AJ786" s="63"/>
      <c r="AK786" s="63"/>
      <c r="AL786" s="63"/>
      <c r="AM786" s="63"/>
      <c r="AN786" s="63"/>
      <c r="AO786" s="63"/>
      <c r="AP786" s="63"/>
      <c r="AQ786" s="63"/>
      <c r="AR786" s="63"/>
      <c r="AS786" s="63"/>
      <c r="AT786" s="63"/>
      <c r="AU786" s="63"/>
      <c r="AV786" s="63"/>
      <c r="AW786" s="63"/>
      <c r="AX786" s="63"/>
      <c r="AY786" s="63"/>
      <c r="AZ786" s="63"/>
      <c r="BA786" s="63"/>
      <c r="BB786" s="63"/>
      <c r="BC786" s="63"/>
      <c r="BD786" s="63"/>
      <c r="BE786" s="63"/>
      <c r="BF786" s="63"/>
      <c r="BG786" s="63"/>
      <c r="BH786" s="63"/>
      <c r="BI786" s="63"/>
      <c r="BJ786" s="63"/>
      <c r="BK786" s="63"/>
      <c r="BL786" s="63"/>
    </row>
    <row r="787" spans="1:64" ht="15.75" customHeight="1" x14ac:dyDescent="0.2">
      <c r="A787" s="63"/>
      <c r="B787" s="63"/>
      <c r="C787" s="63"/>
      <c r="D787" s="63"/>
      <c r="E787" s="63"/>
      <c r="F787" s="63"/>
      <c r="G787" s="63"/>
      <c r="H787" s="63"/>
      <c r="I787" s="63"/>
      <c r="J787" s="63"/>
      <c r="K787" s="63"/>
      <c r="L787" s="63"/>
      <c r="M787" s="63"/>
      <c r="N787" s="63"/>
      <c r="O787" s="63"/>
      <c r="P787" s="63"/>
      <c r="Q787" s="63"/>
      <c r="R787" s="63"/>
      <c r="S787" s="63"/>
      <c r="T787" s="63"/>
      <c r="U787" s="63"/>
      <c r="V787" s="63"/>
      <c r="W787" s="63"/>
      <c r="X787" s="63"/>
      <c r="Y787" s="63"/>
      <c r="Z787" s="63"/>
      <c r="AA787" s="63"/>
      <c r="AB787" s="63"/>
      <c r="AC787" s="63"/>
      <c r="AD787" s="63"/>
      <c r="AE787" s="63"/>
      <c r="AF787" s="63"/>
      <c r="AG787" s="63"/>
      <c r="AH787" s="63"/>
      <c r="AI787" s="63"/>
      <c r="AJ787" s="63"/>
      <c r="AK787" s="63"/>
      <c r="AL787" s="63"/>
      <c r="AM787" s="63"/>
      <c r="AN787" s="63"/>
      <c r="AO787" s="63"/>
      <c r="AP787" s="63"/>
      <c r="AQ787" s="63"/>
      <c r="AR787" s="63"/>
      <c r="AS787" s="63"/>
      <c r="AT787" s="63"/>
      <c r="AU787" s="63"/>
      <c r="AV787" s="63"/>
      <c r="AW787" s="63"/>
      <c r="AX787" s="63"/>
      <c r="AY787" s="63"/>
      <c r="AZ787" s="63"/>
      <c r="BA787" s="63"/>
      <c r="BB787" s="63"/>
      <c r="BC787" s="63"/>
      <c r="BD787" s="63"/>
      <c r="BE787" s="63"/>
      <c r="BF787" s="63"/>
      <c r="BG787" s="63"/>
      <c r="BH787" s="63"/>
      <c r="BI787" s="63"/>
      <c r="BJ787" s="63"/>
      <c r="BK787" s="63"/>
      <c r="BL787" s="63"/>
    </row>
    <row r="788" spans="1:64" ht="15.75" customHeight="1" x14ac:dyDescent="0.2">
      <c r="A788" s="63"/>
      <c r="B788" s="63"/>
      <c r="C788" s="63"/>
      <c r="D788" s="63"/>
      <c r="E788" s="63"/>
      <c r="F788" s="63"/>
      <c r="G788" s="63"/>
      <c r="H788" s="63"/>
      <c r="I788" s="63"/>
      <c r="J788" s="63"/>
      <c r="K788" s="63"/>
      <c r="L788" s="63"/>
      <c r="M788" s="63"/>
      <c r="N788" s="63"/>
      <c r="O788" s="63"/>
      <c r="P788" s="63"/>
      <c r="Q788" s="63"/>
      <c r="R788" s="63"/>
      <c r="S788" s="63"/>
      <c r="T788" s="63"/>
      <c r="U788" s="63"/>
      <c r="V788" s="63"/>
      <c r="W788" s="63"/>
      <c r="X788" s="63"/>
      <c r="Y788" s="63"/>
      <c r="Z788" s="63"/>
      <c r="AA788" s="63"/>
      <c r="AB788" s="63"/>
      <c r="AC788" s="63"/>
      <c r="AD788" s="63"/>
      <c r="AE788" s="63"/>
      <c r="AF788" s="63"/>
      <c r="AG788" s="63"/>
      <c r="AH788" s="63"/>
      <c r="AI788" s="63"/>
      <c r="AJ788" s="63"/>
      <c r="AK788" s="63"/>
      <c r="AL788" s="63"/>
      <c r="AM788" s="63"/>
      <c r="AN788" s="63"/>
      <c r="AO788" s="63"/>
      <c r="AP788" s="63"/>
      <c r="AQ788" s="63"/>
      <c r="AR788" s="63"/>
      <c r="AS788" s="63"/>
      <c r="AT788" s="63"/>
      <c r="AU788" s="63"/>
      <c r="AV788" s="63"/>
      <c r="AW788" s="63"/>
      <c r="AX788" s="63"/>
      <c r="AY788" s="63"/>
      <c r="AZ788" s="63"/>
      <c r="BA788" s="63"/>
      <c r="BB788" s="63"/>
      <c r="BC788" s="63"/>
      <c r="BD788" s="63"/>
      <c r="BE788" s="63"/>
      <c r="BF788" s="63"/>
      <c r="BG788" s="63"/>
      <c r="BH788" s="63"/>
      <c r="BI788" s="63"/>
      <c r="BJ788" s="63"/>
      <c r="BK788" s="63"/>
      <c r="BL788" s="63"/>
    </row>
    <row r="789" spans="1:64" ht="15.75" customHeight="1" x14ac:dyDescent="0.2">
      <c r="A789" s="63"/>
      <c r="B789" s="63"/>
      <c r="C789" s="63"/>
      <c r="D789" s="63"/>
      <c r="E789" s="63"/>
      <c r="F789" s="63"/>
      <c r="G789" s="63"/>
      <c r="H789" s="63"/>
      <c r="I789" s="63"/>
      <c r="J789" s="63"/>
      <c r="K789" s="63"/>
      <c r="L789" s="63"/>
      <c r="M789" s="63"/>
      <c r="N789" s="63"/>
      <c r="O789" s="63"/>
      <c r="P789" s="63"/>
      <c r="Q789" s="63"/>
      <c r="R789" s="63"/>
      <c r="S789" s="63"/>
      <c r="T789" s="63"/>
      <c r="U789" s="63"/>
      <c r="V789" s="63"/>
      <c r="W789" s="63"/>
      <c r="X789" s="63"/>
      <c r="Y789" s="63"/>
      <c r="Z789" s="63"/>
      <c r="AA789" s="63"/>
      <c r="AB789" s="63"/>
      <c r="AC789" s="63"/>
      <c r="AD789" s="63"/>
      <c r="AE789" s="63"/>
      <c r="AF789" s="63"/>
      <c r="AG789" s="63"/>
      <c r="AH789" s="63"/>
      <c r="AI789" s="63"/>
      <c r="AJ789" s="63"/>
      <c r="AK789" s="63"/>
      <c r="AL789" s="63"/>
      <c r="AM789" s="63"/>
      <c r="AN789" s="63"/>
      <c r="AO789" s="63"/>
      <c r="AP789" s="63"/>
      <c r="AQ789" s="63"/>
      <c r="AR789" s="63"/>
      <c r="AS789" s="63"/>
      <c r="AT789" s="63"/>
      <c r="AU789" s="63"/>
      <c r="AV789" s="63"/>
      <c r="AW789" s="63"/>
      <c r="AX789" s="63"/>
      <c r="AY789" s="63"/>
      <c r="AZ789" s="63"/>
      <c r="BA789" s="63"/>
      <c r="BB789" s="63"/>
      <c r="BC789" s="63"/>
      <c r="BD789" s="63"/>
      <c r="BE789" s="63"/>
      <c r="BF789" s="63"/>
      <c r="BG789" s="63"/>
      <c r="BH789" s="63"/>
      <c r="BI789" s="63"/>
      <c r="BJ789" s="63"/>
      <c r="BK789" s="63"/>
      <c r="BL789" s="63"/>
    </row>
    <row r="790" spans="1:64" ht="15.75" customHeight="1" x14ac:dyDescent="0.2">
      <c r="A790" s="63"/>
      <c r="B790" s="63"/>
      <c r="C790" s="63"/>
      <c r="D790" s="63"/>
      <c r="E790" s="63"/>
      <c r="F790" s="63"/>
      <c r="G790" s="63"/>
      <c r="H790" s="63"/>
      <c r="I790" s="63"/>
      <c r="J790" s="63"/>
      <c r="K790" s="63"/>
      <c r="L790" s="63"/>
      <c r="M790" s="63"/>
      <c r="N790" s="63"/>
      <c r="O790" s="63"/>
      <c r="P790" s="63"/>
      <c r="Q790" s="63"/>
      <c r="R790" s="63"/>
      <c r="S790" s="63"/>
      <c r="T790" s="63"/>
      <c r="U790" s="63"/>
      <c r="V790" s="63"/>
      <c r="W790" s="63"/>
      <c r="X790" s="63"/>
      <c r="Y790" s="63"/>
      <c r="Z790" s="63"/>
      <c r="AA790" s="63"/>
      <c r="AB790" s="63"/>
      <c r="AC790" s="63"/>
      <c r="AD790" s="63"/>
      <c r="AE790" s="63"/>
      <c r="AF790" s="63"/>
      <c r="AG790" s="63"/>
      <c r="AH790" s="63"/>
      <c r="AI790" s="63"/>
      <c r="AJ790" s="63"/>
      <c r="AK790" s="63"/>
      <c r="AL790" s="63"/>
      <c r="AM790" s="63"/>
      <c r="AN790" s="63"/>
      <c r="AO790" s="63"/>
      <c r="AP790" s="63"/>
      <c r="AQ790" s="63"/>
      <c r="AR790" s="63"/>
      <c r="AS790" s="63"/>
      <c r="AT790" s="63"/>
      <c r="AU790" s="63"/>
      <c r="AV790" s="63"/>
      <c r="AW790" s="63"/>
      <c r="AX790" s="63"/>
      <c r="AY790" s="63"/>
      <c r="AZ790" s="63"/>
      <c r="BA790" s="63"/>
      <c r="BB790" s="63"/>
      <c r="BC790" s="63"/>
      <c r="BD790" s="63"/>
      <c r="BE790" s="63"/>
      <c r="BF790" s="63"/>
      <c r="BG790" s="63"/>
      <c r="BH790" s="63"/>
      <c r="BI790" s="63"/>
      <c r="BJ790" s="63"/>
      <c r="BK790" s="63"/>
      <c r="BL790" s="63"/>
    </row>
    <row r="791" spans="1:64" ht="15.75" customHeight="1" x14ac:dyDescent="0.2">
      <c r="A791" s="63"/>
      <c r="B791" s="63"/>
      <c r="C791" s="63"/>
      <c r="D791" s="63"/>
      <c r="E791" s="63"/>
      <c r="F791" s="63"/>
      <c r="G791" s="63"/>
      <c r="H791" s="63"/>
      <c r="I791" s="63"/>
      <c r="J791" s="63"/>
      <c r="K791" s="63"/>
      <c r="L791" s="63"/>
      <c r="M791" s="63"/>
      <c r="N791" s="63"/>
      <c r="O791" s="63"/>
      <c r="P791" s="63"/>
      <c r="Q791" s="63"/>
      <c r="R791" s="63"/>
      <c r="S791" s="63"/>
      <c r="T791" s="63"/>
      <c r="U791" s="63"/>
      <c r="V791" s="63"/>
      <c r="W791" s="63"/>
      <c r="X791" s="63"/>
      <c r="Y791" s="63"/>
      <c r="Z791" s="63"/>
      <c r="AA791" s="63"/>
      <c r="AB791" s="63"/>
      <c r="AC791" s="63"/>
      <c r="AD791" s="63"/>
      <c r="AE791" s="63"/>
      <c r="AF791" s="63"/>
      <c r="AG791" s="63"/>
      <c r="AH791" s="63"/>
      <c r="AI791" s="63"/>
      <c r="AJ791" s="63"/>
      <c r="AK791" s="63"/>
      <c r="AL791" s="63"/>
      <c r="AM791" s="63"/>
      <c r="AN791" s="63"/>
      <c r="AO791" s="63"/>
      <c r="AP791" s="63"/>
      <c r="AQ791" s="63"/>
      <c r="AR791" s="63"/>
      <c r="AS791" s="63"/>
      <c r="AT791" s="63"/>
      <c r="AU791" s="63"/>
      <c r="AV791" s="63"/>
      <c r="AW791" s="63"/>
      <c r="AX791" s="63"/>
      <c r="AY791" s="63"/>
      <c r="AZ791" s="63"/>
      <c r="BA791" s="63"/>
      <c r="BB791" s="63"/>
      <c r="BC791" s="63"/>
      <c r="BD791" s="63"/>
      <c r="BE791" s="63"/>
      <c r="BF791" s="63"/>
      <c r="BG791" s="63"/>
      <c r="BH791" s="63"/>
      <c r="BI791" s="63"/>
      <c r="BJ791" s="63"/>
      <c r="BK791" s="63"/>
      <c r="BL791" s="63"/>
    </row>
    <row r="792" spans="1:64" ht="15.75" customHeight="1" x14ac:dyDescent="0.2">
      <c r="A792" s="63"/>
      <c r="B792" s="63"/>
      <c r="C792" s="63"/>
      <c r="D792" s="63"/>
      <c r="E792" s="63"/>
      <c r="F792" s="63"/>
      <c r="G792" s="63"/>
      <c r="H792" s="63"/>
      <c r="I792" s="63"/>
      <c r="J792" s="63"/>
      <c r="K792" s="63"/>
      <c r="L792" s="63"/>
      <c r="M792" s="63"/>
      <c r="N792" s="63"/>
      <c r="O792" s="63"/>
      <c r="P792" s="63"/>
      <c r="Q792" s="63"/>
      <c r="R792" s="63"/>
      <c r="S792" s="63"/>
      <c r="T792" s="63"/>
      <c r="U792" s="63"/>
      <c r="V792" s="63"/>
      <c r="W792" s="63"/>
      <c r="X792" s="63"/>
      <c r="Y792" s="63"/>
      <c r="Z792" s="63"/>
      <c r="AA792" s="63"/>
      <c r="AB792" s="63"/>
      <c r="AC792" s="63"/>
      <c r="AD792" s="63"/>
      <c r="AE792" s="63"/>
      <c r="AF792" s="63"/>
      <c r="AG792" s="63"/>
      <c r="AH792" s="63"/>
      <c r="AI792" s="63"/>
      <c r="AJ792" s="63"/>
      <c r="AK792" s="63"/>
      <c r="AL792" s="63"/>
      <c r="AM792" s="63"/>
      <c r="AN792" s="63"/>
      <c r="AO792" s="63"/>
      <c r="AP792" s="63"/>
      <c r="AQ792" s="63"/>
      <c r="AR792" s="63"/>
      <c r="AS792" s="63"/>
      <c r="AT792" s="63"/>
      <c r="AU792" s="63"/>
      <c r="AV792" s="63"/>
      <c r="AW792" s="63"/>
      <c r="AX792" s="63"/>
      <c r="AY792" s="63"/>
      <c r="AZ792" s="63"/>
      <c r="BA792" s="63"/>
      <c r="BB792" s="63"/>
      <c r="BC792" s="63"/>
      <c r="BD792" s="63"/>
      <c r="BE792" s="63"/>
      <c r="BF792" s="63"/>
      <c r="BG792" s="63"/>
      <c r="BH792" s="63"/>
      <c r="BI792" s="63"/>
      <c r="BJ792" s="63"/>
      <c r="BK792" s="63"/>
      <c r="BL792" s="63"/>
    </row>
    <row r="793" spans="1:64" ht="15.75" customHeight="1" x14ac:dyDescent="0.2">
      <c r="A793" s="63"/>
      <c r="B793" s="63"/>
      <c r="C793" s="63"/>
      <c r="D793" s="63"/>
      <c r="E793" s="63"/>
      <c r="F793" s="63"/>
      <c r="G793" s="63"/>
      <c r="H793" s="63"/>
      <c r="I793" s="63"/>
      <c r="J793" s="63"/>
      <c r="K793" s="63"/>
      <c r="L793" s="63"/>
      <c r="M793" s="63"/>
      <c r="N793" s="63"/>
      <c r="O793" s="63"/>
      <c r="P793" s="63"/>
      <c r="Q793" s="63"/>
      <c r="R793" s="63"/>
      <c r="S793" s="63"/>
      <c r="T793" s="63"/>
      <c r="U793" s="63"/>
      <c r="V793" s="63"/>
      <c r="W793" s="63"/>
      <c r="X793" s="63"/>
      <c r="Y793" s="63"/>
      <c r="Z793" s="63"/>
      <c r="AA793" s="63"/>
      <c r="AB793" s="63"/>
      <c r="AC793" s="63"/>
      <c r="AD793" s="63"/>
      <c r="AE793" s="63"/>
      <c r="AF793" s="63"/>
      <c r="AG793" s="63"/>
      <c r="AH793" s="63"/>
      <c r="AI793" s="63"/>
      <c r="AJ793" s="63"/>
      <c r="AK793" s="63"/>
      <c r="AL793" s="63"/>
      <c r="AM793" s="63"/>
      <c r="AN793" s="63"/>
      <c r="AO793" s="63"/>
      <c r="AP793" s="63"/>
      <c r="AQ793" s="63"/>
      <c r="AR793" s="63"/>
      <c r="AS793" s="63"/>
      <c r="AT793" s="63"/>
      <c r="AU793" s="63"/>
      <c r="AV793" s="63"/>
      <c r="AW793" s="63"/>
      <c r="AX793" s="63"/>
      <c r="AY793" s="63"/>
      <c r="AZ793" s="63"/>
      <c r="BA793" s="63"/>
      <c r="BB793" s="63"/>
      <c r="BC793" s="63"/>
      <c r="BD793" s="63"/>
      <c r="BE793" s="63"/>
      <c r="BF793" s="63"/>
      <c r="BG793" s="63"/>
      <c r="BH793" s="63"/>
      <c r="BI793" s="63"/>
      <c r="BJ793" s="63"/>
      <c r="BK793" s="63"/>
      <c r="BL793" s="63"/>
    </row>
    <row r="794" spans="1:64" ht="15.75" customHeight="1" x14ac:dyDescent="0.2">
      <c r="A794" s="63"/>
      <c r="B794" s="63"/>
      <c r="C794" s="63"/>
      <c r="D794" s="63"/>
      <c r="E794" s="63"/>
      <c r="F794" s="63"/>
      <c r="G794" s="63"/>
      <c r="H794" s="63"/>
      <c r="I794" s="63"/>
      <c r="J794" s="63"/>
      <c r="K794" s="63"/>
      <c r="L794" s="63"/>
      <c r="M794" s="63"/>
      <c r="N794" s="63"/>
      <c r="O794" s="63"/>
      <c r="P794" s="63"/>
      <c r="Q794" s="63"/>
      <c r="R794" s="63"/>
      <c r="S794" s="63"/>
      <c r="T794" s="63"/>
      <c r="U794" s="63"/>
      <c r="V794" s="63"/>
      <c r="W794" s="63"/>
      <c r="X794" s="63"/>
      <c r="Y794" s="63"/>
      <c r="Z794" s="63"/>
      <c r="AA794" s="63"/>
      <c r="AB794" s="63"/>
      <c r="AC794" s="63"/>
      <c r="AD794" s="63"/>
      <c r="AE794" s="63"/>
      <c r="AF794" s="63"/>
      <c r="AG794" s="63"/>
      <c r="AH794" s="63"/>
      <c r="AI794" s="63"/>
      <c r="AJ794" s="63"/>
      <c r="AK794" s="63"/>
      <c r="AL794" s="63"/>
      <c r="AM794" s="63"/>
      <c r="AN794" s="63"/>
      <c r="AO794" s="63"/>
      <c r="AP794" s="63"/>
      <c r="AQ794" s="63"/>
      <c r="AR794" s="63"/>
      <c r="AS794" s="63"/>
      <c r="AT794" s="63"/>
      <c r="AU794" s="63"/>
      <c r="AV794" s="63"/>
      <c r="AW794" s="63"/>
      <c r="AX794" s="63"/>
      <c r="AY794" s="63"/>
      <c r="AZ794" s="63"/>
      <c r="BA794" s="63"/>
      <c r="BB794" s="63"/>
      <c r="BC794" s="63"/>
      <c r="BD794" s="63"/>
      <c r="BE794" s="63"/>
      <c r="BF794" s="63"/>
      <c r="BG794" s="63"/>
      <c r="BH794" s="63"/>
      <c r="BI794" s="63"/>
      <c r="BJ794" s="63"/>
      <c r="BK794" s="63"/>
      <c r="BL794" s="63"/>
    </row>
    <row r="795" spans="1:64" ht="15.75" customHeight="1" x14ac:dyDescent="0.2">
      <c r="A795" s="63"/>
      <c r="B795" s="63"/>
      <c r="C795" s="63"/>
      <c r="D795" s="63"/>
      <c r="E795" s="63"/>
      <c r="F795" s="63"/>
      <c r="G795" s="63"/>
      <c r="H795" s="63"/>
      <c r="I795" s="63"/>
      <c r="J795" s="63"/>
      <c r="K795" s="63"/>
      <c r="L795" s="63"/>
      <c r="M795" s="63"/>
      <c r="N795" s="63"/>
      <c r="O795" s="63"/>
      <c r="P795" s="63"/>
      <c r="Q795" s="63"/>
      <c r="R795" s="63"/>
      <c r="S795" s="63"/>
      <c r="T795" s="63"/>
      <c r="U795" s="63"/>
      <c r="V795" s="63"/>
      <c r="W795" s="63"/>
      <c r="X795" s="63"/>
      <c r="Y795" s="63"/>
      <c r="Z795" s="63"/>
      <c r="AA795" s="63"/>
      <c r="AB795" s="63"/>
      <c r="AC795" s="63"/>
      <c r="AD795" s="63"/>
      <c r="AE795" s="63"/>
      <c r="AF795" s="63"/>
      <c r="AG795" s="63"/>
      <c r="AH795" s="63"/>
      <c r="AI795" s="63"/>
      <c r="AJ795" s="63"/>
      <c r="AK795" s="63"/>
      <c r="AL795" s="63"/>
      <c r="AM795" s="63"/>
      <c r="AN795" s="63"/>
      <c r="AO795" s="63"/>
      <c r="AP795" s="63"/>
      <c r="AQ795" s="63"/>
      <c r="AR795" s="63"/>
      <c r="AS795" s="63"/>
      <c r="AT795" s="63"/>
      <c r="AU795" s="63"/>
      <c r="AV795" s="63"/>
      <c r="AW795" s="63"/>
      <c r="AX795" s="63"/>
      <c r="AY795" s="63"/>
      <c r="AZ795" s="63"/>
      <c r="BA795" s="63"/>
      <c r="BB795" s="63"/>
      <c r="BC795" s="63"/>
      <c r="BD795" s="63"/>
      <c r="BE795" s="63"/>
      <c r="BF795" s="63"/>
      <c r="BG795" s="63"/>
      <c r="BH795" s="63"/>
      <c r="BI795" s="63"/>
      <c r="BJ795" s="63"/>
      <c r="BK795" s="63"/>
      <c r="BL795" s="63"/>
    </row>
    <row r="796" spans="1:64" ht="15.75" customHeight="1" x14ac:dyDescent="0.2">
      <c r="A796" s="63"/>
      <c r="B796" s="63"/>
      <c r="C796" s="63"/>
      <c r="D796" s="63"/>
      <c r="E796" s="63"/>
      <c r="F796" s="63"/>
      <c r="G796" s="63"/>
      <c r="H796" s="63"/>
      <c r="I796" s="63"/>
      <c r="J796" s="63"/>
      <c r="K796" s="63"/>
      <c r="L796" s="63"/>
      <c r="M796" s="63"/>
      <c r="N796" s="63"/>
      <c r="O796" s="63"/>
      <c r="P796" s="63"/>
      <c r="Q796" s="63"/>
      <c r="R796" s="63"/>
      <c r="S796" s="63"/>
      <c r="T796" s="63"/>
      <c r="U796" s="63"/>
      <c r="V796" s="63"/>
      <c r="W796" s="63"/>
      <c r="X796" s="63"/>
      <c r="Y796" s="63"/>
      <c r="Z796" s="63"/>
      <c r="AA796" s="63"/>
      <c r="AB796" s="63"/>
      <c r="AC796" s="63"/>
      <c r="AD796" s="63"/>
      <c r="AE796" s="63"/>
      <c r="AF796" s="63"/>
      <c r="AG796" s="63"/>
      <c r="AH796" s="63"/>
      <c r="AI796" s="63"/>
      <c r="AJ796" s="63"/>
      <c r="AK796" s="63"/>
      <c r="AL796" s="63"/>
      <c r="AM796" s="63"/>
      <c r="AN796" s="63"/>
      <c r="AO796" s="63"/>
      <c r="AP796" s="63"/>
      <c r="AQ796" s="63"/>
      <c r="AR796" s="63"/>
      <c r="AS796" s="63"/>
      <c r="AT796" s="63"/>
      <c r="AU796" s="63"/>
      <c r="AV796" s="63"/>
      <c r="AW796" s="63"/>
      <c r="AX796" s="63"/>
      <c r="AY796" s="63"/>
      <c r="AZ796" s="63"/>
      <c r="BA796" s="63"/>
      <c r="BB796" s="63"/>
      <c r="BC796" s="63"/>
      <c r="BD796" s="63"/>
      <c r="BE796" s="63"/>
      <c r="BF796" s="63"/>
      <c r="BG796" s="63"/>
      <c r="BH796" s="63"/>
      <c r="BI796" s="63"/>
      <c r="BJ796" s="63"/>
      <c r="BK796" s="63"/>
      <c r="BL796" s="63"/>
    </row>
    <row r="797" spans="1:64" ht="15.75" customHeight="1" x14ac:dyDescent="0.2">
      <c r="A797" s="63"/>
      <c r="B797" s="63"/>
      <c r="C797" s="63"/>
      <c r="D797" s="63"/>
      <c r="E797" s="63"/>
      <c r="F797" s="63"/>
      <c r="G797" s="63"/>
      <c r="H797" s="63"/>
      <c r="I797" s="63"/>
      <c r="J797" s="63"/>
      <c r="K797" s="63"/>
      <c r="L797" s="63"/>
      <c r="M797" s="63"/>
      <c r="N797" s="63"/>
      <c r="O797" s="63"/>
      <c r="P797" s="63"/>
      <c r="Q797" s="63"/>
      <c r="R797" s="63"/>
      <c r="S797" s="63"/>
      <c r="T797" s="63"/>
      <c r="U797" s="63"/>
      <c r="V797" s="63"/>
      <c r="W797" s="63"/>
      <c r="X797" s="63"/>
      <c r="Y797" s="63"/>
      <c r="Z797" s="63"/>
      <c r="AA797" s="63"/>
      <c r="AB797" s="63"/>
      <c r="AC797" s="63"/>
      <c r="AD797" s="63"/>
      <c r="AE797" s="63"/>
      <c r="AF797" s="63"/>
      <c r="AG797" s="63"/>
      <c r="AH797" s="63"/>
      <c r="AI797" s="63"/>
      <c r="AJ797" s="63"/>
      <c r="AK797" s="63"/>
      <c r="AL797" s="63"/>
      <c r="AM797" s="63"/>
      <c r="AN797" s="63"/>
      <c r="AO797" s="63"/>
      <c r="AP797" s="63"/>
      <c r="AQ797" s="63"/>
      <c r="AR797" s="63"/>
      <c r="AS797" s="63"/>
      <c r="AT797" s="63"/>
      <c r="AU797" s="63"/>
      <c r="AV797" s="63"/>
      <c r="AW797" s="63"/>
      <c r="AX797" s="63"/>
      <c r="AY797" s="63"/>
      <c r="AZ797" s="63"/>
      <c r="BA797" s="63"/>
      <c r="BB797" s="63"/>
      <c r="BC797" s="63"/>
      <c r="BD797" s="63"/>
      <c r="BE797" s="63"/>
      <c r="BF797" s="63"/>
      <c r="BG797" s="63"/>
      <c r="BH797" s="63"/>
      <c r="BI797" s="63"/>
      <c r="BJ797" s="63"/>
      <c r="BK797" s="63"/>
      <c r="BL797" s="63"/>
    </row>
    <row r="798" spans="1:64" ht="15.75" customHeight="1" x14ac:dyDescent="0.2">
      <c r="A798" s="63"/>
      <c r="B798" s="63"/>
      <c r="C798" s="63"/>
      <c r="D798" s="63"/>
      <c r="E798" s="63"/>
      <c r="F798" s="63"/>
      <c r="G798" s="63"/>
      <c r="H798" s="63"/>
      <c r="I798" s="63"/>
      <c r="J798" s="63"/>
      <c r="K798" s="63"/>
      <c r="L798" s="63"/>
      <c r="M798" s="63"/>
      <c r="N798" s="63"/>
      <c r="O798" s="63"/>
      <c r="P798" s="63"/>
      <c r="Q798" s="63"/>
      <c r="R798" s="63"/>
      <c r="S798" s="63"/>
      <c r="T798" s="63"/>
      <c r="U798" s="63"/>
      <c r="V798" s="63"/>
      <c r="W798" s="63"/>
      <c r="X798" s="63"/>
      <c r="Y798" s="63"/>
      <c r="Z798" s="63"/>
      <c r="AA798" s="63"/>
      <c r="AB798" s="63"/>
      <c r="AC798" s="63"/>
      <c r="AD798" s="63"/>
      <c r="AE798" s="63"/>
      <c r="AF798" s="63"/>
      <c r="AG798" s="63"/>
      <c r="AH798" s="63"/>
      <c r="AI798" s="63"/>
      <c r="AJ798" s="63"/>
      <c r="AK798" s="63"/>
      <c r="AL798" s="63"/>
      <c r="AM798" s="63"/>
      <c r="AN798" s="63"/>
      <c r="AO798" s="63"/>
      <c r="AP798" s="63"/>
      <c r="AQ798" s="63"/>
      <c r="AR798" s="63"/>
      <c r="AS798" s="63"/>
      <c r="AT798" s="63"/>
      <c r="AU798" s="63"/>
      <c r="AV798" s="63"/>
      <c r="AW798" s="63"/>
      <c r="AX798" s="63"/>
      <c r="AY798" s="63"/>
      <c r="AZ798" s="63"/>
      <c r="BA798" s="63"/>
      <c r="BB798" s="63"/>
      <c r="BC798" s="63"/>
      <c r="BD798" s="63"/>
      <c r="BE798" s="63"/>
      <c r="BF798" s="63"/>
      <c r="BG798" s="63"/>
      <c r="BH798" s="63"/>
      <c r="BI798" s="63"/>
      <c r="BJ798" s="63"/>
      <c r="BK798" s="63"/>
      <c r="BL798" s="63"/>
    </row>
    <row r="799" spans="1:64" ht="15.75" customHeight="1" x14ac:dyDescent="0.2">
      <c r="A799" s="63"/>
      <c r="B799" s="63"/>
      <c r="C799" s="63"/>
      <c r="D799" s="63"/>
      <c r="E799" s="63"/>
      <c r="F799" s="63"/>
      <c r="G799" s="63"/>
      <c r="H799" s="63"/>
      <c r="I799" s="63"/>
      <c r="J799" s="63"/>
      <c r="K799" s="63"/>
      <c r="L799" s="63"/>
      <c r="M799" s="63"/>
      <c r="N799" s="63"/>
      <c r="O799" s="63"/>
      <c r="P799" s="63"/>
      <c r="Q799" s="63"/>
      <c r="R799" s="63"/>
      <c r="S799" s="63"/>
      <c r="T799" s="63"/>
      <c r="U799" s="63"/>
      <c r="V799" s="63"/>
      <c r="W799" s="63"/>
      <c r="X799" s="63"/>
      <c r="Y799" s="63"/>
      <c r="Z799" s="63"/>
      <c r="AA799" s="63"/>
      <c r="AB799" s="63"/>
      <c r="AC799" s="63"/>
      <c r="AD799" s="63"/>
      <c r="AE799" s="63"/>
      <c r="AF799" s="63"/>
      <c r="AG799" s="63"/>
      <c r="AH799" s="63"/>
      <c r="AI799" s="63"/>
      <c r="AJ799" s="63"/>
      <c r="AK799" s="63"/>
      <c r="AL799" s="63"/>
      <c r="AM799" s="63"/>
      <c r="AN799" s="63"/>
      <c r="AO799" s="63"/>
      <c r="AP799" s="63"/>
      <c r="AQ799" s="63"/>
      <c r="AR799" s="63"/>
      <c r="AS799" s="63"/>
      <c r="AT799" s="63"/>
      <c r="AU799" s="63"/>
      <c r="AV799" s="63"/>
      <c r="AW799" s="63"/>
      <c r="AX799" s="63"/>
      <c r="AY799" s="63"/>
      <c r="AZ799" s="63"/>
      <c r="BA799" s="63"/>
      <c r="BB799" s="63"/>
      <c r="BC799" s="63"/>
      <c r="BD799" s="63"/>
      <c r="BE799" s="63"/>
      <c r="BF799" s="63"/>
      <c r="BG799" s="63"/>
      <c r="BH799" s="63"/>
      <c r="BI799" s="63"/>
      <c r="BJ799" s="63"/>
      <c r="BK799" s="63"/>
      <c r="BL799" s="63"/>
    </row>
    <row r="800" spans="1:64" ht="15.75" customHeight="1" x14ac:dyDescent="0.2">
      <c r="A800" s="63"/>
      <c r="B800" s="63"/>
      <c r="C800" s="63"/>
      <c r="D800" s="63"/>
      <c r="E800" s="63"/>
      <c r="F800" s="63"/>
      <c r="G800" s="63"/>
      <c r="H800" s="63"/>
      <c r="I800" s="63"/>
      <c r="J800" s="63"/>
      <c r="K800" s="63"/>
      <c r="L800" s="63"/>
      <c r="M800" s="63"/>
      <c r="N800" s="63"/>
      <c r="O800" s="63"/>
      <c r="P800" s="63"/>
      <c r="Q800" s="63"/>
      <c r="R800" s="63"/>
      <c r="S800" s="63"/>
      <c r="T800" s="63"/>
      <c r="U800" s="63"/>
      <c r="V800" s="63"/>
      <c r="W800" s="63"/>
      <c r="X800" s="63"/>
      <c r="Y800" s="63"/>
      <c r="Z800" s="63"/>
      <c r="AA800" s="63"/>
      <c r="AB800" s="63"/>
      <c r="AC800" s="63"/>
      <c r="AD800" s="63"/>
      <c r="AE800" s="63"/>
      <c r="AF800" s="63"/>
      <c r="AG800" s="63"/>
      <c r="AH800" s="63"/>
      <c r="AI800" s="63"/>
      <c r="AJ800" s="63"/>
      <c r="AK800" s="63"/>
      <c r="AL800" s="63"/>
      <c r="AM800" s="63"/>
      <c r="AN800" s="63"/>
      <c r="AO800" s="63"/>
      <c r="AP800" s="63"/>
      <c r="AQ800" s="63"/>
      <c r="AR800" s="63"/>
      <c r="AS800" s="63"/>
      <c r="AT800" s="63"/>
      <c r="AU800" s="63"/>
      <c r="AV800" s="63"/>
      <c r="AW800" s="63"/>
      <c r="AX800" s="63"/>
      <c r="AY800" s="63"/>
      <c r="AZ800" s="63"/>
      <c r="BA800" s="63"/>
      <c r="BB800" s="63"/>
      <c r="BC800" s="63"/>
      <c r="BD800" s="63"/>
      <c r="BE800" s="63"/>
      <c r="BF800" s="63"/>
      <c r="BG800" s="63"/>
      <c r="BH800" s="63"/>
      <c r="BI800" s="63"/>
      <c r="BJ800" s="63"/>
      <c r="BK800" s="63"/>
      <c r="BL800" s="63"/>
    </row>
    <row r="801" spans="1:64" ht="15.75" customHeight="1" x14ac:dyDescent="0.2">
      <c r="A801" s="63"/>
      <c r="B801" s="63"/>
      <c r="C801" s="63"/>
      <c r="D801" s="63"/>
      <c r="E801" s="63"/>
      <c r="F801" s="63"/>
      <c r="G801" s="63"/>
      <c r="H801" s="63"/>
      <c r="I801" s="63"/>
      <c r="J801" s="63"/>
      <c r="K801" s="63"/>
      <c r="L801" s="63"/>
      <c r="M801" s="63"/>
      <c r="N801" s="63"/>
      <c r="O801" s="63"/>
      <c r="P801" s="63"/>
      <c r="Q801" s="63"/>
      <c r="R801" s="63"/>
      <c r="S801" s="63"/>
      <c r="T801" s="63"/>
      <c r="U801" s="63"/>
      <c r="V801" s="63"/>
      <c r="W801" s="63"/>
      <c r="X801" s="63"/>
      <c r="Y801" s="63"/>
      <c r="Z801" s="63"/>
      <c r="AA801" s="63"/>
      <c r="AB801" s="63"/>
      <c r="AC801" s="63"/>
      <c r="AD801" s="63"/>
      <c r="AE801" s="63"/>
      <c r="AF801" s="63"/>
      <c r="AG801" s="63"/>
      <c r="AH801" s="63"/>
      <c r="AI801" s="63"/>
      <c r="AJ801" s="63"/>
      <c r="AK801" s="63"/>
      <c r="AL801" s="63"/>
      <c r="AM801" s="63"/>
      <c r="AN801" s="63"/>
      <c r="AO801" s="63"/>
      <c r="AP801" s="63"/>
      <c r="AQ801" s="63"/>
      <c r="AR801" s="63"/>
      <c r="AS801" s="63"/>
      <c r="AT801" s="63"/>
      <c r="AU801" s="63"/>
      <c r="AV801" s="63"/>
      <c r="AW801" s="63"/>
      <c r="AX801" s="63"/>
      <c r="AY801" s="63"/>
      <c r="AZ801" s="63"/>
      <c r="BA801" s="63"/>
      <c r="BB801" s="63"/>
      <c r="BC801" s="63"/>
      <c r="BD801" s="63"/>
      <c r="BE801" s="63"/>
      <c r="BF801" s="63"/>
      <c r="BG801" s="63"/>
      <c r="BH801" s="63"/>
      <c r="BI801" s="63"/>
      <c r="BJ801" s="63"/>
      <c r="BK801" s="63"/>
      <c r="BL801" s="63"/>
    </row>
    <row r="802" spans="1:64" ht="15.75" customHeight="1" x14ac:dyDescent="0.2">
      <c r="A802" s="63"/>
      <c r="B802" s="63"/>
      <c r="C802" s="63"/>
      <c r="D802" s="63"/>
      <c r="E802" s="63"/>
      <c r="F802" s="63"/>
      <c r="G802" s="63"/>
      <c r="H802" s="63"/>
      <c r="I802" s="63"/>
      <c r="J802" s="63"/>
      <c r="K802" s="63"/>
      <c r="L802" s="63"/>
      <c r="M802" s="63"/>
      <c r="N802" s="63"/>
      <c r="O802" s="63"/>
      <c r="P802" s="63"/>
      <c r="Q802" s="63"/>
      <c r="R802" s="63"/>
      <c r="S802" s="63"/>
      <c r="T802" s="63"/>
      <c r="U802" s="63"/>
      <c r="V802" s="63"/>
      <c r="W802" s="63"/>
      <c r="X802" s="63"/>
      <c r="Y802" s="63"/>
      <c r="Z802" s="63"/>
      <c r="AA802" s="63"/>
      <c r="AB802" s="63"/>
      <c r="AC802" s="63"/>
      <c r="AD802" s="63"/>
      <c r="AE802" s="63"/>
      <c r="AF802" s="63"/>
      <c r="AG802" s="63"/>
      <c r="AH802" s="63"/>
      <c r="AI802" s="63"/>
      <c r="AJ802" s="63"/>
      <c r="AK802" s="63"/>
      <c r="AL802" s="63"/>
      <c r="AM802" s="63"/>
      <c r="AN802" s="63"/>
      <c r="AO802" s="63"/>
      <c r="AP802" s="63"/>
      <c r="AQ802" s="63"/>
      <c r="AR802" s="63"/>
      <c r="AS802" s="63"/>
      <c r="AT802" s="63"/>
      <c r="AU802" s="63"/>
      <c r="AV802" s="63"/>
      <c r="AW802" s="63"/>
      <c r="AX802" s="63"/>
      <c r="AY802" s="63"/>
      <c r="AZ802" s="63"/>
      <c r="BA802" s="63"/>
      <c r="BB802" s="63"/>
      <c r="BC802" s="63"/>
      <c r="BD802" s="63"/>
      <c r="BE802" s="63"/>
      <c r="BF802" s="63"/>
      <c r="BG802" s="63"/>
      <c r="BH802" s="63"/>
      <c r="BI802" s="63"/>
      <c r="BJ802" s="63"/>
      <c r="BK802" s="63"/>
      <c r="BL802" s="63"/>
    </row>
    <row r="803" spans="1:64" ht="15.75" customHeight="1" x14ac:dyDescent="0.2">
      <c r="A803" s="63"/>
      <c r="B803" s="63"/>
      <c r="C803" s="63"/>
      <c r="D803" s="63"/>
      <c r="E803" s="63"/>
      <c r="F803" s="63"/>
      <c r="G803" s="63"/>
      <c r="H803" s="63"/>
      <c r="I803" s="63"/>
      <c r="J803" s="63"/>
      <c r="K803" s="63"/>
      <c r="L803" s="63"/>
      <c r="M803" s="63"/>
      <c r="N803" s="63"/>
      <c r="O803" s="63"/>
      <c r="P803" s="63"/>
      <c r="Q803" s="63"/>
      <c r="R803" s="63"/>
      <c r="S803" s="63"/>
      <c r="T803" s="63"/>
      <c r="U803" s="63"/>
      <c r="V803" s="63"/>
      <c r="W803" s="63"/>
      <c r="X803" s="63"/>
      <c r="Y803" s="63"/>
      <c r="Z803" s="63"/>
      <c r="AA803" s="63"/>
      <c r="AB803" s="63"/>
      <c r="AC803" s="63"/>
      <c r="AD803" s="63"/>
      <c r="AE803" s="63"/>
      <c r="AF803" s="63"/>
      <c r="AG803" s="63"/>
      <c r="AH803" s="63"/>
      <c r="AI803" s="63"/>
      <c r="AJ803" s="63"/>
      <c r="AK803" s="63"/>
      <c r="AL803" s="63"/>
      <c r="AM803" s="63"/>
      <c r="AN803" s="63"/>
      <c r="AO803" s="63"/>
      <c r="AP803" s="63"/>
      <c r="AQ803" s="63"/>
      <c r="AR803" s="63"/>
      <c r="AS803" s="63"/>
      <c r="AT803" s="63"/>
      <c r="AU803" s="63"/>
      <c r="AV803" s="63"/>
      <c r="AW803" s="63"/>
      <c r="AX803" s="63"/>
      <c r="AY803" s="63"/>
      <c r="AZ803" s="63"/>
      <c r="BA803" s="63"/>
      <c r="BB803" s="63"/>
      <c r="BC803" s="63"/>
      <c r="BD803" s="63"/>
      <c r="BE803" s="63"/>
      <c r="BF803" s="63"/>
      <c r="BG803" s="63"/>
      <c r="BH803" s="63"/>
      <c r="BI803" s="63"/>
      <c r="BJ803" s="63"/>
      <c r="BK803" s="63"/>
      <c r="BL803" s="63"/>
    </row>
    <row r="804" spans="1:64" ht="15.75" customHeight="1" x14ac:dyDescent="0.2">
      <c r="A804" s="63"/>
      <c r="B804" s="63"/>
      <c r="C804" s="63"/>
      <c r="D804" s="63"/>
      <c r="E804" s="63"/>
      <c r="F804" s="63"/>
      <c r="G804" s="63"/>
      <c r="H804" s="63"/>
      <c r="I804" s="63"/>
      <c r="J804" s="63"/>
      <c r="K804" s="63"/>
      <c r="L804" s="63"/>
      <c r="M804" s="63"/>
      <c r="N804" s="63"/>
      <c r="O804" s="63"/>
      <c r="P804" s="63"/>
      <c r="Q804" s="63"/>
      <c r="R804" s="63"/>
      <c r="S804" s="63"/>
      <c r="T804" s="63"/>
      <c r="U804" s="63"/>
      <c r="V804" s="63"/>
      <c r="W804" s="63"/>
      <c r="X804" s="63"/>
      <c r="Y804" s="63"/>
      <c r="Z804" s="63"/>
      <c r="AA804" s="63"/>
      <c r="AB804" s="63"/>
      <c r="AC804" s="63"/>
      <c r="AD804" s="63"/>
      <c r="AE804" s="63"/>
      <c r="AF804" s="63"/>
      <c r="AG804" s="63"/>
      <c r="AH804" s="63"/>
      <c r="AI804" s="63"/>
      <c r="AJ804" s="63"/>
      <c r="AK804" s="63"/>
      <c r="AL804" s="63"/>
      <c r="AM804" s="63"/>
      <c r="AN804" s="63"/>
      <c r="AO804" s="63"/>
      <c r="AP804" s="63"/>
      <c r="AQ804" s="63"/>
      <c r="AR804" s="63"/>
      <c r="AS804" s="63"/>
      <c r="AT804" s="63"/>
      <c r="AU804" s="63"/>
      <c r="AV804" s="63"/>
      <c r="AW804" s="63"/>
      <c r="AX804" s="63"/>
      <c r="AY804" s="63"/>
      <c r="AZ804" s="63"/>
      <c r="BA804" s="63"/>
      <c r="BB804" s="63"/>
      <c r="BC804" s="63"/>
      <c r="BD804" s="63"/>
      <c r="BE804" s="63"/>
      <c r="BF804" s="63"/>
      <c r="BG804" s="63"/>
      <c r="BH804" s="63"/>
      <c r="BI804" s="63"/>
      <c r="BJ804" s="63"/>
      <c r="BK804" s="63"/>
      <c r="BL804" s="63"/>
    </row>
    <row r="805" spans="1:64" ht="15.75" customHeight="1" x14ac:dyDescent="0.2">
      <c r="A805" s="63"/>
      <c r="B805" s="63"/>
      <c r="C805" s="63"/>
      <c r="D805" s="63"/>
      <c r="E805" s="63"/>
      <c r="F805" s="63"/>
      <c r="G805" s="63"/>
      <c r="H805" s="63"/>
      <c r="I805" s="63"/>
      <c r="J805" s="63"/>
      <c r="K805" s="63"/>
      <c r="L805" s="63"/>
      <c r="M805" s="63"/>
      <c r="N805" s="63"/>
      <c r="O805" s="63"/>
      <c r="P805" s="63"/>
      <c r="Q805" s="63"/>
      <c r="R805" s="63"/>
      <c r="S805" s="63"/>
      <c r="T805" s="63"/>
      <c r="U805" s="63"/>
      <c r="V805" s="63"/>
      <c r="W805" s="63"/>
      <c r="X805" s="63"/>
      <c r="Y805" s="63"/>
      <c r="Z805" s="63"/>
      <c r="AA805" s="63"/>
      <c r="AB805" s="63"/>
      <c r="AC805" s="63"/>
      <c r="AD805" s="63"/>
      <c r="AE805" s="63"/>
      <c r="AF805" s="63"/>
      <c r="AG805" s="63"/>
      <c r="AH805" s="63"/>
      <c r="AI805" s="63"/>
      <c r="AJ805" s="63"/>
      <c r="AK805" s="63"/>
      <c r="AL805" s="63"/>
      <c r="AM805" s="63"/>
      <c r="AN805" s="63"/>
      <c r="AO805" s="63"/>
      <c r="AP805" s="63"/>
      <c r="AQ805" s="63"/>
      <c r="AR805" s="63"/>
      <c r="AS805" s="63"/>
      <c r="AT805" s="63"/>
      <c r="AU805" s="63"/>
      <c r="AV805" s="63"/>
      <c r="AW805" s="63"/>
      <c r="AX805" s="63"/>
      <c r="AY805" s="63"/>
      <c r="AZ805" s="63"/>
      <c r="BA805" s="63"/>
      <c r="BB805" s="63"/>
      <c r="BC805" s="63"/>
      <c r="BD805" s="63"/>
      <c r="BE805" s="63"/>
      <c r="BF805" s="63"/>
      <c r="BG805" s="63"/>
      <c r="BH805" s="63"/>
      <c r="BI805" s="63"/>
      <c r="BJ805" s="63"/>
      <c r="BK805" s="63"/>
      <c r="BL805" s="63"/>
    </row>
    <row r="806" spans="1:64" ht="15.75" customHeight="1" x14ac:dyDescent="0.2">
      <c r="A806" s="63"/>
      <c r="B806" s="63"/>
      <c r="C806" s="63"/>
      <c r="D806" s="63"/>
      <c r="E806" s="63"/>
      <c r="F806" s="63"/>
      <c r="G806" s="63"/>
      <c r="H806" s="63"/>
      <c r="I806" s="63"/>
      <c r="J806" s="63"/>
      <c r="K806" s="63"/>
      <c r="L806" s="63"/>
      <c r="M806" s="63"/>
      <c r="N806" s="63"/>
      <c r="O806" s="63"/>
      <c r="P806" s="63"/>
      <c r="Q806" s="63"/>
      <c r="R806" s="63"/>
      <c r="S806" s="63"/>
      <c r="T806" s="63"/>
      <c r="U806" s="63"/>
      <c r="V806" s="63"/>
      <c r="W806" s="63"/>
      <c r="X806" s="63"/>
      <c r="Y806" s="63"/>
      <c r="Z806" s="63"/>
      <c r="AA806" s="63"/>
      <c r="AB806" s="63"/>
      <c r="AC806" s="63"/>
      <c r="AD806" s="63"/>
      <c r="AE806" s="63"/>
      <c r="AF806" s="63"/>
      <c r="AG806" s="63"/>
      <c r="AH806" s="63"/>
      <c r="AI806" s="63"/>
      <c r="AJ806" s="63"/>
      <c r="AK806" s="63"/>
      <c r="AL806" s="63"/>
      <c r="AM806" s="63"/>
      <c r="AN806" s="63"/>
      <c r="AO806" s="63"/>
      <c r="AP806" s="63"/>
      <c r="AQ806" s="63"/>
      <c r="AR806" s="63"/>
      <c r="AS806" s="63"/>
      <c r="AT806" s="63"/>
      <c r="AU806" s="63"/>
      <c r="AV806" s="63"/>
      <c r="AW806" s="63"/>
      <c r="AX806" s="63"/>
      <c r="AY806" s="63"/>
      <c r="AZ806" s="63"/>
      <c r="BA806" s="63"/>
      <c r="BB806" s="63"/>
      <c r="BC806" s="63"/>
      <c r="BD806" s="63"/>
      <c r="BE806" s="63"/>
      <c r="BF806" s="63"/>
      <c r="BG806" s="63"/>
      <c r="BH806" s="63"/>
      <c r="BI806" s="63"/>
      <c r="BJ806" s="63"/>
      <c r="BK806" s="63"/>
      <c r="BL806" s="63"/>
    </row>
    <row r="807" spans="1:64" ht="15.75" customHeight="1" x14ac:dyDescent="0.2">
      <c r="A807" s="63"/>
      <c r="B807" s="63"/>
      <c r="C807" s="63"/>
      <c r="D807" s="63"/>
      <c r="E807" s="63"/>
      <c r="F807" s="63"/>
      <c r="G807" s="63"/>
      <c r="H807" s="63"/>
      <c r="I807" s="63"/>
      <c r="J807" s="63"/>
      <c r="K807" s="63"/>
      <c r="L807" s="63"/>
      <c r="M807" s="63"/>
      <c r="N807" s="63"/>
      <c r="O807" s="63"/>
      <c r="P807" s="63"/>
      <c r="Q807" s="63"/>
      <c r="R807" s="63"/>
      <c r="S807" s="63"/>
      <c r="T807" s="63"/>
      <c r="U807" s="63"/>
      <c r="V807" s="63"/>
      <c r="W807" s="63"/>
      <c r="X807" s="63"/>
      <c r="Y807" s="63"/>
      <c r="Z807" s="63"/>
      <c r="AA807" s="63"/>
      <c r="AB807" s="63"/>
      <c r="AC807" s="63"/>
      <c r="AD807" s="63"/>
      <c r="AE807" s="63"/>
      <c r="AF807" s="63"/>
      <c r="AG807" s="63"/>
      <c r="AH807" s="63"/>
      <c r="AI807" s="63"/>
      <c r="AJ807" s="63"/>
      <c r="AK807" s="63"/>
      <c r="AL807" s="63"/>
      <c r="AM807" s="63"/>
      <c r="AN807" s="63"/>
      <c r="AO807" s="63"/>
      <c r="AP807" s="63"/>
      <c r="AQ807" s="63"/>
      <c r="AR807" s="63"/>
      <c r="AS807" s="63"/>
      <c r="AT807" s="63"/>
      <c r="AU807" s="63"/>
      <c r="AV807" s="63"/>
      <c r="AW807" s="63"/>
      <c r="AX807" s="63"/>
      <c r="AY807" s="63"/>
      <c r="AZ807" s="63"/>
      <c r="BA807" s="63"/>
      <c r="BB807" s="63"/>
      <c r="BC807" s="63"/>
      <c r="BD807" s="63"/>
      <c r="BE807" s="63"/>
      <c r="BF807" s="63"/>
      <c r="BG807" s="63"/>
      <c r="BH807" s="63"/>
      <c r="BI807" s="63"/>
      <c r="BJ807" s="63"/>
      <c r="BK807" s="63"/>
      <c r="BL807" s="63"/>
    </row>
    <row r="808" spans="1:64" ht="15.75" customHeight="1" x14ac:dyDescent="0.2">
      <c r="A808" s="63"/>
      <c r="B808" s="63"/>
      <c r="C808" s="63"/>
      <c r="D808" s="63"/>
      <c r="E808" s="63"/>
      <c r="F808" s="63"/>
      <c r="G808" s="63"/>
      <c r="H808" s="63"/>
      <c r="I808" s="63"/>
      <c r="J808" s="63"/>
      <c r="K808" s="63"/>
      <c r="L808" s="63"/>
      <c r="M808" s="63"/>
      <c r="N808" s="63"/>
      <c r="O808" s="63"/>
      <c r="P808" s="63"/>
      <c r="Q808" s="63"/>
      <c r="R808" s="63"/>
      <c r="S808" s="63"/>
      <c r="T808" s="63"/>
      <c r="U808" s="63"/>
      <c r="V808" s="63"/>
      <c r="W808" s="63"/>
      <c r="X808" s="63"/>
      <c r="Y808" s="63"/>
      <c r="Z808" s="63"/>
      <c r="AA808" s="63"/>
      <c r="AB808" s="63"/>
      <c r="AC808" s="63"/>
      <c r="AD808" s="63"/>
      <c r="AE808" s="63"/>
      <c r="AF808" s="63"/>
      <c r="AG808" s="63"/>
      <c r="AH808" s="63"/>
      <c r="AI808" s="63"/>
      <c r="AJ808" s="63"/>
      <c r="AK808" s="63"/>
      <c r="AL808" s="63"/>
      <c r="AM808" s="63"/>
      <c r="AN808" s="63"/>
      <c r="AO808" s="63"/>
      <c r="AP808" s="63"/>
      <c r="AQ808" s="63"/>
      <c r="AR808" s="63"/>
      <c r="AS808" s="63"/>
      <c r="AT808" s="63"/>
      <c r="AU808" s="63"/>
      <c r="AV808" s="63"/>
      <c r="AW808" s="63"/>
      <c r="AX808" s="63"/>
      <c r="AY808" s="63"/>
      <c r="AZ808" s="63"/>
      <c r="BA808" s="63"/>
      <c r="BB808" s="63"/>
      <c r="BC808" s="63"/>
      <c r="BD808" s="63"/>
      <c r="BE808" s="63"/>
      <c r="BF808" s="63"/>
      <c r="BG808" s="63"/>
      <c r="BH808" s="63"/>
      <c r="BI808" s="63"/>
      <c r="BJ808" s="63"/>
      <c r="BK808" s="63"/>
      <c r="BL808" s="63"/>
    </row>
    <row r="809" spans="1:64" ht="15.75" customHeight="1" x14ac:dyDescent="0.2">
      <c r="A809" s="63"/>
      <c r="B809" s="63"/>
      <c r="C809" s="63"/>
      <c r="D809" s="63"/>
      <c r="E809" s="63"/>
      <c r="F809" s="63"/>
      <c r="G809" s="63"/>
      <c r="H809" s="63"/>
      <c r="I809" s="63"/>
      <c r="J809" s="63"/>
      <c r="K809" s="63"/>
      <c r="L809" s="63"/>
      <c r="M809" s="63"/>
      <c r="N809" s="63"/>
      <c r="O809" s="63"/>
      <c r="P809" s="63"/>
      <c r="Q809" s="63"/>
      <c r="R809" s="63"/>
      <c r="S809" s="63"/>
      <c r="T809" s="63"/>
      <c r="U809" s="63"/>
      <c r="V809" s="63"/>
      <c r="W809" s="63"/>
      <c r="X809" s="63"/>
      <c r="Y809" s="63"/>
      <c r="Z809" s="63"/>
      <c r="AA809" s="63"/>
      <c r="AB809" s="63"/>
      <c r="AC809" s="63"/>
      <c r="AD809" s="63"/>
      <c r="AE809" s="63"/>
      <c r="AF809" s="63"/>
      <c r="AG809" s="63"/>
      <c r="AH809" s="63"/>
      <c r="AI809" s="63"/>
      <c r="AJ809" s="63"/>
      <c r="AK809" s="63"/>
      <c r="AL809" s="63"/>
      <c r="AM809" s="63"/>
      <c r="AN809" s="63"/>
      <c r="AO809" s="63"/>
      <c r="AP809" s="63"/>
      <c r="AQ809" s="63"/>
      <c r="AR809" s="63"/>
      <c r="AS809" s="63"/>
      <c r="AT809" s="63"/>
      <c r="AU809" s="63"/>
      <c r="AV809" s="63"/>
      <c r="AW809" s="63"/>
      <c r="AX809" s="63"/>
      <c r="AY809" s="63"/>
      <c r="AZ809" s="63"/>
      <c r="BA809" s="63"/>
      <c r="BB809" s="63"/>
      <c r="BC809" s="63"/>
      <c r="BD809" s="63"/>
      <c r="BE809" s="63"/>
      <c r="BF809" s="63"/>
      <c r="BG809" s="63"/>
      <c r="BH809" s="63"/>
      <c r="BI809" s="63"/>
      <c r="BJ809" s="63"/>
      <c r="BK809" s="63"/>
      <c r="BL809" s="63"/>
    </row>
    <row r="810" spans="1:64" ht="15.75" customHeight="1" x14ac:dyDescent="0.2">
      <c r="A810" s="63"/>
      <c r="B810" s="63"/>
      <c r="C810" s="63"/>
      <c r="D810" s="63"/>
      <c r="E810" s="63"/>
      <c r="F810" s="63"/>
      <c r="G810" s="63"/>
      <c r="H810" s="63"/>
      <c r="I810" s="63"/>
      <c r="J810" s="63"/>
      <c r="K810" s="63"/>
      <c r="L810" s="63"/>
      <c r="M810" s="63"/>
      <c r="N810" s="63"/>
      <c r="O810" s="63"/>
      <c r="P810" s="63"/>
      <c r="Q810" s="63"/>
      <c r="R810" s="63"/>
      <c r="S810" s="63"/>
      <c r="T810" s="63"/>
      <c r="U810" s="63"/>
      <c r="V810" s="63"/>
      <c r="W810" s="63"/>
      <c r="X810" s="63"/>
      <c r="Y810" s="63"/>
      <c r="Z810" s="63"/>
      <c r="AA810" s="63"/>
      <c r="AB810" s="63"/>
      <c r="AC810" s="63"/>
      <c r="AD810" s="63"/>
      <c r="AE810" s="63"/>
      <c r="AF810" s="63"/>
      <c r="AG810" s="63"/>
      <c r="AH810" s="63"/>
      <c r="AI810" s="63"/>
      <c r="AJ810" s="63"/>
      <c r="AK810" s="63"/>
      <c r="AL810" s="63"/>
      <c r="AM810" s="63"/>
      <c r="AN810" s="63"/>
      <c r="AO810" s="63"/>
      <c r="AP810" s="63"/>
      <c r="AQ810" s="63"/>
      <c r="AR810" s="63"/>
      <c r="AS810" s="63"/>
      <c r="AT810" s="63"/>
      <c r="AU810" s="63"/>
      <c r="AV810" s="63"/>
      <c r="AW810" s="63"/>
      <c r="AX810" s="63"/>
      <c r="AY810" s="63"/>
      <c r="AZ810" s="63"/>
      <c r="BA810" s="63"/>
      <c r="BB810" s="63"/>
      <c r="BC810" s="63"/>
      <c r="BD810" s="63"/>
      <c r="BE810" s="63"/>
      <c r="BF810" s="63"/>
      <c r="BG810" s="63"/>
      <c r="BH810" s="63"/>
      <c r="BI810" s="63"/>
      <c r="BJ810" s="63"/>
      <c r="BK810" s="63"/>
      <c r="BL810" s="63"/>
    </row>
    <row r="811" spans="1:64" ht="15.75" customHeight="1" x14ac:dyDescent="0.2">
      <c r="A811" s="63"/>
      <c r="B811" s="63"/>
      <c r="C811" s="63"/>
      <c r="D811" s="63"/>
      <c r="E811" s="63"/>
      <c r="F811" s="63"/>
      <c r="G811" s="63"/>
      <c r="H811" s="63"/>
      <c r="I811" s="63"/>
      <c r="J811" s="63"/>
      <c r="K811" s="63"/>
      <c r="L811" s="63"/>
      <c r="M811" s="63"/>
      <c r="N811" s="63"/>
      <c r="O811" s="63"/>
      <c r="P811" s="63"/>
      <c r="Q811" s="63"/>
      <c r="R811" s="63"/>
      <c r="S811" s="63"/>
      <c r="T811" s="63"/>
      <c r="U811" s="63"/>
      <c r="V811" s="63"/>
      <c r="W811" s="63"/>
      <c r="X811" s="63"/>
      <c r="Y811" s="63"/>
      <c r="Z811" s="63"/>
      <c r="AA811" s="63"/>
      <c r="AB811" s="63"/>
      <c r="AC811" s="63"/>
      <c r="AD811" s="63"/>
      <c r="AE811" s="63"/>
      <c r="AF811" s="63"/>
      <c r="AG811" s="63"/>
      <c r="AH811" s="63"/>
      <c r="AI811" s="63"/>
      <c r="AJ811" s="63"/>
      <c r="AK811" s="63"/>
      <c r="AL811" s="63"/>
      <c r="AM811" s="63"/>
      <c r="AN811" s="63"/>
      <c r="AO811" s="63"/>
      <c r="AP811" s="63"/>
      <c r="AQ811" s="63"/>
      <c r="AR811" s="63"/>
      <c r="AS811" s="63"/>
      <c r="AT811" s="63"/>
      <c r="AU811" s="63"/>
      <c r="AV811" s="63"/>
      <c r="AW811" s="63"/>
      <c r="AX811" s="63"/>
      <c r="AY811" s="63"/>
      <c r="AZ811" s="63"/>
      <c r="BA811" s="63"/>
      <c r="BB811" s="63"/>
      <c r="BC811" s="63"/>
      <c r="BD811" s="63"/>
      <c r="BE811" s="63"/>
      <c r="BF811" s="63"/>
      <c r="BG811" s="63"/>
      <c r="BH811" s="63"/>
      <c r="BI811" s="63"/>
      <c r="BJ811" s="63"/>
      <c r="BK811" s="63"/>
      <c r="BL811" s="63"/>
    </row>
    <row r="812" spans="1:64" ht="15.75" customHeight="1" x14ac:dyDescent="0.2">
      <c r="A812" s="63"/>
      <c r="B812" s="63"/>
      <c r="C812" s="63"/>
      <c r="D812" s="63"/>
      <c r="E812" s="63"/>
      <c r="F812" s="63"/>
      <c r="G812" s="63"/>
      <c r="H812" s="63"/>
      <c r="I812" s="63"/>
      <c r="J812" s="63"/>
      <c r="K812" s="63"/>
      <c r="L812" s="63"/>
      <c r="M812" s="63"/>
      <c r="N812" s="63"/>
      <c r="O812" s="63"/>
      <c r="P812" s="63"/>
      <c r="Q812" s="63"/>
      <c r="R812" s="63"/>
      <c r="S812" s="63"/>
      <c r="T812" s="63"/>
      <c r="U812" s="63"/>
      <c r="V812" s="63"/>
      <c r="W812" s="63"/>
      <c r="X812" s="63"/>
      <c r="Y812" s="63"/>
      <c r="Z812" s="63"/>
      <c r="AA812" s="63"/>
      <c r="AB812" s="63"/>
      <c r="AC812" s="63"/>
      <c r="AD812" s="63"/>
      <c r="AE812" s="63"/>
      <c r="AF812" s="63"/>
      <c r="AG812" s="63"/>
      <c r="AH812" s="63"/>
      <c r="AI812" s="63"/>
      <c r="AJ812" s="63"/>
      <c r="AK812" s="63"/>
      <c r="AL812" s="63"/>
      <c r="AM812" s="63"/>
      <c r="AN812" s="63"/>
      <c r="AO812" s="63"/>
      <c r="AP812" s="63"/>
      <c r="AQ812" s="63"/>
      <c r="AR812" s="63"/>
      <c r="AS812" s="63"/>
      <c r="AT812" s="63"/>
      <c r="AU812" s="63"/>
      <c r="AV812" s="63"/>
      <c r="AW812" s="63"/>
      <c r="AX812" s="63"/>
      <c r="AY812" s="63"/>
      <c r="AZ812" s="63"/>
      <c r="BA812" s="63"/>
      <c r="BB812" s="63"/>
      <c r="BC812" s="63"/>
      <c r="BD812" s="63"/>
      <c r="BE812" s="63"/>
      <c r="BF812" s="63"/>
      <c r="BG812" s="63"/>
      <c r="BH812" s="63"/>
      <c r="BI812" s="63"/>
      <c r="BJ812" s="63"/>
      <c r="BK812" s="63"/>
      <c r="BL812" s="63"/>
    </row>
    <row r="813" spans="1:64" ht="15.75" customHeight="1" x14ac:dyDescent="0.2">
      <c r="A813" s="63"/>
      <c r="B813" s="63"/>
      <c r="C813" s="63"/>
      <c r="D813" s="63"/>
      <c r="E813" s="63"/>
      <c r="F813" s="63"/>
      <c r="G813" s="63"/>
      <c r="H813" s="63"/>
      <c r="I813" s="63"/>
      <c r="J813" s="63"/>
      <c r="K813" s="63"/>
      <c r="L813" s="63"/>
      <c r="M813" s="63"/>
      <c r="N813" s="63"/>
      <c r="O813" s="63"/>
      <c r="P813" s="63"/>
      <c r="Q813" s="63"/>
      <c r="R813" s="63"/>
      <c r="S813" s="63"/>
      <c r="T813" s="63"/>
      <c r="U813" s="63"/>
      <c r="V813" s="63"/>
      <c r="W813" s="63"/>
      <c r="X813" s="63"/>
      <c r="Y813" s="63"/>
      <c r="Z813" s="63"/>
      <c r="AA813" s="63"/>
      <c r="AB813" s="63"/>
      <c r="AC813" s="63"/>
      <c r="AD813" s="63"/>
      <c r="AE813" s="63"/>
      <c r="AF813" s="63"/>
      <c r="AG813" s="63"/>
      <c r="AH813" s="63"/>
      <c r="AI813" s="63"/>
      <c r="AJ813" s="63"/>
      <c r="AK813" s="63"/>
      <c r="AL813" s="63"/>
      <c r="AM813" s="63"/>
      <c r="AN813" s="63"/>
      <c r="AO813" s="63"/>
      <c r="AP813" s="63"/>
      <c r="AQ813" s="63"/>
      <c r="AR813" s="63"/>
      <c r="AS813" s="63"/>
      <c r="AT813" s="63"/>
      <c r="AU813" s="63"/>
      <c r="AV813" s="63"/>
      <c r="AW813" s="63"/>
      <c r="AX813" s="63"/>
      <c r="AY813" s="63"/>
      <c r="AZ813" s="63"/>
      <c r="BA813" s="63"/>
      <c r="BB813" s="63"/>
      <c r="BC813" s="63"/>
      <c r="BD813" s="63"/>
      <c r="BE813" s="63"/>
      <c r="BF813" s="63"/>
      <c r="BG813" s="63"/>
      <c r="BH813" s="63"/>
      <c r="BI813" s="63"/>
      <c r="BJ813" s="63"/>
      <c r="BK813" s="63"/>
      <c r="BL813" s="63"/>
    </row>
    <row r="814" spans="1:64" ht="15.75" customHeight="1" x14ac:dyDescent="0.2">
      <c r="A814" s="63"/>
      <c r="B814" s="63"/>
      <c r="C814" s="63"/>
      <c r="D814" s="63"/>
      <c r="E814" s="63"/>
      <c r="F814" s="63"/>
      <c r="G814" s="63"/>
      <c r="H814" s="63"/>
      <c r="I814" s="63"/>
      <c r="J814" s="63"/>
      <c r="K814" s="63"/>
      <c r="L814" s="63"/>
      <c r="M814" s="63"/>
      <c r="N814" s="63"/>
      <c r="O814" s="63"/>
      <c r="P814" s="63"/>
      <c r="Q814" s="63"/>
      <c r="R814" s="63"/>
      <c r="S814" s="63"/>
      <c r="T814" s="63"/>
      <c r="U814" s="63"/>
      <c r="V814" s="63"/>
      <c r="W814" s="63"/>
      <c r="X814" s="63"/>
      <c r="Y814" s="63"/>
      <c r="Z814" s="63"/>
      <c r="AA814" s="63"/>
      <c r="AB814" s="63"/>
      <c r="AC814" s="63"/>
      <c r="AD814" s="63"/>
      <c r="AE814" s="63"/>
      <c r="AF814" s="63"/>
      <c r="AG814" s="63"/>
      <c r="AH814" s="63"/>
      <c r="AI814" s="63"/>
      <c r="AJ814" s="63"/>
      <c r="AK814" s="63"/>
      <c r="AL814" s="63"/>
      <c r="AM814" s="63"/>
      <c r="AN814" s="63"/>
      <c r="AO814" s="63"/>
      <c r="AP814" s="63"/>
      <c r="AQ814" s="63"/>
      <c r="AR814" s="63"/>
      <c r="AS814" s="63"/>
      <c r="AT814" s="63"/>
      <c r="AU814" s="63"/>
      <c r="AV814" s="63"/>
      <c r="AW814" s="63"/>
      <c r="AX814" s="63"/>
      <c r="AY814" s="63"/>
      <c r="AZ814" s="63"/>
      <c r="BA814" s="63"/>
      <c r="BB814" s="63"/>
      <c r="BC814" s="63"/>
      <c r="BD814" s="63"/>
      <c r="BE814" s="63"/>
      <c r="BF814" s="63"/>
      <c r="BG814" s="63"/>
      <c r="BH814" s="63"/>
      <c r="BI814" s="63"/>
      <c r="BJ814" s="63"/>
      <c r="BK814" s="63"/>
      <c r="BL814" s="63"/>
    </row>
    <row r="815" spans="1:64" ht="15.75" customHeight="1" x14ac:dyDescent="0.2">
      <c r="A815" s="63"/>
      <c r="B815" s="63"/>
      <c r="C815" s="63"/>
      <c r="D815" s="63"/>
      <c r="E815" s="63"/>
      <c r="F815" s="63"/>
      <c r="G815" s="63"/>
      <c r="H815" s="63"/>
      <c r="I815" s="63"/>
      <c r="J815" s="63"/>
      <c r="K815" s="63"/>
      <c r="L815" s="63"/>
      <c r="M815" s="63"/>
      <c r="N815" s="63"/>
      <c r="O815" s="63"/>
      <c r="P815" s="63"/>
      <c r="Q815" s="63"/>
      <c r="R815" s="63"/>
      <c r="S815" s="63"/>
      <c r="T815" s="63"/>
      <c r="U815" s="63"/>
      <c r="V815" s="63"/>
      <c r="W815" s="63"/>
      <c r="X815" s="63"/>
      <c r="Y815" s="63"/>
      <c r="Z815" s="63"/>
      <c r="AA815" s="63"/>
      <c r="AB815" s="63"/>
      <c r="AC815" s="63"/>
      <c r="AD815" s="63"/>
      <c r="AE815" s="63"/>
      <c r="AF815" s="63"/>
      <c r="AG815" s="63"/>
      <c r="AH815" s="63"/>
      <c r="AI815" s="63"/>
      <c r="AJ815" s="63"/>
      <c r="AK815" s="63"/>
      <c r="AL815" s="63"/>
      <c r="AM815" s="63"/>
      <c r="AN815" s="63"/>
      <c r="AO815" s="63"/>
      <c r="AP815" s="63"/>
      <c r="AQ815" s="63"/>
      <c r="AR815" s="63"/>
      <c r="AS815" s="63"/>
      <c r="AT815" s="63"/>
      <c r="AU815" s="63"/>
      <c r="AV815" s="63"/>
      <c r="AW815" s="63"/>
      <c r="AX815" s="63"/>
      <c r="AY815" s="63"/>
      <c r="AZ815" s="63"/>
      <c r="BA815" s="63"/>
      <c r="BB815" s="63"/>
      <c r="BC815" s="63"/>
      <c r="BD815" s="63"/>
      <c r="BE815" s="63"/>
      <c r="BF815" s="63"/>
      <c r="BG815" s="63"/>
      <c r="BH815" s="63"/>
      <c r="BI815" s="63"/>
      <c r="BJ815" s="63"/>
      <c r="BK815" s="63"/>
      <c r="BL815" s="63"/>
    </row>
    <row r="816" spans="1:64" ht="15.75" customHeight="1" x14ac:dyDescent="0.2">
      <c r="A816" s="63"/>
      <c r="B816" s="63"/>
      <c r="C816" s="63"/>
      <c r="D816" s="63"/>
      <c r="E816" s="63"/>
      <c r="F816" s="63"/>
      <c r="G816" s="63"/>
      <c r="H816" s="63"/>
      <c r="I816" s="63"/>
      <c r="J816" s="63"/>
      <c r="K816" s="63"/>
      <c r="L816" s="63"/>
      <c r="M816" s="63"/>
      <c r="N816" s="63"/>
      <c r="O816" s="63"/>
      <c r="P816" s="63"/>
      <c r="Q816" s="63"/>
      <c r="R816" s="63"/>
      <c r="S816" s="63"/>
      <c r="T816" s="63"/>
      <c r="U816" s="63"/>
      <c r="V816" s="63"/>
      <c r="W816" s="63"/>
      <c r="X816" s="63"/>
      <c r="Y816" s="63"/>
      <c r="Z816" s="63"/>
      <c r="AA816" s="63"/>
      <c r="AB816" s="63"/>
      <c r="AC816" s="63"/>
      <c r="AD816" s="63"/>
      <c r="AE816" s="63"/>
      <c r="AF816" s="63"/>
      <c r="AG816" s="63"/>
      <c r="AH816" s="63"/>
      <c r="AI816" s="63"/>
      <c r="AJ816" s="63"/>
      <c r="AK816" s="63"/>
      <c r="AL816" s="63"/>
      <c r="AM816" s="63"/>
      <c r="AN816" s="63"/>
      <c r="AO816" s="63"/>
      <c r="AP816" s="63"/>
      <c r="AQ816" s="63"/>
      <c r="AR816" s="63"/>
      <c r="AS816" s="63"/>
      <c r="AT816" s="63"/>
      <c r="AU816" s="63"/>
      <c r="AV816" s="63"/>
      <c r="AW816" s="63"/>
      <c r="AX816" s="63"/>
      <c r="AY816" s="63"/>
      <c r="AZ816" s="63"/>
      <c r="BA816" s="63"/>
      <c r="BB816" s="63"/>
      <c r="BC816" s="63"/>
      <c r="BD816" s="63"/>
      <c r="BE816" s="63"/>
      <c r="BF816" s="63"/>
      <c r="BG816" s="63"/>
      <c r="BH816" s="63"/>
      <c r="BI816" s="63"/>
      <c r="BJ816" s="63"/>
      <c r="BK816" s="63"/>
      <c r="BL816" s="63"/>
    </row>
    <row r="817" spans="1:64" ht="15.75" customHeight="1" x14ac:dyDescent="0.2">
      <c r="A817" s="63"/>
      <c r="B817" s="63"/>
      <c r="C817" s="63"/>
      <c r="D817" s="63"/>
      <c r="E817" s="63"/>
      <c r="F817" s="63"/>
      <c r="G817" s="63"/>
      <c r="H817" s="63"/>
      <c r="I817" s="63"/>
      <c r="J817" s="63"/>
      <c r="K817" s="63"/>
      <c r="L817" s="63"/>
      <c r="M817" s="63"/>
      <c r="N817" s="63"/>
      <c r="O817" s="63"/>
      <c r="P817" s="63"/>
      <c r="Q817" s="63"/>
      <c r="R817" s="63"/>
      <c r="S817" s="63"/>
      <c r="T817" s="63"/>
      <c r="U817" s="63"/>
      <c r="V817" s="63"/>
      <c r="W817" s="63"/>
      <c r="X817" s="63"/>
      <c r="Y817" s="63"/>
      <c r="Z817" s="63"/>
      <c r="AA817" s="63"/>
      <c r="AB817" s="63"/>
      <c r="AC817" s="63"/>
      <c r="AD817" s="63"/>
      <c r="AE817" s="63"/>
      <c r="AF817" s="63"/>
      <c r="AG817" s="63"/>
      <c r="AH817" s="63"/>
      <c r="AI817" s="63"/>
      <c r="AJ817" s="63"/>
      <c r="AK817" s="63"/>
      <c r="AL817" s="63"/>
      <c r="AM817" s="63"/>
      <c r="AN817" s="63"/>
      <c r="AO817" s="63"/>
      <c r="AP817" s="63"/>
      <c r="AQ817" s="63"/>
      <c r="AR817" s="63"/>
      <c r="AS817" s="63"/>
      <c r="AT817" s="63"/>
      <c r="AU817" s="63"/>
      <c r="AV817" s="63"/>
      <c r="AW817" s="63"/>
      <c r="AX817" s="63"/>
      <c r="AY817" s="63"/>
      <c r="AZ817" s="63"/>
      <c r="BA817" s="63"/>
      <c r="BB817" s="63"/>
      <c r="BC817" s="63"/>
      <c r="BD817" s="63"/>
      <c r="BE817" s="63"/>
      <c r="BF817" s="63"/>
      <c r="BG817" s="63"/>
      <c r="BH817" s="63"/>
      <c r="BI817" s="63"/>
      <c r="BJ817" s="63"/>
      <c r="BK817" s="63"/>
      <c r="BL817" s="63"/>
    </row>
    <row r="818" spans="1:64" ht="15.75" customHeight="1" x14ac:dyDescent="0.2">
      <c r="A818" s="63"/>
      <c r="B818" s="63"/>
      <c r="C818" s="63"/>
      <c r="D818" s="63"/>
      <c r="E818" s="63"/>
      <c r="F818" s="63"/>
      <c r="G818" s="63"/>
      <c r="H818" s="63"/>
      <c r="I818" s="63"/>
      <c r="J818" s="63"/>
      <c r="K818" s="63"/>
      <c r="L818" s="63"/>
      <c r="M818" s="63"/>
      <c r="N818" s="63"/>
      <c r="O818" s="63"/>
      <c r="P818" s="63"/>
      <c r="Q818" s="63"/>
      <c r="R818" s="63"/>
      <c r="S818" s="63"/>
      <c r="T818" s="63"/>
      <c r="U818" s="63"/>
      <c r="V818" s="63"/>
      <c r="W818" s="63"/>
      <c r="X818" s="63"/>
      <c r="Y818" s="63"/>
      <c r="Z818" s="63"/>
      <c r="AA818" s="63"/>
      <c r="AB818" s="63"/>
      <c r="AC818" s="63"/>
      <c r="AD818" s="63"/>
      <c r="AE818" s="63"/>
      <c r="AF818" s="63"/>
      <c r="AG818" s="63"/>
      <c r="AH818" s="63"/>
      <c r="AI818" s="63"/>
      <c r="AJ818" s="63"/>
      <c r="AK818" s="63"/>
      <c r="AL818" s="63"/>
      <c r="AM818" s="63"/>
      <c r="AN818" s="63"/>
      <c r="AO818" s="63"/>
      <c r="AP818" s="63"/>
      <c r="AQ818" s="63"/>
      <c r="AR818" s="63"/>
      <c r="AS818" s="63"/>
      <c r="AT818" s="63"/>
      <c r="AU818" s="63"/>
      <c r="AV818" s="63"/>
      <c r="AW818" s="63"/>
      <c r="AX818" s="63"/>
      <c r="AY818" s="63"/>
      <c r="AZ818" s="63"/>
      <c r="BA818" s="63"/>
      <c r="BB818" s="63"/>
      <c r="BC818" s="63"/>
      <c r="BD818" s="63"/>
      <c r="BE818" s="63"/>
      <c r="BF818" s="63"/>
      <c r="BG818" s="63"/>
      <c r="BH818" s="63"/>
      <c r="BI818" s="63"/>
      <c r="BJ818" s="63"/>
      <c r="BK818" s="63"/>
      <c r="BL818" s="63"/>
    </row>
    <row r="819" spans="1:64" ht="15.75" customHeight="1" x14ac:dyDescent="0.2">
      <c r="A819" s="63"/>
      <c r="B819" s="63"/>
      <c r="C819" s="63"/>
      <c r="D819" s="63"/>
      <c r="E819" s="63"/>
      <c r="F819" s="63"/>
      <c r="G819" s="63"/>
      <c r="H819" s="63"/>
      <c r="I819" s="63"/>
      <c r="J819" s="63"/>
      <c r="K819" s="63"/>
      <c r="L819" s="63"/>
      <c r="M819" s="63"/>
      <c r="N819" s="63"/>
      <c r="O819" s="63"/>
      <c r="P819" s="63"/>
      <c r="Q819" s="63"/>
      <c r="R819" s="63"/>
      <c r="S819" s="63"/>
      <c r="T819" s="63"/>
      <c r="U819" s="63"/>
      <c r="V819" s="63"/>
      <c r="W819" s="63"/>
      <c r="X819" s="63"/>
      <c r="Y819" s="63"/>
      <c r="Z819" s="63"/>
      <c r="AA819" s="63"/>
      <c r="AB819" s="63"/>
      <c r="AC819" s="63"/>
      <c r="AD819" s="63"/>
      <c r="AE819" s="63"/>
      <c r="AF819" s="63"/>
      <c r="AG819" s="63"/>
      <c r="AH819" s="63"/>
      <c r="AI819" s="63"/>
      <c r="AJ819" s="63"/>
      <c r="AK819" s="63"/>
      <c r="AL819" s="63"/>
      <c r="AM819" s="63"/>
      <c r="AN819" s="63"/>
      <c r="AO819" s="63"/>
      <c r="AP819" s="63"/>
      <c r="AQ819" s="63"/>
      <c r="AR819" s="63"/>
      <c r="AS819" s="63"/>
      <c r="AT819" s="63"/>
      <c r="AU819" s="63"/>
      <c r="AV819" s="63"/>
      <c r="AW819" s="63"/>
      <c r="AX819" s="63"/>
      <c r="AY819" s="63"/>
      <c r="AZ819" s="63"/>
      <c r="BA819" s="63"/>
      <c r="BB819" s="63"/>
      <c r="BC819" s="63"/>
      <c r="BD819" s="63"/>
      <c r="BE819" s="63"/>
      <c r="BF819" s="63"/>
      <c r="BG819" s="63"/>
      <c r="BH819" s="63"/>
      <c r="BI819" s="63"/>
      <c r="BJ819" s="63"/>
      <c r="BK819" s="63"/>
      <c r="BL819" s="63"/>
    </row>
    <row r="820" spans="1:64" ht="15.75" customHeight="1" x14ac:dyDescent="0.2">
      <c r="A820" s="63"/>
      <c r="B820" s="63"/>
      <c r="C820" s="63"/>
      <c r="D820" s="63"/>
      <c r="E820" s="63"/>
      <c r="F820" s="63"/>
      <c r="G820" s="63"/>
      <c r="H820" s="63"/>
      <c r="I820" s="63"/>
      <c r="J820" s="63"/>
      <c r="K820" s="63"/>
      <c r="L820" s="63"/>
      <c r="M820" s="63"/>
      <c r="N820" s="63"/>
      <c r="O820" s="63"/>
      <c r="P820" s="63"/>
      <c r="Q820" s="63"/>
      <c r="R820" s="63"/>
      <c r="S820" s="63"/>
      <c r="T820" s="63"/>
      <c r="U820" s="63"/>
      <c r="V820" s="63"/>
      <c r="W820" s="63"/>
      <c r="X820" s="63"/>
      <c r="Y820" s="63"/>
      <c r="Z820" s="63"/>
      <c r="AA820" s="63"/>
      <c r="AB820" s="63"/>
      <c r="AC820" s="63"/>
      <c r="AD820" s="63"/>
      <c r="AE820" s="63"/>
      <c r="AF820" s="63"/>
      <c r="AG820" s="63"/>
      <c r="AH820" s="63"/>
      <c r="AI820" s="63"/>
      <c r="AJ820" s="63"/>
      <c r="AK820" s="63"/>
      <c r="AL820" s="63"/>
      <c r="AM820" s="63"/>
      <c r="AN820" s="63"/>
      <c r="AO820" s="63"/>
      <c r="AP820" s="63"/>
      <c r="AQ820" s="63"/>
      <c r="AR820" s="63"/>
      <c r="AS820" s="63"/>
      <c r="AT820" s="63"/>
      <c r="AU820" s="63"/>
      <c r="AV820" s="63"/>
      <c r="AW820" s="63"/>
      <c r="AX820" s="63"/>
      <c r="AY820" s="63"/>
      <c r="AZ820" s="63"/>
      <c r="BA820" s="63"/>
      <c r="BB820" s="63"/>
      <c r="BC820" s="63"/>
      <c r="BD820" s="63"/>
      <c r="BE820" s="63"/>
      <c r="BF820" s="63"/>
      <c r="BG820" s="63"/>
      <c r="BH820" s="63"/>
      <c r="BI820" s="63"/>
      <c r="BJ820" s="63"/>
      <c r="BK820" s="63"/>
      <c r="BL820" s="63"/>
    </row>
    <row r="821" spans="1:64" ht="15.75" customHeight="1" x14ac:dyDescent="0.2">
      <c r="A821" s="63"/>
      <c r="B821" s="63"/>
      <c r="C821" s="63"/>
      <c r="D821" s="63"/>
      <c r="E821" s="63"/>
      <c r="F821" s="63"/>
      <c r="G821" s="63"/>
      <c r="H821" s="63"/>
      <c r="I821" s="63"/>
      <c r="J821" s="63"/>
      <c r="K821" s="63"/>
      <c r="L821" s="63"/>
      <c r="M821" s="63"/>
      <c r="N821" s="63"/>
      <c r="O821" s="63"/>
      <c r="P821" s="63"/>
      <c r="Q821" s="63"/>
      <c r="R821" s="63"/>
      <c r="S821" s="63"/>
      <c r="T821" s="63"/>
      <c r="U821" s="63"/>
      <c r="V821" s="63"/>
      <c r="W821" s="63"/>
      <c r="X821" s="63"/>
      <c r="Y821" s="63"/>
      <c r="Z821" s="63"/>
      <c r="AA821" s="63"/>
      <c r="AB821" s="63"/>
      <c r="AC821" s="63"/>
      <c r="AD821" s="63"/>
      <c r="AE821" s="63"/>
      <c r="AF821" s="63"/>
      <c r="AG821" s="63"/>
      <c r="AH821" s="63"/>
      <c r="AI821" s="63"/>
      <c r="AJ821" s="63"/>
      <c r="AK821" s="63"/>
      <c r="AL821" s="63"/>
      <c r="AM821" s="63"/>
      <c r="AN821" s="63"/>
      <c r="AO821" s="63"/>
      <c r="AP821" s="63"/>
      <c r="AQ821" s="63"/>
      <c r="AR821" s="63"/>
      <c r="AS821" s="63"/>
      <c r="AT821" s="63"/>
      <c r="AU821" s="63"/>
      <c r="AV821" s="63"/>
      <c r="AW821" s="63"/>
      <c r="AX821" s="63"/>
      <c r="AY821" s="63"/>
      <c r="AZ821" s="63"/>
      <c r="BA821" s="63"/>
      <c r="BB821" s="63"/>
      <c r="BC821" s="63"/>
      <c r="BD821" s="63"/>
      <c r="BE821" s="63"/>
      <c r="BF821" s="63"/>
      <c r="BG821" s="63"/>
      <c r="BH821" s="63"/>
      <c r="BI821" s="63"/>
      <c r="BJ821" s="63"/>
      <c r="BK821" s="63"/>
      <c r="BL821" s="63"/>
    </row>
    <row r="822" spans="1:64" ht="15.75" customHeight="1" x14ac:dyDescent="0.2">
      <c r="A822" s="63"/>
      <c r="B822" s="63"/>
      <c r="C822" s="63"/>
      <c r="D822" s="63"/>
      <c r="E822" s="63"/>
      <c r="F822" s="63"/>
      <c r="G822" s="63"/>
      <c r="H822" s="63"/>
      <c r="I822" s="63"/>
      <c r="J822" s="63"/>
      <c r="K822" s="63"/>
      <c r="L822" s="63"/>
      <c r="M822" s="63"/>
      <c r="N822" s="63"/>
      <c r="O822" s="63"/>
      <c r="P822" s="63"/>
      <c r="Q822" s="63"/>
      <c r="R822" s="63"/>
      <c r="S822" s="63"/>
      <c r="T822" s="63"/>
      <c r="U822" s="63"/>
      <c r="V822" s="63"/>
      <c r="W822" s="63"/>
      <c r="X822" s="63"/>
      <c r="Y822" s="63"/>
      <c r="Z822" s="63"/>
      <c r="AA822" s="63"/>
      <c r="AB822" s="63"/>
      <c r="AC822" s="63"/>
      <c r="AD822" s="63"/>
      <c r="AE822" s="63"/>
      <c r="AF822" s="63"/>
      <c r="AG822" s="63"/>
      <c r="AH822" s="63"/>
      <c r="AI822" s="63"/>
      <c r="AJ822" s="63"/>
      <c r="AK822" s="63"/>
      <c r="AL822" s="63"/>
      <c r="AM822" s="63"/>
      <c r="AN822" s="63"/>
      <c r="AO822" s="63"/>
      <c r="AP822" s="63"/>
      <c r="AQ822" s="63"/>
      <c r="AR822" s="63"/>
      <c r="AS822" s="63"/>
      <c r="AT822" s="63"/>
      <c r="AU822" s="63"/>
      <c r="AV822" s="63"/>
      <c r="AW822" s="63"/>
      <c r="AX822" s="63"/>
      <c r="AY822" s="63"/>
      <c r="AZ822" s="63"/>
      <c r="BA822" s="63"/>
      <c r="BB822" s="63"/>
      <c r="BC822" s="63"/>
      <c r="BD822" s="63"/>
      <c r="BE822" s="63"/>
      <c r="BF822" s="63"/>
      <c r="BG822" s="63"/>
      <c r="BH822" s="63"/>
      <c r="BI822" s="63"/>
      <c r="BJ822" s="63"/>
      <c r="BK822" s="63"/>
      <c r="BL822" s="63"/>
    </row>
    <row r="823" spans="1:64" ht="15.75" customHeight="1" x14ac:dyDescent="0.2">
      <c r="A823" s="63"/>
      <c r="B823" s="63"/>
      <c r="C823" s="63"/>
      <c r="D823" s="63"/>
      <c r="E823" s="63"/>
      <c r="F823" s="63"/>
      <c r="G823" s="63"/>
      <c r="H823" s="63"/>
      <c r="I823" s="63"/>
      <c r="J823" s="63"/>
      <c r="K823" s="63"/>
      <c r="L823" s="63"/>
      <c r="M823" s="63"/>
      <c r="N823" s="63"/>
      <c r="O823" s="63"/>
      <c r="P823" s="63"/>
      <c r="Q823" s="63"/>
      <c r="R823" s="63"/>
      <c r="S823" s="63"/>
      <c r="T823" s="63"/>
      <c r="U823" s="63"/>
      <c r="V823" s="63"/>
      <c r="W823" s="63"/>
      <c r="X823" s="63"/>
      <c r="Y823" s="63"/>
      <c r="Z823" s="63"/>
      <c r="AA823" s="63"/>
      <c r="AB823" s="63"/>
      <c r="AC823" s="63"/>
      <c r="AD823" s="63"/>
      <c r="AE823" s="63"/>
      <c r="AF823" s="63"/>
      <c r="AG823" s="63"/>
      <c r="AH823" s="63"/>
      <c r="AI823" s="63"/>
      <c r="AJ823" s="63"/>
      <c r="AK823" s="63"/>
      <c r="AL823" s="63"/>
      <c r="AM823" s="63"/>
      <c r="AN823" s="63"/>
      <c r="AO823" s="63"/>
      <c r="AP823" s="63"/>
      <c r="AQ823" s="63"/>
      <c r="AR823" s="63"/>
      <c r="AS823" s="63"/>
      <c r="AT823" s="63"/>
      <c r="AU823" s="63"/>
      <c r="AV823" s="63"/>
      <c r="AW823" s="63"/>
      <c r="AX823" s="63"/>
      <c r="AY823" s="63"/>
      <c r="AZ823" s="63"/>
      <c r="BA823" s="63"/>
      <c r="BB823" s="63"/>
      <c r="BC823" s="63"/>
      <c r="BD823" s="63"/>
      <c r="BE823" s="63"/>
      <c r="BF823" s="63"/>
      <c r="BG823" s="63"/>
      <c r="BH823" s="63"/>
      <c r="BI823" s="63"/>
      <c r="BJ823" s="63"/>
      <c r="BK823" s="63"/>
      <c r="BL823" s="63"/>
    </row>
    <row r="824" spans="1:64" ht="15.75" customHeight="1" x14ac:dyDescent="0.2">
      <c r="A824" s="63"/>
      <c r="B824" s="63"/>
      <c r="C824" s="63"/>
      <c r="D824" s="63"/>
      <c r="E824" s="63"/>
      <c r="F824" s="63"/>
      <c r="G824" s="63"/>
      <c r="H824" s="63"/>
      <c r="I824" s="63"/>
      <c r="J824" s="63"/>
      <c r="K824" s="63"/>
      <c r="L824" s="63"/>
      <c r="M824" s="63"/>
      <c r="N824" s="63"/>
      <c r="O824" s="63"/>
      <c r="P824" s="63"/>
      <c r="Q824" s="63"/>
      <c r="R824" s="63"/>
      <c r="S824" s="63"/>
      <c r="T824" s="63"/>
      <c r="U824" s="63"/>
      <c r="V824" s="63"/>
      <c r="W824" s="63"/>
      <c r="X824" s="63"/>
      <c r="Y824" s="63"/>
      <c r="Z824" s="63"/>
      <c r="AA824" s="63"/>
      <c r="AB824" s="63"/>
      <c r="AC824" s="63"/>
      <c r="AD824" s="63"/>
      <c r="AE824" s="63"/>
      <c r="AF824" s="63"/>
      <c r="AG824" s="63"/>
      <c r="AH824" s="63"/>
      <c r="AI824" s="63"/>
      <c r="AJ824" s="63"/>
      <c r="AK824" s="63"/>
      <c r="AL824" s="63"/>
      <c r="AM824" s="63"/>
      <c r="AN824" s="63"/>
      <c r="AO824" s="63"/>
      <c r="AP824" s="63"/>
      <c r="AQ824" s="63"/>
      <c r="AR824" s="63"/>
      <c r="AS824" s="63"/>
      <c r="AT824" s="63"/>
      <c r="AU824" s="63"/>
      <c r="AV824" s="63"/>
      <c r="AW824" s="63"/>
      <c r="AX824" s="63"/>
      <c r="AY824" s="63"/>
      <c r="AZ824" s="63"/>
      <c r="BA824" s="63"/>
      <c r="BB824" s="63"/>
      <c r="BC824" s="63"/>
      <c r="BD824" s="63"/>
      <c r="BE824" s="63"/>
      <c r="BF824" s="63"/>
      <c r="BG824" s="63"/>
      <c r="BH824" s="63"/>
      <c r="BI824" s="63"/>
      <c r="BJ824" s="63"/>
      <c r="BK824" s="63"/>
      <c r="BL824" s="63"/>
    </row>
    <row r="825" spans="1:64" ht="15.75" customHeight="1" x14ac:dyDescent="0.2">
      <c r="A825" s="63"/>
      <c r="B825" s="63"/>
      <c r="C825" s="63"/>
      <c r="D825" s="63"/>
      <c r="E825" s="63"/>
      <c r="F825" s="63"/>
      <c r="G825" s="63"/>
      <c r="H825" s="63"/>
      <c r="I825" s="63"/>
      <c r="J825" s="63"/>
      <c r="K825" s="63"/>
      <c r="L825" s="63"/>
      <c r="M825" s="63"/>
      <c r="N825" s="63"/>
      <c r="O825" s="63"/>
      <c r="P825" s="63"/>
      <c r="Q825" s="63"/>
      <c r="R825" s="63"/>
      <c r="S825" s="63"/>
      <c r="T825" s="63"/>
      <c r="U825" s="63"/>
      <c r="V825" s="63"/>
      <c r="W825" s="63"/>
      <c r="X825" s="63"/>
      <c r="Y825" s="63"/>
      <c r="Z825" s="63"/>
      <c r="AA825" s="63"/>
      <c r="AB825" s="63"/>
      <c r="AC825" s="63"/>
      <c r="AD825" s="63"/>
      <c r="AE825" s="63"/>
      <c r="AF825" s="63"/>
      <c r="AG825" s="63"/>
      <c r="AH825" s="63"/>
      <c r="AI825" s="63"/>
      <c r="AJ825" s="63"/>
      <c r="AK825" s="63"/>
      <c r="AL825" s="63"/>
      <c r="AM825" s="63"/>
      <c r="AN825" s="63"/>
      <c r="AO825" s="63"/>
      <c r="AP825" s="63"/>
      <c r="AQ825" s="63"/>
      <c r="AR825" s="63"/>
      <c r="AS825" s="63"/>
      <c r="AT825" s="63"/>
      <c r="AU825" s="63"/>
      <c r="AV825" s="63"/>
      <c r="AW825" s="63"/>
      <c r="AX825" s="63"/>
      <c r="AY825" s="63"/>
      <c r="AZ825" s="63"/>
      <c r="BA825" s="63"/>
      <c r="BB825" s="63"/>
      <c r="BC825" s="63"/>
      <c r="BD825" s="63"/>
      <c r="BE825" s="63"/>
      <c r="BF825" s="63"/>
      <c r="BG825" s="63"/>
      <c r="BH825" s="63"/>
      <c r="BI825" s="63"/>
      <c r="BJ825" s="63"/>
      <c r="BK825" s="63"/>
      <c r="BL825" s="63"/>
    </row>
    <row r="826" spans="1:64" ht="15.75" customHeight="1" x14ac:dyDescent="0.2">
      <c r="A826" s="63"/>
      <c r="B826" s="63"/>
      <c r="C826" s="63"/>
      <c r="D826" s="63"/>
      <c r="E826" s="63"/>
      <c r="F826" s="63"/>
      <c r="G826" s="63"/>
      <c r="H826" s="63"/>
      <c r="I826" s="63"/>
      <c r="J826" s="63"/>
      <c r="K826" s="63"/>
      <c r="L826" s="63"/>
      <c r="M826" s="63"/>
      <c r="N826" s="63"/>
      <c r="O826" s="63"/>
      <c r="P826" s="63"/>
      <c r="Q826" s="63"/>
      <c r="R826" s="63"/>
      <c r="S826" s="63"/>
      <c r="T826" s="63"/>
      <c r="U826" s="63"/>
      <c r="V826" s="63"/>
      <c r="W826" s="63"/>
      <c r="X826" s="63"/>
      <c r="Y826" s="63"/>
      <c r="Z826" s="63"/>
      <c r="AA826" s="63"/>
      <c r="AB826" s="63"/>
      <c r="AC826" s="63"/>
      <c r="AD826" s="63"/>
      <c r="AE826" s="63"/>
      <c r="AF826" s="63"/>
      <c r="AG826" s="63"/>
      <c r="AH826" s="63"/>
      <c r="AI826" s="63"/>
      <c r="AJ826" s="63"/>
      <c r="AK826" s="63"/>
      <c r="AL826" s="63"/>
      <c r="AM826" s="63"/>
      <c r="AN826" s="63"/>
      <c r="AO826" s="63"/>
      <c r="AP826" s="63"/>
      <c r="AQ826" s="63"/>
      <c r="AR826" s="63"/>
      <c r="AS826" s="63"/>
      <c r="AT826" s="63"/>
      <c r="AU826" s="63"/>
      <c r="AV826" s="63"/>
      <c r="AW826" s="63"/>
      <c r="AX826" s="63"/>
      <c r="AY826" s="63"/>
      <c r="AZ826" s="63"/>
      <c r="BA826" s="63"/>
      <c r="BB826" s="63"/>
      <c r="BC826" s="63"/>
      <c r="BD826" s="63"/>
      <c r="BE826" s="63"/>
      <c r="BF826" s="63"/>
      <c r="BG826" s="63"/>
      <c r="BH826" s="63"/>
      <c r="BI826" s="63"/>
      <c r="BJ826" s="63"/>
      <c r="BK826" s="63"/>
      <c r="BL826" s="63"/>
    </row>
    <row r="827" spans="1:64" ht="15.75" customHeight="1" x14ac:dyDescent="0.2">
      <c r="A827" s="63"/>
      <c r="B827" s="63"/>
      <c r="C827" s="63"/>
      <c r="D827" s="63"/>
      <c r="E827" s="63"/>
      <c r="F827" s="63"/>
      <c r="G827" s="63"/>
      <c r="H827" s="63"/>
      <c r="I827" s="63"/>
      <c r="J827" s="63"/>
      <c r="K827" s="63"/>
      <c r="L827" s="63"/>
      <c r="M827" s="63"/>
      <c r="N827" s="63"/>
      <c r="O827" s="63"/>
      <c r="P827" s="63"/>
      <c r="Q827" s="63"/>
      <c r="R827" s="63"/>
      <c r="S827" s="63"/>
      <c r="T827" s="63"/>
      <c r="U827" s="63"/>
      <c r="V827" s="63"/>
      <c r="W827" s="63"/>
      <c r="X827" s="63"/>
      <c r="Y827" s="63"/>
      <c r="Z827" s="63"/>
      <c r="AA827" s="63"/>
      <c r="AB827" s="63"/>
      <c r="AC827" s="63"/>
      <c r="AD827" s="63"/>
      <c r="AE827" s="63"/>
      <c r="AF827" s="63"/>
      <c r="AG827" s="63"/>
      <c r="AH827" s="63"/>
      <c r="AI827" s="63"/>
      <c r="AJ827" s="63"/>
      <c r="AK827" s="63"/>
      <c r="AL827" s="63"/>
      <c r="AM827" s="63"/>
      <c r="AN827" s="63"/>
      <c r="AO827" s="63"/>
      <c r="AP827" s="63"/>
      <c r="AQ827" s="63"/>
      <c r="AR827" s="63"/>
      <c r="AS827" s="63"/>
      <c r="AT827" s="63"/>
      <c r="AU827" s="63"/>
      <c r="AV827" s="63"/>
      <c r="AW827" s="63"/>
      <c r="AX827" s="63"/>
      <c r="AY827" s="63"/>
      <c r="AZ827" s="63"/>
      <c r="BA827" s="63"/>
      <c r="BB827" s="63"/>
      <c r="BC827" s="63"/>
      <c r="BD827" s="63"/>
      <c r="BE827" s="63"/>
      <c r="BF827" s="63"/>
      <c r="BG827" s="63"/>
      <c r="BH827" s="63"/>
      <c r="BI827" s="63"/>
      <c r="BJ827" s="63"/>
      <c r="BK827" s="63"/>
      <c r="BL827" s="63"/>
    </row>
    <row r="828" spans="1:64" ht="15.75" customHeight="1" x14ac:dyDescent="0.2">
      <c r="A828" s="63"/>
      <c r="B828" s="63"/>
      <c r="C828" s="63"/>
      <c r="D828" s="63"/>
      <c r="E828" s="63"/>
      <c r="F828" s="63"/>
      <c r="G828" s="63"/>
      <c r="H828" s="63"/>
      <c r="I828" s="63"/>
      <c r="J828" s="63"/>
      <c r="K828" s="63"/>
      <c r="L828" s="63"/>
      <c r="M828" s="63"/>
      <c r="N828" s="63"/>
      <c r="O828" s="63"/>
      <c r="P828" s="63"/>
      <c r="Q828" s="63"/>
      <c r="R828" s="63"/>
      <c r="S828" s="63"/>
      <c r="T828" s="63"/>
      <c r="U828" s="63"/>
      <c r="V828" s="63"/>
      <c r="W828" s="63"/>
      <c r="X828" s="63"/>
      <c r="Y828" s="63"/>
      <c r="Z828" s="63"/>
      <c r="AA828" s="63"/>
      <c r="AB828" s="63"/>
      <c r="AC828" s="63"/>
      <c r="AD828" s="63"/>
      <c r="AE828" s="63"/>
      <c r="AF828" s="63"/>
      <c r="AG828" s="63"/>
      <c r="AH828" s="63"/>
      <c r="AI828" s="63"/>
      <c r="AJ828" s="63"/>
      <c r="AK828" s="63"/>
      <c r="AL828" s="63"/>
      <c r="AM828" s="63"/>
      <c r="AN828" s="63"/>
      <c r="AO828" s="63"/>
      <c r="AP828" s="63"/>
      <c r="AQ828" s="63"/>
      <c r="AR828" s="63"/>
      <c r="AS828" s="63"/>
      <c r="AT828" s="63"/>
      <c r="AU828" s="63"/>
      <c r="AV828" s="63"/>
      <c r="AW828" s="63"/>
      <c r="AX828" s="63"/>
      <c r="AY828" s="63"/>
      <c r="AZ828" s="63"/>
      <c r="BA828" s="63"/>
      <c r="BB828" s="63"/>
      <c r="BC828" s="63"/>
      <c r="BD828" s="63"/>
      <c r="BE828" s="63"/>
      <c r="BF828" s="63"/>
      <c r="BG828" s="63"/>
      <c r="BH828" s="63"/>
      <c r="BI828" s="63"/>
      <c r="BJ828" s="63"/>
      <c r="BK828" s="63"/>
      <c r="BL828" s="63"/>
    </row>
    <row r="829" spans="1:64" ht="15.75" customHeight="1" x14ac:dyDescent="0.2">
      <c r="A829" s="63"/>
      <c r="B829" s="63"/>
      <c r="C829" s="63"/>
      <c r="D829" s="63"/>
      <c r="E829" s="63"/>
      <c r="F829" s="63"/>
      <c r="G829" s="63"/>
      <c r="H829" s="63"/>
      <c r="I829" s="63"/>
      <c r="J829" s="63"/>
      <c r="K829" s="63"/>
      <c r="L829" s="63"/>
      <c r="M829" s="63"/>
      <c r="N829" s="63"/>
      <c r="O829" s="63"/>
      <c r="P829" s="63"/>
      <c r="Q829" s="63"/>
      <c r="R829" s="63"/>
      <c r="S829" s="63"/>
      <c r="T829" s="63"/>
      <c r="U829" s="63"/>
      <c r="V829" s="63"/>
      <c r="W829" s="63"/>
      <c r="X829" s="63"/>
      <c r="Y829" s="63"/>
      <c r="Z829" s="63"/>
      <c r="AA829" s="63"/>
      <c r="AB829" s="63"/>
      <c r="AC829" s="63"/>
      <c r="AD829" s="63"/>
      <c r="AE829" s="63"/>
      <c r="AF829" s="63"/>
      <c r="AG829" s="63"/>
      <c r="AH829" s="63"/>
      <c r="AI829" s="63"/>
      <c r="AJ829" s="63"/>
      <c r="AK829" s="63"/>
      <c r="AL829" s="63"/>
      <c r="AM829" s="63"/>
      <c r="AN829" s="63"/>
      <c r="AO829" s="63"/>
      <c r="AP829" s="63"/>
      <c r="AQ829" s="63"/>
      <c r="AR829" s="63"/>
      <c r="AS829" s="63"/>
      <c r="AT829" s="63"/>
      <c r="AU829" s="63"/>
      <c r="AV829" s="63"/>
      <c r="AW829" s="63"/>
      <c r="AX829" s="63"/>
      <c r="AY829" s="63"/>
      <c r="AZ829" s="63"/>
      <c r="BA829" s="63"/>
      <c r="BB829" s="63"/>
      <c r="BC829" s="63"/>
      <c r="BD829" s="63"/>
      <c r="BE829" s="63"/>
      <c r="BF829" s="63"/>
      <c r="BG829" s="63"/>
      <c r="BH829" s="63"/>
      <c r="BI829" s="63"/>
      <c r="BJ829" s="63"/>
      <c r="BK829" s="63"/>
      <c r="BL829" s="63"/>
    </row>
    <row r="830" spans="1:64" ht="15.75" customHeight="1" x14ac:dyDescent="0.2">
      <c r="A830" s="63"/>
      <c r="B830" s="63"/>
      <c r="C830" s="63"/>
      <c r="D830" s="63"/>
      <c r="E830" s="63"/>
      <c r="F830" s="63"/>
      <c r="G830" s="63"/>
      <c r="H830" s="63"/>
      <c r="I830" s="63"/>
      <c r="J830" s="63"/>
      <c r="K830" s="63"/>
      <c r="L830" s="63"/>
      <c r="M830" s="63"/>
      <c r="N830" s="63"/>
      <c r="O830" s="63"/>
      <c r="P830" s="63"/>
      <c r="Q830" s="63"/>
      <c r="R830" s="63"/>
      <c r="S830" s="63"/>
      <c r="T830" s="63"/>
      <c r="U830" s="63"/>
      <c r="V830" s="63"/>
      <c r="W830" s="63"/>
      <c r="X830" s="63"/>
      <c r="Y830" s="63"/>
      <c r="Z830" s="63"/>
      <c r="AA830" s="63"/>
      <c r="AB830" s="63"/>
      <c r="AC830" s="63"/>
      <c r="AD830" s="63"/>
      <c r="AE830" s="63"/>
      <c r="AF830" s="63"/>
      <c r="AG830" s="63"/>
      <c r="AH830" s="63"/>
      <c r="AI830" s="63"/>
      <c r="AJ830" s="63"/>
      <c r="AK830" s="63"/>
      <c r="AL830" s="63"/>
      <c r="AM830" s="63"/>
      <c r="AN830" s="63"/>
      <c r="AO830" s="63"/>
      <c r="AP830" s="63"/>
      <c r="AQ830" s="63"/>
      <c r="AR830" s="63"/>
      <c r="AS830" s="63"/>
      <c r="AT830" s="63"/>
      <c r="AU830" s="63"/>
      <c r="AV830" s="63"/>
      <c r="AW830" s="63"/>
      <c r="AX830" s="63"/>
      <c r="AY830" s="63"/>
      <c r="AZ830" s="63"/>
      <c r="BA830" s="63"/>
      <c r="BB830" s="63"/>
      <c r="BC830" s="63"/>
      <c r="BD830" s="63"/>
      <c r="BE830" s="63"/>
      <c r="BF830" s="63"/>
      <c r="BG830" s="63"/>
      <c r="BH830" s="63"/>
      <c r="BI830" s="63"/>
      <c r="BJ830" s="63"/>
      <c r="BK830" s="63"/>
      <c r="BL830" s="63"/>
    </row>
    <row r="831" spans="1:64" ht="15.75" customHeight="1" x14ac:dyDescent="0.2">
      <c r="A831" s="63"/>
      <c r="B831" s="63"/>
      <c r="C831" s="63"/>
      <c r="D831" s="63"/>
      <c r="E831" s="63"/>
      <c r="F831" s="63"/>
      <c r="G831" s="63"/>
      <c r="H831" s="63"/>
      <c r="I831" s="63"/>
      <c r="J831" s="63"/>
      <c r="K831" s="63"/>
      <c r="L831" s="63"/>
      <c r="M831" s="63"/>
      <c r="N831" s="63"/>
      <c r="O831" s="63"/>
      <c r="P831" s="63"/>
      <c r="Q831" s="63"/>
      <c r="R831" s="63"/>
      <c r="S831" s="63"/>
      <c r="T831" s="63"/>
      <c r="U831" s="63"/>
      <c r="V831" s="63"/>
      <c r="W831" s="63"/>
      <c r="X831" s="63"/>
      <c r="Y831" s="63"/>
      <c r="Z831" s="63"/>
      <c r="AA831" s="63"/>
      <c r="AB831" s="63"/>
      <c r="AC831" s="63"/>
      <c r="AD831" s="63"/>
      <c r="AE831" s="63"/>
      <c r="AF831" s="63"/>
      <c r="AG831" s="63"/>
      <c r="AH831" s="63"/>
      <c r="AI831" s="63"/>
      <c r="AJ831" s="63"/>
      <c r="AK831" s="63"/>
      <c r="AL831" s="63"/>
      <c r="AM831" s="63"/>
      <c r="AN831" s="63"/>
      <c r="AO831" s="63"/>
      <c r="AP831" s="63"/>
      <c r="AQ831" s="63"/>
      <c r="AR831" s="63"/>
      <c r="AS831" s="63"/>
      <c r="AT831" s="63"/>
      <c r="AU831" s="63"/>
      <c r="AV831" s="63"/>
      <c r="AW831" s="63"/>
      <c r="AX831" s="63"/>
      <c r="AY831" s="63"/>
      <c r="AZ831" s="63"/>
      <c r="BA831" s="63"/>
      <c r="BB831" s="63"/>
      <c r="BC831" s="63"/>
      <c r="BD831" s="63"/>
      <c r="BE831" s="63"/>
      <c r="BF831" s="63"/>
      <c r="BG831" s="63"/>
      <c r="BH831" s="63"/>
      <c r="BI831" s="63"/>
      <c r="BJ831" s="63"/>
      <c r="BK831" s="63"/>
      <c r="BL831" s="63"/>
    </row>
    <row r="832" spans="1:64" ht="15.75" customHeight="1" x14ac:dyDescent="0.2">
      <c r="A832" s="63"/>
      <c r="B832" s="63"/>
      <c r="C832" s="63"/>
      <c r="D832" s="63"/>
      <c r="E832" s="63"/>
      <c r="F832" s="63"/>
      <c r="G832" s="63"/>
      <c r="H832" s="63"/>
      <c r="I832" s="63"/>
      <c r="J832" s="63"/>
      <c r="K832" s="63"/>
      <c r="L832" s="63"/>
      <c r="M832" s="63"/>
      <c r="N832" s="63"/>
      <c r="O832" s="63"/>
      <c r="P832" s="63"/>
      <c r="Q832" s="63"/>
      <c r="R832" s="63"/>
      <c r="S832" s="63"/>
      <c r="T832" s="63"/>
      <c r="U832" s="63"/>
      <c r="V832" s="63"/>
      <c r="W832" s="63"/>
      <c r="X832" s="63"/>
      <c r="Y832" s="63"/>
      <c r="Z832" s="63"/>
      <c r="AA832" s="63"/>
      <c r="AB832" s="63"/>
      <c r="AC832" s="63"/>
      <c r="AD832" s="63"/>
      <c r="AE832" s="63"/>
      <c r="AF832" s="63"/>
      <c r="AG832" s="63"/>
      <c r="AH832" s="63"/>
      <c r="AI832" s="63"/>
      <c r="AJ832" s="63"/>
      <c r="AK832" s="63"/>
      <c r="AL832" s="63"/>
      <c r="AM832" s="63"/>
      <c r="AN832" s="63"/>
      <c r="AO832" s="63"/>
      <c r="AP832" s="63"/>
      <c r="AQ832" s="63"/>
      <c r="AR832" s="63"/>
      <c r="AS832" s="63"/>
      <c r="AT832" s="63"/>
      <c r="AU832" s="63"/>
      <c r="AV832" s="63"/>
      <c r="AW832" s="63"/>
      <c r="AX832" s="63"/>
      <c r="AY832" s="63"/>
      <c r="AZ832" s="63"/>
      <c r="BA832" s="63"/>
      <c r="BB832" s="63"/>
      <c r="BC832" s="63"/>
      <c r="BD832" s="63"/>
      <c r="BE832" s="63"/>
      <c r="BF832" s="63"/>
      <c r="BG832" s="63"/>
      <c r="BH832" s="63"/>
      <c r="BI832" s="63"/>
      <c r="BJ832" s="63"/>
      <c r="BK832" s="63"/>
      <c r="BL832" s="63"/>
    </row>
    <row r="833" spans="1:64" ht="15.75" customHeight="1" x14ac:dyDescent="0.2">
      <c r="A833" s="63"/>
      <c r="B833" s="63"/>
      <c r="C833" s="63"/>
      <c r="D833" s="63"/>
      <c r="E833" s="63"/>
      <c r="F833" s="63"/>
      <c r="G833" s="63"/>
      <c r="H833" s="63"/>
      <c r="I833" s="63"/>
      <c r="J833" s="63"/>
      <c r="K833" s="63"/>
      <c r="L833" s="63"/>
      <c r="M833" s="63"/>
      <c r="N833" s="63"/>
      <c r="O833" s="63"/>
      <c r="P833" s="63"/>
      <c r="Q833" s="63"/>
      <c r="R833" s="63"/>
      <c r="S833" s="63"/>
      <c r="T833" s="63"/>
      <c r="U833" s="63"/>
      <c r="V833" s="63"/>
      <c r="W833" s="63"/>
      <c r="X833" s="63"/>
      <c r="Y833" s="63"/>
      <c r="Z833" s="63"/>
      <c r="AA833" s="63"/>
      <c r="AB833" s="63"/>
      <c r="AC833" s="63"/>
      <c r="AD833" s="63"/>
      <c r="AE833" s="63"/>
      <c r="AF833" s="63"/>
      <c r="AG833" s="63"/>
      <c r="AH833" s="63"/>
      <c r="AI833" s="63"/>
      <c r="AJ833" s="63"/>
      <c r="AK833" s="63"/>
      <c r="AL833" s="63"/>
      <c r="AM833" s="63"/>
      <c r="AN833" s="63"/>
      <c r="AO833" s="63"/>
      <c r="AP833" s="63"/>
      <c r="AQ833" s="63"/>
      <c r="AR833" s="63"/>
      <c r="AS833" s="63"/>
      <c r="AT833" s="63"/>
      <c r="AU833" s="63"/>
      <c r="AV833" s="63"/>
      <c r="AW833" s="63"/>
      <c r="AX833" s="63"/>
      <c r="AY833" s="63"/>
      <c r="AZ833" s="63"/>
      <c r="BA833" s="63"/>
      <c r="BB833" s="63"/>
      <c r="BC833" s="63"/>
      <c r="BD833" s="63"/>
      <c r="BE833" s="63"/>
      <c r="BF833" s="63"/>
      <c r="BG833" s="63"/>
      <c r="BH833" s="63"/>
      <c r="BI833" s="63"/>
      <c r="BJ833" s="63"/>
      <c r="BK833" s="63"/>
      <c r="BL833" s="63"/>
    </row>
    <row r="834" spans="1:64" ht="15.75" customHeight="1" x14ac:dyDescent="0.2">
      <c r="A834" s="63"/>
      <c r="B834" s="63"/>
      <c r="C834" s="63"/>
      <c r="D834" s="63"/>
      <c r="E834" s="63"/>
      <c r="F834" s="63"/>
      <c r="G834" s="63"/>
      <c r="H834" s="63"/>
      <c r="I834" s="63"/>
      <c r="J834" s="63"/>
      <c r="K834" s="63"/>
      <c r="L834" s="63"/>
      <c r="M834" s="63"/>
      <c r="N834" s="63"/>
      <c r="O834" s="63"/>
      <c r="P834" s="63"/>
      <c r="Q834" s="63"/>
      <c r="R834" s="63"/>
      <c r="S834" s="63"/>
      <c r="T834" s="63"/>
      <c r="U834" s="63"/>
      <c r="V834" s="63"/>
      <c r="W834" s="63"/>
      <c r="X834" s="63"/>
      <c r="Y834" s="63"/>
      <c r="Z834" s="63"/>
      <c r="AA834" s="63"/>
      <c r="AB834" s="63"/>
      <c r="AC834" s="63"/>
      <c r="AD834" s="63"/>
      <c r="AE834" s="63"/>
      <c r="AF834" s="63"/>
      <c r="AG834" s="63"/>
      <c r="AH834" s="63"/>
      <c r="AI834" s="63"/>
      <c r="AJ834" s="63"/>
      <c r="AK834" s="63"/>
      <c r="AL834" s="63"/>
      <c r="AM834" s="63"/>
      <c r="AN834" s="63"/>
      <c r="AO834" s="63"/>
      <c r="AP834" s="63"/>
      <c r="AQ834" s="63"/>
      <c r="AR834" s="63"/>
      <c r="AS834" s="63"/>
      <c r="AT834" s="63"/>
      <c r="AU834" s="63"/>
      <c r="AV834" s="63"/>
      <c r="AW834" s="63"/>
      <c r="AX834" s="63"/>
      <c r="AY834" s="63"/>
      <c r="AZ834" s="63"/>
      <c r="BA834" s="63"/>
      <c r="BB834" s="63"/>
      <c r="BC834" s="63"/>
      <c r="BD834" s="63"/>
      <c r="BE834" s="63"/>
      <c r="BF834" s="63"/>
      <c r="BG834" s="63"/>
      <c r="BH834" s="63"/>
      <c r="BI834" s="63"/>
      <c r="BJ834" s="63"/>
      <c r="BK834" s="63"/>
      <c r="BL834" s="63"/>
    </row>
    <row r="835" spans="1:64" ht="15.75" customHeight="1" x14ac:dyDescent="0.2">
      <c r="A835" s="63"/>
      <c r="B835" s="63"/>
      <c r="C835" s="63"/>
      <c r="D835" s="63"/>
      <c r="E835" s="63"/>
      <c r="F835" s="63"/>
      <c r="G835" s="63"/>
      <c r="H835" s="63"/>
      <c r="I835" s="63"/>
      <c r="J835" s="63"/>
      <c r="K835" s="63"/>
      <c r="L835" s="63"/>
      <c r="M835" s="63"/>
      <c r="N835" s="63"/>
      <c r="O835" s="63"/>
      <c r="P835" s="63"/>
      <c r="Q835" s="63"/>
      <c r="R835" s="63"/>
      <c r="S835" s="63"/>
      <c r="T835" s="63"/>
      <c r="U835" s="63"/>
      <c r="V835" s="63"/>
      <c r="W835" s="63"/>
      <c r="X835" s="63"/>
      <c r="Y835" s="63"/>
      <c r="Z835" s="63"/>
      <c r="AA835" s="63"/>
      <c r="AB835" s="63"/>
      <c r="AC835" s="63"/>
      <c r="AD835" s="63"/>
      <c r="AE835" s="63"/>
      <c r="AF835" s="63"/>
      <c r="AG835" s="63"/>
      <c r="AH835" s="63"/>
      <c r="AI835" s="63"/>
      <c r="AJ835" s="63"/>
      <c r="AK835" s="63"/>
      <c r="AL835" s="63"/>
      <c r="AM835" s="63"/>
      <c r="AN835" s="63"/>
      <c r="AO835" s="63"/>
      <c r="AP835" s="63"/>
      <c r="AQ835" s="63"/>
      <c r="AR835" s="63"/>
      <c r="AS835" s="63"/>
      <c r="AT835" s="63"/>
      <c r="AU835" s="63"/>
      <c r="AV835" s="63"/>
      <c r="AW835" s="63"/>
      <c r="AX835" s="63"/>
      <c r="AY835" s="63"/>
      <c r="AZ835" s="63"/>
      <c r="BA835" s="63"/>
      <c r="BB835" s="63"/>
      <c r="BC835" s="63"/>
      <c r="BD835" s="63"/>
      <c r="BE835" s="63"/>
      <c r="BF835" s="63"/>
      <c r="BG835" s="63"/>
      <c r="BH835" s="63"/>
      <c r="BI835" s="63"/>
      <c r="BJ835" s="63"/>
      <c r="BK835" s="63"/>
      <c r="BL835" s="63"/>
    </row>
    <row r="836" spans="1:64" ht="15.75" customHeight="1" x14ac:dyDescent="0.2">
      <c r="A836" s="63"/>
      <c r="B836" s="63"/>
      <c r="C836" s="63"/>
      <c r="D836" s="63"/>
      <c r="E836" s="63"/>
      <c r="F836" s="63"/>
      <c r="G836" s="63"/>
      <c r="H836" s="63"/>
      <c r="I836" s="63"/>
      <c r="J836" s="63"/>
      <c r="K836" s="63"/>
      <c r="L836" s="63"/>
      <c r="M836" s="63"/>
      <c r="N836" s="63"/>
      <c r="O836" s="63"/>
      <c r="P836" s="63"/>
      <c r="Q836" s="63"/>
      <c r="R836" s="63"/>
      <c r="S836" s="63"/>
      <c r="T836" s="63"/>
      <c r="U836" s="63"/>
      <c r="V836" s="63"/>
      <c r="W836" s="63"/>
      <c r="X836" s="63"/>
      <c r="Y836" s="63"/>
      <c r="Z836" s="63"/>
      <c r="AA836" s="63"/>
      <c r="AB836" s="63"/>
      <c r="AC836" s="63"/>
      <c r="AD836" s="63"/>
      <c r="AE836" s="63"/>
      <c r="AF836" s="63"/>
      <c r="AG836" s="63"/>
      <c r="AH836" s="63"/>
      <c r="AI836" s="63"/>
      <c r="AJ836" s="63"/>
      <c r="AK836" s="63"/>
      <c r="AL836" s="63"/>
      <c r="AM836" s="63"/>
      <c r="AN836" s="63"/>
      <c r="AO836" s="63"/>
      <c r="AP836" s="63"/>
      <c r="AQ836" s="63"/>
      <c r="AR836" s="63"/>
      <c r="AS836" s="63"/>
      <c r="AT836" s="63"/>
      <c r="AU836" s="63"/>
      <c r="AV836" s="63"/>
      <c r="AW836" s="63"/>
      <c r="AX836" s="63"/>
      <c r="AY836" s="63"/>
      <c r="AZ836" s="63"/>
      <c r="BA836" s="63"/>
      <c r="BB836" s="63"/>
      <c r="BC836" s="63"/>
      <c r="BD836" s="63"/>
      <c r="BE836" s="63"/>
      <c r="BF836" s="63"/>
      <c r="BG836" s="63"/>
      <c r="BH836" s="63"/>
      <c r="BI836" s="63"/>
      <c r="BJ836" s="63"/>
      <c r="BK836" s="63"/>
      <c r="BL836" s="63"/>
    </row>
    <row r="837" spans="1:64" ht="15.75" customHeight="1" x14ac:dyDescent="0.2">
      <c r="A837" s="63"/>
      <c r="B837" s="63"/>
      <c r="C837" s="63"/>
      <c r="D837" s="63"/>
      <c r="E837" s="63"/>
      <c r="F837" s="63"/>
      <c r="G837" s="63"/>
      <c r="H837" s="63"/>
      <c r="I837" s="63"/>
      <c r="J837" s="63"/>
      <c r="K837" s="63"/>
      <c r="L837" s="63"/>
      <c r="M837" s="63"/>
      <c r="N837" s="63"/>
      <c r="O837" s="63"/>
      <c r="P837" s="63"/>
      <c r="Q837" s="63"/>
      <c r="R837" s="63"/>
      <c r="S837" s="63"/>
      <c r="T837" s="63"/>
      <c r="U837" s="63"/>
      <c r="V837" s="63"/>
      <c r="W837" s="63"/>
      <c r="X837" s="63"/>
      <c r="Y837" s="63"/>
      <c r="Z837" s="63"/>
      <c r="AA837" s="63"/>
      <c r="AB837" s="63"/>
      <c r="AC837" s="63"/>
      <c r="AD837" s="63"/>
      <c r="AE837" s="63"/>
      <c r="AF837" s="63"/>
      <c r="AG837" s="63"/>
      <c r="AH837" s="63"/>
      <c r="AI837" s="63"/>
      <c r="AJ837" s="63"/>
      <c r="AK837" s="63"/>
      <c r="AL837" s="63"/>
      <c r="AM837" s="63"/>
      <c r="AN837" s="63"/>
      <c r="AO837" s="63"/>
      <c r="AP837" s="63"/>
      <c r="AQ837" s="63"/>
      <c r="AR837" s="63"/>
      <c r="AS837" s="63"/>
      <c r="AT837" s="63"/>
      <c r="AU837" s="63"/>
      <c r="AV837" s="63"/>
      <c r="AW837" s="63"/>
      <c r="AX837" s="63"/>
      <c r="AY837" s="63"/>
      <c r="AZ837" s="63"/>
      <c r="BA837" s="63"/>
      <c r="BB837" s="63"/>
      <c r="BC837" s="63"/>
      <c r="BD837" s="63"/>
      <c r="BE837" s="63"/>
      <c r="BF837" s="63"/>
      <c r="BG837" s="63"/>
      <c r="BH837" s="63"/>
      <c r="BI837" s="63"/>
      <c r="BJ837" s="63"/>
      <c r="BK837" s="63"/>
      <c r="BL837" s="63"/>
    </row>
    <row r="838" spans="1:64" ht="15.75" customHeight="1" x14ac:dyDescent="0.2">
      <c r="A838" s="63"/>
      <c r="B838" s="63"/>
      <c r="C838" s="63"/>
      <c r="D838" s="63"/>
      <c r="E838" s="63"/>
      <c r="F838" s="63"/>
      <c r="G838" s="63"/>
      <c r="H838" s="63"/>
      <c r="I838" s="63"/>
      <c r="J838" s="63"/>
      <c r="K838" s="63"/>
      <c r="L838" s="63"/>
      <c r="M838" s="63"/>
      <c r="N838" s="63"/>
      <c r="O838" s="63"/>
      <c r="P838" s="63"/>
      <c r="Q838" s="63"/>
      <c r="R838" s="63"/>
      <c r="S838" s="63"/>
      <c r="T838" s="63"/>
      <c r="U838" s="63"/>
      <c r="V838" s="63"/>
      <c r="W838" s="63"/>
      <c r="X838" s="63"/>
      <c r="Y838" s="63"/>
      <c r="Z838" s="63"/>
      <c r="AA838" s="63"/>
      <c r="AB838" s="63"/>
      <c r="AC838" s="63"/>
      <c r="AD838" s="63"/>
      <c r="AE838" s="63"/>
      <c r="AF838" s="63"/>
      <c r="AG838" s="63"/>
      <c r="AH838" s="63"/>
      <c r="AI838" s="63"/>
      <c r="AJ838" s="63"/>
      <c r="AK838" s="63"/>
      <c r="AL838" s="63"/>
      <c r="AM838" s="63"/>
      <c r="AN838" s="63"/>
      <c r="AO838" s="63"/>
      <c r="AP838" s="63"/>
      <c r="AQ838" s="63"/>
      <c r="AR838" s="63"/>
      <c r="AS838" s="63"/>
      <c r="AT838" s="63"/>
      <c r="AU838" s="63"/>
      <c r="AV838" s="63"/>
      <c r="AW838" s="63"/>
      <c r="AX838" s="63"/>
      <c r="AY838" s="63"/>
      <c r="AZ838" s="63"/>
      <c r="BA838" s="63"/>
      <c r="BB838" s="63"/>
      <c r="BC838" s="63"/>
      <c r="BD838" s="63"/>
      <c r="BE838" s="63"/>
      <c r="BF838" s="63"/>
      <c r="BG838" s="63"/>
      <c r="BH838" s="63"/>
      <c r="BI838" s="63"/>
      <c r="BJ838" s="63"/>
      <c r="BK838" s="63"/>
      <c r="BL838" s="63"/>
    </row>
    <row r="839" spans="1:64" ht="15.75" customHeight="1" x14ac:dyDescent="0.2">
      <c r="A839" s="63"/>
      <c r="B839" s="63"/>
      <c r="C839" s="63"/>
      <c r="D839" s="63"/>
      <c r="E839" s="63"/>
      <c r="F839" s="63"/>
      <c r="G839" s="63"/>
      <c r="H839" s="63"/>
      <c r="I839" s="63"/>
      <c r="J839" s="63"/>
      <c r="K839" s="63"/>
      <c r="L839" s="63"/>
      <c r="M839" s="63"/>
      <c r="N839" s="63"/>
      <c r="O839" s="63"/>
      <c r="P839" s="63"/>
      <c r="Q839" s="63"/>
      <c r="R839" s="63"/>
      <c r="S839" s="63"/>
      <c r="T839" s="63"/>
      <c r="U839" s="63"/>
      <c r="V839" s="63"/>
      <c r="W839" s="63"/>
      <c r="X839" s="63"/>
      <c r="Y839" s="63"/>
      <c r="Z839" s="63"/>
      <c r="AA839" s="63"/>
      <c r="AB839" s="63"/>
      <c r="AC839" s="63"/>
      <c r="AD839" s="63"/>
      <c r="AE839" s="63"/>
      <c r="AF839" s="63"/>
      <c r="AG839" s="63"/>
      <c r="AH839" s="63"/>
      <c r="AI839" s="63"/>
      <c r="AJ839" s="63"/>
      <c r="AK839" s="63"/>
      <c r="AL839" s="63"/>
      <c r="AM839" s="63"/>
      <c r="AN839" s="63"/>
      <c r="AO839" s="63"/>
      <c r="AP839" s="63"/>
      <c r="AQ839" s="63"/>
      <c r="AR839" s="63"/>
      <c r="AS839" s="63"/>
      <c r="AT839" s="63"/>
      <c r="AU839" s="63"/>
      <c r="AV839" s="63"/>
      <c r="AW839" s="63"/>
      <c r="AX839" s="63"/>
      <c r="AY839" s="63"/>
      <c r="AZ839" s="63"/>
      <c r="BA839" s="63"/>
      <c r="BB839" s="63"/>
      <c r="BC839" s="63"/>
      <c r="BD839" s="63"/>
      <c r="BE839" s="63"/>
      <c r="BF839" s="63"/>
      <c r="BG839" s="63"/>
      <c r="BH839" s="63"/>
      <c r="BI839" s="63"/>
      <c r="BJ839" s="63"/>
      <c r="BK839" s="63"/>
      <c r="BL839" s="63"/>
    </row>
    <row r="840" spans="1:64" ht="15.75" customHeight="1" x14ac:dyDescent="0.2">
      <c r="A840" s="63"/>
      <c r="B840" s="63"/>
      <c r="C840" s="63"/>
      <c r="D840" s="63"/>
      <c r="E840" s="63"/>
      <c r="F840" s="63"/>
      <c r="G840" s="63"/>
      <c r="H840" s="63"/>
      <c r="I840" s="63"/>
      <c r="J840" s="63"/>
      <c r="K840" s="63"/>
      <c r="L840" s="63"/>
      <c r="M840" s="63"/>
      <c r="N840" s="63"/>
      <c r="O840" s="63"/>
      <c r="P840" s="63"/>
      <c r="Q840" s="63"/>
      <c r="R840" s="63"/>
      <c r="S840" s="63"/>
      <c r="T840" s="63"/>
      <c r="U840" s="63"/>
      <c r="V840" s="63"/>
      <c r="W840" s="63"/>
      <c r="X840" s="63"/>
      <c r="Y840" s="63"/>
      <c r="Z840" s="63"/>
      <c r="AA840" s="63"/>
      <c r="AB840" s="63"/>
      <c r="AC840" s="63"/>
      <c r="AD840" s="63"/>
      <c r="AE840" s="63"/>
      <c r="AF840" s="63"/>
      <c r="AG840" s="63"/>
      <c r="AH840" s="63"/>
      <c r="AI840" s="63"/>
      <c r="AJ840" s="63"/>
      <c r="AK840" s="63"/>
      <c r="AL840" s="63"/>
      <c r="AM840" s="63"/>
      <c r="AN840" s="63"/>
      <c r="AO840" s="63"/>
      <c r="AP840" s="63"/>
      <c r="AQ840" s="63"/>
      <c r="AR840" s="63"/>
      <c r="AS840" s="63"/>
      <c r="AT840" s="63"/>
      <c r="AU840" s="63"/>
      <c r="AV840" s="63"/>
      <c r="AW840" s="63"/>
      <c r="AX840" s="63"/>
      <c r="AY840" s="63"/>
      <c r="AZ840" s="63"/>
      <c r="BA840" s="63"/>
      <c r="BB840" s="63"/>
      <c r="BC840" s="63"/>
      <c r="BD840" s="63"/>
      <c r="BE840" s="63"/>
      <c r="BF840" s="63"/>
      <c r="BG840" s="63"/>
      <c r="BH840" s="63"/>
      <c r="BI840" s="63"/>
      <c r="BJ840" s="63"/>
      <c r="BK840" s="63"/>
      <c r="BL840" s="63"/>
    </row>
    <row r="841" spans="1:64" ht="15.75" customHeight="1" x14ac:dyDescent="0.2">
      <c r="A841" s="63"/>
      <c r="B841" s="63"/>
      <c r="C841" s="63"/>
      <c r="D841" s="63"/>
      <c r="E841" s="63"/>
      <c r="F841" s="63"/>
      <c r="G841" s="63"/>
      <c r="H841" s="63"/>
      <c r="I841" s="63"/>
      <c r="J841" s="63"/>
      <c r="K841" s="63"/>
      <c r="L841" s="63"/>
      <c r="M841" s="63"/>
      <c r="N841" s="63"/>
      <c r="O841" s="63"/>
      <c r="P841" s="63"/>
      <c r="Q841" s="63"/>
      <c r="R841" s="63"/>
      <c r="S841" s="63"/>
      <c r="T841" s="63"/>
      <c r="U841" s="63"/>
      <c r="V841" s="63"/>
      <c r="W841" s="63"/>
      <c r="X841" s="63"/>
      <c r="Y841" s="63"/>
      <c r="Z841" s="63"/>
      <c r="AA841" s="63"/>
      <c r="AB841" s="63"/>
      <c r="AC841" s="63"/>
      <c r="AD841" s="63"/>
      <c r="AE841" s="63"/>
      <c r="AF841" s="63"/>
      <c r="AG841" s="63"/>
      <c r="AH841" s="63"/>
      <c r="AI841" s="63"/>
      <c r="AJ841" s="63"/>
      <c r="AK841" s="63"/>
      <c r="AL841" s="63"/>
      <c r="AM841" s="63"/>
      <c r="AN841" s="63"/>
      <c r="AO841" s="63"/>
      <c r="AP841" s="63"/>
      <c r="AQ841" s="63"/>
      <c r="AR841" s="63"/>
      <c r="AS841" s="63"/>
      <c r="AT841" s="63"/>
      <c r="AU841" s="63"/>
      <c r="AV841" s="63"/>
      <c r="AW841" s="63"/>
      <c r="AX841" s="63"/>
      <c r="AY841" s="63"/>
      <c r="AZ841" s="63"/>
      <c r="BA841" s="63"/>
      <c r="BB841" s="63"/>
      <c r="BC841" s="63"/>
      <c r="BD841" s="63"/>
      <c r="BE841" s="63"/>
      <c r="BF841" s="63"/>
      <c r="BG841" s="63"/>
      <c r="BH841" s="63"/>
      <c r="BI841" s="63"/>
      <c r="BJ841" s="63"/>
      <c r="BK841" s="63"/>
      <c r="BL841" s="63"/>
    </row>
    <row r="842" spans="1:64" ht="15.75" customHeight="1" x14ac:dyDescent="0.2">
      <c r="A842" s="63"/>
      <c r="B842" s="63"/>
      <c r="C842" s="63"/>
      <c r="D842" s="63"/>
      <c r="E842" s="63"/>
      <c r="F842" s="63"/>
      <c r="G842" s="63"/>
      <c r="H842" s="63"/>
      <c r="I842" s="63"/>
      <c r="J842" s="63"/>
      <c r="K842" s="63"/>
      <c r="L842" s="63"/>
      <c r="M842" s="63"/>
      <c r="N842" s="63"/>
      <c r="O842" s="63"/>
      <c r="P842" s="63"/>
      <c r="Q842" s="63"/>
      <c r="R842" s="63"/>
      <c r="S842" s="63"/>
      <c r="T842" s="63"/>
      <c r="U842" s="63"/>
      <c r="V842" s="63"/>
      <c r="W842" s="63"/>
      <c r="X842" s="63"/>
      <c r="Y842" s="63"/>
      <c r="Z842" s="63"/>
      <c r="AA842" s="63"/>
      <c r="AB842" s="63"/>
      <c r="AC842" s="63"/>
      <c r="AD842" s="63"/>
      <c r="AE842" s="63"/>
      <c r="AF842" s="63"/>
      <c r="AG842" s="63"/>
      <c r="AH842" s="63"/>
      <c r="AI842" s="63"/>
      <c r="AJ842" s="63"/>
      <c r="AK842" s="63"/>
      <c r="AL842" s="63"/>
      <c r="AM842" s="63"/>
      <c r="AN842" s="63"/>
      <c r="AO842" s="63"/>
      <c r="AP842" s="63"/>
      <c r="AQ842" s="63"/>
      <c r="AR842" s="63"/>
      <c r="AS842" s="63"/>
      <c r="AT842" s="63"/>
      <c r="AU842" s="63"/>
      <c r="AV842" s="63"/>
      <c r="AW842" s="63"/>
      <c r="AX842" s="63"/>
      <c r="AY842" s="63"/>
      <c r="AZ842" s="63"/>
      <c r="BA842" s="63"/>
      <c r="BB842" s="63"/>
      <c r="BC842" s="63"/>
      <c r="BD842" s="63"/>
      <c r="BE842" s="63"/>
      <c r="BF842" s="63"/>
      <c r="BG842" s="63"/>
      <c r="BH842" s="63"/>
      <c r="BI842" s="63"/>
      <c r="BJ842" s="63"/>
      <c r="BK842" s="63"/>
      <c r="BL842" s="63"/>
    </row>
    <row r="843" spans="1:64" ht="15.75" customHeight="1" x14ac:dyDescent="0.2">
      <c r="A843" s="63"/>
      <c r="B843" s="63"/>
      <c r="C843" s="63"/>
      <c r="D843" s="63"/>
      <c r="E843" s="63"/>
      <c r="F843" s="63"/>
      <c r="G843" s="63"/>
      <c r="H843" s="63"/>
      <c r="I843" s="63"/>
      <c r="J843" s="63"/>
      <c r="K843" s="63"/>
      <c r="L843" s="63"/>
      <c r="M843" s="63"/>
      <c r="N843" s="63"/>
      <c r="O843" s="63"/>
      <c r="P843" s="63"/>
      <c r="Q843" s="63"/>
      <c r="R843" s="63"/>
      <c r="S843" s="63"/>
      <c r="T843" s="63"/>
      <c r="U843" s="63"/>
      <c r="V843" s="63"/>
      <c r="W843" s="63"/>
      <c r="X843" s="63"/>
      <c r="Y843" s="63"/>
      <c r="Z843" s="63"/>
      <c r="AA843" s="63"/>
      <c r="AB843" s="63"/>
      <c r="AC843" s="63"/>
      <c r="AD843" s="63"/>
      <c r="AE843" s="63"/>
      <c r="AF843" s="63"/>
      <c r="AG843" s="63"/>
      <c r="AH843" s="63"/>
      <c r="AI843" s="63"/>
      <c r="AJ843" s="63"/>
      <c r="AK843" s="63"/>
      <c r="AL843" s="63"/>
      <c r="AM843" s="63"/>
      <c r="AN843" s="63"/>
      <c r="AO843" s="63"/>
      <c r="AP843" s="63"/>
      <c r="AQ843" s="63"/>
      <c r="AR843" s="63"/>
      <c r="AS843" s="63"/>
      <c r="AT843" s="63"/>
      <c r="AU843" s="63"/>
      <c r="AV843" s="63"/>
      <c r="AW843" s="63"/>
      <c r="AX843" s="63"/>
      <c r="AY843" s="63"/>
      <c r="AZ843" s="63"/>
      <c r="BA843" s="63"/>
      <c r="BB843" s="63"/>
      <c r="BC843" s="63"/>
      <c r="BD843" s="63"/>
      <c r="BE843" s="63"/>
      <c r="BF843" s="63"/>
      <c r="BG843" s="63"/>
      <c r="BH843" s="63"/>
      <c r="BI843" s="63"/>
      <c r="BJ843" s="63"/>
      <c r="BK843" s="63"/>
      <c r="BL843" s="63"/>
    </row>
    <row r="844" spans="1:64" ht="15.75" customHeight="1" x14ac:dyDescent="0.2">
      <c r="A844" s="63"/>
      <c r="B844" s="63"/>
      <c r="C844" s="63"/>
      <c r="D844" s="63"/>
      <c r="E844" s="63"/>
      <c r="F844" s="63"/>
      <c r="G844" s="63"/>
      <c r="H844" s="63"/>
      <c r="I844" s="63"/>
      <c r="J844" s="63"/>
      <c r="K844" s="63"/>
      <c r="L844" s="63"/>
      <c r="M844" s="63"/>
      <c r="N844" s="63"/>
      <c r="O844" s="63"/>
      <c r="P844" s="63"/>
      <c r="Q844" s="63"/>
      <c r="R844" s="63"/>
      <c r="S844" s="63"/>
      <c r="T844" s="63"/>
      <c r="U844" s="63"/>
      <c r="V844" s="63"/>
      <c r="W844" s="63"/>
      <c r="X844" s="63"/>
      <c r="Y844" s="63"/>
      <c r="Z844" s="63"/>
      <c r="AA844" s="63"/>
      <c r="AB844" s="63"/>
      <c r="AC844" s="63"/>
      <c r="AD844" s="63"/>
      <c r="AE844" s="63"/>
      <c r="AF844" s="63"/>
      <c r="AG844" s="63"/>
      <c r="AH844" s="63"/>
      <c r="AI844" s="63"/>
      <c r="AJ844" s="63"/>
      <c r="AK844" s="63"/>
      <c r="AL844" s="63"/>
      <c r="AM844" s="63"/>
      <c r="AN844" s="63"/>
      <c r="AO844" s="63"/>
      <c r="AP844" s="63"/>
      <c r="AQ844" s="63"/>
      <c r="AR844" s="63"/>
      <c r="AS844" s="63"/>
      <c r="AT844" s="63"/>
      <c r="AU844" s="63"/>
      <c r="AV844" s="63"/>
      <c r="AW844" s="63"/>
      <c r="AX844" s="63"/>
      <c r="AY844" s="63"/>
      <c r="AZ844" s="63"/>
      <c r="BA844" s="63"/>
      <c r="BB844" s="63"/>
      <c r="BC844" s="63"/>
      <c r="BD844" s="63"/>
      <c r="BE844" s="63"/>
      <c r="BF844" s="63"/>
      <c r="BG844" s="63"/>
      <c r="BH844" s="63"/>
      <c r="BI844" s="63"/>
      <c r="BJ844" s="63"/>
      <c r="BK844" s="63"/>
      <c r="BL844" s="63"/>
    </row>
    <row r="845" spans="1:64" ht="15.75" customHeight="1" x14ac:dyDescent="0.2">
      <c r="A845" s="63"/>
      <c r="B845" s="63"/>
      <c r="C845" s="63"/>
      <c r="D845" s="63"/>
      <c r="E845" s="63"/>
      <c r="F845" s="63"/>
      <c r="G845" s="63"/>
      <c r="H845" s="63"/>
      <c r="I845" s="63"/>
      <c r="J845" s="63"/>
      <c r="K845" s="63"/>
      <c r="L845" s="63"/>
      <c r="M845" s="63"/>
      <c r="N845" s="63"/>
      <c r="O845" s="63"/>
      <c r="P845" s="63"/>
      <c r="Q845" s="63"/>
      <c r="R845" s="63"/>
      <c r="S845" s="63"/>
      <c r="T845" s="63"/>
      <c r="U845" s="63"/>
      <c r="V845" s="63"/>
      <c r="W845" s="63"/>
      <c r="X845" s="63"/>
      <c r="Y845" s="63"/>
      <c r="Z845" s="63"/>
      <c r="AA845" s="63"/>
      <c r="AB845" s="63"/>
      <c r="AC845" s="63"/>
      <c r="AD845" s="63"/>
      <c r="AE845" s="63"/>
      <c r="AF845" s="63"/>
      <c r="AG845" s="63"/>
      <c r="AH845" s="63"/>
      <c r="AI845" s="63"/>
      <c r="AJ845" s="63"/>
      <c r="AK845" s="63"/>
      <c r="AL845" s="63"/>
      <c r="AM845" s="63"/>
      <c r="AN845" s="63"/>
      <c r="AO845" s="63"/>
      <c r="AP845" s="63"/>
      <c r="AQ845" s="63"/>
      <c r="AR845" s="63"/>
      <c r="AS845" s="63"/>
      <c r="AT845" s="63"/>
      <c r="AU845" s="63"/>
      <c r="AV845" s="63"/>
      <c r="AW845" s="63"/>
      <c r="AX845" s="63"/>
      <c r="AY845" s="63"/>
      <c r="AZ845" s="63"/>
      <c r="BA845" s="63"/>
      <c r="BB845" s="63"/>
      <c r="BC845" s="63"/>
      <c r="BD845" s="63"/>
      <c r="BE845" s="63"/>
      <c r="BF845" s="63"/>
      <c r="BG845" s="63"/>
      <c r="BH845" s="63"/>
      <c r="BI845" s="63"/>
      <c r="BJ845" s="63"/>
      <c r="BK845" s="63"/>
      <c r="BL845" s="63"/>
    </row>
    <row r="846" spans="1:64" ht="15.75" customHeight="1" x14ac:dyDescent="0.2">
      <c r="A846" s="63"/>
      <c r="B846" s="63"/>
      <c r="C846" s="63"/>
      <c r="D846" s="63"/>
      <c r="E846" s="63"/>
      <c r="F846" s="63"/>
      <c r="G846" s="63"/>
      <c r="H846" s="63"/>
      <c r="I846" s="63"/>
      <c r="J846" s="63"/>
      <c r="K846" s="63"/>
      <c r="L846" s="63"/>
      <c r="M846" s="63"/>
      <c r="N846" s="63"/>
      <c r="O846" s="63"/>
      <c r="P846" s="63"/>
      <c r="Q846" s="63"/>
      <c r="R846" s="63"/>
      <c r="S846" s="63"/>
      <c r="T846" s="63"/>
      <c r="U846" s="63"/>
      <c r="V846" s="63"/>
      <c r="W846" s="63"/>
      <c r="X846" s="63"/>
      <c r="Y846" s="63"/>
      <c r="Z846" s="63"/>
      <c r="AA846" s="63"/>
      <c r="AB846" s="63"/>
      <c r="AC846" s="63"/>
      <c r="AD846" s="63"/>
      <c r="AE846" s="63"/>
      <c r="AF846" s="63"/>
      <c r="AG846" s="63"/>
      <c r="AH846" s="63"/>
      <c r="AI846" s="63"/>
      <c r="AJ846" s="63"/>
      <c r="AK846" s="63"/>
      <c r="AL846" s="63"/>
      <c r="AM846" s="63"/>
      <c r="AN846" s="63"/>
      <c r="AO846" s="63"/>
      <c r="AP846" s="63"/>
      <c r="AQ846" s="63"/>
      <c r="AR846" s="63"/>
      <c r="AS846" s="63"/>
      <c r="AT846" s="63"/>
      <c r="AU846" s="63"/>
      <c r="AV846" s="63"/>
      <c r="AW846" s="63"/>
      <c r="AX846" s="63"/>
      <c r="AY846" s="63"/>
      <c r="AZ846" s="63"/>
      <c r="BA846" s="63"/>
      <c r="BB846" s="63"/>
      <c r="BC846" s="63"/>
      <c r="BD846" s="63"/>
      <c r="BE846" s="63"/>
      <c r="BF846" s="63"/>
      <c r="BG846" s="63"/>
      <c r="BH846" s="63"/>
      <c r="BI846" s="63"/>
      <c r="BJ846" s="63"/>
      <c r="BK846" s="63"/>
      <c r="BL846" s="63"/>
    </row>
    <row r="847" spans="1:64" ht="15.75" customHeight="1" x14ac:dyDescent="0.2">
      <c r="A847" s="63"/>
      <c r="B847" s="63"/>
      <c r="C847" s="63"/>
      <c r="D847" s="63"/>
      <c r="E847" s="63"/>
      <c r="F847" s="63"/>
      <c r="G847" s="63"/>
      <c r="H847" s="63"/>
      <c r="I847" s="63"/>
      <c r="J847" s="63"/>
      <c r="K847" s="63"/>
      <c r="L847" s="63"/>
      <c r="M847" s="63"/>
      <c r="N847" s="63"/>
      <c r="O847" s="63"/>
      <c r="P847" s="63"/>
      <c r="Q847" s="63"/>
      <c r="R847" s="63"/>
      <c r="S847" s="63"/>
      <c r="T847" s="63"/>
      <c r="U847" s="63"/>
      <c r="V847" s="63"/>
      <c r="W847" s="63"/>
      <c r="X847" s="63"/>
      <c r="Y847" s="63"/>
      <c r="Z847" s="63"/>
      <c r="AA847" s="63"/>
      <c r="AB847" s="63"/>
      <c r="AC847" s="63"/>
      <c r="AD847" s="63"/>
      <c r="AE847" s="63"/>
      <c r="AF847" s="63"/>
      <c r="AG847" s="63"/>
      <c r="AH847" s="63"/>
      <c r="AI847" s="63"/>
      <c r="AJ847" s="63"/>
      <c r="AK847" s="63"/>
      <c r="AL847" s="63"/>
      <c r="AM847" s="63"/>
      <c r="AN847" s="63"/>
      <c r="AO847" s="63"/>
      <c r="AP847" s="63"/>
      <c r="AQ847" s="63"/>
      <c r="AR847" s="63"/>
      <c r="AS847" s="63"/>
      <c r="AT847" s="63"/>
      <c r="AU847" s="63"/>
      <c r="AV847" s="63"/>
      <c r="AW847" s="63"/>
      <c r="AX847" s="63"/>
      <c r="AY847" s="63"/>
      <c r="AZ847" s="63"/>
      <c r="BA847" s="63"/>
      <c r="BB847" s="63"/>
      <c r="BC847" s="63"/>
      <c r="BD847" s="63"/>
      <c r="BE847" s="63"/>
      <c r="BF847" s="63"/>
      <c r="BG847" s="63"/>
      <c r="BH847" s="63"/>
      <c r="BI847" s="63"/>
      <c r="BJ847" s="63"/>
      <c r="BK847" s="63"/>
      <c r="BL847" s="63"/>
    </row>
    <row r="848" spans="1:64" ht="15.75" customHeight="1" x14ac:dyDescent="0.2">
      <c r="A848" s="63"/>
      <c r="B848" s="63"/>
      <c r="C848" s="63"/>
      <c r="D848" s="63"/>
      <c r="E848" s="63"/>
      <c r="F848" s="63"/>
      <c r="G848" s="63"/>
      <c r="H848" s="63"/>
      <c r="I848" s="63"/>
      <c r="J848" s="63"/>
      <c r="K848" s="63"/>
      <c r="L848" s="63"/>
      <c r="M848" s="63"/>
      <c r="N848" s="63"/>
      <c r="O848" s="63"/>
      <c r="P848" s="63"/>
      <c r="Q848" s="63"/>
      <c r="R848" s="63"/>
      <c r="S848" s="63"/>
      <c r="T848" s="63"/>
      <c r="U848" s="63"/>
      <c r="V848" s="63"/>
      <c r="W848" s="63"/>
      <c r="X848" s="63"/>
      <c r="Y848" s="63"/>
      <c r="Z848" s="63"/>
      <c r="AA848" s="63"/>
      <c r="AB848" s="63"/>
      <c r="AC848" s="63"/>
      <c r="AD848" s="63"/>
      <c r="AE848" s="63"/>
      <c r="AF848" s="63"/>
      <c r="AG848" s="63"/>
      <c r="AH848" s="63"/>
      <c r="AI848" s="63"/>
      <c r="AJ848" s="63"/>
      <c r="AK848" s="63"/>
      <c r="AL848" s="63"/>
      <c r="AM848" s="63"/>
      <c r="AN848" s="63"/>
      <c r="AO848" s="63"/>
      <c r="AP848" s="63"/>
      <c r="AQ848" s="63"/>
      <c r="AR848" s="63"/>
      <c r="AS848" s="63"/>
      <c r="AT848" s="63"/>
      <c r="AU848" s="63"/>
      <c r="AV848" s="63"/>
      <c r="AW848" s="63"/>
      <c r="AX848" s="63"/>
      <c r="AY848" s="63"/>
      <c r="AZ848" s="63"/>
      <c r="BA848" s="63"/>
      <c r="BB848" s="63"/>
      <c r="BC848" s="63"/>
      <c r="BD848" s="63"/>
      <c r="BE848" s="63"/>
      <c r="BF848" s="63"/>
      <c r="BG848" s="63"/>
      <c r="BH848" s="63"/>
      <c r="BI848" s="63"/>
      <c r="BJ848" s="63"/>
      <c r="BK848" s="63"/>
      <c r="BL848" s="63"/>
    </row>
    <row r="849" spans="1:64" ht="15.75" customHeight="1" x14ac:dyDescent="0.2">
      <c r="A849" s="63"/>
      <c r="B849" s="63"/>
      <c r="C849" s="63"/>
      <c r="D849" s="63"/>
      <c r="E849" s="63"/>
      <c r="F849" s="63"/>
      <c r="G849" s="63"/>
      <c r="H849" s="63"/>
      <c r="I849" s="63"/>
      <c r="J849" s="63"/>
      <c r="K849" s="63"/>
      <c r="L849" s="63"/>
      <c r="M849" s="63"/>
      <c r="N849" s="63"/>
      <c r="O849" s="63"/>
      <c r="P849" s="63"/>
      <c r="Q849" s="63"/>
      <c r="R849" s="63"/>
      <c r="S849" s="63"/>
      <c r="T849" s="63"/>
      <c r="U849" s="63"/>
      <c r="V849" s="63"/>
      <c r="W849" s="63"/>
      <c r="X849" s="63"/>
      <c r="Y849" s="63"/>
      <c r="Z849" s="63"/>
      <c r="AA849" s="63"/>
      <c r="AB849" s="63"/>
      <c r="AC849" s="63"/>
      <c r="AD849" s="63"/>
      <c r="AE849" s="63"/>
      <c r="AF849" s="63"/>
      <c r="AG849" s="63"/>
      <c r="AH849" s="63"/>
      <c r="AI849" s="63"/>
      <c r="AJ849" s="63"/>
      <c r="AK849" s="63"/>
      <c r="AL849" s="63"/>
      <c r="AM849" s="63"/>
      <c r="AN849" s="63"/>
      <c r="AO849" s="63"/>
      <c r="AP849" s="63"/>
      <c r="AQ849" s="63"/>
      <c r="AR849" s="63"/>
      <c r="AS849" s="63"/>
      <c r="AT849" s="63"/>
      <c r="AU849" s="63"/>
      <c r="AV849" s="63"/>
      <c r="AW849" s="63"/>
      <c r="AX849" s="63"/>
      <c r="AY849" s="63"/>
      <c r="AZ849" s="63"/>
      <c r="BA849" s="63"/>
      <c r="BB849" s="63"/>
      <c r="BC849" s="63"/>
      <c r="BD849" s="63"/>
      <c r="BE849" s="63"/>
      <c r="BF849" s="63"/>
      <c r="BG849" s="63"/>
      <c r="BH849" s="63"/>
      <c r="BI849" s="63"/>
      <c r="BJ849" s="63"/>
      <c r="BK849" s="63"/>
      <c r="BL849" s="63"/>
    </row>
    <row r="850" spans="1:64" ht="15.75" customHeight="1" x14ac:dyDescent="0.2">
      <c r="A850" s="63"/>
      <c r="B850" s="63"/>
      <c r="C850" s="63"/>
      <c r="D850" s="63"/>
      <c r="E850" s="63"/>
      <c r="F850" s="63"/>
      <c r="G850" s="63"/>
      <c r="H850" s="63"/>
      <c r="I850" s="63"/>
      <c r="J850" s="63"/>
      <c r="K850" s="63"/>
      <c r="L850" s="63"/>
      <c r="M850" s="63"/>
      <c r="N850" s="63"/>
      <c r="O850" s="63"/>
      <c r="P850" s="63"/>
      <c r="Q850" s="63"/>
      <c r="R850" s="63"/>
      <c r="S850" s="63"/>
      <c r="T850" s="63"/>
      <c r="U850" s="63"/>
      <c r="V850" s="63"/>
      <c r="W850" s="63"/>
      <c r="X850" s="63"/>
      <c r="Y850" s="63"/>
      <c r="Z850" s="63"/>
      <c r="AA850" s="63"/>
      <c r="AB850" s="63"/>
      <c r="AC850" s="63"/>
      <c r="AD850" s="63"/>
      <c r="AE850" s="63"/>
      <c r="AF850" s="63"/>
      <c r="AG850" s="63"/>
      <c r="AH850" s="63"/>
      <c r="AI850" s="63"/>
      <c r="AJ850" s="63"/>
      <c r="AK850" s="63"/>
      <c r="AL850" s="63"/>
      <c r="AM850" s="63"/>
      <c r="AN850" s="63"/>
      <c r="AO850" s="63"/>
      <c r="AP850" s="63"/>
      <c r="AQ850" s="63"/>
      <c r="AR850" s="63"/>
      <c r="AS850" s="63"/>
      <c r="AT850" s="63"/>
      <c r="AU850" s="63"/>
      <c r="AV850" s="63"/>
      <c r="AW850" s="63"/>
      <c r="AX850" s="63"/>
      <c r="AY850" s="63"/>
      <c r="AZ850" s="63"/>
      <c r="BA850" s="63"/>
      <c r="BB850" s="63"/>
      <c r="BC850" s="63"/>
      <c r="BD850" s="63"/>
      <c r="BE850" s="63"/>
      <c r="BF850" s="63"/>
      <c r="BG850" s="63"/>
      <c r="BH850" s="63"/>
      <c r="BI850" s="63"/>
      <c r="BJ850" s="63"/>
      <c r="BK850" s="63"/>
      <c r="BL850" s="63"/>
    </row>
    <row r="851" spans="1:64" ht="15.75" customHeight="1" x14ac:dyDescent="0.2">
      <c r="A851" s="63"/>
      <c r="B851" s="63"/>
      <c r="C851" s="63"/>
      <c r="D851" s="63"/>
      <c r="E851" s="63"/>
      <c r="F851" s="63"/>
      <c r="G851" s="63"/>
      <c r="H851" s="63"/>
      <c r="I851" s="63"/>
      <c r="J851" s="63"/>
      <c r="K851" s="63"/>
      <c r="L851" s="63"/>
      <c r="M851" s="63"/>
      <c r="N851" s="63"/>
      <c r="O851" s="63"/>
      <c r="P851" s="63"/>
      <c r="Q851" s="63"/>
      <c r="R851" s="63"/>
      <c r="S851" s="63"/>
      <c r="T851" s="63"/>
      <c r="U851" s="63"/>
      <c r="V851" s="63"/>
      <c r="W851" s="63"/>
      <c r="X851" s="63"/>
      <c r="Y851" s="63"/>
      <c r="Z851" s="63"/>
      <c r="AA851" s="63"/>
      <c r="AB851" s="63"/>
      <c r="AC851" s="63"/>
      <c r="AD851" s="63"/>
      <c r="AE851" s="63"/>
      <c r="AF851" s="63"/>
      <c r="AG851" s="63"/>
      <c r="AH851" s="63"/>
      <c r="AI851" s="63"/>
      <c r="AJ851" s="63"/>
      <c r="AK851" s="63"/>
      <c r="AL851" s="63"/>
      <c r="AM851" s="63"/>
      <c r="AN851" s="63"/>
      <c r="AO851" s="63"/>
      <c r="AP851" s="63"/>
      <c r="AQ851" s="63"/>
      <c r="AR851" s="63"/>
      <c r="AS851" s="63"/>
      <c r="AT851" s="63"/>
      <c r="AU851" s="63"/>
      <c r="AV851" s="63"/>
      <c r="AW851" s="63"/>
      <c r="AX851" s="63"/>
      <c r="AY851" s="63"/>
      <c r="AZ851" s="63"/>
      <c r="BA851" s="63"/>
      <c r="BB851" s="63"/>
      <c r="BC851" s="63"/>
      <c r="BD851" s="63"/>
      <c r="BE851" s="63"/>
      <c r="BF851" s="63"/>
      <c r="BG851" s="63"/>
      <c r="BH851" s="63"/>
      <c r="BI851" s="63"/>
      <c r="BJ851" s="63"/>
      <c r="BK851" s="63"/>
      <c r="BL851" s="63"/>
    </row>
    <row r="852" spans="1:64" ht="15.75" customHeight="1" x14ac:dyDescent="0.2">
      <c r="A852" s="63"/>
      <c r="B852" s="63"/>
      <c r="C852" s="63"/>
      <c r="D852" s="63"/>
      <c r="E852" s="63"/>
      <c r="F852" s="63"/>
      <c r="G852" s="63"/>
      <c r="H852" s="63"/>
      <c r="I852" s="63"/>
      <c r="J852" s="63"/>
      <c r="K852" s="63"/>
      <c r="L852" s="63"/>
      <c r="M852" s="63"/>
      <c r="N852" s="63"/>
      <c r="O852" s="63"/>
      <c r="P852" s="63"/>
      <c r="Q852" s="63"/>
      <c r="R852" s="63"/>
      <c r="S852" s="63"/>
      <c r="T852" s="63"/>
      <c r="U852" s="63"/>
      <c r="V852" s="63"/>
      <c r="W852" s="63"/>
      <c r="X852" s="63"/>
      <c r="Y852" s="63"/>
      <c r="Z852" s="63"/>
      <c r="AA852" s="63"/>
      <c r="AB852" s="63"/>
      <c r="AC852" s="63"/>
      <c r="AD852" s="63"/>
      <c r="AE852" s="63"/>
      <c r="AF852" s="63"/>
      <c r="AG852" s="63"/>
      <c r="AH852" s="63"/>
      <c r="AI852" s="63"/>
      <c r="AJ852" s="63"/>
      <c r="AK852" s="63"/>
      <c r="AL852" s="63"/>
      <c r="AM852" s="63"/>
      <c r="AN852" s="63"/>
      <c r="AO852" s="63"/>
      <c r="AP852" s="63"/>
      <c r="AQ852" s="63"/>
      <c r="AR852" s="63"/>
      <c r="AS852" s="63"/>
      <c r="AT852" s="63"/>
      <c r="AU852" s="63"/>
      <c r="AV852" s="63"/>
      <c r="AW852" s="63"/>
      <c r="AX852" s="63"/>
      <c r="AY852" s="63"/>
      <c r="AZ852" s="63"/>
      <c r="BA852" s="63"/>
      <c r="BB852" s="63"/>
      <c r="BC852" s="63"/>
      <c r="BD852" s="63"/>
      <c r="BE852" s="63"/>
      <c r="BF852" s="63"/>
      <c r="BG852" s="63"/>
      <c r="BH852" s="63"/>
      <c r="BI852" s="63"/>
      <c r="BJ852" s="63"/>
      <c r="BK852" s="63"/>
      <c r="BL852" s="63"/>
    </row>
    <row r="853" spans="1:64" ht="15.75" customHeight="1" x14ac:dyDescent="0.2">
      <c r="A853" s="63"/>
      <c r="B853" s="63"/>
      <c r="C853" s="63"/>
      <c r="D853" s="63"/>
      <c r="E853" s="63"/>
      <c r="F853" s="63"/>
      <c r="G853" s="63"/>
      <c r="H853" s="63"/>
      <c r="I853" s="63"/>
      <c r="J853" s="63"/>
      <c r="K853" s="63"/>
      <c r="L853" s="63"/>
      <c r="M853" s="63"/>
      <c r="N853" s="63"/>
      <c r="O853" s="63"/>
      <c r="P853" s="63"/>
      <c r="Q853" s="63"/>
      <c r="R853" s="63"/>
      <c r="S853" s="63"/>
      <c r="T853" s="63"/>
      <c r="U853" s="63"/>
      <c r="V853" s="63"/>
      <c r="W853" s="63"/>
      <c r="X853" s="63"/>
      <c r="Y853" s="63"/>
      <c r="Z853" s="63"/>
      <c r="AA853" s="63"/>
      <c r="AB853" s="63"/>
      <c r="AC853" s="63"/>
      <c r="AD853" s="63"/>
      <c r="AE853" s="63"/>
      <c r="AF853" s="63"/>
      <c r="AG853" s="63"/>
      <c r="AH853" s="63"/>
      <c r="AI853" s="63"/>
      <c r="AJ853" s="63"/>
      <c r="AK853" s="63"/>
      <c r="AL853" s="63"/>
      <c r="AM853" s="63"/>
      <c r="AN853" s="63"/>
      <c r="AO853" s="63"/>
      <c r="AP853" s="63"/>
      <c r="AQ853" s="63"/>
      <c r="AR853" s="63"/>
      <c r="AS853" s="63"/>
      <c r="AT853" s="63"/>
      <c r="AU853" s="63"/>
      <c r="AV853" s="63"/>
      <c r="AW853" s="63"/>
      <c r="AX853" s="63"/>
      <c r="AY853" s="63"/>
      <c r="AZ853" s="63"/>
      <c r="BA853" s="63"/>
      <c r="BB853" s="63"/>
      <c r="BC853" s="63"/>
      <c r="BD853" s="63"/>
      <c r="BE853" s="63"/>
      <c r="BF853" s="63"/>
      <c r="BG853" s="63"/>
      <c r="BH853" s="63"/>
      <c r="BI853" s="63"/>
      <c r="BJ853" s="63"/>
      <c r="BK853" s="63"/>
      <c r="BL853" s="63"/>
    </row>
    <row r="854" spans="1:64" ht="15.75" customHeight="1" x14ac:dyDescent="0.2">
      <c r="A854" s="63"/>
      <c r="B854" s="63"/>
      <c r="C854" s="63"/>
      <c r="D854" s="63"/>
      <c r="E854" s="63"/>
      <c r="F854" s="63"/>
      <c r="G854" s="63"/>
      <c r="H854" s="63"/>
      <c r="I854" s="63"/>
      <c r="J854" s="63"/>
      <c r="K854" s="63"/>
      <c r="L854" s="63"/>
      <c r="M854" s="63"/>
      <c r="N854" s="63"/>
      <c r="O854" s="63"/>
      <c r="P854" s="63"/>
      <c r="Q854" s="63"/>
      <c r="R854" s="63"/>
      <c r="S854" s="63"/>
      <c r="T854" s="63"/>
      <c r="U854" s="63"/>
      <c r="V854" s="63"/>
      <c r="W854" s="63"/>
      <c r="X854" s="63"/>
      <c r="Y854" s="63"/>
      <c r="Z854" s="63"/>
      <c r="AA854" s="63"/>
      <c r="AB854" s="63"/>
      <c r="AC854" s="63"/>
      <c r="AD854" s="63"/>
      <c r="AE854" s="63"/>
      <c r="AF854" s="63"/>
      <c r="AG854" s="63"/>
      <c r="AH854" s="63"/>
      <c r="AI854" s="63"/>
      <c r="AJ854" s="63"/>
      <c r="AK854" s="63"/>
      <c r="AL854" s="63"/>
      <c r="AM854" s="63"/>
      <c r="AN854" s="63"/>
      <c r="AO854" s="63"/>
      <c r="AP854" s="63"/>
      <c r="AQ854" s="63"/>
      <c r="AR854" s="63"/>
      <c r="AS854" s="63"/>
      <c r="AT854" s="63"/>
      <c r="AU854" s="63"/>
      <c r="AV854" s="63"/>
      <c r="AW854" s="63"/>
      <c r="AX854" s="63"/>
      <c r="AY854" s="63"/>
      <c r="AZ854" s="63"/>
      <c r="BA854" s="63"/>
      <c r="BB854" s="63"/>
      <c r="BC854" s="63"/>
      <c r="BD854" s="63"/>
      <c r="BE854" s="63"/>
      <c r="BF854" s="63"/>
      <c r="BG854" s="63"/>
      <c r="BH854" s="63"/>
      <c r="BI854" s="63"/>
      <c r="BJ854" s="63"/>
      <c r="BK854" s="63"/>
      <c r="BL854" s="63"/>
    </row>
    <row r="855" spans="1:64" ht="15.75" customHeight="1" x14ac:dyDescent="0.2">
      <c r="A855" s="63"/>
      <c r="B855" s="63"/>
      <c r="C855" s="63"/>
      <c r="D855" s="63"/>
      <c r="E855" s="63"/>
      <c r="F855" s="63"/>
      <c r="G855" s="63"/>
      <c r="H855" s="63"/>
      <c r="I855" s="63"/>
      <c r="J855" s="63"/>
      <c r="K855" s="63"/>
      <c r="L855" s="63"/>
      <c r="M855" s="63"/>
      <c r="N855" s="63"/>
      <c r="O855" s="63"/>
      <c r="P855" s="63"/>
      <c r="Q855" s="63"/>
      <c r="R855" s="63"/>
      <c r="S855" s="63"/>
      <c r="T855" s="63"/>
      <c r="U855" s="63"/>
      <c r="V855" s="63"/>
      <c r="W855" s="63"/>
      <c r="X855" s="63"/>
      <c r="Y855" s="63"/>
      <c r="Z855" s="63"/>
      <c r="AA855" s="63"/>
      <c r="AB855" s="63"/>
      <c r="AC855" s="63"/>
      <c r="AD855" s="63"/>
      <c r="AE855" s="63"/>
      <c r="AF855" s="63"/>
      <c r="AG855" s="63"/>
      <c r="AH855" s="63"/>
      <c r="AI855" s="63"/>
      <c r="AJ855" s="63"/>
      <c r="AK855" s="63"/>
      <c r="AL855" s="63"/>
      <c r="AM855" s="63"/>
      <c r="AN855" s="63"/>
      <c r="AO855" s="63"/>
      <c r="AP855" s="63"/>
      <c r="AQ855" s="63"/>
      <c r="AR855" s="63"/>
      <c r="AS855" s="63"/>
      <c r="AT855" s="63"/>
      <c r="AU855" s="63"/>
      <c r="AV855" s="63"/>
      <c r="AW855" s="63"/>
      <c r="AX855" s="63"/>
      <c r="AY855" s="63"/>
      <c r="AZ855" s="63"/>
      <c r="BA855" s="63"/>
      <c r="BB855" s="63"/>
      <c r="BC855" s="63"/>
      <c r="BD855" s="63"/>
      <c r="BE855" s="63"/>
      <c r="BF855" s="63"/>
      <c r="BG855" s="63"/>
      <c r="BH855" s="63"/>
      <c r="BI855" s="63"/>
      <c r="BJ855" s="63"/>
      <c r="BK855" s="63"/>
      <c r="BL855" s="63"/>
    </row>
    <row r="856" spans="1:64" ht="15.75" customHeight="1" x14ac:dyDescent="0.2">
      <c r="A856" s="63"/>
      <c r="B856" s="63"/>
      <c r="C856" s="63"/>
      <c r="D856" s="63"/>
      <c r="E856" s="63"/>
      <c r="F856" s="63"/>
      <c r="G856" s="63"/>
      <c r="H856" s="63"/>
      <c r="I856" s="63"/>
      <c r="J856" s="63"/>
      <c r="K856" s="63"/>
      <c r="L856" s="63"/>
      <c r="M856" s="63"/>
      <c r="N856" s="63"/>
      <c r="O856" s="63"/>
      <c r="P856" s="63"/>
      <c r="Q856" s="63"/>
      <c r="R856" s="63"/>
      <c r="S856" s="63"/>
      <c r="T856" s="63"/>
      <c r="U856" s="63"/>
      <c r="V856" s="63"/>
      <c r="W856" s="63"/>
      <c r="X856" s="63"/>
      <c r="Y856" s="63"/>
      <c r="Z856" s="63"/>
      <c r="AA856" s="63"/>
      <c r="AB856" s="63"/>
      <c r="AC856" s="63"/>
      <c r="AD856" s="63"/>
      <c r="AE856" s="63"/>
      <c r="AF856" s="63"/>
      <c r="AG856" s="63"/>
      <c r="AH856" s="63"/>
      <c r="AI856" s="63"/>
      <c r="AJ856" s="63"/>
      <c r="AK856" s="63"/>
      <c r="AL856" s="63"/>
      <c r="AM856" s="63"/>
      <c r="AN856" s="63"/>
      <c r="AO856" s="63"/>
      <c r="AP856" s="63"/>
      <c r="AQ856" s="63"/>
      <c r="AR856" s="63"/>
      <c r="AS856" s="63"/>
      <c r="AT856" s="63"/>
      <c r="AU856" s="63"/>
      <c r="AV856" s="63"/>
      <c r="AW856" s="63"/>
      <c r="AX856" s="63"/>
      <c r="AY856" s="63"/>
      <c r="AZ856" s="63"/>
      <c r="BA856" s="63"/>
      <c r="BB856" s="63"/>
      <c r="BC856" s="63"/>
      <c r="BD856" s="63"/>
      <c r="BE856" s="63"/>
      <c r="BF856" s="63"/>
      <c r="BG856" s="63"/>
      <c r="BH856" s="63"/>
      <c r="BI856" s="63"/>
      <c r="BJ856" s="63"/>
      <c r="BK856" s="63"/>
      <c r="BL856" s="63"/>
    </row>
    <row r="857" spans="1:64" ht="15.75" customHeight="1" x14ac:dyDescent="0.2">
      <c r="A857" s="63"/>
      <c r="B857" s="63"/>
      <c r="C857" s="63"/>
      <c r="D857" s="63"/>
      <c r="E857" s="63"/>
      <c r="F857" s="63"/>
      <c r="G857" s="63"/>
      <c r="H857" s="63"/>
      <c r="I857" s="63"/>
      <c r="J857" s="63"/>
      <c r="K857" s="63"/>
      <c r="L857" s="63"/>
      <c r="M857" s="63"/>
      <c r="N857" s="63"/>
      <c r="O857" s="63"/>
      <c r="P857" s="63"/>
      <c r="Q857" s="63"/>
      <c r="R857" s="63"/>
      <c r="S857" s="63"/>
      <c r="T857" s="63"/>
      <c r="U857" s="63"/>
      <c r="V857" s="63"/>
      <c r="W857" s="63"/>
      <c r="X857" s="63"/>
      <c r="Y857" s="63"/>
      <c r="Z857" s="63"/>
      <c r="AA857" s="63"/>
      <c r="AB857" s="63"/>
      <c r="AC857" s="63"/>
      <c r="AD857" s="63"/>
      <c r="AE857" s="63"/>
      <c r="AF857" s="63"/>
      <c r="AG857" s="63"/>
      <c r="AH857" s="63"/>
      <c r="AI857" s="63"/>
      <c r="AJ857" s="63"/>
      <c r="AK857" s="63"/>
      <c r="AL857" s="63"/>
      <c r="AM857" s="63"/>
      <c r="AN857" s="63"/>
      <c r="AO857" s="63"/>
      <c r="AP857" s="63"/>
      <c r="AQ857" s="63"/>
      <c r="AR857" s="63"/>
      <c r="AS857" s="63"/>
      <c r="AT857" s="63"/>
      <c r="AU857" s="63"/>
      <c r="AV857" s="63"/>
      <c r="AW857" s="63"/>
      <c r="AX857" s="63"/>
      <c r="AY857" s="63"/>
      <c r="AZ857" s="63"/>
      <c r="BA857" s="63"/>
      <c r="BB857" s="63"/>
      <c r="BC857" s="63"/>
      <c r="BD857" s="63"/>
      <c r="BE857" s="63"/>
      <c r="BF857" s="63"/>
      <c r="BG857" s="63"/>
      <c r="BH857" s="63"/>
      <c r="BI857" s="63"/>
      <c r="BJ857" s="63"/>
      <c r="BK857" s="63"/>
      <c r="BL857" s="63"/>
    </row>
    <row r="858" spans="1:64" ht="15.75" customHeight="1" x14ac:dyDescent="0.2">
      <c r="A858" s="63"/>
      <c r="B858" s="63"/>
      <c r="C858" s="63"/>
      <c r="D858" s="63"/>
      <c r="E858" s="63"/>
      <c r="F858" s="63"/>
      <c r="G858" s="63"/>
      <c r="H858" s="63"/>
      <c r="I858" s="63"/>
      <c r="J858" s="63"/>
      <c r="K858" s="63"/>
      <c r="L858" s="63"/>
      <c r="M858" s="63"/>
      <c r="N858" s="63"/>
      <c r="O858" s="63"/>
      <c r="P858" s="63"/>
      <c r="Q858" s="63"/>
      <c r="R858" s="63"/>
      <c r="S858" s="63"/>
      <c r="T858" s="63"/>
      <c r="U858" s="63"/>
      <c r="V858" s="63"/>
      <c r="W858" s="63"/>
      <c r="X858" s="63"/>
      <c r="Y858" s="63"/>
      <c r="Z858" s="63"/>
      <c r="AA858" s="63"/>
      <c r="AB858" s="63"/>
      <c r="AC858" s="63"/>
      <c r="AD858" s="63"/>
      <c r="AE858" s="63"/>
      <c r="AF858" s="63"/>
      <c r="AG858" s="63"/>
      <c r="AH858" s="63"/>
      <c r="AI858" s="63"/>
      <c r="AJ858" s="63"/>
      <c r="AK858" s="63"/>
      <c r="AL858" s="63"/>
      <c r="AM858" s="63"/>
      <c r="AN858" s="63"/>
      <c r="AO858" s="63"/>
      <c r="AP858" s="63"/>
      <c r="AQ858" s="63"/>
      <c r="AR858" s="63"/>
      <c r="AS858" s="63"/>
      <c r="AT858" s="63"/>
      <c r="AU858" s="63"/>
      <c r="AV858" s="63"/>
      <c r="AW858" s="63"/>
      <c r="AX858" s="63"/>
      <c r="AY858" s="63"/>
      <c r="AZ858" s="63"/>
      <c r="BA858" s="63"/>
      <c r="BB858" s="63"/>
      <c r="BC858" s="63"/>
      <c r="BD858" s="63"/>
      <c r="BE858" s="63"/>
      <c r="BF858" s="63"/>
      <c r="BG858" s="63"/>
      <c r="BH858" s="63"/>
      <c r="BI858" s="63"/>
      <c r="BJ858" s="63"/>
      <c r="BK858" s="63"/>
      <c r="BL858" s="63"/>
    </row>
    <row r="859" spans="1:64" ht="15.75" customHeight="1" x14ac:dyDescent="0.2">
      <c r="A859" s="63"/>
      <c r="B859" s="63"/>
      <c r="C859" s="63"/>
      <c r="D859" s="63"/>
      <c r="E859" s="63"/>
      <c r="F859" s="63"/>
      <c r="G859" s="63"/>
      <c r="H859" s="63"/>
      <c r="I859" s="63"/>
      <c r="J859" s="63"/>
      <c r="K859" s="63"/>
      <c r="L859" s="63"/>
      <c r="M859" s="63"/>
      <c r="N859" s="63"/>
      <c r="O859" s="63"/>
      <c r="P859" s="63"/>
      <c r="Q859" s="63"/>
      <c r="R859" s="63"/>
      <c r="S859" s="63"/>
      <c r="T859" s="63"/>
      <c r="U859" s="63"/>
      <c r="V859" s="63"/>
      <c r="W859" s="63"/>
      <c r="X859" s="63"/>
      <c r="Y859" s="63"/>
      <c r="Z859" s="63"/>
      <c r="AA859" s="63"/>
      <c r="AB859" s="63"/>
      <c r="AC859" s="63"/>
      <c r="AD859" s="63"/>
      <c r="AE859" s="63"/>
      <c r="AF859" s="63"/>
      <c r="AG859" s="63"/>
      <c r="AH859" s="63"/>
      <c r="AI859" s="63"/>
      <c r="AJ859" s="63"/>
      <c r="AK859" s="63"/>
      <c r="AL859" s="63"/>
      <c r="AM859" s="63"/>
      <c r="AN859" s="63"/>
      <c r="AO859" s="63"/>
      <c r="AP859" s="63"/>
      <c r="AQ859" s="63"/>
      <c r="AR859" s="63"/>
      <c r="AS859" s="63"/>
      <c r="AT859" s="63"/>
      <c r="AU859" s="63"/>
      <c r="AV859" s="63"/>
      <c r="AW859" s="63"/>
      <c r="AX859" s="63"/>
      <c r="AY859" s="63"/>
      <c r="AZ859" s="63"/>
      <c r="BA859" s="63"/>
      <c r="BB859" s="63"/>
      <c r="BC859" s="63"/>
      <c r="BD859" s="63"/>
      <c r="BE859" s="63"/>
      <c r="BF859" s="63"/>
      <c r="BG859" s="63"/>
      <c r="BH859" s="63"/>
      <c r="BI859" s="63"/>
      <c r="BJ859" s="63"/>
      <c r="BK859" s="63"/>
      <c r="BL859" s="63"/>
    </row>
    <row r="860" spans="1:64" ht="15.75" customHeight="1" x14ac:dyDescent="0.2">
      <c r="A860" s="63"/>
      <c r="B860" s="63"/>
      <c r="C860" s="63"/>
      <c r="D860" s="63"/>
      <c r="E860" s="63"/>
      <c r="F860" s="63"/>
      <c r="G860" s="63"/>
      <c r="H860" s="63"/>
      <c r="I860" s="63"/>
      <c r="J860" s="63"/>
      <c r="K860" s="63"/>
      <c r="L860" s="63"/>
      <c r="M860" s="63"/>
      <c r="N860" s="63"/>
      <c r="O860" s="63"/>
      <c r="P860" s="63"/>
      <c r="Q860" s="63"/>
      <c r="R860" s="63"/>
      <c r="S860" s="63"/>
      <c r="T860" s="63"/>
      <c r="U860" s="63"/>
      <c r="V860" s="63"/>
      <c r="W860" s="63"/>
      <c r="X860" s="63"/>
      <c r="Y860" s="63"/>
      <c r="Z860" s="63"/>
      <c r="AA860" s="63"/>
      <c r="AB860" s="63"/>
      <c r="AC860" s="63"/>
      <c r="AD860" s="63"/>
      <c r="AE860" s="63"/>
      <c r="AF860" s="63"/>
      <c r="AG860" s="63"/>
      <c r="AH860" s="63"/>
      <c r="AI860" s="63"/>
      <c r="AJ860" s="63"/>
      <c r="AK860" s="63"/>
      <c r="AL860" s="63"/>
      <c r="AM860" s="63"/>
      <c r="AN860" s="63"/>
      <c r="AO860" s="63"/>
      <c r="AP860" s="63"/>
      <c r="AQ860" s="63"/>
      <c r="AR860" s="63"/>
      <c r="AS860" s="63"/>
      <c r="AT860" s="63"/>
      <c r="AU860" s="63"/>
      <c r="AV860" s="63"/>
      <c r="AW860" s="63"/>
      <c r="AX860" s="63"/>
      <c r="AY860" s="63"/>
      <c r="AZ860" s="63"/>
      <c r="BA860" s="63"/>
      <c r="BB860" s="63"/>
      <c r="BC860" s="63"/>
      <c r="BD860" s="63"/>
      <c r="BE860" s="63"/>
      <c r="BF860" s="63"/>
      <c r="BG860" s="63"/>
      <c r="BH860" s="63"/>
      <c r="BI860" s="63"/>
      <c r="BJ860" s="63"/>
      <c r="BK860" s="63"/>
      <c r="BL860" s="63"/>
    </row>
    <row r="861" spans="1:64" ht="15.75" customHeight="1" x14ac:dyDescent="0.2">
      <c r="A861" s="63"/>
      <c r="B861" s="63"/>
      <c r="C861" s="63"/>
      <c r="D861" s="63"/>
      <c r="E861" s="63"/>
      <c r="F861" s="63"/>
      <c r="G861" s="63"/>
      <c r="H861" s="63"/>
      <c r="I861" s="63"/>
      <c r="J861" s="63"/>
      <c r="K861" s="63"/>
      <c r="L861" s="63"/>
      <c r="M861" s="63"/>
      <c r="N861" s="63"/>
      <c r="O861" s="63"/>
      <c r="P861" s="63"/>
      <c r="Q861" s="63"/>
      <c r="R861" s="63"/>
      <c r="S861" s="63"/>
      <c r="T861" s="63"/>
      <c r="U861" s="63"/>
      <c r="V861" s="63"/>
      <c r="W861" s="63"/>
      <c r="X861" s="63"/>
      <c r="Y861" s="63"/>
      <c r="Z861" s="63"/>
      <c r="AA861" s="63"/>
      <c r="AB861" s="63"/>
      <c r="AC861" s="63"/>
      <c r="AD861" s="63"/>
      <c r="AE861" s="63"/>
      <c r="AF861" s="63"/>
      <c r="AG861" s="63"/>
      <c r="AH861" s="63"/>
      <c r="AI861" s="63"/>
      <c r="AJ861" s="63"/>
      <c r="AK861" s="63"/>
      <c r="AL861" s="63"/>
      <c r="AM861" s="63"/>
      <c r="AN861" s="63"/>
      <c r="AO861" s="63"/>
      <c r="AP861" s="63"/>
      <c r="AQ861" s="63"/>
      <c r="AR861" s="63"/>
      <c r="AS861" s="63"/>
      <c r="AT861" s="63"/>
      <c r="AU861" s="63"/>
      <c r="AV861" s="63"/>
      <c r="AW861" s="63"/>
      <c r="AX861" s="63"/>
      <c r="AY861" s="63"/>
      <c r="AZ861" s="63"/>
      <c r="BA861" s="63"/>
      <c r="BB861" s="63"/>
      <c r="BC861" s="63"/>
      <c r="BD861" s="63"/>
      <c r="BE861" s="63"/>
      <c r="BF861" s="63"/>
      <c r="BG861" s="63"/>
      <c r="BH861" s="63"/>
      <c r="BI861" s="63"/>
      <c r="BJ861" s="63"/>
      <c r="BK861" s="63"/>
      <c r="BL861" s="63"/>
    </row>
    <row r="862" spans="1:64" ht="15.75" customHeight="1" x14ac:dyDescent="0.2">
      <c r="A862" s="63"/>
      <c r="B862" s="63"/>
      <c r="C862" s="63"/>
      <c r="D862" s="63"/>
      <c r="E862" s="63"/>
      <c r="F862" s="63"/>
      <c r="G862" s="63"/>
      <c r="H862" s="63"/>
      <c r="I862" s="63"/>
      <c r="J862" s="63"/>
      <c r="K862" s="63"/>
      <c r="L862" s="63"/>
      <c r="M862" s="63"/>
      <c r="N862" s="63"/>
      <c r="O862" s="63"/>
      <c r="P862" s="63"/>
      <c r="Q862" s="63"/>
      <c r="R862" s="63"/>
      <c r="S862" s="63"/>
      <c r="T862" s="63"/>
      <c r="U862" s="63"/>
      <c r="V862" s="63"/>
      <c r="W862" s="63"/>
      <c r="X862" s="63"/>
      <c r="Y862" s="63"/>
      <c r="Z862" s="63"/>
      <c r="AA862" s="63"/>
      <c r="AB862" s="63"/>
      <c r="AC862" s="63"/>
      <c r="AD862" s="63"/>
      <c r="AE862" s="63"/>
      <c r="AF862" s="63"/>
      <c r="AG862" s="63"/>
      <c r="AH862" s="63"/>
      <c r="AI862" s="63"/>
      <c r="AJ862" s="63"/>
      <c r="AK862" s="63"/>
      <c r="AL862" s="63"/>
      <c r="AM862" s="63"/>
      <c r="AN862" s="63"/>
      <c r="AO862" s="63"/>
      <c r="AP862" s="63"/>
      <c r="AQ862" s="63"/>
      <c r="AR862" s="63"/>
      <c r="AS862" s="63"/>
      <c r="AT862" s="63"/>
      <c r="AU862" s="63"/>
      <c r="AV862" s="63"/>
      <c r="AW862" s="63"/>
      <c r="AX862" s="63"/>
      <c r="AY862" s="63"/>
      <c r="AZ862" s="63"/>
      <c r="BA862" s="63"/>
      <c r="BB862" s="63"/>
      <c r="BC862" s="63"/>
      <c r="BD862" s="63"/>
      <c r="BE862" s="63"/>
      <c r="BF862" s="63"/>
      <c r="BG862" s="63"/>
      <c r="BH862" s="63"/>
      <c r="BI862" s="63"/>
      <c r="BJ862" s="63"/>
      <c r="BK862" s="63"/>
      <c r="BL862" s="63"/>
    </row>
    <row r="863" spans="1:64" ht="15.75" customHeight="1" x14ac:dyDescent="0.2">
      <c r="A863" s="63"/>
      <c r="B863" s="63"/>
      <c r="C863" s="63"/>
      <c r="D863" s="63"/>
      <c r="E863" s="63"/>
      <c r="F863" s="63"/>
      <c r="G863" s="63"/>
      <c r="H863" s="63"/>
      <c r="I863" s="63"/>
      <c r="J863" s="63"/>
      <c r="K863" s="63"/>
      <c r="L863" s="63"/>
      <c r="M863" s="63"/>
      <c r="N863" s="63"/>
      <c r="O863" s="63"/>
      <c r="P863" s="63"/>
      <c r="Q863" s="63"/>
      <c r="R863" s="63"/>
      <c r="S863" s="63"/>
      <c r="T863" s="63"/>
      <c r="U863" s="63"/>
      <c r="V863" s="63"/>
      <c r="W863" s="63"/>
      <c r="X863" s="63"/>
      <c r="Y863" s="63"/>
      <c r="Z863" s="63"/>
      <c r="AA863" s="63"/>
      <c r="AB863" s="63"/>
      <c r="AC863" s="63"/>
      <c r="AD863" s="63"/>
      <c r="AE863" s="63"/>
      <c r="AF863" s="63"/>
      <c r="AG863" s="63"/>
      <c r="AH863" s="63"/>
      <c r="AI863" s="63"/>
      <c r="AJ863" s="63"/>
      <c r="AK863" s="63"/>
      <c r="AL863" s="63"/>
      <c r="AM863" s="63"/>
      <c r="AN863" s="63"/>
      <c r="AO863" s="63"/>
      <c r="AP863" s="63"/>
      <c r="AQ863" s="63"/>
      <c r="AR863" s="63"/>
      <c r="AS863" s="63"/>
      <c r="AT863" s="63"/>
      <c r="AU863" s="63"/>
      <c r="AV863" s="63"/>
      <c r="AW863" s="63"/>
      <c r="AX863" s="63"/>
      <c r="AY863" s="63"/>
      <c r="AZ863" s="63"/>
      <c r="BA863" s="63"/>
      <c r="BB863" s="63"/>
      <c r="BC863" s="63"/>
      <c r="BD863" s="63"/>
      <c r="BE863" s="63"/>
      <c r="BF863" s="63"/>
      <c r="BG863" s="63"/>
      <c r="BH863" s="63"/>
      <c r="BI863" s="63"/>
      <c r="BJ863" s="63"/>
      <c r="BK863" s="63"/>
      <c r="BL863" s="63"/>
    </row>
    <row r="864" spans="1:64" ht="15.75" customHeight="1" x14ac:dyDescent="0.2">
      <c r="A864" s="63"/>
      <c r="B864" s="63"/>
      <c r="C864" s="63"/>
      <c r="D864" s="63"/>
      <c r="E864" s="63"/>
      <c r="F864" s="63"/>
      <c r="G864" s="63"/>
      <c r="H864" s="63"/>
      <c r="I864" s="63"/>
      <c r="J864" s="63"/>
      <c r="K864" s="63"/>
      <c r="L864" s="63"/>
      <c r="M864" s="63"/>
      <c r="N864" s="63"/>
      <c r="O864" s="63"/>
      <c r="P864" s="63"/>
      <c r="Q864" s="63"/>
      <c r="R864" s="63"/>
      <c r="S864" s="63"/>
      <c r="T864" s="63"/>
      <c r="U864" s="63"/>
      <c r="V864" s="63"/>
      <c r="W864" s="63"/>
      <c r="X864" s="63"/>
      <c r="Y864" s="63"/>
      <c r="Z864" s="63"/>
      <c r="AA864" s="63"/>
      <c r="AB864" s="63"/>
      <c r="AC864" s="63"/>
      <c r="AD864" s="63"/>
      <c r="AE864" s="63"/>
      <c r="AF864" s="63"/>
      <c r="AG864" s="63"/>
      <c r="AH864" s="63"/>
      <c r="AI864" s="63"/>
      <c r="AJ864" s="63"/>
      <c r="AK864" s="63"/>
      <c r="AL864" s="63"/>
      <c r="AM864" s="63"/>
      <c r="AN864" s="63"/>
      <c r="AO864" s="63"/>
      <c r="AP864" s="63"/>
      <c r="AQ864" s="63"/>
      <c r="AR864" s="63"/>
      <c r="AS864" s="63"/>
      <c r="AT864" s="63"/>
      <c r="AU864" s="63"/>
      <c r="AV864" s="63"/>
      <c r="AW864" s="63"/>
      <c r="AX864" s="63"/>
      <c r="AY864" s="63"/>
      <c r="AZ864" s="63"/>
      <c r="BA864" s="63"/>
      <c r="BB864" s="63"/>
      <c r="BC864" s="63"/>
      <c r="BD864" s="63"/>
      <c r="BE864" s="63"/>
      <c r="BF864" s="63"/>
      <c r="BG864" s="63"/>
      <c r="BH864" s="63"/>
      <c r="BI864" s="63"/>
      <c r="BJ864" s="63"/>
      <c r="BK864" s="63"/>
      <c r="BL864" s="63"/>
    </row>
    <row r="865" spans="1:64" ht="15.75" customHeight="1" x14ac:dyDescent="0.2">
      <c r="A865" s="63"/>
      <c r="B865" s="63"/>
      <c r="C865" s="63"/>
      <c r="D865" s="63"/>
      <c r="E865" s="63"/>
      <c r="F865" s="63"/>
      <c r="G865" s="63"/>
      <c r="H865" s="63"/>
      <c r="I865" s="63"/>
      <c r="J865" s="63"/>
      <c r="K865" s="63"/>
      <c r="L865" s="63"/>
      <c r="M865" s="63"/>
      <c r="N865" s="63"/>
      <c r="O865" s="63"/>
      <c r="P865" s="63"/>
      <c r="Q865" s="63"/>
      <c r="R865" s="63"/>
      <c r="S865" s="63"/>
      <c r="T865" s="63"/>
      <c r="U865" s="63"/>
      <c r="V865" s="63"/>
      <c r="W865" s="63"/>
      <c r="X865" s="63"/>
      <c r="Y865" s="63"/>
      <c r="Z865" s="63"/>
      <c r="AA865" s="63"/>
      <c r="AB865" s="63"/>
      <c r="AC865" s="63"/>
      <c r="AD865" s="63"/>
      <c r="AE865" s="63"/>
      <c r="AF865" s="63"/>
      <c r="AG865" s="63"/>
      <c r="AH865" s="63"/>
      <c r="AI865" s="63"/>
      <c r="AJ865" s="63"/>
      <c r="AK865" s="63"/>
      <c r="AL865" s="63"/>
      <c r="AM865" s="63"/>
      <c r="AN865" s="63"/>
      <c r="AO865" s="63"/>
      <c r="AP865" s="63"/>
      <c r="AQ865" s="63"/>
      <c r="AR865" s="63"/>
      <c r="AS865" s="63"/>
      <c r="AT865" s="63"/>
      <c r="AU865" s="63"/>
      <c r="AV865" s="63"/>
      <c r="AW865" s="63"/>
      <c r="AX865" s="63"/>
      <c r="AY865" s="63"/>
      <c r="AZ865" s="63"/>
      <c r="BA865" s="63"/>
      <c r="BB865" s="63"/>
      <c r="BC865" s="63"/>
      <c r="BD865" s="63"/>
      <c r="BE865" s="63"/>
      <c r="BF865" s="63"/>
      <c r="BG865" s="63"/>
      <c r="BH865" s="63"/>
      <c r="BI865" s="63"/>
      <c r="BJ865" s="63"/>
      <c r="BK865" s="63"/>
      <c r="BL865" s="63"/>
    </row>
    <row r="866" spans="1:64" ht="15.75" customHeight="1" x14ac:dyDescent="0.2">
      <c r="A866" s="63"/>
      <c r="B866" s="63"/>
      <c r="C866" s="63"/>
      <c r="D866" s="63"/>
      <c r="E866" s="63"/>
      <c r="F866" s="63"/>
      <c r="G866" s="63"/>
      <c r="H866" s="63"/>
      <c r="I866" s="63"/>
      <c r="J866" s="63"/>
      <c r="K866" s="63"/>
      <c r="L866" s="63"/>
      <c r="M866" s="63"/>
      <c r="N866" s="63"/>
      <c r="O866" s="63"/>
      <c r="P866" s="63"/>
      <c r="Q866" s="63"/>
      <c r="R866" s="63"/>
      <c r="S866" s="63"/>
      <c r="T866" s="63"/>
      <c r="U866" s="63"/>
      <c r="V866" s="63"/>
      <c r="W866" s="63"/>
      <c r="X866" s="63"/>
      <c r="Y866" s="63"/>
      <c r="Z866" s="63"/>
      <c r="AA866" s="63"/>
      <c r="AB866" s="63"/>
      <c r="AC866" s="63"/>
      <c r="AD866" s="63"/>
      <c r="AE866" s="63"/>
      <c r="AF866" s="63"/>
      <c r="AG866" s="63"/>
      <c r="AH866" s="63"/>
      <c r="AI866" s="63"/>
      <c r="AJ866" s="63"/>
      <c r="AK866" s="63"/>
      <c r="AL866" s="63"/>
      <c r="AM866" s="63"/>
      <c r="AN866" s="63"/>
      <c r="AO866" s="63"/>
      <c r="AP866" s="63"/>
      <c r="AQ866" s="63"/>
      <c r="AR866" s="63"/>
      <c r="AS866" s="63"/>
      <c r="AT866" s="63"/>
      <c r="AU866" s="63"/>
      <c r="AV866" s="63"/>
      <c r="AW866" s="63"/>
      <c r="AX866" s="63"/>
      <c r="AY866" s="63"/>
      <c r="AZ866" s="63"/>
      <c r="BA866" s="63"/>
      <c r="BB866" s="63"/>
      <c r="BC866" s="63"/>
      <c r="BD866" s="63"/>
      <c r="BE866" s="63"/>
      <c r="BF866" s="63"/>
      <c r="BG866" s="63"/>
      <c r="BH866" s="63"/>
      <c r="BI866" s="63"/>
      <c r="BJ866" s="63"/>
      <c r="BK866" s="63"/>
      <c r="BL866" s="63"/>
    </row>
    <row r="867" spans="1:64" ht="15.75" customHeight="1" x14ac:dyDescent="0.2">
      <c r="A867" s="63"/>
      <c r="B867" s="63"/>
      <c r="C867" s="63"/>
      <c r="D867" s="63"/>
      <c r="E867" s="63"/>
      <c r="F867" s="63"/>
      <c r="G867" s="63"/>
      <c r="H867" s="63"/>
      <c r="I867" s="63"/>
      <c r="J867" s="63"/>
      <c r="K867" s="63"/>
      <c r="L867" s="63"/>
      <c r="M867" s="63"/>
      <c r="N867" s="63"/>
      <c r="O867" s="63"/>
      <c r="P867" s="63"/>
      <c r="Q867" s="63"/>
      <c r="R867" s="63"/>
      <c r="S867" s="63"/>
      <c r="T867" s="63"/>
      <c r="U867" s="63"/>
      <c r="V867" s="63"/>
      <c r="W867" s="63"/>
      <c r="X867" s="63"/>
      <c r="Y867" s="63"/>
      <c r="Z867" s="63"/>
      <c r="AA867" s="63"/>
      <c r="AB867" s="63"/>
      <c r="AC867" s="63"/>
      <c r="AD867" s="63"/>
      <c r="AE867" s="63"/>
      <c r="AF867" s="63"/>
      <c r="AG867" s="63"/>
      <c r="AH867" s="63"/>
      <c r="AI867" s="63"/>
      <c r="AJ867" s="63"/>
      <c r="AK867" s="63"/>
      <c r="AL867" s="63"/>
      <c r="AM867" s="63"/>
      <c r="AN867" s="63"/>
      <c r="AO867" s="63"/>
      <c r="AP867" s="63"/>
      <c r="AQ867" s="63"/>
      <c r="AR867" s="63"/>
      <c r="AS867" s="63"/>
      <c r="AT867" s="63"/>
      <c r="AU867" s="63"/>
      <c r="AV867" s="63"/>
      <c r="AW867" s="63"/>
      <c r="AX867" s="63"/>
      <c r="AY867" s="63"/>
      <c r="AZ867" s="63"/>
      <c r="BA867" s="63"/>
      <c r="BB867" s="63"/>
      <c r="BC867" s="63"/>
      <c r="BD867" s="63"/>
      <c r="BE867" s="63"/>
      <c r="BF867" s="63"/>
      <c r="BG867" s="63"/>
      <c r="BH867" s="63"/>
      <c r="BI867" s="63"/>
      <c r="BJ867" s="63"/>
      <c r="BK867" s="63"/>
      <c r="BL867" s="63"/>
    </row>
    <row r="868" spans="1:64" ht="15.75" customHeight="1" x14ac:dyDescent="0.2">
      <c r="A868" s="63"/>
      <c r="B868" s="63"/>
      <c r="C868" s="63"/>
      <c r="D868" s="63"/>
      <c r="E868" s="63"/>
      <c r="F868" s="63"/>
      <c r="G868" s="63"/>
      <c r="H868" s="63"/>
      <c r="I868" s="63"/>
      <c r="J868" s="63"/>
      <c r="K868" s="63"/>
      <c r="L868" s="63"/>
      <c r="M868" s="63"/>
      <c r="N868" s="63"/>
      <c r="O868" s="63"/>
      <c r="P868" s="63"/>
      <c r="Q868" s="63"/>
      <c r="R868" s="63"/>
      <c r="S868" s="63"/>
      <c r="T868" s="63"/>
      <c r="U868" s="63"/>
      <c r="V868" s="63"/>
      <c r="W868" s="63"/>
      <c r="X868" s="63"/>
      <c r="Y868" s="63"/>
      <c r="Z868" s="63"/>
      <c r="AA868" s="63"/>
      <c r="AB868" s="63"/>
      <c r="AC868" s="63"/>
      <c r="AD868" s="63"/>
      <c r="AE868" s="63"/>
      <c r="AF868" s="63"/>
      <c r="AG868" s="63"/>
      <c r="AH868" s="63"/>
      <c r="AI868" s="63"/>
      <c r="AJ868" s="63"/>
      <c r="AK868" s="63"/>
      <c r="AL868" s="63"/>
      <c r="AM868" s="63"/>
      <c r="AN868" s="63"/>
      <c r="AO868" s="63"/>
      <c r="AP868" s="63"/>
      <c r="AQ868" s="63"/>
      <c r="AR868" s="63"/>
      <c r="AS868" s="63"/>
      <c r="AT868" s="63"/>
      <c r="AU868" s="63"/>
      <c r="AV868" s="63"/>
      <c r="AW868" s="63"/>
      <c r="AX868" s="63"/>
      <c r="AY868" s="63"/>
      <c r="AZ868" s="63"/>
      <c r="BA868" s="63"/>
      <c r="BB868" s="63"/>
      <c r="BC868" s="63"/>
      <c r="BD868" s="63"/>
      <c r="BE868" s="63"/>
      <c r="BF868" s="63"/>
      <c r="BG868" s="63"/>
      <c r="BH868" s="63"/>
      <c r="BI868" s="63"/>
      <c r="BJ868" s="63"/>
      <c r="BK868" s="63"/>
      <c r="BL868" s="63"/>
    </row>
    <row r="869" spans="1:64" ht="15.75" customHeight="1" x14ac:dyDescent="0.2">
      <c r="A869" s="63"/>
      <c r="B869" s="63"/>
      <c r="C869" s="63"/>
      <c r="D869" s="63"/>
      <c r="E869" s="63"/>
      <c r="F869" s="63"/>
      <c r="G869" s="63"/>
      <c r="H869" s="63"/>
      <c r="I869" s="63"/>
      <c r="J869" s="63"/>
      <c r="K869" s="63"/>
      <c r="L869" s="63"/>
      <c r="M869" s="63"/>
      <c r="N869" s="63"/>
      <c r="O869" s="63"/>
      <c r="P869" s="63"/>
      <c r="Q869" s="63"/>
      <c r="R869" s="63"/>
      <c r="S869" s="63"/>
      <c r="T869" s="63"/>
      <c r="U869" s="63"/>
      <c r="V869" s="63"/>
      <c r="W869" s="63"/>
      <c r="X869" s="63"/>
      <c r="Y869" s="63"/>
      <c r="Z869" s="63"/>
      <c r="AA869" s="63"/>
      <c r="AB869" s="63"/>
      <c r="AC869" s="63"/>
      <c r="AD869" s="63"/>
      <c r="AE869" s="63"/>
      <c r="AF869" s="63"/>
      <c r="AG869" s="63"/>
      <c r="AH869" s="63"/>
      <c r="AI869" s="63"/>
      <c r="AJ869" s="63"/>
      <c r="AK869" s="63"/>
      <c r="AL869" s="63"/>
      <c r="AM869" s="63"/>
      <c r="AN869" s="63"/>
      <c r="AO869" s="63"/>
      <c r="AP869" s="63"/>
      <c r="AQ869" s="63"/>
      <c r="AR869" s="63"/>
      <c r="AS869" s="63"/>
      <c r="AT869" s="63"/>
      <c r="AU869" s="63"/>
      <c r="AV869" s="63"/>
      <c r="AW869" s="63"/>
      <c r="AX869" s="63"/>
      <c r="AY869" s="63"/>
      <c r="AZ869" s="63"/>
      <c r="BA869" s="63"/>
      <c r="BB869" s="63"/>
      <c r="BC869" s="63"/>
      <c r="BD869" s="63"/>
      <c r="BE869" s="63"/>
      <c r="BF869" s="63"/>
      <c r="BG869" s="63"/>
      <c r="BH869" s="63"/>
      <c r="BI869" s="63"/>
      <c r="BJ869" s="63"/>
      <c r="BK869" s="63"/>
      <c r="BL869" s="63"/>
    </row>
    <row r="870" spans="1:64" ht="15.75" customHeight="1" x14ac:dyDescent="0.2">
      <c r="A870" s="63"/>
      <c r="B870" s="63"/>
      <c r="C870" s="63"/>
      <c r="D870" s="63"/>
      <c r="E870" s="63"/>
      <c r="F870" s="63"/>
      <c r="G870" s="63"/>
      <c r="H870" s="63"/>
      <c r="I870" s="63"/>
      <c r="J870" s="63"/>
      <c r="K870" s="63"/>
      <c r="L870" s="63"/>
      <c r="M870" s="63"/>
      <c r="N870" s="63"/>
      <c r="O870" s="63"/>
      <c r="P870" s="63"/>
      <c r="Q870" s="63"/>
      <c r="R870" s="63"/>
      <c r="S870" s="63"/>
      <c r="T870" s="63"/>
      <c r="U870" s="63"/>
      <c r="V870" s="63"/>
      <c r="W870" s="63"/>
      <c r="X870" s="63"/>
      <c r="Y870" s="63"/>
      <c r="Z870" s="63"/>
      <c r="AA870" s="63"/>
      <c r="AB870" s="63"/>
      <c r="AC870" s="63"/>
      <c r="AD870" s="63"/>
      <c r="AE870" s="63"/>
      <c r="AF870" s="63"/>
      <c r="AG870" s="63"/>
      <c r="AH870" s="63"/>
      <c r="AI870" s="63"/>
      <c r="AJ870" s="63"/>
      <c r="AK870" s="63"/>
      <c r="AL870" s="63"/>
      <c r="AM870" s="63"/>
      <c r="AN870" s="63"/>
      <c r="AO870" s="63"/>
      <c r="AP870" s="63"/>
      <c r="AQ870" s="63"/>
      <c r="AR870" s="63"/>
      <c r="AS870" s="63"/>
      <c r="AT870" s="63"/>
      <c r="AU870" s="63"/>
      <c r="AV870" s="63"/>
      <c r="AW870" s="63"/>
      <c r="AX870" s="63"/>
      <c r="AY870" s="63"/>
      <c r="AZ870" s="63"/>
      <c r="BA870" s="63"/>
      <c r="BB870" s="63"/>
      <c r="BC870" s="63"/>
      <c r="BD870" s="63"/>
      <c r="BE870" s="63"/>
      <c r="BF870" s="63"/>
      <c r="BG870" s="63"/>
      <c r="BH870" s="63"/>
      <c r="BI870" s="63"/>
      <c r="BJ870" s="63"/>
      <c r="BK870" s="63"/>
      <c r="BL870" s="63"/>
    </row>
    <row r="871" spans="1:64" ht="15.75" customHeight="1" x14ac:dyDescent="0.2">
      <c r="A871" s="63"/>
      <c r="B871" s="63"/>
      <c r="C871" s="63"/>
      <c r="D871" s="63"/>
      <c r="E871" s="63"/>
      <c r="F871" s="63"/>
      <c r="G871" s="63"/>
      <c r="H871" s="63"/>
      <c r="I871" s="63"/>
      <c r="J871" s="63"/>
      <c r="K871" s="63"/>
      <c r="L871" s="63"/>
      <c r="M871" s="63"/>
      <c r="N871" s="63"/>
      <c r="O871" s="63"/>
      <c r="P871" s="63"/>
      <c r="Q871" s="63"/>
      <c r="R871" s="63"/>
      <c r="S871" s="63"/>
      <c r="T871" s="63"/>
      <c r="U871" s="63"/>
      <c r="V871" s="63"/>
      <c r="W871" s="63"/>
      <c r="X871" s="63"/>
      <c r="Y871" s="63"/>
      <c r="Z871" s="63"/>
      <c r="AA871" s="63"/>
      <c r="AB871" s="63"/>
      <c r="AC871" s="63"/>
      <c r="AD871" s="63"/>
      <c r="AE871" s="63"/>
      <c r="AF871" s="63"/>
      <c r="AG871" s="63"/>
      <c r="AH871" s="63"/>
      <c r="AI871" s="63"/>
      <c r="AJ871" s="63"/>
      <c r="AK871" s="63"/>
      <c r="AL871" s="63"/>
      <c r="AM871" s="63"/>
      <c r="AN871" s="63"/>
      <c r="AO871" s="63"/>
      <c r="AP871" s="63"/>
      <c r="AQ871" s="63"/>
      <c r="AR871" s="63"/>
      <c r="AS871" s="63"/>
      <c r="AT871" s="63"/>
      <c r="AU871" s="63"/>
      <c r="AV871" s="63"/>
      <c r="AW871" s="63"/>
      <c r="AX871" s="63"/>
      <c r="AY871" s="63"/>
      <c r="AZ871" s="63"/>
      <c r="BA871" s="63"/>
      <c r="BB871" s="63"/>
      <c r="BC871" s="63"/>
      <c r="BD871" s="63"/>
      <c r="BE871" s="63"/>
      <c r="BF871" s="63"/>
      <c r="BG871" s="63"/>
      <c r="BH871" s="63"/>
      <c r="BI871" s="63"/>
      <c r="BJ871" s="63"/>
      <c r="BK871" s="63"/>
      <c r="BL871" s="63"/>
    </row>
    <row r="872" spans="1:64" ht="15.75" customHeight="1" x14ac:dyDescent="0.2">
      <c r="A872" s="63"/>
      <c r="B872" s="63"/>
      <c r="C872" s="63"/>
      <c r="D872" s="63"/>
      <c r="E872" s="63"/>
      <c r="F872" s="63"/>
      <c r="G872" s="63"/>
      <c r="H872" s="63"/>
      <c r="I872" s="63"/>
      <c r="J872" s="63"/>
      <c r="K872" s="63"/>
      <c r="L872" s="63"/>
      <c r="M872" s="63"/>
      <c r="N872" s="63"/>
      <c r="O872" s="63"/>
      <c r="P872" s="63"/>
      <c r="Q872" s="63"/>
      <c r="R872" s="63"/>
      <c r="S872" s="63"/>
      <c r="T872" s="63"/>
      <c r="U872" s="63"/>
      <c r="V872" s="63"/>
      <c r="W872" s="63"/>
      <c r="X872" s="63"/>
      <c r="Y872" s="63"/>
      <c r="Z872" s="63"/>
      <c r="AA872" s="63"/>
      <c r="AB872" s="63"/>
      <c r="AC872" s="63"/>
      <c r="AD872" s="63"/>
      <c r="AE872" s="63"/>
      <c r="AF872" s="63"/>
      <c r="AG872" s="63"/>
      <c r="AH872" s="63"/>
      <c r="AI872" s="63"/>
      <c r="AJ872" s="63"/>
      <c r="AK872" s="63"/>
      <c r="AL872" s="63"/>
      <c r="AM872" s="63"/>
      <c r="AN872" s="63"/>
      <c r="AO872" s="63"/>
      <c r="AP872" s="63"/>
      <c r="AQ872" s="63"/>
      <c r="AR872" s="63"/>
      <c r="AS872" s="63"/>
      <c r="AT872" s="63"/>
      <c r="AU872" s="63"/>
      <c r="AV872" s="63"/>
      <c r="AW872" s="63"/>
      <c r="AX872" s="63"/>
      <c r="AY872" s="63"/>
      <c r="AZ872" s="63"/>
      <c r="BA872" s="63"/>
      <c r="BB872" s="63"/>
      <c r="BC872" s="63"/>
      <c r="BD872" s="63"/>
      <c r="BE872" s="63"/>
      <c r="BF872" s="63"/>
      <c r="BG872" s="63"/>
      <c r="BH872" s="63"/>
      <c r="BI872" s="63"/>
      <c r="BJ872" s="63"/>
      <c r="BK872" s="63"/>
      <c r="BL872" s="63"/>
    </row>
    <row r="873" spans="1:64" ht="15.75" customHeight="1" x14ac:dyDescent="0.2">
      <c r="A873" s="63"/>
      <c r="B873" s="63"/>
      <c r="C873" s="63"/>
      <c r="D873" s="63"/>
      <c r="E873" s="63"/>
      <c r="F873" s="63"/>
      <c r="G873" s="63"/>
      <c r="H873" s="63"/>
      <c r="I873" s="63"/>
      <c r="J873" s="63"/>
      <c r="K873" s="63"/>
      <c r="L873" s="63"/>
      <c r="M873" s="63"/>
      <c r="N873" s="63"/>
      <c r="O873" s="63"/>
      <c r="P873" s="63"/>
      <c r="Q873" s="63"/>
      <c r="R873" s="63"/>
      <c r="S873" s="63"/>
      <c r="T873" s="63"/>
      <c r="U873" s="63"/>
      <c r="V873" s="63"/>
      <c r="W873" s="63"/>
      <c r="X873" s="63"/>
      <c r="Y873" s="63"/>
      <c r="Z873" s="63"/>
      <c r="AA873" s="63"/>
      <c r="AB873" s="63"/>
      <c r="AC873" s="63"/>
      <c r="AD873" s="63"/>
      <c r="AE873" s="63"/>
      <c r="AF873" s="63"/>
      <c r="AG873" s="63"/>
      <c r="AH873" s="63"/>
      <c r="AI873" s="63"/>
      <c r="AJ873" s="63"/>
      <c r="AK873" s="63"/>
      <c r="AL873" s="63"/>
      <c r="AM873" s="63"/>
      <c r="AN873" s="63"/>
      <c r="AO873" s="63"/>
      <c r="AP873" s="63"/>
      <c r="AQ873" s="63"/>
      <c r="AR873" s="63"/>
      <c r="AS873" s="63"/>
      <c r="AT873" s="63"/>
      <c r="AU873" s="63"/>
      <c r="AV873" s="63"/>
      <c r="AW873" s="63"/>
      <c r="AX873" s="63"/>
      <c r="AY873" s="63"/>
      <c r="AZ873" s="63"/>
      <c r="BA873" s="63"/>
      <c r="BB873" s="63"/>
      <c r="BC873" s="63"/>
      <c r="BD873" s="63"/>
      <c r="BE873" s="63"/>
      <c r="BF873" s="63"/>
      <c r="BG873" s="63"/>
      <c r="BH873" s="63"/>
      <c r="BI873" s="63"/>
      <c r="BJ873" s="63"/>
      <c r="BK873" s="63"/>
      <c r="BL873" s="63"/>
    </row>
    <row r="874" spans="1:64" ht="15.75" customHeight="1" x14ac:dyDescent="0.2">
      <c r="A874" s="63"/>
      <c r="B874" s="63"/>
      <c r="C874" s="63"/>
      <c r="D874" s="63"/>
      <c r="E874" s="63"/>
      <c r="F874" s="63"/>
      <c r="G874" s="63"/>
      <c r="H874" s="63"/>
      <c r="I874" s="63"/>
      <c r="J874" s="63"/>
      <c r="K874" s="63"/>
      <c r="L874" s="63"/>
      <c r="M874" s="63"/>
      <c r="N874" s="63"/>
      <c r="O874" s="63"/>
      <c r="P874" s="63"/>
      <c r="Q874" s="63"/>
      <c r="R874" s="63"/>
      <c r="S874" s="63"/>
      <c r="T874" s="63"/>
      <c r="U874" s="63"/>
      <c r="V874" s="63"/>
      <c r="W874" s="63"/>
      <c r="X874" s="63"/>
      <c r="Y874" s="63"/>
      <c r="Z874" s="63"/>
      <c r="AA874" s="63"/>
      <c r="AB874" s="63"/>
      <c r="AC874" s="63"/>
      <c r="AD874" s="63"/>
      <c r="AE874" s="63"/>
      <c r="AF874" s="63"/>
      <c r="AG874" s="63"/>
      <c r="AH874" s="63"/>
      <c r="AI874" s="63"/>
      <c r="AJ874" s="63"/>
      <c r="AK874" s="63"/>
      <c r="AL874" s="63"/>
      <c r="AM874" s="63"/>
      <c r="AN874" s="63"/>
      <c r="AO874" s="63"/>
      <c r="AP874" s="63"/>
      <c r="AQ874" s="63"/>
      <c r="AR874" s="63"/>
      <c r="AS874" s="63"/>
      <c r="AT874" s="63"/>
      <c r="AU874" s="63"/>
      <c r="AV874" s="63"/>
      <c r="AW874" s="63"/>
      <c r="AX874" s="63"/>
      <c r="AY874" s="63"/>
      <c r="AZ874" s="63"/>
      <c r="BA874" s="63"/>
      <c r="BB874" s="63"/>
      <c r="BC874" s="63"/>
      <c r="BD874" s="63"/>
      <c r="BE874" s="63"/>
      <c r="BF874" s="63"/>
      <c r="BG874" s="63"/>
      <c r="BH874" s="63"/>
      <c r="BI874" s="63"/>
      <c r="BJ874" s="63"/>
      <c r="BK874" s="63"/>
      <c r="BL874" s="63"/>
    </row>
    <row r="875" spans="1:64" ht="15.75" customHeight="1" x14ac:dyDescent="0.2">
      <c r="A875" s="63"/>
      <c r="B875" s="63"/>
      <c r="C875" s="63"/>
      <c r="D875" s="63"/>
      <c r="E875" s="63"/>
      <c r="F875" s="63"/>
      <c r="G875" s="63"/>
      <c r="H875" s="63"/>
      <c r="I875" s="63"/>
      <c r="J875" s="63"/>
      <c r="K875" s="63"/>
      <c r="L875" s="63"/>
      <c r="M875" s="63"/>
      <c r="N875" s="63"/>
      <c r="O875" s="63"/>
      <c r="P875" s="63"/>
      <c r="Q875" s="63"/>
      <c r="R875" s="63"/>
      <c r="S875" s="63"/>
      <c r="T875" s="63"/>
      <c r="U875" s="63"/>
      <c r="V875" s="63"/>
      <c r="W875" s="63"/>
      <c r="X875" s="63"/>
      <c r="Y875" s="63"/>
      <c r="Z875" s="63"/>
      <c r="AA875" s="63"/>
      <c r="AB875" s="63"/>
      <c r="AC875" s="63"/>
      <c r="AD875" s="63"/>
      <c r="AE875" s="63"/>
      <c r="AF875" s="63"/>
      <c r="AG875" s="63"/>
      <c r="AH875" s="63"/>
      <c r="AI875" s="63"/>
      <c r="AJ875" s="63"/>
      <c r="AK875" s="63"/>
      <c r="AL875" s="63"/>
      <c r="AM875" s="63"/>
      <c r="AN875" s="63"/>
      <c r="AO875" s="63"/>
      <c r="AP875" s="63"/>
      <c r="AQ875" s="63"/>
      <c r="AR875" s="63"/>
      <c r="AS875" s="63"/>
      <c r="AT875" s="63"/>
      <c r="AU875" s="63"/>
      <c r="AV875" s="63"/>
      <c r="AW875" s="63"/>
      <c r="AX875" s="63"/>
      <c r="AY875" s="63"/>
      <c r="AZ875" s="63"/>
      <c r="BA875" s="63"/>
      <c r="BB875" s="63"/>
      <c r="BC875" s="63"/>
      <c r="BD875" s="63"/>
      <c r="BE875" s="63"/>
      <c r="BF875" s="63"/>
      <c r="BG875" s="63"/>
      <c r="BH875" s="63"/>
      <c r="BI875" s="63"/>
      <c r="BJ875" s="63"/>
      <c r="BK875" s="63"/>
      <c r="BL875" s="63"/>
    </row>
    <row r="876" spans="1:64" ht="15.75" customHeight="1" x14ac:dyDescent="0.2">
      <c r="A876" s="63"/>
      <c r="B876" s="63"/>
      <c r="C876" s="63"/>
      <c r="D876" s="63"/>
      <c r="E876" s="63"/>
      <c r="F876" s="63"/>
      <c r="G876" s="63"/>
      <c r="H876" s="63"/>
      <c r="I876" s="63"/>
      <c r="J876" s="63"/>
      <c r="K876" s="63"/>
      <c r="L876" s="63"/>
      <c r="M876" s="63"/>
      <c r="N876" s="63"/>
      <c r="O876" s="63"/>
      <c r="P876" s="63"/>
      <c r="Q876" s="63"/>
      <c r="R876" s="63"/>
      <c r="S876" s="63"/>
      <c r="T876" s="63"/>
      <c r="U876" s="63"/>
      <c r="V876" s="63"/>
      <c r="W876" s="63"/>
      <c r="X876" s="63"/>
      <c r="Y876" s="63"/>
      <c r="Z876" s="63"/>
      <c r="AA876" s="63"/>
      <c r="AB876" s="63"/>
      <c r="AC876" s="63"/>
      <c r="AD876" s="63"/>
      <c r="AE876" s="63"/>
      <c r="AF876" s="63"/>
      <c r="AG876" s="63"/>
      <c r="AH876" s="63"/>
      <c r="AI876" s="63"/>
      <c r="AJ876" s="63"/>
      <c r="AK876" s="63"/>
      <c r="AL876" s="63"/>
      <c r="AM876" s="63"/>
      <c r="AN876" s="63"/>
      <c r="AO876" s="63"/>
      <c r="AP876" s="63"/>
      <c r="AQ876" s="63"/>
      <c r="AR876" s="63"/>
      <c r="AS876" s="63"/>
      <c r="AT876" s="63"/>
      <c r="AU876" s="63"/>
      <c r="AV876" s="63"/>
      <c r="AW876" s="63"/>
      <c r="AX876" s="63"/>
      <c r="AY876" s="63"/>
      <c r="AZ876" s="63"/>
      <c r="BA876" s="63"/>
      <c r="BB876" s="63"/>
      <c r="BC876" s="63"/>
      <c r="BD876" s="63"/>
      <c r="BE876" s="63"/>
      <c r="BF876" s="63"/>
      <c r="BG876" s="63"/>
      <c r="BH876" s="63"/>
      <c r="BI876" s="63"/>
      <c r="BJ876" s="63"/>
      <c r="BK876" s="63"/>
      <c r="BL876" s="63"/>
    </row>
    <row r="877" spans="1:64" ht="15.75" customHeight="1" x14ac:dyDescent="0.2">
      <c r="A877" s="63"/>
      <c r="B877" s="63"/>
      <c r="C877" s="63"/>
      <c r="D877" s="63"/>
      <c r="E877" s="63"/>
      <c r="F877" s="63"/>
      <c r="G877" s="63"/>
      <c r="H877" s="63"/>
      <c r="I877" s="63"/>
      <c r="J877" s="63"/>
      <c r="K877" s="63"/>
      <c r="L877" s="63"/>
      <c r="M877" s="63"/>
      <c r="N877" s="63"/>
      <c r="O877" s="63"/>
      <c r="P877" s="63"/>
      <c r="Q877" s="63"/>
      <c r="R877" s="63"/>
      <c r="S877" s="63"/>
      <c r="T877" s="63"/>
      <c r="U877" s="63"/>
      <c r="V877" s="63"/>
      <c r="W877" s="63"/>
      <c r="X877" s="63"/>
      <c r="Y877" s="63"/>
      <c r="Z877" s="63"/>
      <c r="AA877" s="63"/>
      <c r="AB877" s="63"/>
      <c r="AC877" s="63"/>
      <c r="AD877" s="63"/>
      <c r="AE877" s="63"/>
      <c r="AF877" s="63"/>
      <c r="AG877" s="63"/>
      <c r="AH877" s="63"/>
      <c r="AI877" s="63"/>
      <c r="AJ877" s="63"/>
      <c r="AK877" s="63"/>
      <c r="AL877" s="63"/>
      <c r="AM877" s="63"/>
      <c r="AN877" s="63"/>
      <c r="AO877" s="63"/>
      <c r="AP877" s="63"/>
      <c r="AQ877" s="63"/>
      <c r="AR877" s="63"/>
      <c r="AS877" s="63"/>
      <c r="AT877" s="63"/>
      <c r="AU877" s="63"/>
      <c r="AV877" s="63"/>
      <c r="AW877" s="63"/>
      <c r="AX877" s="63"/>
      <c r="AY877" s="63"/>
      <c r="AZ877" s="63"/>
      <c r="BA877" s="63"/>
      <c r="BB877" s="63"/>
      <c r="BC877" s="63"/>
      <c r="BD877" s="63"/>
      <c r="BE877" s="63"/>
      <c r="BF877" s="63"/>
      <c r="BG877" s="63"/>
      <c r="BH877" s="63"/>
      <c r="BI877" s="63"/>
      <c r="BJ877" s="63"/>
      <c r="BK877" s="63"/>
      <c r="BL877" s="63"/>
    </row>
    <row r="878" spans="1:64" ht="15.75" customHeight="1" x14ac:dyDescent="0.2">
      <c r="A878" s="63"/>
      <c r="B878" s="63"/>
      <c r="C878" s="63"/>
      <c r="D878" s="63"/>
      <c r="E878" s="63"/>
      <c r="F878" s="63"/>
      <c r="G878" s="63"/>
      <c r="H878" s="63"/>
      <c r="I878" s="63"/>
      <c r="J878" s="63"/>
      <c r="K878" s="63"/>
      <c r="L878" s="63"/>
      <c r="M878" s="63"/>
      <c r="N878" s="63"/>
      <c r="O878" s="63"/>
      <c r="P878" s="63"/>
      <c r="Q878" s="63"/>
      <c r="R878" s="63"/>
      <c r="S878" s="63"/>
      <c r="T878" s="63"/>
      <c r="U878" s="63"/>
      <c r="V878" s="63"/>
      <c r="W878" s="63"/>
      <c r="X878" s="63"/>
      <c r="Y878" s="63"/>
      <c r="Z878" s="63"/>
      <c r="AA878" s="63"/>
      <c r="AB878" s="63"/>
      <c r="AC878" s="63"/>
      <c r="AD878" s="63"/>
      <c r="AE878" s="63"/>
      <c r="AF878" s="63"/>
      <c r="AG878" s="63"/>
      <c r="AH878" s="63"/>
      <c r="AI878" s="63"/>
      <c r="AJ878" s="63"/>
      <c r="AK878" s="63"/>
      <c r="AL878" s="63"/>
      <c r="AM878" s="63"/>
      <c r="AN878" s="63"/>
      <c r="AO878" s="63"/>
      <c r="AP878" s="63"/>
      <c r="AQ878" s="63"/>
      <c r="AR878" s="63"/>
      <c r="AS878" s="63"/>
      <c r="AT878" s="63"/>
      <c r="AU878" s="63"/>
      <c r="AV878" s="63"/>
      <c r="AW878" s="63"/>
      <c r="AX878" s="63"/>
      <c r="AY878" s="63"/>
      <c r="AZ878" s="63"/>
      <c r="BA878" s="63"/>
      <c r="BB878" s="63"/>
      <c r="BC878" s="63"/>
      <c r="BD878" s="63"/>
      <c r="BE878" s="63"/>
      <c r="BF878" s="63"/>
      <c r="BG878" s="63"/>
      <c r="BH878" s="63"/>
      <c r="BI878" s="63"/>
      <c r="BJ878" s="63"/>
      <c r="BK878" s="63"/>
      <c r="BL878" s="63"/>
    </row>
    <row r="879" spans="1:64" ht="15.75" customHeight="1" x14ac:dyDescent="0.2">
      <c r="A879" s="63"/>
      <c r="B879" s="63"/>
      <c r="C879" s="63"/>
      <c r="D879" s="63"/>
      <c r="E879" s="63"/>
      <c r="F879" s="63"/>
      <c r="G879" s="63"/>
      <c r="H879" s="63"/>
      <c r="I879" s="63"/>
      <c r="J879" s="63"/>
      <c r="K879" s="63"/>
      <c r="L879" s="63"/>
      <c r="M879" s="63"/>
      <c r="N879" s="63"/>
      <c r="O879" s="63"/>
      <c r="P879" s="63"/>
      <c r="Q879" s="63"/>
      <c r="R879" s="63"/>
      <c r="S879" s="63"/>
      <c r="T879" s="63"/>
      <c r="U879" s="63"/>
      <c r="V879" s="63"/>
      <c r="W879" s="63"/>
      <c r="X879" s="63"/>
      <c r="Y879" s="63"/>
      <c r="Z879" s="63"/>
      <c r="AA879" s="63"/>
      <c r="AB879" s="63"/>
      <c r="AC879" s="63"/>
      <c r="AD879" s="63"/>
      <c r="AE879" s="63"/>
      <c r="AF879" s="63"/>
      <c r="AG879" s="63"/>
      <c r="AH879" s="63"/>
      <c r="AI879" s="63"/>
      <c r="AJ879" s="63"/>
      <c r="AK879" s="63"/>
      <c r="AL879" s="63"/>
      <c r="AM879" s="63"/>
      <c r="AN879" s="63"/>
      <c r="AO879" s="63"/>
      <c r="AP879" s="63"/>
      <c r="AQ879" s="63"/>
      <c r="AR879" s="63"/>
      <c r="AS879" s="63"/>
      <c r="AT879" s="63"/>
      <c r="AU879" s="63"/>
      <c r="AV879" s="63"/>
      <c r="AW879" s="63"/>
      <c r="AX879" s="63"/>
      <c r="AY879" s="63"/>
      <c r="AZ879" s="63"/>
      <c r="BA879" s="63"/>
      <c r="BB879" s="63"/>
      <c r="BC879" s="63"/>
      <c r="BD879" s="63"/>
      <c r="BE879" s="63"/>
      <c r="BF879" s="63"/>
      <c r="BG879" s="63"/>
      <c r="BH879" s="63"/>
      <c r="BI879" s="63"/>
      <c r="BJ879" s="63"/>
      <c r="BK879" s="63"/>
      <c r="BL879" s="63"/>
    </row>
    <row r="880" spans="1:64" ht="15.75" customHeight="1" x14ac:dyDescent="0.2">
      <c r="A880" s="63"/>
      <c r="B880" s="63"/>
      <c r="C880" s="63"/>
      <c r="D880" s="63"/>
      <c r="E880" s="63"/>
      <c r="F880" s="63"/>
      <c r="G880" s="63"/>
      <c r="H880" s="63"/>
      <c r="I880" s="63"/>
      <c r="J880" s="63"/>
      <c r="K880" s="63"/>
      <c r="L880" s="63"/>
      <c r="M880" s="63"/>
      <c r="N880" s="63"/>
      <c r="O880" s="63"/>
      <c r="P880" s="63"/>
      <c r="Q880" s="63"/>
      <c r="R880" s="63"/>
      <c r="S880" s="63"/>
      <c r="T880" s="63"/>
      <c r="U880" s="63"/>
      <c r="V880" s="63"/>
      <c r="W880" s="63"/>
      <c r="X880" s="63"/>
      <c r="Y880" s="63"/>
      <c r="Z880" s="63"/>
      <c r="AA880" s="63"/>
      <c r="AB880" s="63"/>
      <c r="AC880" s="63"/>
      <c r="AD880" s="63"/>
      <c r="AE880" s="63"/>
      <c r="AF880" s="63"/>
      <c r="AG880" s="63"/>
      <c r="AH880" s="63"/>
      <c r="AI880" s="63"/>
      <c r="AJ880" s="63"/>
      <c r="AK880" s="63"/>
      <c r="AL880" s="63"/>
      <c r="AM880" s="63"/>
      <c r="AN880" s="63"/>
      <c r="AO880" s="63"/>
      <c r="AP880" s="63"/>
      <c r="AQ880" s="63"/>
      <c r="AR880" s="63"/>
      <c r="AS880" s="63"/>
      <c r="AT880" s="63"/>
      <c r="AU880" s="63"/>
      <c r="AV880" s="63"/>
      <c r="AW880" s="63"/>
      <c r="AX880" s="63"/>
      <c r="AY880" s="63"/>
      <c r="AZ880" s="63"/>
      <c r="BA880" s="63"/>
      <c r="BB880" s="63"/>
      <c r="BC880" s="63"/>
      <c r="BD880" s="63"/>
      <c r="BE880" s="63"/>
      <c r="BF880" s="63"/>
      <c r="BG880" s="63"/>
      <c r="BH880" s="63"/>
      <c r="BI880" s="63"/>
      <c r="BJ880" s="63"/>
      <c r="BK880" s="63"/>
      <c r="BL880" s="63"/>
    </row>
    <row r="881" spans="1:64" ht="15.75" customHeight="1" x14ac:dyDescent="0.2">
      <c r="A881" s="63"/>
      <c r="B881" s="63"/>
      <c r="C881" s="63"/>
      <c r="D881" s="63"/>
      <c r="E881" s="63"/>
      <c r="F881" s="63"/>
      <c r="G881" s="63"/>
      <c r="H881" s="63"/>
      <c r="I881" s="63"/>
      <c r="J881" s="63"/>
      <c r="K881" s="63"/>
      <c r="L881" s="63"/>
      <c r="M881" s="63"/>
      <c r="N881" s="63"/>
      <c r="O881" s="63"/>
      <c r="P881" s="63"/>
      <c r="Q881" s="63"/>
      <c r="R881" s="63"/>
      <c r="S881" s="63"/>
      <c r="T881" s="63"/>
      <c r="U881" s="63"/>
      <c r="V881" s="63"/>
      <c r="W881" s="63"/>
      <c r="X881" s="63"/>
      <c r="Y881" s="63"/>
      <c r="Z881" s="63"/>
      <c r="AA881" s="63"/>
      <c r="AB881" s="63"/>
      <c r="AC881" s="63"/>
      <c r="AD881" s="63"/>
      <c r="AE881" s="63"/>
      <c r="AF881" s="63"/>
      <c r="AG881" s="63"/>
      <c r="AH881" s="63"/>
      <c r="AI881" s="63"/>
      <c r="AJ881" s="63"/>
      <c r="AK881" s="63"/>
      <c r="AL881" s="63"/>
      <c r="AM881" s="63"/>
      <c r="AN881" s="63"/>
      <c r="AO881" s="63"/>
      <c r="AP881" s="63"/>
      <c r="AQ881" s="63"/>
      <c r="AR881" s="63"/>
      <c r="AS881" s="63"/>
      <c r="AT881" s="63"/>
      <c r="AU881" s="63"/>
      <c r="AV881" s="63"/>
      <c r="AW881" s="63"/>
      <c r="AX881" s="63"/>
      <c r="AY881" s="63"/>
      <c r="AZ881" s="63"/>
      <c r="BA881" s="63"/>
      <c r="BB881" s="63"/>
      <c r="BC881" s="63"/>
      <c r="BD881" s="63"/>
      <c r="BE881" s="63"/>
      <c r="BF881" s="63"/>
      <c r="BG881" s="63"/>
      <c r="BH881" s="63"/>
      <c r="BI881" s="63"/>
      <c r="BJ881" s="63"/>
      <c r="BK881" s="63"/>
      <c r="BL881" s="63"/>
    </row>
    <row r="882" spans="1:64" ht="15.75" customHeight="1" x14ac:dyDescent="0.2">
      <c r="A882" s="63"/>
      <c r="B882" s="63"/>
      <c r="C882" s="63"/>
      <c r="D882" s="63"/>
      <c r="E882" s="63"/>
      <c r="F882" s="63"/>
      <c r="G882" s="63"/>
      <c r="H882" s="63"/>
      <c r="I882" s="63"/>
      <c r="J882" s="63"/>
      <c r="K882" s="63"/>
      <c r="L882" s="63"/>
      <c r="M882" s="63"/>
      <c r="N882" s="63"/>
      <c r="O882" s="63"/>
      <c r="P882" s="63"/>
      <c r="Q882" s="63"/>
      <c r="R882" s="63"/>
      <c r="S882" s="63"/>
      <c r="T882" s="63"/>
      <c r="U882" s="63"/>
      <c r="V882" s="63"/>
      <c r="W882" s="63"/>
      <c r="X882" s="63"/>
      <c r="Y882" s="63"/>
      <c r="Z882" s="63"/>
      <c r="AA882" s="63"/>
      <c r="AB882" s="63"/>
      <c r="AC882" s="63"/>
      <c r="AD882" s="63"/>
      <c r="AE882" s="63"/>
      <c r="AF882" s="63"/>
      <c r="AG882" s="63"/>
      <c r="AH882" s="63"/>
      <c r="AI882" s="63"/>
      <c r="AJ882" s="63"/>
      <c r="AK882" s="63"/>
      <c r="AL882" s="63"/>
      <c r="AM882" s="63"/>
      <c r="AN882" s="63"/>
      <c r="AO882" s="63"/>
      <c r="AP882" s="63"/>
      <c r="AQ882" s="63"/>
      <c r="AR882" s="63"/>
      <c r="AS882" s="63"/>
      <c r="AT882" s="63"/>
      <c r="AU882" s="63"/>
      <c r="AV882" s="63"/>
      <c r="AW882" s="63"/>
      <c r="AX882" s="63"/>
      <c r="AY882" s="63"/>
      <c r="AZ882" s="63"/>
      <c r="BA882" s="63"/>
      <c r="BB882" s="63"/>
      <c r="BC882" s="63"/>
      <c r="BD882" s="63"/>
      <c r="BE882" s="63"/>
      <c r="BF882" s="63"/>
      <c r="BG882" s="63"/>
      <c r="BH882" s="63"/>
      <c r="BI882" s="63"/>
      <c r="BJ882" s="63"/>
      <c r="BK882" s="63"/>
      <c r="BL882" s="63"/>
    </row>
    <row r="883" spans="1:64" ht="15.75" customHeight="1" x14ac:dyDescent="0.2">
      <c r="A883" s="63"/>
      <c r="B883" s="63"/>
      <c r="C883" s="63"/>
      <c r="D883" s="63"/>
      <c r="E883" s="63"/>
      <c r="F883" s="63"/>
      <c r="G883" s="63"/>
      <c r="H883" s="63"/>
      <c r="I883" s="63"/>
      <c r="J883" s="63"/>
      <c r="K883" s="63"/>
      <c r="L883" s="63"/>
      <c r="M883" s="63"/>
      <c r="N883" s="63"/>
      <c r="O883" s="63"/>
      <c r="P883" s="63"/>
      <c r="Q883" s="63"/>
      <c r="R883" s="63"/>
      <c r="S883" s="63"/>
      <c r="T883" s="63"/>
      <c r="U883" s="63"/>
      <c r="V883" s="63"/>
      <c r="W883" s="63"/>
      <c r="X883" s="63"/>
      <c r="Y883" s="63"/>
      <c r="Z883" s="63"/>
      <c r="AA883" s="63"/>
      <c r="AB883" s="63"/>
      <c r="AC883" s="63"/>
      <c r="AD883" s="63"/>
      <c r="AE883" s="63"/>
      <c r="AF883" s="63"/>
      <c r="AG883" s="63"/>
      <c r="AH883" s="63"/>
      <c r="AI883" s="63"/>
      <c r="AJ883" s="63"/>
      <c r="AK883" s="63"/>
      <c r="AL883" s="63"/>
      <c r="AM883" s="63"/>
      <c r="AN883" s="63"/>
      <c r="AO883" s="63"/>
      <c r="AP883" s="63"/>
      <c r="AQ883" s="63"/>
      <c r="AR883" s="63"/>
      <c r="AS883" s="63"/>
      <c r="AT883" s="63"/>
      <c r="AU883" s="63"/>
      <c r="AV883" s="63"/>
      <c r="AW883" s="63"/>
      <c r="AX883" s="63"/>
      <c r="AY883" s="63"/>
      <c r="AZ883" s="63"/>
      <c r="BA883" s="63"/>
      <c r="BB883" s="63"/>
      <c r="BC883" s="63"/>
      <c r="BD883" s="63"/>
      <c r="BE883" s="63"/>
      <c r="BF883" s="63"/>
      <c r="BG883" s="63"/>
      <c r="BH883" s="63"/>
      <c r="BI883" s="63"/>
      <c r="BJ883" s="63"/>
      <c r="BK883" s="63"/>
      <c r="BL883" s="63"/>
    </row>
    <row r="884" spans="1:64" ht="15.75" customHeight="1" x14ac:dyDescent="0.2">
      <c r="A884" s="63"/>
      <c r="B884" s="63"/>
      <c r="C884" s="63"/>
      <c r="D884" s="63"/>
      <c r="E884" s="63"/>
      <c r="F884" s="63"/>
      <c r="G884" s="63"/>
      <c r="H884" s="63"/>
      <c r="I884" s="63"/>
      <c r="J884" s="63"/>
      <c r="K884" s="63"/>
      <c r="L884" s="63"/>
      <c r="M884" s="63"/>
      <c r="N884" s="63"/>
      <c r="O884" s="63"/>
      <c r="P884" s="63"/>
      <c r="Q884" s="63"/>
      <c r="R884" s="63"/>
      <c r="S884" s="63"/>
      <c r="T884" s="63"/>
      <c r="U884" s="63"/>
      <c r="V884" s="63"/>
      <c r="W884" s="63"/>
      <c r="X884" s="63"/>
      <c r="Y884" s="63"/>
      <c r="Z884" s="63"/>
      <c r="AA884" s="63"/>
      <c r="AB884" s="63"/>
      <c r="AC884" s="63"/>
      <c r="AD884" s="63"/>
      <c r="AE884" s="63"/>
      <c r="AF884" s="63"/>
      <c r="AG884" s="63"/>
      <c r="AH884" s="63"/>
      <c r="AI884" s="63"/>
      <c r="AJ884" s="63"/>
      <c r="AK884" s="63"/>
      <c r="AL884" s="63"/>
      <c r="AM884" s="63"/>
      <c r="AN884" s="63"/>
      <c r="AO884" s="63"/>
      <c r="AP884" s="63"/>
      <c r="AQ884" s="63"/>
      <c r="AR884" s="63"/>
      <c r="AS884" s="63"/>
      <c r="AT884" s="63"/>
      <c r="AU884" s="63"/>
      <c r="AV884" s="63"/>
      <c r="AW884" s="63"/>
      <c r="AX884" s="63"/>
      <c r="AY884" s="63"/>
      <c r="AZ884" s="63"/>
      <c r="BA884" s="63"/>
      <c r="BB884" s="63"/>
      <c r="BC884" s="63"/>
      <c r="BD884" s="63"/>
      <c r="BE884" s="63"/>
      <c r="BF884" s="63"/>
      <c r="BG884" s="63"/>
      <c r="BH884" s="63"/>
      <c r="BI884" s="63"/>
      <c r="BJ884" s="63"/>
      <c r="BK884" s="63"/>
      <c r="BL884" s="63"/>
    </row>
    <row r="885" spans="1:64" ht="15.75" customHeight="1" x14ac:dyDescent="0.2">
      <c r="A885" s="63"/>
      <c r="B885" s="63"/>
      <c r="C885" s="63"/>
      <c r="D885" s="63"/>
      <c r="E885" s="63"/>
      <c r="F885" s="63"/>
      <c r="G885" s="63"/>
      <c r="H885" s="63"/>
      <c r="I885" s="63"/>
      <c r="J885" s="63"/>
      <c r="K885" s="63"/>
      <c r="L885" s="63"/>
      <c r="M885" s="63"/>
      <c r="N885" s="63"/>
      <c r="O885" s="63"/>
      <c r="P885" s="63"/>
      <c r="Q885" s="63"/>
      <c r="R885" s="63"/>
      <c r="S885" s="63"/>
      <c r="T885" s="63"/>
      <c r="U885" s="63"/>
      <c r="V885" s="63"/>
      <c r="W885" s="63"/>
      <c r="X885" s="63"/>
      <c r="Y885" s="63"/>
      <c r="Z885" s="63"/>
      <c r="AA885" s="63"/>
      <c r="AB885" s="63"/>
      <c r="AC885" s="63"/>
      <c r="AD885" s="63"/>
      <c r="AE885" s="63"/>
      <c r="AF885" s="63"/>
      <c r="AG885" s="63"/>
      <c r="AH885" s="63"/>
      <c r="AI885" s="63"/>
      <c r="AJ885" s="63"/>
      <c r="AK885" s="63"/>
      <c r="AL885" s="63"/>
      <c r="AM885" s="63"/>
      <c r="AN885" s="63"/>
      <c r="AO885" s="63"/>
      <c r="AP885" s="63"/>
      <c r="AQ885" s="63"/>
      <c r="AR885" s="63"/>
      <c r="AS885" s="63"/>
      <c r="AT885" s="63"/>
      <c r="AU885" s="63"/>
      <c r="AV885" s="63"/>
      <c r="AW885" s="63"/>
      <c r="AX885" s="63"/>
      <c r="AY885" s="63"/>
      <c r="AZ885" s="63"/>
      <c r="BA885" s="63"/>
      <c r="BB885" s="63"/>
      <c r="BC885" s="63"/>
      <c r="BD885" s="63"/>
      <c r="BE885" s="63"/>
      <c r="BF885" s="63"/>
      <c r="BG885" s="63"/>
      <c r="BH885" s="63"/>
      <c r="BI885" s="63"/>
      <c r="BJ885" s="63"/>
      <c r="BK885" s="63"/>
      <c r="BL885" s="63"/>
    </row>
    <row r="886" spans="1:64" ht="15.75" customHeight="1" x14ac:dyDescent="0.2">
      <c r="A886" s="63"/>
      <c r="B886" s="63"/>
      <c r="C886" s="63"/>
      <c r="D886" s="63"/>
      <c r="E886" s="63"/>
      <c r="F886" s="63"/>
      <c r="G886" s="63"/>
      <c r="H886" s="63"/>
      <c r="I886" s="63"/>
      <c r="J886" s="63"/>
      <c r="K886" s="63"/>
      <c r="L886" s="63"/>
      <c r="M886" s="63"/>
      <c r="N886" s="63"/>
      <c r="O886" s="63"/>
      <c r="P886" s="63"/>
      <c r="Q886" s="63"/>
      <c r="R886" s="63"/>
      <c r="S886" s="63"/>
      <c r="T886" s="63"/>
      <c r="U886" s="63"/>
      <c r="V886" s="63"/>
      <c r="W886" s="63"/>
      <c r="X886" s="63"/>
      <c r="Y886" s="63"/>
      <c r="Z886" s="63"/>
      <c r="AA886" s="63"/>
      <c r="AB886" s="63"/>
      <c r="AC886" s="63"/>
      <c r="AD886" s="63"/>
      <c r="AE886" s="63"/>
      <c r="AF886" s="63"/>
      <c r="AG886" s="63"/>
      <c r="AH886" s="63"/>
      <c r="AI886" s="63"/>
      <c r="AJ886" s="63"/>
      <c r="AK886" s="63"/>
      <c r="AL886" s="63"/>
      <c r="AM886" s="63"/>
      <c r="AN886" s="63"/>
      <c r="AO886" s="63"/>
      <c r="AP886" s="63"/>
      <c r="AQ886" s="63"/>
      <c r="AR886" s="63"/>
      <c r="AS886" s="63"/>
      <c r="AT886" s="63"/>
      <c r="AU886" s="63"/>
      <c r="AV886" s="63"/>
      <c r="AW886" s="63"/>
      <c r="AX886" s="63"/>
      <c r="AY886" s="63"/>
      <c r="AZ886" s="63"/>
      <c r="BA886" s="63"/>
      <c r="BB886" s="63"/>
      <c r="BC886" s="63"/>
      <c r="BD886" s="63"/>
      <c r="BE886" s="63"/>
      <c r="BF886" s="63"/>
      <c r="BG886" s="63"/>
      <c r="BH886" s="63"/>
      <c r="BI886" s="63"/>
      <c r="BJ886" s="63"/>
      <c r="BK886" s="63"/>
      <c r="BL886" s="63"/>
    </row>
    <row r="887" spans="1:64" ht="15.75" customHeight="1" x14ac:dyDescent="0.2">
      <c r="A887" s="63"/>
      <c r="B887" s="63"/>
      <c r="C887" s="63"/>
      <c r="D887" s="63"/>
      <c r="E887" s="63"/>
      <c r="F887" s="63"/>
      <c r="G887" s="63"/>
      <c r="H887" s="63"/>
      <c r="I887" s="63"/>
      <c r="J887" s="63"/>
      <c r="K887" s="63"/>
      <c r="L887" s="63"/>
      <c r="M887" s="63"/>
      <c r="N887" s="63"/>
      <c r="O887" s="63"/>
      <c r="P887" s="63"/>
      <c r="Q887" s="63"/>
      <c r="R887" s="63"/>
      <c r="S887" s="63"/>
      <c r="T887" s="63"/>
      <c r="U887" s="63"/>
      <c r="V887" s="63"/>
      <c r="W887" s="63"/>
      <c r="X887" s="63"/>
      <c r="Y887" s="63"/>
      <c r="Z887" s="63"/>
      <c r="AA887" s="63"/>
      <c r="AB887" s="63"/>
      <c r="AC887" s="63"/>
      <c r="AD887" s="63"/>
      <c r="AE887" s="63"/>
      <c r="AF887" s="63"/>
      <c r="AG887" s="63"/>
      <c r="AH887" s="63"/>
      <c r="AI887" s="63"/>
      <c r="AJ887" s="63"/>
      <c r="AK887" s="63"/>
      <c r="AL887" s="63"/>
      <c r="AM887" s="63"/>
      <c r="AN887" s="63"/>
      <c r="AO887" s="63"/>
      <c r="AP887" s="63"/>
      <c r="AQ887" s="63"/>
      <c r="AR887" s="63"/>
      <c r="AS887" s="63"/>
      <c r="AT887" s="63"/>
      <c r="AU887" s="63"/>
      <c r="AV887" s="63"/>
      <c r="AW887" s="63"/>
      <c r="AX887" s="63"/>
      <c r="AY887" s="63"/>
      <c r="AZ887" s="63"/>
      <c r="BA887" s="63"/>
      <c r="BB887" s="63"/>
      <c r="BC887" s="63"/>
      <c r="BD887" s="63"/>
      <c r="BE887" s="63"/>
      <c r="BF887" s="63"/>
      <c r="BG887" s="63"/>
      <c r="BH887" s="63"/>
      <c r="BI887" s="63"/>
      <c r="BJ887" s="63"/>
      <c r="BK887" s="63"/>
      <c r="BL887" s="63"/>
    </row>
    <row r="888" spans="1:64" ht="15.75" customHeight="1" x14ac:dyDescent="0.2">
      <c r="A888" s="63"/>
      <c r="B888" s="63"/>
      <c r="C888" s="63"/>
      <c r="D888" s="63"/>
      <c r="E888" s="63"/>
      <c r="F888" s="63"/>
      <c r="G888" s="63"/>
      <c r="H888" s="63"/>
      <c r="I888" s="63"/>
      <c r="J888" s="63"/>
      <c r="K888" s="63"/>
      <c r="L888" s="63"/>
      <c r="M888" s="63"/>
      <c r="N888" s="63"/>
      <c r="O888" s="63"/>
      <c r="P888" s="63"/>
      <c r="Q888" s="63"/>
      <c r="R888" s="63"/>
      <c r="S888" s="63"/>
      <c r="T888" s="63"/>
      <c r="U888" s="63"/>
      <c r="V888" s="63"/>
      <c r="W888" s="63"/>
      <c r="X888" s="63"/>
      <c r="Y888" s="63"/>
      <c r="Z888" s="63"/>
      <c r="AA888" s="63"/>
      <c r="AB888" s="63"/>
      <c r="AC888" s="63"/>
      <c r="AD888" s="63"/>
      <c r="AE888" s="63"/>
      <c r="AF888" s="63"/>
      <c r="AG888" s="63"/>
      <c r="AH888" s="63"/>
      <c r="AI888" s="63"/>
      <c r="AJ888" s="63"/>
      <c r="AK888" s="63"/>
      <c r="AL888" s="63"/>
      <c r="AM888" s="63"/>
      <c r="AN888" s="63"/>
      <c r="AO888" s="63"/>
      <c r="AP888" s="63"/>
      <c r="AQ888" s="63"/>
      <c r="AR888" s="63"/>
      <c r="AS888" s="63"/>
      <c r="AT888" s="63"/>
      <c r="AU888" s="63"/>
      <c r="AV888" s="63"/>
      <c r="AW888" s="63"/>
      <c r="AX888" s="63"/>
      <c r="AY888" s="63"/>
      <c r="AZ888" s="63"/>
      <c r="BA888" s="63"/>
      <c r="BB888" s="63"/>
      <c r="BC888" s="63"/>
      <c r="BD888" s="63"/>
      <c r="BE888" s="63"/>
      <c r="BF888" s="63"/>
      <c r="BG888" s="63"/>
      <c r="BH888" s="63"/>
      <c r="BI888" s="63"/>
      <c r="BJ888" s="63"/>
      <c r="BK888" s="63"/>
      <c r="BL888" s="63"/>
    </row>
    <row r="889" spans="1:64" ht="15.75" customHeight="1" x14ac:dyDescent="0.2">
      <c r="A889" s="63"/>
      <c r="B889" s="63"/>
      <c r="C889" s="63"/>
      <c r="D889" s="63"/>
      <c r="E889" s="63"/>
      <c r="F889" s="63"/>
      <c r="G889" s="63"/>
      <c r="H889" s="63"/>
      <c r="I889" s="63"/>
      <c r="J889" s="63"/>
      <c r="K889" s="63"/>
      <c r="L889" s="63"/>
      <c r="M889" s="63"/>
      <c r="N889" s="63"/>
      <c r="O889" s="63"/>
      <c r="P889" s="63"/>
      <c r="Q889" s="63"/>
      <c r="R889" s="63"/>
      <c r="S889" s="63"/>
      <c r="T889" s="63"/>
      <c r="U889" s="63"/>
      <c r="V889" s="63"/>
      <c r="W889" s="63"/>
      <c r="X889" s="63"/>
      <c r="Y889" s="63"/>
      <c r="Z889" s="63"/>
      <c r="AA889" s="63"/>
      <c r="AB889" s="63"/>
      <c r="AC889" s="63"/>
      <c r="AD889" s="63"/>
      <c r="AE889" s="63"/>
      <c r="AF889" s="63"/>
      <c r="AG889" s="63"/>
      <c r="AH889" s="63"/>
      <c r="AI889" s="63"/>
      <c r="AJ889" s="63"/>
      <c r="AK889" s="63"/>
      <c r="AL889" s="63"/>
      <c r="AM889" s="63"/>
      <c r="AN889" s="63"/>
      <c r="AO889" s="63"/>
      <c r="AP889" s="63"/>
      <c r="AQ889" s="63"/>
      <c r="AR889" s="63"/>
      <c r="AS889" s="63"/>
      <c r="AT889" s="63"/>
      <c r="AU889" s="63"/>
      <c r="AV889" s="63"/>
      <c r="AW889" s="63"/>
      <c r="AX889" s="63"/>
      <c r="AY889" s="63"/>
      <c r="AZ889" s="63"/>
      <c r="BA889" s="63"/>
      <c r="BB889" s="63"/>
      <c r="BC889" s="63"/>
      <c r="BD889" s="63"/>
      <c r="BE889" s="63"/>
      <c r="BF889" s="63"/>
      <c r="BG889" s="63"/>
      <c r="BH889" s="63"/>
      <c r="BI889" s="63"/>
      <c r="BJ889" s="63"/>
      <c r="BK889" s="63"/>
      <c r="BL889" s="63"/>
    </row>
    <row r="890" spans="1:64" ht="15.75" customHeight="1" x14ac:dyDescent="0.2">
      <c r="A890" s="63"/>
      <c r="B890" s="63"/>
      <c r="C890" s="63"/>
      <c r="D890" s="63"/>
      <c r="E890" s="63"/>
      <c r="F890" s="63"/>
      <c r="G890" s="63"/>
      <c r="H890" s="63"/>
      <c r="I890" s="63"/>
      <c r="J890" s="63"/>
      <c r="K890" s="63"/>
      <c r="L890" s="63"/>
      <c r="M890" s="63"/>
      <c r="N890" s="63"/>
      <c r="O890" s="63"/>
      <c r="P890" s="63"/>
      <c r="Q890" s="63"/>
      <c r="R890" s="63"/>
      <c r="S890" s="63"/>
      <c r="T890" s="63"/>
      <c r="U890" s="63"/>
      <c r="V890" s="63"/>
      <c r="W890" s="63"/>
      <c r="X890" s="63"/>
      <c r="Y890" s="63"/>
      <c r="Z890" s="63"/>
      <c r="AA890" s="63"/>
      <c r="AB890" s="63"/>
      <c r="AC890" s="63"/>
      <c r="AD890" s="63"/>
      <c r="AE890" s="63"/>
      <c r="AF890" s="63"/>
      <c r="AG890" s="63"/>
      <c r="AH890" s="63"/>
      <c r="AI890" s="63"/>
      <c r="AJ890" s="63"/>
      <c r="AK890" s="63"/>
      <c r="AL890" s="63"/>
      <c r="AM890" s="63"/>
      <c r="AN890" s="63"/>
      <c r="AO890" s="63"/>
      <c r="AP890" s="63"/>
      <c r="AQ890" s="63"/>
      <c r="AR890" s="63"/>
      <c r="AS890" s="63"/>
      <c r="AT890" s="63"/>
      <c r="AU890" s="63"/>
      <c r="AV890" s="63"/>
      <c r="AW890" s="63"/>
      <c r="AX890" s="63"/>
      <c r="AY890" s="63"/>
      <c r="AZ890" s="63"/>
      <c r="BA890" s="63"/>
      <c r="BB890" s="63"/>
      <c r="BC890" s="63"/>
      <c r="BD890" s="63"/>
      <c r="BE890" s="63"/>
      <c r="BF890" s="63"/>
      <c r="BG890" s="63"/>
      <c r="BH890" s="63"/>
      <c r="BI890" s="63"/>
      <c r="BJ890" s="63"/>
      <c r="BK890" s="63"/>
      <c r="BL890" s="63"/>
    </row>
    <row r="891" spans="1:64" ht="15.75" customHeight="1" x14ac:dyDescent="0.2">
      <c r="A891" s="63"/>
      <c r="B891" s="63"/>
      <c r="C891" s="63"/>
      <c r="D891" s="63"/>
      <c r="E891" s="63"/>
      <c r="F891" s="63"/>
      <c r="G891" s="63"/>
      <c r="H891" s="63"/>
      <c r="I891" s="63"/>
      <c r="J891" s="63"/>
      <c r="K891" s="63"/>
      <c r="L891" s="63"/>
      <c r="M891" s="63"/>
      <c r="N891" s="63"/>
      <c r="O891" s="63"/>
      <c r="P891" s="63"/>
      <c r="Q891" s="63"/>
      <c r="R891" s="63"/>
      <c r="S891" s="63"/>
      <c r="T891" s="63"/>
      <c r="U891" s="63"/>
      <c r="V891" s="63"/>
      <c r="W891" s="63"/>
      <c r="X891" s="63"/>
      <c r="Y891" s="63"/>
      <c r="Z891" s="63"/>
      <c r="AA891" s="63"/>
      <c r="AB891" s="63"/>
      <c r="AC891" s="63"/>
      <c r="AD891" s="63"/>
      <c r="AE891" s="63"/>
      <c r="AF891" s="63"/>
      <c r="AG891" s="63"/>
      <c r="AH891" s="63"/>
      <c r="AI891" s="63"/>
      <c r="AJ891" s="63"/>
      <c r="AK891" s="63"/>
      <c r="AL891" s="63"/>
      <c r="AM891" s="63"/>
      <c r="AN891" s="63"/>
      <c r="AO891" s="63"/>
      <c r="AP891" s="63"/>
      <c r="AQ891" s="63"/>
      <c r="AR891" s="63"/>
      <c r="AS891" s="63"/>
      <c r="AT891" s="63"/>
      <c r="AU891" s="63"/>
      <c r="AV891" s="63"/>
      <c r="AW891" s="63"/>
      <c r="AX891" s="63"/>
      <c r="AY891" s="63"/>
      <c r="AZ891" s="63"/>
      <c r="BA891" s="63"/>
      <c r="BB891" s="63"/>
      <c r="BC891" s="63"/>
      <c r="BD891" s="63"/>
      <c r="BE891" s="63"/>
      <c r="BF891" s="63"/>
      <c r="BG891" s="63"/>
      <c r="BH891" s="63"/>
      <c r="BI891" s="63"/>
      <c r="BJ891" s="63"/>
      <c r="BK891" s="63"/>
      <c r="BL891" s="63"/>
    </row>
    <row r="892" spans="1:64" ht="15.75" customHeight="1" x14ac:dyDescent="0.2">
      <c r="A892" s="63"/>
      <c r="B892" s="63"/>
      <c r="C892" s="63"/>
      <c r="D892" s="63"/>
      <c r="E892" s="63"/>
      <c r="F892" s="63"/>
      <c r="G892" s="63"/>
      <c r="H892" s="63"/>
      <c r="I892" s="63"/>
      <c r="J892" s="63"/>
      <c r="K892" s="63"/>
      <c r="L892" s="63"/>
      <c r="M892" s="63"/>
      <c r="N892" s="63"/>
      <c r="O892" s="63"/>
      <c r="P892" s="63"/>
      <c r="Q892" s="63"/>
      <c r="R892" s="63"/>
      <c r="S892" s="63"/>
      <c r="T892" s="63"/>
      <c r="U892" s="63"/>
      <c r="V892" s="63"/>
      <c r="W892" s="63"/>
      <c r="X892" s="63"/>
      <c r="Y892" s="63"/>
      <c r="Z892" s="63"/>
      <c r="AA892" s="63"/>
      <c r="AB892" s="63"/>
      <c r="AC892" s="63"/>
      <c r="AD892" s="63"/>
      <c r="AE892" s="63"/>
      <c r="AF892" s="63"/>
      <c r="AG892" s="63"/>
      <c r="AH892" s="63"/>
      <c r="AI892" s="63"/>
      <c r="AJ892" s="63"/>
      <c r="AK892" s="63"/>
      <c r="AL892" s="63"/>
      <c r="AM892" s="63"/>
      <c r="AN892" s="63"/>
      <c r="AO892" s="63"/>
      <c r="AP892" s="63"/>
      <c r="AQ892" s="63"/>
      <c r="AR892" s="63"/>
      <c r="AS892" s="63"/>
      <c r="AT892" s="63"/>
      <c r="AU892" s="63"/>
      <c r="AV892" s="63"/>
      <c r="AW892" s="63"/>
      <c r="AX892" s="63"/>
      <c r="AY892" s="63"/>
      <c r="AZ892" s="63"/>
      <c r="BA892" s="63"/>
      <c r="BB892" s="63"/>
      <c r="BC892" s="63"/>
      <c r="BD892" s="63"/>
      <c r="BE892" s="63"/>
      <c r="BF892" s="63"/>
      <c r="BG892" s="63"/>
      <c r="BH892" s="63"/>
      <c r="BI892" s="63"/>
      <c r="BJ892" s="63"/>
      <c r="BK892" s="63"/>
      <c r="BL892" s="63"/>
    </row>
    <row r="893" spans="1:64" ht="15.75" customHeight="1" x14ac:dyDescent="0.2">
      <c r="A893" s="63"/>
      <c r="B893" s="63"/>
      <c r="C893" s="63"/>
      <c r="D893" s="63"/>
      <c r="E893" s="63"/>
      <c r="F893" s="63"/>
      <c r="G893" s="63"/>
      <c r="H893" s="63"/>
      <c r="I893" s="63"/>
      <c r="J893" s="63"/>
      <c r="K893" s="63"/>
      <c r="L893" s="63"/>
      <c r="M893" s="63"/>
      <c r="N893" s="63"/>
      <c r="O893" s="63"/>
      <c r="P893" s="63"/>
      <c r="Q893" s="63"/>
      <c r="R893" s="63"/>
      <c r="S893" s="63"/>
      <c r="T893" s="63"/>
      <c r="U893" s="63"/>
      <c r="V893" s="63"/>
      <c r="W893" s="63"/>
      <c r="X893" s="63"/>
      <c r="Y893" s="63"/>
      <c r="Z893" s="63"/>
      <c r="AA893" s="63"/>
      <c r="AB893" s="63"/>
      <c r="AC893" s="63"/>
      <c r="AD893" s="63"/>
      <c r="AE893" s="63"/>
      <c r="AF893" s="63"/>
      <c r="AG893" s="63"/>
      <c r="AH893" s="63"/>
      <c r="AI893" s="63"/>
      <c r="AJ893" s="63"/>
      <c r="AK893" s="63"/>
      <c r="AL893" s="63"/>
      <c r="AM893" s="63"/>
      <c r="AN893" s="63"/>
      <c r="AO893" s="63"/>
      <c r="AP893" s="63"/>
      <c r="AQ893" s="63"/>
      <c r="AR893" s="63"/>
      <c r="AS893" s="63"/>
      <c r="AT893" s="63"/>
      <c r="AU893" s="63"/>
      <c r="AV893" s="63"/>
      <c r="AW893" s="63"/>
      <c r="AX893" s="63"/>
      <c r="AY893" s="63"/>
      <c r="AZ893" s="63"/>
      <c r="BA893" s="63"/>
      <c r="BB893" s="63"/>
      <c r="BC893" s="63"/>
      <c r="BD893" s="63"/>
      <c r="BE893" s="63"/>
      <c r="BF893" s="63"/>
      <c r="BG893" s="63"/>
      <c r="BH893" s="63"/>
      <c r="BI893" s="63"/>
      <c r="BJ893" s="63"/>
      <c r="BK893" s="63"/>
      <c r="BL893" s="63"/>
    </row>
    <row r="894" spans="1:64" ht="15.75" customHeight="1" x14ac:dyDescent="0.2">
      <c r="A894" s="63"/>
      <c r="B894" s="63"/>
      <c r="C894" s="63"/>
      <c r="D894" s="63"/>
      <c r="E894" s="63"/>
      <c r="F894" s="63"/>
      <c r="G894" s="63"/>
      <c r="H894" s="63"/>
      <c r="I894" s="63"/>
      <c r="J894" s="63"/>
      <c r="K894" s="63"/>
      <c r="L894" s="63"/>
      <c r="M894" s="63"/>
      <c r="N894" s="63"/>
      <c r="O894" s="63"/>
      <c r="P894" s="63"/>
      <c r="Q894" s="63"/>
      <c r="R894" s="63"/>
      <c r="S894" s="63"/>
      <c r="T894" s="63"/>
      <c r="U894" s="63"/>
      <c r="V894" s="63"/>
      <c r="W894" s="63"/>
      <c r="X894" s="63"/>
      <c r="Y894" s="63"/>
      <c r="Z894" s="63"/>
      <c r="AA894" s="63"/>
      <c r="AB894" s="63"/>
      <c r="AC894" s="63"/>
      <c r="AD894" s="63"/>
      <c r="AE894" s="63"/>
      <c r="AF894" s="63"/>
      <c r="AG894" s="63"/>
      <c r="AH894" s="63"/>
      <c r="AI894" s="63"/>
      <c r="AJ894" s="63"/>
      <c r="AK894" s="63"/>
      <c r="AL894" s="63"/>
      <c r="AM894" s="63"/>
      <c r="AN894" s="63"/>
      <c r="AO894" s="63"/>
      <c r="AP894" s="63"/>
      <c r="AQ894" s="63"/>
      <c r="AR894" s="63"/>
      <c r="AS894" s="63"/>
      <c r="AT894" s="63"/>
      <c r="AU894" s="63"/>
      <c r="AV894" s="63"/>
      <c r="AW894" s="63"/>
      <c r="AX894" s="63"/>
      <c r="AY894" s="63"/>
      <c r="AZ894" s="63"/>
      <c r="BA894" s="63"/>
      <c r="BB894" s="63"/>
      <c r="BC894" s="63"/>
      <c r="BD894" s="63"/>
      <c r="BE894" s="63"/>
      <c r="BF894" s="63"/>
      <c r="BG894" s="63"/>
      <c r="BH894" s="63"/>
      <c r="BI894" s="63"/>
      <c r="BJ894" s="63"/>
      <c r="BK894" s="63"/>
      <c r="BL894" s="63"/>
    </row>
    <row r="895" spans="1:64" ht="15.75" customHeight="1" x14ac:dyDescent="0.2">
      <c r="A895" s="63"/>
      <c r="B895" s="63"/>
      <c r="C895" s="63"/>
      <c r="D895" s="63"/>
      <c r="E895" s="63"/>
      <c r="F895" s="63"/>
      <c r="G895" s="63"/>
      <c r="H895" s="63"/>
      <c r="I895" s="63"/>
      <c r="J895" s="63"/>
      <c r="K895" s="63"/>
      <c r="L895" s="63"/>
      <c r="M895" s="63"/>
      <c r="N895" s="63"/>
      <c r="O895" s="63"/>
      <c r="P895" s="63"/>
      <c r="Q895" s="63"/>
      <c r="R895" s="63"/>
      <c r="S895" s="63"/>
      <c r="T895" s="63"/>
      <c r="U895" s="63"/>
      <c r="V895" s="63"/>
      <c r="W895" s="63"/>
      <c r="X895" s="63"/>
      <c r="Y895" s="63"/>
      <c r="Z895" s="63"/>
      <c r="AA895" s="63"/>
      <c r="AB895" s="63"/>
      <c r="AC895" s="63"/>
      <c r="AD895" s="63"/>
      <c r="AE895" s="63"/>
      <c r="AF895" s="63"/>
      <c r="AG895" s="63"/>
      <c r="AH895" s="63"/>
      <c r="AI895" s="63"/>
      <c r="AJ895" s="63"/>
      <c r="AK895" s="63"/>
      <c r="AL895" s="63"/>
      <c r="AM895" s="63"/>
      <c r="AN895" s="63"/>
      <c r="AO895" s="63"/>
      <c r="AP895" s="63"/>
      <c r="AQ895" s="63"/>
      <c r="AR895" s="63"/>
      <c r="AS895" s="63"/>
      <c r="AT895" s="63"/>
      <c r="AU895" s="63"/>
      <c r="AV895" s="63"/>
      <c r="AW895" s="63"/>
      <c r="AX895" s="63"/>
      <c r="AY895" s="63"/>
      <c r="AZ895" s="63"/>
      <c r="BA895" s="63"/>
      <c r="BB895" s="63"/>
      <c r="BC895" s="63"/>
      <c r="BD895" s="63"/>
      <c r="BE895" s="63"/>
      <c r="BF895" s="63"/>
      <c r="BG895" s="63"/>
      <c r="BH895" s="63"/>
      <c r="BI895" s="63"/>
      <c r="BJ895" s="63"/>
      <c r="BK895" s="63"/>
      <c r="BL895" s="63"/>
    </row>
    <row r="896" spans="1:64" ht="15.75" customHeight="1" x14ac:dyDescent="0.2">
      <c r="A896" s="63"/>
      <c r="B896" s="63"/>
      <c r="C896" s="63"/>
      <c r="D896" s="63"/>
      <c r="E896" s="63"/>
      <c r="F896" s="63"/>
      <c r="G896" s="63"/>
      <c r="H896" s="63"/>
      <c r="I896" s="63"/>
      <c r="J896" s="63"/>
      <c r="K896" s="63"/>
      <c r="L896" s="63"/>
      <c r="M896" s="63"/>
      <c r="N896" s="63"/>
      <c r="O896" s="63"/>
      <c r="P896" s="63"/>
      <c r="Q896" s="63"/>
      <c r="R896" s="63"/>
      <c r="S896" s="63"/>
      <c r="T896" s="63"/>
      <c r="U896" s="63"/>
      <c r="V896" s="63"/>
      <c r="W896" s="63"/>
      <c r="X896" s="63"/>
      <c r="Y896" s="63"/>
      <c r="Z896" s="63"/>
      <c r="AA896" s="63"/>
      <c r="AB896" s="63"/>
      <c r="AC896" s="63"/>
      <c r="AD896" s="63"/>
      <c r="AE896" s="63"/>
      <c r="AF896" s="63"/>
      <c r="AG896" s="63"/>
      <c r="AH896" s="63"/>
      <c r="AI896" s="63"/>
      <c r="AJ896" s="63"/>
      <c r="AK896" s="63"/>
      <c r="AL896" s="63"/>
      <c r="AM896" s="63"/>
      <c r="AN896" s="63"/>
      <c r="AO896" s="63"/>
      <c r="AP896" s="63"/>
      <c r="AQ896" s="63"/>
      <c r="AR896" s="63"/>
      <c r="AS896" s="63"/>
      <c r="AT896" s="63"/>
      <c r="AU896" s="63"/>
      <c r="AV896" s="63"/>
      <c r="AW896" s="63"/>
      <c r="AX896" s="63"/>
      <c r="AY896" s="63"/>
      <c r="AZ896" s="63"/>
      <c r="BA896" s="63"/>
      <c r="BB896" s="63"/>
      <c r="BC896" s="63"/>
      <c r="BD896" s="63"/>
      <c r="BE896" s="63"/>
      <c r="BF896" s="63"/>
      <c r="BG896" s="63"/>
      <c r="BH896" s="63"/>
      <c r="BI896" s="63"/>
      <c r="BJ896" s="63"/>
      <c r="BK896" s="63"/>
      <c r="BL896" s="63"/>
    </row>
    <row r="897" spans="1:64" ht="15.75" customHeight="1" x14ac:dyDescent="0.2">
      <c r="A897" s="63"/>
      <c r="B897" s="63"/>
      <c r="C897" s="63"/>
      <c r="D897" s="63"/>
      <c r="E897" s="63"/>
      <c r="F897" s="63"/>
      <c r="G897" s="63"/>
      <c r="H897" s="63"/>
      <c r="I897" s="63"/>
      <c r="J897" s="63"/>
      <c r="K897" s="63"/>
      <c r="L897" s="63"/>
      <c r="M897" s="63"/>
      <c r="N897" s="63"/>
      <c r="O897" s="63"/>
      <c r="P897" s="63"/>
      <c r="Q897" s="63"/>
      <c r="R897" s="63"/>
      <c r="S897" s="63"/>
      <c r="T897" s="63"/>
      <c r="U897" s="63"/>
      <c r="V897" s="63"/>
      <c r="W897" s="63"/>
      <c r="X897" s="63"/>
      <c r="Y897" s="63"/>
      <c r="Z897" s="63"/>
      <c r="AA897" s="63"/>
      <c r="AB897" s="63"/>
      <c r="AC897" s="63"/>
      <c r="AD897" s="63"/>
      <c r="AE897" s="63"/>
      <c r="AF897" s="63"/>
      <c r="AG897" s="63"/>
      <c r="AH897" s="63"/>
      <c r="AI897" s="63"/>
      <c r="AJ897" s="63"/>
      <c r="AK897" s="63"/>
      <c r="AL897" s="63"/>
      <c r="AM897" s="63"/>
      <c r="AN897" s="63"/>
      <c r="AO897" s="63"/>
      <c r="AP897" s="63"/>
      <c r="AQ897" s="63"/>
      <c r="AR897" s="63"/>
      <c r="AS897" s="63"/>
      <c r="AT897" s="63"/>
      <c r="AU897" s="63"/>
      <c r="AV897" s="63"/>
      <c r="AW897" s="63"/>
      <c r="AX897" s="63"/>
      <c r="AY897" s="63"/>
      <c r="AZ897" s="63"/>
      <c r="BA897" s="63"/>
      <c r="BB897" s="63"/>
      <c r="BC897" s="63"/>
      <c r="BD897" s="63"/>
      <c r="BE897" s="63"/>
      <c r="BF897" s="63"/>
      <c r="BG897" s="63"/>
      <c r="BH897" s="63"/>
      <c r="BI897" s="63"/>
      <c r="BJ897" s="63"/>
      <c r="BK897" s="63"/>
      <c r="BL897" s="63"/>
    </row>
    <row r="898" spans="1:64" ht="15.75" customHeight="1" x14ac:dyDescent="0.2">
      <c r="A898" s="63"/>
      <c r="B898" s="63"/>
      <c r="C898" s="63"/>
      <c r="D898" s="63"/>
      <c r="E898" s="63"/>
      <c r="F898" s="63"/>
      <c r="G898" s="63"/>
      <c r="H898" s="63"/>
      <c r="I898" s="63"/>
      <c r="J898" s="63"/>
      <c r="K898" s="63"/>
      <c r="L898" s="63"/>
      <c r="M898" s="63"/>
      <c r="N898" s="63"/>
      <c r="O898" s="63"/>
      <c r="P898" s="63"/>
      <c r="Q898" s="63"/>
      <c r="R898" s="63"/>
      <c r="S898" s="63"/>
      <c r="T898" s="63"/>
      <c r="U898" s="63"/>
      <c r="V898" s="63"/>
      <c r="W898" s="63"/>
      <c r="X898" s="63"/>
      <c r="Y898" s="63"/>
      <c r="Z898" s="63"/>
      <c r="AA898" s="63"/>
      <c r="AB898" s="63"/>
      <c r="AC898" s="63"/>
      <c r="AD898" s="63"/>
      <c r="AE898" s="63"/>
      <c r="AF898" s="63"/>
      <c r="AG898" s="63"/>
      <c r="AH898" s="63"/>
      <c r="AI898" s="63"/>
      <c r="AJ898" s="63"/>
      <c r="AK898" s="63"/>
      <c r="AL898" s="63"/>
      <c r="AM898" s="63"/>
      <c r="AN898" s="63"/>
      <c r="AO898" s="63"/>
      <c r="AP898" s="63"/>
      <c r="AQ898" s="63"/>
      <c r="AR898" s="63"/>
      <c r="AS898" s="63"/>
      <c r="AT898" s="63"/>
      <c r="AU898" s="63"/>
      <c r="AV898" s="63"/>
      <c r="AW898" s="63"/>
      <c r="AX898" s="63"/>
      <c r="AY898" s="63"/>
      <c r="AZ898" s="63"/>
      <c r="BA898" s="63"/>
      <c r="BB898" s="63"/>
      <c r="BC898" s="63"/>
      <c r="BD898" s="63"/>
      <c r="BE898" s="63"/>
      <c r="BF898" s="63"/>
      <c r="BG898" s="63"/>
      <c r="BH898" s="63"/>
      <c r="BI898" s="63"/>
      <c r="BJ898" s="63"/>
      <c r="BK898" s="63"/>
      <c r="BL898" s="63"/>
    </row>
    <row r="899" spans="1:64" ht="15.75" customHeight="1" x14ac:dyDescent="0.2">
      <c r="A899" s="63"/>
      <c r="B899" s="63"/>
      <c r="C899" s="63"/>
      <c r="D899" s="63"/>
      <c r="E899" s="63"/>
      <c r="F899" s="63"/>
      <c r="G899" s="63"/>
      <c r="H899" s="63"/>
      <c r="I899" s="63"/>
      <c r="J899" s="63"/>
      <c r="K899" s="63"/>
      <c r="L899" s="63"/>
      <c r="M899" s="63"/>
      <c r="N899" s="63"/>
      <c r="O899" s="63"/>
      <c r="P899" s="63"/>
      <c r="Q899" s="63"/>
      <c r="R899" s="63"/>
      <c r="S899" s="63"/>
      <c r="T899" s="63"/>
      <c r="U899" s="63"/>
      <c r="V899" s="63"/>
      <c r="W899" s="63"/>
      <c r="X899" s="63"/>
      <c r="Y899" s="63"/>
      <c r="Z899" s="63"/>
      <c r="AA899" s="63"/>
      <c r="AB899" s="63"/>
      <c r="AC899" s="63"/>
      <c r="AD899" s="63"/>
      <c r="AE899" s="63"/>
      <c r="AF899" s="63"/>
      <c r="AG899" s="63"/>
      <c r="AH899" s="63"/>
      <c r="AI899" s="63"/>
      <c r="AJ899" s="63"/>
      <c r="AK899" s="63"/>
      <c r="AL899" s="63"/>
      <c r="AM899" s="63"/>
      <c r="AN899" s="63"/>
      <c r="AO899" s="63"/>
      <c r="AP899" s="63"/>
      <c r="AQ899" s="63"/>
      <c r="AR899" s="63"/>
      <c r="AS899" s="63"/>
      <c r="AT899" s="63"/>
      <c r="AU899" s="63"/>
      <c r="AV899" s="63"/>
      <c r="AW899" s="63"/>
      <c r="AX899" s="63"/>
      <c r="AY899" s="63"/>
      <c r="AZ899" s="63"/>
      <c r="BA899" s="63"/>
      <c r="BB899" s="63"/>
      <c r="BC899" s="63"/>
      <c r="BD899" s="63"/>
      <c r="BE899" s="63"/>
      <c r="BF899" s="63"/>
      <c r="BG899" s="63"/>
      <c r="BH899" s="63"/>
      <c r="BI899" s="63"/>
      <c r="BJ899" s="63"/>
      <c r="BK899" s="63"/>
      <c r="BL899" s="63"/>
    </row>
    <row r="900" spans="1:64" ht="15.75" customHeight="1" x14ac:dyDescent="0.2">
      <c r="A900" s="63"/>
      <c r="B900" s="63"/>
      <c r="C900" s="63"/>
      <c r="D900" s="63"/>
      <c r="E900" s="63"/>
      <c r="F900" s="63"/>
      <c r="G900" s="63"/>
      <c r="H900" s="63"/>
      <c r="I900" s="63"/>
      <c r="J900" s="63"/>
      <c r="K900" s="63"/>
      <c r="L900" s="63"/>
      <c r="M900" s="63"/>
      <c r="N900" s="63"/>
      <c r="O900" s="63"/>
      <c r="P900" s="63"/>
      <c r="Q900" s="63"/>
      <c r="R900" s="63"/>
      <c r="S900" s="63"/>
      <c r="T900" s="63"/>
      <c r="U900" s="63"/>
      <c r="V900" s="63"/>
      <c r="W900" s="63"/>
      <c r="X900" s="63"/>
      <c r="Y900" s="63"/>
      <c r="Z900" s="63"/>
      <c r="AA900" s="63"/>
      <c r="AB900" s="63"/>
      <c r="AC900" s="63"/>
      <c r="AD900" s="63"/>
      <c r="AE900" s="63"/>
      <c r="AF900" s="63"/>
      <c r="AG900" s="63"/>
      <c r="AH900" s="63"/>
      <c r="AI900" s="63"/>
      <c r="AJ900" s="63"/>
      <c r="AK900" s="63"/>
      <c r="AL900" s="63"/>
      <c r="AM900" s="63"/>
      <c r="AN900" s="63"/>
      <c r="AO900" s="63"/>
      <c r="AP900" s="63"/>
      <c r="AQ900" s="63"/>
      <c r="AR900" s="63"/>
      <c r="AS900" s="63"/>
      <c r="AT900" s="63"/>
      <c r="AU900" s="63"/>
      <c r="AV900" s="63"/>
      <c r="AW900" s="63"/>
      <c r="AX900" s="63"/>
      <c r="AY900" s="63"/>
      <c r="AZ900" s="63"/>
      <c r="BA900" s="63"/>
      <c r="BB900" s="63"/>
      <c r="BC900" s="63"/>
      <c r="BD900" s="63"/>
      <c r="BE900" s="63"/>
      <c r="BF900" s="63"/>
      <c r="BG900" s="63"/>
      <c r="BH900" s="63"/>
      <c r="BI900" s="63"/>
      <c r="BJ900" s="63"/>
      <c r="BK900" s="63"/>
      <c r="BL900" s="63"/>
    </row>
    <row r="901" spans="1:64" ht="15.75" customHeight="1" x14ac:dyDescent="0.2">
      <c r="A901" s="63"/>
      <c r="B901" s="63"/>
      <c r="C901" s="63"/>
      <c r="D901" s="63"/>
      <c r="E901" s="63"/>
      <c r="F901" s="63"/>
      <c r="G901" s="63"/>
      <c r="H901" s="63"/>
      <c r="I901" s="63"/>
      <c r="J901" s="63"/>
      <c r="K901" s="63"/>
      <c r="L901" s="63"/>
      <c r="M901" s="63"/>
      <c r="N901" s="63"/>
      <c r="O901" s="63"/>
      <c r="P901" s="63"/>
      <c r="Q901" s="63"/>
      <c r="R901" s="63"/>
      <c r="S901" s="63"/>
      <c r="T901" s="63"/>
      <c r="U901" s="63"/>
      <c r="V901" s="63"/>
      <c r="W901" s="63"/>
      <c r="X901" s="63"/>
      <c r="Y901" s="63"/>
      <c r="Z901" s="63"/>
      <c r="AA901" s="63"/>
      <c r="AB901" s="63"/>
      <c r="AC901" s="63"/>
      <c r="AD901" s="63"/>
      <c r="AE901" s="63"/>
      <c r="AF901" s="63"/>
      <c r="AG901" s="63"/>
      <c r="AH901" s="63"/>
      <c r="AI901" s="63"/>
      <c r="AJ901" s="63"/>
      <c r="AK901" s="63"/>
      <c r="AL901" s="63"/>
      <c r="AM901" s="63"/>
      <c r="AN901" s="63"/>
      <c r="AO901" s="63"/>
      <c r="AP901" s="63"/>
      <c r="AQ901" s="63"/>
      <c r="AR901" s="63"/>
      <c r="AS901" s="63"/>
      <c r="AT901" s="63"/>
      <c r="AU901" s="63"/>
      <c r="AV901" s="63"/>
      <c r="AW901" s="63"/>
      <c r="AX901" s="63"/>
      <c r="AY901" s="63"/>
      <c r="AZ901" s="63"/>
      <c r="BA901" s="63"/>
      <c r="BB901" s="63"/>
      <c r="BC901" s="63"/>
      <c r="BD901" s="63"/>
      <c r="BE901" s="63"/>
      <c r="BF901" s="63"/>
      <c r="BG901" s="63"/>
      <c r="BH901" s="63"/>
      <c r="BI901" s="63"/>
      <c r="BJ901" s="63"/>
      <c r="BK901" s="63"/>
      <c r="BL901" s="63"/>
    </row>
    <row r="902" spans="1:64" ht="15.75" customHeight="1" x14ac:dyDescent="0.2">
      <c r="A902" s="63"/>
      <c r="B902" s="63"/>
      <c r="C902" s="63"/>
      <c r="D902" s="63"/>
      <c r="E902" s="63"/>
      <c r="F902" s="63"/>
      <c r="G902" s="63"/>
      <c r="H902" s="63"/>
      <c r="I902" s="63"/>
      <c r="J902" s="63"/>
      <c r="K902" s="63"/>
      <c r="L902" s="63"/>
      <c r="M902" s="63"/>
      <c r="N902" s="63"/>
      <c r="O902" s="63"/>
      <c r="P902" s="63"/>
      <c r="Q902" s="63"/>
      <c r="R902" s="63"/>
      <c r="S902" s="63"/>
      <c r="T902" s="63"/>
      <c r="U902" s="63"/>
      <c r="V902" s="63"/>
      <c r="W902" s="63"/>
      <c r="X902" s="63"/>
      <c r="Y902" s="63"/>
      <c r="Z902" s="63"/>
      <c r="AA902" s="63"/>
      <c r="AB902" s="63"/>
      <c r="AC902" s="63"/>
      <c r="AD902" s="63"/>
      <c r="AE902" s="63"/>
      <c r="AF902" s="63"/>
      <c r="AG902" s="63"/>
      <c r="AH902" s="63"/>
      <c r="AI902" s="63"/>
      <c r="AJ902" s="63"/>
      <c r="AK902" s="63"/>
      <c r="AL902" s="63"/>
      <c r="AM902" s="63"/>
      <c r="AN902" s="63"/>
      <c r="AO902" s="63"/>
      <c r="AP902" s="63"/>
      <c r="AQ902" s="63"/>
      <c r="AR902" s="63"/>
      <c r="AS902" s="63"/>
      <c r="AT902" s="63"/>
      <c r="AU902" s="63"/>
      <c r="AV902" s="63"/>
      <c r="AW902" s="63"/>
      <c r="AX902" s="63"/>
      <c r="AY902" s="63"/>
      <c r="AZ902" s="63"/>
      <c r="BA902" s="63"/>
      <c r="BB902" s="63"/>
      <c r="BC902" s="63"/>
      <c r="BD902" s="63"/>
      <c r="BE902" s="63"/>
      <c r="BF902" s="63"/>
      <c r="BG902" s="63"/>
      <c r="BH902" s="63"/>
      <c r="BI902" s="63"/>
      <c r="BJ902" s="63"/>
      <c r="BK902" s="63"/>
      <c r="BL902" s="63"/>
    </row>
    <row r="903" spans="1:64" ht="15.75" customHeight="1" x14ac:dyDescent="0.2">
      <c r="A903" s="63"/>
      <c r="B903" s="63"/>
      <c r="C903" s="63"/>
      <c r="D903" s="63"/>
      <c r="E903" s="63"/>
      <c r="F903" s="63"/>
      <c r="G903" s="63"/>
      <c r="H903" s="63"/>
      <c r="I903" s="63"/>
      <c r="J903" s="63"/>
      <c r="K903" s="63"/>
      <c r="L903" s="63"/>
      <c r="M903" s="63"/>
      <c r="N903" s="63"/>
      <c r="O903" s="63"/>
      <c r="P903" s="63"/>
      <c r="Q903" s="63"/>
      <c r="R903" s="63"/>
      <c r="S903" s="63"/>
      <c r="T903" s="63"/>
      <c r="U903" s="63"/>
      <c r="V903" s="63"/>
      <c r="W903" s="63"/>
      <c r="X903" s="63"/>
      <c r="Y903" s="63"/>
      <c r="Z903" s="63"/>
      <c r="AA903" s="63"/>
      <c r="AB903" s="63"/>
      <c r="AC903" s="63"/>
      <c r="AD903" s="63"/>
      <c r="AE903" s="63"/>
      <c r="AF903" s="63"/>
      <c r="AG903" s="63"/>
      <c r="AH903" s="63"/>
      <c r="AI903" s="63"/>
      <c r="AJ903" s="63"/>
      <c r="AK903" s="63"/>
      <c r="AL903" s="63"/>
      <c r="AM903" s="63"/>
      <c r="AN903" s="63"/>
      <c r="AO903" s="63"/>
      <c r="AP903" s="63"/>
      <c r="AQ903" s="63"/>
      <c r="AR903" s="63"/>
      <c r="AS903" s="63"/>
      <c r="AT903" s="63"/>
      <c r="AU903" s="63"/>
      <c r="AV903" s="63"/>
      <c r="AW903" s="63"/>
      <c r="AX903" s="63"/>
      <c r="AY903" s="63"/>
      <c r="AZ903" s="63"/>
      <c r="BA903" s="63"/>
      <c r="BB903" s="63"/>
      <c r="BC903" s="63"/>
      <c r="BD903" s="63"/>
      <c r="BE903" s="63"/>
      <c r="BF903" s="63"/>
      <c r="BG903" s="63"/>
      <c r="BH903" s="63"/>
      <c r="BI903" s="63"/>
      <c r="BJ903" s="63"/>
      <c r="BK903" s="63"/>
      <c r="BL903" s="63"/>
    </row>
    <row r="904" spans="1:64" ht="15.75" customHeight="1" x14ac:dyDescent="0.2">
      <c r="A904" s="63"/>
      <c r="B904" s="63"/>
      <c r="C904" s="63"/>
      <c r="D904" s="63"/>
      <c r="E904" s="63"/>
      <c r="F904" s="63"/>
      <c r="G904" s="63"/>
      <c r="H904" s="63"/>
      <c r="I904" s="63"/>
      <c r="J904" s="63"/>
      <c r="K904" s="63"/>
      <c r="L904" s="63"/>
      <c r="M904" s="63"/>
      <c r="N904" s="63"/>
      <c r="O904" s="63"/>
      <c r="P904" s="63"/>
      <c r="Q904" s="63"/>
      <c r="R904" s="63"/>
      <c r="S904" s="63"/>
      <c r="T904" s="63"/>
      <c r="U904" s="63"/>
      <c r="V904" s="63"/>
      <c r="W904" s="63"/>
      <c r="X904" s="63"/>
      <c r="Y904" s="63"/>
      <c r="Z904" s="63"/>
      <c r="AA904" s="63"/>
      <c r="AB904" s="63"/>
      <c r="AC904" s="63"/>
      <c r="AD904" s="63"/>
      <c r="AE904" s="63"/>
      <c r="AF904" s="63"/>
      <c r="AG904" s="63"/>
      <c r="AH904" s="63"/>
      <c r="AI904" s="63"/>
      <c r="AJ904" s="63"/>
      <c r="AK904" s="63"/>
      <c r="AL904" s="63"/>
      <c r="AM904" s="63"/>
      <c r="AN904" s="63"/>
      <c r="AO904" s="63"/>
      <c r="AP904" s="63"/>
      <c r="AQ904" s="63"/>
      <c r="AR904" s="63"/>
      <c r="AS904" s="63"/>
      <c r="AT904" s="63"/>
      <c r="AU904" s="63"/>
      <c r="AV904" s="63"/>
      <c r="AW904" s="63"/>
      <c r="AX904" s="63"/>
      <c r="AY904" s="63"/>
      <c r="AZ904" s="63"/>
      <c r="BA904" s="63"/>
      <c r="BB904" s="63"/>
      <c r="BC904" s="63"/>
      <c r="BD904" s="63"/>
      <c r="BE904" s="63"/>
      <c r="BF904" s="63"/>
      <c r="BG904" s="63"/>
      <c r="BH904" s="63"/>
      <c r="BI904" s="63"/>
      <c r="BJ904" s="63"/>
      <c r="BK904" s="63"/>
      <c r="BL904" s="63"/>
    </row>
    <row r="905" spans="1:64" ht="15.75" customHeight="1" x14ac:dyDescent="0.2">
      <c r="A905" s="63"/>
      <c r="B905" s="63"/>
      <c r="C905" s="63"/>
      <c r="D905" s="63"/>
      <c r="E905" s="63"/>
      <c r="F905" s="63"/>
      <c r="G905" s="63"/>
      <c r="H905" s="63"/>
      <c r="I905" s="63"/>
      <c r="J905" s="63"/>
      <c r="K905" s="63"/>
      <c r="L905" s="63"/>
      <c r="M905" s="63"/>
      <c r="N905" s="63"/>
      <c r="O905" s="63"/>
      <c r="P905" s="63"/>
      <c r="Q905" s="63"/>
      <c r="R905" s="63"/>
      <c r="S905" s="63"/>
      <c r="T905" s="63"/>
      <c r="U905" s="63"/>
      <c r="V905" s="63"/>
      <c r="W905" s="63"/>
      <c r="X905" s="63"/>
      <c r="Y905" s="63"/>
      <c r="Z905" s="63"/>
      <c r="AA905" s="63"/>
      <c r="AB905" s="63"/>
      <c r="AC905" s="63"/>
      <c r="AD905" s="63"/>
      <c r="AE905" s="63"/>
      <c r="AF905" s="63"/>
      <c r="AG905" s="63"/>
      <c r="AH905" s="63"/>
      <c r="AI905" s="63"/>
      <c r="AJ905" s="63"/>
      <c r="AK905" s="63"/>
      <c r="AL905" s="63"/>
      <c r="AM905" s="63"/>
      <c r="AN905" s="63"/>
      <c r="AO905" s="63"/>
      <c r="AP905" s="63"/>
      <c r="AQ905" s="63"/>
      <c r="AR905" s="63"/>
      <c r="AS905" s="63"/>
      <c r="AT905" s="63"/>
      <c r="AU905" s="63"/>
      <c r="AV905" s="63"/>
      <c r="AW905" s="63"/>
      <c r="AX905" s="63"/>
      <c r="AY905" s="63"/>
      <c r="AZ905" s="63"/>
      <c r="BA905" s="63"/>
      <c r="BB905" s="63"/>
      <c r="BC905" s="63"/>
      <c r="BD905" s="63"/>
      <c r="BE905" s="63"/>
      <c r="BF905" s="63"/>
      <c r="BG905" s="63"/>
      <c r="BH905" s="63"/>
      <c r="BI905" s="63"/>
      <c r="BJ905" s="63"/>
      <c r="BK905" s="63"/>
      <c r="BL905" s="63"/>
    </row>
    <row r="906" spans="1:64" ht="15.75" customHeight="1" x14ac:dyDescent="0.2">
      <c r="A906" s="63"/>
      <c r="B906" s="63"/>
      <c r="C906" s="63"/>
      <c r="D906" s="63"/>
      <c r="E906" s="63"/>
      <c r="F906" s="63"/>
      <c r="G906" s="63"/>
      <c r="H906" s="63"/>
      <c r="I906" s="63"/>
      <c r="J906" s="63"/>
      <c r="K906" s="63"/>
      <c r="L906" s="63"/>
      <c r="M906" s="63"/>
      <c r="N906" s="63"/>
      <c r="O906" s="63"/>
      <c r="P906" s="63"/>
      <c r="Q906" s="63"/>
      <c r="R906" s="63"/>
      <c r="S906" s="63"/>
      <c r="T906" s="63"/>
      <c r="U906" s="63"/>
      <c r="V906" s="63"/>
      <c r="W906" s="63"/>
      <c r="X906" s="63"/>
      <c r="Y906" s="63"/>
      <c r="Z906" s="63"/>
      <c r="AA906" s="63"/>
      <c r="AB906" s="63"/>
      <c r="AC906" s="63"/>
      <c r="AD906" s="63"/>
      <c r="AE906" s="63"/>
      <c r="AF906" s="63"/>
      <c r="AG906" s="63"/>
      <c r="AH906" s="63"/>
      <c r="AI906" s="63"/>
      <c r="AJ906" s="63"/>
      <c r="AK906" s="63"/>
      <c r="AL906" s="63"/>
      <c r="AM906" s="63"/>
      <c r="AN906" s="63"/>
      <c r="AO906" s="63"/>
      <c r="AP906" s="63"/>
      <c r="AQ906" s="63"/>
      <c r="AR906" s="63"/>
      <c r="AS906" s="63"/>
      <c r="AT906" s="63"/>
      <c r="AU906" s="63"/>
      <c r="AV906" s="63"/>
      <c r="AW906" s="63"/>
      <c r="AX906" s="63"/>
      <c r="AY906" s="63"/>
      <c r="AZ906" s="63"/>
      <c r="BA906" s="63"/>
      <c r="BB906" s="63"/>
      <c r="BC906" s="63"/>
      <c r="BD906" s="63"/>
      <c r="BE906" s="63"/>
      <c r="BF906" s="63"/>
      <c r="BG906" s="63"/>
      <c r="BH906" s="63"/>
      <c r="BI906" s="63"/>
      <c r="BJ906" s="63"/>
      <c r="BK906" s="63"/>
      <c r="BL906" s="63"/>
    </row>
    <row r="907" spans="1:64" ht="15.75" customHeight="1" x14ac:dyDescent="0.2">
      <c r="A907" s="63"/>
      <c r="B907" s="63"/>
      <c r="C907" s="63"/>
      <c r="D907" s="63"/>
      <c r="E907" s="63"/>
      <c r="F907" s="63"/>
      <c r="G907" s="63"/>
      <c r="H907" s="63"/>
      <c r="I907" s="63"/>
      <c r="J907" s="63"/>
      <c r="K907" s="63"/>
      <c r="L907" s="63"/>
      <c r="M907" s="63"/>
      <c r="N907" s="63"/>
      <c r="O907" s="63"/>
      <c r="P907" s="63"/>
      <c r="Q907" s="63"/>
      <c r="R907" s="63"/>
      <c r="S907" s="63"/>
      <c r="T907" s="63"/>
      <c r="U907" s="63"/>
      <c r="V907" s="63"/>
      <c r="W907" s="63"/>
      <c r="X907" s="63"/>
      <c r="Y907" s="63"/>
      <c r="Z907" s="63"/>
      <c r="AA907" s="63"/>
      <c r="AB907" s="63"/>
      <c r="AC907" s="63"/>
      <c r="AD907" s="63"/>
      <c r="AE907" s="63"/>
      <c r="AF907" s="63"/>
      <c r="AG907" s="63"/>
      <c r="AH907" s="63"/>
      <c r="AI907" s="63"/>
      <c r="AJ907" s="63"/>
      <c r="AK907" s="63"/>
      <c r="AL907" s="63"/>
      <c r="AM907" s="63"/>
      <c r="AN907" s="63"/>
      <c r="AO907" s="63"/>
      <c r="AP907" s="63"/>
      <c r="AQ907" s="63"/>
      <c r="AR907" s="63"/>
      <c r="AS907" s="63"/>
      <c r="AT907" s="63"/>
      <c r="AU907" s="63"/>
      <c r="AV907" s="63"/>
      <c r="AW907" s="63"/>
      <c r="AX907" s="63"/>
      <c r="AY907" s="63"/>
      <c r="AZ907" s="63"/>
      <c r="BA907" s="63"/>
      <c r="BB907" s="63"/>
      <c r="BC907" s="63"/>
      <c r="BD907" s="63"/>
      <c r="BE907" s="63"/>
      <c r="BF907" s="63"/>
      <c r="BG907" s="63"/>
      <c r="BH907" s="63"/>
      <c r="BI907" s="63"/>
      <c r="BJ907" s="63"/>
      <c r="BK907" s="63"/>
      <c r="BL907" s="63"/>
    </row>
    <row r="908" spans="1:64" ht="15.75" customHeight="1" x14ac:dyDescent="0.2">
      <c r="A908" s="63"/>
      <c r="B908" s="63"/>
      <c r="C908" s="63"/>
      <c r="D908" s="63"/>
      <c r="E908" s="63"/>
      <c r="F908" s="63"/>
      <c r="G908" s="63"/>
      <c r="H908" s="63"/>
      <c r="I908" s="63"/>
      <c r="J908" s="63"/>
      <c r="K908" s="63"/>
      <c r="L908" s="63"/>
      <c r="M908" s="63"/>
      <c r="N908" s="63"/>
      <c r="O908" s="63"/>
      <c r="P908" s="63"/>
      <c r="Q908" s="63"/>
      <c r="R908" s="63"/>
      <c r="S908" s="63"/>
      <c r="T908" s="63"/>
      <c r="U908" s="63"/>
      <c r="V908" s="63"/>
      <c r="W908" s="63"/>
      <c r="X908" s="63"/>
      <c r="Y908" s="63"/>
      <c r="Z908" s="63"/>
      <c r="AA908" s="63"/>
      <c r="AB908" s="63"/>
      <c r="AC908" s="63"/>
      <c r="AD908" s="63"/>
      <c r="AE908" s="63"/>
      <c r="AF908" s="63"/>
      <c r="AG908" s="63"/>
      <c r="AH908" s="63"/>
      <c r="AI908" s="63"/>
      <c r="AJ908" s="63"/>
      <c r="AK908" s="63"/>
      <c r="AL908" s="63"/>
      <c r="AM908" s="63"/>
      <c r="AN908" s="63"/>
      <c r="AO908" s="63"/>
      <c r="AP908" s="63"/>
      <c r="AQ908" s="63"/>
      <c r="AR908" s="63"/>
      <c r="AS908" s="63"/>
      <c r="AT908" s="63"/>
      <c r="AU908" s="63"/>
      <c r="AV908" s="63"/>
      <c r="AW908" s="63"/>
      <c r="AX908" s="63"/>
      <c r="AY908" s="63"/>
      <c r="AZ908" s="63"/>
      <c r="BA908" s="63"/>
      <c r="BB908" s="63"/>
      <c r="BC908" s="63"/>
      <c r="BD908" s="63"/>
      <c r="BE908" s="63"/>
      <c r="BF908" s="63"/>
      <c r="BG908" s="63"/>
      <c r="BH908" s="63"/>
      <c r="BI908" s="63"/>
      <c r="BJ908" s="63"/>
      <c r="BK908" s="63"/>
      <c r="BL908" s="63"/>
    </row>
    <row r="909" spans="1:64" ht="15.75" customHeight="1" x14ac:dyDescent="0.2">
      <c r="A909" s="63"/>
      <c r="B909" s="63"/>
      <c r="C909" s="63"/>
      <c r="D909" s="63"/>
      <c r="E909" s="63"/>
      <c r="F909" s="63"/>
      <c r="G909" s="63"/>
      <c r="H909" s="63"/>
      <c r="I909" s="63"/>
      <c r="J909" s="63"/>
      <c r="K909" s="63"/>
      <c r="L909" s="63"/>
      <c r="M909" s="63"/>
      <c r="N909" s="63"/>
      <c r="O909" s="63"/>
      <c r="P909" s="63"/>
      <c r="Q909" s="63"/>
      <c r="R909" s="63"/>
      <c r="S909" s="63"/>
      <c r="T909" s="63"/>
      <c r="U909" s="63"/>
      <c r="V909" s="63"/>
      <c r="W909" s="63"/>
      <c r="X909" s="63"/>
      <c r="Y909" s="63"/>
      <c r="Z909" s="63"/>
      <c r="AA909" s="63"/>
      <c r="AB909" s="63"/>
      <c r="AC909" s="63"/>
      <c r="AD909" s="63"/>
      <c r="AE909" s="63"/>
      <c r="AF909" s="63"/>
      <c r="AG909" s="63"/>
      <c r="AH909" s="63"/>
      <c r="AI909" s="63"/>
      <c r="AJ909" s="63"/>
      <c r="AK909" s="63"/>
      <c r="AL909" s="63"/>
      <c r="AM909" s="63"/>
      <c r="AN909" s="63"/>
      <c r="AO909" s="63"/>
      <c r="AP909" s="63"/>
      <c r="AQ909" s="63"/>
      <c r="AR909" s="63"/>
      <c r="AS909" s="63"/>
      <c r="AT909" s="63"/>
      <c r="AU909" s="63"/>
      <c r="AV909" s="63"/>
      <c r="AW909" s="63"/>
      <c r="AX909" s="63"/>
      <c r="AY909" s="63"/>
      <c r="AZ909" s="63"/>
      <c r="BA909" s="63"/>
      <c r="BB909" s="63"/>
      <c r="BC909" s="63"/>
      <c r="BD909" s="63"/>
      <c r="BE909" s="63"/>
      <c r="BF909" s="63"/>
      <c r="BG909" s="63"/>
      <c r="BH909" s="63"/>
      <c r="BI909" s="63"/>
      <c r="BJ909" s="63"/>
      <c r="BK909" s="63"/>
      <c r="BL909" s="63"/>
    </row>
    <row r="910" spans="1:64" ht="15.75" customHeight="1" x14ac:dyDescent="0.2">
      <c r="A910" s="63"/>
      <c r="B910" s="63"/>
      <c r="C910" s="63"/>
      <c r="D910" s="63"/>
      <c r="E910" s="63"/>
      <c r="F910" s="63"/>
      <c r="G910" s="63"/>
      <c r="H910" s="63"/>
      <c r="I910" s="63"/>
      <c r="J910" s="63"/>
      <c r="K910" s="63"/>
      <c r="L910" s="63"/>
      <c r="M910" s="63"/>
      <c r="N910" s="63"/>
      <c r="O910" s="63"/>
      <c r="P910" s="63"/>
      <c r="Q910" s="63"/>
      <c r="R910" s="63"/>
      <c r="S910" s="63"/>
      <c r="T910" s="63"/>
      <c r="U910" s="63"/>
      <c r="V910" s="63"/>
      <c r="W910" s="63"/>
      <c r="X910" s="63"/>
      <c r="Y910" s="63"/>
      <c r="Z910" s="63"/>
      <c r="AA910" s="63"/>
      <c r="AB910" s="63"/>
      <c r="AC910" s="63"/>
      <c r="AD910" s="63"/>
      <c r="AE910" s="63"/>
      <c r="AF910" s="63"/>
      <c r="AG910" s="63"/>
      <c r="AH910" s="63"/>
      <c r="AI910" s="63"/>
      <c r="AJ910" s="63"/>
      <c r="AK910" s="63"/>
      <c r="AL910" s="63"/>
      <c r="AM910" s="63"/>
      <c r="AN910" s="63"/>
      <c r="AO910" s="63"/>
      <c r="AP910" s="63"/>
      <c r="AQ910" s="63"/>
      <c r="AR910" s="63"/>
      <c r="AS910" s="63"/>
      <c r="AT910" s="63"/>
      <c r="AU910" s="63"/>
      <c r="AV910" s="63"/>
      <c r="AW910" s="63"/>
      <c r="AX910" s="63"/>
      <c r="AY910" s="63"/>
      <c r="AZ910" s="63"/>
      <c r="BA910" s="63"/>
      <c r="BB910" s="63"/>
      <c r="BC910" s="63"/>
      <c r="BD910" s="63"/>
      <c r="BE910" s="63"/>
      <c r="BF910" s="63"/>
      <c r="BG910" s="63"/>
      <c r="BH910" s="63"/>
      <c r="BI910" s="63"/>
      <c r="BJ910" s="63"/>
      <c r="BK910" s="63"/>
      <c r="BL910" s="63"/>
    </row>
    <row r="911" spans="1:64" ht="15.75" customHeight="1" x14ac:dyDescent="0.2">
      <c r="A911" s="63"/>
      <c r="B911" s="63"/>
      <c r="C911" s="63"/>
      <c r="D911" s="63"/>
      <c r="E911" s="63"/>
      <c r="F911" s="63"/>
      <c r="G911" s="63"/>
      <c r="H911" s="63"/>
      <c r="I911" s="63"/>
      <c r="J911" s="63"/>
      <c r="K911" s="63"/>
      <c r="L911" s="63"/>
      <c r="M911" s="63"/>
      <c r="N911" s="63"/>
      <c r="O911" s="63"/>
      <c r="P911" s="63"/>
      <c r="Q911" s="63"/>
      <c r="R911" s="63"/>
      <c r="S911" s="63"/>
      <c r="T911" s="63"/>
      <c r="U911" s="63"/>
      <c r="V911" s="63"/>
      <c r="W911" s="63"/>
      <c r="X911" s="63"/>
      <c r="Y911" s="63"/>
      <c r="Z911" s="63"/>
      <c r="AA911" s="63"/>
      <c r="AB911" s="63"/>
      <c r="AC911" s="63"/>
      <c r="AD911" s="63"/>
      <c r="AE911" s="63"/>
      <c r="AF911" s="63"/>
      <c r="AG911" s="63"/>
      <c r="AH911" s="63"/>
      <c r="AI911" s="63"/>
      <c r="AJ911" s="63"/>
      <c r="AK911" s="63"/>
      <c r="AL911" s="63"/>
      <c r="AM911" s="63"/>
      <c r="AN911" s="63"/>
      <c r="AO911" s="63"/>
      <c r="AP911" s="63"/>
      <c r="AQ911" s="63"/>
      <c r="AR911" s="63"/>
      <c r="AS911" s="63"/>
      <c r="AT911" s="63"/>
      <c r="AU911" s="63"/>
      <c r="AV911" s="63"/>
      <c r="AW911" s="63"/>
      <c r="AX911" s="63"/>
      <c r="AY911" s="63"/>
      <c r="AZ911" s="63"/>
      <c r="BA911" s="63"/>
      <c r="BB911" s="63"/>
      <c r="BC911" s="63"/>
      <c r="BD911" s="63"/>
      <c r="BE911" s="63"/>
      <c r="BF911" s="63"/>
      <c r="BG911" s="63"/>
      <c r="BH911" s="63"/>
      <c r="BI911" s="63"/>
      <c r="BJ911" s="63"/>
      <c r="BK911" s="63"/>
      <c r="BL911" s="63"/>
    </row>
    <row r="912" spans="1:64" ht="15.75" customHeight="1" x14ac:dyDescent="0.2">
      <c r="A912" s="63"/>
      <c r="B912" s="63"/>
      <c r="C912" s="63"/>
      <c r="D912" s="63"/>
      <c r="E912" s="63"/>
      <c r="F912" s="63"/>
      <c r="G912" s="63"/>
      <c r="H912" s="63"/>
      <c r="I912" s="63"/>
      <c r="J912" s="63"/>
      <c r="K912" s="63"/>
      <c r="L912" s="63"/>
      <c r="M912" s="63"/>
      <c r="N912" s="63"/>
      <c r="O912" s="63"/>
      <c r="P912" s="63"/>
      <c r="Q912" s="63"/>
      <c r="R912" s="63"/>
      <c r="S912" s="63"/>
      <c r="T912" s="63"/>
      <c r="U912" s="63"/>
      <c r="V912" s="63"/>
      <c r="W912" s="63"/>
      <c r="X912" s="63"/>
      <c r="Y912" s="63"/>
      <c r="Z912" s="63"/>
      <c r="AA912" s="63"/>
      <c r="AB912" s="63"/>
      <c r="AC912" s="63"/>
      <c r="AD912" s="63"/>
      <c r="AE912" s="63"/>
      <c r="AF912" s="63"/>
      <c r="AG912" s="63"/>
      <c r="AH912" s="63"/>
      <c r="AI912" s="63"/>
      <c r="AJ912" s="63"/>
      <c r="AK912" s="63"/>
      <c r="AL912" s="63"/>
      <c r="AM912" s="63"/>
      <c r="AN912" s="63"/>
      <c r="AO912" s="63"/>
      <c r="AP912" s="63"/>
      <c r="AQ912" s="63"/>
      <c r="AR912" s="63"/>
      <c r="AS912" s="63"/>
      <c r="AT912" s="63"/>
      <c r="AU912" s="63"/>
      <c r="AV912" s="63"/>
      <c r="AW912" s="63"/>
      <c r="AX912" s="63"/>
      <c r="AY912" s="63"/>
      <c r="AZ912" s="63"/>
      <c r="BA912" s="63"/>
      <c r="BB912" s="63"/>
      <c r="BC912" s="63"/>
      <c r="BD912" s="63"/>
      <c r="BE912" s="63"/>
      <c r="BF912" s="63"/>
      <c r="BG912" s="63"/>
      <c r="BH912" s="63"/>
      <c r="BI912" s="63"/>
      <c r="BJ912" s="63"/>
      <c r="BK912" s="63"/>
      <c r="BL912" s="63"/>
    </row>
    <row r="913" spans="1:64" ht="15.75" customHeight="1" x14ac:dyDescent="0.2">
      <c r="A913" s="63"/>
      <c r="B913" s="63"/>
      <c r="C913" s="63"/>
      <c r="D913" s="63"/>
      <c r="E913" s="63"/>
      <c r="F913" s="63"/>
      <c r="G913" s="63"/>
      <c r="H913" s="63"/>
      <c r="I913" s="63"/>
      <c r="J913" s="63"/>
      <c r="K913" s="63"/>
      <c r="L913" s="63"/>
      <c r="M913" s="63"/>
      <c r="N913" s="63"/>
      <c r="O913" s="63"/>
      <c r="P913" s="63"/>
      <c r="Q913" s="63"/>
      <c r="R913" s="63"/>
      <c r="S913" s="63"/>
      <c r="T913" s="63"/>
      <c r="U913" s="63"/>
      <c r="V913" s="63"/>
      <c r="W913" s="63"/>
      <c r="X913" s="63"/>
      <c r="Y913" s="63"/>
      <c r="Z913" s="63"/>
      <c r="AA913" s="63"/>
      <c r="AB913" s="63"/>
      <c r="AC913" s="63"/>
      <c r="AD913" s="63"/>
      <c r="AE913" s="63"/>
      <c r="AF913" s="63"/>
      <c r="AG913" s="63"/>
      <c r="AH913" s="63"/>
      <c r="AI913" s="63"/>
      <c r="AJ913" s="63"/>
      <c r="AK913" s="63"/>
      <c r="AL913" s="63"/>
      <c r="AM913" s="63"/>
      <c r="AN913" s="63"/>
      <c r="AO913" s="63"/>
      <c r="AP913" s="63"/>
      <c r="AQ913" s="63"/>
      <c r="AR913" s="63"/>
      <c r="AS913" s="63"/>
      <c r="AT913" s="63"/>
      <c r="AU913" s="63"/>
      <c r="AV913" s="63"/>
      <c r="AW913" s="63"/>
      <c r="AX913" s="63"/>
      <c r="AY913" s="63"/>
      <c r="AZ913" s="63"/>
      <c r="BA913" s="63"/>
      <c r="BB913" s="63"/>
      <c r="BC913" s="63"/>
      <c r="BD913" s="63"/>
      <c r="BE913" s="63"/>
      <c r="BF913" s="63"/>
      <c r="BG913" s="63"/>
      <c r="BH913" s="63"/>
      <c r="BI913" s="63"/>
      <c r="BJ913" s="63"/>
      <c r="BK913" s="63"/>
      <c r="BL913" s="63"/>
    </row>
    <row r="914" spans="1:64" ht="15.75" customHeight="1" x14ac:dyDescent="0.2">
      <c r="A914" s="63"/>
      <c r="B914" s="63"/>
      <c r="C914" s="63"/>
      <c r="D914" s="63"/>
      <c r="E914" s="63"/>
      <c r="F914" s="63"/>
      <c r="G914" s="63"/>
      <c r="H914" s="63"/>
      <c r="I914" s="63"/>
      <c r="J914" s="63"/>
      <c r="K914" s="63"/>
      <c r="L914" s="63"/>
      <c r="M914" s="63"/>
      <c r="N914" s="63"/>
      <c r="O914" s="63"/>
      <c r="P914" s="63"/>
      <c r="Q914" s="63"/>
      <c r="R914" s="63"/>
      <c r="S914" s="63"/>
      <c r="T914" s="63"/>
      <c r="U914" s="63"/>
      <c r="V914" s="63"/>
      <c r="W914" s="63"/>
      <c r="X914" s="63"/>
      <c r="Y914" s="63"/>
      <c r="Z914" s="63"/>
      <c r="AA914" s="63"/>
      <c r="AB914" s="63"/>
      <c r="AC914" s="63"/>
      <c r="AD914" s="63"/>
      <c r="AE914" s="63"/>
      <c r="AF914" s="63"/>
      <c r="AG914" s="63"/>
      <c r="AH914" s="63"/>
      <c r="AI914" s="63"/>
      <c r="AJ914" s="63"/>
      <c r="AK914" s="63"/>
      <c r="AL914" s="63"/>
      <c r="AM914" s="63"/>
      <c r="AN914" s="63"/>
      <c r="AO914" s="63"/>
      <c r="AP914" s="63"/>
      <c r="AQ914" s="63"/>
      <c r="AR914" s="63"/>
      <c r="AS914" s="63"/>
      <c r="AT914" s="63"/>
      <c r="AU914" s="63"/>
      <c r="AV914" s="63"/>
      <c r="AW914" s="63"/>
      <c r="AX914" s="63"/>
      <c r="AY914" s="63"/>
      <c r="AZ914" s="63"/>
      <c r="BA914" s="63"/>
      <c r="BB914" s="63"/>
      <c r="BC914" s="63"/>
      <c r="BD914" s="63"/>
      <c r="BE914" s="63"/>
      <c r="BF914" s="63"/>
      <c r="BG914" s="63"/>
      <c r="BH914" s="63"/>
      <c r="BI914" s="63"/>
      <c r="BJ914" s="63"/>
      <c r="BK914" s="63"/>
      <c r="BL914" s="63"/>
    </row>
    <row r="915" spans="1:64" ht="15.75" customHeight="1" x14ac:dyDescent="0.2">
      <c r="A915" s="63"/>
      <c r="B915" s="63"/>
      <c r="C915" s="63"/>
      <c r="D915" s="63"/>
      <c r="E915" s="63"/>
      <c r="F915" s="63"/>
      <c r="G915" s="63"/>
      <c r="H915" s="63"/>
      <c r="I915" s="63"/>
      <c r="J915" s="63"/>
      <c r="K915" s="63"/>
      <c r="L915" s="63"/>
      <c r="M915" s="63"/>
      <c r="N915" s="63"/>
      <c r="O915" s="63"/>
      <c r="P915" s="63"/>
      <c r="Q915" s="63"/>
      <c r="R915" s="63"/>
      <c r="S915" s="63"/>
      <c r="T915" s="63"/>
      <c r="U915" s="63"/>
      <c r="V915" s="63"/>
      <c r="W915" s="63"/>
      <c r="X915" s="63"/>
      <c r="Y915" s="63"/>
      <c r="Z915" s="63"/>
      <c r="AA915" s="63"/>
      <c r="AB915" s="63"/>
      <c r="AC915" s="63"/>
      <c r="AD915" s="63"/>
      <c r="AE915" s="63"/>
      <c r="AF915" s="63"/>
      <c r="AG915" s="63"/>
      <c r="AH915" s="63"/>
      <c r="AI915" s="63"/>
      <c r="AJ915" s="63"/>
      <c r="AK915" s="63"/>
      <c r="AL915" s="63"/>
      <c r="AM915" s="63"/>
      <c r="AN915" s="63"/>
      <c r="AO915" s="63"/>
      <c r="AP915" s="63"/>
      <c r="AQ915" s="63"/>
      <c r="AR915" s="63"/>
      <c r="AS915" s="63"/>
      <c r="AT915" s="63"/>
      <c r="AU915" s="63"/>
      <c r="AV915" s="63"/>
      <c r="AW915" s="63"/>
      <c r="AX915" s="63"/>
      <c r="AY915" s="63"/>
      <c r="AZ915" s="63"/>
      <c r="BA915" s="63"/>
      <c r="BB915" s="63"/>
      <c r="BC915" s="63"/>
      <c r="BD915" s="63"/>
      <c r="BE915" s="63"/>
      <c r="BF915" s="63"/>
      <c r="BG915" s="63"/>
      <c r="BH915" s="63"/>
      <c r="BI915" s="63"/>
      <c r="BJ915" s="63"/>
      <c r="BK915" s="63"/>
      <c r="BL915" s="63"/>
    </row>
    <row r="916" spans="1:64" ht="15.75" customHeight="1" x14ac:dyDescent="0.2">
      <c r="A916" s="63"/>
      <c r="B916" s="63"/>
      <c r="C916" s="63"/>
      <c r="D916" s="63"/>
      <c r="E916" s="63"/>
      <c r="F916" s="63"/>
      <c r="G916" s="63"/>
      <c r="H916" s="63"/>
      <c r="I916" s="63"/>
      <c r="J916" s="63"/>
      <c r="K916" s="63"/>
      <c r="L916" s="63"/>
      <c r="M916" s="63"/>
      <c r="N916" s="63"/>
      <c r="O916" s="63"/>
      <c r="P916" s="63"/>
      <c r="Q916" s="63"/>
      <c r="R916" s="63"/>
      <c r="S916" s="63"/>
      <c r="T916" s="63"/>
      <c r="U916" s="63"/>
      <c r="V916" s="63"/>
      <c r="W916" s="63"/>
      <c r="X916" s="63"/>
      <c r="Y916" s="63"/>
      <c r="Z916" s="63"/>
      <c r="AA916" s="63"/>
      <c r="AB916" s="63"/>
      <c r="AC916" s="63"/>
      <c r="AD916" s="63"/>
      <c r="AE916" s="63"/>
      <c r="AF916" s="63"/>
      <c r="AG916" s="63"/>
      <c r="AH916" s="63"/>
      <c r="AI916" s="63"/>
      <c r="AJ916" s="63"/>
      <c r="AK916" s="63"/>
      <c r="AL916" s="63"/>
      <c r="AM916" s="63"/>
      <c r="AN916" s="63"/>
      <c r="AO916" s="63"/>
      <c r="AP916" s="63"/>
      <c r="AQ916" s="63"/>
      <c r="AR916" s="63"/>
      <c r="AS916" s="63"/>
      <c r="AT916" s="63"/>
      <c r="AU916" s="63"/>
      <c r="AV916" s="63"/>
      <c r="AW916" s="63"/>
      <c r="AX916" s="63"/>
      <c r="AY916" s="63"/>
      <c r="AZ916" s="63"/>
      <c r="BA916" s="63"/>
      <c r="BB916" s="63"/>
      <c r="BC916" s="63"/>
      <c r="BD916" s="63"/>
      <c r="BE916" s="63"/>
      <c r="BF916" s="63"/>
      <c r="BG916" s="63"/>
      <c r="BH916" s="63"/>
      <c r="BI916" s="63"/>
      <c r="BJ916" s="63"/>
      <c r="BK916" s="63"/>
      <c r="BL916" s="63"/>
    </row>
    <row r="917" spans="1:64" ht="15.75" customHeight="1" x14ac:dyDescent="0.2">
      <c r="A917" s="63"/>
      <c r="B917" s="63"/>
      <c r="C917" s="63"/>
      <c r="D917" s="63"/>
      <c r="E917" s="63"/>
      <c r="F917" s="63"/>
      <c r="G917" s="63"/>
      <c r="H917" s="63"/>
      <c r="I917" s="63"/>
      <c r="J917" s="63"/>
      <c r="K917" s="63"/>
      <c r="L917" s="63"/>
      <c r="M917" s="63"/>
      <c r="N917" s="63"/>
      <c r="O917" s="63"/>
      <c r="P917" s="63"/>
      <c r="Q917" s="63"/>
      <c r="R917" s="63"/>
      <c r="S917" s="63"/>
      <c r="T917" s="63"/>
      <c r="U917" s="63"/>
      <c r="V917" s="63"/>
      <c r="W917" s="63"/>
      <c r="X917" s="63"/>
      <c r="Y917" s="63"/>
      <c r="Z917" s="63"/>
      <c r="AA917" s="63"/>
      <c r="AB917" s="63"/>
      <c r="AC917" s="63"/>
      <c r="AD917" s="63"/>
      <c r="AE917" s="63"/>
      <c r="AF917" s="63"/>
      <c r="AG917" s="63"/>
      <c r="AH917" s="63"/>
      <c r="AI917" s="63"/>
      <c r="AJ917" s="63"/>
      <c r="AK917" s="63"/>
      <c r="AL917" s="63"/>
      <c r="AM917" s="63"/>
      <c r="AN917" s="63"/>
      <c r="AO917" s="63"/>
      <c r="AP917" s="63"/>
      <c r="AQ917" s="63"/>
      <c r="AR917" s="63"/>
      <c r="AS917" s="63"/>
      <c r="AT917" s="63"/>
      <c r="AU917" s="63"/>
      <c r="AV917" s="63"/>
      <c r="AW917" s="63"/>
      <c r="AX917" s="63"/>
      <c r="AY917" s="63"/>
      <c r="AZ917" s="63"/>
      <c r="BA917" s="63"/>
      <c r="BB917" s="63"/>
      <c r="BC917" s="63"/>
      <c r="BD917" s="63"/>
      <c r="BE917" s="63"/>
      <c r="BF917" s="63"/>
      <c r="BG917" s="63"/>
      <c r="BH917" s="63"/>
      <c r="BI917" s="63"/>
      <c r="BJ917" s="63"/>
      <c r="BK917" s="63"/>
      <c r="BL917" s="63"/>
    </row>
    <row r="918" spans="1:64" ht="15.75" customHeight="1" x14ac:dyDescent="0.2">
      <c r="A918" s="63"/>
      <c r="B918" s="63"/>
      <c r="C918" s="63"/>
      <c r="D918" s="63"/>
      <c r="E918" s="63"/>
      <c r="F918" s="63"/>
      <c r="G918" s="63"/>
      <c r="H918" s="63"/>
      <c r="I918" s="63"/>
      <c r="J918" s="63"/>
      <c r="K918" s="63"/>
      <c r="L918" s="63"/>
      <c r="M918" s="63"/>
      <c r="N918" s="63"/>
      <c r="O918" s="63"/>
      <c r="P918" s="63"/>
      <c r="Q918" s="63"/>
      <c r="R918" s="63"/>
      <c r="S918" s="63"/>
      <c r="T918" s="63"/>
      <c r="U918" s="63"/>
      <c r="V918" s="63"/>
      <c r="W918" s="63"/>
      <c r="X918" s="63"/>
      <c r="Y918" s="63"/>
      <c r="Z918" s="63"/>
      <c r="AA918" s="63"/>
      <c r="AB918" s="63"/>
      <c r="AC918" s="63"/>
      <c r="AD918" s="63"/>
      <c r="AE918" s="63"/>
      <c r="AF918" s="63"/>
      <c r="AG918" s="63"/>
      <c r="AH918" s="63"/>
      <c r="AI918" s="63"/>
      <c r="AJ918" s="63"/>
      <c r="AK918" s="63"/>
      <c r="AL918" s="63"/>
      <c r="AM918" s="63"/>
      <c r="AN918" s="63"/>
      <c r="AO918" s="63"/>
      <c r="AP918" s="63"/>
      <c r="AQ918" s="63"/>
      <c r="AR918" s="63"/>
      <c r="AS918" s="63"/>
      <c r="AT918" s="63"/>
      <c r="AU918" s="63"/>
      <c r="AV918" s="63"/>
      <c r="AW918" s="63"/>
      <c r="AX918" s="63"/>
      <c r="AY918" s="63"/>
      <c r="AZ918" s="63"/>
      <c r="BA918" s="63"/>
      <c r="BB918" s="63"/>
      <c r="BC918" s="63"/>
      <c r="BD918" s="63"/>
      <c r="BE918" s="63"/>
      <c r="BF918" s="63"/>
      <c r="BG918" s="63"/>
      <c r="BH918" s="63"/>
      <c r="BI918" s="63"/>
      <c r="BJ918" s="63"/>
      <c r="BK918" s="63"/>
      <c r="BL918" s="63"/>
    </row>
    <row r="919" spans="1:64" ht="15.75" customHeight="1" x14ac:dyDescent="0.2">
      <c r="A919" s="63"/>
      <c r="B919" s="63"/>
      <c r="C919" s="63"/>
      <c r="D919" s="63"/>
      <c r="E919" s="63"/>
      <c r="F919" s="63"/>
      <c r="G919" s="63"/>
      <c r="H919" s="63"/>
      <c r="I919" s="63"/>
      <c r="J919" s="63"/>
      <c r="K919" s="63"/>
      <c r="L919" s="63"/>
      <c r="M919" s="63"/>
      <c r="N919" s="63"/>
      <c r="O919" s="63"/>
      <c r="P919" s="63"/>
      <c r="Q919" s="63"/>
      <c r="R919" s="63"/>
      <c r="S919" s="63"/>
      <c r="T919" s="63"/>
      <c r="U919" s="63"/>
      <c r="V919" s="63"/>
      <c r="W919" s="63"/>
      <c r="X919" s="63"/>
      <c r="Y919" s="63"/>
      <c r="Z919" s="63"/>
      <c r="AA919" s="63"/>
      <c r="AB919" s="63"/>
      <c r="AC919" s="63"/>
      <c r="AD919" s="63"/>
      <c r="AE919" s="63"/>
      <c r="AF919" s="63"/>
      <c r="AG919" s="63"/>
      <c r="AH919" s="63"/>
      <c r="AI919" s="63"/>
      <c r="AJ919" s="63"/>
      <c r="AK919" s="63"/>
      <c r="AL919" s="63"/>
      <c r="AM919" s="63"/>
      <c r="AN919" s="63"/>
      <c r="AO919" s="63"/>
      <c r="AP919" s="63"/>
      <c r="AQ919" s="63"/>
      <c r="AR919" s="63"/>
      <c r="AS919" s="63"/>
      <c r="AT919" s="63"/>
      <c r="AU919" s="63"/>
      <c r="AV919" s="63"/>
      <c r="AW919" s="63"/>
      <c r="AX919" s="63"/>
      <c r="AY919" s="63"/>
      <c r="AZ919" s="63"/>
      <c r="BA919" s="63"/>
      <c r="BB919" s="63"/>
      <c r="BC919" s="63"/>
      <c r="BD919" s="63"/>
      <c r="BE919" s="63"/>
      <c r="BF919" s="63"/>
      <c r="BG919" s="63"/>
      <c r="BH919" s="63"/>
      <c r="BI919" s="63"/>
      <c r="BJ919" s="63"/>
      <c r="BK919" s="63"/>
      <c r="BL919" s="63"/>
    </row>
    <row r="920" spans="1:64" ht="15.75" customHeight="1" x14ac:dyDescent="0.2">
      <c r="A920" s="63"/>
      <c r="B920" s="63"/>
      <c r="C920" s="63"/>
      <c r="D920" s="63"/>
      <c r="E920" s="63"/>
      <c r="F920" s="63"/>
      <c r="G920" s="63"/>
      <c r="H920" s="63"/>
      <c r="I920" s="63"/>
      <c r="J920" s="63"/>
      <c r="K920" s="63"/>
      <c r="L920" s="63"/>
      <c r="M920" s="63"/>
      <c r="N920" s="63"/>
      <c r="O920" s="63"/>
      <c r="P920" s="63"/>
      <c r="Q920" s="63"/>
      <c r="R920" s="63"/>
      <c r="S920" s="63"/>
      <c r="T920" s="63"/>
      <c r="U920" s="63"/>
      <c r="V920" s="63"/>
      <c r="W920" s="63"/>
      <c r="X920" s="63"/>
      <c r="Y920" s="63"/>
      <c r="Z920" s="63"/>
      <c r="AA920" s="63"/>
      <c r="AB920" s="63"/>
      <c r="AC920" s="63"/>
      <c r="AD920" s="63"/>
      <c r="AE920" s="63"/>
      <c r="AF920" s="63"/>
      <c r="AG920" s="63"/>
      <c r="AH920" s="63"/>
      <c r="AI920" s="63"/>
      <c r="AJ920" s="63"/>
      <c r="AK920" s="63"/>
      <c r="AL920" s="63"/>
      <c r="AM920" s="63"/>
      <c r="AN920" s="63"/>
      <c r="AO920" s="63"/>
      <c r="AP920" s="63"/>
      <c r="AQ920" s="63"/>
      <c r="AR920" s="63"/>
      <c r="AS920" s="63"/>
      <c r="AT920" s="63"/>
      <c r="AU920" s="63"/>
      <c r="AV920" s="63"/>
      <c r="AW920" s="63"/>
      <c r="AX920" s="63"/>
      <c r="AY920" s="63"/>
      <c r="AZ920" s="63"/>
      <c r="BA920" s="63"/>
      <c r="BB920" s="63"/>
      <c r="BC920" s="63"/>
      <c r="BD920" s="63"/>
      <c r="BE920" s="63"/>
      <c r="BF920" s="63"/>
      <c r="BG920" s="63"/>
      <c r="BH920" s="63"/>
      <c r="BI920" s="63"/>
      <c r="BJ920" s="63"/>
      <c r="BK920" s="63"/>
      <c r="BL920" s="63"/>
    </row>
    <row r="921" spans="1:64" ht="15.75" customHeight="1" x14ac:dyDescent="0.2">
      <c r="A921" s="63"/>
      <c r="B921" s="63"/>
      <c r="C921" s="63"/>
      <c r="D921" s="63"/>
      <c r="E921" s="63"/>
      <c r="F921" s="63"/>
      <c r="G921" s="63"/>
      <c r="H921" s="63"/>
      <c r="I921" s="63"/>
      <c r="J921" s="63"/>
      <c r="K921" s="63"/>
      <c r="L921" s="63"/>
      <c r="M921" s="63"/>
      <c r="N921" s="63"/>
      <c r="O921" s="63"/>
      <c r="P921" s="63"/>
      <c r="Q921" s="63"/>
      <c r="R921" s="63"/>
      <c r="S921" s="63"/>
      <c r="T921" s="63"/>
      <c r="U921" s="63"/>
      <c r="V921" s="63"/>
      <c r="W921" s="63"/>
      <c r="X921" s="63"/>
      <c r="Y921" s="63"/>
      <c r="Z921" s="63"/>
      <c r="AA921" s="63"/>
      <c r="AB921" s="63"/>
      <c r="AC921" s="63"/>
      <c r="AD921" s="63"/>
      <c r="AE921" s="63"/>
      <c r="AF921" s="63"/>
      <c r="AG921" s="63"/>
      <c r="AH921" s="63"/>
      <c r="AI921" s="63"/>
      <c r="AJ921" s="63"/>
      <c r="AK921" s="63"/>
      <c r="AL921" s="63"/>
      <c r="AM921" s="63"/>
      <c r="AN921" s="63"/>
      <c r="AO921" s="63"/>
      <c r="AP921" s="63"/>
      <c r="AQ921" s="63"/>
      <c r="AR921" s="63"/>
      <c r="AS921" s="63"/>
      <c r="AT921" s="63"/>
      <c r="AU921" s="63"/>
      <c r="AV921" s="63"/>
      <c r="AW921" s="63"/>
      <c r="AX921" s="63"/>
      <c r="AY921" s="63"/>
      <c r="AZ921" s="63"/>
      <c r="BA921" s="63"/>
      <c r="BB921" s="63"/>
      <c r="BC921" s="63"/>
      <c r="BD921" s="63"/>
      <c r="BE921" s="63"/>
      <c r="BF921" s="63"/>
      <c r="BG921" s="63"/>
      <c r="BH921" s="63"/>
      <c r="BI921" s="63"/>
      <c r="BJ921" s="63"/>
      <c r="BK921" s="63"/>
      <c r="BL921" s="63"/>
    </row>
    <row r="922" spans="1:64" ht="15.75" customHeight="1" x14ac:dyDescent="0.2">
      <c r="A922" s="63"/>
      <c r="B922" s="63"/>
      <c r="C922" s="63"/>
      <c r="D922" s="63"/>
      <c r="E922" s="63"/>
      <c r="F922" s="63"/>
      <c r="G922" s="63"/>
      <c r="H922" s="63"/>
      <c r="I922" s="63"/>
      <c r="J922" s="63"/>
      <c r="K922" s="63"/>
      <c r="L922" s="63"/>
      <c r="M922" s="63"/>
      <c r="N922" s="63"/>
      <c r="O922" s="63"/>
      <c r="P922" s="63"/>
      <c r="Q922" s="63"/>
      <c r="R922" s="63"/>
      <c r="S922" s="63"/>
      <c r="T922" s="63"/>
      <c r="U922" s="63"/>
      <c r="V922" s="63"/>
      <c r="W922" s="63"/>
      <c r="X922" s="63"/>
      <c r="Y922" s="63"/>
      <c r="Z922" s="63"/>
      <c r="AA922" s="63"/>
      <c r="AB922" s="63"/>
      <c r="AC922" s="63"/>
      <c r="AD922" s="63"/>
      <c r="AE922" s="63"/>
      <c r="AF922" s="63"/>
      <c r="AG922" s="63"/>
      <c r="AH922" s="63"/>
      <c r="AI922" s="63"/>
      <c r="AJ922" s="63"/>
      <c r="AK922" s="63"/>
      <c r="AL922" s="63"/>
      <c r="AM922" s="63"/>
      <c r="AN922" s="63"/>
      <c r="AO922" s="63"/>
      <c r="AP922" s="63"/>
      <c r="AQ922" s="63"/>
      <c r="AR922" s="63"/>
      <c r="AS922" s="63"/>
      <c r="AT922" s="63"/>
      <c r="AU922" s="63"/>
      <c r="AV922" s="63"/>
      <c r="AW922" s="63"/>
      <c r="AX922" s="63"/>
      <c r="AY922" s="63"/>
      <c r="AZ922" s="63"/>
      <c r="BA922" s="63"/>
      <c r="BB922" s="63"/>
      <c r="BC922" s="63"/>
      <c r="BD922" s="63"/>
      <c r="BE922" s="63"/>
      <c r="BF922" s="63"/>
      <c r="BG922" s="63"/>
      <c r="BH922" s="63"/>
      <c r="BI922" s="63"/>
      <c r="BJ922" s="63"/>
      <c r="BK922" s="63"/>
      <c r="BL922" s="63"/>
    </row>
    <row r="923" spans="1:64" ht="15.75" customHeight="1" x14ac:dyDescent="0.2">
      <c r="A923" s="63"/>
      <c r="B923" s="63"/>
      <c r="C923" s="63"/>
      <c r="D923" s="63"/>
      <c r="E923" s="63"/>
      <c r="F923" s="63"/>
      <c r="G923" s="63"/>
      <c r="H923" s="63"/>
      <c r="I923" s="63"/>
      <c r="J923" s="63"/>
      <c r="K923" s="63"/>
      <c r="L923" s="63"/>
      <c r="M923" s="63"/>
      <c r="N923" s="63"/>
      <c r="O923" s="63"/>
      <c r="P923" s="63"/>
      <c r="Q923" s="63"/>
      <c r="R923" s="63"/>
      <c r="S923" s="63"/>
      <c r="T923" s="63"/>
      <c r="U923" s="63"/>
      <c r="V923" s="63"/>
      <c r="W923" s="63"/>
      <c r="X923" s="63"/>
      <c r="Y923" s="63"/>
      <c r="Z923" s="63"/>
      <c r="AA923" s="63"/>
      <c r="AB923" s="63"/>
      <c r="AC923" s="63"/>
      <c r="AD923" s="63"/>
      <c r="AE923" s="63"/>
      <c r="AF923" s="63"/>
      <c r="AG923" s="63"/>
      <c r="AH923" s="63"/>
      <c r="AI923" s="63"/>
      <c r="AJ923" s="63"/>
      <c r="AK923" s="63"/>
      <c r="AL923" s="63"/>
      <c r="AM923" s="63"/>
      <c r="AN923" s="63"/>
      <c r="AO923" s="63"/>
      <c r="AP923" s="63"/>
      <c r="AQ923" s="63"/>
      <c r="AR923" s="63"/>
      <c r="AS923" s="63"/>
      <c r="AT923" s="63"/>
      <c r="AU923" s="63"/>
      <c r="AV923" s="63"/>
      <c r="AW923" s="63"/>
      <c r="AX923" s="63"/>
      <c r="AY923" s="63"/>
      <c r="AZ923" s="63"/>
      <c r="BA923" s="63"/>
      <c r="BB923" s="63"/>
      <c r="BC923" s="63"/>
      <c r="BD923" s="63"/>
      <c r="BE923" s="63"/>
      <c r="BF923" s="63"/>
      <c r="BG923" s="63"/>
      <c r="BH923" s="63"/>
      <c r="BI923" s="63"/>
      <c r="BJ923" s="63"/>
      <c r="BK923" s="63"/>
      <c r="BL923" s="63"/>
    </row>
    <row r="924" spans="1:64" ht="15.75" customHeight="1" x14ac:dyDescent="0.2">
      <c r="A924" s="63"/>
      <c r="B924" s="63"/>
      <c r="C924" s="63"/>
      <c r="D924" s="63"/>
      <c r="E924" s="63"/>
      <c r="F924" s="63"/>
      <c r="G924" s="63"/>
      <c r="H924" s="63"/>
      <c r="I924" s="63"/>
      <c r="J924" s="63"/>
      <c r="K924" s="63"/>
      <c r="L924" s="63"/>
      <c r="M924" s="63"/>
      <c r="N924" s="63"/>
      <c r="O924" s="63"/>
      <c r="P924" s="63"/>
      <c r="Q924" s="63"/>
      <c r="R924" s="63"/>
      <c r="S924" s="63"/>
      <c r="T924" s="63"/>
      <c r="U924" s="63"/>
      <c r="V924" s="63"/>
      <c r="W924" s="63"/>
      <c r="X924" s="63"/>
      <c r="Y924" s="63"/>
      <c r="Z924" s="63"/>
      <c r="AA924" s="63"/>
      <c r="AB924" s="63"/>
      <c r="AC924" s="63"/>
      <c r="AD924" s="63"/>
      <c r="AE924" s="63"/>
      <c r="AF924" s="63"/>
      <c r="AG924" s="63"/>
      <c r="AH924" s="63"/>
      <c r="AI924" s="63"/>
      <c r="AJ924" s="63"/>
      <c r="AK924" s="63"/>
      <c r="AL924" s="63"/>
      <c r="AM924" s="63"/>
      <c r="AN924" s="63"/>
      <c r="AO924" s="63"/>
      <c r="AP924" s="63"/>
      <c r="AQ924" s="63"/>
      <c r="AR924" s="63"/>
      <c r="AS924" s="63"/>
      <c r="AT924" s="63"/>
      <c r="AU924" s="63"/>
      <c r="AV924" s="63"/>
      <c r="AW924" s="63"/>
      <c r="AX924" s="63"/>
      <c r="AY924" s="63"/>
      <c r="AZ924" s="63"/>
      <c r="BA924" s="63"/>
      <c r="BB924" s="63"/>
      <c r="BC924" s="63"/>
      <c r="BD924" s="63"/>
      <c r="BE924" s="63"/>
      <c r="BF924" s="63"/>
      <c r="BG924" s="63"/>
      <c r="BH924" s="63"/>
      <c r="BI924" s="63"/>
      <c r="BJ924" s="63"/>
      <c r="BK924" s="63"/>
      <c r="BL924" s="63"/>
    </row>
    <row r="925" spans="1:64" ht="15.75" customHeight="1" x14ac:dyDescent="0.2">
      <c r="A925" s="63"/>
      <c r="B925" s="63"/>
      <c r="C925" s="63"/>
      <c r="D925" s="63"/>
      <c r="E925" s="63"/>
      <c r="F925" s="63"/>
      <c r="G925" s="63"/>
      <c r="H925" s="63"/>
      <c r="I925" s="63"/>
      <c r="J925" s="63"/>
      <c r="K925" s="63"/>
      <c r="L925" s="63"/>
      <c r="M925" s="63"/>
      <c r="N925" s="63"/>
      <c r="O925" s="63"/>
      <c r="P925" s="63"/>
      <c r="Q925" s="63"/>
      <c r="R925" s="63"/>
      <c r="S925" s="63"/>
      <c r="T925" s="63"/>
      <c r="U925" s="63"/>
      <c r="V925" s="63"/>
      <c r="W925" s="63"/>
      <c r="X925" s="63"/>
      <c r="Y925" s="63"/>
      <c r="Z925" s="63"/>
      <c r="AA925" s="63"/>
      <c r="AB925" s="63"/>
      <c r="AC925" s="63"/>
      <c r="AD925" s="63"/>
      <c r="AE925" s="63"/>
      <c r="AF925" s="63"/>
      <c r="AG925" s="63"/>
      <c r="AH925" s="63"/>
      <c r="AI925" s="63"/>
      <c r="AJ925" s="63"/>
      <c r="AK925" s="63"/>
      <c r="AL925" s="63"/>
      <c r="AM925" s="63"/>
      <c r="AN925" s="63"/>
      <c r="AO925" s="63"/>
      <c r="AP925" s="63"/>
      <c r="AQ925" s="63"/>
      <c r="AR925" s="63"/>
      <c r="AS925" s="63"/>
      <c r="AT925" s="63"/>
      <c r="AU925" s="63"/>
      <c r="AV925" s="63"/>
      <c r="AW925" s="63"/>
      <c r="AX925" s="63"/>
      <c r="AY925" s="63"/>
      <c r="AZ925" s="63"/>
      <c r="BA925" s="63"/>
      <c r="BB925" s="63"/>
      <c r="BC925" s="63"/>
      <c r="BD925" s="63"/>
      <c r="BE925" s="63"/>
      <c r="BF925" s="63"/>
      <c r="BG925" s="63"/>
      <c r="BH925" s="63"/>
      <c r="BI925" s="63"/>
      <c r="BJ925" s="63"/>
      <c r="BK925" s="63"/>
      <c r="BL925" s="63"/>
    </row>
    <row r="926" spans="1:64" ht="15.75" customHeight="1" x14ac:dyDescent="0.2">
      <c r="A926" s="63"/>
      <c r="B926" s="63"/>
      <c r="C926" s="63"/>
      <c r="D926" s="63"/>
      <c r="E926" s="63"/>
      <c r="F926" s="63"/>
      <c r="G926" s="63"/>
      <c r="H926" s="63"/>
      <c r="I926" s="63"/>
      <c r="J926" s="63"/>
      <c r="K926" s="63"/>
      <c r="L926" s="63"/>
      <c r="M926" s="63"/>
      <c r="N926" s="63"/>
      <c r="O926" s="63"/>
      <c r="P926" s="63"/>
      <c r="Q926" s="63"/>
      <c r="R926" s="63"/>
      <c r="S926" s="63"/>
      <c r="T926" s="63"/>
      <c r="U926" s="63"/>
      <c r="V926" s="63"/>
      <c r="W926" s="63"/>
      <c r="X926" s="63"/>
      <c r="Y926" s="63"/>
      <c r="Z926" s="63"/>
      <c r="AA926" s="63"/>
      <c r="AB926" s="63"/>
      <c r="AC926" s="63"/>
      <c r="AD926" s="63"/>
      <c r="AE926" s="63"/>
      <c r="AF926" s="63"/>
      <c r="AG926" s="63"/>
      <c r="AH926" s="63"/>
      <c r="AI926" s="63"/>
      <c r="AJ926" s="63"/>
      <c r="AK926" s="63"/>
      <c r="AL926" s="63"/>
      <c r="AM926" s="63"/>
      <c r="AN926" s="63"/>
      <c r="AO926" s="63"/>
      <c r="AP926" s="63"/>
      <c r="AQ926" s="63"/>
      <c r="AR926" s="63"/>
      <c r="AS926" s="63"/>
      <c r="AT926" s="63"/>
      <c r="AU926" s="63"/>
      <c r="AV926" s="63"/>
      <c r="AW926" s="63"/>
      <c r="AX926" s="63"/>
      <c r="AY926" s="63"/>
      <c r="AZ926" s="63"/>
      <c r="BA926" s="63"/>
      <c r="BB926" s="63"/>
      <c r="BC926" s="63"/>
      <c r="BD926" s="63"/>
      <c r="BE926" s="63"/>
      <c r="BF926" s="63"/>
      <c r="BG926" s="63"/>
      <c r="BH926" s="63"/>
      <c r="BI926" s="63"/>
      <c r="BJ926" s="63"/>
      <c r="BK926" s="63"/>
      <c r="BL926" s="63"/>
    </row>
    <row r="927" spans="1:64" ht="15.75" customHeight="1" x14ac:dyDescent="0.2">
      <c r="A927" s="63"/>
      <c r="B927" s="63"/>
      <c r="C927" s="63"/>
      <c r="D927" s="63"/>
      <c r="E927" s="63"/>
      <c r="F927" s="63"/>
      <c r="G927" s="63"/>
      <c r="H927" s="63"/>
      <c r="I927" s="63"/>
      <c r="J927" s="63"/>
      <c r="K927" s="63"/>
      <c r="L927" s="63"/>
      <c r="M927" s="63"/>
      <c r="N927" s="63"/>
      <c r="O927" s="63"/>
      <c r="P927" s="63"/>
      <c r="Q927" s="63"/>
      <c r="R927" s="63"/>
      <c r="S927" s="63"/>
      <c r="T927" s="63"/>
      <c r="U927" s="63"/>
      <c r="V927" s="63"/>
      <c r="W927" s="63"/>
      <c r="X927" s="63"/>
      <c r="Y927" s="63"/>
      <c r="Z927" s="63"/>
      <c r="AA927" s="63"/>
      <c r="AB927" s="63"/>
      <c r="AC927" s="63"/>
      <c r="AD927" s="63"/>
      <c r="AE927" s="63"/>
      <c r="AF927" s="63"/>
      <c r="AG927" s="63"/>
      <c r="AH927" s="63"/>
      <c r="AI927" s="63"/>
      <c r="AJ927" s="63"/>
      <c r="AK927" s="63"/>
      <c r="AL927" s="63"/>
      <c r="AM927" s="63"/>
      <c r="AN927" s="63"/>
      <c r="AO927" s="63"/>
      <c r="AP927" s="63"/>
      <c r="AQ927" s="63"/>
      <c r="AR927" s="63"/>
      <c r="AS927" s="63"/>
      <c r="AT927" s="63"/>
      <c r="AU927" s="63"/>
      <c r="AV927" s="63"/>
      <c r="AW927" s="63"/>
      <c r="AX927" s="63"/>
      <c r="AY927" s="63"/>
      <c r="AZ927" s="63"/>
      <c r="BA927" s="63"/>
      <c r="BB927" s="63"/>
      <c r="BC927" s="63"/>
      <c r="BD927" s="63"/>
      <c r="BE927" s="63"/>
      <c r="BF927" s="63"/>
      <c r="BG927" s="63"/>
      <c r="BH927" s="63"/>
      <c r="BI927" s="63"/>
      <c r="BJ927" s="63"/>
      <c r="BK927" s="63"/>
      <c r="BL927" s="63"/>
    </row>
    <row r="928" spans="1:64" ht="15.75" customHeight="1" x14ac:dyDescent="0.2">
      <c r="A928" s="63"/>
      <c r="B928" s="63"/>
      <c r="C928" s="63"/>
      <c r="D928" s="63"/>
      <c r="E928" s="63"/>
      <c r="F928" s="63"/>
      <c r="G928" s="63"/>
      <c r="H928" s="63"/>
      <c r="I928" s="63"/>
      <c r="J928" s="63"/>
      <c r="K928" s="63"/>
      <c r="L928" s="63"/>
      <c r="M928" s="63"/>
      <c r="N928" s="63"/>
      <c r="O928" s="63"/>
      <c r="P928" s="63"/>
      <c r="Q928" s="63"/>
      <c r="R928" s="63"/>
      <c r="S928" s="63"/>
      <c r="T928" s="63"/>
      <c r="U928" s="63"/>
      <c r="V928" s="63"/>
      <c r="W928" s="63"/>
      <c r="X928" s="63"/>
      <c r="Y928" s="63"/>
      <c r="Z928" s="63"/>
      <c r="AA928" s="63"/>
      <c r="AB928" s="63"/>
      <c r="AC928" s="63"/>
      <c r="AD928" s="63"/>
      <c r="AE928" s="63"/>
      <c r="AF928" s="63"/>
      <c r="AG928" s="63"/>
      <c r="AH928" s="63"/>
      <c r="AI928" s="63"/>
      <c r="AJ928" s="63"/>
      <c r="AK928" s="63"/>
      <c r="AL928" s="63"/>
      <c r="AM928" s="63"/>
      <c r="AN928" s="63"/>
      <c r="AO928" s="63"/>
      <c r="AP928" s="63"/>
      <c r="AQ928" s="63"/>
      <c r="AR928" s="63"/>
      <c r="AS928" s="63"/>
      <c r="AT928" s="63"/>
      <c r="AU928" s="63"/>
      <c r="AV928" s="63"/>
      <c r="AW928" s="63"/>
      <c r="AX928" s="63"/>
      <c r="AY928" s="63"/>
      <c r="AZ928" s="63"/>
      <c r="BA928" s="63"/>
      <c r="BB928" s="63"/>
      <c r="BC928" s="63"/>
      <c r="BD928" s="63"/>
      <c r="BE928" s="63"/>
      <c r="BF928" s="63"/>
      <c r="BG928" s="63"/>
      <c r="BH928" s="63"/>
      <c r="BI928" s="63"/>
      <c r="BJ928" s="63"/>
      <c r="BK928" s="63"/>
      <c r="BL928" s="63"/>
    </row>
    <row r="929" spans="1:64" ht="15.75" customHeight="1" x14ac:dyDescent="0.2">
      <c r="A929" s="63"/>
      <c r="B929" s="63"/>
      <c r="C929" s="63"/>
      <c r="D929" s="63"/>
      <c r="E929" s="63"/>
      <c r="F929" s="63"/>
      <c r="G929" s="63"/>
      <c r="H929" s="63"/>
      <c r="I929" s="63"/>
      <c r="J929" s="63"/>
      <c r="K929" s="63"/>
      <c r="L929" s="63"/>
      <c r="M929" s="63"/>
      <c r="N929" s="63"/>
      <c r="O929" s="63"/>
      <c r="P929" s="63"/>
      <c r="Q929" s="63"/>
      <c r="R929" s="63"/>
      <c r="S929" s="63"/>
      <c r="T929" s="63"/>
      <c r="U929" s="63"/>
      <c r="V929" s="63"/>
      <c r="W929" s="63"/>
      <c r="X929" s="63"/>
      <c r="Y929" s="63"/>
      <c r="Z929" s="63"/>
      <c r="AA929" s="63"/>
      <c r="AB929" s="63"/>
      <c r="AC929" s="63"/>
      <c r="AD929" s="63"/>
      <c r="AE929" s="63"/>
      <c r="AF929" s="63"/>
      <c r="AG929" s="63"/>
      <c r="AH929" s="63"/>
      <c r="AI929" s="63"/>
      <c r="AJ929" s="63"/>
      <c r="AK929" s="63"/>
      <c r="AL929" s="63"/>
      <c r="AM929" s="63"/>
      <c r="AN929" s="63"/>
      <c r="AO929" s="63"/>
      <c r="AP929" s="63"/>
      <c r="AQ929" s="63"/>
      <c r="AR929" s="63"/>
      <c r="AS929" s="63"/>
      <c r="AT929" s="63"/>
      <c r="AU929" s="63"/>
      <c r="AV929" s="63"/>
      <c r="AW929" s="63"/>
      <c r="AX929" s="63"/>
      <c r="AY929" s="63"/>
      <c r="AZ929" s="63"/>
      <c r="BA929" s="63"/>
      <c r="BB929" s="63"/>
      <c r="BC929" s="63"/>
      <c r="BD929" s="63"/>
      <c r="BE929" s="63"/>
      <c r="BF929" s="63"/>
      <c r="BG929" s="63"/>
      <c r="BH929" s="63"/>
      <c r="BI929" s="63"/>
      <c r="BJ929" s="63"/>
      <c r="BK929" s="63"/>
      <c r="BL929" s="63"/>
    </row>
    <row r="930" spans="1:64" ht="15.75" customHeight="1" x14ac:dyDescent="0.2">
      <c r="A930" s="63"/>
      <c r="B930" s="63"/>
      <c r="C930" s="63"/>
      <c r="D930" s="63"/>
      <c r="E930" s="63"/>
      <c r="F930" s="63"/>
      <c r="G930" s="63"/>
      <c r="H930" s="63"/>
      <c r="I930" s="63"/>
      <c r="J930" s="63"/>
      <c r="K930" s="63"/>
      <c r="L930" s="63"/>
      <c r="M930" s="63"/>
      <c r="N930" s="63"/>
      <c r="O930" s="63"/>
      <c r="P930" s="63"/>
      <c r="Q930" s="63"/>
      <c r="R930" s="63"/>
      <c r="S930" s="63"/>
      <c r="T930" s="63"/>
      <c r="U930" s="63"/>
      <c r="V930" s="63"/>
      <c r="W930" s="63"/>
      <c r="X930" s="63"/>
      <c r="Y930" s="63"/>
      <c r="Z930" s="63"/>
      <c r="AA930" s="63"/>
      <c r="AB930" s="63"/>
      <c r="AC930" s="63"/>
      <c r="AD930" s="63"/>
      <c r="AE930" s="63"/>
      <c r="AF930" s="63"/>
      <c r="AG930" s="63"/>
      <c r="AH930" s="63"/>
      <c r="AI930" s="63"/>
      <c r="AJ930" s="63"/>
      <c r="AK930" s="63"/>
      <c r="AL930" s="63"/>
      <c r="AM930" s="63"/>
      <c r="AN930" s="63"/>
      <c r="AO930" s="63"/>
      <c r="AP930" s="63"/>
      <c r="AQ930" s="63"/>
      <c r="AR930" s="63"/>
      <c r="AS930" s="63"/>
      <c r="AT930" s="63"/>
      <c r="AU930" s="63"/>
      <c r="AV930" s="63"/>
      <c r="AW930" s="63"/>
      <c r="AX930" s="63"/>
      <c r="AY930" s="63"/>
      <c r="AZ930" s="63"/>
      <c r="BA930" s="63"/>
      <c r="BB930" s="63"/>
      <c r="BC930" s="63"/>
      <c r="BD930" s="63"/>
      <c r="BE930" s="63"/>
      <c r="BF930" s="63"/>
      <c r="BG930" s="63"/>
      <c r="BH930" s="63"/>
      <c r="BI930" s="63"/>
      <c r="BJ930" s="63"/>
      <c r="BK930" s="63"/>
      <c r="BL930" s="63"/>
    </row>
    <row r="931" spans="1:64" ht="15.75" customHeight="1" x14ac:dyDescent="0.2">
      <c r="A931" s="63"/>
      <c r="B931" s="63"/>
      <c r="C931" s="63"/>
      <c r="D931" s="63"/>
      <c r="E931" s="63"/>
      <c r="F931" s="63"/>
      <c r="G931" s="63"/>
      <c r="H931" s="63"/>
      <c r="I931" s="63"/>
      <c r="J931" s="63"/>
      <c r="K931" s="63"/>
      <c r="L931" s="63"/>
      <c r="M931" s="63"/>
      <c r="N931" s="63"/>
      <c r="O931" s="63"/>
      <c r="P931" s="63"/>
      <c r="Q931" s="63"/>
      <c r="R931" s="63"/>
      <c r="S931" s="63"/>
      <c r="T931" s="63"/>
      <c r="U931" s="63"/>
      <c r="V931" s="63"/>
      <c r="W931" s="63"/>
      <c r="X931" s="63"/>
      <c r="Y931" s="63"/>
      <c r="Z931" s="63"/>
      <c r="AA931" s="63"/>
      <c r="AB931" s="63"/>
      <c r="AC931" s="63"/>
      <c r="AD931" s="63"/>
      <c r="AE931" s="63"/>
      <c r="AF931" s="63"/>
      <c r="AG931" s="63"/>
      <c r="AH931" s="63"/>
      <c r="AI931" s="63"/>
      <c r="AJ931" s="63"/>
      <c r="AK931" s="63"/>
      <c r="AL931" s="63"/>
      <c r="AM931" s="63"/>
      <c r="AN931" s="63"/>
      <c r="AO931" s="63"/>
      <c r="AP931" s="63"/>
      <c r="AQ931" s="63"/>
      <c r="AR931" s="63"/>
      <c r="AS931" s="63"/>
      <c r="AT931" s="63"/>
      <c r="AU931" s="63"/>
      <c r="AV931" s="63"/>
      <c r="AW931" s="63"/>
      <c r="AX931" s="63"/>
      <c r="AY931" s="63"/>
      <c r="AZ931" s="63"/>
      <c r="BA931" s="63"/>
      <c r="BB931" s="63"/>
      <c r="BC931" s="63"/>
      <c r="BD931" s="63"/>
      <c r="BE931" s="63"/>
      <c r="BF931" s="63"/>
      <c r="BG931" s="63"/>
      <c r="BH931" s="63"/>
      <c r="BI931" s="63"/>
      <c r="BJ931" s="63"/>
      <c r="BK931" s="63"/>
      <c r="BL931" s="63"/>
    </row>
    <row r="932" spans="1:64" ht="15.75" customHeight="1" x14ac:dyDescent="0.2">
      <c r="A932" s="63"/>
      <c r="B932" s="63"/>
      <c r="C932" s="63"/>
      <c r="D932" s="63"/>
      <c r="E932" s="63"/>
      <c r="F932" s="63"/>
      <c r="G932" s="63"/>
      <c r="H932" s="63"/>
      <c r="I932" s="63"/>
      <c r="J932" s="63"/>
      <c r="K932" s="63"/>
      <c r="L932" s="63"/>
      <c r="M932" s="63"/>
      <c r="N932" s="63"/>
      <c r="O932" s="63"/>
      <c r="P932" s="63"/>
      <c r="Q932" s="63"/>
      <c r="R932" s="63"/>
      <c r="S932" s="63"/>
      <c r="T932" s="63"/>
      <c r="U932" s="63"/>
      <c r="V932" s="63"/>
      <c r="W932" s="63"/>
      <c r="X932" s="63"/>
      <c r="Y932" s="63"/>
      <c r="Z932" s="63"/>
      <c r="AA932" s="63"/>
      <c r="AB932" s="63"/>
      <c r="AC932" s="63"/>
      <c r="AD932" s="63"/>
      <c r="AE932" s="63"/>
      <c r="AF932" s="63"/>
      <c r="AG932" s="63"/>
      <c r="AH932" s="63"/>
      <c r="AI932" s="63"/>
      <c r="AJ932" s="63"/>
      <c r="AK932" s="63"/>
      <c r="AL932" s="63"/>
      <c r="AM932" s="63"/>
      <c r="AN932" s="63"/>
      <c r="AO932" s="63"/>
      <c r="AP932" s="63"/>
      <c r="AQ932" s="63"/>
      <c r="AR932" s="63"/>
      <c r="AS932" s="63"/>
      <c r="AT932" s="63"/>
      <c r="AU932" s="63"/>
      <c r="AV932" s="63"/>
      <c r="AW932" s="63"/>
      <c r="AX932" s="63"/>
      <c r="AY932" s="63"/>
      <c r="AZ932" s="63"/>
      <c r="BA932" s="63"/>
      <c r="BB932" s="63"/>
      <c r="BC932" s="63"/>
      <c r="BD932" s="63"/>
      <c r="BE932" s="63"/>
      <c r="BF932" s="63"/>
      <c r="BG932" s="63"/>
      <c r="BH932" s="63"/>
      <c r="BI932" s="63"/>
      <c r="BJ932" s="63"/>
      <c r="BK932" s="63"/>
      <c r="BL932" s="63"/>
    </row>
    <row r="933" spans="1:64" ht="15.75" customHeight="1" x14ac:dyDescent="0.2">
      <c r="A933" s="63"/>
      <c r="B933" s="63"/>
      <c r="C933" s="63"/>
      <c r="D933" s="63"/>
      <c r="E933" s="63"/>
      <c r="F933" s="63"/>
      <c r="G933" s="63"/>
      <c r="H933" s="63"/>
      <c r="I933" s="63"/>
      <c r="J933" s="63"/>
      <c r="K933" s="63"/>
      <c r="L933" s="63"/>
      <c r="M933" s="63"/>
      <c r="N933" s="63"/>
      <c r="O933" s="63"/>
      <c r="P933" s="63"/>
      <c r="Q933" s="63"/>
      <c r="R933" s="63"/>
      <c r="S933" s="63"/>
      <c r="T933" s="63"/>
      <c r="U933" s="63"/>
      <c r="V933" s="63"/>
      <c r="W933" s="63"/>
      <c r="X933" s="63"/>
      <c r="Y933" s="63"/>
      <c r="Z933" s="63"/>
      <c r="AA933" s="63"/>
      <c r="AB933" s="63"/>
      <c r="AC933" s="63"/>
      <c r="AD933" s="63"/>
      <c r="AE933" s="63"/>
      <c r="AF933" s="63"/>
      <c r="AG933" s="63"/>
      <c r="AH933" s="63"/>
      <c r="AI933" s="63"/>
      <c r="AJ933" s="63"/>
      <c r="AK933" s="63"/>
      <c r="AL933" s="63"/>
      <c r="AM933" s="63"/>
      <c r="AN933" s="63"/>
      <c r="AO933" s="63"/>
      <c r="AP933" s="63"/>
      <c r="AQ933" s="63"/>
      <c r="AR933" s="63"/>
      <c r="AS933" s="63"/>
      <c r="AT933" s="63"/>
      <c r="AU933" s="63"/>
      <c r="AV933" s="63"/>
      <c r="AW933" s="63"/>
      <c r="AX933" s="63"/>
      <c r="AY933" s="63"/>
      <c r="AZ933" s="63"/>
      <c r="BA933" s="63"/>
      <c r="BB933" s="63"/>
      <c r="BC933" s="63"/>
      <c r="BD933" s="63"/>
      <c r="BE933" s="63"/>
      <c r="BF933" s="63"/>
      <c r="BG933" s="63"/>
      <c r="BH933" s="63"/>
      <c r="BI933" s="63"/>
      <c r="BJ933" s="63"/>
      <c r="BK933" s="63"/>
      <c r="BL933" s="63"/>
    </row>
    <row r="934" spans="1:64" ht="15.75" customHeight="1" x14ac:dyDescent="0.2">
      <c r="A934" s="63"/>
      <c r="B934" s="63"/>
      <c r="C934" s="63"/>
      <c r="D934" s="63"/>
      <c r="E934" s="63"/>
      <c r="F934" s="63"/>
      <c r="G934" s="63"/>
      <c r="H934" s="63"/>
      <c r="I934" s="63"/>
      <c r="J934" s="63"/>
      <c r="K934" s="63"/>
      <c r="L934" s="63"/>
      <c r="M934" s="63"/>
      <c r="N934" s="63"/>
      <c r="O934" s="63"/>
      <c r="P934" s="63"/>
      <c r="Q934" s="63"/>
      <c r="R934" s="63"/>
      <c r="S934" s="63"/>
      <c r="T934" s="63"/>
      <c r="U934" s="63"/>
      <c r="V934" s="63"/>
      <c r="W934" s="63"/>
      <c r="X934" s="63"/>
      <c r="Y934" s="63"/>
      <c r="Z934" s="63"/>
      <c r="AA934" s="63"/>
      <c r="AB934" s="63"/>
      <c r="AC934" s="63"/>
      <c r="AD934" s="63"/>
      <c r="AE934" s="63"/>
      <c r="AF934" s="63"/>
      <c r="AG934" s="63"/>
      <c r="AH934" s="63"/>
      <c r="AI934" s="63"/>
      <c r="AJ934" s="63"/>
      <c r="AK934" s="63"/>
      <c r="AL934" s="63"/>
      <c r="AM934" s="63"/>
      <c r="AN934" s="63"/>
      <c r="AO934" s="63"/>
      <c r="AP934" s="63"/>
      <c r="AQ934" s="63"/>
      <c r="AR934" s="63"/>
      <c r="AS934" s="63"/>
      <c r="AT934" s="63"/>
      <c r="AU934" s="63"/>
      <c r="AV934" s="63"/>
      <c r="AW934" s="63"/>
      <c r="AX934" s="63"/>
      <c r="AY934" s="63"/>
      <c r="AZ934" s="63"/>
      <c r="BA934" s="63"/>
      <c r="BB934" s="63"/>
      <c r="BC934" s="63"/>
      <c r="BD934" s="63"/>
      <c r="BE934" s="63"/>
      <c r="BF934" s="63"/>
      <c r="BG934" s="63"/>
      <c r="BH934" s="63"/>
      <c r="BI934" s="63"/>
      <c r="BJ934" s="63"/>
      <c r="BK934" s="63"/>
      <c r="BL934" s="63"/>
    </row>
    <row r="935" spans="1:64" ht="15.75" customHeight="1" x14ac:dyDescent="0.2">
      <c r="A935" s="63"/>
      <c r="B935" s="63"/>
      <c r="C935" s="63"/>
      <c r="D935" s="63"/>
      <c r="E935" s="63"/>
      <c r="F935" s="63"/>
      <c r="G935" s="63"/>
      <c r="H935" s="63"/>
      <c r="I935" s="63"/>
      <c r="J935" s="63"/>
      <c r="K935" s="63"/>
      <c r="L935" s="63"/>
      <c r="M935" s="63"/>
      <c r="N935" s="63"/>
      <c r="O935" s="63"/>
      <c r="P935" s="63"/>
      <c r="Q935" s="63"/>
      <c r="R935" s="63"/>
      <c r="S935" s="63"/>
      <c r="T935" s="63"/>
      <c r="U935" s="63"/>
      <c r="V935" s="63"/>
      <c r="W935" s="63"/>
      <c r="X935" s="63"/>
      <c r="Y935" s="63"/>
      <c r="Z935" s="63"/>
      <c r="AA935" s="63"/>
      <c r="AB935" s="63"/>
      <c r="AC935" s="63"/>
      <c r="AD935" s="63"/>
      <c r="AE935" s="63"/>
      <c r="AF935" s="63"/>
      <c r="AG935" s="63"/>
      <c r="AH935" s="63"/>
      <c r="AI935" s="63"/>
      <c r="AJ935" s="63"/>
      <c r="AK935" s="63"/>
      <c r="AL935" s="63"/>
      <c r="AM935" s="63"/>
      <c r="AN935" s="63"/>
      <c r="AO935" s="63"/>
      <c r="AP935" s="63"/>
      <c r="AQ935" s="63"/>
      <c r="AR935" s="63"/>
      <c r="AS935" s="63"/>
      <c r="AT935" s="63"/>
      <c r="AU935" s="63"/>
      <c r="AV935" s="63"/>
      <c r="AW935" s="63"/>
      <c r="AX935" s="63"/>
      <c r="AY935" s="63"/>
      <c r="AZ935" s="63"/>
      <c r="BA935" s="63"/>
      <c r="BB935" s="63"/>
      <c r="BC935" s="63"/>
      <c r="BD935" s="63"/>
      <c r="BE935" s="63"/>
      <c r="BF935" s="63"/>
      <c r="BG935" s="63"/>
      <c r="BH935" s="63"/>
      <c r="BI935" s="63"/>
      <c r="BJ935" s="63"/>
      <c r="BK935" s="63"/>
      <c r="BL935" s="63"/>
    </row>
    <row r="936" spans="1:64" ht="15.75" customHeight="1" x14ac:dyDescent="0.2">
      <c r="A936" s="63"/>
      <c r="B936" s="63"/>
      <c r="C936" s="63"/>
      <c r="D936" s="63"/>
      <c r="E936" s="63"/>
      <c r="F936" s="63"/>
      <c r="G936" s="63"/>
      <c r="H936" s="63"/>
      <c r="I936" s="63"/>
      <c r="J936" s="63"/>
      <c r="K936" s="63"/>
      <c r="L936" s="63"/>
      <c r="M936" s="63"/>
      <c r="N936" s="63"/>
      <c r="O936" s="63"/>
      <c r="P936" s="63"/>
      <c r="Q936" s="63"/>
      <c r="R936" s="63"/>
      <c r="S936" s="63"/>
      <c r="T936" s="63"/>
      <c r="U936" s="63"/>
      <c r="V936" s="63"/>
      <c r="W936" s="63"/>
      <c r="X936" s="63"/>
      <c r="Y936" s="63"/>
      <c r="Z936" s="63"/>
      <c r="AA936" s="63"/>
      <c r="AB936" s="63"/>
      <c r="AC936" s="63"/>
      <c r="AD936" s="63"/>
      <c r="AE936" s="63"/>
      <c r="AF936" s="63"/>
      <c r="AG936" s="63"/>
      <c r="AH936" s="63"/>
      <c r="AI936" s="63"/>
      <c r="AJ936" s="63"/>
      <c r="AK936" s="63"/>
      <c r="AL936" s="63"/>
      <c r="AM936" s="63"/>
      <c r="AN936" s="63"/>
      <c r="AO936" s="63"/>
      <c r="AP936" s="63"/>
      <c r="AQ936" s="63"/>
      <c r="AR936" s="63"/>
      <c r="AS936" s="63"/>
      <c r="AT936" s="63"/>
      <c r="AU936" s="63"/>
      <c r="AV936" s="63"/>
      <c r="AW936" s="63"/>
      <c r="AX936" s="63"/>
      <c r="AY936" s="63"/>
      <c r="AZ936" s="63"/>
      <c r="BA936" s="63"/>
      <c r="BB936" s="63"/>
      <c r="BC936" s="63"/>
      <c r="BD936" s="63"/>
      <c r="BE936" s="63"/>
      <c r="BF936" s="63"/>
      <c r="BG936" s="63"/>
      <c r="BH936" s="63"/>
      <c r="BI936" s="63"/>
      <c r="BJ936" s="63"/>
      <c r="BK936" s="63"/>
      <c r="BL936" s="63"/>
    </row>
    <row r="937" spans="1:64" ht="15.75" customHeight="1" x14ac:dyDescent="0.2">
      <c r="A937" s="63"/>
      <c r="B937" s="63"/>
      <c r="C937" s="63"/>
      <c r="D937" s="63"/>
      <c r="E937" s="63"/>
      <c r="F937" s="63"/>
      <c r="G937" s="63"/>
      <c r="H937" s="63"/>
      <c r="I937" s="63"/>
      <c r="J937" s="63"/>
      <c r="K937" s="63"/>
      <c r="L937" s="63"/>
      <c r="M937" s="63"/>
      <c r="N937" s="63"/>
      <c r="O937" s="63"/>
      <c r="P937" s="63"/>
      <c r="Q937" s="63"/>
      <c r="R937" s="63"/>
      <c r="S937" s="63"/>
      <c r="T937" s="63"/>
      <c r="U937" s="63"/>
      <c r="V937" s="63"/>
      <c r="W937" s="63"/>
      <c r="X937" s="63"/>
      <c r="Y937" s="63"/>
      <c r="Z937" s="63"/>
      <c r="AA937" s="63"/>
      <c r="AB937" s="63"/>
      <c r="AC937" s="63"/>
      <c r="AD937" s="63"/>
      <c r="AE937" s="63"/>
      <c r="AF937" s="63"/>
      <c r="AG937" s="63"/>
      <c r="AH937" s="63"/>
      <c r="AI937" s="63"/>
      <c r="AJ937" s="63"/>
      <c r="AK937" s="63"/>
      <c r="AL937" s="63"/>
      <c r="AM937" s="63"/>
      <c r="AN937" s="63"/>
      <c r="AO937" s="63"/>
      <c r="AP937" s="63"/>
      <c r="AQ937" s="63"/>
      <c r="AR937" s="63"/>
      <c r="AS937" s="63"/>
      <c r="AT937" s="63"/>
      <c r="AU937" s="63"/>
      <c r="AV937" s="63"/>
      <c r="AW937" s="63"/>
      <c r="AX937" s="63"/>
      <c r="AY937" s="63"/>
      <c r="AZ937" s="63"/>
      <c r="BA937" s="63"/>
      <c r="BB937" s="63"/>
      <c r="BC937" s="63"/>
      <c r="BD937" s="63"/>
      <c r="BE937" s="63"/>
      <c r="BF937" s="63"/>
      <c r="BG937" s="63"/>
      <c r="BH937" s="63"/>
      <c r="BI937" s="63"/>
      <c r="BJ937" s="63"/>
      <c r="BK937" s="63"/>
      <c r="BL937" s="63"/>
    </row>
    <row r="938" spans="1:64" ht="15.75" customHeight="1" x14ac:dyDescent="0.2">
      <c r="A938" s="63"/>
      <c r="B938" s="63"/>
      <c r="C938" s="63"/>
      <c r="D938" s="63"/>
      <c r="E938" s="63"/>
      <c r="F938" s="63"/>
      <c r="G938" s="63"/>
      <c r="H938" s="63"/>
      <c r="I938" s="63"/>
      <c r="J938" s="63"/>
      <c r="K938" s="63"/>
      <c r="L938" s="63"/>
      <c r="M938" s="63"/>
      <c r="N938" s="63"/>
      <c r="O938" s="63"/>
      <c r="P938" s="63"/>
      <c r="Q938" s="63"/>
      <c r="R938" s="63"/>
      <c r="S938" s="63"/>
      <c r="T938" s="63"/>
      <c r="U938" s="63"/>
      <c r="V938" s="63"/>
      <c r="W938" s="63"/>
      <c r="X938" s="63"/>
      <c r="Y938" s="63"/>
      <c r="Z938" s="63"/>
      <c r="AA938" s="63"/>
      <c r="AB938" s="63"/>
      <c r="AC938" s="63"/>
      <c r="AD938" s="63"/>
      <c r="AE938" s="63"/>
      <c r="AF938" s="63"/>
      <c r="AG938" s="63"/>
      <c r="AH938" s="63"/>
      <c r="AI938" s="63"/>
      <c r="AJ938" s="63"/>
      <c r="AK938" s="63"/>
      <c r="AL938" s="63"/>
      <c r="AM938" s="63"/>
      <c r="AN938" s="63"/>
      <c r="AO938" s="63"/>
      <c r="AP938" s="63"/>
      <c r="AQ938" s="63"/>
      <c r="AR938" s="63"/>
      <c r="AS938" s="63"/>
      <c r="AT938" s="63"/>
      <c r="AU938" s="63"/>
      <c r="AV938" s="63"/>
      <c r="AW938" s="63"/>
      <c r="AX938" s="63"/>
      <c r="AY938" s="63"/>
      <c r="AZ938" s="63"/>
      <c r="BA938" s="63"/>
      <c r="BB938" s="63"/>
      <c r="BC938" s="63"/>
      <c r="BD938" s="63"/>
      <c r="BE938" s="63"/>
      <c r="BF938" s="63"/>
      <c r="BG938" s="63"/>
      <c r="BH938" s="63"/>
      <c r="BI938" s="63"/>
      <c r="BJ938" s="63"/>
      <c r="BK938" s="63"/>
      <c r="BL938" s="63"/>
    </row>
    <row r="939" spans="1:64" ht="15.75" customHeight="1" x14ac:dyDescent="0.2">
      <c r="A939" s="63"/>
      <c r="B939" s="63"/>
      <c r="C939" s="63"/>
      <c r="D939" s="63"/>
      <c r="E939" s="63"/>
      <c r="F939" s="63"/>
      <c r="G939" s="63"/>
      <c r="H939" s="63"/>
      <c r="I939" s="63"/>
      <c r="J939" s="63"/>
      <c r="K939" s="63"/>
      <c r="L939" s="63"/>
      <c r="M939" s="63"/>
      <c r="N939" s="63"/>
      <c r="O939" s="63"/>
      <c r="P939" s="63"/>
      <c r="Q939" s="63"/>
      <c r="R939" s="63"/>
      <c r="S939" s="63"/>
      <c r="T939" s="63"/>
      <c r="U939" s="63"/>
      <c r="V939" s="63"/>
      <c r="W939" s="63"/>
      <c r="X939" s="63"/>
      <c r="Y939" s="63"/>
      <c r="Z939" s="63"/>
      <c r="AA939" s="63"/>
      <c r="AB939" s="63"/>
      <c r="AC939" s="63"/>
      <c r="AD939" s="63"/>
      <c r="AE939" s="63"/>
      <c r="AF939" s="63"/>
      <c r="AG939" s="63"/>
      <c r="AH939" s="63"/>
      <c r="AI939" s="63"/>
      <c r="AJ939" s="63"/>
      <c r="AK939" s="63"/>
      <c r="AL939" s="63"/>
      <c r="AM939" s="63"/>
      <c r="AN939" s="63"/>
      <c r="AO939" s="63"/>
      <c r="AP939" s="63"/>
      <c r="AQ939" s="63"/>
      <c r="AR939" s="63"/>
      <c r="AS939" s="63"/>
      <c r="AT939" s="63"/>
      <c r="AU939" s="63"/>
      <c r="AV939" s="63"/>
      <c r="AW939" s="63"/>
      <c r="AX939" s="63"/>
      <c r="AY939" s="63"/>
      <c r="AZ939" s="63"/>
      <c r="BA939" s="63"/>
      <c r="BB939" s="63"/>
      <c r="BC939" s="63"/>
      <c r="BD939" s="63"/>
      <c r="BE939" s="63"/>
      <c r="BF939" s="63"/>
      <c r="BG939" s="63"/>
      <c r="BH939" s="63"/>
      <c r="BI939" s="63"/>
      <c r="BJ939" s="63"/>
      <c r="BK939" s="63"/>
      <c r="BL939" s="63"/>
    </row>
    <row r="940" spans="1:64" ht="15.75" customHeight="1" x14ac:dyDescent="0.2">
      <c r="A940" s="63"/>
      <c r="B940" s="63"/>
      <c r="C940" s="63"/>
      <c r="D940" s="63"/>
      <c r="E940" s="63"/>
      <c r="F940" s="63"/>
      <c r="G940" s="63"/>
      <c r="H940" s="63"/>
      <c r="I940" s="63"/>
      <c r="J940" s="63"/>
      <c r="K940" s="63"/>
      <c r="L940" s="63"/>
      <c r="M940" s="63"/>
      <c r="N940" s="63"/>
      <c r="O940" s="63"/>
      <c r="P940" s="63"/>
      <c r="Q940" s="63"/>
      <c r="R940" s="63"/>
      <c r="S940" s="63"/>
      <c r="T940" s="63"/>
      <c r="U940" s="63"/>
      <c r="V940" s="63"/>
      <c r="W940" s="63"/>
      <c r="X940" s="63"/>
      <c r="Y940" s="63"/>
      <c r="Z940" s="63"/>
      <c r="AA940" s="63"/>
      <c r="AB940" s="63"/>
      <c r="AC940" s="63"/>
      <c r="AD940" s="63"/>
      <c r="AE940" s="63"/>
      <c r="AF940" s="63"/>
      <c r="AG940" s="63"/>
      <c r="AH940" s="63"/>
      <c r="AI940" s="63"/>
      <c r="AJ940" s="63"/>
      <c r="AK940" s="63"/>
      <c r="AL940" s="63"/>
      <c r="AM940" s="63"/>
      <c r="AN940" s="63"/>
      <c r="AO940" s="63"/>
      <c r="AP940" s="63"/>
      <c r="AQ940" s="63"/>
      <c r="AR940" s="63"/>
      <c r="AS940" s="63"/>
      <c r="AT940" s="63"/>
      <c r="AU940" s="63"/>
      <c r="AV940" s="63"/>
      <c r="AW940" s="63"/>
      <c r="AX940" s="63"/>
      <c r="AY940" s="63"/>
      <c r="AZ940" s="63"/>
      <c r="BA940" s="63"/>
      <c r="BB940" s="63"/>
      <c r="BC940" s="63"/>
      <c r="BD940" s="63"/>
      <c r="BE940" s="63"/>
      <c r="BF940" s="63"/>
      <c r="BG940" s="63"/>
      <c r="BH940" s="63"/>
      <c r="BI940" s="63"/>
      <c r="BJ940" s="63"/>
      <c r="BK940" s="63"/>
      <c r="BL940" s="63"/>
    </row>
    <row r="941" spans="1:64" ht="15.75" customHeight="1" x14ac:dyDescent="0.2">
      <c r="A941" s="63"/>
      <c r="B941" s="63"/>
      <c r="C941" s="63"/>
      <c r="D941" s="63"/>
      <c r="E941" s="63"/>
      <c r="F941" s="63"/>
      <c r="G941" s="63"/>
      <c r="H941" s="63"/>
      <c r="I941" s="63"/>
      <c r="J941" s="63"/>
      <c r="K941" s="63"/>
      <c r="L941" s="63"/>
      <c r="M941" s="63"/>
      <c r="N941" s="63"/>
      <c r="O941" s="63"/>
      <c r="P941" s="63"/>
      <c r="Q941" s="63"/>
      <c r="R941" s="63"/>
      <c r="S941" s="63"/>
      <c r="T941" s="63"/>
      <c r="U941" s="63"/>
      <c r="V941" s="63"/>
      <c r="W941" s="63"/>
      <c r="X941" s="63"/>
      <c r="Y941" s="63"/>
      <c r="Z941" s="63"/>
      <c r="AA941" s="63"/>
      <c r="AB941" s="63"/>
      <c r="AC941" s="63"/>
      <c r="AD941" s="63"/>
      <c r="AE941" s="63"/>
      <c r="AF941" s="63"/>
      <c r="AG941" s="63"/>
      <c r="AH941" s="63"/>
      <c r="AI941" s="63"/>
      <c r="AJ941" s="63"/>
      <c r="AK941" s="63"/>
      <c r="AL941" s="63"/>
      <c r="AM941" s="63"/>
      <c r="AN941" s="63"/>
      <c r="AO941" s="63"/>
      <c r="AP941" s="63"/>
      <c r="AQ941" s="63"/>
      <c r="AR941" s="63"/>
      <c r="AS941" s="63"/>
      <c r="AT941" s="63"/>
      <c r="AU941" s="63"/>
      <c r="AV941" s="63"/>
      <c r="AW941" s="63"/>
      <c r="AX941" s="63"/>
      <c r="AY941" s="63"/>
      <c r="AZ941" s="63"/>
      <c r="BA941" s="63"/>
      <c r="BB941" s="63"/>
      <c r="BC941" s="63"/>
      <c r="BD941" s="63"/>
      <c r="BE941" s="63"/>
      <c r="BF941" s="63"/>
      <c r="BG941" s="63"/>
      <c r="BH941" s="63"/>
      <c r="BI941" s="63"/>
      <c r="BJ941" s="63"/>
      <c r="BK941" s="63"/>
      <c r="BL941" s="63"/>
    </row>
    <row r="942" spans="1:64" ht="15.75" customHeight="1" x14ac:dyDescent="0.2">
      <c r="A942" s="63"/>
      <c r="B942" s="63"/>
      <c r="C942" s="63"/>
      <c r="D942" s="63"/>
      <c r="E942" s="63"/>
      <c r="F942" s="63"/>
      <c r="G942" s="63"/>
      <c r="H942" s="63"/>
      <c r="I942" s="63"/>
      <c r="J942" s="63"/>
      <c r="K942" s="63"/>
      <c r="L942" s="63"/>
      <c r="M942" s="63"/>
      <c r="N942" s="63"/>
      <c r="O942" s="63"/>
      <c r="P942" s="63"/>
      <c r="Q942" s="63"/>
      <c r="R942" s="63"/>
      <c r="S942" s="63"/>
      <c r="T942" s="63"/>
      <c r="U942" s="63"/>
      <c r="V942" s="63"/>
      <c r="W942" s="63"/>
      <c r="X942" s="63"/>
      <c r="Y942" s="63"/>
      <c r="Z942" s="63"/>
      <c r="AA942" s="63"/>
      <c r="AB942" s="63"/>
      <c r="AC942" s="63"/>
      <c r="AD942" s="63"/>
      <c r="AE942" s="63"/>
      <c r="AF942" s="63"/>
      <c r="AG942" s="63"/>
      <c r="AH942" s="63"/>
      <c r="AI942" s="63"/>
      <c r="AJ942" s="63"/>
      <c r="AK942" s="63"/>
      <c r="AL942" s="63"/>
      <c r="AM942" s="63"/>
      <c r="AN942" s="63"/>
      <c r="AO942" s="63"/>
      <c r="AP942" s="63"/>
      <c r="AQ942" s="63"/>
      <c r="AR942" s="63"/>
      <c r="AS942" s="63"/>
      <c r="AT942" s="63"/>
      <c r="AU942" s="63"/>
      <c r="AV942" s="63"/>
      <c r="AW942" s="63"/>
      <c r="AX942" s="63"/>
      <c r="AY942" s="63"/>
      <c r="AZ942" s="63"/>
      <c r="BA942" s="63"/>
      <c r="BB942" s="63"/>
      <c r="BC942" s="63"/>
      <c r="BD942" s="63"/>
      <c r="BE942" s="63"/>
      <c r="BF942" s="63"/>
      <c r="BG942" s="63"/>
      <c r="BH942" s="63"/>
      <c r="BI942" s="63"/>
      <c r="BJ942" s="63"/>
      <c r="BK942" s="63"/>
      <c r="BL942" s="63"/>
    </row>
    <row r="943" spans="1:64" ht="15.75" customHeight="1" x14ac:dyDescent="0.2">
      <c r="A943" s="63"/>
      <c r="B943" s="63"/>
      <c r="C943" s="63"/>
      <c r="D943" s="63"/>
      <c r="E943" s="63"/>
      <c r="F943" s="63"/>
      <c r="G943" s="63"/>
      <c r="H943" s="63"/>
      <c r="I943" s="63"/>
      <c r="J943" s="63"/>
      <c r="K943" s="63"/>
      <c r="L943" s="63"/>
      <c r="M943" s="63"/>
      <c r="N943" s="63"/>
      <c r="O943" s="63"/>
      <c r="P943" s="63"/>
      <c r="Q943" s="63"/>
      <c r="R943" s="63"/>
      <c r="S943" s="63"/>
      <c r="T943" s="63"/>
      <c r="U943" s="63"/>
      <c r="V943" s="63"/>
      <c r="W943" s="63"/>
      <c r="X943" s="63"/>
      <c r="Y943" s="63"/>
      <c r="Z943" s="63"/>
      <c r="AA943" s="63"/>
      <c r="AB943" s="63"/>
      <c r="AC943" s="63"/>
      <c r="AD943" s="63"/>
      <c r="AE943" s="63"/>
      <c r="AF943" s="63"/>
      <c r="AG943" s="63"/>
      <c r="AH943" s="63"/>
      <c r="AI943" s="63"/>
      <c r="AJ943" s="63"/>
      <c r="AK943" s="63"/>
      <c r="AL943" s="63"/>
      <c r="AM943" s="63"/>
      <c r="AN943" s="63"/>
      <c r="AO943" s="63"/>
      <c r="AP943" s="63"/>
      <c r="AQ943" s="63"/>
      <c r="AR943" s="63"/>
      <c r="AS943" s="63"/>
      <c r="AT943" s="63"/>
      <c r="AU943" s="63"/>
      <c r="AV943" s="63"/>
      <c r="AW943" s="63"/>
      <c r="AX943" s="63"/>
      <c r="AY943" s="63"/>
      <c r="AZ943" s="63"/>
      <c r="BA943" s="63"/>
      <c r="BB943" s="63"/>
      <c r="BC943" s="63"/>
      <c r="BD943" s="63"/>
      <c r="BE943" s="63"/>
      <c r="BF943" s="63"/>
      <c r="BG943" s="63"/>
      <c r="BH943" s="63"/>
      <c r="BI943" s="63"/>
      <c r="BJ943" s="63"/>
      <c r="BK943" s="63"/>
      <c r="BL943" s="63"/>
    </row>
    <row r="944" spans="1:64" ht="15.75" customHeight="1" x14ac:dyDescent="0.2">
      <c r="A944" s="63"/>
      <c r="B944" s="63"/>
      <c r="C944" s="63"/>
      <c r="D944" s="63"/>
      <c r="E944" s="63"/>
      <c r="F944" s="63"/>
      <c r="G944" s="63"/>
      <c r="H944" s="63"/>
      <c r="I944" s="63"/>
      <c r="J944" s="63"/>
      <c r="K944" s="63"/>
      <c r="L944" s="63"/>
      <c r="M944" s="63"/>
      <c r="N944" s="63"/>
      <c r="O944" s="63"/>
      <c r="P944" s="63"/>
      <c r="Q944" s="63"/>
      <c r="R944" s="63"/>
      <c r="S944" s="63"/>
      <c r="T944" s="63"/>
      <c r="U944" s="63"/>
      <c r="V944" s="63"/>
      <c r="W944" s="63"/>
      <c r="X944" s="63"/>
      <c r="Y944" s="63"/>
      <c r="Z944" s="63"/>
      <c r="AA944" s="63"/>
      <c r="AB944" s="63"/>
      <c r="AC944" s="63"/>
      <c r="AD944" s="63"/>
      <c r="AE944" s="63"/>
      <c r="AF944" s="63"/>
      <c r="AG944" s="63"/>
      <c r="AH944" s="63"/>
      <c r="AI944" s="63"/>
      <c r="AJ944" s="63"/>
      <c r="AK944" s="63"/>
      <c r="AL944" s="63"/>
      <c r="AM944" s="63"/>
      <c r="AN944" s="63"/>
      <c r="AO944" s="63"/>
      <c r="AP944" s="63"/>
      <c r="AQ944" s="63"/>
      <c r="AR944" s="63"/>
      <c r="AS944" s="63"/>
      <c r="AT944" s="63"/>
      <c r="AU944" s="63"/>
      <c r="AV944" s="63"/>
      <c r="AW944" s="63"/>
      <c r="AX944" s="63"/>
      <c r="AY944" s="63"/>
      <c r="AZ944" s="63"/>
      <c r="BA944" s="63"/>
      <c r="BB944" s="63"/>
      <c r="BC944" s="63"/>
      <c r="BD944" s="63"/>
      <c r="BE944" s="63"/>
      <c r="BF944" s="63"/>
      <c r="BG944" s="63"/>
      <c r="BH944" s="63"/>
      <c r="BI944" s="63"/>
      <c r="BJ944" s="63"/>
      <c r="BK944" s="63"/>
      <c r="BL944" s="63"/>
    </row>
    <row r="945" spans="1:64" ht="15.75" customHeight="1" x14ac:dyDescent="0.2">
      <c r="A945" s="63"/>
      <c r="B945" s="63"/>
      <c r="C945" s="63"/>
      <c r="D945" s="63"/>
      <c r="E945" s="63"/>
      <c r="F945" s="63"/>
      <c r="G945" s="63"/>
      <c r="H945" s="63"/>
      <c r="I945" s="63"/>
      <c r="J945" s="63"/>
      <c r="K945" s="63"/>
      <c r="L945" s="63"/>
      <c r="M945" s="63"/>
      <c r="N945" s="63"/>
      <c r="O945" s="63"/>
      <c r="P945" s="63"/>
      <c r="Q945" s="63"/>
      <c r="R945" s="63"/>
      <c r="S945" s="63"/>
      <c r="T945" s="63"/>
      <c r="U945" s="63"/>
      <c r="V945" s="63"/>
      <c r="W945" s="63"/>
      <c r="X945" s="63"/>
      <c r="Y945" s="63"/>
      <c r="Z945" s="63"/>
      <c r="AA945" s="63"/>
      <c r="AB945" s="63"/>
      <c r="AC945" s="63"/>
      <c r="AD945" s="63"/>
      <c r="AE945" s="63"/>
      <c r="AF945" s="63"/>
      <c r="AG945" s="63"/>
      <c r="AH945" s="63"/>
      <c r="AI945" s="63"/>
      <c r="AJ945" s="63"/>
      <c r="AK945" s="63"/>
      <c r="AL945" s="63"/>
      <c r="AM945" s="63"/>
      <c r="AN945" s="63"/>
      <c r="AO945" s="63"/>
      <c r="AP945" s="63"/>
      <c r="AQ945" s="63"/>
      <c r="AR945" s="63"/>
      <c r="AS945" s="63"/>
      <c r="AT945" s="63"/>
      <c r="AU945" s="63"/>
      <c r="AV945" s="63"/>
      <c r="AW945" s="63"/>
      <c r="AX945" s="63"/>
      <c r="AY945" s="63"/>
      <c r="AZ945" s="63"/>
      <c r="BA945" s="63"/>
      <c r="BB945" s="63"/>
      <c r="BC945" s="63"/>
      <c r="BD945" s="63"/>
      <c r="BE945" s="63"/>
      <c r="BF945" s="63"/>
      <c r="BG945" s="63"/>
      <c r="BH945" s="63"/>
      <c r="BI945" s="63"/>
      <c r="BJ945" s="63"/>
      <c r="BK945" s="63"/>
      <c r="BL945" s="63"/>
    </row>
    <row r="946" spans="1:64" ht="15.75" customHeight="1" x14ac:dyDescent="0.2">
      <c r="A946" s="63"/>
      <c r="B946" s="63"/>
      <c r="C946" s="63"/>
      <c r="D946" s="63"/>
      <c r="E946" s="63"/>
      <c r="F946" s="63"/>
      <c r="G946" s="63"/>
      <c r="H946" s="63"/>
      <c r="I946" s="63"/>
      <c r="J946" s="63"/>
      <c r="K946" s="63"/>
      <c r="L946" s="63"/>
      <c r="M946" s="63"/>
      <c r="N946" s="63"/>
      <c r="O946" s="63"/>
      <c r="P946" s="63"/>
      <c r="Q946" s="63"/>
      <c r="R946" s="63"/>
      <c r="S946" s="63"/>
      <c r="T946" s="63"/>
      <c r="U946" s="63"/>
      <c r="V946" s="63"/>
      <c r="W946" s="63"/>
      <c r="X946" s="63"/>
      <c r="Y946" s="63"/>
      <c r="Z946" s="63"/>
      <c r="AA946" s="63"/>
      <c r="AB946" s="63"/>
      <c r="AC946" s="63"/>
      <c r="AD946" s="63"/>
      <c r="AE946" s="63"/>
      <c r="AF946" s="63"/>
      <c r="AG946" s="63"/>
      <c r="AH946" s="63"/>
      <c r="AI946" s="63"/>
      <c r="AJ946" s="63"/>
      <c r="AK946" s="63"/>
      <c r="AL946" s="63"/>
      <c r="AM946" s="63"/>
      <c r="AN946" s="63"/>
      <c r="AO946" s="63"/>
      <c r="AP946" s="63"/>
      <c r="AQ946" s="63"/>
      <c r="AR946" s="63"/>
      <c r="AS946" s="63"/>
      <c r="AT946" s="63"/>
      <c r="AU946" s="63"/>
      <c r="AV946" s="63"/>
      <c r="AW946" s="63"/>
      <c r="AX946" s="63"/>
      <c r="AY946" s="63"/>
      <c r="AZ946" s="63"/>
      <c r="BA946" s="63"/>
      <c r="BB946" s="63"/>
      <c r="BC946" s="63"/>
      <c r="BD946" s="63"/>
      <c r="BE946" s="63"/>
      <c r="BF946" s="63"/>
      <c r="BG946" s="63"/>
      <c r="BH946" s="63"/>
      <c r="BI946" s="63"/>
      <c r="BJ946" s="63"/>
      <c r="BK946" s="63"/>
      <c r="BL946" s="63"/>
    </row>
    <row r="947" spans="1:64" ht="15.75" customHeight="1" x14ac:dyDescent="0.2">
      <c r="A947" s="63"/>
      <c r="B947" s="63"/>
      <c r="C947" s="63"/>
      <c r="D947" s="63"/>
      <c r="E947" s="63"/>
      <c r="F947" s="63"/>
      <c r="G947" s="63"/>
      <c r="H947" s="63"/>
      <c r="I947" s="63"/>
      <c r="J947" s="63"/>
      <c r="K947" s="63"/>
      <c r="L947" s="63"/>
      <c r="M947" s="63"/>
      <c r="N947" s="63"/>
      <c r="O947" s="63"/>
      <c r="P947" s="63"/>
      <c r="Q947" s="63"/>
      <c r="R947" s="63"/>
      <c r="S947" s="63"/>
      <c r="T947" s="63"/>
      <c r="U947" s="63"/>
      <c r="V947" s="63"/>
      <c r="W947" s="63"/>
      <c r="X947" s="63"/>
      <c r="Y947" s="63"/>
      <c r="Z947" s="63"/>
      <c r="AA947" s="63"/>
      <c r="AB947" s="63"/>
      <c r="AC947" s="63"/>
      <c r="AD947" s="63"/>
      <c r="AE947" s="63"/>
      <c r="AF947" s="63"/>
      <c r="AG947" s="63"/>
      <c r="AH947" s="63"/>
      <c r="AI947" s="63"/>
      <c r="AJ947" s="63"/>
      <c r="AK947" s="63"/>
      <c r="AL947" s="63"/>
      <c r="AM947" s="63"/>
      <c r="AN947" s="63"/>
      <c r="AO947" s="63"/>
      <c r="AP947" s="63"/>
      <c r="AQ947" s="63"/>
      <c r="AR947" s="63"/>
      <c r="AS947" s="63"/>
      <c r="AT947" s="63"/>
      <c r="AU947" s="63"/>
      <c r="AV947" s="63"/>
      <c r="AW947" s="63"/>
      <c r="AX947" s="63"/>
      <c r="AY947" s="63"/>
      <c r="AZ947" s="63"/>
      <c r="BA947" s="63"/>
      <c r="BB947" s="63"/>
      <c r="BC947" s="63"/>
      <c r="BD947" s="63"/>
      <c r="BE947" s="63"/>
      <c r="BF947" s="63"/>
      <c r="BG947" s="63"/>
      <c r="BH947" s="63"/>
      <c r="BI947" s="63"/>
      <c r="BJ947" s="63"/>
      <c r="BK947" s="63"/>
      <c r="BL947" s="63"/>
    </row>
    <row r="948" spans="1:64" ht="15.75" customHeight="1" x14ac:dyDescent="0.2">
      <c r="A948" s="63"/>
      <c r="B948" s="63"/>
      <c r="C948" s="63"/>
      <c r="D948" s="63"/>
      <c r="E948" s="63"/>
      <c r="F948" s="63"/>
      <c r="G948" s="63"/>
      <c r="H948" s="63"/>
      <c r="I948" s="63"/>
      <c r="J948" s="63"/>
      <c r="K948" s="63"/>
      <c r="L948" s="63"/>
      <c r="M948" s="63"/>
      <c r="N948" s="63"/>
      <c r="O948" s="63"/>
      <c r="P948" s="63"/>
      <c r="Q948" s="63"/>
      <c r="R948" s="63"/>
      <c r="S948" s="63"/>
      <c r="T948" s="63"/>
      <c r="U948" s="63"/>
      <c r="V948" s="63"/>
      <c r="W948" s="63"/>
      <c r="X948" s="63"/>
      <c r="Y948" s="63"/>
      <c r="Z948" s="63"/>
      <c r="AA948" s="63"/>
      <c r="AB948" s="63"/>
      <c r="AC948" s="63"/>
      <c r="AD948" s="63"/>
      <c r="AE948" s="63"/>
      <c r="AF948" s="63"/>
      <c r="AG948" s="63"/>
      <c r="AH948" s="63"/>
      <c r="AI948" s="63"/>
      <c r="AJ948" s="63"/>
      <c r="AK948" s="63"/>
      <c r="AL948" s="63"/>
      <c r="AM948" s="63"/>
      <c r="AN948" s="63"/>
      <c r="AO948" s="63"/>
      <c r="AP948" s="63"/>
      <c r="AQ948" s="63"/>
      <c r="AR948" s="63"/>
      <c r="AS948" s="63"/>
      <c r="AT948" s="63"/>
      <c r="AU948" s="63"/>
      <c r="AV948" s="63"/>
      <c r="AW948" s="63"/>
      <c r="AX948" s="63"/>
      <c r="AY948" s="63"/>
      <c r="AZ948" s="63"/>
      <c r="BA948" s="63"/>
      <c r="BB948" s="63"/>
      <c r="BC948" s="63"/>
      <c r="BD948" s="63"/>
      <c r="BE948" s="63"/>
      <c r="BF948" s="63"/>
      <c r="BG948" s="63"/>
      <c r="BH948" s="63"/>
      <c r="BI948" s="63"/>
      <c r="BJ948" s="63"/>
      <c r="BK948" s="63"/>
      <c r="BL948" s="63"/>
    </row>
    <row r="949" spans="1:64" ht="15.75" customHeight="1" x14ac:dyDescent="0.2">
      <c r="A949" s="63"/>
      <c r="B949" s="63"/>
      <c r="C949" s="63"/>
      <c r="D949" s="63"/>
      <c r="E949" s="63"/>
      <c r="F949" s="63"/>
      <c r="G949" s="63"/>
      <c r="H949" s="63"/>
      <c r="I949" s="63"/>
      <c r="J949" s="63"/>
      <c r="K949" s="63"/>
      <c r="L949" s="63"/>
      <c r="M949" s="63"/>
      <c r="N949" s="63"/>
      <c r="O949" s="63"/>
      <c r="P949" s="63"/>
      <c r="Q949" s="63"/>
      <c r="R949" s="63"/>
      <c r="S949" s="63"/>
      <c r="T949" s="63"/>
      <c r="U949" s="63"/>
      <c r="V949" s="63"/>
      <c r="W949" s="63"/>
      <c r="X949" s="63"/>
      <c r="Y949" s="63"/>
      <c r="Z949" s="63"/>
      <c r="AA949" s="63"/>
      <c r="AB949" s="63"/>
      <c r="AC949" s="63"/>
      <c r="AD949" s="63"/>
      <c r="AE949" s="63"/>
      <c r="AF949" s="63"/>
      <c r="AG949" s="63"/>
      <c r="AH949" s="63"/>
      <c r="AI949" s="63"/>
      <c r="AJ949" s="63"/>
      <c r="AK949" s="63"/>
      <c r="AL949" s="63"/>
      <c r="AM949" s="63"/>
      <c r="AN949" s="63"/>
      <c r="AO949" s="63"/>
      <c r="AP949" s="63"/>
      <c r="AQ949" s="63"/>
      <c r="AR949" s="63"/>
      <c r="AS949" s="63"/>
      <c r="AT949" s="63"/>
      <c r="AU949" s="63"/>
      <c r="AV949" s="63"/>
      <c r="AW949" s="63"/>
      <c r="AX949" s="63"/>
      <c r="AY949" s="63"/>
      <c r="AZ949" s="63"/>
      <c r="BA949" s="63"/>
      <c r="BB949" s="63"/>
      <c r="BC949" s="63"/>
      <c r="BD949" s="63"/>
      <c r="BE949" s="63"/>
      <c r="BF949" s="63"/>
      <c r="BG949" s="63"/>
      <c r="BH949" s="63"/>
      <c r="BI949" s="63"/>
      <c r="BJ949" s="63"/>
      <c r="BK949" s="63"/>
      <c r="BL949" s="63"/>
    </row>
    <row r="950" spans="1:64" ht="15.75" customHeight="1" x14ac:dyDescent="0.2">
      <c r="A950" s="63"/>
      <c r="B950" s="63"/>
      <c r="C950" s="63"/>
      <c r="D950" s="63"/>
      <c r="E950" s="63"/>
      <c r="F950" s="63"/>
      <c r="G950" s="63"/>
      <c r="H950" s="63"/>
      <c r="I950" s="63"/>
      <c r="J950" s="63"/>
      <c r="K950" s="63"/>
      <c r="L950" s="63"/>
      <c r="M950" s="63"/>
      <c r="N950" s="63"/>
      <c r="O950" s="63"/>
      <c r="P950" s="63"/>
      <c r="Q950" s="63"/>
      <c r="R950" s="63"/>
      <c r="S950" s="63"/>
      <c r="T950" s="63"/>
      <c r="U950" s="63"/>
      <c r="V950" s="63"/>
      <c r="W950" s="63"/>
      <c r="X950" s="63"/>
      <c r="Y950" s="63"/>
      <c r="Z950" s="63"/>
      <c r="AA950" s="63"/>
      <c r="AB950" s="63"/>
      <c r="AC950" s="63"/>
      <c r="AD950" s="63"/>
      <c r="AE950" s="63"/>
      <c r="AF950" s="63"/>
      <c r="AG950" s="63"/>
      <c r="AH950" s="63"/>
      <c r="AI950" s="63"/>
      <c r="AJ950" s="63"/>
      <c r="AK950" s="63"/>
      <c r="AL950" s="63"/>
      <c r="AM950" s="63"/>
      <c r="AN950" s="63"/>
      <c r="AO950" s="63"/>
      <c r="AP950" s="63"/>
      <c r="AQ950" s="63"/>
      <c r="AR950" s="63"/>
      <c r="AS950" s="63"/>
      <c r="AT950" s="63"/>
      <c r="AU950" s="63"/>
      <c r="AV950" s="63"/>
      <c r="AW950" s="63"/>
      <c r="AX950" s="63"/>
      <c r="AY950" s="63"/>
      <c r="AZ950" s="63"/>
      <c r="BA950" s="63"/>
      <c r="BB950" s="63"/>
      <c r="BC950" s="63"/>
      <c r="BD950" s="63"/>
      <c r="BE950" s="63"/>
      <c r="BF950" s="63"/>
      <c r="BG950" s="63"/>
      <c r="BH950" s="63"/>
      <c r="BI950" s="63"/>
      <c r="BJ950" s="63"/>
      <c r="BK950" s="63"/>
      <c r="BL950" s="63"/>
    </row>
    <row r="951" spans="1:64" ht="15.75" customHeight="1" x14ac:dyDescent="0.2">
      <c r="A951" s="63"/>
      <c r="B951" s="63"/>
      <c r="C951" s="63"/>
      <c r="D951" s="63"/>
      <c r="E951" s="63"/>
      <c r="F951" s="63"/>
      <c r="G951" s="63"/>
      <c r="H951" s="63"/>
      <c r="I951" s="63"/>
      <c r="J951" s="63"/>
      <c r="K951" s="63"/>
      <c r="L951" s="63"/>
      <c r="M951" s="63"/>
      <c r="N951" s="63"/>
      <c r="O951" s="63"/>
      <c r="P951" s="63"/>
      <c r="Q951" s="63"/>
      <c r="R951" s="63"/>
      <c r="S951" s="63"/>
      <c r="T951" s="63"/>
      <c r="U951" s="63"/>
      <c r="V951" s="63"/>
      <c r="W951" s="63"/>
      <c r="X951" s="63"/>
      <c r="Y951" s="63"/>
      <c r="Z951" s="63"/>
      <c r="AA951" s="63"/>
      <c r="AB951" s="63"/>
      <c r="AC951" s="63"/>
      <c r="AD951" s="63"/>
      <c r="AE951" s="63"/>
      <c r="AF951" s="63"/>
      <c r="AG951" s="63"/>
      <c r="AH951" s="63"/>
      <c r="AI951" s="63"/>
      <c r="AJ951" s="63"/>
      <c r="AK951" s="63"/>
      <c r="AL951" s="63"/>
      <c r="AM951" s="63"/>
      <c r="AN951" s="63"/>
      <c r="AO951" s="63"/>
      <c r="AP951" s="63"/>
      <c r="AQ951" s="63"/>
      <c r="AR951" s="63"/>
      <c r="AS951" s="63"/>
      <c r="AT951" s="63"/>
      <c r="AU951" s="63"/>
      <c r="AV951" s="63"/>
      <c r="AW951" s="63"/>
      <c r="AX951" s="63"/>
      <c r="AY951" s="63"/>
      <c r="AZ951" s="63"/>
      <c r="BA951" s="63"/>
      <c r="BB951" s="63"/>
      <c r="BC951" s="63"/>
      <c r="BD951" s="63"/>
      <c r="BE951" s="63"/>
      <c r="BF951" s="63"/>
      <c r="BG951" s="63"/>
      <c r="BH951" s="63"/>
      <c r="BI951" s="63"/>
      <c r="BJ951" s="63"/>
      <c r="BK951" s="63"/>
      <c r="BL951" s="63"/>
    </row>
    <row r="952" spans="1:64" ht="15.75" customHeight="1" x14ac:dyDescent="0.2">
      <c r="A952" s="63"/>
      <c r="B952" s="63"/>
      <c r="C952" s="63"/>
      <c r="D952" s="63"/>
      <c r="E952" s="63"/>
      <c r="F952" s="63"/>
      <c r="G952" s="63"/>
      <c r="H952" s="63"/>
      <c r="I952" s="63"/>
      <c r="J952" s="63"/>
      <c r="K952" s="63"/>
      <c r="L952" s="63"/>
      <c r="M952" s="63"/>
      <c r="N952" s="63"/>
      <c r="O952" s="63"/>
      <c r="P952" s="63"/>
      <c r="Q952" s="63"/>
      <c r="R952" s="63"/>
      <c r="S952" s="63"/>
      <c r="T952" s="63"/>
      <c r="U952" s="63"/>
      <c r="V952" s="63"/>
      <c r="W952" s="63"/>
      <c r="X952" s="63"/>
      <c r="Y952" s="63"/>
      <c r="Z952" s="63"/>
      <c r="AA952" s="63"/>
      <c r="AB952" s="63"/>
      <c r="AC952" s="63"/>
      <c r="AD952" s="63"/>
      <c r="AE952" s="63"/>
      <c r="AF952" s="63"/>
      <c r="AG952" s="63"/>
      <c r="AH952" s="63"/>
      <c r="AI952" s="63"/>
      <c r="AJ952" s="63"/>
      <c r="AK952" s="63"/>
      <c r="AL952" s="63"/>
      <c r="AM952" s="63"/>
      <c r="AN952" s="63"/>
      <c r="AO952" s="63"/>
      <c r="AP952" s="63"/>
      <c r="AQ952" s="63"/>
      <c r="AR952" s="63"/>
      <c r="AS952" s="63"/>
      <c r="AT952" s="63"/>
      <c r="AU952" s="63"/>
      <c r="AV952" s="63"/>
      <c r="AW952" s="63"/>
      <c r="AX952" s="63"/>
      <c r="AY952" s="63"/>
      <c r="AZ952" s="63"/>
      <c r="BA952" s="63"/>
      <c r="BB952" s="63"/>
      <c r="BC952" s="63"/>
      <c r="BD952" s="63"/>
      <c r="BE952" s="63"/>
      <c r="BF952" s="63"/>
      <c r="BG952" s="63"/>
      <c r="BH952" s="63"/>
      <c r="BI952" s="63"/>
      <c r="BJ952" s="63"/>
      <c r="BK952" s="63"/>
      <c r="BL952" s="63"/>
    </row>
    <row r="953" spans="1:64" ht="15.75" customHeight="1" x14ac:dyDescent="0.2">
      <c r="A953" s="63"/>
      <c r="B953" s="63"/>
      <c r="C953" s="63"/>
      <c r="D953" s="63"/>
      <c r="E953" s="63"/>
      <c r="F953" s="63"/>
      <c r="G953" s="63"/>
      <c r="H953" s="63"/>
      <c r="I953" s="63"/>
      <c r="J953" s="63"/>
      <c r="K953" s="63"/>
      <c r="L953" s="63"/>
      <c r="M953" s="63"/>
      <c r="N953" s="63"/>
      <c r="O953" s="63"/>
      <c r="P953" s="63"/>
      <c r="Q953" s="63"/>
      <c r="R953" s="63"/>
      <c r="S953" s="63"/>
      <c r="T953" s="63"/>
      <c r="U953" s="63"/>
      <c r="V953" s="63"/>
      <c r="W953" s="63"/>
      <c r="X953" s="63"/>
      <c r="Y953" s="63"/>
      <c r="Z953" s="63"/>
      <c r="AA953" s="63"/>
      <c r="AB953" s="63"/>
      <c r="AC953" s="63"/>
      <c r="AD953" s="63"/>
      <c r="AE953" s="63"/>
      <c r="AF953" s="63"/>
      <c r="AG953" s="63"/>
      <c r="AH953" s="63"/>
      <c r="AI953" s="63"/>
      <c r="AJ953" s="63"/>
      <c r="AK953" s="63"/>
      <c r="AL953" s="63"/>
      <c r="AM953" s="63"/>
      <c r="AN953" s="63"/>
      <c r="AO953" s="63"/>
      <c r="AP953" s="63"/>
      <c r="AQ953" s="63"/>
      <c r="AR953" s="63"/>
      <c r="AS953" s="63"/>
      <c r="AT953" s="63"/>
      <c r="AU953" s="63"/>
      <c r="AV953" s="63"/>
      <c r="AW953" s="63"/>
      <c r="AX953" s="63"/>
      <c r="AY953" s="63"/>
      <c r="AZ953" s="63"/>
      <c r="BA953" s="63"/>
      <c r="BB953" s="63"/>
      <c r="BC953" s="63"/>
      <c r="BD953" s="63"/>
      <c r="BE953" s="63"/>
      <c r="BF953" s="63"/>
      <c r="BG953" s="63"/>
      <c r="BH953" s="63"/>
      <c r="BI953" s="63"/>
      <c r="BJ953" s="63"/>
      <c r="BK953" s="63"/>
      <c r="BL953" s="63"/>
    </row>
    <row r="954" spans="1:64" ht="15.75" customHeight="1" x14ac:dyDescent="0.2">
      <c r="A954" s="63"/>
      <c r="B954" s="63"/>
      <c r="C954" s="63"/>
      <c r="D954" s="63"/>
      <c r="E954" s="63"/>
      <c r="F954" s="63"/>
      <c r="G954" s="63"/>
      <c r="H954" s="63"/>
      <c r="I954" s="63"/>
      <c r="J954" s="63"/>
      <c r="K954" s="63"/>
      <c r="L954" s="63"/>
      <c r="M954" s="63"/>
      <c r="N954" s="63"/>
      <c r="O954" s="63"/>
      <c r="P954" s="63"/>
      <c r="Q954" s="63"/>
      <c r="R954" s="63"/>
      <c r="S954" s="63"/>
      <c r="T954" s="63"/>
      <c r="U954" s="63"/>
      <c r="V954" s="63"/>
      <c r="W954" s="63"/>
      <c r="X954" s="63"/>
      <c r="Y954" s="63"/>
      <c r="Z954" s="63"/>
      <c r="AA954" s="63"/>
      <c r="AB954" s="63"/>
      <c r="AC954" s="63"/>
      <c r="AD954" s="63"/>
      <c r="AE954" s="63"/>
      <c r="AF954" s="63"/>
      <c r="AG954" s="63"/>
      <c r="AH954" s="63"/>
      <c r="AI954" s="63"/>
      <c r="AJ954" s="63"/>
      <c r="AK954" s="63"/>
      <c r="AL954" s="63"/>
      <c r="AM954" s="63"/>
      <c r="AN954" s="63"/>
      <c r="AO954" s="63"/>
      <c r="AP954" s="63"/>
      <c r="AQ954" s="63"/>
      <c r="AR954" s="63"/>
      <c r="AS954" s="63"/>
      <c r="AT954" s="63"/>
      <c r="AU954" s="63"/>
      <c r="AV954" s="63"/>
      <c r="AW954" s="63"/>
      <c r="AX954" s="63"/>
      <c r="AY954" s="63"/>
      <c r="AZ954" s="63"/>
      <c r="BA954" s="63"/>
      <c r="BB954" s="63"/>
      <c r="BC954" s="63"/>
      <c r="BD954" s="63"/>
      <c r="BE954" s="63"/>
      <c r="BF954" s="63"/>
      <c r="BG954" s="63"/>
      <c r="BH954" s="63"/>
      <c r="BI954" s="63"/>
      <c r="BJ954" s="63"/>
      <c r="BK954" s="63"/>
      <c r="BL954" s="63"/>
    </row>
    <row r="955" spans="1:64" ht="15.75" customHeight="1" x14ac:dyDescent="0.2">
      <c r="A955" s="63"/>
      <c r="B955" s="63"/>
      <c r="C955" s="63"/>
      <c r="D955" s="63"/>
      <c r="E955" s="63"/>
      <c r="F955" s="63"/>
      <c r="G955" s="63"/>
      <c r="H955" s="63"/>
      <c r="I955" s="63"/>
      <c r="J955" s="63"/>
      <c r="K955" s="63"/>
      <c r="L955" s="63"/>
      <c r="M955" s="63"/>
      <c r="N955" s="63"/>
      <c r="O955" s="63"/>
      <c r="P955" s="63"/>
      <c r="Q955" s="63"/>
      <c r="R955" s="63"/>
      <c r="S955" s="63"/>
      <c r="T955" s="63"/>
      <c r="U955" s="63"/>
      <c r="V955" s="63"/>
      <c r="W955" s="63"/>
      <c r="X955" s="63"/>
      <c r="Y955" s="63"/>
      <c r="Z955" s="63"/>
      <c r="AA955" s="63"/>
      <c r="AB955" s="63"/>
      <c r="AC955" s="63"/>
      <c r="AD955" s="63"/>
      <c r="AE955" s="63"/>
      <c r="AF955" s="63"/>
      <c r="AG955" s="63"/>
      <c r="AH955" s="63"/>
      <c r="AI955" s="63"/>
      <c r="AJ955" s="63"/>
      <c r="AK955" s="63"/>
      <c r="AL955" s="63"/>
      <c r="AM955" s="63"/>
      <c r="AN955" s="63"/>
      <c r="AO955" s="63"/>
      <c r="AP955" s="63"/>
      <c r="AQ955" s="63"/>
      <c r="AR955" s="63"/>
      <c r="AS955" s="63"/>
      <c r="AT955" s="63"/>
      <c r="AU955" s="63"/>
      <c r="AV955" s="63"/>
      <c r="AW955" s="63"/>
      <c r="AX955" s="63"/>
      <c r="AY955" s="63"/>
      <c r="AZ955" s="63"/>
      <c r="BA955" s="63"/>
      <c r="BB955" s="63"/>
      <c r="BC955" s="63"/>
      <c r="BD955" s="63"/>
      <c r="BE955" s="63"/>
      <c r="BF955" s="63"/>
      <c r="BG955" s="63"/>
      <c r="BH955" s="63"/>
      <c r="BI955" s="63"/>
      <c r="BJ955" s="63"/>
      <c r="BK955" s="63"/>
      <c r="BL955" s="63"/>
    </row>
    <row r="956" spans="1:64" ht="15.75" customHeight="1" x14ac:dyDescent="0.2">
      <c r="A956" s="63"/>
      <c r="B956" s="63"/>
      <c r="C956" s="63"/>
      <c r="D956" s="63"/>
      <c r="E956" s="63"/>
      <c r="F956" s="63"/>
      <c r="G956" s="63"/>
      <c r="H956" s="63"/>
      <c r="I956" s="63"/>
      <c r="J956" s="63"/>
      <c r="K956" s="63"/>
      <c r="L956" s="63"/>
      <c r="M956" s="63"/>
      <c r="N956" s="63"/>
      <c r="O956" s="63"/>
      <c r="P956" s="63"/>
      <c r="Q956" s="63"/>
      <c r="R956" s="63"/>
      <c r="S956" s="63"/>
      <c r="T956" s="63"/>
      <c r="U956" s="63"/>
      <c r="V956" s="63"/>
      <c r="W956" s="63"/>
      <c r="X956" s="63"/>
      <c r="Y956" s="63"/>
      <c r="Z956" s="63"/>
      <c r="AA956" s="63"/>
      <c r="AB956" s="63"/>
      <c r="AC956" s="63"/>
      <c r="AD956" s="63"/>
      <c r="AE956" s="63"/>
      <c r="AF956" s="63"/>
      <c r="AG956" s="63"/>
      <c r="AH956" s="63"/>
      <c r="AI956" s="63"/>
      <c r="AJ956" s="63"/>
      <c r="AK956" s="63"/>
      <c r="AL956" s="63"/>
      <c r="AM956" s="63"/>
      <c r="AN956" s="63"/>
      <c r="AO956" s="63"/>
      <c r="AP956" s="63"/>
      <c r="AQ956" s="63"/>
      <c r="AR956" s="63"/>
      <c r="AS956" s="63"/>
      <c r="AT956" s="63"/>
      <c r="AU956" s="63"/>
      <c r="AV956" s="63"/>
      <c r="AW956" s="63"/>
      <c r="AX956" s="63"/>
      <c r="AY956" s="63"/>
      <c r="AZ956" s="63"/>
      <c r="BA956" s="63"/>
      <c r="BB956" s="63"/>
      <c r="BC956" s="63"/>
      <c r="BD956" s="63"/>
      <c r="BE956" s="63"/>
      <c r="BF956" s="63"/>
      <c r="BG956" s="63"/>
      <c r="BH956" s="63"/>
      <c r="BI956" s="63"/>
      <c r="BJ956" s="63"/>
      <c r="BK956" s="63"/>
      <c r="BL956" s="63"/>
    </row>
    <row r="957" spans="1:64" ht="15.75" customHeight="1" x14ac:dyDescent="0.2">
      <c r="A957" s="63"/>
      <c r="B957" s="63"/>
      <c r="C957" s="63"/>
      <c r="D957" s="63"/>
      <c r="E957" s="63"/>
      <c r="F957" s="63"/>
      <c r="G957" s="63"/>
      <c r="H957" s="63"/>
      <c r="I957" s="63"/>
      <c r="J957" s="63"/>
      <c r="K957" s="63"/>
      <c r="L957" s="63"/>
      <c r="M957" s="63"/>
      <c r="N957" s="63"/>
      <c r="O957" s="63"/>
      <c r="P957" s="63"/>
      <c r="Q957" s="63"/>
      <c r="R957" s="63"/>
      <c r="S957" s="63"/>
      <c r="T957" s="63"/>
      <c r="U957" s="63"/>
      <c r="V957" s="63"/>
      <c r="W957" s="63"/>
      <c r="X957" s="63"/>
      <c r="Y957" s="63"/>
      <c r="Z957" s="63"/>
      <c r="AA957" s="63"/>
      <c r="AB957" s="63"/>
      <c r="AC957" s="63"/>
      <c r="AD957" s="63"/>
      <c r="AE957" s="63"/>
      <c r="AF957" s="63"/>
      <c r="AG957" s="63"/>
      <c r="AH957" s="63"/>
      <c r="AI957" s="63"/>
      <c r="AJ957" s="63"/>
      <c r="AK957" s="63"/>
      <c r="AL957" s="63"/>
      <c r="AM957" s="63"/>
      <c r="AN957" s="63"/>
      <c r="AO957" s="63"/>
      <c r="AP957" s="63"/>
      <c r="AQ957" s="63"/>
      <c r="AR957" s="63"/>
      <c r="AS957" s="63"/>
      <c r="AT957" s="63"/>
      <c r="AU957" s="63"/>
      <c r="AV957" s="63"/>
      <c r="AW957" s="63"/>
      <c r="AX957" s="63"/>
      <c r="AY957" s="63"/>
      <c r="AZ957" s="63"/>
      <c r="BA957" s="63"/>
      <c r="BB957" s="63"/>
      <c r="BC957" s="63"/>
      <c r="BD957" s="63"/>
      <c r="BE957" s="63"/>
      <c r="BF957" s="63"/>
      <c r="BG957" s="63"/>
      <c r="BH957" s="63"/>
      <c r="BI957" s="63"/>
      <c r="BJ957" s="63"/>
      <c r="BK957" s="63"/>
      <c r="BL957" s="63"/>
    </row>
    <row r="958" spans="1:64" ht="15.75" customHeight="1" x14ac:dyDescent="0.2">
      <c r="A958" s="63"/>
      <c r="B958" s="63"/>
      <c r="C958" s="63"/>
      <c r="D958" s="63"/>
      <c r="E958" s="63"/>
      <c r="F958" s="63"/>
      <c r="G958" s="63"/>
      <c r="H958" s="63"/>
      <c r="I958" s="63"/>
      <c r="J958" s="63"/>
      <c r="K958" s="63"/>
      <c r="L958" s="63"/>
      <c r="M958" s="63"/>
      <c r="N958" s="63"/>
      <c r="O958" s="63"/>
      <c r="P958" s="63"/>
      <c r="Q958" s="63"/>
      <c r="R958" s="63"/>
      <c r="S958" s="63"/>
      <c r="T958" s="63"/>
      <c r="U958" s="63"/>
      <c r="V958" s="63"/>
      <c r="W958" s="63"/>
      <c r="X958" s="63"/>
      <c r="Y958" s="63"/>
      <c r="Z958" s="63"/>
      <c r="AA958" s="63"/>
      <c r="AB958" s="63"/>
      <c r="AC958" s="63"/>
      <c r="AD958" s="63"/>
      <c r="AE958" s="63"/>
      <c r="AF958" s="63"/>
      <c r="AG958" s="63"/>
      <c r="AH958" s="63"/>
      <c r="AI958" s="63"/>
      <c r="AJ958" s="63"/>
      <c r="AK958" s="63"/>
      <c r="AL958" s="63"/>
      <c r="AM958" s="63"/>
      <c r="AN958" s="63"/>
      <c r="AO958" s="63"/>
      <c r="AP958" s="63"/>
      <c r="AQ958" s="63"/>
      <c r="AR958" s="63"/>
      <c r="AS958" s="63"/>
      <c r="AT958" s="63"/>
      <c r="AU958" s="63"/>
      <c r="AV958" s="63"/>
      <c r="AW958" s="63"/>
      <c r="AX958" s="63"/>
      <c r="AY958" s="63"/>
      <c r="AZ958" s="63"/>
      <c r="BA958" s="63"/>
      <c r="BB958" s="63"/>
      <c r="BC958" s="63"/>
      <c r="BD958" s="63"/>
      <c r="BE958" s="63"/>
      <c r="BF958" s="63"/>
      <c r="BG958" s="63"/>
      <c r="BH958" s="63"/>
      <c r="BI958" s="63"/>
      <c r="BJ958" s="63"/>
      <c r="BK958" s="63"/>
      <c r="BL958" s="63"/>
    </row>
    <row r="959" spans="1:64" ht="15.75" customHeight="1" x14ac:dyDescent="0.2">
      <c r="A959" s="63"/>
      <c r="B959" s="63"/>
      <c r="C959" s="63"/>
      <c r="D959" s="63"/>
      <c r="E959" s="63"/>
      <c r="F959" s="63"/>
      <c r="G959" s="63"/>
      <c r="H959" s="63"/>
      <c r="I959" s="63"/>
      <c r="J959" s="63"/>
      <c r="K959" s="63"/>
      <c r="L959" s="63"/>
      <c r="M959" s="63"/>
      <c r="N959" s="63"/>
      <c r="O959" s="63"/>
      <c r="P959" s="63"/>
      <c r="Q959" s="63"/>
      <c r="R959" s="63"/>
      <c r="S959" s="63"/>
      <c r="T959" s="63"/>
      <c r="U959" s="63"/>
      <c r="V959" s="63"/>
      <c r="W959" s="63"/>
      <c r="X959" s="63"/>
      <c r="Y959" s="63"/>
      <c r="Z959" s="63"/>
      <c r="AA959" s="63"/>
      <c r="AB959" s="63"/>
      <c r="AC959" s="63"/>
      <c r="AD959" s="63"/>
      <c r="AE959" s="63"/>
      <c r="AF959" s="63"/>
      <c r="AG959" s="63"/>
      <c r="AH959" s="63"/>
      <c r="AI959" s="63"/>
      <c r="AJ959" s="63"/>
      <c r="AK959" s="63"/>
      <c r="AL959" s="63"/>
      <c r="AM959" s="63"/>
      <c r="AN959" s="63"/>
      <c r="AO959" s="63"/>
      <c r="AP959" s="63"/>
      <c r="AQ959" s="63"/>
      <c r="AR959" s="63"/>
      <c r="AS959" s="63"/>
      <c r="AT959" s="63"/>
      <c r="AU959" s="63"/>
      <c r="AV959" s="63"/>
      <c r="AW959" s="63"/>
      <c r="AX959" s="63"/>
      <c r="AY959" s="63"/>
      <c r="AZ959" s="63"/>
      <c r="BA959" s="63"/>
      <c r="BB959" s="63"/>
      <c r="BC959" s="63"/>
      <c r="BD959" s="63"/>
      <c r="BE959" s="63"/>
      <c r="BF959" s="63"/>
      <c r="BG959" s="63"/>
      <c r="BH959" s="63"/>
      <c r="BI959" s="63"/>
      <c r="BJ959" s="63"/>
      <c r="BK959" s="63"/>
      <c r="BL959" s="63"/>
    </row>
    <row r="960" spans="1:64" ht="15.75" customHeight="1" x14ac:dyDescent="0.2">
      <c r="A960" s="63"/>
      <c r="B960" s="63"/>
      <c r="C960" s="63"/>
      <c r="D960" s="63"/>
      <c r="E960" s="63"/>
      <c r="F960" s="63"/>
      <c r="G960" s="63"/>
      <c r="H960" s="63"/>
      <c r="I960" s="63"/>
      <c r="J960" s="63"/>
      <c r="K960" s="63"/>
      <c r="L960" s="63"/>
      <c r="M960" s="63"/>
      <c r="N960" s="63"/>
      <c r="O960" s="63"/>
      <c r="P960" s="63"/>
      <c r="Q960" s="63"/>
      <c r="R960" s="63"/>
      <c r="S960" s="63"/>
      <c r="T960" s="63"/>
      <c r="U960" s="63"/>
      <c r="V960" s="63"/>
      <c r="W960" s="63"/>
      <c r="X960" s="63"/>
      <c r="Y960" s="63"/>
      <c r="Z960" s="63"/>
      <c r="AA960" s="63"/>
      <c r="AB960" s="63"/>
      <c r="AC960" s="63"/>
      <c r="AD960" s="63"/>
      <c r="AE960" s="63"/>
      <c r="AF960" s="63"/>
      <c r="AG960" s="63"/>
      <c r="AH960" s="63"/>
      <c r="AI960" s="63"/>
      <c r="AJ960" s="63"/>
      <c r="AK960" s="63"/>
      <c r="AL960" s="63"/>
      <c r="AM960" s="63"/>
      <c r="AN960" s="63"/>
      <c r="AO960" s="63"/>
      <c r="AP960" s="63"/>
      <c r="AQ960" s="63"/>
      <c r="AR960" s="63"/>
      <c r="AS960" s="63"/>
      <c r="AT960" s="63"/>
      <c r="AU960" s="63"/>
      <c r="AV960" s="63"/>
      <c r="AW960" s="63"/>
      <c r="AX960" s="63"/>
      <c r="AY960" s="63"/>
      <c r="AZ960" s="63"/>
      <c r="BA960" s="63"/>
      <c r="BB960" s="63"/>
      <c r="BC960" s="63"/>
      <c r="BD960" s="63"/>
      <c r="BE960" s="63"/>
      <c r="BF960" s="63"/>
      <c r="BG960" s="63"/>
      <c r="BH960" s="63"/>
      <c r="BI960" s="63"/>
      <c r="BJ960" s="63"/>
      <c r="BK960" s="63"/>
      <c r="BL960" s="63"/>
    </row>
    <row r="961" spans="1:64" ht="15.75" customHeight="1" x14ac:dyDescent="0.2">
      <c r="A961" s="63"/>
      <c r="B961" s="63"/>
      <c r="C961" s="63"/>
      <c r="D961" s="63"/>
      <c r="E961" s="63"/>
      <c r="F961" s="63"/>
      <c r="G961" s="63"/>
      <c r="H961" s="63"/>
      <c r="I961" s="63"/>
      <c r="J961" s="63"/>
      <c r="K961" s="63"/>
      <c r="L961" s="63"/>
      <c r="M961" s="63"/>
      <c r="N961" s="63"/>
      <c r="O961" s="63"/>
      <c r="P961" s="63"/>
      <c r="Q961" s="63"/>
      <c r="R961" s="63"/>
      <c r="S961" s="63"/>
      <c r="T961" s="63"/>
      <c r="U961" s="63"/>
      <c r="V961" s="63"/>
      <c r="W961" s="63"/>
      <c r="X961" s="63"/>
      <c r="Y961" s="63"/>
      <c r="Z961" s="63"/>
      <c r="AA961" s="63"/>
      <c r="AB961" s="63"/>
      <c r="AC961" s="63"/>
      <c r="AD961" s="63"/>
      <c r="AE961" s="63"/>
      <c r="AF961" s="63"/>
      <c r="AG961" s="63"/>
      <c r="AH961" s="63"/>
      <c r="AI961" s="63"/>
      <c r="AJ961" s="63"/>
      <c r="AK961" s="63"/>
      <c r="AL961" s="63"/>
      <c r="AM961" s="63"/>
      <c r="AN961" s="63"/>
      <c r="AO961" s="63"/>
      <c r="AP961" s="63"/>
      <c r="AQ961" s="63"/>
      <c r="AR961" s="63"/>
      <c r="AS961" s="63"/>
      <c r="AT961" s="63"/>
      <c r="AU961" s="63"/>
      <c r="AV961" s="63"/>
      <c r="AW961" s="63"/>
      <c r="AX961" s="63"/>
      <c r="AY961" s="63"/>
      <c r="AZ961" s="63"/>
      <c r="BA961" s="63"/>
      <c r="BB961" s="63"/>
      <c r="BC961" s="63"/>
      <c r="BD961" s="63"/>
      <c r="BE961" s="63"/>
      <c r="BF961" s="63"/>
      <c r="BG961" s="63"/>
      <c r="BH961" s="63"/>
      <c r="BI961" s="63"/>
      <c r="BJ961" s="63"/>
      <c r="BK961" s="63"/>
      <c r="BL961" s="63"/>
    </row>
    <row r="962" spans="1:64" ht="15.75" customHeight="1" x14ac:dyDescent="0.2">
      <c r="A962" s="63"/>
      <c r="B962" s="63"/>
      <c r="C962" s="63"/>
      <c r="D962" s="63"/>
      <c r="E962" s="63"/>
      <c r="F962" s="63"/>
      <c r="G962" s="63"/>
      <c r="H962" s="63"/>
      <c r="I962" s="63"/>
      <c r="J962" s="63"/>
      <c r="K962" s="63"/>
      <c r="L962" s="63"/>
      <c r="M962" s="63"/>
      <c r="N962" s="63"/>
      <c r="O962" s="63"/>
      <c r="P962" s="63"/>
      <c r="Q962" s="63"/>
      <c r="R962" s="63"/>
      <c r="S962" s="63"/>
      <c r="T962" s="63"/>
      <c r="U962" s="63"/>
      <c r="V962" s="63"/>
      <c r="W962" s="63"/>
      <c r="X962" s="63"/>
      <c r="Y962" s="63"/>
      <c r="Z962" s="63"/>
      <c r="AA962" s="63"/>
      <c r="AB962" s="63"/>
      <c r="AC962" s="63"/>
      <c r="AD962" s="63"/>
      <c r="AE962" s="63"/>
      <c r="AF962" s="63"/>
      <c r="AG962" s="63"/>
      <c r="AH962" s="63"/>
      <c r="AI962" s="63"/>
      <c r="AJ962" s="63"/>
      <c r="AK962" s="63"/>
      <c r="AL962" s="63"/>
      <c r="AM962" s="63"/>
      <c r="AN962" s="63"/>
      <c r="AO962" s="63"/>
      <c r="AP962" s="63"/>
      <c r="AQ962" s="63"/>
      <c r="AR962" s="63"/>
      <c r="AS962" s="63"/>
      <c r="AT962" s="63"/>
      <c r="AU962" s="63"/>
      <c r="AV962" s="63"/>
      <c r="AW962" s="63"/>
      <c r="AX962" s="63"/>
      <c r="AY962" s="63"/>
      <c r="AZ962" s="63"/>
      <c r="BA962" s="63"/>
      <c r="BB962" s="63"/>
      <c r="BC962" s="63"/>
      <c r="BD962" s="63"/>
      <c r="BE962" s="63"/>
      <c r="BF962" s="63"/>
      <c r="BG962" s="63"/>
      <c r="BH962" s="63"/>
      <c r="BI962" s="63"/>
      <c r="BJ962" s="63"/>
      <c r="BK962" s="63"/>
      <c r="BL962" s="63"/>
    </row>
    <row r="963" spans="1:64" ht="15.75" customHeight="1" x14ac:dyDescent="0.2">
      <c r="A963" s="63"/>
      <c r="B963" s="63"/>
      <c r="C963" s="63"/>
      <c r="D963" s="63"/>
      <c r="E963" s="63"/>
      <c r="F963" s="63"/>
      <c r="G963" s="63"/>
      <c r="H963" s="63"/>
      <c r="I963" s="63"/>
      <c r="J963" s="63"/>
      <c r="K963" s="63"/>
      <c r="L963" s="63"/>
      <c r="M963" s="63"/>
      <c r="N963" s="63"/>
      <c r="O963" s="63"/>
      <c r="P963" s="63"/>
      <c r="Q963" s="63"/>
      <c r="R963" s="63"/>
      <c r="S963" s="63"/>
      <c r="T963" s="63"/>
      <c r="U963" s="63"/>
      <c r="V963" s="63"/>
      <c r="W963" s="63"/>
      <c r="X963" s="63"/>
      <c r="Y963" s="63"/>
      <c r="Z963" s="63"/>
      <c r="AA963" s="63"/>
      <c r="AB963" s="63"/>
      <c r="AC963" s="63"/>
      <c r="AD963" s="63"/>
      <c r="AE963" s="63"/>
      <c r="AF963" s="63"/>
      <c r="AG963" s="63"/>
      <c r="AH963" s="63"/>
      <c r="AI963" s="63"/>
      <c r="AJ963" s="63"/>
      <c r="AK963" s="63"/>
      <c r="AL963" s="63"/>
      <c r="AM963" s="63"/>
      <c r="AN963" s="63"/>
      <c r="AO963" s="63"/>
      <c r="AP963" s="63"/>
      <c r="AQ963" s="63"/>
      <c r="AR963" s="63"/>
      <c r="AS963" s="63"/>
      <c r="AT963" s="63"/>
      <c r="AU963" s="63"/>
      <c r="AV963" s="63"/>
      <c r="AW963" s="63"/>
      <c r="AX963" s="63"/>
      <c r="AY963" s="63"/>
      <c r="AZ963" s="63"/>
      <c r="BA963" s="63"/>
      <c r="BB963" s="63"/>
      <c r="BC963" s="63"/>
      <c r="BD963" s="63"/>
      <c r="BE963" s="63"/>
      <c r="BF963" s="63"/>
      <c r="BG963" s="63"/>
      <c r="BH963" s="63"/>
      <c r="BI963" s="63"/>
      <c r="BJ963" s="63"/>
      <c r="BK963" s="63"/>
      <c r="BL963" s="63"/>
    </row>
    <row r="964" spans="1:64" ht="15.75" customHeight="1" x14ac:dyDescent="0.2">
      <c r="A964" s="63"/>
      <c r="B964" s="63"/>
      <c r="C964" s="63"/>
      <c r="D964" s="63"/>
      <c r="E964" s="63"/>
      <c r="F964" s="63"/>
      <c r="G964" s="63"/>
      <c r="H964" s="63"/>
      <c r="I964" s="63"/>
      <c r="J964" s="63"/>
      <c r="K964" s="63"/>
      <c r="L964" s="63"/>
      <c r="M964" s="63"/>
      <c r="N964" s="63"/>
      <c r="O964" s="63"/>
      <c r="P964" s="63"/>
      <c r="Q964" s="63"/>
      <c r="R964" s="63"/>
      <c r="S964" s="63"/>
      <c r="T964" s="63"/>
      <c r="U964" s="63"/>
      <c r="V964" s="63"/>
      <c r="W964" s="63"/>
      <c r="X964" s="63"/>
      <c r="Y964" s="63"/>
      <c r="Z964" s="63"/>
      <c r="AA964" s="63"/>
      <c r="AB964" s="63"/>
      <c r="AC964" s="63"/>
      <c r="AD964" s="63"/>
      <c r="AE964" s="63"/>
      <c r="AF964" s="63"/>
      <c r="AG964" s="63"/>
      <c r="AH964" s="63"/>
      <c r="AI964" s="63"/>
      <c r="AJ964" s="63"/>
      <c r="AK964" s="63"/>
      <c r="AL964" s="63"/>
      <c r="AM964" s="63"/>
      <c r="AN964" s="63"/>
      <c r="AO964" s="63"/>
      <c r="AP964" s="63"/>
      <c r="AQ964" s="63"/>
      <c r="AR964" s="63"/>
      <c r="AS964" s="63"/>
      <c r="AT964" s="63"/>
      <c r="AU964" s="63"/>
      <c r="AV964" s="63"/>
      <c r="AW964" s="63"/>
      <c r="AX964" s="63"/>
      <c r="AY964" s="63"/>
      <c r="AZ964" s="63"/>
      <c r="BA964" s="63"/>
      <c r="BB964" s="63"/>
      <c r="BC964" s="63"/>
      <c r="BD964" s="63"/>
      <c r="BE964" s="63"/>
      <c r="BF964" s="63"/>
      <c r="BG964" s="63"/>
      <c r="BH964" s="63"/>
      <c r="BI964" s="63"/>
      <c r="BJ964" s="63"/>
      <c r="BK964" s="63"/>
      <c r="BL964" s="63"/>
    </row>
    <row r="965" spans="1:64" ht="15.75" customHeight="1" x14ac:dyDescent="0.2">
      <c r="A965" s="63"/>
      <c r="B965" s="63"/>
      <c r="C965" s="63"/>
      <c r="D965" s="63"/>
      <c r="E965" s="63"/>
      <c r="F965" s="63"/>
      <c r="G965" s="63"/>
      <c r="H965" s="63"/>
      <c r="I965" s="63"/>
      <c r="J965" s="63"/>
      <c r="K965" s="63"/>
      <c r="L965" s="63"/>
      <c r="M965" s="63"/>
      <c r="N965" s="63"/>
      <c r="O965" s="63"/>
      <c r="P965" s="63"/>
      <c r="Q965" s="63"/>
      <c r="R965" s="63"/>
      <c r="S965" s="63"/>
      <c r="T965" s="63"/>
      <c r="U965" s="63"/>
      <c r="V965" s="63"/>
      <c r="W965" s="63"/>
      <c r="X965" s="63"/>
      <c r="Y965" s="63"/>
      <c r="Z965" s="63"/>
      <c r="AA965" s="63"/>
      <c r="AB965" s="63"/>
      <c r="AC965" s="63"/>
      <c r="AD965" s="63"/>
      <c r="AE965" s="63"/>
      <c r="AF965" s="63"/>
      <c r="AG965" s="63"/>
      <c r="AH965" s="63"/>
      <c r="AI965" s="63"/>
      <c r="AJ965" s="63"/>
      <c r="AK965" s="63"/>
      <c r="AL965" s="63"/>
      <c r="AM965" s="63"/>
      <c r="AN965" s="63"/>
      <c r="AO965" s="63"/>
      <c r="AP965" s="63"/>
      <c r="AQ965" s="63"/>
      <c r="AR965" s="63"/>
      <c r="AS965" s="63"/>
      <c r="AT965" s="63"/>
      <c r="AU965" s="63"/>
      <c r="AV965" s="63"/>
      <c r="AW965" s="63"/>
      <c r="AX965" s="63"/>
      <c r="AY965" s="63"/>
      <c r="AZ965" s="63"/>
      <c r="BA965" s="63"/>
      <c r="BB965" s="63"/>
      <c r="BC965" s="63"/>
      <c r="BD965" s="63"/>
      <c r="BE965" s="63"/>
      <c r="BF965" s="63"/>
      <c r="BG965" s="63"/>
      <c r="BH965" s="63"/>
      <c r="BI965" s="63"/>
      <c r="BJ965" s="63"/>
      <c r="BK965" s="63"/>
      <c r="BL965" s="63"/>
    </row>
    <row r="966" spans="1:64" ht="15.75" customHeight="1" x14ac:dyDescent="0.2">
      <c r="A966" s="63"/>
      <c r="B966" s="63"/>
      <c r="C966" s="63"/>
      <c r="D966" s="63"/>
      <c r="E966" s="63"/>
      <c r="F966" s="63"/>
      <c r="G966" s="63"/>
      <c r="H966" s="63"/>
      <c r="I966" s="63"/>
      <c r="J966" s="63"/>
      <c r="K966" s="63"/>
      <c r="L966" s="63"/>
      <c r="M966" s="63"/>
      <c r="N966" s="63"/>
      <c r="O966" s="63"/>
      <c r="P966" s="63"/>
      <c r="Q966" s="63"/>
      <c r="R966" s="63"/>
      <c r="S966" s="63"/>
      <c r="T966" s="63"/>
      <c r="U966" s="63"/>
      <c r="V966" s="63"/>
      <c r="W966" s="63"/>
      <c r="X966" s="63"/>
      <c r="Y966" s="63"/>
      <c r="Z966" s="63"/>
      <c r="AA966" s="63"/>
      <c r="AB966" s="63"/>
      <c r="AC966" s="63"/>
      <c r="AD966" s="63"/>
      <c r="AE966" s="63"/>
      <c r="AF966" s="63"/>
      <c r="AG966" s="63"/>
      <c r="AH966" s="63"/>
      <c r="AI966" s="63"/>
      <c r="AJ966" s="63"/>
      <c r="AK966" s="63"/>
      <c r="AL966" s="63"/>
      <c r="AM966" s="63"/>
      <c r="AN966" s="63"/>
      <c r="AO966" s="63"/>
      <c r="AP966" s="63"/>
      <c r="AQ966" s="63"/>
      <c r="AR966" s="63"/>
      <c r="AS966" s="63"/>
      <c r="AT966" s="63"/>
      <c r="AU966" s="63"/>
      <c r="AV966" s="63"/>
      <c r="AW966" s="63"/>
      <c r="AX966" s="63"/>
      <c r="AY966" s="63"/>
      <c r="AZ966" s="63"/>
      <c r="BA966" s="63"/>
      <c r="BB966" s="63"/>
      <c r="BC966" s="63"/>
      <c r="BD966" s="63"/>
      <c r="BE966" s="63"/>
      <c r="BF966" s="63"/>
      <c r="BG966" s="63"/>
      <c r="BH966" s="63"/>
      <c r="BI966" s="63"/>
      <c r="BJ966" s="63"/>
      <c r="BK966" s="63"/>
      <c r="BL966" s="63"/>
    </row>
    <row r="967" spans="1:64" ht="15.75" customHeight="1" x14ac:dyDescent="0.2">
      <c r="A967" s="63"/>
      <c r="B967" s="63"/>
      <c r="C967" s="63"/>
      <c r="D967" s="63"/>
      <c r="E967" s="63"/>
      <c r="F967" s="63"/>
      <c r="G967" s="63"/>
      <c r="H967" s="63"/>
      <c r="I967" s="63"/>
      <c r="J967" s="63"/>
      <c r="K967" s="63"/>
      <c r="L967" s="63"/>
      <c r="M967" s="63"/>
      <c r="N967" s="63"/>
      <c r="O967" s="63"/>
      <c r="P967" s="63"/>
      <c r="Q967" s="63"/>
      <c r="R967" s="63"/>
      <c r="S967" s="63"/>
      <c r="T967" s="63"/>
      <c r="U967" s="63"/>
      <c r="V967" s="63"/>
      <c r="W967" s="63"/>
      <c r="X967" s="63"/>
      <c r="Y967" s="63"/>
      <c r="Z967" s="63"/>
      <c r="AA967" s="63"/>
      <c r="AB967" s="63"/>
      <c r="AC967" s="63"/>
      <c r="AD967" s="63"/>
      <c r="AE967" s="63"/>
      <c r="AF967" s="63"/>
      <c r="AG967" s="63"/>
      <c r="AH967" s="63"/>
      <c r="AI967" s="63"/>
      <c r="AJ967" s="63"/>
      <c r="AK967" s="63"/>
      <c r="AL967" s="63"/>
      <c r="AM967" s="63"/>
      <c r="AN967" s="63"/>
      <c r="AO967" s="63"/>
      <c r="AP967" s="63"/>
      <c r="AQ967" s="63"/>
      <c r="AR967" s="63"/>
      <c r="AS967" s="63"/>
      <c r="AT967" s="63"/>
      <c r="AU967" s="63"/>
      <c r="AV967" s="63"/>
      <c r="AW967" s="63"/>
      <c r="AX967" s="63"/>
      <c r="AY967" s="63"/>
      <c r="AZ967" s="63"/>
      <c r="BA967" s="63"/>
      <c r="BB967" s="63"/>
      <c r="BC967" s="63"/>
      <c r="BD967" s="63"/>
      <c r="BE967" s="63"/>
      <c r="BF967" s="63"/>
      <c r="BG967" s="63"/>
      <c r="BH967" s="63"/>
      <c r="BI967" s="63"/>
      <c r="BJ967" s="63"/>
      <c r="BK967" s="63"/>
      <c r="BL967" s="63"/>
    </row>
    <row r="968" spans="1:64" ht="15.75" customHeight="1" x14ac:dyDescent="0.2">
      <c r="A968" s="63"/>
      <c r="B968" s="63"/>
      <c r="C968" s="63"/>
      <c r="D968" s="63"/>
      <c r="E968" s="63"/>
      <c r="F968" s="63"/>
      <c r="G968" s="63"/>
      <c r="H968" s="63"/>
      <c r="I968" s="63"/>
      <c r="J968" s="63"/>
      <c r="K968" s="63"/>
      <c r="L968" s="63"/>
      <c r="M968" s="63"/>
      <c r="N968" s="63"/>
      <c r="O968" s="63"/>
      <c r="P968" s="63"/>
      <c r="Q968" s="63"/>
      <c r="R968" s="63"/>
      <c r="S968" s="63"/>
      <c r="T968" s="63"/>
      <c r="U968" s="63"/>
      <c r="V968" s="63"/>
      <c r="W968" s="63"/>
      <c r="X968" s="63"/>
      <c r="Y968" s="63"/>
      <c r="Z968" s="63"/>
      <c r="AA968" s="63"/>
      <c r="AB968" s="63"/>
      <c r="AC968" s="63"/>
      <c r="AD968" s="63"/>
      <c r="AE968" s="63"/>
      <c r="AF968" s="63"/>
      <c r="AG968" s="63"/>
      <c r="AH968" s="63"/>
      <c r="AI968" s="63"/>
      <c r="AJ968" s="63"/>
      <c r="AK968" s="63"/>
      <c r="AL968" s="63"/>
      <c r="AM968" s="63"/>
      <c r="AN968" s="63"/>
      <c r="AO968" s="63"/>
      <c r="AP968" s="63"/>
      <c r="AQ968" s="63"/>
      <c r="AR968" s="63"/>
      <c r="AS968" s="63"/>
      <c r="AT968" s="63"/>
      <c r="AU968" s="63"/>
      <c r="AV968" s="63"/>
      <c r="AW968" s="63"/>
      <c r="AX968" s="63"/>
      <c r="AY968" s="63"/>
      <c r="AZ968" s="63"/>
      <c r="BA968" s="63"/>
      <c r="BB968" s="63"/>
      <c r="BC968" s="63"/>
      <c r="BD968" s="63"/>
      <c r="BE968" s="63"/>
      <c r="BF968" s="63"/>
      <c r="BG968" s="63"/>
      <c r="BH968" s="63"/>
      <c r="BI968" s="63"/>
      <c r="BJ968" s="63"/>
      <c r="BK968" s="63"/>
      <c r="BL968" s="63"/>
    </row>
    <row r="969" spans="1:64" ht="15.75" customHeight="1" x14ac:dyDescent="0.2">
      <c r="A969" s="63"/>
      <c r="B969" s="63"/>
      <c r="C969" s="63"/>
      <c r="D969" s="63"/>
      <c r="E969" s="63"/>
      <c r="F969" s="63"/>
      <c r="G969" s="63"/>
      <c r="H969" s="63"/>
      <c r="I969" s="63"/>
      <c r="J969" s="63"/>
      <c r="K969" s="63"/>
      <c r="L969" s="63"/>
      <c r="M969" s="63"/>
      <c r="N969" s="63"/>
      <c r="O969" s="63"/>
      <c r="P969" s="63"/>
      <c r="Q969" s="63"/>
      <c r="R969" s="63"/>
      <c r="S969" s="63"/>
      <c r="T969" s="63"/>
      <c r="U969" s="63"/>
      <c r="V969" s="63"/>
      <c r="W969" s="63"/>
      <c r="X969" s="63"/>
      <c r="Y969" s="63"/>
      <c r="Z969" s="63"/>
      <c r="AA969" s="63"/>
      <c r="AB969" s="63"/>
      <c r="AC969" s="63"/>
      <c r="AD969" s="63"/>
      <c r="AE969" s="63"/>
      <c r="AF969" s="63"/>
      <c r="AG969" s="63"/>
      <c r="AH969" s="63"/>
      <c r="AI969" s="63"/>
      <c r="AJ969" s="63"/>
      <c r="AK969" s="63"/>
      <c r="AL969" s="63"/>
      <c r="AM969" s="63"/>
      <c r="AN969" s="63"/>
      <c r="AO969" s="63"/>
      <c r="AP969" s="63"/>
      <c r="AQ969" s="63"/>
      <c r="AR969" s="63"/>
      <c r="AS969" s="63"/>
      <c r="AT969" s="63"/>
      <c r="AU969" s="63"/>
      <c r="AV969" s="63"/>
      <c r="AW969" s="63"/>
      <c r="AX969" s="63"/>
      <c r="AY969" s="63"/>
      <c r="AZ969" s="63"/>
      <c r="BA969" s="63"/>
      <c r="BB969" s="63"/>
      <c r="BC969" s="63"/>
      <c r="BD969" s="63"/>
      <c r="BE969" s="63"/>
      <c r="BF969" s="63"/>
      <c r="BG969" s="63"/>
      <c r="BH969" s="63"/>
      <c r="BI969" s="63"/>
      <c r="BJ969" s="63"/>
      <c r="BK969" s="63"/>
      <c r="BL969" s="63"/>
    </row>
    <row r="970" spans="1:64" ht="15.75" customHeight="1" x14ac:dyDescent="0.2">
      <c r="A970" s="63"/>
      <c r="B970" s="63"/>
      <c r="C970" s="63"/>
      <c r="D970" s="63"/>
      <c r="E970" s="63"/>
      <c r="F970" s="63"/>
      <c r="G970" s="63"/>
      <c r="H970" s="63"/>
      <c r="I970" s="63"/>
      <c r="J970" s="63"/>
      <c r="K970" s="63"/>
      <c r="L970" s="63"/>
      <c r="M970" s="63"/>
      <c r="N970" s="63"/>
      <c r="O970" s="63"/>
      <c r="P970" s="63"/>
      <c r="Q970" s="63"/>
      <c r="R970" s="63"/>
      <c r="S970" s="63"/>
      <c r="T970" s="63"/>
      <c r="U970" s="63"/>
      <c r="V970" s="63"/>
      <c r="W970" s="63"/>
      <c r="X970" s="63"/>
      <c r="Y970" s="63"/>
      <c r="Z970" s="63"/>
      <c r="AA970" s="63"/>
      <c r="AB970" s="63"/>
      <c r="AC970" s="63"/>
      <c r="AD970" s="63"/>
      <c r="AE970" s="63"/>
      <c r="AF970" s="63"/>
      <c r="AG970" s="63"/>
      <c r="AH970" s="63"/>
      <c r="AI970" s="63"/>
      <c r="AJ970" s="63"/>
      <c r="AK970" s="63"/>
      <c r="AL970" s="63"/>
      <c r="AM970" s="63"/>
      <c r="AN970" s="63"/>
      <c r="AO970" s="63"/>
      <c r="AP970" s="63"/>
      <c r="AQ970" s="63"/>
      <c r="AR970" s="63"/>
      <c r="AS970" s="63"/>
      <c r="AT970" s="63"/>
      <c r="AU970" s="63"/>
      <c r="AV970" s="63"/>
      <c r="AW970" s="63"/>
      <c r="AX970" s="63"/>
      <c r="AY970" s="63"/>
      <c r="AZ970" s="63"/>
      <c r="BA970" s="63"/>
      <c r="BB970" s="63"/>
      <c r="BC970" s="63"/>
      <c r="BD970" s="63"/>
      <c r="BE970" s="63"/>
      <c r="BF970" s="63"/>
      <c r="BG970" s="63"/>
      <c r="BH970" s="63"/>
      <c r="BI970" s="63"/>
      <c r="BJ970" s="63"/>
      <c r="BK970" s="63"/>
      <c r="BL970" s="63"/>
    </row>
    <row r="971" spans="1:64" ht="15.75" customHeight="1" x14ac:dyDescent="0.2">
      <c r="A971" s="63"/>
      <c r="B971" s="63"/>
      <c r="C971" s="63"/>
      <c r="D971" s="63"/>
      <c r="E971" s="63"/>
      <c r="F971" s="63"/>
      <c r="G971" s="63"/>
      <c r="H971" s="63"/>
      <c r="I971" s="63"/>
      <c r="J971" s="63"/>
      <c r="K971" s="63"/>
      <c r="L971" s="63"/>
      <c r="M971" s="63"/>
      <c r="N971" s="63"/>
      <c r="O971" s="63"/>
      <c r="P971" s="63"/>
      <c r="Q971" s="63"/>
      <c r="R971" s="63"/>
      <c r="S971" s="63"/>
      <c r="T971" s="63"/>
      <c r="U971" s="63"/>
      <c r="V971" s="63"/>
      <c r="W971" s="63"/>
      <c r="X971" s="63"/>
      <c r="Y971" s="63"/>
      <c r="Z971" s="63"/>
      <c r="AA971" s="63"/>
      <c r="AB971" s="63"/>
      <c r="AC971" s="63"/>
      <c r="AD971" s="63"/>
      <c r="AE971" s="63"/>
      <c r="AF971" s="63"/>
      <c r="AG971" s="63"/>
      <c r="AH971" s="63"/>
      <c r="AI971" s="63"/>
      <c r="AJ971" s="63"/>
      <c r="AK971" s="63"/>
      <c r="AL971" s="63"/>
      <c r="AM971" s="63"/>
      <c r="AN971" s="63"/>
      <c r="AO971" s="63"/>
      <c r="AP971" s="63"/>
      <c r="AQ971" s="63"/>
      <c r="AR971" s="63"/>
      <c r="AS971" s="63"/>
      <c r="AT971" s="63"/>
      <c r="AU971" s="63"/>
      <c r="AV971" s="63"/>
      <c r="AW971" s="63"/>
      <c r="AX971" s="63"/>
      <c r="AY971" s="63"/>
      <c r="AZ971" s="63"/>
      <c r="BA971" s="63"/>
      <c r="BB971" s="63"/>
      <c r="BC971" s="63"/>
      <c r="BD971" s="63"/>
      <c r="BE971" s="63"/>
      <c r="BF971" s="63"/>
      <c r="BG971" s="63"/>
      <c r="BH971" s="63"/>
      <c r="BI971" s="63"/>
      <c r="BJ971" s="63"/>
      <c r="BK971" s="63"/>
      <c r="BL971" s="63"/>
    </row>
    <row r="972" spans="1:64" ht="15.75" customHeight="1" x14ac:dyDescent="0.2">
      <c r="A972" s="63"/>
      <c r="B972" s="63"/>
      <c r="C972" s="63"/>
      <c r="D972" s="63"/>
      <c r="E972" s="63"/>
      <c r="F972" s="63"/>
      <c r="G972" s="63"/>
      <c r="H972" s="63"/>
      <c r="I972" s="63"/>
      <c r="J972" s="63"/>
      <c r="K972" s="63"/>
      <c r="L972" s="63"/>
      <c r="M972" s="63"/>
      <c r="N972" s="63"/>
      <c r="O972" s="63"/>
      <c r="P972" s="63"/>
      <c r="Q972" s="63"/>
      <c r="R972" s="63"/>
      <c r="S972" s="63"/>
      <c r="T972" s="63"/>
      <c r="U972" s="63"/>
      <c r="V972" s="63"/>
      <c r="W972" s="63"/>
      <c r="X972" s="63"/>
      <c r="Y972" s="63"/>
      <c r="Z972" s="63"/>
      <c r="AA972" s="63"/>
      <c r="AB972" s="63"/>
      <c r="AC972" s="63"/>
      <c r="AD972" s="63"/>
      <c r="AE972" s="63"/>
      <c r="AF972" s="63"/>
      <c r="AG972" s="63"/>
      <c r="AH972" s="63"/>
      <c r="AI972" s="63"/>
      <c r="AJ972" s="63"/>
      <c r="AK972" s="63"/>
      <c r="AL972" s="63"/>
      <c r="AM972" s="63"/>
      <c r="AN972" s="63"/>
      <c r="AO972" s="63"/>
      <c r="AP972" s="63"/>
      <c r="AQ972" s="63"/>
      <c r="AR972" s="63"/>
      <c r="AS972" s="63"/>
      <c r="AT972" s="63"/>
      <c r="AU972" s="63"/>
      <c r="AV972" s="63"/>
      <c r="AW972" s="63"/>
      <c r="AX972" s="63"/>
      <c r="AY972" s="63"/>
      <c r="AZ972" s="63"/>
      <c r="BA972" s="63"/>
      <c r="BB972" s="63"/>
      <c r="BC972" s="63"/>
      <c r="BD972" s="63"/>
      <c r="BE972" s="63"/>
      <c r="BF972" s="63"/>
      <c r="BG972" s="63"/>
      <c r="BH972" s="63"/>
      <c r="BI972" s="63"/>
      <c r="BJ972" s="63"/>
      <c r="BK972" s="63"/>
      <c r="BL972" s="63"/>
    </row>
    <row r="973" spans="1:64" ht="15.75" customHeight="1" x14ac:dyDescent="0.2">
      <c r="A973" s="63"/>
      <c r="B973" s="63"/>
      <c r="C973" s="63"/>
      <c r="D973" s="63"/>
      <c r="E973" s="63"/>
      <c r="F973" s="63"/>
      <c r="G973" s="63"/>
      <c r="H973" s="63"/>
      <c r="I973" s="63"/>
      <c r="J973" s="63"/>
      <c r="K973" s="63"/>
      <c r="L973" s="63"/>
      <c r="M973" s="63"/>
      <c r="N973" s="63"/>
      <c r="O973" s="63"/>
      <c r="P973" s="63"/>
      <c r="Q973" s="63"/>
      <c r="R973" s="63"/>
      <c r="S973" s="63"/>
      <c r="T973" s="63"/>
      <c r="U973" s="63"/>
      <c r="V973" s="63"/>
      <c r="W973" s="63"/>
      <c r="X973" s="63"/>
      <c r="Y973" s="63"/>
      <c r="Z973" s="63"/>
      <c r="AA973" s="63"/>
      <c r="AB973" s="63"/>
      <c r="AC973" s="63"/>
      <c r="AD973" s="63"/>
      <c r="AE973" s="63"/>
      <c r="AF973" s="63"/>
      <c r="AG973" s="63"/>
      <c r="AH973" s="63"/>
      <c r="AI973" s="63"/>
      <c r="AJ973" s="63"/>
      <c r="AK973" s="63"/>
      <c r="AL973" s="63"/>
      <c r="AM973" s="63"/>
      <c r="AN973" s="63"/>
      <c r="AO973" s="63"/>
      <c r="AP973" s="63"/>
      <c r="AQ973" s="63"/>
      <c r="AR973" s="63"/>
      <c r="AS973" s="63"/>
      <c r="AT973" s="63"/>
      <c r="AU973" s="63"/>
      <c r="AV973" s="63"/>
      <c r="AW973" s="63"/>
      <c r="AX973" s="63"/>
      <c r="AY973" s="63"/>
      <c r="AZ973" s="63"/>
      <c r="BA973" s="63"/>
      <c r="BB973" s="63"/>
      <c r="BC973" s="63"/>
      <c r="BD973" s="63"/>
      <c r="BE973" s="63"/>
      <c r="BF973" s="63"/>
      <c r="BG973" s="63"/>
      <c r="BH973" s="63"/>
      <c r="BI973" s="63"/>
      <c r="BJ973" s="63"/>
      <c r="BK973" s="63"/>
      <c r="BL973" s="63"/>
    </row>
    <row r="974" spans="1:64" ht="15.75" customHeight="1" x14ac:dyDescent="0.2">
      <c r="A974" s="63"/>
      <c r="B974" s="63"/>
      <c r="C974" s="63"/>
      <c r="D974" s="63"/>
      <c r="E974" s="63"/>
      <c r="F974" s="63"/>
      <c r="G974" s="63"/>
      <c r="H974" s="63"/>
      <c r="I974" s="63"/>
      <c r="J974" s="63"/>
      <c r="K974" s="63"/>
      <c r="L974" s="63"/>
      <c r="M974" s="63"/>
      <c r="N974" s="63"/>
      <c r="O974" s="63"/>
      <c r="P974" s="63"/>
      <c r="Q974" s="63"/>
      <c r="R974" s="63"/>
      <c r="S974" s="63"/>
      <c r="T974" s="63"/>
      <c r="U974" s="63"/>
      <c r="V974" s="63"/>
      <c r="W974" s="63"/>
      <c r="X974" s="63"/>
      <c r="Y974" s="63"/>
      <c r="Z974" s="63"/>
      <c r="AA974" s="63"/>
      <c r="AB974" s="63"/>
      <c r="AC974" s="63"/>
      <c r="AD974" s="63"/>
      <c r="AE974" s="63"/>
      <c r="AF974" s="63"/>
      <c r="AG974" s="63"/>
      <c r="AH974" s="63"/>
      <c r="AI974" s="63"/>
      <c r="AJ974" s="63"/>
      <c r="AK974" s="63"/>
      <c r="AL974" s="63"/>
      <c r="AM974" s="63"/>
      <c r="AN974" s="63"/>
      <c r="AO974" s="63"/>
      <c r="AP974" s="63"/>
      <c r="AQ974" s="63"/>
      <c r="AR974" s="63"/>
      <c r="AS974" s="63"/>
      <c r="AT974" s="63"/>
      <c r="AU974" s="63"/>
      <c r="AV974" s="63"/>
      <c r="AW974" s="63"/>
      <c r="AX974" s="63"/>
      <c r="AY974" s="63"/>
      <c r="AZ974" s="63"/>
      <c r="BA974" s="63"/>
      <c r="BB974" s="63"/>
      <c r="BC974" s="63"/>
      <c r="BD974" s="63"/>
      <c r="BE974" s="63"/>
      <c r="BF974" s="63"/>
      <c r="BG974" s="63"/>
      <c r="BH974" s="63"/>
      <c r="BI974" s="63"/>
      <c r="BJ974" s="63"/>
      <c r="BK974" s="63"/>
      <c r="BL974" s="63"/>
    </row>
    <row r="975" spans="1:64" ht="15.75" customHeight="1" x14ac:dyDescent="0.2">
      <c r="A975" s="63"/>
      <c r="B975" s="63"/>
      <c r="C975" s="63"/>
      <c r="D975" s="63"/>
      <c r="E975" s="63"/>
      <c r="F975" s="63"/>
      <c r="G975" s="63"/>
      <c r="H975" s="63"/>
      <c r="I975" s="63"/>
      <c r="J975" s="63"/>
      <c r="K975" s="63"/>
      <c r="L975" s="63"/>
      <c r="M975" s="63"/>
      <c r="N975" s="63"/>
      <c r="O975" s="63"/>
      <c r="P975" s="63"/>
      <c r="Q975" s="63"/>
      <c r="R975" s="63"/>
      <c r="S975" s="63"/>
      <c r="T975" s="63"/>
      <c r="U975" s="63"/>
      <c r="V975" s="63"/>
      <c r="W975" s="63"/>
      <c r="X975" s="63"/>
      <c r="Y975" s="63"/>
      <c r="Z975" s="63"/>
      <c r="AA975" s="63"/>
      <c r="AB975" s="63"/>
      <c r="AC975" s="63"/>
      <c r="AD975" s="63"/>
      <c r="AE975" s="63"/>
      <c r="AF975" s="63"/>
      <c r="AG975" s="63"/>
      <c r="AH975" s="63"/>
      <c r="AI975" s="63"/>
      <c r="AJ975" s="63"/>
      <c r="AK975" s="63"/>
      <c r="AL975" s="63"/>
      <c r="AM975" s="63"/>
      <c r="AN975" s="63"/>
      <c r="AO975" s="63"/>
      <c r="AP975" s="63"/>
      <c r="AQ975" s="63"/>
      <c r="AR975" s="63"/>
      <c r="AS975" s="63"/>
      <c r="AT975" s="63"/>
      <c r="AU975" s="63"/>
      <c r="AV975" s="63"/>
      <c r="AW975" s="63"/>
      <c r="AX975" s="63"/>
      <c r="AY975" s="63"/>
      <c r="AZ975" s="63"/>
      <c r="BA975" s="63"/>
      <c r="BB975" s="63"/>
      <c r="BC975" s="63"/>
      <c r="BD975" s="63"/>
      <c r="BE975" s="63"/>
      <c r="BF975" s="63"/>
      <c r="BG975" s="63"/>
      <c r="BH975" s="63"/>
      <c r="BI975" s="63"/>
      <c r="BJ975" s="63"/>
      <c r="BK975" s="63"/>
      <c r="BL975" s="63"/>
    </row>
    <row r="976" spans="1:64" ht="15.75" customHeight="1" x14ac:dyDescent="0.2">
      <c r="A976" s="63"/>
      <c r="B976" s="63"/>
      <c r="C976" s="63"/>
      <c r="D976" s="63"/>
      <c r="E976" s="63"/>
      <c r="F976" s="63"/>
      <c r="G976" s="63"/>
      <c r="H976" s="63"/>
      <c r="I976" s="63"/>
      <c r="J976" s="63"/>
      <c r="K976" s="63"/>
      <c r="L976" s="63"/>
      <c r="M976" s="63"/>
      <c r="N976" s="63"/>
      <c r="O976" s="63"/>
      <c r="P976" s="63"/>
      <c r="Q976" s="63"/>
      <c r="R976" s="63"/>
      <c r="S976" s="63"/>
      <c r="T976" s="63"/>
      <c r="U976" s="63"/>
      <c r="V976" s="63"/>
      <c r="W976" s="63"/>
      <c r="X976" s="63"/>
      <c r="Y976" s="63"/>
      <c r="Z976" s="63"/>
      <c r="AA976" s="63"/>
      <c r="AB976" s="63"/>
      <c r="AC976" s="63"/>
      <c r="AD976" s="63"/>
      <c r="AE976" s="63"/>
      <c r="AF976" s="63"/>
      <c r="AG976" s="63"/>
      <c r="AH976" s="63"/>
      <c r="AI976" s="63"/>
      <c r="AJ976" s="63"/>
      <c r="AK976" s="63"/>
      <c r="AL976" s="63"/>
      <c r="AM976" s="63"/>
      <c r="AN976" s="63"/>
      <c r="AO976" s="63"/>
      <c r="AP976" s="63"/>
      <c r="AQ976" s="63"/>
      <c r="AR976" s="63"/>
      <c r="AS976" s="63"/>
      <c r="AT976" s="63"/>
      <c r="AU976" s="63"/>
      <c r="AV976" s="63"/>
      <c r="AW976" s="63"/>
      <c r="AX976" s="63"/>
      <c r="AY976" s="63"/>
      <c r="AZ976" s="63"/>
      <c r="BA976" s="63"/>
      <c r="BB976" s="63"/>
      <c r="BC976" s="63"/>
      <c r="BD976" s="63"/>
      <c r="BE976" s="63"/>
      <c r="BF976" s="63"/>
      <c r="BG976" s="63"/>
      <c r="BH976" s="63"/>
      <c r="BI976" s="63"/>
      <c r="BJ976" s="63"/>
      <c r="BK976" s="63"/>
      <c r="BL976" s="63"/>
    </row>
    <row r="977" spans="1:64" ht="15.75" customHeight="1" x14ac:dyDescent="0.2">
      <c r="A977" s="63"/>
      <c r="B977" s="63"/>
      <c r="C977" s="63"/>
      <c r="D977" s="63"/>
      <c r="E977" s="63"/>
      <c r="F977" s="63"/>
      <c r="G977" s="63"/>
      <c r="H977" s="63"/>
      <c r="I977" s="63"/>
      <c r="J977" s="63"/>
      <c r="K977" s="63"/>
      <c r="L977" s="63"/>
      <c r="M977" s="63"/>
      <c r="N977" s="63"/>
      <c r="O977" s="63"/>
      <c r="P977" s="63"/>
      <c r="Q977" s="63"/>
      <c r="R977" s="63"/>
      <c r="S977" s="63"/>
      <c r="T977" s="63"/>
      <c r="U977" s="63"/>
      <c r="V977" s="63"/>
      <c r="W977" s="63"/>
      <c r="X977" s="63"/>
      <c r="Y977" s="63"/>
      <c r="Z977" s="63"/>
      <c r="AA977" s="63"/>
      <c r="AB977" s="63"/>
      <c r="AC977" s="63"/>
      <c r="AD977" s="63"/>
      <c r="AE977" s="63"/>
      <c r="AF977" s="63"/>
      <c r="AG977" s="63"/>
      <c r="AH977" s="63"/>
      <c r="AI977" s="63"/>
      <c r="AJ977" s="63"/>
      <c r="AK977" s="63"/>
      <c r="AL977" s="63"/>
      <c r="AM977" s="63"/>
      <c r="AN977" s="63"/>
      <c r="AO977" s="63"/>
      <c r="AP977" s="63"/>
      <c r="AQ977" s="63"/>
      <c r="AR977" s="63"/>
      <c r="AS977" s="63"/>
      <c r="AT977" s="63"/>
      <c r="AU977" s="63"/>
      <c r="AV977" s="63"/>
      <c r="AW977" s="63"/>
      <c r="AX977" s="63"/>
      <c r="AY977" s="63"/>
      <c r="AZ977" s="63"/>
      <c r="BA977" s="63"/>
      <c r="BB977" s="63"/>
      <c r="BC977" s="63"/>
      <c r="BD977" s="63"/>
      <c r="BE977" s="63"/>
      <c r="BF977" s="63"/>
      <c r="BG977" s="63"/>
      <c r="BH977" s="63"/>
      <c r="BI977" s="63"/>
      <c r="BJ977" s="63"/>
      <c r="BK977" s="63"/>
      <c r="BL977" s="63"/>
    </row>
    <row r="978" spans="1:64" ht="15.75" customHeight="1" x14ac:dyDescent="0.2">
      <c r="A978" s="63"/>
      <c r="B978" s="63"/>
      <c r="C978" s="63"/>
      <c r="D978" s="63"/>
      <c r="E978" s="63"/>
      <c r="F978" s="63"/>
      <c r="G978" s="63"/>
      <c r="H978" s="63"/>
      <c r="I978" s="63"/>
      <c r="J978" s="63"/>
      <c r="K978" s="63"/>
      <c r="L978" s="63"/>
      <c r="M978" s="63"/>
      <c r="N978" s="63"/>
      <c r="O978" s="63"/>
      <c r="P978" s="63"/>
      <c r="Q978" s="63"/>
      <c r="R978" s="63"/>
      <c r="S978" s="63"/>
      <c r="T978" s="63"/>
      <c r="U978" s="63"/>
      <c r="V978" s="63"/>
      <c r="W978" s="63"/>
      <c r="X978" s="63"/>
      <c r="Y978" s="63"/>
      <c r="Z978" s="63"/>
      <c r="AA978" s="63"/>
      <c r="AB978" s="63"/>
      <c r="AC978" s="63"/>
      <c r="AD978" s="63"/>
      <c r="AE978" s="63"/>
      <c r="AF978" s="63"/>
      <c r="AG978" s="63"/>
      <c r="AH978" s="63"/>
      <c r="AI978" s="63"/>
      <c r="AJ978" s="63"/>
      <c r="AK978" s="63"/>
      <c r="AL978" s="63"/>
      <c r="AM978" s="63"/>
      <c r="AN978" s="63"/>
      <c r="AO978" s="63"/>
      <c r="AP978" s="63"/>
      <c r="AQ978" s="63"/>
      <c r="AR978" s="63"/>
      <c r="AS978" s="63"/>
      <c r="AT978" s="63"/>
      <c r="AU978" s="63"/>
      <c r="AV978" s="63"/>
      <c r="AW978" s="63"/>
      <c r="AX978" s="63"/>
      <c r="AY978" s="63"/>
      <c r="AZ978" s="63"/>
      <c r="BA978" s="63"/>
      <c r="BB978" s="63"/>
      <c r="BC978" s="63"/>
      <c r="BD978" s="63"/>
      <c r="BE978" s="63"/>
      <c r="BF978" s="63"/>
      <c r="BG978" s="63"/>
      <c r="BH978" s="63"/>
      <c r="BI978" s="63"/>
      <c r="BJ978" s="63"/>
      <c r="BK978" s="63"/>
      <c r="BL978" s="63"/>
    </row>
    <row r="979" spans="1:64" ht="15.75" customHeight="1" x14ac:dyDescent="0.2">
      <c r="A979" s="63"/>
      <c r="B979" s="63"/>
      <c r="C979" s="63"/>
      <c r="D979" s="63"/>
      <c r="E979" s="63"/>
      <c r="F979" s="63"/>
      <c r="G979" s="63"/>
      <c r="H979" s="63"/>
      <c r="I979" s="63"/>
      <c r="J979" s="63"/>
      <c r="K979" s="63"/>
      <c r="L979" s="63"/>
      <c r="M979" s="63"/>
      <c r="N979" s="63"/>
      <c r="O979" s="63"/>
      <c r="P979" s="63"/>
      <c r="Q979" s="63"/>
      <c r="R979" s="63"/>
      <c r="S979" s="63"/>
      <c r="T979" s="63"/>
      <c r="U979" s="63"/>
      <c r="V979" s="63"/>
      <c r="W979" s="63"/>
      <c r="X979" s="63"/>
      <c r="Y979" s="63"/>
      <c r="Z979" s="63"/>
      <c r="AA979" s="63"/>
      <c r="AB979" s="63"/>
      <c r="AC979" s="63"/>
      <c r="AD979" s="63"/>
      <c r="AE979" s="63"/>
      <c r="AF979" s="63"/>
      <c r="AG979" s="63"/>
      <c r="AH979" s="63"/>
      <c r="AI979" s="63"/>
      <c r="AJ979" s="63"/>
      <c r="AK979" s="63"/>
      <c r="AL979" s="63"/>
      <c r="AM979" s="63"/>
      <c r="AN979" s="63"/>
      <c r="AO979" s="63"/>
      <c r="AP979" s="63"/>
      <c r="AQ979" s="63"/>
      <c r="AR979" s="63"/>
      <c r="AS979" s="63"/>
      <c r="AT979" s="63"/>
      <c r="AU979" s="63"/>
      <c r="AV979" s="63"/>
      <c r="AW979" s="63"/>
      <c r="AX979" s="63"/>
      <c r="AY979" s="63"/>
      <c r="AZ979" s="63"/>
      <c r="BA979" s="63"/>
      <c r="BB979" s="63"/>
      <c r="BC979" s="63"/>
      <c r="BD979" s="63"/>
      <c r="BE979" s="63"/>
      <c r="BF979" s="63"/>
      <c r="BG979" s="63"/>
      <c r="BH979" s="63"/>
      <c r="BI979" s="63"/>
      <c r="BJ979" s="63"/>
      <c r="BK979" s="63"/>
      <c r="BL979" s="63"/>
    </row>
    <row r="980" spans="1:64" ht="15.75" customHeight="1" x14ac:dyDescent="0.2">
      <c r="A980" s="63"/>
      <c r="B980" s="63"/>
      <c r="C980" s="63"/>
      <c r="D980" s="63"/>
      <c r="E980" s="63"/>
      <c r="F980" s="63"/>
      <c r="G980" s="63"/>
      <c r="H980" s="63"/>
      <c r="I980" s="63"/>
      <c r="J980" s="63"/>
      <c r="K980" s="63"/>
      <c r="L980" s="63"/>
      <c r="M980" s="63"/>
      <c r="N980" s="63"/>
      <c r="O980" s="63"/>
      <c r="P980" s="63"/>
      <c r="Q980" s="63"/>
      <c r="R980" s="63"/>
      <c r="S980" s="63"/>
      <c r="T980" s="63"/>
      <c r="U980" s="63"/>
      <c r="V980" s="63"/>
      <c r="W980" s="63"/>
      <c r="X980" s="63"/>
      <c r="Y980" s="63"/>
      <c r="Z980" s="63"/>
      <c r="AA980" s="63"/>
      <c r="AB980" s="63"/>
      <c r="AC980" s="63"/>
      <c r="AD980" s="63"/>
      <c r="AE980" s="63"/>
      <c r="AF980" s="63"/>
      <c r="AG980" s="63"/>
      <c r="AH980" s="63"/>
      <c r="AI980" s="63"/>
      <c r="AJ980" s="63"/>
      <c r="AK980" s="63"/>
      <c r="AL980" s="63"/>
      <c r="AM980" s="63"/>
      <c r="AN980" s="63"/>
      <c r="AO980" s="63"/>
      <c r="AP980" s="63"/>
      <c r="AQ980" s="63"/>
      <c r="AR980" s="63"/>
      <c r="AS980" s="63"/>
      <c r="AT980" s="63"/>
      <c r="AU980" s="63"/>
      <c r="AV980" s="63"/>
      <c r="AW980" s="63"/>
      <c r="AX980" s="63"/>
      <c r="AY980" s="63"/>
      <c r="AZ980" s="63"/>
      <c r="BA980" s="63"/>
      <c r="BB980" s="63"/>
      <c r="BC980" s="63"/>
      <c r="BD980" s="63"/>
      <c r="BE980" s="63"/>
      <c r="BF980" s="63"/>
      <c r="BG980" s="63"/>
      <c r="BH980" s="63"/>
      <c r="BI980" s="63"/>
      <c r="BJ980" s="63"/>
      <c r="BK980" s="63"/>
      <c r="BL980" s="63"/>
    </row>
    <row r="981" spans="1:64" ht="15.75" customHeight="1" x14ac:dyDescent="0.2">
      <c r="A981" s="63"/>
      <c r="B981" s="63"/>
      <c r="C981" s="63"/>
      <c r="D981" s="63"/>
      <c r="E981" s="63"/>
      <c r="F981" s="63"/>
      <c r="G981" s="63"/>
      <c r="H981" s="63"/>
      <c r="I981" s="63"/>
      <c r="J981" s="63"/>
      <c r="K981" s="63"/>
      <c r="L981" s="63"/>
      <c r="M981" s="63"/>
      <c r="N981" s="63"/>
      <c r="O981" s="63"/>
      <c r="P981" s="63"/>
      <c r="Q981" s="63"/>
      <c r="R981" s="63"/>
      <c r="S981" s="63"/>
      <c r="T981" s="63"/>
      <c r="U981" s="63"/>
      <c r="V981" s="63"/>
      <c r="W981" s="63"/>
      <c r="X981" s="63"/>
      <c r="Y981" s="63"/>
      <c r="Z981" s="63"/>
      <c r="AA981" s="63"/>
      <c r="AB981" s="63"/>
      <c r="AC981" s="63"/>
      <c r="AD981" s="63"/>
      <c r="AE981" s="63"/>
      <c r="AF981" s="63"/>
      <c r="AG981" s="63"/>
      <c r="AH981" s="63"/>
      <c r="AI981" s="63"/>
      <c r="AJ981" s="63"/>
      <c r="AK981" s="63"/>
      <c r="AL981" s="63"/>
      <c r="AM981" s="63"/>
      <c r="AN981" s="63"/>
      <c r="AO981" s="63"/>
      <c r="AP981" s="63"/>
      <c r="AQ981" s="63"/>
      <c r="AR981" s="63"/>
      <c r="AS981" s="63"/>
      <c r="AT981" s="63"/>
      <c r="AU981" s="63"/>
      <c r="AV981" s="63"/>
      <c r="AW981" s="63"/>
      <c r="AX981" s="63"/>
      <c r="AY981" s="63"/>
      <c r="AZ981" s="63"/>
      <c r="BA981" s="63"/>
      <c r="BB981" s="63"/>
      <c r="BC981" s="63"/>
      <c r="BD981" s="63"/>
      <c r="BE981" s="63"/>
      <c r="BF981" s="63"/>
      <c r="BG981" s="63"/>
      <c r="BH981" s="63"/>
      <c r="BI981" s="63"/>
      <c r="BJ981" s="63"/>
      <c r="BK981" s="63"/>
      <c r="BL981" s="63"/>
    </row>
    <row r="982" spans="1:64" ht="15.75" customHeight="1" x14ac:dyDescent="0.2">
      <c r="A982" s="63"/>
      <c r="B982" s="63"/>
      <c r="C982" s="63"/>
      <c r="D982" s="63"/>
      <c r="E982" s="63"/>
      <c r="F982" s="63"/>
      <c r="G982" s="63"/>
      <c r="H982" s="63"/>
      <c r="I982" s="63"/>
      <c r="J982" s="63"/>
      <c r="K982" s="63"/>
      <c r="L982" s="63"/>
      <c r="M982" s="63"/>
      <c r="N982" s="63"/>
      <c r="O982" s="63"/>
      <c r="P982" s="63"/>
      <c r="Q982" s="63"/>
      <c r="R982" s="63"/>
      <c r="S982" s="63"/>
      <c r="T982" s="63"/>
      <c r="U982" s="63"/>
      <c r="V982" s="63"/>
      <c r="W982" s="63"/>
      <c r="X982" s="63"/>
      <c r="Y982" s="63"/>
      <c r="Z982" s="63"/>
      <c r="AA982" s="63"/>
      <c r="AB982" s="63"/>
      <c r="AC982" s="63"/>
      <c r="AD982" s="63"/>
      <c r="AE982" s="63"/>
      <c r="AF982" s="63"/>
      <c r="AG982" s="63"/>
      <c r="AH982" s="63"/>
      <c r="AI982" s="63"/>
      <c r="AJ982" s="63"/>
      <c r="AK982" s="63"/>
      <c r="AL982" s="63"/>
      <c r="AM982" s="63"/>
      <c r="AN982" s="63"/>
      <c r="AO982" s="63"/>
      <c r="AP982" s="63"/>
      <c r="AQ982" s="63"/>
      <c r="AR982" s="63"/>
      <c r="AS982" s="63"/>
      <c r="AT982" s="63"/>
      <c r="AU982" s="63"/>
      <c r="AV982" s="63"/>
      <c r="AW982" s="63"/>
      <c r="AX982" s="63"/>
      <c r="AY982" s="63"/>
      <c r="AZ982" s="63"/>
      <c r="BA982" s="63"/>
      <c r="BB982" s="63"/>
      <c r="BC982" s="63"/>
      <c r="BD982" s="63"/>
      <c r="BE982" s="63"/>
      <c r="BF982" s="63"/>
      <c r="BG982" s="63"/>
      <c r="BH982" s="63"/>
      <c r="BI982" s="63"/>
      <c r="BJ982" s="63"/>
      <c r="BK982" s="63"/>
      <c r="BL982" s="63"/>
    </row>
    <row r="983" spans="1:64" ht="15.75" customHeight="1" x14ac:dyDescent="0.2">
      <c r="A983" s="63"/>
      <c r="B983" s="63"/>
      <c r="C983" s="63"/>
      <c r="D983" s="63"/>
      <c r="E983" s="63"/>
      <c r="F983" s="63"/>
      <c r="G983" s="63"/>
      <c r="H983" s="63"/>
      <c r="I983" s="63"/>
      <c r="J983" s="63"/>
      <c r="K983" s="63"/>
      <c r="L983" s="63"/>
      <c r="M983" s="63"/>
      <c r="N983" s="63"/>
      <c r="O983" s="63"/>
      <c r="P983" s="63"/>
      <c r="Q983" s="63"/>
      <c r="R983" s="63"/>
      <c r="S983" s="63"/>
      <c r="T983" s="63"/>
      <c r="U983" s="63"/>
      <c r="V983" s="63"/>
      <c r="W983" s="63"/>
      <c r="X983" s="63"/>
      <c r="Y983" s="63"/>
      <c r="Z983" s="63"/>
      <c r="AA983" s="63"/>
      <c r="AB983" s="63"/>
      <c r="AC983" s="63"/>
      <c r="AD983" s="63"/>
      <c r="AE983" s="63"/>
      <c r="AF983" s="63"/>
      <c r="AG983" s="63"/>
      <c r="AH983" s="63"/>
      <c r="AI983" s="63"/>
      <c r="AJ983" s="63"/>
      <c r="AK983" s="63"/>
      <c r="AL983" s="63"/>
      <c r="AM983" s="63"/>
      <c r="AN983" s="63"/>
      <c r="AO983" s="63"/>
      <c r="AP983" s="63"/>
      <c r="AQ983" s="63"/>
      <c r="AR983" s="63"/>
      <c r="AS983" s="63"/>
      <c r="AT983" s="63"/>
      <c r="AU983" s="63"/>
      <c r="AV983" s="63"/>
      <c r="AW983" s="63"/>
      <c r="AX983" s="63"/>
      <c r="AY983" s="63"/>
      <c r="AZ983" s="63"/>
      <c r="BA983" s="63"/>
      <c r="BB983" s="63"/>
      <c r="BC983" s="63"/>
      <c r="BD983" s="63"/>
      <c r="BE983" s="63"/>
      <c r="BF983" s="63"/>
      <c r="BG983" s="63"/>
      <c r="BH983" s="63"/>
      <c r="BI983" s="63"/>
      <c r="BJ983" s="63"/>
      <c r="BK983" s="63"/>
      <c r="BL983" s="63"/>
    </row>
    <row r="984" spans="1:64" ht="15.75" customHeight="1" x14ac:dyDescent="0.2">
      <c r="A984" s="63"/>
      <c r="B984" s="63"/>
      <c r="C984" s="63"/>
      <c r="D984" s="63"/>
      <c r="E984" s="63"/>
      <c r="F984" s="63"/>
      <c r="G984" s="63"/>
      <c r="H984" s="63"/>
      <c r="I984" s="63"/>
      <c r="J984" s="63"/>
      <c r="K984" s="63"/>
      <c r="L984" s="63"/>
      <c r="M984" s="63"/>
      <c r="N984" s="63"/>
      <c r="O984" s="63"/>
      <c r="P984" s="63"/>
      <c r="Q984" s="63"/>
      <c r="R984" s="63"/>
      <c r="S984" s="63"/>
      <c r="T984" s="63"/>
      <c r="U984" s="63"/>
      <c r="V984" s="63"/>
      <c r="W984" s="63"/>
      <c r="X984" s="63"/>
      <c r="Y984" s="63"/>
      <c r="Z984" s="63"/>
      <c r="AA984" s="63"/>
      <c r="AB984" s="63"/>
      <c r="AC984" s="63"/>
      <c r="AD984" s="63"/>
      <c r="AE984" s="63"/>
      <c r="AF984" s="63"/>
      <c r="AG984" s="63"/>
      <c r="AH984" s="63"/>
      <c r="AI984" s="63"/>
      <c r="AJ984" s="63"/>
      <c r="AK984" s="63"/>
      <c r="AL984" s="63"/>
      <c r="AM984" s="63"/>
      <c r="AN984" s="63"/>
      <c r="AO984" s="63"/>
      <c r="AP984" s="63"/>
      <c r="AQ984" s="63"/>
      <c r="AR984" s="63"/>
      <c r="AS984" s="63"/>
      <c r="AT984" s="63"/>
      <c r="AU984" s="63"/>
      <c r="AV984" s="63"/>
      <c r="AW984" s="63"/>
      <c r="AX984" s="63"/>
      <c r="AY984" s="63"/>
      <c r="AZ984" s="63"/>
      <c r="BA984" s="63"/>
      <c r="BB984" s="63"/>
      <c r="BC984" s="63"/>
      <c r="BD984" s="63"/>
      <c r="BE984" s="63"/>
      <c r="BF984" s="63"/>
      <c r="BG984" s="63"/>
      <c r="BH984" s="63"/>
      <c r="BI984" s="63"/>
      <c r="BJ984" s="63"/>
      <c r="BK984" s="63"/>
      <c r="BL984" s="63"/>
    </row>
    <row r="985" spans="1:64" ht="15.75" customHeight="1" x14ac:dyDescent="0.2">
      <c r="A985" s="63"/>
      <c r="B985" s="63"/>
      <c r="C985" s="63"/>
      <c r="D985" s="63"/>
      <c r="E985" s="63"/>
      <c r="F985" s="63"/>
      <c r="G985" s="63"/>
      <c r="H985" s="63"/>
      <c r="I985" s="63"/>
      <c r="J985" s="63"/>
      <c r="K985" s="63"/>
      <c r="L985" s="63"/>
      <c r="M985" s="63"/>
      <c r="N985" s="63"/>
      <c r="O985" s="63"/>
      <c r="P985" s="63"/>
      <c r="Q985" s="63"/>
      <c r="R985" s="63"/>
      <c r="S985" s="63"/>
      <c r="T985" s="63"/>
      <c r="U985" s="63"/>
      <c r="V985" s="63"/>
      <c r="W985" s="63"/>
      <c r="X985" s="63"/>
      <c r="Y985" s="63"/>
      <c r="Z985" s="63"/>
      <c r="AA985" s="63"/>
      <c r="AB985" s="63"/>
      <c r="AC985" s="63"/>
      <c r="AD985" s="63"/>
      <c r="AE985" s="63"/>
      <c r="AF985" s="63"/>
      <c r="AG985" s="63"/>
      <c r="AH985" s="63"/>
      <c r="AI985" s="63"/>
      <c r="AJ985" s="63"/>
      <c r="AK985" s="63"/>
      <c r="AL985" s="63"/>
      <c r="AM985" s="63"/>
      <c r="AN985" s="63"/>
      <c r="AO985" s="63"/>
      <c r="AP985" s="63"/>
      <c r="AQ985" s="63"/>
      <c r="AR985" s="63"/>
      <c r="AS985" s="63"/>
      <c r="AT985" s="63"/>
      <c r="AU985" s="63"/>
      <c r="AV985" s="63"/>
      <c r="AW985" s="63"/>
      <c r="AX985" s="63"/>
      <c r="AY985" s="63"/>
      <c r="AZ985" s="63"/>
      <c r="BA985" s="63"/>
      <c r="BB985" s="63"/>
      <c r="BC985" s="63"/>
      <c r="BD985" s="63"/>
      <c r="BE985" s="63"/>
      <c r="BF985" s="63"/>
      <c r="BG985" s="63"/>
      <c r="BH985" s="63"/>
      <c r="BI985" s="63"/>
      <c r="BJ985" s="63"/>
      <c r="BK985" s="63"/>
      <c r="BL985" s="63"/>
    </row>
    <row r="986" spans="1:64" ht="15.75" customHeight="1" x14ac:dyDescent="0.2">
      <c r="A986" s="63"/>
      <c r="B986" s="63"/>
      <c r="C986" s="63"/>
      <c r="D986" s="63"/>
      <c r="E986" s="63"/>
      <c r="F986" s="63"/>
      <c r="G986" s="63"/>
      <c r="H986" s="63"/>
      <c r="I986" s="63"/>
      <c r="J986" s="63"/>
      <c r="K986" s="63"/>
      <c r="L986" s="63"/>
      <c r="M986" s="63"/>
      <c r="N986" s="63"/>
      <c r="O986" s="63"/>
      <c r="P986" s="63"/>
      <c r="Q986" s="63"/>
      <c r="R986" s="63"/>
      <c r="S986" s="63"/>
      <c r="T986" s="63"/>
      <c r="U986" s="63"/>
      <c r="V986" s="63"/>
      <c r="W986" s="63"/>
      <c r="X986" s="63"/>
      <c r="Y986" s="63"/>
      <c r="Z986" s="63"/>
      <c r="AA986" s="63"/>
      <c r="AB986" s="63"/>
      <c r="AC986" s="63"/>
      <c r="AD986" s="63"/>
      <c r="AE986" s="63"/>
      <c r="AF986" s="63"/>
      <c r="AG986" s="63"/>
      <c r="AH986" s="63"/>
      <c r="AI986" s="63"/>
      <c r="AJ986" s="63"/>
      <c r="AK986" s="63"/>
      <c r="AL986" s="63"/>
      <c r="AM986" s="63"/>
      <c r="AN986" s="63"/>
      <c r="AO986" s="63"/>
      <c r="AP986" s="63"/>
      <c r="AQ986" s="63"/>
      <c r="AR986" s="63"/>
      <c r="AS986" s="63"/>
      <c r="AT986" s="63"/>
      <c r="AU986" s="63"/>
      <c r="AV986" s="63"/>
      <c r="AW986" s="63"/>
      <c r="AX986" s="63"/>
      <c r="AY986" s="63"/>
      <c r="AZ986" s="63"/>
      <c r="BA986" s="63"/>
      <c r="BB986" s="63"/>
      <c r="BC986" s="63"/>
      <c r="BD986" s="63"/>
      <c r="BE986" s="63"/>
      <c r="BF986" s="63"/>
      <c r="BG986" s="63"/>
      <c r="BH986" s="63"/>
      <c r="BI986" s="63"/>
      <c r="BJ986" s="63"/>
      <c r="BK986" s="63"/>
      <c r="BL986" s="63"/>
    </row>
    <row r="987" spans="1:64" ht="15.75" customHeight="1" x14ac:dyDescent="0.2">
      <c r="A987" s="63"/>
      <c r="B987" s="63"/>
      <c r="C987" s="63"/>
      <c r="D987" s="63"/>
      <c r="E987" s="63"/>
      <c r="F987" s="63"/>
      <c r="G987" s="63"/>
      <c r="H987" s="63"/>
      <c r="I987" s="63"/>
      <c r="J987" s="63"/>
      <c r="K987" s="63"/>
      <c r="L987" s="63"/>
      <c r="M987" s="63"/>
      <c r="N987" s="63"/>
      <c r="O987" s="63"/>
      <c r="P987" s="63"/>
      <c r="Q987" s="63"/>
      <c r="R987" s="63"/>
      <c r="S987" s="63"/>
      <c r="T987" s="63"/>
      <c r="U987" s="63"/>
      <c r="V987" s="63"/>
      <c r="W987" s="63"/>
      <c r="X987" s="63"/>
      <c r="Y987" s="63"/>
      <c r="Z987" s="63"/>
      <c r="AA987" s="63"/>
      <c r="AB987" s="63"/>
      <c r="AC987" s="63"/>
      <c r="AD987" s="63"/>
      <c r="AE987" s="63"/>
      <c r="AF987" s="63"/>
      <c r="AG987" s="63"/>
      <c r="AH987" s="63"/>
      <c r="AI987" s="63"/>
      <c r="AJ987" s="63"/>
      <c r="AK987" s="63"/>
      <c r="AL987" s="63"/>
      <c r="AM987" s="63"/>
      <c r="AN987" s="63"/>
      <c r="AO987" s="63"/>
      <c r="AP987" s="63"/>
      <c r="AQ987" s="63"/>
      <c r="AR987" s="63"/>
      <c r="AS987" s="63"/>
      <c r="AT987" s="63"/>
      <c r="AU987" s="63"/>
      <c r="AV987" s="63"/>
      <c r="AW987" s="63"/>
      <c r="AX987" s="63"/>
      <c r="AY987" s="63"/>
      <c r="AZ987" s="63"/>
      <c r="BA987" s="63"/>
      <c r="BB987" s="63"/>
      <c r="BC987" s="63"/>
      <c r="BD987" s="63"/>
      <c r="BE987" s="63"/>
      <c r="BF987" s="63"/>
      <c r="BG987" s="63"/>
      <c r="BH987" s="63"/>
      <c r="BI987" s="63"/>
      <c r="BJ987" s="63"/>
      <c r="BK987" s="63"/>
      <c r="BL987" s="63"/>
    </row>
    <row r="988" spans="1:64" ht="15.75" customHeight="1" x14ac:dyDescent="0.2">
      <c r="A988" s="63"/>
      <c r="B988" s="63"/>
      <c r="C988" s="63"/>
      <c r="D988" s="63"/>
      <c r="E988" s="63"/>
      <c r="F988" s="63"/>
      <c r="G988" s="63"/>
      <c r="H988" s="63"/>
      <c r="I988" s="63"/>
      <c r="J988" s="63"/>
      <c r="K988" s="63"/>
      <c r="L988" s="63"/>
      <c r="M988" s="63"/>
      <c r="N988" s="63"/>
      <c r="O988" s="63"/>
      <c r="P988" s="63"/>
      <c r="Q988" s="63"/>
      <c r="R988" s="63"/>
      <c r="S988" s="63"/>
      <c r="T988" s="63"/>
      <c r="U988" s="63"/>
      <c r="V988" s="63"/>
      <c r="W988" s="63"/>
      <c r="X988" s="63"/>
      <c r="Y988" s="63"/>
      <c r="Z988" s="63"/>
      <c r="AA988" s="63"/>
      <c r="AB988" s="63"/>
      <c r="AC988" s="63"/>
      <c r="AD988" s="63"/>
      <c r="AE988" s="63"/>
      <c r="AF988" s="63"/>
      <c r="AG988" s="63"/>
      <c r="AH988" s="63"/>
      <c r="AI988" s="63"/>
      <c r="AJ988" s="63"/>
      <c r="AK988" s="63"/>
      <c r="AL988" s="63"/>
      <c r="AM988" s="63"/>
      <c r="AN988" s="63"/>
      <c r="AO988" s="63"/>
      <c r="AP988" s="63"/>
      <c r="AQ988" s="63"/>
      <c r="AR988" s="63"/>
      <c r="AS988" s="63"/>
      <c r="AT988" s="63"/>
      <c r="AU988" s="63"/>
      <c r="AV988" s="63"/>
      <c r="AW988" s="63"/>
      <c r="AX988" s="63"/>
      <c r="AY988" s="63"/>
      <c r="AZ988" s="63"/>
      <c r="BA988" s="63"/>
      <c r="BB988" s="63"/>
      <c r="BC988" s="63"/>
      <c r="BD988" s="63"/>
      <c r="BE988" s="63"/>
      <c r="BF988" s="63"/>
      <c r="BG988" s="63"/>
      <c r="BH988" s="63"/>
      <c r="BI988" s="63"/>
      <c r="BJ988" s="63"/>
      <c r="BK988" s="63"/>
      <c r="BL988" s="63"/>
    </row>
    <row r="989" spans="1:64" ht="15.75" customHeight="1" x14ac:dyDescent="0.2">
      <c r="A989" s="63"/>
      <c r="B989" s="63"/>
      <c r="C989" s="63"/>
      <c r="D989" s="63"/>
      <c r="E989" s="63"/>
      <c r="F989" s="63"/>
      <c r="G989" s="63"/>
      <c r="H989" s="63"/>
      <c r="I989" s="63"/>
      <c r="J989" s="63"/>
      <c r="K989" s="63"/>
      <c r="L989" s="63"/>
      <c r="M989" s="63"/>
      <c r="N989" s="63"/>
      <c r="O989" s="63"/>
      <c r="P989" s="63"/>
      <c r="Q989" s="63"/>
      <c r="R989" s="63"/>
      <c r="S989" s="63"/>
      <c r="T989" s="63"/>
      <c r="U989" s="63"/>
      <c r="V989" s="63"/>
      <c r="W989" s="63"/>
      <c r="X989" s="63"/>
      <c r="Y989" s="63"/>
      <c r="Z989" s="63"/>
      <c r="AA989" s="63"/>
      <c r="AB989" s="63"/>
      <c r="AC989" s="63"/>
      <c r="AD989" s="63"/>
      <c r="AE989" s="63"/>
      <c r="AF989" s="63"/>
      <c r="AG989" s="63"/>
      <c r="AH989" s="63"/>
      <c r="AI989" s="63"/>
      <c r="AJ989" s="63"/>
      <c r="AK989" s="63"/>
      <c r="AL989" s="63"/>
      <c r="AM989" s="63"/>
      <c r="AN989" s="63"/>
      <c r="AO989" s="63"/>
      <c r="AP989" s="63"/>
      <c r="AQ989" s="63"/>
      <c r="AR989" s="63"/>
      <c r="AS989" s="63"/>
      <c r="AT989" s="63"/>
      <c r="AU989" s="63"/>
      <c r="AV989" s="63"/>
      <c r="AW989" s="63"/>
      <c r="AX989" s="63"/>
      <c r="AY989" s="63"/>
      <c r="AZ989" s="63"/>
      <c r="BA989" s="63"/>
      <c r="BB989" s="63"/>
      <c r="BC989" s="63"/>
      <c r="BD989" s="63"/>
      <c r="BE989" s="63"/>
      <c r="BF989" s="63"/>
      <c r="BG989" s="63"/>
      <c r="BH989" s="63"/>
      <c r="BI989" s="63"/>
      <c r="BJ989" s="63"/>
      <c r="BK989" s="63"/>
      <c r="BL989" s="63"/>
    </row>
    <row r="990" spans="1:64" ht="15.75" customHeight="1" x14ac:dyDescent="0.2">
      <c r="A990" s="63"/>
      <c r="B990" s="63"/>
      <c r="C990" s="63"/>
      <c r="D990" s="63"/>
      <c r="E990" s="63"/>
      <c r="F990" s="63"/>
      <c r="G990" s="63"/>
      <c r="H990" s="63"/>
      <c r="I990" s="63"/>
      <c r="J990" s="63"/>
      <c r="K990" s="63"/>
      <c r="L990" s="63"/>
      <c r="M990" s="63"/>
      <c r="N990" s="63"/>
      <c r="O990" s="63"/>
      <c r="P990" s="63"/>
      <c r="Q990" s="63"/>
      <c r="R990" s="63"/>
      <c r="S990" s="63"/>
      <c r="T990" s="63"/>
      <c r="U990" s="63"/>
      <c r="V990" s="63"/>
      <c r="W990" s="63"/>
      <c r="X990" s="63"/>
      <c r="Y990" s="63"/>
      <c r="Z990" s="63"/>
      <c r="AA990" s="63"/>
      <c r="AB990" s="63"/>
      <c r="AC990" s="63"/>
      <c r="AD990" s="63"/>
      <c r="AE990" s="63"/>
      <c r="AF990" s="63"/>
      <c r="AG990" s="63"/>
      <c r="AH990" s="63"/>
      <c r="AI990" s="63"/>
      <c r="AJ990" s="63"/>
      <c r="AK990" s="63"/>
      <c r="AL990" s="63"/>
      <c r="AM990" s="63"/>
      <c r="AN990" s="63"/>
      <c r="AO990" s="63"/>
      <c r="AP990" s="63"/>
      <c r="AQ990" s="63"/>
      <c r="AR990" s="63"/>
      <c r="AS990" s="63"/>
      <c r="AT990" s="63"/>
      <c r="AU990" s="63"/>
      <c r="AV990" s="63"/>
      <c r="AW990" s="63"/>
      <c r="AX990" s="63"/>
      <c r="AY990" s="63"/>
      <c r="AZ990" s="63"/>
      <c r="BA990" s="63"/>
      <c r="BB990" s="63"/>
      <c r="BC990" s="63"/>
      <c r="BD990" s="63"/>
      <c r="BE990" s="63"/>
      <c r="BF990" s="63"/>
      <c r="BG990" s="63"/>
      <c r="BH990" s="63"/>
      <c r="BI990" s="63"/>
      <c r="BJ990" s="63"/>
      <c r="BK990" s="63"/>
      <c r="BL990" s="63"/>
    </row>
    <row r="991" spans="1:64" ht="15.75" customHeight="1" x14ac:dyDescent="0.2">
      <c r="A991" s="63"/>
      <c r="B991" s="63"/>
      <c r="C991" s="63"/>
      <c r="D991" s="63"/>
      <c r="E991" s="63"/>
      <c r="F991" s="63"/>
      <c r="G991" s="63"/>
      <c r="H991" s="63"/>
      <c r="I991" s="63"/>
      <c r="J991" s="63"/>
      <c r="K991" s="63"/>
      <c r="L991" s="63"/>
      <c r="M991" s="63"/>
      <c r="N991" s="63"/>
      <c r="O991" s="63"/>
      <c r="P991" s="63"/>
      <c r="Q991" s="63"/>
      <c r="R991" s="63"/>
      <c r="S991" s="63"/>
      <c r="T991" s="63"/>
      <c r="U991" s="63"/>
      <c r="V991" s="63"/>
      <c r="W991" s="63"/>
      <c r="X991" s="63"/>
      <c r="Y991" s="63"/>
      <c r="Z991" s="63"/>
      <c r="AA991" s="63"/>
      <c r="AB991" s="63"/>
      <c r="AC991" s="63"/>
      <c r="AD991" s="63"/>
      <c r="AE991" s="63"/>
      <c r="AF991" s="63"/>
      <c r="AG991" s="63"/>
      <c r="AH991" s="63"/>
      <c r="AI991" s="63"/>
      <c r="AJ991" s="63"/>
      <c r="AK991" s="63"/>
      <c r="AL991" s="63"/>
      <c r="AM991" s="63"/>
      <c r="AN991" s="63"/>
      <c r="AO991" s="63"/>
      <c r="AP991" s="63"/>
      <c r="AQ991" s="63"/>
      <c r="AR991" s="63"/>
      <c r="AS991" s="63"/>
      <c r="AT991" s="63"/>
      <c r="AU991" s="63"/>
      <c r="AV991" s="63"/>
      <c r="AW991" s="63"/>
      <c r="AX991" s="63"/>
      <c r="AY991" s="63"/>
      <c r="AZ991" s="63"/>
      <c r="BA991" s="63"/>
      <c r="BB991" s="63"/>
      <c r="BC991" s="63"/>
      <c r="BD991" s="63"/>
      <c r="BE991" s="63"/>
      <c r="BF991" s="63"/>
      <c r="BG991" s="63"/>
      <c r="BH991" s="63"/>
      <c r="BI991" s="63"/>
      <c r="BJ991" s="63"/>
      <c r="BK991" s="63"/>
      <c r="BL991" s="63"/>
    </row>
    <row r="992" spans="1:64" ht="15.75" customHeight="1" x14ac:dyDescent="0.2">
      <c r="A992" s="63"/>
      <c r="B992" s="63"/>
      <c r="C992" s="63"/>
      <c r="D992" s="63"/>
      <c r="E992" s="63"/>
      <c r="F992" s="63"/>
      <c r="G992" s="63"/>
      <c r="H992" s="63"/>
      <c r="I992" s="63"/>
      <c r="J992" s="63"/>
      <c r="K992" s="63"/>
      <c r="L992" s="63"/>
      <c r="M992" s="63"/>
      <c r="N992" s="63"/>
      <c r="O992" s="63"/>
      <c r="P992" s="63"/>
      <c r="Q992" s="63"/>
      <c r="R992" s="63"/>
      <c r="S992" s="63"/>
      <c r="T992" s="63"/>
      <c r="U992" s="63"/>
      <c r="V992" s="63"/>
      <c r="W992" s="63"/>
      <c r="X992" s="63"/>
      <c r="Y992" s="63"/>
      <c r="Z992" s="63"/>
      <c r="AA992" s="63"/>
      <c r="AB992" s="63"/>
      <c r="AC992" s="63"/>
      <c r="AD992" s="63"/>
      <c r="AE992" s="63"/>
      <c r="AF992" s="63"/>
      <c r="AG992" s="63"/>
      <c r="AH992" s="63"/>
      <c r="AI992" s="63"/>
      <c r="AJ992" s="63"/>
      <c r="AK992" s="63"/>
      <c r="AL992" s="63"/>
      <c r="AM992" s="63"/>
      <c r="AN992" s="63"/>
      <c r="AO992" s="63"/>
      <c r="AP992" s="63"/>
      <c r="AQ992" s="63"/>
      <c r="AR992" s="63"/>
      <c r="AS992" s="63"/>
      <c r="AT992" s="63"/>
      <c r="AU992" s="63"/>
      <c r="AV992" s="63"/>
      <c r="AW992" s="63"/>
      <c r="AX992" s="63"/>
      <c r="AY992" s="63"/>
      <c r="AZ992" s="63"/>
      <c r="BA992" s="63"/>
      <c r="BB992" s="63"/>
      <c r="BC992" s="63"/>
      <c r="BD992" s="63"/>
      <c r="BE992" s="63"/>
      <c r="BF992" s="63"/>
      <c r="BG992" s="63"/>
      <c r="BH992" s="63"/>
      <c r="BI992" s="63"/>
      <c r="BJ992" s="63"/>
      <c r="BK992" s="63"/>
      <c r="BL992" s="63"/>
    </row>
    <row r="993" spans="1:64" ht="15.75" customHeight="1" x14ac:dyDescent="0.2">
      <c r="A993" s="63"/>
      <c r="B993" s="63"/>
      <c r="C993" s="63"/>
      <c r="D993" s="63"/>
      <c r="E993" s="63"/>
      <c r="F993" s="63"/>
      <c r="G993" s="63"/>
      <c r="H993" s="63"/>
      <c r="I993" s="63"/>
      <c r="J993" s="63"/>
      <c r="K993" s="63"/>
      <c r="L993" s="63"/>
      <c r="M993" s="63"/>
      <c r="N993" s="63"/>
      <c r="O993" s="63"/>
      <c r="P993" s="63"/>
      <c r="Q993" s="63"/>
      <c r="R993" s="63"/>
      <c r="S993" s="63"/>
      <c r="T993" s="63"/>
      <c r="U993" s="63"/>
      <c r="V993" s="63"/>
      <c r="W993" s="63"/>
      <c r="X993" s="63"/>
      <c r="Y993" s="63"/>
      <c r="Z993" s="63"/>
      <c r="AA993" s="63"/>
      <c r="AB993" s="63"/>
      <c r="AC993" s="63"/>
      <c r="AD993" s="63"/>
      <c r="AE993" s="63"/>
      <c r="AF993" s="63"/>
      <c r="AG993" s="63"/>
      <c r="AH993" s="63"/>
      <c r="AI993" s="63"/>
      <c r="AJ993" s="63"/>
      <c r="AK993" s="63"/>
      <c r="AL993" s="63"/>
      <c r="AM993" s="63"/>
      <c r="AN993" s="63"/>
      <c r="AO993" s="63"/>
      <c r="AP993" s="63"/>
      <c r="AQ993" s="63"/>
      <c r="AR993" s="63"/>
      <c r="AS993" s="63"/>
      <c r="AT993" s="63"/>
      <c r="AU993" s="63"/>
      <c r="AV993" s="63"/>
      <c r="AW993" s="63"/>
      <c r="AX993" s="63"/>
      <c r="AY993" s="63"/>
      <c r="AZ993" s="63"/>
      <c r="BA993" s="63"/>
      <c r="BB993" s="63"/>
      <c r="BC993" s="63"/>
      <c r="BD993" s="63"/>
      <c r="BE993" s="63"/>
      <c r="BF993" s="63"/>
      <c r="BG993" s="63"/>
      <c r="BH993" s="63"/>
      <c r="BI993" s="63"/>
      <c r="BJ993" s="63"/>
      <c r="BK993" s="63"/>
      <c r="BL993" s="63"/>
    </row>
    <row r="994" spans="1:64" ht="15.75" customHeight="1" x14ac:dyDescent="0.2">
      <c r="A994" s="63"/>
      <c r="B994" s="63"/>
      <c r="C994" s="63"/>
      <c r="D994" s="63"/>
      <c r="E994" s="63"/>
      <c r="F994" s="63"/>
      <c r="G994" s="63"/>
      <c r="H994" s="63"/>
      <c r="I994" s="63"/>
      <c r="J994" s="63"/>
      <c r="K994" s="63"/>
      <c r="L994" s="63"/>
      <c r="M994" s="63"/>
      <c r="N994" s="63"/>
      <c r="O994" s="63"/>
      <c r="P994" s="63"/>
      <c r="Q994" s="63"/>
      <c r="R994" s="63"/>
      <c r="S994" s="63"/>
      <c r="T994" s="63"/>
      <c r="U994" s="63"/>
      <c r="V994" s="63"/>
      <c r="W994" s="63"/>
      <c r="X994" s="63"/>
      <c r="Y994" s="63"/>
      <c r="Z994" s="63"/>
      <c r="AA994" s="63"/>
      <c r="AB994" s="63"/>
      <c r="AC994" s="63"/>
      <c r="AD994" s="63"/>
      <c r="AE994" s="63"/>
      <c r="AF994" s="63"/>
      <c r="AG994" s="63"/>
      <c r="AH994" s="63"/>
      <c r="AI994" s="63"/>
      <c r="AJ994" s="63"/>
      <c r="AK994" s="63"/>
      <c r="AL994" s="63"/>
      <c r="AM994" s="63"/>
      <c r="AN994" s="63"/>
      <c r="AO994" s="63"/>
      <c r="AP994" s="63"/>
      <c r="AQ994" s="63"/>
      <c r="AR994" s="63"/>
      <c r="AS994" s="63"/>
      <c r="AT994" s="63"/>
      <c r="AU994" s="63"/>
      <c r="AV994" s="63"/>
      <c r="AW994" s="63"/>
      <c r="AX994" s="63"/>
      <c r="AY994" s="63"/>
      <c r="AZ994" s="63"/>
      <c r="BA994" s="63"/>
      <c r="BB994" s="63"/>
      <c r="BC994" s="63"/>
      <c r="BD994" s="63"/>
      <c r="BE994" s="63"/>
      <c r="BF994" s="63"/>
      <c r="BG994" s="63"/>
      <c r="BH994" s="63"/>
      <c r="BI994" s="63"/>
      <c r="BJ994" s="63"/>
      <c r="BK994" s="63"/>
      <c r="BL994" s="63"/>
    </row>
    <row r="995" spans="1:64" ht="15.75" customHeight="1" x14ac:dyDescent="0.2">
      <c r="A995" s="63"/>
      <c r="B995" s="63"/>
      <c r="C995" s="63"/>
      <c r="D995" s="63"/>
      <c r="E995" s="63"/>
      <c r="F995" s="63"/>
      <c r="G995" s="63"/>
      <c r="H995" s="63"/>
      <c r="I995" s="63"/>
      <c r="J995" s="63"/>
      <c r="K995" s="63"/>
      <c r="L995" s="63"/>
      <c r="M995" s="63"/>
      <c r="N995" s="63"/>
      <c r="O995" s="63"/>
      <c r="P995" s="63"/>
      <c r="Q995" s="63"/>
      <c r="R995" s="63"/>
      <c r="S995" s="63"/>
      <c r="T995" s="63"/>
      <c r="U995" s="63"/>
      <c r="V995" s="63"/>
      <c r="W995" s="63"/>
      <c r="X995" s="63"/>
      <c r="Y995" s="63"/>
      <c r="Z995" s="63"/>
      <c r="AA995" s="63"/>
      <c r="AB995" s="63"/>
      <c r="AC995" s="63"/>
      <c r="AD995" s="63"/>
      <c r="AE995" s="63"/>
      <c r="AF995" s="63"/>
      <c r="AG995" s="63"/>
      <c r="AH995" s="63"/>
      <c r="AI995" s="63"/>
      <c r="AJ995" s="63"/>
      <c r="AK995" s="63"/>
      <c r="AL995" s="63"/>
      <c r="AM995" s="63"/>
      <c r="AN995" s="63"/>
      <c r="AO995" s="63"/>
      <c r="AP995" s="63"/>
      <c r="AQ995" s="63"/>
      <c r="AR995" s="63"/>
      <c r="AS995" s="63"/>
      <c r="AT995" s="63"/>
      <c r="AU995" s="63"/>
      <c r="AV995" s="63"/>
      <c r="AW995" s="63"/>
      <c r="AX995" s="63"/>
      <c r="AY995" s="63"/>
      <c r="AZ995" s="63"/>
      <c r="BA995" s="63"/>
      <c r="BB995" s="63"/>
      <c r="BC995" s="63"/>
      <c r="BD995" s="63"/>
      <c r="BE995" s="63"/>
      <c r="BF995" s="63"/>
      <c r="BG995" s="63"/>
      <c r="BH995" s="63"/>
      <c r="BI995" s="63"/>
      <c r="BJ995" s="63"/>
      <c r="BK995" s="63"/>
      <c r="BL995" s="63"/>
    </row>
    <row r="996" spans="1:64" ht="15.75" customHeight="1" x14ac:dyDescent="0.2">
      <c r="A996" s="63"/>
      <c r="B996" s="63"/>
      <c r="C996" s="63"/>
      <c r="D996" s="63"/>
      <c r="E996" s="63"/>
      <c r="F996" s="63"/>
      <c r="G996" s="63"/>
      <c r="H996" s="63"/>
      <c r="I996" s="63"/>
      <c r="J996" s="63"/>
      <c r="K996" s="63"/>
      <c r="L996" s="63"/>
      <c r="M996" s="63"/>
      <c r="N996" s="63"/>
      <c r="O996" s="63"/>
      <c r="P996" s="63"/>
      <c r="Q996" s="63"/>
      <c r="R996" s="63"/>
      <c r="S996" s="63"/>
      <c r="T996" s="63"/>
      <c r="U996" s="63"/>
      <c r="V996" s="63"/>
      <c r="W996" s="63"/>
      <c r="X996" s="63"/>
      <c r="Y996" s="63"/>
      <c r="Z996" s="63"/>
      <c r="AA996" s="63"/>
      <c r="AB996" s="63"/>
      <c r="AC996" s="63"/>
      <c r="AD996" s="63"/>
      <c r="AE996" s="63"/>
      <c r="AF996" s="63"/>
      <c r="AG996" s="63"/>
      <c r="AH996" s="63"/>
      <c r="AI996" s="63"/>
      <c r="AJ996" s="63"/>
      <c r="AK996" s="63"/>
      <c r="AL996" s="63"/>
      <c r="AM996" s="63"/>
      <c r="AN996" s="63"/>
      <c r="AO996" s="63"/>
      <c r="AP996" s="63"/>
      <c r="AQ996" s="63"/>
      <c r="AR996" s="63"/>
      <c r="AS996" s="63"/>
      <c r="AT996" s="63"/>
      <c r="AU996" s="63"/>
      <c r="AV996" s="63"/>
      <c r="AW996" s="63"/>
      <c r="AX996" s="63"/>
      <c r="AY996" s="63"/>
      <c r="AZ996" s="63"/>
      <c r="BA996" s="63"/>
      <c r="BB996" s="63"/>
      <c r="BC996" s="63"/>
      <c r="BD996" s="63"/>
      <c r="BE996" s="63"/>
      <c r="BF996" s="63"/>
      <c r="BG996" s="63"/>
      <c r="BH996" s="63"/>
      <c r="BI996" s="63"/>
      <c r="BJ996" s="63"/>
      <c r="BK996" s="63"/>
      <c r="BL996" s="63"/>
    </row>
    <row r="997" spans="1:64" ht="15.75" customHeight="1" x14ac:dyDescent="0.2">
      <c r="A997" s="63"/>
      <c r="B997" s="63"/>
      <c r="C997" s="63"/>
      <c r="D997" s="63"/>
      <c r="E997" s="63"/>
      <c r="F997" s="63"/>
      <c r="G997" s="63"/>
      <c r="H997" s="63"/>
      <c r="I997" s="63"/>
      <c r="J997" s="63"/>
      <c r="K997" s="63"/>
      <c r="L997" s="63"/>
      <c r="M997" s="63"/>
      <c r="N997" s="63"/>
      <c r="O997" s="63"/>
      <c r="P997" s="63"/>
      <c r="Q997" s="63"/>
      <c r="R997" s="63"/>
      <c r="S997" s="63"/>
      <c r="T997" s="63"/>
      <c r="U997" s="63"/>
      <c r="V997" s="63"/>
      <c r="W997" s="63"/>
      <c r="X997" s="63"/>
      <c r="Y997" s="63"/>
      <c r="Z997" s="63"/>
      <c r="AA997" s="63"/>
      <c r="AB997" s="63"/>
      <c r="AC997" s="63"/>
      <c r="AD997" s="63"/>
      <c r="AE997" s="63"/>
      <c r="AF997" s="63"/>
      <c r="AG997" s="63"/>
      <c r="AH997" s="63"/>
      <c r="AI997" s="63"/>
      <c r="AJ997" s="63"/>
      <c r="AK997" s="63"/>
      <c r="AL997" s="63"/>
      <c r="AM997" s="63"/>
      <c r="AN997" s="63"/>
      <c r="AO997" s="63"/>
      <c r="AP997" s="63"/>
      <c r="AQ997" s="63"/>
      <c r="AR997" s="63"/>
      <c r="AS997" s="63"/>
      <c r="AT997" s="63"/>
      <c r="AU997" s="63"/>
      <c r="AV997" s="63"/>
      <c r="AW997" s="63"/>
      <c r="AX997" s="63"/>
      <c r="AY997" s="63"/>
      <c r="AZ997" s="63"/>
      <c r="BA997" s="63"/>
      <c r="BB997" s="63"/>
      <c r="BC997" s="63"/>
      <c r="BD997" s="63"/>
      <c r="BE997" s="63"/>
      <c r="BF997" s="63"/>
      <c r="BG997" s="63"/>
      <c r="BH997" s="63"/>
      <c r="BI997" s="63"/>
      <c r="BJ997" s="63"/>
      <c r="BK997" s="63"/>
      <c r="BL997" s="63"/>
    </row>
    <row r="998" spans="1:64" ht="15.75" customHeight="1" x14ac:dyDescent="0.2">
      <c r="A998" s="63"/>
      <c r="B998" s="63"/>
      <c r="C998" s="63"/>
      <c r="D998" s="63"/>
      <c r="E998" s="63"/>
      <c r="F998" s="63"/>
      <c r="G998" s="63"/>
      <c r="H998" s="63"/>
      <c r="I998" s="63"/>
      <c r="J998" s="63"/>
      <c r="K998" s="63"/>
      <c r="L998" s="63"/>
      <c r="M998" s="63"/>
      <c r="N998" s="63"/>
      <c r="O998" s="63"/>
      <c r="P998" s="63"/>
      <c r="Q998" s="63"/>
      <c r="R998" s="63"/>
      <c r="S998" s="63"/>
      <c r="T998" s="63"/>
      <c r="U998" s="63"/>
      <c r="V998" s="63"/>
      <c r="W998" s="63"/>
      <c r="X998" s="63"/>
      <c r="Y998" s="63"/>
      <c r="Z998" s="63"/>
      <c r="AA998" s="63"/>
      <c r="AB998" s="63"/>
      <c r="AC998" s="63"/>
      <c r="AD998" s="63"/>
      <c r="AE998" s="63"/>
      <c r="AF998" s="63"/>
      <c r="AG998" s="63"/>
      <c r="AH998" s="63"/>
      <c r="AI998" s="63"/>
      <c r="AJ998" s="63"/>
      <c r="AK998" s="63"/>
      <c r="AL998" s="63"/>
      <c r="AM998" s="63"/>
      <c r="AN998" s="63"/>
      <c r="AO998" s="63"/>
      <c r="AP998" s="63"/>
      <c r="AQ998" s="63"/>
      <c r="AR998" s="63"/>
      <c r="AS998" s="63"/>
      <c r="AT998" s="63"/>
      <c r="AU998" s="63"/>
      <c r="AV998" s="63"/>
      <c r="AW998" s="63"/>
      <c r="AX998" s="63"/>
      <c r="AY998" s="63"/>
      <c r="AZ998" s="63"/>
      <c r="BA998" s="63"/>
      <c r="BB998" s="63"/>
      <c r="BC998" s="63"/>
      <c r="BD998" s="63"/>
      <c r="BE998" s="63"/>
      <c r="BF998" s="63"/>
      <c r="BG998" s="63"/>
      <c r="BH998" s="63"/>
      <c r="BI998" s="63"/>
      <c r="BJ998" s="63"/>
      <c r="BK998" s="63"/>
      <c r="BL998" s="63"/>
    </row>
    <row r="999" spans="1:64" ht="15.75" customHeight="1" x14ac:dyDescent="0.2">
      <c r="A999" s="63"/>
      <c r="B999" s="63"/>
      <c r="C999" s="63"/>
      <c r="D999" s="63"/>
      <c r="E999" s="63"/>
      <c r="F999" s="63"/>
      <c r="G999" s="63"/>
      <c r="H999" s="63"/>
      <c r="I999" s="63"/>
      <c r="J999" s="63"/>
      <c r="K999" s="63"/>
      <c r="L999" s="63"/>
      <c r="M999" s="63"/>
      <c r="N999" s="63"/>
      <c r="O999" s="63"/>
      <c r="P999" s="63"/>
      <c r="Q999" s="63"/>
      <c r="R999" s="63"/>
      <c r="S999" s="63"/>
      <c r="T999" s="63"/>
      <c r="U999" s="63"/>
      <c r="V999" s="63"/>
      <c r="W999" s="63"/>
      <c r="X999" s="63"/>
      <c r="Y999" s="63"/>
      <c r="Z999" s="63"/>
      <c r="AA999" s="63"/>
      <c r="AB999" s="63"/>
      <c r="AC999" s="63"/>
      <c r="AD999" s="63"/>
      <c r="AE999" s="63"/>
      <c r="AF999" s="63"/>
      <c r="AG999" s="63"/>
      <c r="AH999" s="63"/>
      <c r="AI999" s="63"/>
      <c r="AJ999" s="63"/>
      <c r="AK999" s="63"/>
      <c r="AL999" s="63"/>
      <c r="AM999" s="63"/>
      <c r="AN999" s="63"/>
      <c r="AO999" s="63"/>
      <c r="AP999" s="63"/>
      <c r="AQ999" s="63"/>
      <c r="AR999" s="63"/>
      <c r="AS999" s="63"/>
      <c r="AT999" s="63"/>
      <c r="AU999" s="63"/>
      <c r="AV999" s="63"/>
      <c r="AW999" s="63"/>
      <c r="AX999" s="63"/>
      <c r="AY999" s="63"/>
      <c r="AZ999" s="63"/>
      <c r="BA999" s="63"/>
      <c r="BB999" s="63"/>
      <c r="BC999" s="63"/>
      <c r="BD999" s="63"/>
      <c r="BE999" s="63"/>
      <c r="BF999" s="63"/>
      <c r="BG999" s="63"/>
      <c r="BH999" s="63"/>
      <c r="BI999" s="63"/>
      <c r="BJ999" s="63"/>
      <c r="BK999" s="63"/>
      <c r="BL999" s="63"/>
    </row>
    <row r="1000" spans="1:64" ht="15.75" customHeight="1" x14ac:dyDescent="0.2">
      <c r="A1000" s="63"/>
      <c r="B1000" s="63"/>
      <c r="C1000" s="63"/>
      <c r="D1000" s="63"/>
      <c r="E1000" s="63"/>
      <c r="F1000" s="63"/>
      <c r="G1000" s="63"/>
      <c r="H1000" s="63"/>
      <c r="I1000" s="63"/>
      <c r="J1000" s="63"/>
      <c r="K1000" s="63"/>
      <c r="L1000" s="63"/>
      <c r="M1000" s="63"/>
      <c r="N1000" s="63"/>
      <c r="O1000" s="63"/>
      <c r="P1000" s="63"/>
      <c r="Q1000" s="63"/>
      <c r="R1000" s="63"/>
      <c r="S1000" s="63"/>
      <c r="T1000" s="63"/>
      <c r="U1000" s="63"/>
      <c r="V1000" s="63"/>
      <c r="W1000" s="63"/>
      <c r="X1000" s="63"/>
      <c r="Y1000" s="63"/>
      <c r="Z1000" s="63"/>
      <c r="AA1000" s="63"/>
      <c r="AB1000" s="63"/>
      <c r="AC1000" s="63"/>
      <c r="AD1000" s="63"/>
      <c r="AE1000" s="63"/>
      <c r="AF1000" s="63"/>
      <c r="AG1000" s="63"/>
      <c r="AH1000" s="63"/>
      <c r="AI1000" s="63"/>
      <c r="AJ1000" s="63"/>
      <c r="AK1000" s="63"/>
      <c r="AL1000" s="63"/>
      <c r="AM1000" s="63"/>
      <c r="AN1000" s="63"/>
      <c r="AO1000" s="63"/>
      <c r="AP1000" s="63"/>
      <c r="AQ1000" s="63"/>
      <c r="AR1000" s="63"/>
      <c r="AS1000" s="63"/>
      <c r="AT1000" s="63"/>
      <c r="AU1000" s="63"/>
      <c r="AV1000" s="63"/>
      <c r="AW1000" s="63"/>
      <c r="AX1000" s="63"/>
      <c r="AY1000" s="63"/>
      <c r="AZ1000" s="63"/>
      <c r="BA1000" s="63"/>
      <c r="BB1000" s="63"/>
      <c r="BC1000" s="63"/>
      <c r="BD1000" s="63"/>
      <c r="BE1000" s="63"/>
      <c r="BF1000" s="63"/>
      <c r="BG1000" s="63"/>
      <c r="BH1000" s="63"/>
      <c r="BI1000" s="63"/>
      <c r="BJ1000" s="63"/>
      <c r="BK1000" s="63"/>
      <c r="BL1000" s="63"/>
    </row>
    <row r="1001" spans="1:64" ht="15.75" customHeight="1" x14ac:dyDescent="0.2">
      <c r="A1001" s="63"/>
      <c r="B1001" s="63"/>
      <c r="C1001" s="63"/>
      <c r="D1001" s="63"/>
      <c r="E1001" s="63"/>
      <c r="F1001" s="63"/>
      <c r="G1001" s="63"/>
      <c r="H1001" s="63"/>
      <c r="I1001" s="63"/>
      <c r="J1001" s="63"/>
      <c r="K1001" s="63"/>
      <c r="L1001" s="63"/>
      <c r="M1001" s="63"/>
      <c r="N1001" s="63"/>
      <c r="O1001" s="63"/>
      <c r="P1001" s="63"/>
      <c r="Q1001" s="63"/>
      <c r="R1001" s="63"/>
      <c r="S1001" s="63"/>
      <c r="T1001" s="63"/>
      <c r="U1001" s="63"/>
      <c r="V1001" s="63"/>
      <c r="W1001" s="63"/>
      <c r="X1001" s="63"/>
      <c r="Y1001" s="63"/>
      <c r="Z1001" s="63"/>
      <c r="AA1001" s="63"/>
      <c r="AB1001" s="63"/>
      <c r="AC1001" s="63"/>
      <c r="AD1001" s="63"/>
      <c r="AE1001" s="63"/>
      <c r="AF1001" s="63"/>
      <c r="AG1001" s="63"/>
      <c r="AH1001" s="63"/>
      <c r="AI1001" s="63"/>
      <c r="AJ1001" s="63"/>
      <c r="AK1001" s="63"/>
      <c r="AL1001" s="63"/>
      <c r="AM1001" s="63"/>
      <c r="AN1001" s="63"/>
      <c r="AO1001" s="63"/>
      <c r="AP1001" s="63"/>
      <c r="AQ1001" s="63"/>
      <c r="AR1001" s="63"/>
      <c r="AS1001" s="63"/>
      <c r="AT1001" s="63"/>
      <c r="AU1001" s="63"/>
      <c r="AV1001" s="63"/>
      <c r="AW1001" s="63"/>
      <c r="AX1001" s="63"/>
      <c r="AY1001" s="63"/>
      <c r="AZ1001" s="63"/>
      <c r="BA1001" s="63"/>
      <c r="BB1001" s="63"/>
      <c r="BC1001" s="63"/>
      <c r="BD1001" s="63"/>
      <c r="BE1001" s="63"/>
      <c r="BF1001" s="63"/>
      <c r="BG1001" s="63"/>
      <c r="BH1001" s="63"/>
      <c r="BI1001" s="63"/>
      <c r="BJ1001" s="63"/>
      <c r="BK1001" s="63"/>
      <c r="BL1001" s="63"/>
    </row>
    <row r="1002" spans="1:64" ht="15.75" customHeight="1" x14ac:dyDescent="0.2">
      <c r="A1002" s="63"/>
      <c r="B1002" s="63"/>
      <c r="C1002" s="63"/>
      <c r="D1002" s="63"/>
      <c r="E1002" s="63"/>
      <c r="F1002" s="63"/>
      <c r="G1002" s="63"/>
      <c r="H1002" s="63"/>
      <c r="I1002" s="63"/>
      <c r="J1002" s="63"/>
      <c r="K1002" s="63"/>
      <c r="L1002" s="63"/>
      <c r="M1002" s="63"/>
      <c r="N1002" s="63"/>
      <c r="O1002" s="63"/>
      <c r="P1002" s="63"/>
      <c r="Q1002" s="63"/>
      <c r="R1002" s="63"/>
      <c r="S1002" s="63"/>
      <c r="T1002" s="63"/>
      <c r="U1002" s="63"/>
      <c r="V1002" s="63"/>
      <c r="W1002" s="63"/>
      <c r="X1002" s="63"/>
      <c r="Y1002" s="63"/>
      <c r="Z1002" s="63"/>
      <c r="AA1002" s="63"/>
      <c r="AB1002" s="63"/>
      <c r="AC1002" s="63"/>
      <c r="AD1002" s="63"/>
      <c r="AE1002" s="63"/>
      <c r="AF1002" s="63"/>
      <c r="AG1002" s="63"/>
      <c r="AH1002" s="63"/>
      <c r="AI1002" s="63"/>
      <c r="AJ1002" s="63"/>
      <c r="AK1002" s="63"/>
      <c r="AL1002" s="63"/>
      <c r="AM1002" s="63"/>
      <c r="AN1002" s="63"/>
      <c r="AO1002" s="63"/>
      <c r="AP1002" s="63"/>
      <c r="AQ1002" s="63"/>
      <c r="AR1002" s="63"/>
      <c r="AS1002" s="63"/>
      <c r="AT1002" s="63"/>
      <c r="AU1002" s="63"/>
      <c r="AV1002" s="63"/>
      <c r="AW1002" s="63"/>
      <c r="AX1002" s="63"/>
      <c r="AY1002" s="63"/>
      <c r="AZ1002" s="63"/>
      <c r="BA1002" s="63"/>
      <c r="BB1002" s="63"/>
      <c r="BC1002" s="63"/>
      <c r="BD1002" s="63"/>
      <c r="BE1002" s="63"/>
      <c r="BF1002" s="63"/>
      <c r="BG1002" s="63"/>
      <c r="BH1002" s="63"/>
      <c r="BI1002" s="63"/>
      <c r="BJ1002" s="63"/>
      <c r="BK1002" s="63"/>
      <c r="BL1002" s="63"/>
    </row>
    <row r="1003" spans="1:64" ht="15.75" customHeight="1" x14ac:dyDescent="0.2">
      <c r="A1003" s="63"/>
      <c r="B1003" s="63"/>
      <c r="C1003" s="63"/>
      <c r="D1003" s="63"/>
      <c r="E1003" s="63"/>
      <c r="F1003" s="63"/>
      <c r="G1003" s="63"/>
      <c r="H1003" s="63"/>
      <c r="I1003" s="63"/>
      <c r="J1003" s="63"/>
      <c r="K1003" s="63"/>
      <c r="L1003" s="63"/>
      <c r="M1003" s="63"/>
      <c r="N1003" s="63"/>
      <c r="O1003" s="63"/>
      <c r="P1003" s="63"/>
      <c r="Q1003" s="63"/>
      <c r="R1003" s="63"/>
      <c r="S1003" s="63"/>
      <c r="T1003" s="63"/>
      <c r="U1003" s="63"/>
      <c r="V1003" s="63"/>
      <c r="W1003" s="63"/>
      <c r="X1003" s="63"/>
      <c r="Y1003" s="63"/>
      <c r="Z1003" s="63"/>
      <c r="AA1003" s="63"/>
      <c r="AB1003" s="63"/>
      <c r="AC1003" s="63"/>
      <c r="AD1003" s="63"/>
      <c r="AE1003" s="63"/>
      <c r="AF1003" s="63"/>
      <c r="AG1003" s="63"/>
      <c r="AH1003" s="63"/>
      <c r="AI1003" s="63"/>
      <c r="AJ1003" s="63"/>
      <c r="AK1003" s="63"/>
      <c r="AL1003" s="63"/>
      <c r="AM1003" s="63"/>
      <c r="AN1003" s="63"/>
      <c r="AO1003" s="63"/>
      <c r="AP1003" s="63"/>
      <c r="AQ1003" s="63"/>
      <c r="AR1003" s="63"/>
      <c r="AS1003" s="63"/>
      <c r="AT1003" s="63"/>
      <c r="AU1003" s="63"/>
      <c r="AV1003" s="63"/>
      <c r="AW1003" s="63"/>
      <c r="AX1003" s="63"/>
      <c r="AY1003" s="63"/>
      <c r="AZ1003" s="63"/>
      <c r="BA1003" s="63"/>
      <c r="BB1003" s="63"/>
      <c r="BC1003" s="63"/>
      <c r="BD1003" s="63"/>
      <c r="BE1003" s="63"/>
      <c r="BF1003" s="63"/>
      <c r="BG1003" s="63"/>
      <c r="BH1003" s="63"/>
      <c r="BI1003" s="63"/>
      <c r="BJ1003" s="63"/>
      <c r="BK1003" s="63"/>
      <c r="BL1003" s="63"/>
    </row>
    <row r="1004" spans="1:64" ht="15.75" customHeight="1" x14ac:dyDescent="0.2">
      <c r="A1004" s="63"/>
      <c r="B1004" s="63"/>
      <c r="C1004" s="63"/>
      <c r="D1004" s="63"/>
      <c r="E1004" s="63"/>
      <c r="F1004" s="63"/>
      <c r="G1004" s="63"/>
      <c r="H1004" s="63"/>
      <c r="I1004" s="63"/>
      <c r="J1004" s="63"/>
      <c r="K1004" s="63"/>
      <c r="L1004" s="63"/>
      <c r="M1004" s="63"/>
      <c r="N1004" s="63"/>
      <c r="O1004" s="63"/>
      <c r="P1004" s="63"/>
      <c r="Q1004" s="63"/>
      <c r="R1004" s="63"/>
      <c r="S1004" s="63"/>
      <c r="T1004" s="63"/>
      <c r="U1004" s="63"/>
      <c r="V1004" s="63"/>
      <c r="W1004" s="63"/>
      <c r="X1004" s="63"/>
      <c r="Y1004" s="63"/>
      <c r="Z1004" s="63"/>
      <c r="AA1004" s="63"/>
      <c r="AB1004" s="63"/>
      <c r="AC1004" s="63"/>
      <c r="AD1004" s="63"/>
      <c r="AE1004" s="63"/>
      <c r="AF1004" s="63"/>
      <c r="AG1004" s="63"/>
      <c r="AH1004" s="63"/>
      <c r="AI1004" s="63"/>
      <c r="AJ1004" s="63"/>
      <c r="AK1004" s="63"/>
      <c r="AL1004" s="63"/>
      <c r="AM1004" s="63"/>
      <c r="AN1004" s="63"/>
      <c r="AO1004" s="63"/>
      <c r="AP1004" s="63"/>
      <c r="AQ1004" s="63"/>
      <c r="AR1004" s="63"/>
      <c r="AS1004" s="63"/>
      <c r="AT1004" s="63"/>
      <c r="AU1004" s="63"/>
      <c r="AV1004" s="63"/>
      <c r="AW1004" s="63"/>
      <c r="AX1004" s="63"/>
      <c r="AY1004" s="63"/>
      <c r="AZ1004" s="63"/>
      <c r="BA1004" s="63"/>
      <c r="BB1004" s="63"/>
      <c r="BC1004" s="63"/>
      <c r="BD1004" s="63"/>
      <c r="BE1004" s="63"/>
      <c r="BF1004" s="63"/>
      <c r="BG1004" s="63"/>
      <c r="BH1004" s="63"/>
      <c r="BI1004" s="63"/>
      <c r="BJ1004" s="63"/>
      <c r="BK1004" s="63"/>
      <c r="BL1004" s="63"/>
    </row>
    <row r="1005" spans="1:64" ht="15.75" customHeight="1" x14ac:dyDescent="0.2">
      <c r="A1005" s="63"/>
      <c r="B1005" s="63"/>
      <c r="C1005" s="63"/>
      <c r="D1005" s="63"/>
      <c r="E1005" s="63"/>
      <c r="F1005" s="63"/>
      <c r="G1005" s="63"/>
      <c r="H1005" s="63"/>
      <c r="I1005" s="63"/>
      <c r="J1005" s="63"/>
      <c r="K1005" s="63"/>
      <c r="L1005" s="63"/>
      <c r="M1005" s="63"/>
      <c r="N1005" s="63"/>
      <c r="O1005" s="63"/>
      <c r="P1005" s="63"/>
      <c r="Q1005" s="63"/>
      <c r="R1005" s="63"/>
      <c r="S1005" s="63"/>
      <c r="T1005" s="63"/>
      <c r="U1005" s="63"/>
      <c r="V1005" s="63"/>
      <c r="W1005" s="63"/>
      <c r="X1005" s="63"/>
      <c r="Y1005" s="63"/>
      <c r="Z1005" s="63"/>
      <c r="AA1005" s="63"/>
      <c r="AB1005" s="63"/>
      <c r="AC1005" s="63"/>
      <c r="AD1005" s="63"/>
      <c r="AE1005" s="63"/>
      <c r="AF1005" s="63"/>
      <c r="AG1005" s="63"/>
      <c r="AH1005" s="63"/>
      <c r="AI1005" s="63"/>
      <c r="AJ1005" s="63"/>
      <c r="AK1005" s="63"/>
      <c r="AL1005" s="63"/>
      <c r="AM1005" s="63"/>
      <c r="AN1005" s="63"/>
      <c r="AO1005" s="63"/>
      <c r="AP1005" s="63"/>
      <c r="AQ1005" s="63"/>
      <c r="AR1005" s="63"/>
      <c r="AS1005" s="63"/>
      <c r="AT1005" s="63"/>
      <c r="AU1005" s="63"/>
      <c r="AV1005" s="63"/>
      <c r="AW1005" s="63"/>
      <c r="AX1005" s="63"/>
      <c r="AY1005" s="63"/>
      <c r="AZ1005" s="63"/>
      <c r="BA1005" s="63"/>
      <c r="BB1005" s="63"/>
      <c r="BC1005" s="63"/>
      <c r="BD1005" s="63"/>
      <c r="BE1005" s="63"/>
      <c r="BF1005" s="63"/>
      <c r="BG1005" s="63"/>
      <c r="BH1005" s="63"/>
      <c r="BI1005" s="63"/>
      <c r="BJ1005" s="63"/>
      <c r="BK1005" s="63"/>
      <c r="BL1005" s="63"/>
    </row>
    <row r="1006" spans="1:64" ht="15.75" customHeight="1" x14ac:dyDescent="0.2">
      <c r="A1006" s="63"/>
      <c r="B1006" s="63"/>
      <c r="C1006" s="63"/>
      <c r="D1006" s="63"/>
      <c r="E1006" s="63"/>
      <c r="F1006" s="63"/>
      <c r="G1006" s="63"/>
      <c r="H1006" s="63"/>
      <c r="I1006" s="63"/>
      <c r="J1006" s="63"/>
      <c r="K1006" s="63"/>
      <c r="L1006" s="63"/>
      <c r="M1006" s="63"/>
      <c r="N1006" s="63"/>
      <c r="O1006" s="63"/>
      <c r="P1006" s="63"/>
      <c r="Q1006" s="63"/>
      <c r="R1006" s="63"/>
      <c r="S1006" s="63"/>
      <c r="T1006" s="63"/>
      <c r="U1006" s="63"/>
      <c r="V1006" s="63"/>
      <c r="W1006" s="63"/>
      <c r="X1006" s="63"/>
      <c r="Y1006" s="63"/>
      <c r="Z1006" s="63"/>
      <c r="AA1006" s="63"/>
      <c r="AB1006" s="63"/>
      <c r="AC1006" s="63"/>
      <c r="AD1006" s="63"/>
      <c r="AE1006" s="63"/>
      <c r="AF1006" s="63"/>
      <c r="AG1006" s="63"/>
      <c r="AH1006" s="63"/>
      <c r="AI1006" s="63"/>
      <c r="AJ1006" s="63"/>
      <c r="AK1006" s="63"/>
      <c r="AL1006" s="63"/>
      <c r="AM1006" s="63"/>
      <c r="AN1006" s="63"/>
      <c r="AO1006" s="63"/>
      <c r="AP1006" s="63"/>
      <c r="AQ1006" s="63"/>
      <c r="AR1006" s="63"/>
      <c r="AS1006" s="63"/>
      <c r="AT1006" s="63"/>
      <c r="AU1006" s="63"/>
      <c r="AV1006" s="63"/>
      <c r="AW1006" s="63"/>
      <c r="AX1006" s="63"/>
      <c r="AY1006" s="63"/>
      <c r="AZ1006" s="63"/>
      <c r="BA1006" s="63"/>
      <c r="BB1006" s="63"/>
      <c r="BC1006" s="63"/>
      <c r="BD1006" s="63"/>
      <c r="BE1006" s="63"/>
      <c r="BF1006" s="63"/>
      <c r="BG1006" s="63"/>
      <c r="BH1006" s="63"/>
      <c r="BI1006" s="63"/>
      <c r="BJ1006" s="63"/>
      <c r="BK1006" s="63"/>
      <c r="BL1006" s="63"/>
    </row>
    <row r="1007" spans="1:64" ht="15.75" customHeight="1" x14ac:dyDescent="0.2">
      <c r="A1007" s="63"/>
      <c r="B1007" s="63"/>
      <c r="C1007" s="63"/>
      <c r="D1007" s="63"/>
      <c r="E1007" s="63"/>
      <c r="F1007" s="63"/>
      <c r="G1007" s="63"/>
      <c r="H1007" s="63"/>
      <c r="I1007" s="63"/>
      <c r="J1007" s="63"/>
      <c r="K1007" s="63"/>
      <c r="L1007" s="63"/>
      <c r="M1007" s="63"/>
      <c r="N1007" s="63"/>
      <c r="O1007" s="63"/>
      <c r="P1007" s="63"/>
      <c r="Q1007" s="63"/>
      <c r="R1007" s="63"/>
      <c r="S1007" s="63"/>
      <c r="T1007" s="63"/>
      <c r="U1007" s="63"/>
      <c r="V1007" s="63"/>
      <c r="W1007" s="63"/>
      <c r="X1007" s="63"/>
      <c r="Y1007" s="63"/>
      <c r="Z1007" s="63"/>
      <c r="AA1007" s="63"/>
      <c r="AB1007" s="63"/>
      <c r="AC1007" s="63"/>
      <c r="AD1007" s="63"/>
      <c r="AE1007" s="63"/>
      <c r="AF1007" s="63"/>
      <c r="AG1007" s="63"/>
      <c r="AH1007" s="63"/>
      <c r="AI1007" s="63"/>
      <c r="AJ1007" s="63"/>
      <c r="AK1007" s="63"/>
      <c r="AL1007" s="63"/>
      <c r="AM1007" s="63"/>
      <c r="AN1007" s="63"/>
      <c r="AO1007" s="63"/>
      <c r="AP1007" s="63"/>
      <c r="AQ1007" s="63"/>
      <c r="AR1007" s="63"/>
      <c r="AS1007" s="63"/>
      <c r="AT1007" s="63"/>
      <c r="AU1007" s="63"/>
      <c r="AV1007" s="63"/>
      <c r="AW1007" s="63"/>
      <c r="AX1007" s="63"/>
      <c r="AY1007" s="63"/>
      <c r="AZ1007" s="63"/>
      <c r="BA1007" s="63"/>
      <c r="BB1007" s="63"/>
      <c r="BC1007" s="63"/>
      <c r="BD1007" s="63"/>
      <c r="BE1007" s="63"/>
      <c r="BF1007" s="63"/>
      <c r="BG1007" s="63"/>
      <c r="BH1007" s="63"/>
      <c r="BI1007" s="63"/>
      <c r="BJ1007" s="63"/>
      <c r="BK1007" s="63"/>
      <c r="BL1007" s="63"/>
    </row>
    <row r="1008" spans="1:64" ht="15.75" customHeight="1" x14ac:dyDescent="0.2">
      <c r="A1008" s="63"/>
      <c r="B1008" s="63"/>
      <c r="C1008" s="63"/>
      <c r="D1008" s="63"/>
      <c r="E1008" s="63"/>
      <c r="F1008" s="63"/>
      <c r="G1008" s="63"/>
      <c r="H1008" s="63"/>
      <c r="I1008" s="63"/>
      <c r="J1008" s="63"/>
      <c r="K1008" s="63"/>
      <c r="L1008" s="63"/>
      <c r="M1008" s="63"/>
      <c r="N1008" s="63"/>
      <c r="O1008" s="63"/>
      <c r="P1008" s="63"/>
      <c r="Q1008" s="63"/>
      <c r="R1008" s="63"/>
      <c r="S1008" s="63"/>
      <c r="T1008" s="63"/>
      <c r="U1008" s="63"/>
      <c r="V1008" s="63"/>
      <c r="W1008" s="63"/>
      <c r="X1008" s="63"/>
      <c r="Y1008" s="63"/>
      <c r="Z1008" s="63"/>
      <c r="AA1008" s="63"/>
      <c r="AB1008" s="63"/>
      <c r="AC1008" s="63"/>
      <c r="AD1008" s="63"/>
      <c r="AE1008" s="63"/>
      <c r="AF1008" s="63"/>
      <c r="AG1008" s="63"/>
      <c r="AH1008" s="63"/>
      <c r="AI1008" s="63"/>
      <c r="AJ1008" s="63"/>
      <c r="AK1008" s="63"/>
      <c r="AL1008" s="63"/>
      <c r="AM1008" s="63"/>
      <c r="AN1008" s="63"/>
      <c r="AO1008" s="63"/>
      <c r="AP1008" s="63"/>
      <c r="AQ1008" s="63"/>
      <c r="AR1008" s="63"/>
      <c r="AS1008" s="63"/>
      <c r="AT1008" s="63"/>
      <c r="AU1008" s="63"/>
      <c r="AV1008" s="63"/>
      <c r="AW1008" s="63"/>
      <c r="AX1008" s="63"/>
      <c r="AY1008" s="63"/>
      <c r="AZ1008" s="63"/>
      <c r="BA1008" s="63"/>
      <c r="BB1008" s="63"/>
      <c r="BC1008" s="63"/>
      <c r="BD1008" s="63"/>
      <c r="BE1008" s="63"/>
      <c r="BF1008" s="63"/>
      <c r="BG1008" s="63"/>
      <c r="BH1008" s="63"/>
      <c r="BI1008" s="63"/>
      <c r="BJ1008" s="63"/>
      <c r="BK1008" s="63"/>
      <c r="BL1008" s="63"/>
    </row>
    <row r="1009" spans="1:64" ht="15.75" customHeight="1" x14ac:dyDescent="0.2">
      <c r="A1009" s="63"/>
      <c r="B1009" s="63"/>
      <c r="C1009" s="63"/>
      <c r="D1009" s="63"/>
      <c r="E1009" s="63"/>
      <c r="F1009" s="63"/>
      <c r="G1009" s="63"/>
      <c r="H1009" s="63"/>
      <c r="I1009" s="63"/>
      <c r="J1009" s="63"/>
      <c r="K1009" s="63"/>
      <c r="L1009" s="63"/>
      <c r="M1009" s="63"/>
      <c r="N1009" s="63"/>
      <c r="O1009" s="63"/>
      <c r="P1009" s="63"/>
      <c r="Q1009" s="63"/>
      <c r="R1009" s="63"/>
      <c r="S1009" s="63"/>
      <c r="T1009" s="63"/>
      <c r="U1009" s="63"/>
      <c r="V1009" s="63"/>
      <c r="W1009" s="63"/>
      <c r="X1009" s="63"/>
      <c r="Y1009" s="63"/>
      <c r="Z1009" s="63"/>
      <c r="AA1009" s="63"/>
      <c r="AB1009" s="63"/>
      <c r="AC1009" s="63"/>
      <c r="AD1009" s="63"/>
      <c r="AE1009" s="63"/>
      <c r="AF1009" s="63"/>
      <c r="AG1009" s="63"/>
      <c r="AH1009" s="63"/>
      <c r="AI1009" s="63"/>
      <c r="AJ1009" s="63"/>
      <c r="AK1009" s="63"/>
      <c r="AL1009" s="63"/>
      <c r="AM1009" s="63"/>
      <c r="AN1009" s="63"/>
      <c r="AO1009" s="63"/>
      <c r="AP1009" s="63"/>
      <c r="AQ1009" s="63"/>
      <c r="AR1009" s="63"/>
      <c r="AS1009" s="63"/>
      <c r="AT1009" s="63"/>
      <c r="AU1009" s="63"/>
      <c r="AV1009" s="63"/>
      <c r="AW1009" s="63"/>
      <c r="AX1009" s="63"/>
      <c r="AY1009" s="63"/>
      <c r="AZ1009" s="63"/>
      <c r="BA1009" s="63"/>
      <c r="BB1009" s="63"/>
      <c r="BC1009" s="63"/>
      <c r="BD1009" s="63"/>
      <c r="BE1009" s="63"/>
      <c r="BF1009" s="63"/>
      <c r="BG1009" s="63"/>
      <c r="BH1009" s="63"/>
      <c r="BI1009" s="63"/>
      <c r="BJ1009" s="63"/>
      <c r="BK1009" s="63"/>
      <c r="BL1009" s="63"/>
    </row>
    <row r="1010" spans="1:64" ht="15.75" customHeight="1" x14ac:dyDescent="0.2">
      <c r="A1010" s="63"/>
      <c r="B1010" s="63"/>
      <c r="C1010" s="63"/>
      <c r="D1010" s="63"/>
      <c r="E1010" s="63"/>
      <c r="F1010" s="63"/>
      <c r="G1010" s="63"/>
      <c r="H1010" s="63"/>
      <c r="I1010" s="63"/>
      <c r="J1010" s="63"/>
      <c r="K1010" s="63"/>
      <c r="L1010" s="63"/>
      <c r="M1010" s="63"/>
      <c r="N1010" s="63"/>
      <c r="O1010" s="63"/>
      <c r="P1010" s="63"/>
      <c r="Q1010" s="63"/>
      <c r="R1010" s="63"/>
      <c r="S1010" s="63"/>
      <c r="T1010" s="63"/>
      <c r="U1010" s="63"/>
      <c r="V1010" s="63"/>
      <c r="W1010" s="63"/>
      <c r="X1010" s="63"/>
      <c r="Y1010" s="63"/>
      <c r="Z1010" s="63"/>
      <c r="AA1010" s="63"/>
      <c r="AB1010" s="63"/>
      <c r="AC1010" s="63"/>
      <c r="AD1010" s="63"/>
      <c r="AE1010" s="63"/>
      <c r="AF1010" s="63"/>
      <c r="AG1010" s="63"/>
      <c r="AH1010" s="63"/>
      <c r="AI1010" s="63"/>
      <c r="AJ1010" s="63"/>
      <c r="AK1010" s="63"/>
      <c r="AL1010" s="63"/>
      <c r="AM1010" s="63"/>
      <c r="AN1010" s="63"/>
      <c r="AO1010" s="63"/>
      <c r="AP1010" s="63"/>
      <c r="AQ1010" s="63"/>
      <c r="AR1010" s="63"/>
      <c r="AS1010" s="63"/>
      <c r="AT1010" s="63"/>
      <c r="AU1010" s="63"/>
      <c r="AV1010" s="63"/>
      <c r="AW1010" s="63"/>
      <c r="AX1010" s="63"/>
      <c r="AY1010" s="63"/>
      <c r="AZ1010" s="63"/>
      <c r="BA1010" s="63"/>
      <c r="BB1010" s="63"/>
      <c r="BC1010" s="63"/>
      <c r="BD1010" s="63"/>
      <c r="BE1010" s="63"/>
      <c r="BF1010" s="63"/>
      <c r="BG1010" s="63"/>
      <c r="BH1010" s="63"/>
      <c r="BI1010" s="63"/>
      <c r="BJ1010" s="63"/>
      <c r="BK1010" s="63"/>
      <c r="BL1010" s="63"/>
    </row>
    <row r="1011" spans="1:64" ht="15.75" customHeight="1" x14ac:dyDescent="0.2">
      <c r="A1011" s="63"/>
      <c r="B1011" s="63"/>
      <c r="C1011" s="63"/>
      <c r="D1011" s="63"/>
      <c r="E1011" s="63"/>
      <c r="F1011" s="63"/>
      <c r="G1011" s="63"/>
      <c r="H1011" s="63"/>
      <c r="I1011" s="63"/>
      <c r="J1011" s="63"/>
      <c r="K1011" s="63"/>
      <c r="L1011" s="63"/>
      <c r="M1011" s="63"/>
      <c r="N1011" s="63"/>
      <c r="O1011" s="63"/>
      <c r="P1011" s="63"/>
      <c r="Q1011" s="63"/>
      <c r="R1011" s="63"/>
      <c r="S1011" s="63"/>
      <c r="T1011" s="63"/>
      <c r="U1011" s="63"/>
      <c r="V1011" s="63"/>
      <c r="W1011" s="63"/>
      <c r="X1011" s="63"/>
      <c r="Y1011" s="63"/>
      <c r="Z1011" s="63"/>
      <c r="AA1011" s="63"/>
      <c r="AB1011" s="63"/>
      <c r="AC1011" s="63"/>
      <c r="AD1011" s="63"/>
      <c r="AE1011" s="63"/>
      <c r="AF1011" s="63"/>
      <c r="AG1011" s="63"/>
      <c r="AH1011" s="63"/>
      <c r="AI1011" s="63"/>
      <c r="AJ1011" s="63"/>
      <c r="AK1011" s="63"/>
      <c r="AL1011" s="63"/>
      <c r="AM1011" s="63"/>
      <c r="AN1011" s="63"/>
      <c r="AO1011" s="63"/>
      <c r="AP1011" s="63"/>
      <c r="AQ1011" s="63"/>
      <c r="AR1011" s="63"/>
      <c r="AS1011" s="63"/>
      <c r="AT1011" s="63"/>
      <c r="AU1011" s="63"/>
      <c r="AV1011" s="63"/>
      <c r="AW1011" s="63"/>
      <c r="AX1011" s="63"/>
      <c r="AY1011" s="63"/>
      <c r="AZ1011" s="63"/>
      <c r="BA1011" s="63"/>
      <c r="BB1011" s="63"/>
      <c r="BC1011" s="63"/>
      <c r="BD1011" s="63"/>
      <c r="BE1011" s="63"/>
      <c r="BF1011" s="63"/>
      <c r="BG1011" s="63"/>
      <c r="BH1011" s="63"/>
      <c r="BI1011" s="63"/>
      <c r="BJ1011" s="63"/>
      <c r="BK1011" s="63"/>
      <c r="BL1011" s="63"/>
    </row>
    <row r="1012" spans="1:64" ht="15.75" customHeight="1" x14ac:dyDescent="0.2">
      <c r="A1012" s="63"/>
      <c r="B1012" s="63"/>
      <c r="C1012" s="63"/>
      <c r="D1012" s="63"/>
      <c r="E1012" s="63"/>
      <c r="F1012" s="63"/>
      <c r="G1012" s="63"/>
      <c r="H1012" s="63"/>
      <c r="I1012" s="63"/>
      <c r="J1012" s="63"/>
      <c r="K1012" s="63"/>
      <c r="L1012" s="63"/>
      <c r="M1012" s="63"/>
      <c r="N1012" s="63"/>
      <c r="O1012" s="63"/>
      <c r="P1012" s="63"/>
      <c r="Q1012" s="63"/>
      <c r="R1012" s="63"/>
      <c r="S1012" s="63"/>
      <c r="T1012" s="63"/>
      <c r="U1012" s="63"/>
      <c r="V1012" s="63"/>
      <c r="W1012" s="63"/>
      <c r="X1012" s="63"/>
      <c r="Y1012" s="63"/>
      <c r="Z1012" s="63"/>
      <c r="AA1012" s="63"/>
      <c r="AB1012" s="63"/>
      <c r="AC1012" s="63"/>
      <c r="AD1012" s="63"/>
      <c r="AE1012" s="63"/>
      <c r="AF1012" s="63"/>
      <c r="AG1012" s="63"/>
      <c r="AH1012" s="63"/>
      <c r="AI1012" s="63"/>
      <c r="AJ1012" s="63"/>
      <c r="AK1012" s="63"/>
      <c r="AL1012" s="63"/>
      <c r="AM1012" s="63"/>
      <c r="AN1012" s="63"/>
      <c r="AO1012" s="63"/>
      <c r="AP1012" s="63"/>
      <c r="AQ1012" s="63"/>
      <c r="AR1012" s="63"/>
      <c r="AS1012" s="63"/>
      <c r="AT1012" s="63"/>
      <c r="AU1012" s="63"/>
      <c r="AV1012" s="63"/>
      <c r="AW1012" s="63"/>
      <c r="AX1012" s="63"/>
      <c r="AY1012" s="63"/>
      <c r="AZ1012" s="63"/>
      <c r="BA1012" s="63"/>
      <c r="BB1012" s="63"/>
      <c r="BC1012" s="63"/>
      <c r="BD1012" s="63"/>
      <c r="BE1012" s="63"/>
      <c r="BF1012" s="63"/>
      <c r="BG1012" s="63"/>
      <c r="BH1012" s="63"/>
      <c r="BI1012" s="63"/>
      <c r="BJ1012" s="63"/>
      <c r="BK1012" s="63"/>
      <c r="BL1012" s="63"/>
    </row>
    <row r="1013" spans="1:64" ht="15.75" customHeight="1" x14ac:dyDescent="0.2">
      <c r="A1013" s="63"/>
      <c r="B1013" s="63"/>
      <c r="C1013" s="63"/>
      <c r="D1013" s="63"/>
      <c r="E1013" s="63"/>
      <c r="F1013" s="63"/>
      <c r="G1013" s="63"/>
      <c r="H1013" s="63"/>
      <c r="I1013" s="63"/>
      <c r="J1013" s="63"/>
      <c r="K1013" s="63"/>
      <c r="L1013" s="63"/>
      <c r="M1013" s="63"/>
      <c r="N1013" s="63"/>
      <c r="O1013" s="63"/>
      <c r="P1013" s="63"/>
      <c r="Q1013" s="63"/>
      <c r="R1013" s="63"/>
      <c r="S1013" s="63"/>
      <c r="T1013" s="63"/>
      <c r="U1013" s="63"/>
      <c r="V1013" s="63"/>
      <c r="W1013" s="63"/>
      <c r="X1013" s="63"/>
      <c r="Y1013" s="63"/>
      <c r="Z1013" s="63"/>
      <c r="AA1013" s="63"/>
      <c r="AB1013" s="63"/>
      <c r="AC1013" s="63"/>
      <c r="AD1013" s="63"/>
      <c r="AE1013" s="63"/>
      <c r="AF1013" s="63"/>
      <c r="AG1013" s="63"/>
      <c r="AH1013" s="63"/>
      <c r="AI1013" s="63"/>
      <c r="AJ1013" s="63"/>
      <c r="AK1013" s="63"/>
      <c r="AL1013" s="63"/>
      <c r="AM1013" s="63"/>
      <c r="AN1013" s="63"/>
      <c r="AO1013" s="63"/>
      <c r="AP1013" s="63"/>
      <c r="AQ1013" s="63"/>
      <c r="AR1013" s="63"/>
      <c r="AS1013" s="63"/>
      <c r="AT1013" s="63"/>
      <c r="AU1013" s="63"/>
      <c r="AV1013" s="63"/>
      <c r="AW1013" s="63"/>
      <c r="AX1013" s="63"/>
      <c r="AY1013" s="63"/>
      <c r="AZ1013" s="63"/>
      <c r="BA1013" s="63"/>
      <c r="BB1013" s="63"/>
      <c r="BC1013" s="63"/>
      <c r="BD1013" s="63"/>
      <c r="BE1013" s="63"/>
      <c r="BF1013" s="63"/>
      <c r="BG1013" s="63"/>
      <c r="BH1013" s="63"/>
      <c r="BI1013" s="63"/>
      <c r="BJ1013" s="63"/>
      <c r="BK1013" s="63"/>
      <c r="BL1013" s="63"/>
    </row>
    <row r="1014" spans="1:64" ht="15.75" customHeight="1" x14ac:dyDescent="0.2">
      <c r="A1014" s="63"/>
      <c r="B1014" s="63"/>
      <c r="C1014" s="63"/>
      <c r="D1014" s="63"/>
      <c r="E1014" s="63"/>
      <c r="F1014" s="63"/>
      <c r="G1014" s="63"/>
      <c r="H1014" s="63"/>
      <c r="I1014" s="63"/>
      <c r="J1014" s="63"/>
      <c r="K1014" s="63"/>
      <c r="L1014" s="63"/>
      <c r="M1014" s="63"/>
      <c r="N1014" s="63"/>
      <c r="O1014" s="63"/>
      <c r="P1014" s="63"/>
      <c r="Q1014" s="63"/>
      <c r="R1014" s="63"/>
      <c r="S1014" s="63"/>
      <c r="T1014" s="63"/>
      <c r="U1014" s="63"/>
      <c r="V1014" s="63"/>
      <c r="W1014" s="63"/>
      <c r="X1014" s="63"/>
      <c r="Y1014" s="63"/>
      <c r="Z1014" s="63"/>
      <c r="AA1014" s="63"/>
      <c r="AB1014" s="63"/>
      <c r="AC1014" s="63"/>
      <c r="AD1014" s="63"/>
      <c r="AE1014" s="63"/>
      <c r="AF1014" s="63"/>
      <c r="AG1014" s="63"/>
      <c r="AH1014" s="63"/>
      <c r="AI1014" s="63"/>
      <c r="AJ1014" s="63"/>
      <c r="AK1014" s="63"/>
      <c r="AL1014" s="63"/>
      <c r="AM1014" s="63"/>
      <c r="AN1014" s="63"/>
      <c r="AO1014" s="63"/>
      <c r="AP1014" s="63"/>
      <c r="AQ1014" s="63"/>
      <c r="AR1014" s="63"/>
      <c r="AS1014" s="63"/>
      <c r="AT1014" s="63"/>
      <c r="AU1014" s="63"/>
      <c r="AV1014" s="63"/>
      <c r="AW1014" s="63"/>
      <c r="AX1014" s="63"/>
      <c r="AY1014" s="63"/>
      <c r="AZ1014" s="63"/>
      <c r="BA1014" s="63"/>
      <c r="BB1014" s="63"/>
      <c r="BC1014" s="63"/>
      <c r="BD1014" s="63"/>
      <c r="BE1014" s="63"/>
      <c r="BF1014" s="63"/>
      <c r="BG1014" s="63"/>
      <c r="BH1014" s="63"/>
      <c r="BI1014" s="63"/>
      <c r="BJ1014" s="63"/>
      <c r="BK1014" s="63"/>
      <c r="BL1014" s="63"/>
    </row>
    <row r="1015" spans="1:64" ht="15.75" customHeight="1" x14ac:dyDescent="0.2">
      <c r="A1015" s="63"/>
      <c r="B1015" s="63"/>
      <c r="C1015" s="63"/>
      <c r="D1015" s="63"/>
      <c r="E1015" s="63"/>
      <c r="F1015" s="63"/>
      <c r="G1015" s="63"/>
      <c r="H1015" s="63"/>
      <c r="I1015" s="63"/>
      <c r="J1015" s="63"/>
      <c r="K1015" s="63"/>
      <c r="L1015" s="63"/>
      <c r="M1015" s="63"/>
      <c r="N1015" s="63"/>
      <c r="O1015" s="63"/>
      <c r="P1015" s="63"/>
      <c r="Q1015" s="63"/>
      <c r="R1015" s="63"/>
      <c r="S1015" s="63"/>
      <c r="T1015" s="63"/>
      <c r="U1015" s="63"/>
      <c r="V1015" s="63"/>
      <c r="W1015" s="63"/>
      <c r="X1015" s="63"/>
      <c r="Y1015" s="63"/>
      <c r="Z1015" s="63"/>
      <c r="AA1015" s="63"/>
      <c r="AB1015" s="63"/>
      <c r="AC1015" s="63"/>
      <c r="AD1015" s="63"/>
      <c r="AE1015" s="63"/>
      <c r="AF1015" s="63"/>
      <c r="AG1015" s="63"/>
      <c r="AH1015" s="63"/>
      <c r="AI1015" s="63"/>
      <c r="AJ1015" s="63"/>
      <c r="AK1015" s="63"/>
      <c r="AL1015" s="63"/>
      <c r="AM1015" s="63"/>
      <c r="AN1015" s="63"/>
      <c r="AO1015" s="63"/>
      <c r="AP1015" s="63"/>
      <c r="AQ1015" s="63"/>
      <c r="AR1015" s="63"/>
      <c r="AS1015" s="63"/>
      <c r="AT1015" s="63"/>
      <c r="AU1015" s="63"/>
      <c r="AV1015" s="63"/>
      <c r="AW1015" s="63"/>
      <c r="AX1015" s="63"/>
      <c r="AY1015" s="63"/>
      <c r="AZ1015" s="63"/>
      <c r="BA1015" s="63"/>
      <c r="BB1015" s="63"/>
      <c r="BC1015" s="63"/>
      <c r="BD1015" s="63"/>
      <c r="BE1015" s="63"/>
      <c r="BF1015" s="63"/>
      <c r="BG1015" s="63"/>
      <c r="BH1015" s="63"/>
      <c r="BI1015" s="63"/>
      <c r="BJ1015" s="63"/>
      <c r="BK1015" s="63"/>
      <c r="BL1015" s="63"/>
    </row>
    <row r="1016" spans="1:64" ht="15.75" customHeight="1" x14ac:dyDescent="0.2">
      <c r="A1016" s="63"/>
      <c r="B1016" s="63"/>
      <c r="C1016" s="63"/>
      <c r="D1016" s="63"/>
      <c r="E1016" s="63"/>
      <c r="F1016" s="63"/>
      <c r="G1016" s="63"/>
      <c r="H1016" s="63"/>
      <c r="I1016" s="63"/>
      <c r="J1016" s="63"/>
      <c r="K1016" s="63"/>
      <c r="L1016" s="63"/>
      <c r="M1016" s="63"/>
      <c r="N1016" s="63"/>
      <c r="O1016" s="63"/>
      <c r="P1016" s="63"/>
      <c r="Q1016" s="63"/>
      <c r="R1016" s="63"/>
      <c r="S1016" s="63"/>
      <c r="T1016" s="63"/>
      <c r="U1016" s="63"/>
      <c r="V1016" s="63"/>
      <c r="W1016" s="63"/>
      <c r="X1016" s="63"/>
      <c r="Y1016" s="63"/>
      <c r="Z1016" s="63"/>
      <c r="AA1016" s="63"/>
      <c r="AB1016" s="63"/>
      <c r="AC1016" s="63"/>
      <c r="AD1016" s="63"/>
      <c r="AE1016" s="63"/>
      <c r="AF1016" s="63"/>
      <c r="AG1016" s="63"/>
      <c r="AH1016" s="63"/>
      <c r="AI1016" s="63"/>
      <c r="AJ1016" s="63"/>
      <c r="AK1016" s="63"/>
      <c r="AL1016" s="63"/>
      <c r="AM1016" s="63"/>
      <c r="AN1016" s="63"/>
      <c r="AO1016" s="63"/>
      <c r="AP1016" s="63"/>
      <c r="AQ1016" s="63"/>
      <c r="AR1016" s="63"/>
      <c r="AS1016" s="63"/>
      <c r="AT1016" s="63"/>
      <c r="AU1016" s="63"/>
      <c r="AV1016" s="63"/>
      <c r="AW1016" s="63"/>
      <c r="AX1016" s="63"/>
      <c r="AY1016" s="63"/>
      <c r="AZ1016" s="63"/>
      <c r="BA1016" s="63"/>
      <c r="BB1016" s="63"/>
      <c r="BC1016" s="63"/>
      <c r="BD1016" s="63"/>
      <c r="BE1016" s="63"/>
      <c r="BF1016" s="63"/>
      <c r="BG1016" s="63"/>
      <c r="BH1016" s="63"/>
      <c r="BI1016" s="63"/>
      <c r="BJ1016" s="63"/>
      <c r="BK1016" s="63"/>
      <c r="BL1016" s="63"/>
    </row>
    <row r="1017" spans="1:64" ht="15.75" customHeight="1" x14ac:dyDescent="0.2">
      <c r="A1017" s="63"/>
      <c r="B1017" s="63"/>
      <c r="C1017" s="63"/>
      <c r="D1017" s="63"/>
      <c r="E1017" s="63"/>
      <c r="F1017" s="63"/>
      <c r="G1017" s="63"/>
      <c r="H1017" s="63"/>
      <c r="I1017" s="63"/>
      <c r="J1017" s="63"/>
      <c r="K1017" s="63"/>
      <c r="L1017" s="63"/>
      <c r="M1017" s="63"/>
      <c r="N1017" s="63"/>
      <c r="O1017" s="63"/>
      <c r="P1017" s="63"/>
      <c r="Q1017" s="63"/>
      <c r="R1017" s="63"/>
      <c r="S1017" s="63"/>
      <c r="T1017" s="63"/>
      <c r="U1017" s="63"/>
      <c r="V1017" s="63"/>
      <c r="W1017" s="63"/>
      <c r="X1017" s="63"/>
      <c r="Y1017" s="63"/>
      <c r="Z1017" s="63"/>
      <c r="AA1017" s="63"/>
      <c r="AB1017" s="63"/>
      <c r="AC1017" s="63"/>
      <c r="AD1017" s="63"/>
      <c r="AE1017" s="63"/>
      <c r="AF1017" s="63"/>
      <c r="AG1017" s="63"/>
      <c r="AH1017" s="63"/>
      <c r="AI1017" s="63"/>
      <c r="AJ1017" s="63"/>
      <c r="AK1017" s="63"/>
      <c r="AL1017" s="63"/>
      <c r="AM1017" s="63"/>
      <c r="AN1017" s="63"/>
      <c r="AO1017" s="63"/>
      <c r="AP1017" s="63"/>
      <c r="AQ1017" s="63"/>
      <c r="AR1017" s="63"/>
      <c r="AS1017" s="63"/>
      <c r="AT1017" s="63"/>
      <c r="AU1017" s="63"/>
      <c r="AV1017" s="63"/>
      <c r="AW1017" s="63"/>
      <c r="AX1017" s="63"/>
      <c r="AY1017" s="63"/>
      <c r="AZ1017" s="63"/>
      <c r="BA1017" s="63"/>
      <c r="BB1017" s="63"/>
      <c r="BC1017" s="63"/>
      <c r="BD1017" s="63"/>
      <c r="BE1017" s="63"/>
      <c r="BF1017" s="63"/>
      <c r="BG1017" s="63"/>
      <c r="BH1017" s="63"/>
      <c r="BI1017" s="63"/>
      <c r="BJ1017" s="63"/>
      <c r="BK1017" s="63"/>
      <c r="BL1017" s="63"/>
    </row>
    <row r="1018" spans="1:64" ht="15.75" customHeight="1" x14ac:dyDescent="0.2">
      <c r="A1018" s="63"/>
      <c r="B1018" s="63"/>
      <c r="C1018" s="63"/>
      <c r="D1018" s="63"/>
      <c r="E1018" s="63"/>
      <c r="F1018" s="63"/>
      <c r="G1018" s="63"/>
      <c r="H1018" s="63"/>
      <c r="I1018" s="63"/>
      <c r="J1018" s="63"/>
      <c r="K1018" s="63"/>
      <c r="L1018" s="63"/>
      <c r="M1018" s="63"/>
      <c r="N1018" s="63"/>
      <c r="O1018" s="63"/>
      <c r="P1018" s="63"/>
      <c r="Q1018" s="63"/>
      <c r="R1018" s="63"/>
      <c r="S1018" s="63"/>
      <c r="T1018" s="63"/>
      <c r="U1018" s="63"/>
      <c r="V1018" s="63"/>
      <c r="W1018" s="63"/>
      <c r="X1018" s="63"/>
      <c r="Y1018" s="63"/>
      <c r="Z1018" s="63"/>
      <c r="AA1018" s="63"/>
      <c r="AB1018" s="63"/>
      <c r="AC1018" s="63"/>
      <c r="AD1018" s="63"/>
      <c r="AE1018" s="63"/>
      <c r="AF1018" s="63"/>
      <c r="AG1018" s="63"/>
      <c r="AH1018" s="63"/>
      <c r="AI1018" s="63"/>
      <c r="AJ1018" s="63"/>
      <c r="AK1018" s="63"/>
      <c r="AL1018" s="63"/>
      <c r="AM1018" s="63"/>
      <c r="AN1018" s="63"/>
      <c r="AO1018" s="63"/>
      <c r="AP1018" s="63"/>
      <c r="AQ1018" s="63"/>
      <c r="AR1018" s="63"/>
      <c r="AS1018" s="63"/>
      <c r="AT1018" s="63"/>
      <c r="AU1018" s="63"/>
      <c r="AV1018" s="63"/>
      <c r="AW1018" s="63"/>
      <c r="AX1018" s="63"/>
      <c r="AY1018" s="63"/>
      <c r="AZ1018" s="63"/>
      <c r="BA1018" s="63"/>
      <c r="BB1018" s="63"/>
      <c r="BC1018" s="63"/>
      <c r="BD1018" s="63"/>
      <c r="BE1018" s="63"/>
      <c r="BF1018" s="63"/>
      <c r="BG1018" s="63"/>
      <c r="BH1018" s="63"/>
      <c r="BI1018" s="63"/>
      <c r="BJ1018" s="63"/>
      <c r="BK1018" s="63"/>
      <c r="BL1018" s="63"/>
    </row>
    <row r="1019" spans="1:64" ht="15.75" customHeight="1" x14ac:dyDescent="0.2">
      <c r="A1019" s="63"/>
      <c r="B1019" s="63"/>
      <c r="C1019" s="63"/>
      <c r="D1019" s="63"/>
      <c r="E1019" s="63"/>
      <c r="F1019" s="63"/>
      <c r="G1019" s="63"/>
      <c r="H1019" s="63"/>
      <c r="I1019" s="63"/>
      <c r="J1019" s="63"/>
      <c r="K1019" s="63"/>
      <c r="L1019" s="63"/>
      <c r="M1019" s="63"/>
      <c r="N1019" s="63"/>
      <c r="O1019" s="63"/>
      <c r="P1019" s="63"/>
      <c r="Q1019" s="63"/>
      <c r="R1019" s="63"/>
      <c r="S1019" s="63"/>
      <c r="T1019" s="63"/>
      <c r="U1019" s="63"/>
      <c r="V1019" s="63"/>
      <c r="W1019" s="63"/>
      <c r="X1019" s="63"/>
      <c r="Y1019" s="63"/>
      <c r="Z1019" s="63"/>
      <c r="AA1019" s="63"/>
      <c r="AB1019" s="63"/>
      <c r="AC1019" s="63"/>
      <c r="AD1019" s="63"/>
      <c r="AE1019" s="63"/>
      <c r="AF1019" s="63"/>
      <c r="AG1019" s="63"/>
      <c r="AH1019" s="63"/>
      <c r="AI1019" s="63"/>
      <c r="AJ1019" s="63"/>
      <c r="AK1019" s="63"/>
      <c r="AL1019" s="63"/>
      <c r="AM1019" s="63"/>
      <c r="AN1019" s="63"/>
      <c r="AO1019" s="63"/>
      <c r="AP1019" s="63"/>
      <c r="AQ1019" s="63"/>
      <c r="AR1019" s="63"/>
      <c r="AS1019" s="63"/>
      <c r="AT1019" s="63"/>
      <c r="AU1019" s="63"/>
      <c r="AV1019" s="63"/>
      <c r="AW1019" s="63"/>
      <c r="AX1019" s="63"/>
      <c r="AY1019" s="63"/>
      <c r="AZ1019" s="63"/>
      <c r="BA1019" s="63"/>
      <c r="BB1019" s="63"/>
      <c r="BC1019" s="63"/>
      <c r="BD1019" s="63"/>
      <c r="BE1019" s="63"/>
      <c r="BF1019" s="63"/>
      <c r="BG1019" s="63"/>
      <c r="BH1019" s="63"/>
      <c r="BI1019" s="63"/>
      <c r="BJ1019" s="63"/>
      <c r="BK1019" s="63"/>
      <c r="BL1019" s="63"/>
    </row>
    <row r="1020" spans="1:64" ht="15.75" customHeight="1" x14ac:dyDescent="0.2">
      <c r="A1020" s="63"/>
      <c r="B1020" s="63"/>
      <c r="C1020" s="63"/>
      <c r="D1020" s="63"/>
      <c r="E1020" s="63"/>
      <c r="F1020" s="63"/>
      <c r="G1020" s="63"/>
      <c r="H1020" s="63"/>
      <c r="I1020" s="63"/>
      <c r="J1020" s="63"/>
      <c r="K1020" s="63"/>
      <c r="L1020" s="63"/>
      <c r="M1020" s="63"/>
      <c r="N1020" s="63"/>
      <c r="O1020" s="63"/>
      <c r="P1020" s="63"/>
      <c r="Q1020" s="63"/>
      <c r="R1020" s="63"/>
      <c r="S1020" s="63"/>
      <c r="T1020" s="63"/>
      <c r="U1020" s="63"/>
      <c r="V1020" s="63"/>
      <c r="W1020" s="63"/>
      <c r="X1020" s="63"/>
      <c r="Y1020" s="63"/>
      <c r="Z1020" s="63"/>
      <c r="AA1020" s="63"/>
      <c r="AB1020" s="63"/>
      <c r="AC1020" s="63"/>
      <c r="AD1020" s="63"/>
      <c r="AE1020" s="63"/>
      <c r="AF1020" s="63"/>
      <c r="AG1020" s="63"/>
      <c r="AH1020" s="63"/>
      <c r="AI1020" s="63"/>
      <c r="AJ1020" s="63"/>
      <c r="AK1020" s="63"/>
      <c r="AL1020" s="63"/>
      <c r="AM1020" s="63"/>
      <c r="AN1020" s="63"/>
      <c r="AO1020" s="63"/>
      <c r="AP1020" s="63"/>
      <c r="AQ1020" s="63"/>
      <c r="AR1020" s="63"/>
      <c r="AS1020" s="63"/>
      <c r="AT1020" s="63"/>
      <c r="AU1020" s="63"/>
      <c r="AV1020" s="63"/>
      <c r="AW1020" s="63"/>
      <c r="AX1020" s="63"/>
      <c r="AY1020" s="63"/>
      <c r="AZ1020" s="63"/>
      <c r="BA1020" s="63"/>
      <c r="BB1020" s="63"/>
      <c r="BC1020" s="63"/>
      <c r="BD1020" s="63"/>
      <c r="BE1020" s="63"/>
      <c r="BF1020" s="63"/>
      <c r="BG1020" s="63"/>
      <c r="BH1020" s="63"/>
      <c r="BI1020" s="63"/>
      <c r="BJ1020" s="63"/>
      <c r="BK1020" s="63"/>
      <c r="BL1020" s="63"/>
    </row>
    <row r="1021" spans="1:64" ht="15.75" customHeight="1" x14ac:dyDescent="0.2">
      <c r="A1021" s="63"/>
      <c r="B1021" s="63"/>
      <c r="C1021" s="63"/>
      <c r="D1021" s="63"/>
      <c r="E1021" s="63"/>
      <c r="F1021" s="63"/>
      <c r="G1021" s="63"/>
      <c r="H1021" s="63"/>
      <c r="I1021" s="63"/>
      <c r="J1021" s="63"/>
      <c r="K1021" s="63"/>
      <c r="L1021" s="63"/>
      <c r="M1021" s="63"/>
      <c r="N1021" s="63"/>
      <c r="O1021" s="63"/>
      <c r="P1021" s="63"/>
      <c r="Q1021" s="63"/>
      <c r="R1021" s="63"/>
      <c r="S1021" s="63"/>
      <c r="T1021" s="63"/>
      <c r="U1021" s="63"/>
      <c r="V1021" s="63"/>
      <c r="W1021" s="63"/>
      <c r="X1021" s="63"/>
      <c r="Y1021" s="63"/>
      <c r="Z1021" s="63"/>
      <c r="AA1021" s="63"/>
      <c r="AB1021" s="63"/>
      <c r="AC1021" s="63"/>
      <c r="AD1021" s="63"/>
      <c r="AE1021" s="63"/>
      <c r="AF1021" s="63"/>
      <c r="AG1021" s="63"/>
      <c r="AH1021" s="63"/>
      <c r="AI1021" s="63"/>
      <c r="AJ1021" s="63"/>
      <c r="AK1021" s="63"/>
      <c r="AL1021" s="63"/>
      <c r="AM1021" s="63"/>
      <c r="AN1021" s="63"/>
      <c r="AO1021" s="63"/>
      <c r="AP1021" s="63"/>
      <c r="AQ1021" s="63"/>
      <c r="AR1021" s="63"/>
      <c r="AS1021" s="63"/>
      <c r="AT1021" s="63"/>
      <c r="AU1021" s="63"/>
      <c r="AV1021" s="63"/>
      <c r="AW1021" s="63"/>
      <c r="AX1021" s="63"/>
      <c r="AY1021" s="63"/>
      <c r="AZ1021" s="63"/>
      <c r="BA1021" s="63"/>
      <c r="BB1021" s="63"/>
      <c r="BC1021" s="63"/>
      <c r="BD1021" s="63"/>
      <c r="BE1021" s="63"/>
      <c r="BF1021" s="63"/>
      <c r="BG1021" s="63"/>
      <c r="BH1021" s="63"/>
      <c r="BI1021" s="63"/>
      <c r="BJ1021" s="63"/>
      <c r="BK1021" s="63"/>
      <c r="BL1021" s="63"/>
    </row>
    <row r="1022" spans="1:64" ht="15.75" customHeight="1" x14ac:dyDescent="0.2">
      <c r="A1022" s="63"/>
      <c r="B1022" s="63"/>
      <c r="C1022" s="63"/>
      <c r="D1022" s="63"/>
      <c r="E1022" s="63"/>
      <c r="F1022" s="63"/>
      <c r="G1022" s="63"/>
      <c r="H1022" s="63"/>
      <c r="I1022" s="63"/>
      <c r="J1022" s="63"/>
      <c r="K1022" s="63"/>
      <c r="L1022" s="63"/>
      <c r="M1022" s="63"/>
      <c r="N1022" s="63"/>
      <c r="O1022" s="63"/>
      <c r="P1022" s="63"/>
      <c r="Q1022" s="63"/>
      <c r="R1022" s="63"/>
      <c r="S1022" s="63"/>
      <c r="T1022" s="63"/>
      <c r="U1022" s="63"/>
      <c r="V1022" s="63"/>
      <c r="W1022" s="63"/>
      <c r="X1022" s="63"/>
      <c r="Y1022" s="63"/>
      <c r="Z1022" s="63"/>
      <c r="AA1022" s="63"/>
      <c r="AB1022" s="63"/>
      <c r="AC1022" s="63"/>
      <c r="AD1022" s="63"/>
      <c r="AE1022" s="63"/>
      <c r="AF1022" s="63"/>
      <c r="AG1022" s="63"/>
      <c r="AH1022" s="63"/>
      <c r="AI1022" s="63"/>
      <c r="AJ1022" s="63"/>
      <c r="AK1022" s="63"/>
      <c r="AL1022" s="63"/>
      <c r="AM1022" s="63"/>
      <c r="AN1022" s="63"/>
      <c r="AO1022" s="63"/>
      <c r="AP1022" s="63"/>
      <c r="AQ1022" s="63"/>
      <c r="AR1022" s="63"/>
      <c r="AS1022" s="63"/>
      <c r="AT1022" s="63"/>
      <c r="AU1022" s="63"/>
      <c r="AV1022" s="63"/>
      <c r="AW1022" s="63"/>
      <c r="AX1022" s="63"/>
      <c r="AY1022" s="63"/>
      <c r="AZ1022" s="63"/>
      <c r="BA1022" s="63"/>
      <c r="BB1022" s="63"/>
      <c r="BC1022" s="63"/>
      <c r="BD1022" s="63"/>
      <c r="BE1022" s="63"/>
      <c r="BF1022" s="63"/>
      <c r="BG1022" s="63"/>
      <c r="BH1022" s="63"/>
      <c r="BI1022" s="63"/>
      <c r="BJ1022" s="63"/>
      <c r="BK1022" s="63"/>
      <c r="BL1022" s="63"/>
    </row>
    <row r="1023" spans="1:64" ht="15.75" customHeight="1" x14ac:dyDescent="0.2">
      <c r="A1023" s="63"/>
      <c r="B1023" s="63"/>
      <c r="C1023" s="63"/>
      <c r="D1023" s="63"/>
      <c r="E1023" s="63"/>
      <c r="F1023" s="63"/>
      <c r="G1023" s="63"/>
      <c r="H1023" s="63"/>
      <c r="I1023" s="63"/>
      <c r="J1023" s="63"/>
      <c r="K1023" s="63"/>
      <c r="L1023" s="63"/>
      <c r="M1023" s="63"/>
      <c r="N1023" s="63"/>
      <c r="O1023" s="63"/>
      <c r="P1023" s="63"/>
      <c r="Q1023" s="63"/>
      <c r="R1023" s="63"/>
      <c r="S1023" s="63"/>
      <c r="T1023" s="63"/>
      <c r="U1023" s="63"/>
      <c r="V1023" s="63"/>
      <c r="W1023" s="63"/>
      <c r="X1023" s="63"/>
      <c r="Y1023" s="63"/>
      <c r="Z1023" s="63"/>
      <c r="AA1023" s="63"/>
      <c r="AB1023" s="63"/>
      <c r="AC1023" s="63"/>
      <c r="AD1023" s="63"/>
      <c r="AE1023" s="63"/>
      <c r="AF1023" s="63"/>
      <c r="AG1023" s="63"/>
      <c r="AH1023" s="63"/>
      <c r="AI1023" s="63"/>
      <c r="AJ1023" s="63"/>
      <c r="AK1023" s="63"/>
      <c r="AL1023" s="63"/>
      <c r="AM1023" s="63"/>
      <c r="AN1023" s="63"/>
      <c r="AO1023" s="63"/>
      <c r="AP1023" s="63"/>
      <c r="AQ1023" s="63"/>
      <c r="AR1023" s="63"/>
      <c r="AS1023" s="63"/>
      <c r="AT1023" s="63"/>
      <c r="AU1023" s="63"/>
      <c r="AV1023" s="63"/>
      <c r="AW1023" s="63"/>
      <c r="AX1023" s="63"/>
      <c r="AY1023" s="63"/>
      <c r="AZ1023" s="63"/>
      <c r="BA1023" s="63"/>
      <c r="BB1023" s="63"/>
      <c r="BC1023" s="63"/>
      <c r="BD1023" s="63"/>
      <c r="BE1023" s="63"/>
      <c r="BF1023" s="63"/>
      <c r="BG1023" s="63"/>
      <c r="BH1023" s="63"/>
      <c r="BI1023" s="63"/>
      <c r="BJ1023" s="63"/>
      <c r="BK1023" s="63"/>
      <c r="BL1023" s="63"/>
    </row>
    <row r="1024" spans="1:64" ht="15.75" customHeight="1" x14ac:dyDescent="0.2">
      <c r="A1024" s="63"/>
      <c r="B1024" s="63"/>
      <c r="C1024" s="63"/>
      <c r="D1024" s="63"/>
      <c r="E1024" s="63"/>
      <c r="F1024" s="63"/>
      <c r="G1024" s="63"/>
      <c r="H1024" s="63"/>
      <c r="I1024" s="63"/>
      <c r="J1024" s="63"/>
      <c r="K1024" s="63"/>
      <c r="L1024" s="63"/>
      <c r="M1024" s="63"/>
      <c r="N1024" s="63"/>
      <c r="O1024" s="63"/>
      <c r="P1024" s="63"/>
      <c r="Q1024" s="63"/>
      <c r="R1024" s="63"/>
      <c r="S1024" s="63"/>
      <c r="T1024" s="63"/>
      <c r="U1024" s="63"/>
      <c r="V1024" s="63"/>
      <c r="W1024" s="63"/>
      <c r="X1024" s="63"/>
      <c r="Y1024" s="63"/>
      <c r="Z1024" s="63"/>
      <c r="AA1024" s="63"/>
      <c r="AB1024" s="63"/>
      <c r="AC1024" s="63"/>
      <c r="AD1024" s="63"/>
      <c r="AE1024" s="63"/>
      <c r="AF1024" s="63"/>
      <c r="AG1024" s="63"/>
      <c r="AH1024" s="63"/>
      <c r="AI1024" s="63"/>
      <c r="AJ1024" s="63"/>
      <c r="AK1024" s="63"/>
      <c r="AL1024" s="63"/>
      <c r="AM1024" s="63"/>
      <c r="AN1024" s="63"/>
      <c r="AO1024" s="63"/>
      <c r="AP1024" s="63"/>
      <c r="AQ1024" s="63"/>
      <c r="AR1024" s="63"/>
      <c r="AS1024" s="63"/>
      <c r="AT1024" s="63"/>
      <c r="AU1024" s="63"/>
      <c r="AV1024" s="63"/>
      <c r="AW1024" s="63"/>
      <c r="AX1024" s="63"/>
      <c r="AY1024" s="63"/>
      <c r="AZ1024" s="63"/>
      <c r="BA1024" s="63"/>
      <c r="BB1024" s="63"/>
      <c r="BC1024" s="63"/>
      <c r="BD1024" s="63"/>
      <c r="BE1024" s="63"/>
      <c r="BF1024" s="63"/>
      <c r="BG1024" s="63"/>
      <c r="BH1024" s="63"/>
      <c r="BI1024" s="63"/>
      <c r="BJ1024" s="63"/>
      <c r="BK1024" s="63"/>
      <c r="BL1024" s="63"/>
    </row>
    <row r="1025" spans="1:64" ht="15.75" customHeight="1" x14ac:dyDescent="0.2">
      <c r="A1025" s="63"/>
      <c r="B1025" s="63"/>
      <c r="C1025" s="63"/>
      <c r="D1025" s="63"/>
      <c r="E1025" s="63"/>
      <c r="F1025" s="63"/>
      <c r="G1025" s="63"/>
      <c r="H1025" s="63"/>
      <c r="I1025" s="63"/>
      <c r="J1025" s="63"/>
      <c r="K1025" s="63"/>
      <c r="L1025" s="63"/>
      <c r="M1025" s="63"/>
      <c r="N1025" s="63"/>
      <c r="O1025" s="63"/>
      <c r="P1025" s="63"/>
      <c r="Q1025" s="63"/>
      <c r="R1025" s="63"/>
      <c r="S1025" s="63"/>
      <c r="T1025" s="63"/>
      <c r="U1025" s="63"/>
      <c r="V1025" s="63"/>
      <c r="W1025" s="63"/>
      <c r="X1025" s="63"/>
      <c r="Y1025" s="63"/>
      <c r="Z1025" s="63"/>
      <c r="AA1025" s="63"/>
      <c r="AB1025" s="63"/>
      <c r="AC1025" s="63"/>
      <c r="AD1025" s="63"/>
      <c r="AE1025" s="63"/>
      <c r="AF1025" s="63"/>
      <c r="AG1025" s="63"/>
      <c r="AH1025" s="63"/>
      <c r="AI1025" s="63"/>
      <c r="AJ1025" s="63"/>
      <c r="AK1025" s="63"/>
      <c r="AL1025" s="63"/>
      <c r="AM1025" s="63"/>
      <c r="AN1025" s="63"/>
      <c r="AO1025" s="63"/>
      <c r="AP1025" s="63"/>
      <c r="AQ1025" s="63"/>
      <c r="AR1025" s="63"/>
      <c r="AS1025" s="63"/>
      <c r="AT1025" s="63"/>
      <c r="AU1025" s="63"/>
      <c r="AV1025" s="63"/>
      <c r="AW1025" s="63"/>
      <c r="AX1025" s="63"/>
      <c r="AY1025" s="63"/>
      <c r="AZ1025" s="63"/>
      <c r="BA1025" s="63"/>
      <c r="BB1025" s="63"/>
      <c r="BC1025" s="63"/>
      <c r="BD1025" s="63"/>
      <c r="BE1025" s="63"/>
      <c r="BF1025" s="63"/>
      <c r="BG1025" s="63"/>
      <c r="BH1025" s="63"/>
      <c r="BI1025" s="63"/>
      <c r="BJ1025" s="63"/>
      <c r="BK1025" s="63"/>
      <c r="BL1025" s="63"/>
    </row>
    <row r="1026" spans="1:64" ht="15.75" customHeight="1" x14ac:dyDescent="0.2">
      <c r="A1026" s="63"/>
      <c r="B1026" s="63"/>
      <c r="C1026" s="63"/>
      <c r="D1026" s="63"/>
      <c r="E1026" s="63"/>
      <c r="F1026" s="63"/>
      <c r="G1026" s="63"/>
      <c r="H1026" s="63"/>
      <c r="I1026" s="63"/>
      <c r="J1026" s="63"/>
      <c r="K1026" s="63"/>
      <c r="L1026" s="63"/>
      <c r="M1026" s="63"/>
      <c r="N1026" s="63"/>
      <c r="O1026" s="63"/>
      <c r="P1026" s="63"/>
      <c r="Q1026" s="63"/>
      <c r="R1026" s="63"/>
      <c r="S1026" s="63"/>
      <c r="T1026" s="63"/>
      <c r="U1026" s="63"/>
      <c r="V1026" s="63"/>
      <c r="W1026" s="63"/>
      <c r="X1026" s="63"/>
      <c r="Y1026" s="63"/>
      <c r="Z1026" s="63"/>
      <c r="AA1026" s="63"/>
      <c r="AB1026" s="63"/>
      <c r="AC1026" s="63"/>
      <c r="AD1026" s="63"/>
      <c r="AE1026" s="63"/>
      <c r="AF1026" s="63"/>
      <c r="AG1026" s="63"/>
      <c r="AH1026" s="63"/>
      <c r="AI1026" s="63"/>
      <c r="AJ1026" s="63"/>
      <c r="AK1026" s="63"/>
      <c r="AL1026" s="63"/>
      <c r="AM1026" s="63"/>
      <c r="AN1026" s="63"/>
      <c r="AO1026" s="63"/>
      <c r="AP1026" s="63"/>
      <c r="AQ1026" s="63"/>
      <c r="AR1026" s="63"/>
      <c r="AS1026" s="63"/>
      <c r="AT1026" s="63"/>
      <c r="AU1026" s="63"/>
      <c r="AV1026" s="63"/>
      <c r="AW1026" s="63"/>
      <c r="AX1026" s="63"/>
      <c r="AY1026" s="63"/>
      <c r="AZ1026" s="63"/>
      <c r="BA1026" s="63"/>
      <c r="BB1026" s="63"/>
      <c r="BC1026" s="63"/>
      <c r="BD1026" s="63"/>
      <c r="BE1026" s="63"/>
      <c r="BF1026" s="63"/>
      <c r="BG1026" s="63"/>
      <c r="BH1026" s="63"/>
      <c r="BI1026" s="63"/>
      <c r="BJ1026" s="63"/>
      <c r="BK1026" s="63"/>
      <c r="BL1026" s="63"/>
    </row>
    <row r="1027" spans="1:64" ht="15.75" customHeight="1" x14ac:dyDescent="0.2">
      <c r="A1027" s="63"/>
      <c r="B1027" s="63"/>
      <c r="C1027" s="63"/>
      <c r="D1027" s="63"/>
      <c r="E1027" s="63"/>
      <c r="F1027" s="63"/>
      <c r="G1027" s="63"/>
      <c r="H1027" s="63"/>
      <c r="I1027" s="63"/>
      <c r="J1027" s="63"/>
      <c r="K1027" s="63"/>
      <c r="L1027" s="63"/>
      <c r="M1027" s="63"/>
      <c r="N1027" s="63"/>
      <c r="O1027" s="63"/>
      <c r="P1027" s="63"/>
      <c r="Q1027" s="63"/>
      <c r="R1027" s="63"/>
      <c r="S1027" s="63"/>
      <c r="T1027" s="63"/>
      <c r="U1027" s="63"/>
      <c r="V1027" s="63"/>
      <c r="W1027" s="63"/>
      <c r="X1027" s="63"/>
      <c r="Y1027" s="63"/>
      <c r="Z1027" s="63"/>
      <c r="AA1027" s="63"/>
      <c r="AB1027" s="63"/>
      <c r="AC1027" s="63"/>
      <c r="AD1027" s="63"/>
      <c r="AE1027" s="63"/>
      <c r="AF1027" s="63"/>
      <c r="AG1027" s="63"/>
      <c r="AH1027" s="63"/>
      <c r="AI1027" s="63"/>
      <c r="AJ1027" s="63"/>
      <c r="AK1027" s="63"/>
      <c r="AL1027" s="63"/>
      <c r="AM1027" s="63"/>
      <c r="AN1027" s="63"/>
      <c r="AO1027" s="63"/>
      <c r="AP1027" s="63"/>
      <c r="AQ1027" s="63"/>
      <c r="AR1027" s="63"/>
      <c r="AS1027" s="63"/>
      <c r="AT1027" s="63"/>
      <c r="AU1027" s="63"/>
      <c r="AV1027" s="63"/>
      <c r="AW1027" s="63"/>
      <c r="AX1027" s="63"/>
      <c r="AY1027" s="63"/>
      <c r="AZ1027" s="63"/>
      <c r="BA1027" s="63"/>
      <c r="BB1027" s="63"/>
      <c r="BC1027" s="63"/>
      <c r="BD1027" s="63"/>
      <c r="BE1027" s="63"/>
      <c r="BF1027" s="63"/>
      <c r="BG1027" s="63"/>
      <c r="BH1027" s="63"/>
      <c r="BI1027" s="63"/>
      <c r="BJ1027" s="63"/>
      <c r="BK1027" s="63"/>
      <c r="BL1027" s="63"/>
    </row>
    <row r="1028" spans="1:64" ht="15.75" customHeight="1" x14ac:dyDescent="0.2">
      <c r="A1028" s="63"/>
      <c r="B1028" s="63"/>
      <c r="C1028" s="63"/>
      <c r="D1028" s="63"/>
      <c r="E1028" s="63"/>
      <c r="F1028" s="63"/>
      <c r="G1028" s="63"/>
      <c r="H1028" s="63"/>
      <c r="I1028" s="63"/>
      <c r="J1028" s="63"/>
      <c r="K1028" s="63"/>
      <c r="L1028" s="63"/>
      <c r="M1028" s="63"/>
      <c r="N1028" s="63"/>
      <c r="O1028" s="63"/>
      <c r="P1028" s="63"/>
      <c r="Q1028" s="63"/>
      <c r="R1028" s="63"/>
      <c r="S1028" s="63"/>
      <c r="T1028" s="63"/>
      <c r="U1028" s="63"/>
      <c r="V1028" s="63"/>
      <c r="W1028" s="63"/>
      <c r="X1028" s="63"/>
      <c r="Y1028" s="63"/>
      <c r="Z1028" s="63"/>
      <c r="AA1028" s="63"/>
      <c r="AB1028" s="63"/>
      <c r="AC1028" s="63"/>
      <c r="AD1028" s="63"/>
      <c r="AE1028" s="63"/>
      <c r="AF1028" s="63"/>
      <c r="AG1028" s="63"/>
      <c r="AH1028" s="63"/>
      <c r="AI1028" s="63"/>
      <c r="AJ1028" s="63"/>
      <c r="AK1028" s="63"/>
      <c r="AL1028" s="63"/>
      <c r="AM1028" s="63"/>
      <c r="AN1028" s="63"/>
      <c r="AO1028" s="63"/>
      <c r="AP1028" s="63"/>
      <c r="AQ1028" s="63"/>
      <c r="AR1028" s="63"/>
      <c r="AS1028" s="63"/>
      <c r="AT1028" s="63"/>
      <c r="AU1028" s="63"/>
      <c r="AV1028" s="63"/>
      <c r="AW1028" s="63"/>
      <c r="AX1028" s="63"/>
      <c r="AY1028" s="63"/>
      <c r="AZ1028" s="63"/>
      <c r="BA1028" s="63"/>
      <c r="BB1028" s="63"/>
      <c r="BC1028" s="63"/>
      <c r="BD1028" s="63"/>
      <c r="BE1028" s="63"/>
      <c r="BF1028" s="63"/>
      <c r="BG1028" s="63"/>
      <c r="BH1028" s="63"/>
      <c r="BI1028" s="63"/>
      <c r="BJ1028" s="63"/>
      <c r="BK1028" s="63"/>
      <c r="BL1028" s="63"/>
    </row>
    <row r="1029" spans="1:64" ht="15.75" customHeight="1" x14ac:dyDescent="0.2">
      <c r="A1029" s="63"/>
      <c r="B1029" s="63"/>
      <c r="C1029" s="63"/>
      <c r="D1029" s="63"/>
      <c r="E1029" s="63"/>
      <c r="F1029" s="63"/>
      <c r="G1029" s="63"/>
      <c r="H1029" s="63"/>
      <c r="I1029" s="63"/>
      <c r="J1029" s="63"/>
      <c r="K1029" s="63"/>
      <c r="L1029" s="63"/>
      <c r="M1029" s="63"/>
      <c r="N1029" s="63"/>
      <c r="O1029" s="63"/>
      <c r="P1029" s="63"/>
      <c r="Q1029" s="63"/>
      <c r="R1029" s="63"/>
      <c r="S1029" s="63"/>
      <c r="T1029" s="63"/>
      <c r="U1029" s="63"/>
      <c r="V1029" s="63"/>
      <c r="W1029" s="63"/>
      <c r="X1029" s="63"/>
      <c r="Y1029" s="63"/>
      <c r="Z1029" s="63"/>
      <c r="AA1029" s="63"/>
      <c r="AB1029" s="63"/>
      <c r="AC1029" s="63"/>
      <c r="AD1029" s="63"/>
      <c r="AE1029" s="63"/>
      <c r="AF1029" s="63"/>
      <c r="AG1029" s="63"/>
      <c r="AH1029" s="63"/>
      <c r="AI1029" s="63"/>
      <c r="AJ1029" s="63"/>
      <c r="AK1029" s="63"/>
      <c r="AL1029" s="63"/>
      <c r="AM1029" s="63"/>
      <c r="AN1029" s="63"/>
      <c r="AO1029" s="63"/>
      <c r="AP1029" s="63"/>
      <c r="AQ1029" s="63"/>
      <c r="AR1029" s="63"/>
      <c r="AS1029" s="63"/>
      <c r="AT1029" s="63"/>
      <c r="AU1029" s="63"/>
      <c r="AV1029" s="63"/>
      <c r="AW1029" s="63"/>
      <c r="AX1029" s="63"/>
      <c r="AY1029" s="63"/>
      <c r="AZ1029" s="63"/>
      <c r="BA1029" s="63"/>
      <c r="BB1029" s="63"/>
      <c r="BC1029" s="63"/>
      <c r="BD1029" s="63"/>
      <c r="BE1029" s="63"/>
      <c r="BF1029" s="63"/>
      <c r="BG1029" s="63"/>
      <c r="BH1029" s="63"/>
      <c r="BI1029" s="63"/>
      <c r="BJ1029" s="63"/>
      <c r="BK1029" s="63"/>
      <c r="BL1029" s="63"/>
    </row>
    <row r="1030" spans="1:64" ht="15.75" customHeight="1" x14ac:dyDescent="0.2">
      <c r="A1030" s="63"/>
      <c r="B1030" s="63"/>
      <c r="C1030" s="63"/>
      <c r="D1030" s="63"/>
      <c r="E1030" s="63"/>
      <c r="F1030" s="63"/>
      <c r="G1030" s="63"/>
      <c r="H1030" s="63"/>
      <c r="I1030" s="63"/>
      <c r="J1030" s="63"/>
      <c r="K1030" s="63"/>
      <c r="L1030" s="63"/>
      <c r="M1030" s="63"/>
      <c r="N1030" s="63"/>
      <c r="O1030" s="63"/>
      <c r="P1030" s="63"/>
      <c r="Q1030" s="63"/>
      <c r="R1030" s="63"/>
      <c r="S1030" s="63"/>
      <c r="T1030" s="63"/>
      <c r="U1030" s="63"/>
      <c r="V1030" s="63"/>
      <c r="W1030" s="63"/>
      <c r="X1030" s="63"/>
      <c r="Y1030" s="63"/>
      <c r="Z1030" s="63"/>
      <c r="AA1030" s="63"/>
      <c r="AB1030" s="63"/>
      <c r="AC1030" s="63"/>
      <c r="AD1030" s="63"/>
      <c r="AE1030" s="63"/>
      <c r="AF1030" s="63"/>
      <c r="AG1030" s="63"/>
      <c r="AH1030" s="63"/>
      <c r="AI1030" s="63"/>
      <c r="AJ1030" s="63"/>
      <c r="AK1030" s="63"/>
      <c r="AL1030" s="63"/>
      <c r="AM1030" s="63"/>
      <c r="AN1030" s="63"/>
      <c r="AO1030" s="63"/>
      <c r="AP1030" s="63"/>
      <c r="AQ1030" s="63"/>
      <c r="AR1030" s="63"/>
      <c r="AS1030" s="63"/>
      <c r="AT1030" s="63"/>
      <c r="AU1030" s="63"/>
      <c r="AV1030" s="63"/>
      <c r="AW1030" s="63"/>
      <c r="AX1030" s="63"/>
      <c r="AY1030" s="63"/>
      <c r="AZ1030" s="63"/>
      <c r="BA1030" s="63"/>
      <c r="BB1030" s="63"/>
      <c r="BC1030" s="63"/>
      <c r="BD1030" s="63"/>
      <c r="BE1030" s="63"/>
      <c r="BF1030" s="63"/>
      <c r="BG1030" s="63"/>
      <c r="BH1030" s="63"/>
      <c r="BI1030" s="63"/>
      <c r="BJ1030" s="63"/>
      <c r="BK1030" s="63"/>
      <c r="BL1030" s="63"/>
    </row>
    <row r="1031" spans="1:64" ht="15.75" customHeight="1" x14ac:dyDescent="0.2">
      <c r="A1031" s="63"/>
      <c r="B1031" s="63"/>
      <c r="C1031" s="63"/>
      <c r="D1031" s="63"/>
      <c r="E1031" s="63"/>
      <c r="F1031" s="63"/>
      <c r="G1031" s="63"/>
      <c r="H1031" s="63"/>
      <c r="I1031" s="63"/>
      <c r="J1031" s="63"/>
      <c r="K1031" s="63"/>
      <c r="L1031" s="63"/>
      <c r="M1031" s="63"/>
      <c r="N1031" s="63"/>
      <c r="O1031" s="63"/>
      <c r="P1031" s="63"/>
      <c r="Q1031" s="63"/>
      <c r="R1031" s="63"/>
      <c r="S1031" s="63"/>
      <c r="T1031" s="63"/>
      <c r="U1031" s="63"/>
      <c r="V1031" s="63"/>
      <c r="W1031" s="63"/>
      <c r="X1031" s="63"/>
      <c r="Y1031" s="63"/>
      <c r="Z1031" s="63"/>
      <c r="AA1031" s="63"/>
      <c r="AB1031" s="63"/>
      <c r="AC1031" s="63"/>
      <c r="AD1031" s="63"/>
      <c r="AE1031" s="63"/>
      <c r="AF1031" s="63"/>
      <c r="AG1031" s="63"/>
      <c r="AH1031" s="63"/>
      <c r="AI1031" s="63"/>
      <c r="AJ1031" s="63"/>
      <c r="AK1031" s="63"/>
      <c r="AL1031" s="63"/>
      <c r="AM1031" s="63"/>
      <c r="AN1031" s="63"/>
      <c r="AO1031" s="63"/>
      <c r="AP1031" s="63"/>
      <c r="AQ1031" s="63"/>
      <c r="AR1031" s="63"/>
      <c r="AS1031" s="63"/>
      <c r="AT1031" s="63"/>
      <c r="AU1031" s="63"/>
      <c r="AV1031" s="63"/>
      <c r="AW1031" s="63"/>
      <c r="AX1031" s="63"/>
      <c r="AY1031" s="63"/>
      <c r="AZ1031" s="63"/>
      <c r="BA1031" s="63"/>
      <c r="BB1031" s="63"/>
      <c r="BC1031" s="63"/>
      <c r="BD1031" s="63"/>
      <c r="BE1031" s="63"/>
      <c r="BF1031" s="63"/>
      <c r="BG1031" s="63"/>
      <c r="BH1031" s="63"/>
      <c r="BI1031" s="63"/>
      <c r="BJ1031" s="63"/>
      <c r="BK1031" s="63"/>
      <c r="BL1031" s="63"/>
    </row>
    <row r="1032" spans="1:64" ht="15.75" customHeight="1" x14ac:dyDescent="0.2">
      <c r="A1032" s="63"/>
      <c r="B1032" s="63"/>
      <c r="C1032" s="63"/>
      <c r="D1032" s="63"/>
      <c r="E1032" s="63"/>
      <c r="F1032" s="63"/>
      <c r="G1032" s="63"/>
      <c r="H1032" s="63"/>
      <c r="I1032" s="63"/>
      <c r="J1032" s="63"/>
      <c r="K1032" s="63"/>
      <c r="L1032" s="63"/>
      <c r="M1032" s="63"/>
      <c r="N1032" s="63"/>
      <c r="O1032" s="63"/>
      <c r="P1032" s="63"/>
      <c r="Q1032" s="63"/>
      <c r="R1032" s="63"/>
      <c r="S1032" s="63"/>
      <c r="T1032" s="63"/>
      <c r="U1032" s="63"/>
      <c r="V1032" s="63"/>
      <c r="W1032" s="63"/>
      <c r="X1032" s="63"/>
      <c r="Y1032" s="63"/>
      <c r="Z1032" s="63"/>
      <c r="AA1032" s="63"/>
      <c r="AB1032" s="63"/>
      <c r="AC1032" s="63"/>
      <c r="AD1032" s="63"/>
      <c r="AE1032" s="63"/>
      <c r="AF1032" s="63"/>
      <c r="AG1032" s="63"/>
      <c r="AH1032" s="63"/>
      <c r="AI1032" s="63"/>
      <c r="AJ1032" s="63"/>
      <c r="AK1032" s="63"/>
      <c r="AL1032" s="63"/>
      <c r="AM1032" s="63"/>
      <c r="AN1032" s="63"/>
      <c r="AO1032" s="63"/>
      <c r="AP1032" s="63"/>
      <c r="AQ1032" s="63"/>
      <c r="AR1032" s="63"/>
      <c r="AS1032" s="63"/>
      <c r="AT1032" s="63"/>
      <c r="AU1032" s="63"/>
      <c r="AV1032" s="63"/>
      <c r="AW1032" s="63"/>
      <c r="AX1032" s="63"/>
      <c r="AY1032" s="63"/>
      <c r="AZ1032" s="63"/>
      <c r="BA1032" s="63"/>
      <c r="BB1032" s="63"/>
      <c r="BC1032" s="63"/>
      <c r="BD1032" s="63"/>
      <c r="BE1032" s="63"/>
      <c r="BF1032" s="63"/>
      <c r="BG1032" s="63"/>
      <c r="BH1032" s="63"/>
      <c r="BI1032" s="63"/>
      <c r="BJ1032" s="63"/>
      <c r="BK1032" s="63"/>
      <c r="BL1032" s="63"/>
    </row>
    <row r="1033" spans="1:64" ht="15.75" customHeight="1" x14ac:dyDescent="0.2">
      <c r="A1033" s="63"/>
      <c r="B1033" s="63"/>
      <c r="C1033" s="63"/>
      <c r="D1033" s="63"/>
      <c r="E1033" s="63"/>
      <c r="F1033" s="63"/>
      <c r="G1033" s="63"/>
      <c r="H1033" s="63"/>
      <c r="I1033" s="63"/>
      <c r="J1033" s="63"/>
      <c r="K1033" s="63"/>
      <c r="L1033" s="63"/>
      <c r="M1033" s="63"/>
      <c r="N1033" s="63"/>
      <c r="O1033" s="63"/>
      <c r="P1033" s="63"/>
      <c r="Q1033" s="63"/>
      <c r="R1033" s="63"/>
      <c r="S1033" s="63"/>
      <c r="T1033" s="63"/>
      <c r="U1033" s="63"/>
      <c r="V1033" s="63"/>
      <c r="W1033" s="63"/>
      <c r="X1033" s="63"/>
      <c r="Y1033" s="63"/>
      <c r="Z1033" s="63"/>
      <c r="AA1033" s="63"/>
      <c r="AB1033" s="63"/>
      <c r="AC1033" s="63"/>
      <c r="AD1033" s="63"/>
      <c r="AE1033" s="63"/>
      <c r="AF1033" s="63"/>
      <c r="AG1033" s="63"/>
      <c r="AH1033" s="63"/>
      <c r="AI1033" s="63"/>
      <c r="AJ1033" s="63"/>
      <c r="AK1033" s="63"/>
      <c r="AL1033" s="63"/>
      <c r="AM1033" s="63"/>
      <c r="AN1033" s="63"/>
      <c r="AO1033" s="63"/>
      <c r="AP1033" s="63"/>
      <c r="AQ1033" s="63"/>
      <c r="AR1033" s="63"/>
      <c r="AS1033" s="63"/>
      <c r="AT1033" s="63"/>
      <c r="AU1033" s="63"/>
      <c r="AV1033" s="63"/>
      <c r="AW1033" s="63"/>
      <c r="AX1033" s="63"/>
      <c r="AY1033" s="63"/>
      <c r="AZ1033" s="63"/>
      <c r="BA1033" s="63"/>
      <c r="BB1033" s="63"/>
      <c r="BC1033" s="63"/>
      <c r="BD1033" s="63"/>
      <c r="BE1033" s="63"/>
      <c r="BF1033" s="63"/>
      <c r="BG1033" s="63"/>
      <c r="BH1033" s="63"/>
      <c r="BI1033" s="63"/>
      <c r="BJ1033" s="63"/>
      <c r="BK1033" s="63"/>
      <c r="BL1033" s="63"/>
    </row>
    <row r="1034" spans="1:64" ht="15.75" customHeight="1" x14ac:dyDescent="0.2">
      <c r="A1034" s="63"/>
      <c r="B1034" s="63"/>
      <c r="C1034" s="63"/>
      <c r="D1034" s="63"/>
      <c r="E1034" s="63"/>
      <c r="F1034" s="63"/>
      <c r="G1034" s="63"/>
      <c r="H1034" s="63"/>
      <c r="I1034" s="63"/>
      <c r="J1034" s="63"/>
      <c r="K1034" s="63"/>
      <c r="L1034" s="63"/>
      <c r="M1034" s="63"/>
      <c r="N1034" s="63"/>
      <c r="O1034" s="63"/>
      <c r="P1034" s="63"/>
      <c r="Q1034" s="63"/>
      <c r="R1034" s="63"/>
      <c r="S1034" s="63"/>
      <c r="T1034" s="63"/>
      <c r="U1034" s="63"/>
      <c r="V1034" s="63"/>
      <c r="W1034" s="63"/>
      <c r="X1034" s="63"/>
      <c r="Y1034" s="63"/>
      <c r="Z1034" s="63"/>
      <c r="AA1034" s="63"/>
      <c r="AB1034" s="63"/>
      <c r="AC1034" s="63"/>
      <c r="AD1034" s="63"/>
      <c r="AE1034" s="63"/>
      <c r="AF1034" s="63"/>
      <c r="AG1034" s="63"/>
      <c r="AH1034" s="63"/>
      <c r="AI1034" s="63"/>
      <c r="AJ1034" s="63"/>
      <c r="AK1034" s="63"/>
      <c r="AL1034" s="63"/>
      <c r="AM1034" s="63"/>
      <c r="AN1034" s="63"/>
      <c r="AO1034" s="63"/>
      <c r="AP1034" s="63"/>
      <c r="AQ1034" s="63"/>
      <c r="AR1034" s="63"/>
      <c r="AS1034" s="63"/>
      <c r="AT1034" s="63"/>
      <c r="AU1034" s="63"/>
      <c r="AV1034" s="63"/>
      <c r="AW1034" s="63"/>
      <c r="AX1034" s="63"/>
      <c r="AY1034" s="63"/>
      <c r="AZ1034" s="63"/>
      <c r="BA1034" s="63"/>
      <c r="BB1034" s="63"/>
      <c r="BC1034" s="63"/>
      <c r="BD1034" s="63"/>
      <c r="BE1034" s="63"/>
      <c r="BF1034" s="63"/>
      <c r="BG1034" s="63"/>
      <c r="BH1034" s="63"/>
      <c r="BI1034" s="63"/>
      <c r="BJ1034" s="63"/>
      <c r="BK1034" s="63"/>
      <c r="BL1034" s="63"/>
    </row>
    <row r="1035" spans="1:64" ht="15.75" customHeight="1" x14ac:dyDescent="0.2">
      <c r="A1035" s="63"/>
      <c r="B1035" s="63"/>
      <c r="C1035" s="63"/>
      <c r="D1035" s="63"/>
      <c r="E1035" s="63"/>
      <c r="F1035" s="63"/>
      <c r="G1035" s="63"/>
      <c r="H1035" s="63"/>
      <c r="I1035" s="63"/>
      <c r="J1035" s="63"/>
      <c r="K1035" s="63"/>
      <c r="L1035" s="63"/>
      <c r="M1035" s="63"/>
      <c r="N1035" s="63"/>
      <c r="O1035" s="63"/>
      <c r="P1035" s="63"/>
      <c r="Q1035" s="63"/>
      <c r="R1035" s="63"/>
      <c r="S1035" s="63"/>
      <c r="T1035" s="63"/>
      <c r="U1035" s="63"/>
      <c r="V1035" s="63"/>
      <c r="W1035" s="63"/>
      <c r="X1035" s="63"/>
      <c r="Y1035" s="63"/>
      <c r="Z1035" s="63"/>
      <c r="AA1035" s="63"/>
      <c r="AB1035" s="63"/>
      <c r="AC1035" s="63"/>
      <c r="AD1035" s="63"/>
      <c r="AE1035" s="63"/>
      <c r="AF1035" s="63"/>
      <c r="AG1035" s="63"/>
      <c r="AH1035" s="63"/>
      <c r="AI1035" s="63"/>
      <c r="AJ1035" s="63"/>
      <c r="AK1035" s="63"/>
      <c r="AL1035" s="63"/>
      <c r="AM1035" s="63"/>
      <c r="AN1035" s="63"/>
      <c r="AO1035" s="63"/>
      <c r="AP1035" s="63"/>
      <c r="AQ1035" s="63"/>
      <c r="AR1035" s="63"/>
      <c r="AS1035" s="63"/>
      <c r="AT1035" s="63"/>
      <c r="AU1035" s="63"/>
      <c r="AV1035" s="63"/>
      <c r="AW1035" s="63"/>
      <c r="AX1035" s="63"/>
      <c r="AY1035" s="63"/>
      <c r="AZ1035" s="63"/>
      <c r="BA1035" s="63"/>
      <c r="BB1035" s="63"/>
      <c r="BC1035" s="63"/>
      <c r="BD1035" s="63"/>
      <c r="BE1035" s="63"/>
      <c r="BF1035" s="63"/>
      <c r="BG1035" s="63"/>
      <c r="BH1035" s="63"/>
      <c r="BI1035" s="63"/>
      <c r="BJ1035" s="63"/>
      <c r="BK1035" s="63"/>
      <c r="BL1035" s="63"/>
    </row>
    <row r="1036" spans="1:64" ht="15.75" customHeight="1" x14ac:dyDescent="0.2">
      <c r="A1036" s="63"/>
      <c r="B1036" s="63"/>
      <c r="C1036" s="63"/>
      <c r="D1036" s="63"/>
      <c r="E1036" s="63"/>
      <c r="F1036" s="63"/>
      <c r="G1036" s="63"/>
      <c r="H1036" s="63"/>
      <c r="I1036" s="63"/>
      <c r="J1036" s="63"/>
      <c r="K1036" s="63"/>
      <c r="L1036" s="63"/>
      <c r="M1036" s="63"/>
      <c r="N1036" s="63"/>
      <c r="O1036" s="63"/>
      <c r="P1036" s="63"/>
      <c r="Q1036" s="63"/>
      <c r="R1036" s="63"/>
      <c r="S1036" s="63"/>
      <c r="T1036" s="63"/>
      <c r="U1036" s="63"/>
      <c r="V1036" s="63"/>
      <c r="W1036" s="63"/>
      <c r="X1036" s="63"/>
      <c r="Y1036" s="63"/>
      <c r="Z1036" s="63"/>
      <c r="AA1036" s="63"/>
      <c r="AB1036" s="63"/>
      <c r="AC1036" s="63"/>
      <c r="AD1036" s="63"/>
      <c r="AE1036" s="63"/>
      <c r="AF1036" s="63"/>
      <c r="AG1036" s="63"/>
      <c r="AH1036" s="63"/>
      <c r="AI1036" s="63"/>
      <c r="AJ1036" s="63"/>
      <c r="AK1036" s="63"/>
      <c r="AL1036" s="63"/>
      <c r="AM1036" s="63"/>
      <c r="AN1036" s="63"/>
      <c r="AO1036" s="63"/>
      <c r="AP1036" s="63"/>
      <c r="AQ1036" s="63"/>
      <c r="AR1036" s="63"/>
      <c r="AS1036" s="63"/>
      <c r="AT1036" s="63"/>
      <c r="AU1036" s="63"/>
      <c r="AV1036" s="63"/>
      <c r="AW1036" s="63"/>
      <c r="AX1036" s="63"/>
      <c r="AY1036" s="63"/>
      <c r="AZ1036" s="63"/>
      <c r="BA1036" s="63"/>
      <c r="BB1036" s="63"/>
      <c r="BC1036" s="63"/>
      <c r="BD1036" s="63"/>
      <c r="BE1036" s="63"/>
      <c r="BF1036" s="63"/>
      <c r="BG1036" s="63"/>
      <c r="BH1036" s="63"/>
      <c r="BI1036" s="63"/>
      <c r="BJ1036" s="63"/>
      <c r="BK1036" s="63"/>
      <c r="BL1036" s="63"/>
    </row>
    <row r="1037" spans="1:64" ht="15.75" customHeight="1" x14ac:dyDescent="0.2">
      <c r="A1037" s="63"/>
      <c r="B1037" s="63"/>
      <c r="C1037" s="63"/>
      <c r="D1037" s="63"/>
      <c r="E1037" s="63"/>
      <c r="F1037" s="63"/>
      <c r="G1037" s="63"/>
      <c r="H1037" s="63"/>
      <c r="I1037" s="63"/>
      <c r="J1037" s="63"/>
      <c r="K1037" s="63"/>
      <c r="L1037" s="63"/>
      <c r="M1037" s="63"/>
      <c r="N1037" s="63"/>
      <c r="O1037" s="63"/>
      <c r="P1037" s="63"/>
      <c r="Q1037" s="63"/>
      <c r="R1037" s="63"/>
      <c r="S1037" s="63"/>
      <c r="T1037" s="63"/>
      <c r="U1037" s="63"/>
      <c r="V1037" s="63"/>
      <c r="W1037" s="63"/>
      <c r="X1037" s="63"/>
      <c r="Y1037" s="63"/>
      <c r="Z1037" s="63"/>
      <c r="AA1037" s="63"/>
      <c r="AB1037" s="63"/>
      <c r="AC1037" s="63"/>
      <c r="AD1037" s="63"/>
      <c r="AE1037" s="63"/>
      <c r="AF1037" s="63"/>
      <c r="AG1037" s="63"/>
      <c r="AH1037" s="63"/>
      <c r="AI1037" s="63"/>
      <c r="AJ1037" s="63"/>
      <c r="AK1037" s="63"/>
      <c r="AL1037" s="63"/>
      <c r="AM1037" s="63"/>
      <c r="AN1037" s="63"/>
      <c r="AO1037" s="63"/>
      <c r="AP1037" s="63"/>
      <c r="AQ1037" s="63"/>
      <c r="AR1037" s="63"/>
      <c r="AS1037" s="63"/>
      <c r="AT1037" s="63"/>
      <c r="AU1037" s="63"/>
      <c r="AV1037" s="63"/>
      <c r="AW1037" s="63"/>
      <c r="AX1037" s="63"/>
      <c r="AY1037" s="63"/>
      <c r="AZ1037" s="63"/>
      <c r="BA1037" s="63"/>
      <c r="BB1037" s="63"/>
      <c r="BC1037" s="63"/>
      <c r="BD1037" s="63"/>
      <c r="BE1037" s="63"/>
      <c r="BF1037" s="63"/>
      <c r="BG1037" s="63"/>
      <c r="BH1037" s="63"/>
      <c r="BI1037" s="63"/>
      <c r="BJ1037" s="63"/>
      <c r="BK1037" s="63"/>
      <c r="BL1037" s="63"/>
    </row>
    <row r="1038" spans="1:64" ht="15.75" customHeight="1" x14ac:dyDescent="0.2">
      <c r="A1038" s="63"/>
      <c r="B1038" s="63"/>
      <c r="C1038" s="63"/>
      <c r="D1038" s="63"/>
      <c r="E1038" s="63"/>
      <c r="F1038" s="63"/>
      <c r="G1038" s="63"/>
      <c r="H1038" s="63"/>
      <c r="I1038" s="63"/>
      <c r="J1038" s="63"/>
      <c r="K1038" s="63"/>
      <c r="L1038" s="63"/>
      <c r="M1038" s="63"/>
      <c r="N1038" s="63"/>
      <c r="O1038" s="63"/>
      <c r="P1038" s="63"/>
      <c r="Q1038" s="63"/>
      <c r="R1038" s="63"/>
      <c r="S1038" s="63"/>
      <c r="T1038" s="63"/>
      <c r="U1038" s="63"/>
      <c r="V1038" s="63"/>
      <c r="W1038" s="63"/>
      <c r="X1038" s="63"/>
      <c r="Y1038" s="63"/>
      <c r="Z1038" s="63"/>
      <c r="AA1038" s="63"/>
      <c r="AB1038" s="63"/>
      <c r="AC1038" s="63"/>
      <c r="AD1038" s="63"/>
      <c r="AE1038" s="63"/>
      <c r="AF1038" s="63"/>
      <c r="AG1038" s="63"/>
      <c r="AH1038" s="63"/>
      <c r="AI1038" s="63"/>
      <c r="AJ1038" s="63"/>
      <c r="AK1038" s="63"/>
      <c r="AL1038" s="63"/>
      <c r="AM1038" s="63"/>
      <c r="AN1038" s="63"/>
      <c r="AO1038" s="63"/>
      <c r="AP1038" s="63"/>
      <c r="AQ1038" s="63"/>
      <c r="AR1038" s="63"/>
      <c r="AS1038" s="63"/>
      <c r="AT1038" s="63"/>
      <c r="AU1038" s="63"/>
      <c r="AV1038" s="63"/>
      <c r="AW1038" s="63"/>
      <c r="AX1038" s="63"/>
      <c r="AY1038" s="63"/>
      <c r="AZ1038" s="63"/>
      <c r="BA1038" s="63"/>
      <c r="BB1038" s="63"/>
      <c r="BC1038" s="63"/>
      <c r="BD1038" s="63"/>
      <c r="BE1038" s="63"/>
      <c r="BF1038" s="63"/>
      <c r="BG1038" s="63"/>
      <c r="BH1038" s="63"/>
      <c r="BI1038" s="63"/>
      <c r="BJ1038" s="63"/>
      <c r="BK1038" s="63"/>
      <c r="BL1038" s="63"/>
    </row>
    <row r="1039" spans="1:64" ht="15.75" customHeight="1" x14ac:dyDescent="0.2">
      <c r="A1039" s="63"/>
      <c r="B1039" s="63"/>
      <c r="C1039" s="63"/>
      <c r="D1039" s="63"/>
      <c r="E1039" s="63"/>
      <c r="F1039" s="63"/>
      <c r="G1039" s="63"/>
      <c r="H1039" s="63"/>
      <c r="I1039" s="63"/>
      <c r="J1039" s="63"/>
      <c r="K1039" s="63"/>
      <c r="L1039" s="63"/>
      <c r="M1039" s="63"/>
      <c r="N1039" s="63"/>
      <c r="O1039" s="63"/>
      <c r="P1039" s="63"/>
      <c r="Q1039" s="63"/>
      <c r="R1039" s="63"/>
      <c r="S1039" s="63"/>
      <c r="T1039" s="63"/>
      <c r="U1039" s="63"/>
      <c r="V1039" s="63"/>
      <c r="W1039" s="63"/>
      <c r="X1039" s="63"/>
      <c r="Y1039" s="63"/>
      <c r="Z1039" s="63"/>
      <c r="AA1039" s="63"/>
      <c r="AB1039" s="63"/>
      <c r="AC1039" s="63"/>
      <c r="AD1039" s="63"/>
      <c r="AE1039" s="63"/>
      <c r="AF1039" s="63"/>
      <c r="AG1039" s="63"/>
      <c r="AH1039" s="63"/>
      <c r="AI1039" s="63"/>
      <c r="AJ1039" s="63"/>
      <c r="AK1039" s="63"/>
      <c r="AL1039" s="63"/>
      <c r="AM1039" s="63"/>
      <c r="AN1039" s="63"/>
      <c r="AO1039" s="63"/>
      <c r="AP1039" s="63"/>
      <c r="AQ1039" s="63"/>
      <c r="AR1039" s="63"/>
      <c r="AS1039" s="63"/>
      <c r="AT1039" s="63"/>
      <c r="AU1039" s="63"/>
      <c r="AV1039" s="63"/>
      <c r="AW1039" s="63"/>
      <c r="AX1039" s="63"/>
      <c r="AY1039" s="63"/>
      <c r="AZ1039" s="63"/>
      <c r="BA1039" s="63"/>
      <c r="BB1039" s="63"/>
      <c r="BC1039" s="63"/>
      <c r="BD1039" s="63"/>
      <c r="BE1039" s="63"/>
      <c r="BF1039" s="63"/>
      <c r="BG1039" s="63"/>
      <c r="BH1039" s="63"/>
      <c r="BI1039" s="63"/>
      <c r="BJ1039" s="63"/>
      <c r="BK1039" s="63"/>
      <c r="BL1039" s="63"/>
    </row>
    <row r="1040" spans="1:64" ht="15.75" customHeight="1" x14ac:dyDescent="0.2">
      <c r="A1040" s="63"/>
      <c r="B1040" s="63"/>
      <c r="C1040" s="63"/>
      <c r="D1040" s="63"/>
      <c r="E1040" s="63"/>
      <c r="F1040" s="63"/>
      <c r="G1040" s="63"/>
      <c r="H1040" s="63"/>
      <c r="I1040" s="63"/>
      <c r="J1040" s="63"/>
      <c r="K1040" s="63"/>
      <c r="L1040" s="63"/>
      <c r="M1040" s="63"/>
      <c r="N1040" s="63"/>
      <c r="O1040" s="63"/>
      <c r="P1040" s="63"/>
      <c r="Q1040" s="63"/>
      <c r="R1040" s="63"/>
      <c r="S1040" s="63"/>
      <c r="T1040" s="63"/>
      <c r="U1040" s="63"/>
      <c r="V1040" s="63"/>
      <c r="W1040" s="63"/>
      <c r="X1040" s="63"/>
      <c r="Y1040" s="63"/>
      <c r="Z1040" s="63"/>
      <c r="AA1040" s="63"/>
      <c r="AB1040" s="63"/>
      <c r="AC1040" s="63"/>
      <c r="AD1040" s="63"/>
      <c r="AE1040" s="63"/>
      <c r="AF1040" s="63"/>
      <c r="AG1040" s="63"/>
      <c r="AH1040" s="63"/>
      <c r="AI1040" s="63"/>
      <c r="AJ1040" s="63"/>
      <c r="AK1040" s="63"/>
      <c r="AL1040" s="63"/>
      <c r="AM1040" s="63"/>
      <c r="AN1040" s="63"/>
      <c r="AO1040" s="63"/>
      <c r="AP1040" s="63"/>
      <c r="AQ1040" s="63"/>
      <c r="AR1040" s="63"/>
      <c r="AS1040" s="63"/>
      <c r="AT1040" s="63"/>
      <c r="AU1040" s="63"/>
      <c r="AV1040" s="63"/>
      <c r="AW1040" s="63"/>
      <c r="AX1040" s="63"/>
      <c r="AY1040" s="63"/>
      <c r="AZ1040" s="63"/>
      <c r="BA1040" s="63"/>
      <c r="BB1040" s="63"/>
      <c r="BC1040" s="63"/>
      <c r="BD1040" s="63"/>
      <c r="BE1040" s="63"/>
      <c r="BF1040" s="63"/>
      <c r="BG1040" s="63"/>
      <c r="BH1040" s="63"/>
      <c r="BI1040" s="63"/>
      <c r="BJ1040" s="63"/>
      <c r="BK1040" s="63"/>
      <c r="BL1040" s="63"/>
    </row>
    <row r="1041" spans="1:64" ht="15.75" customHeight="1" x14ac:dyDescent="0.2">
      <c r="A1041" s="63"/>
      <c r="B1041" s="63"/>
      <c r="C1041" s="63"/>
      <c r="D1041" s="63"/>
      <c r="E1041" s="63"/>
      <c r="F1041" s="63"/>
      <c r="G1041" s="63"/>
      <c r="H1041" s="63"/>
      <c r="I1041" s="63"/>
      <c r="J1041" s="63"/>
      <c r="K1041" s="63"/>
      <c r="L1041" s="63"/>
      <c r="M1041" s="63"/>
      <c r="N1041" s="63"/>
      <c r="O1041" s="63"/>
      <c r="P1041" s="63"/>
      <c r="Q1041" s="63"/>
      <c r="R1041" s="63"/>
      <c r="S1041" s="63"/>
      <c r="T1041" s="63"/>
      <c r="U1041" s="63"/>
      <c r="V1041" s="63"/>
      <c r="W1041" s="63"/>
      <c r="X1041" s="63"/>
      <c r="Y1041" s="63"/>
      <c r="Z1041" s="63"/>
      <c r="AA1041" s="63"/>
      <c r="AB1041" s="63"/>
      <c r="AC1041" s="63"/>
      <c r="AD1041" s="63"/>
      <c r="AE1041" s="63"/>
      <c r="AF1041" s="63"/>
      <c r="AG1041" s="63"/>
      <c r="AH1041" s="63"/>
      <c r="AI1041" s="63"/>
      <c r="AJ1041" s="63"/>
      <c r="AK1041" s="63"/>
      <c r="AL1041" s="63"/>
      <c r="AM1041" s="63"/>
      <c r="AN1041" s="63"/>
      <c r="AO1041" s="63"/>
      <c r="AP1041" s="63"/>
      <c r="AQ1041" s="63"/>
      <c r="AR1041" s="63"/>
      <c r="AS1041" s="63"/>
      <c r="AT1041" s="63"/>
      <c r="AU1041" s="63"/>
      <c r="AV1041" s="63"/>
      <c r="AW1041" s="63"/>
      <c r="AX1041" s="63"/>
      <c r="AY1041" s="63"/>
      <c r="AZ1041" s="63"/>
      <c r="BA1041" s="63"/>
      <c r="BB1041" s="63"/>
      <c r="BC1041" s="63"/>
      <c r="BD1041" s="63"/>
      <c r="BE1041" s="63"/>
      <c r="BF1041" s="63"/>
      <c r="BG1041" s="63"/>
      <c r="BH1041" s="63"/>
      <c r="BI1041" s="63"/>
      <c r="BJ1041" s="63"/>
      <c r="BK1041" s="63"/>
      <c r="BL1041" s="63"/>
    </row>
    <row r="1042" spans="1:64" ht="15.75" customHeight="1" x14ac:dyDescent="0.2">
      <c r="A1042" s="63"/>
      <c r="B1042" s="63"/>
      <c r="C1042" s="63"/>
      <c r="D1042" s="63"/>
      <c r="E1042" s="63"/>
      <c r="F1042" s="63"/>
      <c r="G1042" s="63"/>
      <c r="H1042" s="63"/>
      <c r="I1042" s="63"/>
      <c r="J1042" s="63"/>
      <c r="K1042" s="63"/>
      <c r="L1042" s="63"/>
      <c r="M1042" s="63"/>
      <c r="N1042" s="63"/>
      <c r="O1042" s="63"/>
      <c r="P1042" s="63"/>
      <c r="Q1042" s="63"/>
      <c r="R1042" s="63"/>
      <c r="S1042" s="63"/>
      <c r="T1042" s="63"/>
      <c r="U1042" s="63"/>
      <c r="V1042" s="63"/>
      <c r="W1042" s="63"/>
      <c r="X1042" s="63"/>
      <c r="Y1042" s="63"/>
      <c r="Z1042" s="63"/>
      <c r="AA1042" s="63"/>
      <c r="AB1042" s="63"/>
      <c r="AC1042" s="63"/>
      <c r="AD1042" s="63"/>
      <c r="AE1042" s="63"/>
      <c r="AF1042" s="63"/>
      <c r="AG1042" s="63"/>
      <c r="AH1042" s="63"/>
      <c r="AI1042" s="63"/>
      <c r="AJ1042" s="63"/>
      <c r="AK1042" s="63"/>
      <c r="AL1042" s="63"/>
      <c r="AM1042" s="63"/>
      <c r="AN1042" s="63"/>
      <c r="AO1042" s="63"/>
      <c r="AP1042" s="63"/>
      <c r="AQ1042" s="63"/>
      <c r="AR1042" s="63"/>
      <c r="AS1042" s="63"/>
      <c r="AT1042" s="63"/>
      <c r="AU1042" s="63"/>
      <c r="AV1042" s="63"/>
      <c r="AW1042" s="63"/>
      <c r="AX1042" s="63"/>
      <c r="AY1042" s="63"/>
      <c r="AZ1042" s="63"/>
      <c r="BA1042" s="63"/>
      <c r="BB1042" s="63"/>
      <c r="BC1042" s="63"/>
      <c r="BD1042" s="63"/>
      <c r="BE1042" s="63"/>
      <c r="BF1042" s="63"/>
      <c r="BG1042" s="63"/>
      <c r="BH1042" s="63"/>
      <c r="BI1042" s="63"/>
      <c r="BJ1042" s="63"/>
      <c r="BK1042" s="63"/>
      <c r="BL1042" s="63"/>
    </row>
    <row r="1043" spans="1:64" ht="15.75" customHeight="1" x14ac:dyDescent="0.2">
      <c r="A1043" s="63"/>
      <c r="B1043" s="63"/>
      <c r="C1043" s="63"/>
      <c r="D1043" s="63"/>
      <c r="E1043" s="63"/>
      <c r="F1043" s="63"/>
      <c r="G1043" s="63"/>
      <c r="H1043" s="63"/>
      <c r="I1043" s="63"/>
      <c r="J1043" s="63"/>
      <c r="K1043" s="63"/>
      <c r="L1043" s="63"/>
      <c r="M1043" s="63"/>
      <c r="N1043" s="63"/>
      <c r="O1043" s="63"/>
      <c r="P1043" s="63"/>
      <c r="Q1043" s="63"/>
      <c r="R1043" s="63"/>
      <c r="S1043" s="63"/>
      <c r="T1043" s="63"/>
      <c r="U1043" s="63"/>
      <c r="V1043" s="63"/>
      <c r="W1043" s="63"/>
      <c r="X1043" s="63"/>
      <c r="Y1043" s="63"/>
      <c r="Z1043" s="63"/>
      <c r="AA1043" s="63"/>
      <c r="AB1043" s="63"/>
      <c r="AC1043" s="63"/>
      <c r="AD1043" s="63"/>
      <c r="AE1043" s="63"/>
      <c r="AF1043" s="63"/>
      <c r="AG1043" s="63"/>
      <c r="AH1043" s="63"/>
      <c r="AI1043" s="63"/>
      <c r="AJ1043" s="63"/>
      <c r="AK1043" s="63"/>
      <c r="AL1043" s="63"/>
      <c r="AM1043" s="63"/>
      <c r="AN1043" s="63"/>
      <c r="AO1043" s="63"/>
      <c r="AP1043" s="63"/>
      <c r="AQ1043" s="63"/>
      <c r="AR1043" s="63"/>
      <c r="AS1043" s="63"/>
      <c r="AT1043" s="63"/>
      <c r="AU1043" s="63"/>
      <c r="AV1043" s="63"/>
      <c r="AW1043" s="63"/>
      <c r="AX1043" s="63"/>
      <c r="AY1043" s="63"/>
      <c r="AZ1043" s="63"/>
      <c r="BA1043" s="63"/>
      <c r="BB1043" s="63"/>
      <c r="BC1043" s="63"/>
      <c r="BD1043" s="63"/>
      <c r="BE1043" s="63"/>
      <c r="BF1043" s="63"/>
      <c r="BG1043" s="63"/>
      <c r="BH1043" s="63"/>
      <c r="BI1043" s="63"/>
      <c r="BJ1043" s="63"/>
      <c r="BK1043" s="63"/>
      <c r="BL1043" s="63"/>
    </row>
    <row r="1044" spans="1:64" ht="15.75" customHeight="1" x14ac:dyDescent="0.2">
      <c r="A1044" s="63"/>
      <c r="B1044" s="63"/>
      <c r="C1044" s="63"/>
      <c r="D1044" s="63"/>
      <c r="E1044" s="63"/>
      <c r="F1044" s="63"/>
      <c r="G1044" s="63"/>
      <c r="H1044" s="63"/>
      <c r="I1044" s="63"/>
      <c r="J1044" s="63"/>
      <c r="K1044" s="63"/>
      <c r="L1044" s="63"/>
      <c r="M1044" s="63"/>
      <c r="N1044" s="63"/>
      <c r="O1044" s="63"/>
      <c r="P1044" s="63"/>
      <c r="Q1044" s="63"/>
      <c r="R1044" s="63"/>
      <c r="S1044" s="63"/>
      <c r="T1044" s="63"/>
      <c r="U1044" s="63"/>
      <c r="V1044" s="63"/>
      <c r="W1044" s="63"/>
      <c r="X1044" s="63"/>
      <c r="Y1044" s="63"/>
      <c r="Z1044" s="63"/>
      <c r="AA1044" s="63"/>
      <c r="AB1044" s="63"/>
      <c r="AC1044" s="63"/>
      <c r="AD1044" s="63"/>
      <c r="AE1044" s="63"/>
      <c r="AF1044" s="63"/>
      <c r="AG1044" s="63"/>
      <c r="AH1044" s="63"/>
      <c r="AI1044" s="63"/>
      <c r="AJ1044" s="63"/>
      <c r="AK1044" s="63"/>
      <c r="AL1044" s="63"/>
      <c r="AM1044" s="63"/>
      <c r="AN1044" s="63"/>
      <c r="AO1044" s="63"/>
      <c r="AP1044" s="63"/>
      <c r="AQ1044" s="63"/>
      <c r="AR1044" s="63"/>
      <c r="AS1044" s="63"/>
      <c r="AT1044" s="63"/>
      <c r="AU1044" s="63"/>
      <c r="AV1044" s="63"/>
      <c r="AW1044" s="63"/>
      <c r="AX1044" s="63"/>
      <c r="AY1044" s="63"/>
      <c r="AZ1044" s="63"/>
      <c r="BA1044" s="63"/>
      <c r="BB1044" s="63"/>
      <c r="BC1044" s="63"/>
      <c r="BD1044" s="63"/>
      <c r="BE1044" s="63"/>
      <c r="BF1044" s="63"/>
      <c r="BG1044" s="63"/>
      <c r="BH1044" s="63"/>
      <c r="BI1044" s="63"/>
      <c r="BJ1044" s="63"/>
      <c r="BK1044" s="63"/>
      <c r="BL1044" s="63"/>
    </row>
    <row r="1045" spans="1:64" ht="15.75" customHeight="1" x14ac:dyDescent="0.2">
      <c r="A1045" s="63"/>
      <c r="B1045" s="63"/>
      <c r="C1045" s="63"/>
      <c r="D1045" s="63"/>
      <c r="E1045" s="63"/>
      <c r="F1045" s="63"/>
      <c r="G1045" s="63"/>
      <c r="H1045" s="63"/>
      <c r="I1045" s="63"/>
      <c r="J1045" s="63"/>
      <c r="K1045" s="63"/>
      <c r="L1045" s="63"/>
      <c r="M1045" s="63"/>
      <c r="N1045" s="63"/>
      <c r="O1045" s="63"/>
      <c r="P1045" s="63"/>
      <c r="Q1045" s="63"/>
      <c r="R1045" s="63"/>
      <c r="S1045" s="63"/>
      <c r="T1045" s="63"/>
      <c r="U1045" s="63"/>
      <c r="V1045" s="63"/>
      <c r="W1045" s="63"/>
      <c r="X1045" s="63"/>
      <c r="Y1045" s="63"/>
      <c r="Z1045" s="63"/>
      <c r="AA1045" s="63"/>
      <c r="AB1045" s="63"/>
      <c r="AC1045" s="63"/>
      <c r="AD1045" s="63"/>
      <c r="AE1045" s="63"/>
      <c r="AF1045" s="63"/>
      <c r="AG1045" s="63"/>
      <c r="AH1045" s="63"/>
      <c r="AI1045" s="63"/>
      <c r="AJ1045" s="63"/>
      <c r="AK1045" s="63"/>
      <c r="AL1045" s="63"/>
      <c r="AM1045" s="63"/>
      <c r="AN1045" s="63"/>
      <c r="AO1045" s="63"/>
      <c r="AP1045" s="63"/>
      <c r="AQ1045" s="63"/>
      <c r="AR1045" s="63"/>
      <c r="AS1045" s="63"/>
      <c r="AT1045" s="63"/>
      <c r="AU1045" s="63"/>
      <c r="AV1045" s="63"/>
      <c r="AW1045" s="63"/>
      <c r="AX1045" s="63"/>
      <c r="AY1045" s="63"/>
      <c r="AZ1045" s="63"/>
      <c r="BA1045" s="63"/>
      <c r="BB1045" s="63"/>
      <c r="BC1045" s="63"/>
      <c r="BD1045" s="63"/>
      <c r="BE1045" s="63"/>
      <c r="BF1045" s="63"/>
      <c r="BG1045" s="63"/>
      <c r="BH1045" s="63"/>
      <c r="BI1045" s="63"/>
      <c r="BJ1045" s="63"/>
      <c r="BK1045" s="63"/>
      <c r="BL1045" s="63"/>
    </row>
    <row r="1046" spans="1:64" ht="15.75" customHeight="1" x14ac:dyDescent="0.2">
      <c r="A1046" s="63"/>
      <c r="B1046" s="63"/>
      <c r="C1046" s="63"/>
      <c r="D1046" s="63"/>
      <c r="E1046" s="63"/>
      <c r="F1046" s="63"/>
      <c r="G1046" s="63"/>
      <c r="H1046" s="63"/>
      <c r="I1046" s="63"/>
      <c r="J1046" s="63"/>
      <c r="K1046" s="63"/>
      <c r="L1046" s="63"/>
      <c r="M1046" s="63"/>
      <c r="N1046" s="63"/>
      <c r="O1046" s="63"/>
      <c r="P1046" s="63"/>
      <c r="Q1046" s="63"/>
      <c r="R1046" s="63"/>
      <c r="S1046" s="63"/>
      <c r="T1046" s="63"/>
      <c r="U1046" s="63"/>
      <c r="V1046" s="63"/>
      <c r="W1046" s="63"/>
      <c r="X1046" s="63"/>
      <c r="Y1046" s="63"/>
      <c r="Z1046" s="63"/>
      <c r="AA1046" s="63"/>
      <c r="AB1046" s="63"/>
      <c r="AC1046" s="63"/>
      <c r="AD1046" s="63"/>
      <c r="AE1046" s="63"/>
      <c r="AF1046" s="63"/>
      <c r="AG1046" s="63"/>
      <c r="AH1046" s="63"/>
      <c r="AI1046" s="63"/>
      <c r="AJ1046" s="63"/>
      <c r="AK1046" s="63"/>
      <c r="AL1046" s="63"/>
      <c r="AM1046" s="63"/>
      <c r="AN1046" s="63"/>
      <c r="AO1046" s="63"/>
      <c r="AP1046" s="63"/>
      <c r="AQ1046" s="63"/>
      <c r="AR1046" s="63"/>
      <c r="AS1046" s="63"/>
      <c r="AT1046" s="63"/>
      <c r="AU1046" s="63"/>
      <c r="AV1046" s="63"/>
      <c r="AW1046" s="63"/>
      <c r="AX1046" s="63"/>
      <c r="AY1046" s="63"/>
      <c r="AZ1046" s="63"/>
      <c r="BA1046" s="63"/>
      <c r="BB1046" s="63"/>
      <c r="BC1046" s="63"/>
      <c r="BD1046" s="63"/>
      <c r="BE1046" s="63"/>
      <c r="BF1046" s="63"/>
      <c r="BG1046" s="63"/>
      <c r="BH1046" s="63"/>
      <c r="BI1046" s="63"/>
      <c r="BJ1046" s="63"/>
      <c r="BK1046" s="63"/>
      <c r="BL1046" s="63"/>
    </row>
    <row r="1047" spans="1:64" ht="15.75" customHeight="1" x14ac:dyDescent="0.2">
      <c r="A1047" s="63"/>
      <c r="B1047" s="63"/>
      <c r="C1047" s="63"/>
      <c r="D1047" s="63"/>
      <c r="E1047" s="63"/>
      <c r="F1047" s="63"/>
      <c r="G1047" s="63"/>
      <c r="H1047" s="63"/>
      <c r="I1047" s="63"/>
      <c r="J1047" s="63"/>
      <c r="K1047" s="63"/>
      <c r="L1047" s="63"/>
      <c r="M1047" s="63"/>
      <c r="N1047" s="63"/>
      <c r="O1047" s="63"/>
      <c r="P1047" s="63"/>
      <c r="Q1047" s="63"/>
      <c r="R1047" s="63"/>
      <c r="S1047" s="63"/>
      <c r="T1047" s="63"/>
      <c r="U1047" s="63"/>
      <c r="V1047" s="63"/>
      <c r="W1047" s="63"/>
      <c r="X1047" s="63"/>
      <c r="Y1047" s="63"/>
      <c r="Z1047" s="63"/>
      <c r="AA1047" s="63"/>
      <c r="AB1047" s="63"/>
      <c r="AC1047" s="63"/>
      <c r="AD1047" s="63"/>
      <c r="AE1047" s="63"/>
      <c r="AF1047" s="63"/>
      <c r="AG1047" s="63"/>
      <c r="AH1047" s="63"/>
      <c r="AI1047" s="63"/>
      <c r="AJ1047" s="63"/>
      <c r="AK1047" s="63"/>
      <c r="AL1047" s="63"/>
      <c r="AM1047" s="63"/>
      <c r="AN1047" s="63"/>
      <c r="AO1047" s="63"/>
      <c r="AP1047" s="63"/>
      <c r="AQ1047" s="63"/>
      <c r="AR1047" s="63"/>
      <c r="AS1047" s="63"/>
      <c r="AT1047" s="63"/>
      <c r="AU1047" s="63"/>
      <c r="AV1047" s="63"/>
      <c r="AW1047" s="63"/>
      <c r="AX1047" s="63"/>
      <c r="AY1047" s="63"/>
      <c r="AZ1047" s="63"/>
      <c r="BA1047" s="63"/>
      <c r="BB1047" s="63"/>
      <c r="BC1047" s="63"/>
      <c r="BD1047" s="63"/>
      <c r="BE1047" s="63"/>
      <c r="BF1047" s="63"/>
      <c r="BG1047" s="63"/>
      <c r="BH1047" s="63"/>
      <c r="BI1047" s="63"/>
      <c r="BJ1047" s="63"/>
      <c r="BK1047" s="63"/>
      <c r="BL1047" s="63"/>
    </row>
    <row r="1048" spans="1:64" ht="15.75" customHeight="1" x14ac:dyDescent="0.2">
      <c r="A1048" s="63"/>
      <c r="B1048" s="63"/>
      <c r="C1048" s="63"/>
      <c r="D1048" s="63"/>
      <c r="E1048" s="63"/>
      <c r="F1048" s="63"/>
      <c r="G1048" s="63"/>
      <c r="H1048" s="63"/>
      <c r="I1048" s="63"/>
      <c r="J1048" s="63"/>
      <c r="K1048" s="63"/>
      <c r="L1048" s="63"/>
      <c r="M1048" s="63"/>
      <c r="N1048" s="63"/>
      <c r="O1048" s="63"/>
      <c r="P1048" s="63"/>
      <c r="Q1048" s="63"/>
      <c r="R1048" s="63"/>
      <c r="S1048" s="63"/>
      <c r="T1048" s="63"/>
      <c r="U1048" s="63"/>
      <c r="V1048" s="63"/>
      <c r="W1048" s="63"/>
      <c r="X1048" s="63"/>
      <c r="Y1048" s="63"/>
      <c r="Z1048" s="63"/>
      <c r="AA1048" s="63"/>
      <c r="AB1048" s="63"/>
      <c r="AC1048" s="63"/>
      <c r="AD1048" s="63"/>
      <c r="AE1048" s="63"/>
      <c r="AF1048" s="63"/>
      <c r="AG1048" s="63"/>
      <c r="AH1048" s="63"/>
      <c r="AI1048" s="63"/>
      <c r="AJ1048" s="63"/>
      <c r="AK1048" s="63"/>
      <c r="AL1048" s="63"/>
      <c r="AM1048" s="63"/>
      <c r="AN1048" s="63"/>
      <c r="AO1048" s="63"/>
      <c r="AP1048" s="63"/>
      <c r="AQ1048" s="63"/>
      <c r="AR1048" s="63"/>
      <c r="AS1048" s="63"/>
      <c r="AT1048" s="63"/>
      <c r="AU1048" s="63"/>
      <c r="AV1048" s="63"/>
      <c r="AW1048" s="63"/>
      <c r="AX1048" s="63"/>
      <c r="AY1048" s="63"/>
      <c r="AZ1048" s="63"/>
      <c r="BA1048" s="63"/>
      <c r="BB1048" s="63"/>
      <c r="BC1048" s="63"/>
      <c r="BD1048" s="63"/>
      <c r="BE1048" s="63"/>
      <c r="BF1048" s="63"/>
      <c r="BG1048" s="63"/>
      <c r="BH1048" s="63"/>
      <c r="BI1048" s="63"/>
      <c r="BJ1048" s="63"/>
      <c r="BK1048" s="63"/>
      <c r="BL1048" s="63"/>
    </row>
    <row r="1049" spans="1:64" ht="15.75" customHeight="1" x14ac:dyDescent="0.2">
      <c r="A1049" s="63"/>
      <c r="B1049" s="63"/>
      <c r="C1049" s="63"/>
      <c r="D1049" s="63"/>
      <c r="E1049" s="63"/>
      <c r="F1049" s="63"/>
      <c r="G1049" s="63"/>
      <c r="H1049" s="63"/>
      <c r="I1049" s="63"/>
      <c r="J1049" s="63"/>
      <c r="K1049" s="63"/>
      <c r="L1049" s="63"/>
      <c r="M1049" s="63"/>
      <c r="N1049" s="63"/>
      <c r="O1049" s="63"/>
      <c r="P1049" s="63"/>
      <c r="Q1049" s="63"/>
      <c r="R1049" s="63"/>
      <c r="S1049" s="63"/>
      <c r="T1049" s="63"/>
      <c r="U1049" s="63"/>
      <c r="V1049" s="63"/>
      <c r="W1049" s="63"/>
      <c r="X1049" s="63"/>
      <c r="Y1049" s="63"/>
      <c r="Z1049" s="63"/>
      <c r="AA1049" s="63"/>
      <c r="AB1049" s="63"/>
      <c r="AC1049" s="63"/>
      <c r="AD1049" s="63"/>
      <c r="AE1049" s="63"/>
      <c r="AF1049" s="63"/>
      <c r="AG1049" s="63"/>
      <c r="AH1049" s="63"/>
      <c r="AI1049" s="63"/>
      <c r="AJ1049" s="63"/>
      <c r="AK1049" s="63"/>
      <c r="AL1049" s="63"/>
      <c r="AM1049" s="63"/>
      <c r="AN1049" s="63"/>
      <c r="AO1049" s="63"/>
      <c r="AP1049" s="63"/>
      <c r="AQ1049" s="63"/>
      <c r="AR1049" s="63"/>
      <c r="AS1049" s="63"/>
      <c r="AT1049" s="63"/>
      <c r="AU1049" s="63"/>
      <c r="AV1049" s="63"/>
      <c r="AW1049" s="63"/>
      <c r="AX1049" s="63"/>
      <c r="AY1049" s="63"/>
      <c r="AZ1049" s="63"/>
      <c r="BA1049" s="63"/>
      <c r="BB1049" s="63"/>
      <c r="BC1049" s="63"/>
      <c r="BD1049" s="63"/>
      <c r="BE1049" s="63"/>
      <c r="BF1049" s="63"/>
      <c r="BG1049" s="63"/>
      <c r="BH1049" s="63"/>
      <c r="BI1049" s="63"/>
      <c r="BJ1049" s="63"/>
      <c r="BK1049" s="63"/>
      <c r="BL1049" s="63"/>
    </row>
    <row r="1050" spans="1:64" ht="15.75" customHeight="1" x14ac:dyDescent="0.2">
      <c r="A1050" s="63"/>
      <c r="B1050" s="63"/>
      <c r="C1050" s="63"/>
      <c r="D1050" s="63"/>
      <c r="E1050" s="63"/>
      <c r="F1050" s="63"/>
      <c r="G1050" s="63"/>
      <c r="H1050" s="63"/>
      <c r="I1050" s="63"/>
      <c r="J1050" s="63"/>
      <c r="K1050" s="63"/>
      <c r="L1050" s="63"/>
      <c r="M1050" s="63"/>
      <c r="N1050" s="63"/>
      <c r="O1050" s="63"/>
      <c r="P1050" s="63"/>
      <c r="Q1050" s="63"/>
      <c r="R1050" s="63"/>
      <c r="S1050" s="63"/>
      <c r="T1050" s="63"/>
      <c r="U1050" s="63"/>
      <c r="V1050" s="63"/>
      <c r="W1050" s="63"/>
      <c r="X1050" s="63"/>
      <c r="Y1050" s="63"/>
      <c r="Z1050" s="63"/>
      <c r="AA1050" s="63"/>
      <c r="AB1050" s="63"/>
      <c r="AC1050" s="63"/>
      <c r="AD1050" s="63"/>
      <c r="AE1050" s="63"/>
      <c r="AF1050" s="63"/>
      <c r="AG1050" s="63"/>
      <c r="AH1050" s="63"/>
      <c r="AI1050" s="63"/>
      <c r="AJ1050" s="63"/>
      <c r="AK1050" s="63"/>
      <c r="AL1050" s="63"/>
      <c r="AM1050" s="63"/>
      <c r="AN1050" s="63"/>
      <c r="AO1050" s="63"/>
      <c r="AP1050" s="63"/>
      <c r="AQ1050" s="63"/>
      <c r="AR1050" s="63"/>
      <c r="AS1050" s="63"/>
      <c r="AT1050" s="63"/>
      <c r="AU1050" s="63"/>
      <c r="AV1050" s="63"/>
      <c r="AW1050" s="63"/>
      <c r="AX1050" s="63"/>
      <c r="AY1050" s="63"/>
      <c r="AZ1050" s="63"/>
      <c r="BA1050" s="63"/>
      <c r="BB1050" s="63"/>
      <c r="BC1050" s="63"/>
      <c r="BD1050" s="63"/>
      <c r="BE1050" s="63"/>
      <c r="BF1050" s="63"/>
      <c r="BG1050" s="63"/>
      <c r="BH1050" s="63"/>
      <c r="BI1050" s="63"/>
      <c r="BJ1050" s="63"/>
      <c r="BK1050" s="63"/>
      <c r="BL1050" s="63"/>
    </row>
    <row r="1051" spans="1:64" ht="15.75" customHeight="1" x14ac:dyDescent="0.2">
      <c r="A1051" s="63"/>
      <c r="B1051" s="63"/>
      <c r="C1051" s="63"/>
      <c r="D1051" s="63"/>
      <c r="E1051" s="63"/>
      <c r="F1051" s="63"/>
      <c r="G1051" s="63"/>
      <c r="H1051" s="63"/>
      <c r="I1051" s="63"/>
      <c r="J1051" s="63"/>
      <c r="K1051" s="63"/>
      <c r="L1051" s="63"/>
      <c r="M1051" s="63"/>
      <c r="N1051" s="63"/>
      <c r="O1051" s="63"/>
      <c r="P1051" s="63"/>
      <c r="Q1051" s="63"/>
      <c r="R1051" s="63"/>
      <c r="S1051" s="63"/>
      <c r="T1051" s="63"/>
      <c r="U1051" s="63"/>
      <c r="V1051" s="63"/>
      <c r="W1051" s="63"/>
      <c r="X1051" s="63"/>
      <c r="Y1051" s="63"/>
      <c r="Z1051" s="63"/>
      <c r="AA1051" s="63"/>
      <c r="AB1051" s="63"/>
      <c r="AC1051" s="63"/>
      <c r="AD1051" s="63"/>
      <c r="AE1051" s="63"/>
      <c r="AF1051" s="63"/>
      <c r="AG1051" s="63"/>
      <c r="AH1051" s="63"/>
      <c r="AI1051" s="63"/>
      <c r="AJ1051" s="63"/>
      <c r="AK1051" s="63"/>
      <c r="AL1051" s="63"/>
      <c r="AM1051" s="63"/>
      <c r="AN1051" s="63"/>
      <c r="AO1051" s="63"/>
      <c r="AP1051" s="63"/>
      <c r="AQ1051" s="63"/>
      <c r="AR1051" s="63"/>
      <c r="AS1051" s="63"/>
      <c r="AT1051" s="63"/>
      <c r="AU1051" s="63"/>
      <c r="AV1051" s="63"/>
      <c r="AW1051" s="63"/>
      <c r="AX1051" s="63"/>
      <c r="AY1051" s="63"/>
      <c r="AZ1051" s="63"/>
      <c r="BA1051" s="63"/>
      <c r="BB1051" s="63"/>
      <c r="BC1051" s="63"/>
      <c r="BD1051" s="63"/>
      <c r="BE1051" s="63"/>
      <c r="BF1051" s="63"/>
      <c r="BG1051" s="63"/>
      <c r="BH1051" s="63"/>
      <c r="BI1051" s="63"/>
      <c r="BJ1051" s="63"/>
      <c r="BK1051" s="63"/>
      <c r="BL1051" s="63"/>
    </row>
    <row r="1052" spans="1:64" ht="15.75" customHeight="1" x14ac:dyDescent="0.2">
      <c r="A1052" s="63"/>
      <c r="B1052" s="63"/>
      <c r="C1052" s="63"/>
      <c r="D1052" s="63"/>
      <c r="E1052" s="63"/>
      <c r="F1052" s="63"/>
      <c r="G1052" s="63"/>
      <c r="H1052" s="63"/>
      <c r="I1052" s="63"/>
      <c r="J1052" s="63"/>
      <c r="K1052" s="63"/>
      <c r="L1052" s="63"/>
      <c r="M1052" s="63"/>
      <c r="N1052" s="63"/>
      <c r="O1052" s="63"/>
      <c r="P1052" s="63"/>
      <c r="Q1052" s="63"/>
      <c r="R1052" s="63"/>
      <c r="S1052" s="63"/>
      <c r="T1052" s="63"/>
      <c r="U1052" s="63"/>
      <c r="V1052" s="63"/>
      <c r="W1052" s="63"/>
      <c r="X1052" s="63"/>
      <c r="Y1052" s="63"/>
      <c r="Z1052" s="63"/>
      <c r="AA1052" s="63"/>
      <c r="AB1052" s="63"/>
      <c r="AC1052" s="63"/>
      <c r="AD1052" s="63"/>
      <c r="AE1052" s="63"/>
      <c r="AF1052" s="63"/>
      <c r="AG1052" s="63"/>
      <c r="AH1052" s="63"/>
      <c r="AI1052" s="63"/>
      <c r="AJ1052" s="63"/>
      <c r="AK1052" s="63"/>
      <c r="AL1052" s="63"/>
      <c r="AM1052" s="63"/>
      <c r="AN1052" s="63"/>
      <c r="AO1052" s="63"/>
      <c r="AP1052" s="63"/>
      <c r="AQ1052" s="63"/>
      <c r="AR1052" s="63"/>
      <c r="AS1052" s="63"/>
      <c r="AT1052" s="63"/>
      <c r="AU1052" s="63"/>
      <c r="AV1052" s="63"/>
      <c r="AW1052" s="63"/>
      <c r="AX1052" s="63"/>
      <c r="AY1052" s="63"/>
      <c r="AZ1052" s="63"/>
      <c r="BA1052" s="63"/>
      <c r="BB1052" s="63"/>
      <c r="BC1052" s="63"/>
      <c r="BD1052" s="63"/>
      <c r="BE1052" s="63"/>
      <c r="BF1052" s="63"/>
      <c r="BG1052" s="63"/>
      <c r="BH1052" s="63"/>
      <c r="BI1052" s="63"/>
      <c r="BJ1052" s="63"/>
      <c r="BK1052" s="63"/>
      <c r="BL1052" s="63"/>
    </row>
    <row r="1053" spans="1:64" ht="15.75" customHeight="1" x14ac:dyDescent="0.2">
      <c r="A1053" s="63"/>
      <c r="B1053" s="63"/>
      <c r="C1053" s="63"/>
      <c r="D1053" s="63"/>
      <c r="E1053" s="63"/>
      <c r="F1053" s="63"/>
      <c r="G1053" s="63"/>
      <c r="H1053" s="63"/>
      <c r="I1053" s="63"/>
      <c r="J1053" s="63"/>
      <c r="K1053" s="63"/>
      <c r="L1053" s="63"/>
      <c r="M1053" s="63"/>
      <c r="N1053" s="63"/>
      <c r="O1053" s="63"/>
      <c r="P1053" s="63"/>
      <c r="Q1053" s="63"/>
      <c r="R1053" s="63"/>
      <c r="S1053" s="63"/>
      <c r="T1053" s="63"/>
      <c r="U1053" s="63"/>
      <c r="V1053" s="63"/>
      <c r="W1053" s="63"/>
      <c r="X1053" s="63"/>
      <c r="Y1053" s="63"/>
      <c r="Z1053" s="63"/>
      <c r="AA1053" s="63"/>
      <c r="AB1053" s="63"/>
      <c r="AC1053" s="63"/>
      <c r="AD1053" s="63"/>
      <c r="AE1053" s="63"/>
      <c r="AF1053" s="63"/>
      <c r="AG1053" s="63"/>
      <c r="AH1053" s="63"/>
      <c r="AI1053" s="63"/>
      <c r="AJ1053" s="63"/>
      <c r="AK1053" s="63"/>
      <c r="AL1053" s="63"/>
      <c r="AM1053" s="63"/>
      <c r="AN1053" s="63"/>
      <c r="AO1053" s="63"/>
      <c r="AP1053" s="63"/>
      <c r="AQ1053" s="63"/>
      <c r="AR1053" s="63"/>
      <c r="AS1053" s="63"/>
      <c r="AT1053" s="63"/>
      <c r="AU1053" s="63"/>
      <c r="AV1053" s="63"/>
      <c r="AW1053" s="63"/>
      <c r="AX1053" s="63"/>
      <c r="AY1053" s="63"/>
      <c r="AZ1053" s="63"/>
      <c r="BA1053" s="63"/>
      <c r="BB1053" s="63"/>
      <c r="BC1053" s="63"/>
      <c r="BD1053" s="63"/>
      <c r="BE1053" s="63"/>
      <c r="BF1053" s="63"/>
      <c r="BG1053" s="63"/>
      <c r="BH1053" s="63"/>
      <c r="BI1053" s="63"/>
      <c r="BJ1053" s="63"/>
      <c r="BK1053" s="63"/>
      <c r="BL1053" s="63"/>
    </row>
    <row r="1054" spans="1:64" ht="15.75" customHeight="1" x14ac:dyDescent="0.2">
      <c r="A1054" s="63"/>
      <c r="B1054" s="63"/>
      <c r="C1054" s="63"/>
      <c r="D1054" s="63"/>
      <c r="E1054" s="63"/>
      <c r="F1054" s="63"/>
      <c r="G1054" s="63"/>
      <c r="H1054" s="63"/>
      <c r="I1054" s="63"/>
      <c r="J1054" s="63"/>
      <c r="K1054" s="63"/>
      <c r="L1054" s="63"/>
      <c r="M1054" s="63"/>
      <c r="N1054" s="63"/>
      <c r="O1054" s="63"/>
      <c r="P1054" s="63"/>
      <c r="Q1054" s="63"/>
      <c r="R1054" s="63"/>
      <c r="S1054" s="63"/>
      <c r="T1054" s="63"/>
      <c r="U1054" s="63"/>
      <c r="V1054" s="63"/>
      <c r="W1054" s="63"/>
      <c r="X1054" s="63"/>
      <c r="Y1054" s="63"/>
      <c r="Z1054" s="63"/>
      <c r="AA1054" s="63"/>
      <c r="AB1054" s="63"/>
      <c r="AC1054" s="63"/>
      <c r="AD1054" s="63"/>
      <c r="AE1054" s="63"/>
      <c r="AF1054" s="63"/>
      <c r="AG1054" s="63"/>
      <c r="AH1054" s="63"/>
      <c r="AI1054" s="63"/>
      <c r="AJ1054" s="63"/>
      <c r="AK1054" s="63"/>
      <c r="AL1054" s="63"/>
      <c r="AM1054" s="63"/>
      <c r="AN1054" s="63"/>
      <c r="AO1054" s="63"/>
      <c r="AP1054" s="63"/>
      <c r="AQ1054" s="63"/>
      <c r="AR1054" s="63"/>
      <c r="AS1054" s="63"/>
      <c r="AT1054" s="63"/>
      <c r="AU1054" s="63"/>
      <c r="AV1054" s="63"/>
      <c r="AW1054" s="63"/>
      <c r="AX1054" s="63"/>
      <c r="AY1054" s="63"/>
      <c r="AZ1054" s="63"/>
      <c r="BA1054" s="63"/>
      <c r="BB1054" s="63"/>
      <c r="BC1054" s="63"/>
      <c r="BD1054" s="63"/>
      <c r="BE1054" s="63"/>
      <c r="BF1054" s="63"/>
      <c r="BG1054" s="63"/>
      <c r="BH1054" s="63"/>
      <c r="BI1054" s="63"/>
      <c r="BJ1054" s="63"/>
      <c r="BK1054" s="63"/>
      <c r="BL1054" s="63"/>
    </row>
    <row r="1055" spans="1:64" ht="15.75" customHeight="1" x14ac:dyDescent="0.2">
      <c r="A1055" s="63"/>
      <c r="B1055" s="63"/>
      <c r="C1055" s="63"/>
      <c r="D1055" s="63"/>
      <c r="E1055" s="63"/>
      <c r="F1055" s="63"/>
      <c r="G1055" s="63"/>
      <c r="H1055" s="63"/>
      <c r="I1055" s="63"/>
      <c r="J1055" s="63"/>
      <c r="K1055" s="63"/>
      <c r="L1055" s="63"/>
      <c r="M1055" s="63"/>
      <c r="N1055" s="63"/>
      <c r="O1055" s="63"/>
      <c r="P1055" s="63"/>
      <c r="Q1055" s="63"/>
      <c r="R1055" s="63"/>
      <c r="S1055" s="63"/>
      <c r="T1055" s="63"/>
      <c r="U1055" s="63"/>
      <c r="V1055" s="63"/>
      <c r="W1055" s="63"/>
      <c r="X1055" s="63"/>
      <c r="Y1055" s="63"/>
      <c r="Z1055" s="63"/>
      <c r="AA1055" s="63"/>
      <c r="AB1055" s="63"/>
      <c r="AC1055" s="63"/>
      <c r="AD1055" s="63"/>
      <c r="AE1055" s="63"/>
      <c r="AF1055" s="63"/>
      <c r="AG1055" s="63"/>
      <c r="AH1055" s="63"/>
      <c r="AI1055" s="63"/>
      <c r="AJ1055" s="63"/>
      <c r="AK1055" s="63"/>
      <c r="AL1055" s="63"/>
      <c r="AM1055" s="63"/>
      <c r="AN1055" s="63"/>
      <c r="AO1055" s="63"/>
      <c r="AP1055" s="63"/>
      <c r="AQ1055" s="63"/>
      <c r="AR1055" s="63"/>
      <c r="AS1055" s="63"/>
      <c r="AT1055" s="63"/>
      <c r="AU1055" s="63"/>
      <c r="AV1055" s="63"/>
      <c r="AW1055" s="63"/>
      <c r="AX1055" s="63"/>
      <c r="AY1055" s="63"/>
      <c r="AZ1055" s="63"/>
      <c r="BA1055" s="63"/>
      <c r="BB1055" s="63"/>
      <c r="BC1055" s="63"/>
      <c r="BD1055" s="63"/>
      <c r="BE1055" s="63"/>
      <c r="BF1055" s="63"/>
      <c r="BG1055" s="63"/>
      <c r="BH1055" s="63"/>
      <c r="BI1055" s="63"/>
      <c r="BJ1055" s="63"/>
      <c r="BK1055" s="63"/>
      <c r="BL1055" s="63"/>
    </row>
    <row r="1056" spans="1:64" ht="15.75" customHeight="1" x14ac:dyDescent="0.2">
      <c r="A1056" s="63"/>
      <c r="B1056" s="63"/>
      <c r="C1056" s="63"/>
      <c r="D1056" s="63"/>
      <c r="E1056" s="63"/>
      <c r="F1056" s="63"/>
      <c r="G1056" s="63"/>
      <c r="H1056" s="63"/>
      <c r="I1056" s="63"/>
      <c r="J1056" s="63"/>
      <c r="K1056" s="63"/>
      <c r="L1056" s="63"/>
      <c r="M1056" s="63"/>
      <c r="N1056" s="63"/>
      <c r="O1056" s="63"/>
      <c r="P1056" s="63"/>
      <c r="Q1056" s="63"/>
      <c r="R1056" s="63"/>
      <c r="S1056" s="63"/>
      <c r="T1056" s="63"/>
      <c r="U1056" s="63"/>
      <c r="V1056" s="63"/>
      <c r="W1056" s="63"/>
      <c r="X1056" s="63"/>
      <c r="Y1056" s="63"/>
      <c r="Z1056" s="63"/>
      <c r="AA1056" s="63"/>
      <c r="AB1056" s="63"/>
      <c r="AC1056" s="63"/>
      <c r="AD1056" s="63"/>
      <c r="AE1056" s="63"/>
      <c r="AF1056" s="63"/>
      <c r="AG1056" s="63"/>
      <c r="AH1056" s="63"/>
      <c r="AI1056" s="63"/>
      <c r="AJ1056" s="63"/>
      <c r="AK1056" s="63"/>
      <c r="AL1056" s="63"/>
      <c r="AM1056" s="63"/>
      <c r="AN1056" s="63"/>
      <c r="AO1056" s="63"/>
      <c r="AP1056" s="63"/>
      <c r="AQ1056" s="63"/>
      <c r="AR1056" s="63"/>
      <c r="AS1056" s="63"/>
      <c r="AT1056" s="63"/>
      <c r="AU1056" s="63"/>
      <c r="AV1056" s="63"/>
      <c r="AW1056" s="63"/>
      <c r="AX1056" s="63"/>
      <c r="AY1056" s="63"/>
      <c r="AZ1056" s="63"/>
      <c r="BA1056" s="63"/>
      <c r="BB1056" s="63"/>
      <c r="BC1056" s="63"/>
      <c r="BD1056" s="63"/>
      <c r="BE1056" s="63"/>
      <c r="BF1056" s="63"/>
      <c r="BG1056" s="63"/>
      <c r="BH1056" s="63"/>
      <c r="BI1056" s="63"/>
      <c r="BJ1056" s="63"/>
      <c r="BK1056" s="63"/>
      <c r="BL1056" s="63"/>
    </row>
    <row r="1057" spans="1:64" ht="15.75" customHeight="1" x14ac:dyDescent="0.2">
      <c r="A1057" s="63"/>
      <c r="B1057" s="63"/>
      <c r="C1057" s="63"/>
      <c r="D1057" s="63"/>
      <c r="E1057" s="63"/>
      <c r="F1057" s="63"/>
      <c r="G1057" s="63"/>
      <c r="H1057" s="63"/>
      <c r="I1057" s="63"/>
      <c r="J1057" s="63"/>
      <c r="K1057" s="63"/>
      <c r="L1057" s="63"/>
      <c r="M1057" s="63"/>
      <c r="N1057" s="63"/>
      <c r="O1057" s="63"/>
      <c r="P1057" s="63"/>
      <c r="Q1057" s="63"/>
      <c r="R1057" s="63"/>
      <c r="S1057" s="63"/>
      <c r="T1057" s="63"/>
      <c r="U1057" s="63"/>
      <c r="V1057" s="63"/>
      <c r="W1057" s="63"/>
      <c r="X1057" s="63"/>
      <c r="Y1057" s="63"/>
      <c r="Z1057" s="63"/>
      <c r="AA1057" s="63"/>
      <c r="AB1057" s="63"/>
      <c r="AC1057" s="63"/>
      <c r="AD1057" s="63"/>
      <c r="AE1057" s="63"/>
      <c r="AF1057" s="63"/>
      <c r="AG1057" s="63"/>
      <c r="AH1057" s="63"/>
      <c r="AI1057" s="63"/>
      <c r="AJ1057" s="63"/>
      <c r="AK1057" s="63"/>
      <c r="AL1057" s="63"/>
      <c r="AM1057" s="63"/>
      <c r="AN1057" s="63"/>
      <c r="AO1057" s="63"/>
      <c r="AP1057" s="63"/>
      <c r="AQ1057" s="63"/>
      <c r="AR1057" s="63"/>
      <c r="AS1057" s="63"/>
      <c r="AT1057" s="63"/>
      <c r="AU1057" s="63"/>
      <c r="AV1057" s="63"/>
      <c r="AW1057" s="63"/>
      <c r="AX1057" s="63"/>
      <c r="AY1057" s="63"/>
      <c r="AZ1057" s="63"/>
      <c r="BA1057" s="63"/>
      <c r="BB1057" s="63"/>
      <c r="BC1057" s="63"/>
      <c r="BD1057" s="63"/>
      <c r="BE1057" s="63"/>
      <c r="BF1057" s="63"/>
      <c r="BG1057" s="63"/>
      <c r="BH1057" s="63"/>
      <c r="BI1057" s="63"/>
      <c r="BJ1057" s="63"/>
      <c r="BK1057" s="63"/>
      <c r="BL1057" s="63"/>
    </row>
    <row r="1058" spans="1:64" ht="15.75" customHeight="1" x14ac:dyDescent="0.2">
      <c r="A1058" s="63"/>
      <c r="B1058" s="63"/>
      <c r="C1058" s="63"/>
      <c r="D1058" s="63"/>
      <c r="E1058" s="63"/>
      <c r="F1058" s="63"/>
      <c r="G1058" s="63"/>
      <c r="H1058" s="63"/>
      <c r="I1058" s="63"/>
      <c r="J1058" s="63"/>
      <c r="K1058" s="63"/>
      <c r="L1058" s="63"/>
      <c r="M1058" s="63"/>
      <c r="N1058" s="63"/>
      <c r="O1058" s="63"/>
      <c r="P1058" s="63"/>
      <c r="Q1058" s="63"/>
      <c r="R1058" s="63"/>
      <c r="S1058" s="63"/>
      <c r="T1058" s="63"/>
      <c r="U1058" s="63"/>
      <c r="V1058" s="63"/>
      <c r="W1058" s="63"/>
      <c r="X1058" s="63"/>
      <c r="Y1058" s="63"/>
      <c r="Z1058" s="63"/>
      <c r="AA1058" s="63"/>
      <c r="AB1058" s="63"/>
      <c r="AC1058" s="63"/>
      <c r="AD1058" s="63"/>
      <c r="AE1058" s="63"/>
      <c r="AF1058" s="63"/>
      <c r="AG1058" s="63"/>
      <c r="AH1058" s="63"/>
      <c r="AI1058" s="63"/>
      <c r="AJ1058" s="63"/>
      <c r="AK1058" s="63"/>
      <c r="AL1058" s="63"/>
      <c r="AM1058" s="63"/>
      <c r="AN1058" s="63"/>
      <c r="AO1058" s="63"/>
      <c r="AP1058" s="63"/>
      <c r="AQ1058" s="63"/>
      <c r="AR1058" s="63"/>
      <c r="AS1058" s="63"/>
      <c r="AT1058" s="63"/>
      <c r="AU1058" s="63"/>
      <c r="AV1058" s="63"/>
      <c r="AW1058" s="63"/>
      <c r="AX1058" s="63"/>
      <c r="AY1058" s="63"/>
      <c r="AZ1058" s="63"/>
      <c r="BA1058" s="63"/>
      <c r="BB1058" s="63"/>
      <c r="BC1058" s="63"/>
      <c r="BD1058" s="63"/>
      <c r="BE1058" s="63"/>
      <c r="BF1058" s="63"/>
      <c r="BG1058" s="63"/>
      <c r="BH1058" s="63"/>
      <c r="BI1058" s="63"/>
      <c r="BJ1058" s="63"/>
      <c r="BK1058" s="63"/>
      <c r="BL1058" s="63"/>
    </row>
    <row r="1059" spans="1:64" ht="15.75" customHeight="1" x14ac:dyDescent="0.2">
      <c r="A1059" s="63"/>
      <c r="B1059" s="63"/>
      <c r="C1059" s="63"/>
      <c r="D1059" s="63"/>
      <c r="E1059" s="63"/>
      <c r="F1059" s="63"/>
      <c r="G1059" s="63"/>
      <c r="H1059" s="63"/>
      <c r="I1059" s="63"/>
      <c r="J1059" s="63"/>
      <c r="K1059" s="63"/>
      <c r="L1059" s="63"/>
      <c r="M1059" s="63"/>
      <c r="N1059" s="63"/>
      <c r="O1059" s="63"/>
      <c r="P1059" s="63"/>
      <c r="Q1059" s="63"/>
      <c r="R1059" s="63"/>
      <c r="S1059" s="63"/>
      <c r="T1059" s="63"/>
      <c r="U1059" s="63"/>
      <c r="V1059" s="63"/>
      <c r="W1059" s="63"/>
      <c r="X1059" s="63"/>
      <c r="Y1059" s="63"/>
      <c r="Z1059" s="63"/>
      <c r="AA1059" s="63"/>
      <c r="AB1059" s="63"/>
      <c r="AC1059" s="63"/>
      <c r="AD1059" s="63"/>
      <c r="AE1059" s="63"/>
      <c r="AF1059" s="63"/>
      <c r="AG1059" s="63"/>
      <c r="AH1059" s="63"/>
      <c r="AI1059" s="63"/>
      <c r="AJ1059" s="63"/>
      <c r="AK1059" s="63"/>
      <c r="AL1059" s="63"/>
      <c r="AM1059" s="63"/>
      <c r="AN1059" s="63"/>
      <c r="AO1059" s="63"/>
      <c r="AP1059" s="63"/>
      <c r="AQ1059" s="63"/>
      <c r="AR1059" s="63"/>
      <c r="AS1059" s="63"/>
      <c r="AT1059" s="63"/>
      <c r="AU1059" s="63"/>
      <c r="AV1059" s="63"/>
      <c r="AW1059" s="63"/>
      <c r="AX1059" s="63"/>
      <c r="AY1059" s="63"/>
      <c r="AZ1059" s="63"/>
      <c r="BA1059" s="63"/>
      <c r="BB1059" s="63"/>
      <c r="BC1059" s="63"/>
      <c r="BD1059" s="63"/>
      <c r="BE1059" s="63"/>
      <c r="BF1059" s="63"/>
      <c r="BG1059" s="63"/>
      <c r="BH1059" s="63"/>
      <c r="BI1059" s="63"/>
      <c r="BJ1059" s="63"/>
      <c r="BK1059" s="63"/>
      <c r="BL1059" s="63"/>
    </row>
    <row r="1060" spans="1:64" ht="15.75" customHeight="1" x14ac:dyDescent="0.2">
      <c r="A1060" s="63"/>
      <c r="B1060" s="63"/>
      <c r="C1060" s="63"/>
      <c r="D1060" s="63"/>
      <c r="E1060" s="63"/>
      <c r="F1060" s="63"/>
      <c r="G1060" s="63"/>
      <c r="H1060" s="63"/>
      <c r="I1060" s="63"/>
      <c r="J1060" s="63"/>
      <c r="K1060" s="63"/>
      <c r="L1060" s="63"/>
      <c r="M1060" s="63"/>
      <c r="N1060" s="63"/>
      <c r="O1060" s="63"/>
      <c r="P1060" s="63"/>
      <c r="Q1060" s="63"/>
      <c r="R1060" s="63"/>
      <c r="S1060" s="63"/>
      <c r="T1060" s="63"/>
      <c r="U1060" s="63"/>
      <c r="V1060" s="63"/>
      <c r="W1060" s="63"/>
      <c r="X1060" s="63"/>
      <c r="Y1060" s="63"/>
      <c r="Z1060" s="63"/>
      <c r="AA1060" s="63"/>
      <c r="AB1060" s="63"/>
      <c r="AC1060" s="63"/>
      <c r="AD1060" s="63"/>
      <c r="AE1060" s="63"/>
      <c r="AF1060" s="63"/>
      <c r="AG1060" s="63"/>
      <c r="AH1060" s="63"/>
      <c r="AI1060" s="63"/>
      <c r="AJ1060" s="63"/>
      <c r="AK1060" s="63"/>
      <c r="AL1060" s="63"/>
      <c r="AM1060" s="63"/>
      <c r="AN1060" s="63"/>
      <c r="AO1060" s="63"/>
      <c r="AP1060" s="63"/>
      <c r="AQ1060" s="63"/>
      <c r="AR1060" s="63"/>
      <c r="AS1060" s="63"/>
      <c r="AT1060" s="63"/>
      <c r="AU1060" s="63"/>
      <c r="AV1060" s="63"/>
      <c r="AW1060" s="63"/>
      <c r="AX1060" s="63"/>
      <c r="AY1060" s="63"/>
      <c r="AZ1060" s="63"/>
      <c r="BA1060" s="63"/>
      <c r="BB1060" s="63"/>
      <c r="BC1060" s="63"/>
      <c r="BD1060" s="63"/>
      <c r="BE1060" s="63"/>
      <c r="BF1060" s="63"/>
      <c r="BG1060" s="63"/>
      <c r="BH1060" s="63"/>
      <c r="BI1060" s="63"/>
      <c r="BJ1060" s="63"/>
      <c r="BK1060" s="63"/>
      <c r="BL1060" s="63"/>
    </row>
    <row r="1061" spans="1:64" ht="15.75" customHeight="1" x14ac:dyDescent="0.2">
      <c r="A1061" s="63"/>
      <c r="B1061" s="63"/>
      <c r="C1061" s="63"/>
      <c r="D1061" s="63"/>
      <c r="E1061" s="63"/>
      <c r="F1061" s="63"/>
      <c r="G1061" s="63"/>
      <c r="H1061" s="63"/>
      <c r="I1061" s="63"/>
      <c r="J1061" s="63"/>
      <c r="K1061" s="63"/>
      <c r="L1061" s="63"/>
      <c r="M1061" s="63"/>
      <c r="N1061" s="63"/>
      <c r="O1061" s="63"/>
      <c r="P1061" s="63"/>
      <c r="Q1061" s="63"/>
      <c r="R1061" s="63"/>
      <c r="S1061" s="63"/>
      <c r="T1061" s="63"/>
      <c r="U1061" s="63"/>
      <c r="V1061" s="63"/>
      <c r="W1061" s="63"/>
      <c r="X1061" s="63"/>
      <c r="Y1061" s="63"/>
      <c r="Z1061" s="63"/>
      <c r="AA1061" s="63"/>
      <c r="AB1061" s="63"/>
      <c r="AC1061" s="63"/>
      <c r="AD1061" s="63"/>
      <c r="AE1061" s="63"/>
      <c r="AF1061" s="63"/>
      <c r="AG1061" s="63"/>
      <c r="AH1061" s="63"/>
      <c r="AI1061" s="63"/>
      <c r="AJ1061" s="63"/>
      <c r="AK1061" s="63"/>
      <c r="AL1061" s="63"/>
      <c r="AM1061" s="63"/>
      <c r="AN1061" s="63"/>
      <c r="AO1061" s="63"/>
      <c r="AP1061" s="63"/>
      <c r="AQ1061" s="63"/>
      <c r="AR1061" s="63"/>
      <c r="AS1061" s="63"/>
      <c r="AT1061" s="63"/>
      <c r="AU1061" s="63"/>
      <c r="AV1061" s="63"/>
      <c r="AW1061" s="63"/>
      <c r="AX1061" s="63"/>
      <c r="AY1061" s="63"/>
      <c r="AZ1061" s="63"/>
      <c r="BA1061" s="63"/>
      <c r="BB1061" s="63"/>
      <c r="BC1061" s="63"/>
      <c r="BD1061" s="63"/>
      <c r="BE1061" s="63"/>
      <c r="BF1061" s="63"/>
      <c r="BG1061" s="63"/>
      <c r="BH1061" s="63"/>
      <c r="BI1061" s="63"/>
      <c r="BJ1061" s="63"/>
      <c r="BK1061" s="63"/>
      <c r="BL1061" s="63"/>
    </row>
    <row r="1062" spans="1:64" ht="15.75" customHeight="1" x14ac:dyDescent="0.2">
      <c r="A1062" s="63"/>
      <c r="B1062" s="63"/>
      <c r="C1062" s="63"/>
      <c r="D1062" s="63"/>
      <c r="E1062" s="63"/>
      <c r="F1062" s="63"/>
      <c r="G1062" s="63"/>
      <c r="H1062" s="63"/>
      <c r="I1062" s="63"/>
      <c r="J1062" s="63"/>
      <c r="K1062" s="63"/>
      <c r="L1062" s="63"/>
      <c r="M1062" s="63"/>
      <c r="N1062" s="63"/>
      <c r="O1062" s="63"/>
      <c r="P1062" s="63"/>
      <c r="Q1062" s="63"/>
      <c r="R1062" s="63"/>
      <c r="S1062" s="63"/>
      <c r="T1062" s="63"/>
      <c r="U1062" s="63"/>
      <c r="V1062" s="63"/>
      <c r="W1062" s="63"/>
      <c r="X1062" s="63"/>
      <c r="Y1062" s="63"/>
      <c r="Z1062" s="63"/>
      <c r="AA1062" s="63"/>
      <c r="AB1062" s="63"/>
      <c r="AC1062" s="63"/>
      <c r="AD1062" s="63"/>
      <c r="AE1062" s="63"/>
      <c r="AF1062" s="63"/>
      <c r="AG1062" s="63"/>
      <c r="AH1062" s="63"/>
      <c r="AI1062" s="63"/>
      <c r="AJ1062" s="63"/>
      <c r="AK1062" s="63"/>
      <c r="AL1062" s="63"/>
      <c r="AM1062" s="63"/>
      <c r="AN1062" s="63"/>
      <c r="AO1062" s="63"/>
      <c r="AP1062" s="63"/>
      <c r="AQ1062" s="63"/>
      <c r="AR1062" s="63"/>
      <c r="AS1062" s="63"/>
      <c r="AT1062" s="63"/>
      <c r="AU1062" s="63"/>
      <c r="AV1062" s="63"/>
      <c r="AW1062" s="63"/>
      <c r="AX1062" s="63"/>
      <c r="AY1062" s="63"/>
      <c r="AZ1062" s="63"/>
      <c r="BA1062" s="63"/>
      <c r="BB1062" s="63"/>
      <c r="BC1062" s="63"/>
      <c r="BD1062" s="63"/>
      <c r="BE1062" s="63"/>
      <c r="BF1062" s="63"/>
      <c r="BG1062" s="63"/>
      <c r="BH1062" s="63"/>
      <c r="BI1062" s="63"/>
      <c r="BJ1062" s="63"/>
      <c r="BK1062" s="63"/>
      <c r="BL1062" s="63"/>
    </row>
    <row r="1063" spans="1:64" ht="15.75" customHeight="1" x14ac:dyDescent="0.2">
      <c r="A1063" s="63"/>
      <c r="B1063" s="63"/>
      <c r="C1063" s="63"/>
      <c r="D1063" s="63"/>
      <c r="E1063" s="63"/>
      <c r="F1063" s="63"/>
      <c r="G1063" s="63"/>
      <c r="H1063" s="63"/>
      <c r="I1063" s="63"/>
      <c r="J1063" s="63"/>
      <c r="K1063" s="63"/>
      <c r="L1063" s="63"/>
      <c r="M1063" s="63"/>
      <c r="N1063" s="63"/>
      <c r="O1063" s="63"/>
      <c r="P1063" s="63"/>
      <c r="Q1063" s="63"/>
      <c r="R1063" s="63"/>
      <c r="S1063" s="63"/>
      <c r="T1063" s="63"/>
      <c r="U1063" s="63"/>
      <c r="V1063" s="63"/>
      <c r="W1063" s="63"/>
      <c r="X1063" s="63"/>
      <c r="Y1063" s="63"/>
      <c r="Z1063" s="63"/>
      <c r="AA1063" s="63"/>
      <c r="AB1063" s="63"/>
      <c r="AC1063" s="63"/>
      <c r="AD1063" s="63"/>
      <c r="AE1063" s="63"/>
      <c r="AF1063" s="63"/>
      <c r="AG1063" s="63"/>
      <c r="AH1063" s="63"/>
      <c r="AI1063" s="63"/>
      <c r="AJ1063" s="63"/>
      <c r="AK1063" s="63"/>
      <c r="AL1063" s="63"/>
      <c r="AM1063" s="63"/>
      <c r="AN1063" s="63"/>
      <c r="AO1063" s="63"/>
      <c r="AP1063" s="63"/>
      <c r="AQ1063" s="63"/>
      <c r="AR1063" s="63"/>
      <c r="AS1063" s="63"/>
      <c r="AT1063" s="63"/>
      <c r="AU1063" s="63"/>
      <c r="AV1063" s="63"/>
      <c r="AW1063" s="63"/>
      <c r="AX1063" s="63"/>
      <c r="AY1063" s="63"/>
      <c r="AZ1063" s="63"/>
      <c r="BA1063" s="63"/>
      <c r="BB1063" s="63"/>
      <c r="BC1063" s="63"/>
      <c r="BD1063" s="63"/>
      <c r="BE1063" s="63"/>
      <c r="BF1063" s="63"/>
      <c r="BG1063" s="63"/>
      <c r="BH1063" s="63"/>
      <c r="BI1063" s="63"/>
      <c r="BJ1063" s="63"/>
      <c r="BK1063" s="63"/>
      <c r="BL1063" s="63"/>
    </row>
    <row r="1064" spans="1:64" ht="15.75" customHeight="1" x14ac:dyDescent="0.2">
      <c r="A1064" s="63"/>
      <c r="B1064" s="63"/>
      <c r="C1064" s="63"/>
      <c r="D1064" s="63"/>
      <c r="E1064" s="63"/>
      <c r="F1064" s="63"/>
      <c r="G1064" s="63"/>
      <c r="H1064" s="63"/>
      <c r="I1064" s="63"/>
      <c r="J1064" s="63"/>
      <c r="K1064" s="63"/>
      <c r="L1064" s="63"/>
      <c r="M1064" s="63"/>
      <c r="N1064" s="63"/>
      <c r="O1064" s="63"/>
      <c r="P1064" s="63"/>
      <c r="Q1064" s="63"/>
      <c r="R1064" s="63"/>
      <c r="S1064" s="63"/>
      <c r="T1064" s="63"/>
      <c r="U1064" s="63"/>
      <c r="V1064" s="63"/>
      <c r="W1064" s="63"/>
      <c r="X1064" s="63"/>
      <c r="Y1064" s="63"/>
      <c r="Z1064" s="63"/>
      <c r="AA1064" s="63"/>
      <c r="AB1064" s="63"/>
      <c r="AC1064" s="63"/>
      <c r="AD1064" s="63"/>
      <c r="AE1064" s="63"/>
      <c r="AF1064" s="63"/>
      <c r="AG1064" s="63"/>
      <c r="AH1064" s="63"/>
      <c r="AI1064" s="63"/>
      <c r="AJ1064" s="63"/>
      <c r="AK1064" s="63"/>
      <c r="AL1064" s="63"/>
      <c r="AM1064" s="63"/>
      <c r="AN1064" s="63"/>
      <c r="AO1064" s="63"/>
      <c r="AP1064" s="63"/>
      <c r="AQ1064" s="63"/>
      <c r="AR1064" s="63"/>
      <c r="AS1064" s="63"/>
      <c r="AT1064" s="63"/>
      <c r="AU1064" s="63"/>
      <c r="AV1064" s="63"/>
      <c r="AW1064" s="63"/>
      <c r="AX1064" s="63"/>
      <c r="AY1064" s="63"/>
      <c r="AZ1064" s="63"/>
      <c r="BA1064" s="63"/>
      <c r="BB1064" s="63"/>
      <c r="BC1064" s="63"/>
      <c r="BD1064" s="63"/>
      <c r="BE1064" s="63"/>
      <c r="BF1064" s="63"/>
      <c r="BG1064" s="63"/>
      <c r="BH1064" s="63"/>
      <c r="BI1064" s="63"/>
      <c r="BJ1064" s="63"/>
      <c r="BK1064" s="63"/>
      <c r="BL1064" s="63"/>
    </row>
    <row r="1065" spans="1:64" ht="15.75" customHeight="1" x14ac:dyDescent="0.2">
      <c r="A1065" s="63"/>
      <c r="B1065" s="63"/>
      <c r="C1065" s="63"/>
      <c r="D1065" s="63"/>
      <c r="E1065" s="63"/>
      <c r="F1065" s="63"/>
      <c r="G1065" s="63"/>
      <c r="H1065" s="63"/>
      <c r="I1065" s="63"/>
      <c r="J1065" s="63"/>
      <c r="K1065" s="63"/>
      <c r="L1065" s="63"/>
      <c r="M1065" s="63"/>
      <c r="N1065" s="63"/>
      <c r="O1065" s="63"/>
      <c r="P1065" s="63"/>
      <c r="Q1065" s="63"/>
      <c r="R1065" s="63"/>
      <c r="S1065" s="63"/>
      <c r="T1065" s="63"/>
      <c r="U1065" s="63"/>
      <c r="V1065" s="63"/>
      <c r="W1065" s="63"/>
      <c r="X1065" s="63"/>
      <c r="Y1065" s="63"/>
      <c r="Z1065" s="63"/>
      <c r="AA1065" s="63"/>
      <c r="AB1065" s="63"/>
      <c r="AC1065" s="63"/>
      <c r="AD1065" s="63"/>
      <c r="AE1065" s="63"/>
      <c r="AF1065" s="63"/>
      <c r="AG1065" s="63"/>
      <c r="AH1065" s="63"/>
      <c r="AI1065" s="63"/>
      <c r="AJ1065" s="63"/>
      <c r="AK1065" s="63"/>
      <c r="AL1065" s="63"/>
      <c r="AM1065" s="63"/>
      <c r="AN1065" s="63"/>
      <c r="AO1065" s="63"/>
      <c r="AP1065" s="63"/>
      <c r="AQ1065" s="63"/>
      <c r="AR1065" s="63"/>
      <c r="AS1065" s="63"/>
      <c r="AT1065" s="63"/>
      <c r="AU1065" s="63"/>
      <c r="AV1065" s="63"/>
      <c r="AW1065" s="63"/>
      <c r="AX1065" s="63"/>
      <c r="AY1065" s="63"/>
      <c r="AZ1065" s="63"/>
      <c r="BA1065" s="63"/>
      <c r="BB1065" s="63"/>
      <c r="BC1065" s="63"/>
      <c r="BD1065" s="63"/>
      <c r="BE1065" s="63"/>
      <c r="BF1065" s="63"/>
      <c r="BG1065" s="63"/>
      <c r="BH1065" s="63"/>
      <c r="BI1065" s="63"/>
      <c r="BJ1065" s="63"/>
      <c r="BK1065" s="63"/>
      <c r="BL1065" s="63"/>
    </row>
    <row r="1066" spans="1:64" ht="15.75" customHeight="1" x14ac:dyDescent="0.2">
      <c r="A1066" s="63"/>
      <c r="B1066" s="63"/>
      <c r="C1066" s="63"/>
      <c r="D1066" s="63"/>
      <c r="E1066" s="63"/>
      <c r="F1066" s="63"/>
      <c r="G1066" s="63"/>
      <c r="H1066" s="63"/>
      <c r="I1066" s="63"/>
      <c r="J1066" s="63"/>
      <c r="K1066" s="63"/>
      <c r="L1066" s="63"/>
      <c r="M1066" s="63"/>
      <c r="N1066" s="63"/>
      <c r="O1066" s="63"/>
      <c r="P1066" s="63"/>
      <c r="Q1066" s="63"/>
      <c r="R1066" s="63"/>
      <c r="S1066" s="63"/>
      <c r="T1066" s="63"/>
      <c r="U1066" s="63"/>
      <c r="V1066" s="63"/>
      <c r="W1066" s="63"/>
      <c r="X1066" s="63"/>
      <c r="Y1066" s="63"/>
      <c r="Z1066" s="63"/>
      <c r="AA1066" s="63"/>
      <c r="AB1066" s="63"/>
      <c r="AC1066" s="63"/>
      <c r="AD1066" s="63"/>
      <c r="AE1066" s="63"/>
      <c r="AF1066" s="63"/>
      <c r="AG1066" s="63"/>
      <c r="AH1066" s="63"/>
      <c r="AI1066" s="63"/>
      <c r="AJ1066" s="63"/>
      <c r="AK1066" s="63"/>
      <c r="AL1066" s="63"/>
      <c r="AM1066" s="63"/>
      <c r="AN1066" s="63"/>
      <c r="AO1066" s="63"/>
      <c r="AP1066" s="63"/>
      <c r="AQ1066" s="63"/>
      <c r="AR1066" s="63"/>
      <c r="AS1066" s="63"/>
      <c r="AT1066" s="63"/>
      <c r="AU1066" s="63"/>
      <c r="AV1066" s="63"/>
      <c r="AW1066" s="63"/>
      <c r="AX1066" s="63"/>
      <c r="AY1066" s="63"/>
      <c r="AZ1066" s="63"/>
      <c r="BA1066" s="63"/>
      <c r="BB1066" s="63"/>
      <c r="BC1066" s="63"/>
      <c r="BD1066" s="63"/>
      <c r="BE1066" s="63"/>
      <c r="BF1066" s="63"/>
      <c r="BG1066" s="63"/>
      <c r="BH1066" s="63"/>
      <c r="BI1066" s="63"/>
      <c r="BJ1066" s="63"/>
      <c r="BK1066" s="63"/>
      <c r="BL1066" s="63"/>
    </row>
    <row r="1067" spans="1:64" ht="15.75" customHeight="1" x14ac:dyDescent="0.2">
      <c r="A1067" s="63"/>
      <c r="B1067" s="63"/>
      <c r="C1067" s="63"/>
      <c r="D1067" s="63"/>
      <c r="E1067" s="63"/>
      <c r="F1067" s="63"/>
      <c r="G1067" s="63"/>
      <c r="H1067" s="63"/>
      <c r="I1067" s="63"/>
      <c r="J1067" s="63"/>
      <c r="K1067" s="63"/>
      <c r="L1067" s="63"/>
      <c r="M1067" s="63"/>
      <c r="N1067" s="63"/>
      <c r="O1067" s="63"/>
      <c r="P1067" s="63"/>
      <c r="Q1067" s="63"/>
      <c r="R1067" s="63"/>
      <c r="S1067" s="63"/>
      <c r="T1067" s="63"/>
      <c r="U1067" s="63"/>
      <c r="V1067" s="63"/>
      <c r="W1067" s="63"/>
      <c r="X1067" s="63"/>
      <c r="Y1067" s="63"/>
      <c r="Z1067" s="63"/>
      <c r="AA1067" s="63"/>
      <c r="AB1067" s="63"/>
      <c r="AC1067" s="63"/>
      <c r="AD1067" s="63"/>
      <c r="AE1067" s="63"/>
      <c r="AF1067" s="63"/>
      <c r="AG1067" s="63"/>
      <c r="AH1067" s="63"/>
      <c r="AI1067" s="63"/>
      <c r="AJ1067" s="63"/>
      <c r="AK1067" s="63"/>
      <c r="AL1067" s="63"/>
      <c r="AM1067" s="63"/>
      <c r="AN1067" s="63"/>
      <c r="AO1067" s="63"/>
      <c r="AP1067" s="63"/>
      <c r="AQ1067" s="63"/>
      <c r="AR1067" s="63"/>
      <c r="AS1067" s="63"/>
      <c r="AT1067" s="63"/>
      <c r="AU1067" s="63"/>
      <c r="AV1067" s="63"/>
      <c r="AW1067" s="63"/>
      <c r="AX1067" s="63"/>
      <c r="AY1067" s="63"/>
      <c r="AZ1067" s="63"/>
      <c r="BA1067" s="63"/>
      <c r="BB1067" s="63"/>
      <c r="BC1067" s="63"/>
      <c r="BD1067" s="63"/>
      <c r="BE1067" s="63"/>
      <c r="BF1067" s="63"/>
      <c r="BG1067" s="63"/>
      <c r="BH1067" s="63"/>
      <c r="BI1067" s="63"/>
      <c r="BJ1067" s="63"/>
      <c r="BK1067" s="63"/>
      <c r="BL1067" s="63"/>
    </row>
    <row r="1068" spans="1:64" ht="15.75" customHeight="1" x14ac:dyDescent="0.2">
      <c r="A1068" s="63"/>
      <c r="B1068" s="63"/>
      <c r="C1068" s="63"/>
      <c r="D1068" s="63"/>
      <c r="E1068" s="63"/>
      <c r="F1068" s="63"/>
      <c r="G1068" s="63"/>
      <c r="H1068" s="63"/>
      <c r="I1068" s="63"/>
      <c r="J1068" s="63"/>
      <c r="K1068" s="63"/>
      <c r="L1068" s="63"/>
      <c r="M1068" s="63"/>
      <c r="N1068" s="63"/>
      <c r="O1068" s="63"/>
      <c r="P1068" s="63"/>
      <c r="Q1068" s="63"/>
      <c r="R1068" s="63"/>
      <c r="S1068" s="63"/>
      <c r="T1068" s="63"/>
      <c r="U1068" s="63"/>
      <c r="V1068" s="63"/>
      <c r="W1068" s="63"/>
      <c r="X1068" s="63"/>
      <c r="Y1068" s="63"/>
      <c r="Z1068" s="63"/>
      <c r="AA1068" s="63"/>
      <c r="AB1068" s="63"/>
      <c r="AC1068" s="63"/>
      <c r="AD1068" s="63"/>
      <c r="AE1068" s="63"/>
      <c r="AF1068" s="63"/>
      <c r="AG1068" s="63"/>
      <c r="AH1068" s="63"/>
      <c r="AI1068" s="63"/>
      <c r="AJ1068" s="63"/>
      <c r="AK1068" s="63"/>
      <c r="AL1068" s="63"/>
      <c r="AM1068" s="63"/>
      <c r="AN1068" s="63"/>
      <c r="AO1068" s="63"/>
      <c r="AP1068" s="63"/>
      <c r="AQ1068" s="63"/>
      <c r="AR1068" s="63"/>
      <c r="AS1068" s="63"/>
      <c r="AT1068" s="63"/>
      <c r="AU1068" s="63"/>
      <c r="AV1068" s="63"/>
      <c r="AW1068" s="63"/>
      <c r="AX1068" s="63"/>
      <c r="AY1068" s="63"/>
      <c r="AZ1068" s="63"/>
      <c r="BA1068" s="63"/>
      <c r="BB1068" s="63"/>
      <c r="BC1068" s="63"/>
      <c r="BD1068" s="63"/>
      <c r="BE1068" s="63"/>
      <c r="BF1068" s="63"/>
      <c r="BG1068" s="63"/>
      <c r="BH1068" s="63"/>
      <c r="BI1068" s="63"/>
      <c r="BJ1068" s="63"/>
      <c r="BK1068" s="63"/>
      <c r="BL1068" s="63"/>
    </row>
    <row r="1069" spans="1:64" ht="15.75" customHeight="1" x14ac:dyDescent="0.2">
      <c r="A1069" s="63"/>
      <c r="B1069" s="63"/>
      <c r="C1069" s="63"/>
      <c r="D1069" s="63"/>
      <c r="E1069" s="63"/>
      <c r="F1069" s="63"/>
      <c r="G1069" s="63"/>
      <c r="H1069" s="63"/>
      <c r="I1069" s="63"/>
      <c r="J1069" s="63"/>
      <c r="K1069" s="63"/>
      <c r="L1069" s="63"/>
      <c r="M1069" s="63"/>
      <c r="N1069" s="63"/>
      <c r="O1069" s="63"/>
      <c r="P1069" s="63"/>
      <c r="Q1069" s="63"/>
      <c r="R1069" s="63"/>
      <c r="S1069" s="63"/>
      <c r="T1069" s="63"/>
      <c r="U1069" s="63"/>
      <c r="V1069" s="63"/>
      <c r="W1069" s="63"/>
      <c r="X1069" s="63"/>
      <c r="Y1069" s="63"/>
      <c r="Z1069" s="63"/>
      <c r="AA1069" s="63"/>
      <c r="AB1069" s="63"/>
      <c r="AC1069" s="63"/>
      <c r="AD1069" s="63"/>
      <c r="AE1069" s="63"/>
      <c r="AF1069" s="63"/>
      <c r="AG1069" s="63"/>
      <c r="AH1069" s="63"/>
      <c r="AI1069" s="63"/>
      <c r="AJ1069" s="63"/>
      <c r="AK1069" s="63"/>
      <c r="AL1069" s="63"/>
      <c r="AM1069" s="63"/>
      <c r="AN1069" s="63"/>
      <c r="AO1069" s="63"/>
      <c r="AP1069" s="63"/>
      <c r="AQ1069" s="63"/>
      <c r="AR1069" s="63"/>
      <c r="AS1069" s="63"/>
      <c r="AT1069" s="63"/>
      <c r="AU1069" s="63"/>
      <c r="AV1069" s="63"/>
      <c r="AW1069" s="63"/>
      <c r="AX1069" s="63"/>
      <c r="AY1069" s="63"/>
      <c r="AZ1069" s="63"/>
      <c r="BA1069" s="63"/>
      <c r="BB1069" s="63"/>
      <c r="BC1069" s="63"/>
      <c r="BD1069" s="63"/>
      <c r="BE1069" s="63"/>
      <c r="BF1069" s="63"/>
      <c r="BG1069" s="63"/>
      <c r="BH1069" s="63"/>
      <c r="BI1069" s="63"/>
      <c r="BJ1069" s="63"/>
      <c r="BK1069" s="63"/>
      <c r="BL1069" s="63"/>
    </row>
    <row r="1070" spans="1:64" ht="15.75" customHeight="1" x14ac:dyDescent="0.2">
      <c r="A1070" s="63"/>
      <c r="B1070" s="63"/>
      <c r="C1070" s="63"/>
      <c r="D1070" s="63"/>
      <c r="E1070" s="63"/>
      <c r="F1070" s="63"/>
      <c r="G1070" s="63"/>
      <c r="H1070" s="63"/>
      <c r="I1070" s="63"/>
      <c r="J1070" s="63"/>
      <c r="K1070" s="63"/>
      <c r="L1070" s="63"/>
      <c r="M1070" s="63"/>
      <c r="N1070" s="63"/>
      <c r="O1070" s="63"/>
      <c r="P1070" s="63"/>
      <c r="Q1070" s="63"/>
      <c r="R1070" s="63"/>
      <c r="S1070" s="63"/>
      <c r="T1070" s="63"/>
      <c r="U1070" s="63"/>
      <c r="V1070" s="63"/>
      <c r="W1070" s="63"/>
      <c r="X1070" s="63"/>
      <c r="Y1070" s="63"/>
      <c r="Z1070" s="63"/>
      <c r="AA1070" s="63"/>
      <c r="AB1070" s="63"/>
      <c r="AC1070" s="63"/>
      <c r="AD1070" s="63"/>
      <c r="AE1070" s="63"/>
      <c r="AF1070" s="63"/>
      <c r="AG1070" s="63"/>
      <c r="AH1070" s="63"/>
      <c r="AI1070" s="63"/>
      <c r="AJ1070" s="63"/>
      <c r="AK1070" s="63"/>
      <c r="AL1070" s="63"/>
      <c r="AM1070" s="63"/>
      <c r="AN1070" s="63"/>
      <c r="AO1070" s="63"/>
      <c r="AP1070" s="63"/>
      <c r="AQ1070" s="63"/>
      <c r="AR1070" s="63"/>
      <c r="AS1070" s="63"/>
      <c r="AT1070" s="63"/>
      <c r="AU1070" s="63"/>
      <c r="AV1070" s="63"/>
      <c r="AW1070" s="63"/>
      <c r="AX1070" s="63"/>
      <c r="AY1070" s="63"/>
      <c r="AZ1070" s="63"/>
      <c r="BA1070" s="63"/>
      <c r="BB1070" s="63"/>
      <c r="BC1070" s="63"/>
      <c r="BD1070" s="63"/>
      <c r="BE1070" s="63"/>
      <c r="BF1070" s="63"/>
      <c r="BG1070" s="63"/>
      <c r="BH1070" s="63"/>
      <c r="BI1070" s="63"/>
      <c r="BJ1070" s="63"/>
      <c r="BK1070" s="63"/>
      <c r="BL1070" s="63"/>
    </row>
    <row r="1071" spans="1:64" ht="15.75" customHeight="1" x14ac:dyDescent="0.2">
      <c r="A1071" s="63"/>
      <c r="B1071" s="63"/>
      <c r="C1071" s="63"/>
      <c r="D1071" s="63"/>
      <c r="E1071" s="63"/>
      <c r="F1071" s="63"/>
      <c r="G1071" s="63"/>
      <c r="H1071" s="63"/>
      <c r="I1071" s="63"/>
      <c r="J1071" s="63"/>
      <c r="K1071" s="63"/>
      <c r="L1071" s="63"/>
      <c r="M1071" s="63"/>
      <c r="N1071" s="63"/>
      <c r="O1071" s="63"/>
      <c r="P1071" s="63"/>
      <c r="Q1071" s="63"/>
      <c r="R1071" s="63"/>
      <c r="S1071" s="63"/>
      <c r="T1071" s="63"/>
      <c r="U1071" s="63"/>
      <c r="V1071" s="63"/>
      <c r="W1071" s="63"/>
      <c r="X1071" s="63"/>
      <c r="Y1071" s="63"/>
      <c r="Z1071" s="63"/>
      <c r="AA1071" s="63"/>
      <c r="AB1071" s="63"/>
      <c r="AC1071" s="63"/>
      <c r="AD1071" s="63"/>
      <c r="AE1071" s="63"/>
      <c r="AF1071" s="63"/>
      <c r="AG1071" s="63"/>
      <c r="AH1071" s="63"/>
      <c r="AI1071" s="63"/>
      <c r="AJ1071" s="63"/>
      <c r="AK1071" s="63"/>
      <c r="AL1071" s="63"/>
      <c r="AM1071" s="63"/>
      <c r="AN1071" s="63"/>
      <c r="AO1071" s="63"/>
      <c r="AP1071" s="63"/>
      <c r="AQ1071" s="63"/>
      <c r="AR1071" s="63"/>
      <c r="AS1071" s="63"/>
      <c r="AT1071" s="63"/>
      <c r="AU1071" s="63"/>
      <c r="AV1071" s="63"/>
      <c r="AW1071" s="63"/>
      <c r="AX1071" s="63"/>
      <c r="AY1071" s="63"/>
      <c r="AZ1071" s="63"/>
      <c r="BA1071" s="63"/>
      <c r="BB1071" s="63"/>
      <c r="BC1071" s="63"/>
      <c r="BD1071" s="63"/>
      <c r="BE1071" s="63"/>
      <c r="BF1071" s="63"/>
      <c r="BG1071" s="63"/>
      <c r="BH1071" s="63"/>
      <c r="BI1071" s="63"/>
      <c r="BJ1071" s="63"/>
      <c r="BK1071" s="63"/>
      <c r="BL1071" s="63"/>
    </row>
    <row r="1072" spans="1:64" ht="15.75" customHeight="1" x14ac:dyDescent="0.2">
      <c r="A1072" s="63"/>
      <c r="B1072" s="63"/>
      <c r="C1072" s="63"/>
      <c r="D1072" s="63"/>
      <c r="E1072" s="63"/>
      <c r="F1072" s="63"/>
      <c r="G1072" s="63"/>
      <c r="H1072" s="63"/>
      <c r="I1072" s="63"/>
      <c r="J1072" s="63"/>
      <c r="K1072" s="63"/>
      <c r="L1072" s="63"/>
      <c r="M1072" s="63"/>
      <c r="N1072" s="63"/>
      <c r="O1072" s="63"/>
      <c r="P1072" s="63"/>
      <c r="Q1072" s="63"/>
      <c r="R1072" s="63"/>
      <c r="S1072" s="63"/>
      <c r="T1072" s="63"/>
      <c r="U1072" s="63"/>
      <c r="V1072" s="63"/>
      <c r="W1072" s="63"/>
      <c r="X1072" s="63"/>
      <c r="Y1072" s="63"/>
      <c r="Z1072" s="63"/>
      <c r="AA1072" s="63"/>
      <c r="AB1072" s="63"/>
      <c r="AC1072" s="63"/>
      <c r="AD1072" s="63"/>
      <c r="AE1072" s="63"/>
      <c r="AF1072" s="63"/>
      <c r="AG1072" s="63"/>
      <c r="AH1072" s="63"/>
      <c r="AI1072" s="63"/>
      <c r="AJ1072" s="63"/>
      <c r="AK1072" s="63"/>
      <c r="AL1072" s="63"/>
      <c r="AM1072" s="63"/>
      <c r="AN1072" s="63"/>
      <c r="AO1072" s="63"/>
      <c r="AP1072" s="63"/>
      <c r="AQ1072" s="63"/>
      <c r="AR1072" s="63"/>
      <c r="AS1072" s="63"/>
      <c r="AT1072" s="63"/>
      <c r="AU1072" s="63"/>
      <c r="AV1072" s="63"/>
      <c r="AW1072" s="63"/>
      <c r="AX1072" s="63"/>
      <c r="AY1072" s="63"/>
      <c r="AZ1072" s="63"/>
      <c r="BA1072" s="63"/>
      <c r="BB1072" s="63"/>
      <c r="BC1072" s="63"/>
      <c r="BD1072" s="63"/>
      <c r="BE1072" s="63"/>
      <c r="BF1072" s="63"/>
      <c r="BG1072" s="63"/>
      <c r="BH1072" s="63"/>
      <c r="BI1072" s="63"/>
      <c r="BJ1072" s="63"/>
      <c r="BK1072" s="63"/>
      <c r="BL1072" s="63"/>
    </row>
    <row r="1073" spans="1:64" ht="15.75" customHeight="1" x14ac:dyDescent="0.2">
      <c r="A1073" s="63"/>
      <c r="B1073" s="63"/>
      <c r="C1073" s="63"/>
      <c r="D1073" s="63"/>
      <c r="E1073" s="63"/>
      <c r="F1073" s="63"/>
      <c r="G1073" s="63"/>
      <c r="H1073" s="63"/>
      <c r="I1073" s="63"/>
      <c r="J1073" s="63"/>
      <c r="K1073" s="63"/>
      <c r="L1073" s="63"/>
      <c r="M1073" s="63"/>
      <c r="N1073" s="63"/>
      <c r="O1073" s="63"/>
      <c r="P1073" s="63"/>
      <c r="Q1073" s="63"/>
      <c r="R1073" s="63"/>
      <c r="S1073" s="63"/>
      <c r="T1073" s="63"/>
      <c r="U1073" s="63"/>
      <c r="V1073" s="63"/>
      <c r="W1073" s="63"/>
      <c r="X1073" s="63"/>
      <c r="Y1073" s="63"/>
      <c r="Z1073" s="63"/>
      <c r="AA1073" s="63"/>
      <c r="AB1073" s="63"/>
      <c r="AC1073" s="63"/>
      <c r="AD1073" s="63"/>
      <c r="AE1073" s="63"/>
      <c r="AF1073" s="63"/>
      <c r="AG1073" s="63"/>
      <c r="AH1073" s="63"/>
      <c r="AI1073" s="63"/>
      <c r="AJ1073" s="63"/>
      <c r="AK1073" s="63"/>
      <c r="AL1073" s="63"/>
      <c r="AM1073" s="63"/>
      <c r="AN1073" s="63"/>
      <c r="AO1073" s="63"/>
      <c r="AP1073" s="63"/>
      <c r="AQ1073" s="63"/>
      <c r="AR1073" s="63"/>
      <c r="AS1073" s="63"/>
      <c r="AT1073" s="63"/>
      <c r="AU1073" s="63"/>
      <c r="AV1073" s="63"/>
      <c r="AW1073" s="63"/>
      <c r="AX1073" s="63"/>
      <c r="AY1073" s="63"/>
      <c r="AZ1073" s="63"/>
      <c r="BA1073" s="63"/>
      <c r="BB1073" s="63"/>
      <c r="BC1073" s="63"/>
      <c r="BD1073" s="63"/>
      <c r="BE1073" s="63"/>
      <c r="BF1073" s="63"/>
      <c r="BG1073" s="63"/>
      <c r="BH1073" s="63"/>
      <c r="BI1073" s="63"/>
      <c r="BJ1073" s="63"/>
      <c r="BK1073" s="63"/>
      <c r="BL1073" s="63"/>
    </row>
    <row r="1074" spans="1:64" ht="15.75" customHeight="1" x14ac:dyDescent="0.2">
      <c r="A1074" s="63"/>
      <c r="B1074" s="63"/>
      <c r="C1074" s="63"/>
      <c r="D1074" s="63"/>
      <c r="E1074" s="63"/>
      <c r="F1074" s="63"/>
      <c r="G1074" s="63"/>
      <c r="H1074" s="63"/>
      <c r="I1074" s="63"/>
      <c r="J1074" s="63"/>
      <c r="K1074" s="63"/>
      <c r="L1074" s="63"/>
      <c r="M1074" s="63"/>
      <c r="N1074" s="63"/>
      <c r="O1074" s="63"/>
      <c r="P1074" s="63"/>
      <c r="Q1074" s="63"/>
      <c r="R1074" s="63"/>
      <c r="S1074" s="63"/>
      <c r="T1074" s="63"/>
      <c r="U1074" s="63"/>
      <c r="V1074" s="63"/>
      <c r="W1074" s="63"/>
      <c r="X1074" s="63"/>
      <c r="Y1074" s="63"/>
      <c r="Z1074" s="63"/>
      <c r="AA1074" s="63"/>
      <c r="AB1074" s="63"/>
      <c r="AC1074" s="63"/>
      <c r="AD1074" s="63"/>
      <c r="AE1074" s="63"/>
      <c r="AF1074" s="63"/>
      <c r="AG1074" s="63"/>
      <c r="AH1074" s="63"/>
      <c r="AI1074" s="63"/>
      <c r="AJ1074" s="63"/>
      <c r="AK1074" s="63"/>
      <c r="AL1074" s="63"/>
      <c r="AM1074" s="63"/>
      <c r="AN1074" s="63"/>
      <c r="AO1074" s="63"/>
      <c r="AP1074" s="63"/>
      <c r="AQ1074" s="63"/>
      <c r="AR1074" s="63"/>
      <c r="AS1074" s="63"/>
      <c r="AT1074" s="63"/>
      <c r="AU1074" s="63"/>
      <c r="AV1074" s="63"/>
      <c r="AW1074" s="63"/>
      <c r="AX1074" s="63"/>
      <c r="AY1074" s="63"/>
      <c r="AZ1074" s="63"/>
      <c r="BA1074" s="63"/>
      <c r="BB1074" s="63"/>
      <c r="BC1074" s="63"/>
      <c r="BD1074" s="63"/>
      <c r="BE1074" s="63"/>
      <c r="BF1074" s="63"/>
      <c r="BG1074" s="63"/>
      <c r="BH1074" s="63"/>
      <c r="BI1074" s="63"/>
      <c r="BJ1074" s="63"/>
      <c r="BK1074" s="63"/>
      <c r="BL1074" s="63"/>
    </row>
    <row r="1075" spans="1:64" ht="15.75" customHeight="1" x14ac:dyDescent="0.2">
      <c r="A1075" s="63"/>
      <c r="B1075" s="63"/>
      <c r="C1075" s="63"/>
      <c r="D1075" s="63"/>
      <c r="E1075" s="63"/>
      <c r="F1075" s="63"/>
      <c r="G1075" s="63"/>
      <c r="H1075" s="63"/>
      <c r="I1075" s="63"/>
      <c r="J1075" s="63"/>
      <c r="K1075" s="63"/>
      <c r="L1075" s="63"/>
      <c r="M1075" s="63"/>
      <c r="N1075" s="63"/>
      <c r="O1075" s="63"/>
      <c r="P1075" s="63"/>
      <c r="Q1075" s="63"/>
      <c r="R1075" s="63"/>
      <c r="S1075" s="63"/>
      <c r="T1075" s="63"/>
      <c r="U1075" s="63"/>
      <c r="V1075" s="63"/>
      <c r="W1075" s="63"/>
      <c r="X1075" s="63"/>
      <c r="Y1075" s="63"/>
      <c r="Z1075" s="63"/>
      <c r="AA1075" s="63"/>
      <c r="AB1075" s="63"/>
      <c r="AC1075" s="63"/>
      <c r="AD1075" s="63"/>
      <c r="AE1075" s="63"/>
      <c r="AF1075" s="63"/>
      <c r="AG1075" s="63"/>
      <c r="AH1075" s="63"/>
      <c r="AI1075" s="63"/>
      <c r="AJ1075" s="63"/>
      <c r="AK1075" s="63"/>
      <c r="AL1075" s="63"/>
      <c r="AM1075" s="63"/>
      <c r="AN1075" s="63"/>
      <c r="AO1075" s="63"/>
      <c r="AP1075" s="63"/>
      <c r="AQ1075" s="63"/>
      <c r="AR1075" s="63"/>
      <c r="AS1075" s="63"/>
      <c r="AT1075" s="63"/>
      <c r="AU1075" s="63"/>
      <c r="AV1075" s="63"/>
      <c r="AW1075" s="63"/>
      <c r="AX1075" s="63"/>
      <c r="AY1075" s="63"/>
      <c r="AZ1075" s="63"/>
      <c r="BA1075" s="63"/>
      <c r="BB1075" s="63"/>
      <c r="BC1075" s="63"/>
      <c r="BD1075" s="63"/>
      <c r="BE1075" s="63"/>
      <c r="BF1075" s="63"/>
      <c r="BG1075" s="63"/>
      <c r="BH1075" s="63"/>
      <c r="BI1075" s="63"/>
      <c r="BJ1075" s="63"/>
      <c r="BK1075" s="63"/>
      <c r="BL1075" s="63"/>
    </row>
    <row r="1076" spans="1:64" ht="15.75" customHeight="1" x14ac:dyDescent="0.2">
      <c r="A1076" s="63"/>
      <c r="B1076" s="63"/>
      <c r="C1076" s="63"/>
      <c r="D1076" s="63"/>
      <c r="E1076" s="63"/>
      <c r="F1076" s="63"/>
      <c r="G1076" s="63"/>
      <c r="H1076" s="63"/>
      <c r="I1076" s="63"/>
      <c r="J1076" s="63"/>
      <c r="K1076" s="63"/>
      <c r="L1076" s="63"/>
      <c r="M1076" s="63"/>
      <c r="N1076" s="63"/>
      <c r="O1076" s="63"/>
      <c r="P1076" s="63"/>
      <c r="Q1076" s="63"/>
      <c r="R1076" s="63"/>
      <c r="S1076" s="63"/>
      <c r="T1076" s="63"/>
      <c r="U1076" s="63"/>
      <c r="V1076" s="63"/>
      <c r="W1076" s="63"/>
      <c r="X1076" s="63"/>
      <c r="Y1076" s="63"/>
      <c r="Z1076" s="63"/>
      <c r="AA1076" s="63"/>
      <c r="AB1076" s="63"/>
      <c r="AC1076" s="63"/>
      <c r="AD1076" s="63"/>
      <c r="AE1076" s="63"/>
      <c r="AF1076" s="63"/>
      <c r="AG1076" s="63"/>
      <c r="AH1076" s="63"/>
      <c r="AI1076" s="63"/>
      <c r="AJ1076" s="63"/>
      <c r="AK1076" s="63"/>
      <c r="AL1076" s="63"/>
      <c r="AM1076" s="63"/>
      <c r="AN1076" s="63"/>
      <c r="AO1076" s="63"/>
      <c r="AP1076" s="63"/>
      <c r="AQ1076" s="63"/>
      <c r="AR1076" s="63"/>
      <c r="AS1076" s="63"/>
      <c r="AT1076" s="63"/>
      <c r="AU1076" s="63"/>
      <c r="AV1076" s="63"/>
      <c r="AW1076" s="63"/>
      <c r="AX1076" s="63"/>
      <c r="AY1076" s="63"/>
      <c r="AZ1076" s="63"/>
      <c r="BA1076" s="63"/>
      <c r="BB1076" s="63"/>
      <c r="BC1076" s="63"/>
      <c r="BD1076" s="63"/>
      <c r="BE1076" s="63"/>
      <c r="BF1076" s="63"/>
      <c r="BG1076" s="63"/>
      <c r="BH1076" s="63"/>
      <c r="BI1076" s="63"/>
      <c r="BJ1076" s="63"/>
      <c r="BK1076" s="63"/>
      <c r="BL1076" s="63"/>
    </row>
    <row r="1077" spans="1:64" ht="15.75" customHeight="1" x14ac:dyDescent="0.2">
      <c r="A1077" s="63"/>
      <c r="B1077" s="63"/>
      <c r="C1077" s="63"/>
      <c r="D1077" s="63"/>
      <c r="E1077" s="63"/>
      <c r="F1077" s="63"/>
      <c r="G1077" s="63"/>
      <c r="H1077" s="63"/>
      <c r="I1077" s="63"/>
      <c r="J1077" s="63"/>
      <c r="K1077" s="63"/>
      <c r="L1077" s="63"/>
      <c r="M1077" s="63"/>
      <c r="N1077" s="63"/>
      <c r="O1077" s="63"/>
      <c r="P1077" s="63"/>
      <c r="Q1077" s="63"/>
      <c r="R1077" s="63"/>
      <c r="S1077" s="63"/>
      <c r="T1077" s="63"/>
      <c r="U1077" s="63"/>
      <c r="V1077" s="63"/>
      <c r="W1077" s="63"/>
      <c r="X1077" s="63"/>
      <c r="Y1077" s="63"/>
      <c r="Z1077" s="63"/>
      <c r="AA1077" s="63"/>
      <c r="AB1077" s="63"/>
      <c r="AC1077" s="63"/>
      <c r="AD1077" s="63"/>
      <c r="AE1077" s="63"/>
      <c r="AF1077" s="63"/>
      <c r="AG1077" s="63"/>
      <c r="AH1077" s="63"/>
      <c r="AI1077" s="63"/>
      <c r="AJ1077" s="63"/>
      <c r="AK1077" s="63"/>
      <c r="AL1077" s="63"/>
      <c r="AM1077" s="63"/>
      <c r="AN1077" s="63"/>
      <c r="AO1077" s="63"/>
      <c r="AP1077" s="63"/>
      <c r="AQ1077" s="63"/>
      <c r="AR1077" s="63"/>
      <c r="AS1077" s="63"/>
      <c r="AT1077" s="63"/>
      <c r="AU1077" s="63"/>
      <c r="AV1077" s="63"/>
      <c r="AW1077" s="63"/>
      <c r="AX1077" s="63"/>
      <c r="AY1077" s="63"/>
      <c r="AZ1077" s="63"/>
      <c r="BA1077" s="63"/>
      <c r="BB1077" s="63"/>
      <c r="BC1077" s="63"/>
      <c r="BD1077" s="63"/>
      <c r="BE1077" s="63"/>
      <c r="BF1077" s="63"/>
      <c r="BG1077" s="63"/>
      <c r="BH1077" s="63"/>
      <c r="BI1077" s="63"/>
      <c r="BJ1077" s="63"/>
      <c r="BK1077" s="63"/>
      <c r="BL1077" s="63"/>
    </row>
    <row r="1078" spans="1:64" ht="15.75" customHeight="1" x14ac:dyDescent="0.2">
      <c r="A1078" s="63"/>
      <c r="B1078" s="63"/>
      <c r="C1078" s="63"/>
      <c r="D1078" s="63"/>
      <c r="E1078" s="63"/>
      <c r="F1078" s="63"/>
      <c r="G1078" s="63"/>
      <c r="H1078" s="63"/>
      <c r="I1078" s="63"/>
      <c r="J1078" s="63"/>
      <c r="K1078" s="63"/>
      <c r="L1078" s="63"/>
      <c r="M1078" s="63"/>
      <c r="N1078" s="63"/>
      <c r="O1078" s="63"/>
      <c r="P1078" s="63"/>
      <c r="Q1078" s="63"/>
      <c r="R1078" s="63"/>
      <c r="S1078" s="63"/>
      <c r="T1078" s="63"/>
      <c r="U1078" s="63"/>
      <c r="V1078" s="63"/>
      <c r="W1078" s="63"/>
      <c r="X1078" s="63"/>
      <c r="Y1078" s="63"/>
      <c r="Z1078" s="63"/>
      <c r="AA1078" s="63"/>
      <c r="AB1078" s="63"/>
      <c r="AC1078" s="63"/>
      <c r="AD1078" s="63"/>
      <c r="AE1078" s="63"/>
      <c r="AF1078" s="63"/>
      <c r="AG1078" s="63"/>
      <c r="AH1078" s="63"/>
      <c r="AI1078" s="63"/>
      <c r="AJ1078" s="63"/>
      <c r="AK1078" s="63"/>
      <c r="AL1078" s="63"/>
      <c r="AM1078" s="63"/>
      <c r="AN1078" s="63"/>
      <c r="AO1078" s="63"/>
      <c r="AP1078" s="63"/>
      <c r="AQ1078" s="63"/>
      <c r="AR1078" s="63"/>
      <c r="AS1078" s="63"/>
      <c r="AT1078" s="63"/>
      <c r="AU1078" s="63"/>
      <c r="AV1078" s="63"/>
      <c r="AW1078" s="63"/>
      <c r="AX1078" s="63"/>
      <c r="AY1078" s="63"/>
      <c r="AZ1078" s="63"/>
      <c r="BA1078" s="63"/>
      <c r="BB1078" s="63"/>
      <c r="BC1078" s="63"/>
      <c r="BD1078" s="63"/>
      <c r="BE1078" s="63"/>
      <c r="BF1078" s="63"/>
      <c r="BG1078" s="63"/>
      <c r="BH1078" s="63"/>
      <c r="BI1078" s="63"/>
      <c r="BJ1078" s="63"/>
      <c r="BK1078" s="63"/>
      <c r="BL1078" s="63"/>
    </row>
    <row r="1079" spans="1:64" ht="15.75" customHeight="1" x14ac:dyDescent="0.2">
      <c r="A1079" s="63"/>
      <c r="B1079" s="63"/>
      <c r="C1079" s="63"/>
      <c r="D1079" s="63"/>
      <c r="E1079" s="63"/>
      <c r="F1079" s="63"/>
      <c r="G1079" s="63"/>
      <c r="H1079" s="63"/>
      <c r="I1079" s="63"/>
      <c r="J1079" s="63"/>
      <c r="K1079" s="63"/>
      <c r="L1079" s="63"/>
      <c r="M1079" s="63"/>
      <c r="N1079" s="63"/>
      <c r="O1079" s="63"/>
      <c r="P1079" s="63"/>
      <c r="Q1079" s="63"/>
      <c r="R1079" s="63"/>
      <c r="S1079" s="63"/>
      <c r="T1079" s="63"/>
      <c r="U1079" s="63"/>
      <c r="V1079" s="63"/>
      <c r="W1079" s="63"/>
      <c r="X1079" s="63"/>
      <c r="Y1079" s="63"/>
      <c r="Z1079" s="63"/>
      <c r="AA1079" s="63"/>
      <c r="AB1079" s="63"/>
      <c r="AC1079" s="63"/>
      <c r="AD1079" s="63"/>
      <c r="AE1079" s="63"/>
      <c r="AF1079" s="63"/>
      <c r="AG1079" s="63"/>
      <c r="AH1079" s="63"/>
      <c r="AI1079" s="63"/>
      <c r="AJ1079" s="63"/>
      <c r="AK1079" s="63"/>
      <c r="AL1079" s="63"/>
      <c r="AM1079" s="63"/>
      <c r="AN1079" s="63"/>
      <c r="AO1079" s="63"/>
      <c r="AP1079" s="63"/>
      <c r="AQ1079" s="63"/>
      <c r="AR1079" s="63"/>
      <c r="AS1079" s="63"/>
      <c r="AT1079" s="63"/>
      <c r="AU1079" s="63"/>
      <c r="AV1079" s="63"/>
      <c r="AW1079" s="63"/>
      <c r="AX1079" s="63"/>
      <c r="AY1079" s="63"/>
      <c r="AZ1079" s="63"/>
      <c r="BA1079" s="63"/>
      <c r="BB1079" s="63"/>
      <c r="BC1079" s="63"/>
      <c r="BD1079" s="63"/>
      <c r="BE1079" s="63"/>
      <c r="BF1079" s="63"/>
      <c r="BG1079" s="63"/>
      <c r="BH1079" s="63"/>
      <c r="BI1079" s="63"/>
      <c r="BJ1079" s="63"/>
      <c r="BK1079" s="63"/>
      <c r="BL1079" s="63"/>
    </row>
    <row r="1080" spans="1:64" ht="15.75" customHeight="1" x14ac:dyDescent="0.2">
      <c r="A1080" s="63"/>
      <c r="B1080" s="63"/>
      <c r="C1080" s="63"/>
      <c r="D1080" s="63"/>
      <c r="E1080" s="63"/>
      <c r="F1080" s="63"/>
      <c r="G1080" s="63"/>
      <c r="H1080" s="63"/>
      <c r="I1080" s="63"/>
      <c r="J1080" s="63"/>
      <c r="K1080" s="63"/>
      <c r="L1080" s="63"/>
      <c r="M1080" s="63"/>
      <c r="N1080" s="63"/>
      <c r="O1080" s="63"/>
      <c r="P1080" s="63"/>
      <c r="Q1080" s="63"/>
      <c r="R1080" s="63"/>
      <c r="S1080" s="63"/>
      <c r="T1080" s="63"/>
      <c r="U1080" s="63"/>
      <c r="V1080" s="63"/>
      <c r="W1080" s="63"/>
      <c r="X1080" s="63"/>
      <c r="Y1080" s="63"/>
      <c r="Z1080" s="63"/>
      <c r="AA1080" s="63"/>
      <c r="AB1080" s="63"/>
      <c r="AC1080" s="63"/>
      <c r="AD1080" s="63"/>
      <c r="AE1080" s="63"/>
      <c r="AF1080" s="63"/>
      <c r="AG1080" s="63"/>
      <c r="AH1080" s="63"/>
      <c r="AI1080" s="63"/>
      <c r="AJ1080" s="63"/>
      <c r="AK1080" s="63"/>
      <c r="AL1080" s="63"/>
      <c r="AM1080" s="63"/>
      <c r="AN1080" s="63"/>
      <c r="AO1080" s="63"/>
      <c r="AP1080" s="63"/>
      <c r="AQ1080" s="63"/>
      <c r="AR1080" s="63"/>
      <c r="AS1080" s="63"/>
      <c r="AT1080" s="63"/>
      <c r="AU1080" s="63"/>
      <c r="AV1080" s="63"/>
      <c r="AW1080" s="63"/>
      <c r="AX1080" s="63"/>
      <c r="AY1080" s="63"/>
      <c r="AZ1080" s="63"/>
      <c r="BA1080" s="63"/>
      <c r="BB1080" s="63"/>
      <c r="BC1080" s="63"/>
      <c r="BD1080" s="63"/>
      <c r="BE1080" s="63"/>
      <c r="BF1080" s="63"/>
      <c r="BG1080" s="63"/>
      <c r="BH1080" s="63"/>
      <c r="BI1080" s="63"/>
      <c r="BJ1080" s="63"/>
      <c r="BK1080" s="63"/>
      <c r="BL1080" s="63"/>
    </row>
    <row r="1081" spans="1:64" ht="15.75" customHeight="1" x14ac:dyDescent="0.2">
      <c r="A1081" s="63"/>
      <c r="B1081" s="63"/>
      <c r="C1081" s="63"/>
      <c r="D1081" s="63"/>
      <c r="E1081" s="63"/>
      <c r="F1081" s="63"/>
      <c r="G1081" s="63"/>
      <c r="H1081" s="63"/>
      <c r="I1081" s="63"/>
      <c r="J1081" s="63"/>
      <c r="K1081" s="63"/>
      <c r="L1081" s="63"/>
      <c r="M1081" s="63"/>
      <c r="N1081" s="63"/>
      <c r="O1081" s="63"/>
      <c r="P1081" s="63"/>
      <c r="Q1081" s="63"/>
      <c r="R1081" s="63"/>
      <c r="S1081" s="63"/>
      <c r="T1081" s="63"/>
      <c r="U1081" s="63"/>
      <c r="V1081" s="63"/>
      <c r="W1081" s="63"/>
      <c r="X1081" s="63"/>
      <c r="Y1081" s="63"/>
      <c r="Z1081" s="63"/>
      <c r="AA1081" s="63"/>
      <c r="AB1081" s="63"/>
      <c r="AC1081" s="63"/>
      <c r="AD1081" s="63"/>
      <c r="AE1081" s="63"/>
      <c r="AF1081" s="63"/>
      <c r="AG1081" s="63"/>
      <c r="AH1081" s="63"/>
      <c r="AI1081" s="63"/>
      <c r="AJ1081" s="63"/>
      <c r="AK1081" s="63"/>
      <c r="AL1081" s="63"/>
      <c r="AM1081" s="63"/>
      <c r="AN1081" s="63"/>
      <c r="AO1081" s="63"/>
      <c r="AP1081" s="63"/>
      <c r="AQ1081" s="63"/>
      <c r="AR1081" s="63"/>
      <c r="AS1081" s="63"/>
      <c r="AT1081" s="63"/>
      <c r="AU1081" s="63"/>
      <c r="AV1081" s="63"/>
      <c r="AW1081" s="63"/>
      <c r="AX1081" s="63"/>
      <c r="AY1081" s="63"/>
      <c r="AZ1081" s="63"/>
      <c r="BA1081" s="63"/>
      <c r="BB1081" s="63"/>
      <c r="BC1081" s="63"/>
      <c r="BD1081" s="63"/>
      <c r="BE1081" s="63"/>
      <c r="BF1081" s="63"/>
      <c r="BG1081" s="63"/>
      <c r="BH1081" s="63"/>
      <c r="BI1081" s="63"/>
      <c r="BJ1081" s="63"/>
      <c r="BK1081" s="63"/>
      <c r="BL1081" s="63"/>
    </row>
    <row r="1082" spans="1:64" ht="15.75" customHeight="1" x14ac:dyDescent="0.2">
      <c r="A1082" s="63"/>
      <c r="B1082" s="63"/>
      <c r="C1082" s="63"/>
      <c r="D1082" s="63"/>
      <c r="E1082" s="63"/>
      <c r="F1082" s="63"/>
      <c r="G1082" s="63"/>
      <c r="H1082" s="63"/>
      <c r="I1082" s="63"/>
      <c r="J1082" s="63"/>
      <c r="K1082" s="63"/>
      <c r="L1082" s="63"/>
      <c r="M1082" s="63"/>
      <c r="N1082" s="63"/>
      <c r="O1082" s="63"/>
      <c r="P1082" s="63"/>
      <c r="Q1082" s="63"/>
      <c r="R1082" s="63"/>
      <c r="S1082" s="63"/>
      <c r="T1082" s="63"/>
      <c r="U1082" s="63"/>
      <c r="V1082" s="63"/>
      <c r="W1082" s="63"/>
      <c r="X1082" s="63"/>
      <c r="Y1082" s="63"/>
      <c r="Z1082" s="63"/>
      <c r="AA1082" s="63"/>
      <c r="AB1082" s="63"/>
      <c r="AC1082" s="63"/>
      <c r="AD1082" s="63"/>
      <c r="AE1082" s="63"/>
      <c r="AF1082" s="63"/>
      <c r="AG1082" s="63"/>
      <c r="AH1082" s="63"/>
      <c r="AI1082" s="63"/>
      <c r="AJ1082" s="63"/>
      <c r="AK1082" s="63"/>
      <c r="AL1082" s="63"/>
      <c r="AM1082" s="63"/>
      <c r="AN1082" s="63"/>
      <c r="AO1082" s="63"/>
      <c r="AP1082" s="63"/>
      <c r="AQ1082" s="63"/>
      <c r="AR1082" s="63"/>
      <c r="AS1082" s="63"/>
      <c r="AT1082" s="63"/>
      <c r="AU1082" s="63"/>
      <c r="AV1082" s="63"/>
      <c r="AW1082" s="63"/>
      <c r="AX1082" s="63"/>
      <c r="AY1082" s="63"/>
      <c r="AZ1082" s="63"/>
      <c r="BA1082" s="63"/>
      <c r="BB1082" s="63"/>
      <c r="BC1082" s="63"/>
      <c r="BD1082" s="63"/>
      <c r="BE1082" s="63"/>
      <c r="BF1082" s="63"/>
      <c r="BG1082" s="63"/>
      <c r="BH1082" s="63"/>
      <c r="BI1082" s="63"/>
      <c r="BJ1082" s="63"/>
      <c r="BK1082" s="63"/>
      <c r="BL1082" s="63"/>
    </row>
    <row r="1083" spans="1:64" ht="15.75" customHeight="1" x14ac:dyDescent="0.2">
      <c r="A1083" s="63"/>
      <c r="B1083" s="63"/>
      <c r="C1083" s="63"/>
      <c r="D1083" s="63"/>
      <c r="E1083" s="63"/>
      <c r="F1083" s="63"/>
      <c r="G1083" s="63"/>
      <c r="H1083" s="63"/>
      <c r="I1083" s="63"/>
      <c r="J1083" s="63"/>
      <c r="K1083" s="63"/>
      <c r="L1083" s="63"/>
      <c r="M1083" s="63"/>
      <c r="N1083" s="63"/>
      <c r="O1083" s="63"/>
      <c r="P1083" s="63"/>
      <c r="Q1083" s="63"/>
      <c r="R1083" s="63"/>
      <c r="S1083" s="63"/>
      <c r="T1083" s="63"/>
      <c r="U1083" s="63"/>
      <c r="V1083" s="63"/>
      <c r="W1083" s="63"/>
      <c r="X1083" s="63"/>
      <c r="Y1083" s="63"/>
      <c r="Z1083" s="63"/>
      <c r="AA1083" s="63"/>
      <c r="AB1083" s="63"/>
      <c r="AC1083" s="63"/>
      <c r="AD1083" s="63"/>
      <c r="AE1083" s="63"/>
      <c r="AF1083" s="63"/>
      <c r="AG1083" s="63"/>
      <c r="AH1083" s="63"/>
      <c r="AI1083" s="63"/>
      <c r="AJ1083" s="63"/>
      <c r="AK1083" s="63"/>
      <c r="AL1083" s="63"/>
      <c r="AM1083" s="63"/>
      <c r="AN1083" s="63"/>
      <c r="AO1083" s="63"/>
      <c r="AP1083" s="63"/>
      <c r="AQ1083" s="63"/>
      <c r="AR1083" s="63"/>
      <c r="AS1083" s="63"/>
      <c r="AT1083" s="63"/>
      <c r="AU1083" s="63"/>
      <c r="AV1083" s="63"/>
      <c r="AW1083" s="63"/>
      <c r="AX1083" s="63"/>
      <c r="AY1083" s="63"/>
      <c r="AZ1083" s="63"/>
      <c r="BA1083" s="63"/>
      <c r="BB1083" s="63"/>
      <c r="BC1083" s="63"/>
      <c r="BD1083" s="63"/>
      <c r="BE1083" s="63"/>
      <c r="BF1083" s="63"/>
      <c r="BG1083" s="63"/>
      <c r="BH1083" s="63"/>
      <c r="BI1083" s="63"/>
      <c r="BJ1083" s="63"/>
      <c r="BK1083" s="63"/>
      <c r="BL1083" s="63"/>
    </row>
    <row r="1084" spans="1:64" ht="15.75" customHeight="1" x14ac:dyDescent="0.2">
      <c r="A1084" s="63"/>
      <c r="B1084" s="63"/>
      <c r="C1084" s="63"/>
      <c r="D1084" s="63"/>
      <c r="E1084" s="63"/>
      <c r="F1084" s="63"/>
      <c r="G1084" s="63"/>
      <c r="H1084" s="63"/>
      <c r="I1084" s="63"/>
      <c r="J1084" s="63"/>
      <c r="K1084" s="63"/>
      <c r="L1084" s="63"/>
      <c r="M1084" s="63"/>
      <c r="N1084" s="63"/>
      <c r="O1084" s="63"/>
      <c r="P1084" s="63"/>
      <c r="Q1084" s="63"/>
      <c r="R1084" s="63"/>
      <c r="S1084" s="63"/>
      <c r="T1084" s="63"/>
      <c r="U1084" s="63"/>
      <c r="V1084" s="63"/>
      <c r="W1084" s="63"/>
      <c r="X1084" s="63"/>
      <c r="Y1084" s="63"/>
      <c r="Z1084" s="63"/>
      <c r="AA1084" s="63"/>
      <c r="AB1084" s="63"/>
      <c r="AC1084" s="63"/>
      <c r="AD1084" s="63"/>
      <c r="AE1084" s="63"/>
      <c r="AF1084" s="63"/>
      <c r="AG1084" s="63"/>
      <c r="AH1084" s="63"/>
      <c r="AI1084" s="63"/>
      <c r="AJ1084" s="63"/>
      <c r="AK1084" s="63"/>
      <c r="AL1084" s="63"/>
      <c r="AM1084" s="63"/>
      <c r="AN1084" s="63"/>
      <c r="AO1084" s="63"/>
      <c r="AP1084" s="63"/>
      <c r="AQ1084" s="63"/>
      <c r="AR1084" s="63"/>
      <c r="AS1084" s="63"/>
      <c r="AT1084" s="63"/>
      <c r="AU1084" s="63"/>
      <c r="AV1084" s="63"/>
      <c r="AW1084" s="63"/>
      <c r="AX1084" s="63"/>
      <c r="AY1084" s="63"/>
      <c r="AZ1084" s="63"/>
      <c r="BA1084" s="63"/>
      <c r="BB1084" s="63"/>
      <c r="BC1084" s="63"/>
      <c r="BD1084" s="63"/>
      <c r="BE1084" s="63"/>
      <c r="BF1084" s="63"/>
      <c r="BG1084" s="63"/>
      <c r="BH1084" s="63"/>
      <c r="BI1084" s="63"/>
      <c r="BJ1084" s="63"/>
      <c r="BK1084" s="63"/>
      <c r="BL1084" s="63"/>
    </row>
    <row r="1085" spans="1:64" ht="15.75" customHeight="1" x14ac:dyDescent="0.2">
      <c r="A1085" s="63"/>
      <c r="B1085" s="63"/>
      <c r="C1085" s="63"/>
      <c r="D1085" s="63"/>
      <c r="E1085" s="63"/>
      <c r="F1085" s="63"/>
      <c r="G1085" s="63"/>
      <c r="H1085" s="63"/>
      <c r="I1085" s="63"/>
      <c r="J1085" s="63"/>
      <c r="K1085" s="63"/>
      <c r="L1085" s="63"/>
      <c r="M1085" s="63"/>
      <c r="N1085" s="63"/>
      <c r="O1085" s="63"/>
      <c r="P1085" s="63"/>
      <c r="Q1085" s="63"/>
      <c r="R1085" s="63"/>
      <c r="S1085" s="63"/>
      <c r="T1085" s="63"/>
      <c r="U1085" s="63"/>
      <c r="V1085" s="63"/>
      <c r="W1085" s="63"/>
      <c r="X1085" s="63"/>
      <c r="Y1085" s="63"/>
      <c r="Z1085" s="63"/>
      <c r="AA1085" s="63"/>
      <c r="AB1085" s="63"/>
      <c r="AC1085" s="63"/>
      <c r="AD1085" s="63"/>
      <c r="AE1085" s="63"/>
      <c r="AF1085" s="63"/>
      <c r="AG1085" s="63"/>
      <c r="AH1085" s="63"/>
      <c r="AI1085" s="63"/>
      <c r="AJ1085" s="63"/>
      <c r="AK1085" s="63"/>
      <c r="AL1085" s="63"/>
      <c r="AM1085" s="63"/>
      <c r="AN1085" s="63"/>
      <c r="AO1085" s="63"/>
      <c r="AP1085" s="63"/>
      <c r="AQ1085" s="63"/>
      <c r="AR1085" s="63"/>
      <c r="AS1085" s="63"/>
      <c r="AT1085" s="63"/>
      <c r="AU1085" s="63"/>
      <c r="AV1085" s="63"/>
      <c r="AW1085" s="63"/>
      <c r="AX1085" s="63"/>
      <c r="AY1085" s="63"/>
      <c r="AZ1085" s="63"/>
      <c r="BA1085" s="63"/>
      <c r="BB1085" s="63"/>
      <c r="BC1085" s="63"/>
      <c r="BD1085" s="63"/>
      <c r="BE1085" s="63"/>
      <c r="BF1085" s="63"/>
      <c r="BG1085" s="63"/>
      <c r="BH1085" s="63"/>
      <c r="BI1085" s="63"/>
      <c r="BJ1085" s="63"/>
      <c r="BK1085" s="63"/>
      <c r="BL1085" s="63"/>
    </row>
    <row r="1086" spans="1:64" ht="15.75" customHeight="1" x14ac:dyDescent="0.2">
      <c r="A1086" s="63"/>
      <c r="B1086" s="63"/>
      <c r="C1086" s="63"/>
      <c r="D1086" s="63"/>
      <c r="E1086" s="63"/>
      <c r="F1086" s="63"/>
      <c r="G1086" s="63"/>
      <c r="H1086" s="63"/>
      <c r="I1086" s="63"/>
      <c r="J1086" s="63"/>
      <c r="K1086" s="63"/>
      <c r="L1086" s="63"/>
      <c r="M1086" s="63"/>
      <c r="N1086" s="63"/>
      <c r="O1086" s="63"/>
      <c r="P1086" s="63"/>
      <c r="Q1086" s="63"/>
      <c r="R1086" s="63"/>
      <c r="S1086" s="63"/>
      <c r="T1086" s="63"/>
      <c r="U1086" s="63"/>
      <c r="V1086" s="63"/>
      <c r="W1086" s="63"/>
      <c r="X1086" s="63"/>
      <c r="Y1086" s="63"/>
      <c r="Z1086" s="63"/>
      <c r="AA1086" s="63"/>
      <c r="AB1086" s="63"/>
      <c r="AC1086" s="63"/>
      <c r="AD1086" s="63"/>
      <c r="AE1086" s="63"/>
      <c r="AF1086" s="63"/>
      <c r="AG1086" s="63"/>
      <c r="AH1086" s="63"/>
      <c r="AI1086" s="63"/>
      <c r="AJ1086" s="63"/>
      <c r="AK1086" s="63"/>
      <c r="AL1086" s="63"/>
      <c r="AM1086" s="63"/>
      <c r="AN1086" s="63"/>
      <c r="AO1086" s="63"/>
      <c r="AP1086" s="63"/>
      <c r="AQ1086" s="63"/>
      <c r="AR1086" s="63"/>
      <c r="AS1086" s="63"/>
      <c r="AT1086" s="63"/>
      <c r="AU1086" s="63"/>
      <c r="AV1086" s="63"/>
      <c r="AW1086" s="63"/>
      <c r="AX1086" s="63"/>
      <c r="AY1086" s="63"/>
      <c r="AZ1086" s="63"/>
      <c r="BA1086" s="63"/>
      <c r="BB1086" s="63"/>
      <c r="BC1086" s="63"/>
      <c r="BD1086" s="63"/>
      <c r="BE1086" s="63"/>
      <c r="BF1086" s="63"/>
      <c r="BG1086" s="63"/>
      <c r="BH1086" s="63"/>
      <c r="BI1086" s="63"/>
      <c r="BJ1086" s="63"/>
      <c r="BK1086" s="63"/>
      <c r="BL1086" s="63"/>
    </row>
    <row r="1087" spans="1:64" ht="15.75" customHeight="1" x14ac:dyDescent="0.2">
      <c r="A1087" s="63"/>
      <c r="B1087" s="63"/>
      <c r="C1087" s="63"/>
      <c r="D1087" s="63"/>
      <c r="E1087" s="63"/>
      <c r="F1087" s="63"/>
      <c r="G1087" s="63"/>
      <c r="H1087" s="63"/>
      <c r="I1087" s="63"/>
      <c r="J1087" s="63"/>
      <c r="K1087" s="63"/>
      <c r="L1087" s="63"/>
      <c r="M1087" s="63"/>
      <c r="N1087" s="63"/>
      <c r="O1087" s="63"/>
      <c r="P1087" s="63"/>
      <c r="Q1087" s="63"/>
      <c r="R1087" s="63"/>
      <c r="S1087" s="63"/>
      <c r="T1087" s="63"/>
      <c r="U1087" s="63"/>
      <c r="V1087" s="63"/>
      <c r="W1087" s="63"/>
      <c r="X1087" s="63"/>
      <c r="Y1087" s="63"/>
      <c r="Z1087" s="63"/>
      <c r="AA1087" s="63"/>
      <c r="AB1087" s="63"/>
      <c r="AC1087" s="63"/>
      <c r="AD1087" s="63"/>
      <c r="AE1087" s="63"/>
      <c r="AF1087" s="63"/>
      <c r="AG1087" s="63"/>
      <c r="AH1087" s="63"/>
      <c r="AI1087" s="63"/>
      <c r="AJ1087" s="63"/>
      <c r="AK1087" s="63"/>
      <c r="AL1087" s="63"/>
      <c r="AM1087" s="63"/>
      <c r="AN1087" s="63"/>
      <c r="AO1087" s="63"/>
      <c r="AP1087" s="63"/>
      <c r="AQ1087" s="63"/>
      <c r="AR1087" s="63"/>
      <c r="AS1087" s="63"/>
      <c r="AT1087" s="63"/>
      <c r="AU1087" s="63"/>
      <c r="AV1087" s="63"/>
      <c r="AW1087" s="63"/>
      <c r="AX1087" s="63"/>
      <c r="AY1087" s="63"/>
      <c r="AZ1087" s="63"/>
      <c r="BA1087" s="63"/>
      <c r="BB1087" s="63"/>
      <c r="BC1087" s="63"/>
      <c r="BD1087" s="63"/>
      <c r="BE1087" s="63"/>
      <c r="BF1087" s="63"/>
      <c r="BG1087" s="63"/>
      <c r="BH1087" s="63"/>
      <c r="BI1087" s="63"/>
      <c r="BJ1087" s="63"/>
      <c r="BK1087" s="63"/>
      <c r="BL1087" s="63"/>
    </row>
    <row r="1088" spans="1:64" ht="15.75" customHeight="1" x14ac:dyDescent="0.2">
      <c r="A1088" s="63"/>
      <c r="B1088" s="63"/>
      <c r="C1088" s="63"/>
      <c r="D1088" s="63"/>
      <c r="E1088" s="63"/>
      <c r="F1088" s="63"/>
      <c r="G1088" s="63"/>
      <c r="H1088" s="63"/>
      <c r="I1088" s="63"/>
      <c r="J1088" s="63"/>
      <c r="K1088" s="63"/>
      <c r="L1088" s="63"/>
      <c r="M1088" s="63"/>
      <c r="N1088" s="63"/>
      <c r="O1088" s="63"/>
      <c r="P1088" s="63"/>
      <c r="Q1088" s="63"/>
      <c r="R1088" s="63"/>
      <c r="S1088" s="63"/>
      <c r="T1088" s="63"/>
      <c r="U1088" s="63"/>
      <c r="V1088" s="63"/>
      <c r="W1088" s="63"/>
      <c r="X1088" s="63"/>
      <c r="Y1088" s="63"/>
      <c r="Z1088" s="63"/>
      <c r="AA1088" s="63"/>
      <c r="AB1088" s="63"/>
      <c r="AC1088" s="63"/>
      <c r="AD1088" s="63"/>
      <c r="AE1088" s="63"/>
      <c r="AF1088" s="63"/>
      <c r="AG1088" s="63"/>
      <c r="AH1088" s="63"/>
      <c r="AI1088" s="63"/>
      <c r="AJ1088" s="63"/>
      <c r="AK1088" s="63"/>
      <c r="AL1088" s="63"/>
      <c r="AM1088" s="63"/>
      <c r="AN1088" s="63"/>
      <c r="AO1088" s="63"/>
      <c r="AP1088" s="63"/>
      <c r="AQ1088" s="63"/>
      <c r="AR1088" s="63"/>
      <c r="AS1088" s="63"/>
      <c r="AT1088" s="63"/>
      <c r="AU1088" s="63"/>
      <c r="AV1088" s="63"/>
      <c r="AW1088" s="63"/>
      <c r="AX1088" s="63"/>
      <c r="AY1088" s="63"/>
      <c r="AZ1088" s="63"/>
      <c r="BA1088" s="63"/>
      <c r="BB1088" s="63"/>
      <c r="BC1088" s="63"/>
      <c r="BD1088" s="63"/>
      <c r="BE1088" s="63"/>
      <c r="BF1088" s="63"/>
      <c r="BG1088" s="63"/>
      <c r="BH1088" s="63"/>
      <c r="BI1088" s="63"/>
      <c r="BJ1088" s="63"/>
      <c r="BK1088" s="63"/>
      <c r="BL1088" s="63"/>
    </row>
    <row r="1089" spans="1:64" ht="15.75" customHeight="1" x14ac:dyDescent="0.2">
      <c r="A1089" s="63"/>
      <c r="B1089" s="63"/>
      <c r="C1089" s="63"/>
      <c r="D1089" s="63"/>
      <c r="E1089" s="63"/>
      <c r="F1089" s="63"/>
      <c r="G1089" s="63"/>
      <c r="H1089" s="63"/>
      <c r="I1089" s="63"/>
      <c r="J1089" s="63"/>
      <c r="K1089" s="63"/>
      <c r="L1089" s="63"/>
      <c r="M1089" s="63"/>
      <c r="N1089" s="63"/>
      <c r="O1089" s="63"/>
      <c r="P1089" s="63"/>
      <c r="Q1089" s="63"/>
      <c r="R1089" s="63"/>
      <c r="S1089" s="63"/>
      <c r="T1089" s="63"/>
      <c r="U1089" s="63"/>
      <c r="V1089" s="63"/>
      <c r="W1089" s="63"/>
      <c r="X1089" s="63"/>
      <c r="Y1089" s="63"/>
      <c r="Z1089" s="63"/>
      <c r="AA1089" s="63"/>
      <c r="AB1089" s="63"/>
      <c r="AC1089" s="63"/>
      <c r="AD1089" s="63"/>
      <c r="AE1089" s="63"/>
      <c r="AF1089" s="63"/>
      <c r="AG1089" s="63"/>
      <c r="AH1089" s="63"/>
      <c r="AI1089" s="63"/>
      <c r="AJ1089" s="63"/>
      <c r="AK1089" s="63"/>
      <c r="AL1089" s="63"/>
      <c r="AM1089" s="63"/>
      <c r="AN1089" s="63"/>
      <c r="AO1089" s="63"/>
      <c r="AP1089" s="63"/>
      <c r="AQ1089" s="63"/>
      <c r="AR1089" s="63"/>
      <c r="AS1089" s="63"/>
      <c r="AT1089" s="63"/>
      <c r="AU1089" s="63"/>
      <c r="AV1089" s="63"/>
      <c r="AW1089" s="63"/>
      <c r="AX1089" s="63"/>
      <c r="AY1089" s="63"/>
      <c r="AZ1089" s="63"/>
      <c r="BA1089" s="63"/>
      <c r="BB1089" s="63"/>
      <c r="BC1089" s="63"/>
      <c r="BD1089" s="63"/>
      <c r="BE1089" s="63"/>
      <c r="BF1089" s="63"/>
      <c r="BG1089" s="63"/>
      <c r="BH1089" s="63"/>
      <c r="BI1089" s="63"/>
      <c r="BJ1089" s="63"/>
      <c r="BK1089" s="63"/>
      <c r="BL1089" s="63"/>
    </row>
    <row r="1090" spans="1:64" ht="15.75" customHeight="1" x14ac:dyDescent="0.2">
      <c r="A1090" s="63"/>
      <c r="B1090" s="63"/>
      <c r="C1090" s="63"/>
      <c r="D1090" s="63"/>
      <c r="E1090" s="63"/>
      <c r="F1090" s="63"/>
      <c r="G1090" s="63"/>
      <c r="H1090" s="63"/>
      <c r="I1090" s="63"/>
      <c r="J1090" s="63"/>
      <c r="K1090" s="63"/>
      <c r="L1090" s="63"/>
      <c r="M1090" s="63"/>
      <c r="N1090" s="63"/>
      <c r="O1090" s="63"/>
      <c r="P1090" s="63"/>
      <c r="Q1090" s="63"/>
      <c r="R1090" s="63"/>
      <c r="S1090" s="63"/>
      <c r="T1090" s="63"/>
      <c r="U1090" s="63"/>
      <c r="V1090" s="63"/>
      <c r="W1090" s="63"/>
      <c r="X1090" s="63"/>
      <c r="Y1090" s="63"/>
      <c r="Z1090" s="63"/>
      <c r="AA1090" s="63"/>
      <c r="AB1090" s="63"/>
      <c r="AC1090" s="63"/>
      <c r="AD1090" s="63"/>
      <c r="AE1090" s="63"/>
      <c r="AF1090" s="63"/>
      <c r="AG1090" s="63"/>
      <c r="AH1090" s="63"/>
      <c r="AI1090" s="63"/>
      <c r="AJ1090" s="63"/>
      <c r="AK1090" s="63"/>
      <c r="AL1090" s="63"/>
      <c r="AM1090" s="63"/>
      <c r="AN1090" s="63"/>
      <c r="AO1090" s="63"/>
      <c r="AP1090" s="63"/>
      <c r="AQ1090" s="63"/>
      <c r="AR1090" s="63"/>
      <c r="AS1090" s="63"/>
      <c r="AT1090" s="63"/>
      <c r="AU1090" s="63"/>
      <c r="AV1090" s="63"/>
      <c r="AW1090" s="63"/>
      <c r="AX1090" s="63"/>
      <c r="AY1090" s="63"/>
      <c r="AZ1090" s="63"/>
      <c r="BA1090" s="63"/>
      <c r="BB1090" s="63"/>
      <c r="BC1090" s="63"/>
      <c r="BD1090" s="63"/>
      <c r="BE1090" s="63"/>
      <c r="BF1090" s="63"/>
      <c r="BG1090" s="63"/>
      <c r="BH1090" s="63"/>
      <c r="BI1090" s="63"/>
      <c r="BJ1090" s="63"/>
      <c r="BK1090" s="63"/>
      <c r="BL1090" s="63"/>
    </row>
    <row r="1091" spans="1:64" ht="15.75" customHeight="1" x14ac:dyDescent="0.2">
      <c r="A1091" s="63"/>
      <c r="B1091" s="63"/>
      <c r="C1091" s="63"/>
      <c r="D1091" s="63"/>
      <c r="E1091" s="63"/>
      <c r="F1091" s="63"/>
      <c r="G1091" s="63"/>
      <c r="H1091" s="63"/>
      <c r="I1091" s="63"/>
      <c r="J1091" s="63"/>
      <c r="K1091" s="63"/>
      <c r="L1091" s="63"/>
      <c r="M1091" s="63"/>
      <c r="N1091" s="63"/>
      <c r="O1091" s="63"/>
      <c r="P1091" s="63"/>
      <c r="Q1091" s="63"/>
      <c r="R1091" s="63"/>
      <c r="S1091" s="63"/>
      <c r="T1091" s="63"/>
      <c r="U1091" s="63"/>
      <c r="V1091" s="63"/>
      <c r="W1091" s="63"/>
      <c r="X1091" s="63"/>
      <c r="Y1091" s="63"/>
      <c r="Z1091" s="63"/>
      <c r="AA1091" s="63"/>
      <c r="AB1091" s="63"/>
      <c r="AC1091" s="63"/>
      <c r="AD1091" s="63"/>
      <c r="AE1091" s="63"/>
      <c r="AF1091" s="63"/>
      <c r="AG1091" s="63"/>
      <c r="AH1091" s="63"/>
      <c r="AI1091" s="63"/>
      <c r="AJ1091" s="63"/>
      <c r="AK1091" s="63"/>
      <c r="AL1091" s="63"/>
      <c r="AM1091" s="63"/>
      <c r="AN1091" s="63"/>
      <c r="AO1091" s="63"/>
      <c r="AP1091" s="63"/>
      <c r="AQ1091" s="63"/>
      <c r="AR1091" s="63"/>
      <c r="AS1091" s="63"/>
      <c r="AT1091" s="63"/>
      <c r="AU1091" s="63"/>
      <c r="AV1091" s="63"/>
      <c r="AW1091" s="63"/>
      <c r="AX1091" s="63"/>
      <c r="AY1091" s="63"/>
      <c r="AZ1091" s="63"/>
      <c r="BA1091" s="63"/>
      <c r="BB1091" s="63"/>
      <c r="BC1091" s="63"/>
      <c r="BD1091" s="63"/>
      <c r="BE1091" s="63"/>
      <c r="BF1091" s="63"/>
      <c r="BG1091" s="63"/>
      <c r="BH1091" s="63"/>
      <c r="BI1091" s="63"/>
      <c r="BJ1091" s="63"/>
      <c r="BK1091" s="63"/>
      <c r="BL1091" s="63"/>
    </row>
    <row r="1092" spans="1:64" ht="15.75" customHeight="1" x14ac:dyDescent="0.2">
      <c r="A1092" s="63"/>
      <c r="B1092" s="63"/>
      <c r="C1092" s="63"/>
      <c r="D1092" s="63"/>
      <c r="E1092" s="63"/>
      <c r="F1092" s="63"/>
      <c r="G1092" s="63"/>
      <c r="H1092" s="63"/>
      <c r="I1092" s="63"/>
      <c r="J1092" s="63"/>
      <c r="K1092" s="63"/>
      <c r="L1092" s="63"/>
      <c r="M1092" s="63"/>
      <c r="N1092" s="63"/>
      <c r="O1092" s="63"/>
      <c r="P1092" s="63"/>
      <c r="Q1092" s="63"/>
      <c r="R1092" s="63"/>
      <c r="S1092" s="63"/>
      <c r="T1092" s="63"/>
      <c r="U1092" s="63"/>
      <c r="V1092" s="63"/>
      <c r="W1092" s="63"/>
      <c r="X1092" s="63"/>
      <c r="Y1092" s="63"/>
      <c r="Z1092" s="63"/>
      <c r="AA1092" s="63"/>
      <c r="AB1092" s="63"/>
      <c r="AC1092" s="63"/>
      <c r="AD1092" s="63"/>
      <c r="AE1092" s="63"/>
      <c r="AF1092" s="63"/>
      <c r="AG1092" s="63"/>
      <c r="AH1092" s="63"/>
      <c r="AI1092" s="63"/>
      <c r="AJ1092" s="63"/>
      <c r="AK1092" s="63"/>
      <c r="AL1092" s="63"/>
      <c r="AM1092" s="63"/>
      <c r="AN1092" s="63"/>
      <c r="AO1092" s="63"/>
      <c r="AP1092" s="63"/>
      <c r="AQ1092" s="63"/>
      <c r="AR1092" s="63"/>
      <c r="AS1092" s="63"/>
      <c r="AT1092" s="63"/>
      <c r="AU1092" s="63"/>
      <c r="AV1092" s="63"/>
      <c r="AW1092" s="63"/>
      <c r="AX1092" s="63"/>
      <c r="AY1092" s="63"/>
      <c r="AZ1092" s="63"/>
      <c r="BA1092" s="63"/>
      <c r="BB1092" s="63"/>
      <c r="BC1092" s="63"/>
      <c r="BD1092" s="63"/>
      <c r="BE1092" s="63"/>
      <c r="BF1092" s="63"/>
      <c r="BG1092" s="63"/>
      <c r="BH1092" s="63"/>
      <c r="BI1092" s="63"/>
      <c r="BJ1092" s="63"/>
      <c r="BK1092" s="63"/>
      <c r="BL1092" s="63"/>
    </row>
    <row r="1093" spans="1:64" ht="15.75" customHeight="1" x14ac:dyDescent="0.2">
      <c r="A1093" s="63"/>
      <c r="B1093" s="63"/>
      <c r="C1093" s="63"/>
      <c r="D1093" s="63"/>
      <c r="E1093" s="63"/>
      <c r="F1093" s="63"/>
      <c r="G1093" s="63"/>
      <c r="H1093" s="63"/>
      <c r="I1093" s="63"/>
      <c r="J1093" s="63"/>
      <c r="K1093" s="63"/>
      <c r="L1093" s="63"/>
      <c r="M1093" s="63"/>
      <c r="N1093" s="63"/>
      <c r="O1093" s="63"/>
      <c r="P1093" s="63"/>
      <c r="Q1093" s="63"/>
      <c r="R1093" s="63"/>
      <c r="S1093" s="63"/>
      <c r="T1093" s="63"/>
      <c r="U1093" s="63"/>
      <c r="V1093" s="63"/>
      <c r="W1093" s="63"/>
      <c r="X1093" s="63"/>
      <c r="Y1093" s="63"/>
      <c r="Z1093" s="63"/>
      <c r="AA1093" s="63"/>
      <c r="AB1093" s="63"/>
      <c r="AC1093" s="63"/>
      <c r="AD1093" s="63"/>
      <c r="AE1093" s="63"/>
      <c r="AF1093" s="63"/>
      <c r="AG1093" s="63"/>
      <c r="AH1093" s="63"/>
      <c r="AI1093" s="63"/>
      <c r="AJ1093" s="63"/>
      <c r="AK1093" s="63"/>
      <c r="AL1093" s="63"/>
      <c r="AM1093" s="63"/>
      <c r="AN1093" s="63"/>
      <c r="AO1093" s="63"/>
      <c r="AP1093" s="63"/>
      <c r="AQ1093" s="63"/>
      <c r="AR1093" s="63"/>
      <c r="AS1093" s="63"/>
      <c r="AT1093" s="63"/>
      <c r="AU1093" s="63"/>
      <c r="AV1093" s="63"/>
      <c r="AW1093" s="63"/>
      <c r="AX1093" s="63"/>
      <c r="AY1093" s="63"/>
      <c r="AZ1093" s="63"/>
      <c r="BA1093" s="63"/>
      <c r="BB1093" s="63"/>
      <c r="BC1093" s="63"/>
      <c r="BD1093" s="63"/>
      <c r="BE1093" s="63"/>
      <c r="BF1093" s="63"/>
      <c r="BG1093" s="63"/>
      <c r="BH1093" s="63"/>
      <c r="BI1093" s="63"/>
      <c r="BJ1093" s="63"/>
      <c r="BK1093" s="63"/>
      <c r="BL1093" s="63"/>
    </row>
    <row r="1094" spans="1:64" ht="15.75" customHeight="1" x14ac:dyDescent="0.2">
      <c r="A1094" s="63"/>
      <c r="B1094" s="63"/>
      <c r="C1094" s="63"/>
      <c r="D1094" s="63"/>
      <c r="E1094" s="63"/>
      <c r="F1094" s="63"/>
      <c r="G1094" s="63"/>
      <c r="H1094" s="63"/>
      <c r="I1094" s="63"/>
      <c r="J1094" s="63"/>
      <c r="K1094" s="63"/>
      <c r="L1094" s="63"/>
      <c r="M1094" s="63"/>
      <c r="N1094" s="63"/>
      <c r="O1094" s="63"/>
      <c r="P1094" s="63"/>
      <c r="Q1094" s="63"/>
      <c r="R1094" s="63"/>
      <c r="S1094" s="63"/>
      <c r="T1094" s="63"/>
      <c r="U1094" s="63"/>
      <c r="V1094" s="63"/>
      <c r="W1094" s="63"/>
      <c r="X1094" s="63"/>
      <c r="Y1094" s="63"/>
      <c r="Z1094" s="63"/>
      <c r="AA1094" s="63"/>
      <c r="AB1094" s="63"/>
      <c r="AC1094" s="63"/>
      <c r="AD1094" s="63"/>
      <c r="AE1094" s="63"/>
      <c r="AF1094" s="63"/>
      <c r="AG1094" s="63"/>
      <c r="AH1094" s="63"/>
      <c r="AI1094" s="63"/>
      <c r="AJ1094" s="63"/>
      <c r="AK1094" s="63"/>
      <c r="AL1094" s="63"/>
      <c r="AM1094" s="63"/>
      <c r="AN1094" s="63"/>
      <c r="AO1094" s="63"/>
      <c r="AP1094" s="63"/>
      <c r="AQ1094" s="63"/>
      <c r="AR1094" s="63"/>
      <c r="AS1094" s="63"/>
      <c r="AT1094" s="63"/>
      <c r="AU1094" s="63"/>
      <c r="AV1094" s="63"/>
      <c r="AW1094" s="63"/>
      <c r="AX1094" s="63"/>
      <c r="AY1094" s="63"/>
      <c r="AZ1094" s="63"/>
      <c r="BA1094" s="63"/>
      <c r="BB1094" s="63"/>
      <c r="BC1094" s="63"/>
      <c r="BD1094" s="63"/>
      <c r="BE1094" s="63"/>
      <c r="BF1094" s="63"/>
      <c r="BG1094" s="63"/>
      <c r="BH1094" s="63"/>
      <c r="BI1094" s="63"/>
      <c r="BJ1094" s="63"/>
      <c r="BK1094" s="63"/>
      <c r="BL1094" s="63"/>
    </row>
    <row r="1095" spans="1:64" ht="15.75" customHeight="1" x14ac:dyDescent="0.2">
      <c r="A1095" s="63"/>
      <c r="B1095" s="63"/>
      <c r="C1095" s="63"/>
      <c r="D1095" s="63"/>
      <c r="E1095" s="63"/>
      <c r="F1095" s="63"/>
      <c r="G1095" s="63"/>
      <c r="H1095" s="63"/>
      <c r="I1095" s="63"/>
      <c r="J1095" s="63"/>
      <c r="K1095" s="63"/>
      <c r="L1095" s="63"/>
      <c r="M1095" s="63"/>
      <c r="N1095" s="63"/>
      <c r="O1095" s="63"/>
      <c r="P1095" s="63"/>
      <c r="Q1095" s="63"/>
      <c r="R1095" s="63"/>
      <c r="S1095" s="63"/>
      <c r="T1095" s="63"/>
      <c r="U1095" s="63"/>
      <c r="V1095" s="63"/>
      <c r="W1095" s="63"/>
      <c r="X1095" s="63"/>
      <c r="Y1095" s="63"/>
      <c r="Z1095" s="63"/>
      <c r="AA1095" s="63"/>
      <c r="AB1095" s="63"/>
      <c r="AC1095" s="63"/>
      <c r="AD1095" s="63"/>
      <c r="AE1095" s="63"/>
      <c r="AF1095" s="63"/>
      <c r="AG1095" s="63"/>
      <c r="AH1095" s="63"/>
      <c r="AI1095" s="63"/>
      <c r="AJ1095" s="63"/>
      <c r="AK1095" s="63"/>
      <c r="AL1095" s="63"/>
      <c r="AM1095" s="63"/>
      <c r="AN1095" s="63"/>
      <c r="AO1095" s="63"/>
      <c r="AP1095" s="63"/>
      <c r="AQ1095" s="63"/>
      <c r="AR1095" s="63"/>
      <c r="AS1095" s="63"/>
      <c r="AT1095" s="63"/>
      <c r="AU1095" s="63"/>
      <c r="AV1095" s="63"/>
      <c r="AW1095" s="63"/>
      <c r="AX1095" s="63"/>
      <c r="AY1095" s="63"/>
      <c r="AZ1095" s="63"/>
      <c r="BA1095" s="63"/>
      <c r="BB1095" s="63"/>
      <c r="BC1095" s="63"/>
      <c r="BD1095" s="63"/>
      <c r="BE1095" s="63"/>
      <c r="BF1095" s="63"/>
      <c r="BG1095" s="63"/>
      <c r="BH1095" s="63"/>
      <c r="BI1095" s="63"/>
      <c r="BJ1095" s="63"/>
      <c r="BK1095" s="63"/>
      <c r="BL1095" s="63"/>
    </row>
    <row r="1096" spans="1:64" ht="15.75" customHeight="1" x14ac:dyDescent="0.2">
      <c r="A1096" s="63"/>
      <c r="B1096" s="63"/>
      <c r="C1096" s="63"/>
      <c r="D1096" s="63"/>
      <c r="E1096" s="63"/>
      <c r="F1096" s="63"/>
      <c r="G1096" s="63"/>
      <c r="H1096" s="63"/>
      <c r="I1096" s="63"/>
      <c r="J1096" s="63"/>
      <c r="K1096" s="63"/>
      <c r="L1096" s="63"/>
      <c r="M1096" s="63"/>
      <c r="N1096" s="63"/>
      <c r="O1096" s="63"/>
      <c r="P1096" s="63"/>
      <c r="Q1096" s="63"/>
      <c r="R1096" s="63"/>
      <c r="S1096" s="63"/>
      <c r="T1096" s="63"/>
      <c r="U1096" s="63"/>
      <c r="V1096" s="63"/>
      <c r="W1096" s="63"/>
      <c r="X1096" s="63"/>
      <c r="Y1096" s="63"/>
      <c r="Z1096" s="63"/>
      <c r="AA1096" s="63"/>
      <c r="AB1096" s="63"/>
      <c r="AC1096" s="63"/>
      <c r="AD1096" s="63"/>
      <c r="AE1096" s="63"/>
      <c r="AF1096" s="63"/>
      <c r="AG1096" s="63"/>
      <c r="AH1096" s="63"/>
      <c r="AI1096" s="63"/>
      <c r="AJ1096" s="63"/>
      <c r="AK1096" s="63"/>
      <c r="AL1096" s="63"/>
      <c r="AM1096" s="63"/>
      <c r="AN1096" s="63"/>
      <c r="AO1096" s="63"/>
      <c r="AP1096" s="63"/>
      <c r="AQ1096" s="63"/>
      <c r="AR1096" s="63"/>
      <c r="AS1096" s="63"/>
      <c r="AT1096" s="63"/>
      <c r="AU1096" s="63"/>
      <c r="AV1096" s="63"/>
      <c r="AW1096" s="63"/>
      <c r="AX1096" s="63"/>
      <c r="AY1096" s="63"/>
      <c r="AZ1096" s="63"/>
      <c r="BA1096" s="63"/>
      <c r="BB1096" s="63"/>
      <c r="BC1096" s="63"/>
      <c r="BD1096" s="63"/>
      <c r="BE1096" s="63"/>
      <c r="BF1096" s="63"/>
      <c r="BG1096" s="63"/>
      <c r="BH1096" s="63"/>
      <c r="BI1096" s="63"/>
      <c r="BJ1096" s="63"/>
      <c r="BK1096" s="63"/>
      <c r="BL1096" s="63"/>
    </row>
    <row r="1097" spans="1:64" ht="15.75" customHeight="1" x14ac:dyDescent="0.2">
      <c r="A1097" s="63"/>
      <c r="B1097" s="63"/>
      <c r="C1097" s="63"/>
      <c r="D1097" s="63"/>
      <c r="E1097" s="63"/>
      <c r="F1097" s="63"/>
      <c r="G1097" s="63"/>
      <c r="H1097" s="63"/>
      <c r="I1097" s="63"/>
      <c r="J1097" s="63"/>
      <c r="K1097" s="63"/>
      <c r="L1097" s="63"/>
      <c r="M1097" s="63"/>
      <c r="N1097" s="63"/>
      <c r="O1097" s="63"/>
      <c r="P1097" s="63"/>
      <c r="Q1097" s="63"/>
      <c r="R1097" s="63"/>
      <c r="S1097" s="63"/>
      <c r="T1097" s="63"/>
      <c r="U1097" s="63"/>
      <c r="V1097" s="63"/>
      <c r="W1097" s="63"/>
      <c r="X1097" s="63"/>
      <c r="Y1097" s="63"/>
      <c r="Z1097" s="63"/>
      <c r="AA1097" s="63"/>
      <c r="AB1097" s="63"/>
      <c r="AC1097" s="63"/>
      <c r="AD1097" s="63"/>
      <c r="AE1097" s="63"/>
      <c r="AF1097" s="63"/>
      <c r="AG1097" s="63"/>
      <c r="AH1097" s="63"/>
      <c r="AI1097" s="63"/>
      <c r="AJ1097" s="63"/>
      <c r="AK1097" s="63"/>
      <c r="AL1097" s="63"/>
      <c r="AM1097" s="63"/>
      <c r="AN1097" s="63"/>
      <c r="AO1097" s="63"/>
      <c r="AP1097" s="63"/>
      <c r="AQ1097" s="63"/>
      <c r="AR1097" s="63"/>
      <c r="AS1097" s="63"/>
      <c r="AT1097" s="63"/>
      <c r="AU1097" s="63"/>
      <c r="AV1097" s="63"/>
      <c r="AW1097" s="63"/>
      <c r="AX1097" s="63"/>
      <c r="AY1097" s="63"/>
      <c r="AZ1097" s="63"/>
      <c r="BA1097" s="63"/>
      <c r="BB1097" s="63"/>
      <c r="BC1097" s="63"/>
      <c r="BD1097" s="63"/>
      <c r="BE1097" s="63"/>
      <c r="BF1097" s="63"/>
      <c r="BG1097" s="63"/>
      <c r="BH1097" s="63"/>
      <c r="BI1097" s="63"/>
      <c r="BJ1097" s="63"/>
      <c r="BK1097" s="63"/>
      <c r="BL1097" s="63"/>
    </row>
    <row r="1098" spans="1:64" ht="15.75" customHeight="1" x14ac:dyDescent="0.2">
      <c r="A1098" s="63"/>
      <c r="B1098" s="63"/>
      <c r="C1098" s="63"/>
      <c r="D1098" s="63"/>
      <c r="E1098" s="63"/>
      <c r="F1098" s="63"/>
      <c r="G1098" s="63"/>
      <c r="H1098" s="63"/>
      <c r="I1098" s="63"/>
      <c r="J1098" s="63"/>
      <c r="K1098" s="63"/>
      <c r="L1098" s="63"/>
      <c r="M1098" s="63"/>
      <c r="N1098" s="63"/>
      <c r="O1098" s="63"/>
      <c r="P1098" s="63"/>
      <c r="Q1098" s="63"/>
      <c r="R1098" s="63"/>
      <c r="S1098" s="63"/>
      <c r="T1098" s="63"/>
      <c r="U1098" s="63"/>
      <c r="V1098" s="63"/>
      <c r="W1098" s="63"/>
      <c r="X1098" s="63"/>
      <c r="Y1098" s="63"/>
      <c r="Z1098" s="63"/>
      <c r="AA1098" s="63"/>
      <c r="AB1098" s="63"/>
      <c r="AC1098" s="63"/>
      <c r="AD1098" s="63"/>
      <c r="AE1098" s="63"/>
      <c r="AF1098" s="63"/>
      <c r="AG1098" s="63"/>
      <c r="AH1098" s="63"/>
      <c r="AI1098" s="63"/>
      <c r="AJ1098" s="63"/>
      <c r="AK1098" s="63"/>
      <c r="AL1098" s="63"/>
      <c r="AM1098" s="63"/>
      <c r="AN1098" s="63"/>
      <c r="AO1098" s="63"/>
      <c r="AP1098" s="63"/>
      <c r="AQ1098" s="63"/>
      <c r="AR1098" s="63"/>
      <c r="AS1098" s="63"/>
      <c r="AT1098" s="63"/>
      <c r="AU1098" s="63"/>
      <c r="AV1098" s="63"/>
      <c r="AW1098" s="63"/>
      <c r="AX1098" s="63"/>
      <c r="AY1098" s="63"/>
      <c r="AZ1098" s="63"/>
      <c r="BA1098" s="63"/>
      <c r="BB1098" s="63"/>
      <c r="BC1098" s="63"/>
      <c r="BD1098" s="63"/>
      <c r="BE1098" s="63"/>
      <c r="BF1098" s="63"/>
      <c r="BG1098" s="63"/>
      <c r="BH1098" s="63"/>
      <c r="BI1098" s="63"/>
      <c r="BJ1098" s="63"/>
      <c r="BK1098" s="63"/>
      <c r="BL1098" s="63"/>
    </row>
    <row r="1099" spans="1:64" ht="15.75" customHeight="1" x14ac:dyDescent="0.2">
      <c r="A1099" s="63"/>
      <c r="B1099" s="63"/>
      <c r="C1099" s="63"/>
      <c r="D1099" s="63"/>
      <c r="E1099" s="63"/>
      <c r="F1099" s="63"/>
      <c r="G1099" s="63"/>
      <c r="H1099" s="63"/>
      <c r="I1099" s="63"/>
      <c r="J1099" s="63"/>
      <c r="K1099" s="63"/>
      <c r="L1099" s="63"/>
      <c r="M1099" s="63"/>
      <c r="N1099" s="63"/>
      <c r="O1099" s="63"/>
      <c r="P1099" s="63"/>
      <c r="Q1099" s="63"/>
      <c r="R1099" s="63"/>
      <c r="S1099" s="63"/>
      <c r="T1099" s="63"/>
      <c r="U1099" s="63"/>
      <c r="V1099" s="63"/>
      <c r="W1099" s="63"/>
      <c r="X1099" s="63"/>
      <c r="Y1099" s="63"/>
      <c r="Z1099" s="63"/>
      <c r="AA1099" s="63"/>
      <c r="AB1099" s="63"/>
      <c r="AC1099" s="63"/>
      <c r="AD1099" s="63"/>
      <c r="AE1099" s="63"/>
      <c r="AF1099" s="63"/>
      <c r="AG1099" s="63"/>
      <c r="AH1099" s="63"/>
      <c r="AI1099" s="63"/>
      <c r="AJ1099" s="63"/>
      <c r="AK1099" s="63"/>
      <c r="AL1099" s="63"/>
      <c r="AM1099" s="63"/>
      <c r="AN1099" s="63"/>
      <c r="AO1099" s="63"/>
      <c r="AP1099" s="63"/>
      <c r="AQ1099" s="63"/>
      <c r="AR1099" s="63"/>
      <c r="AS1099" s="63"/>
      <c r="AT1099" s="63"/>
      <c r="AU1099" s="63"/>
      <c r="AV1099" s="63"/>
      <c r="AW1099" s="63"/>
      <c r="AX1099" s="63"/>
      <c r="AY1099" s="63"/>
      <c r="AZ1099" s="63"/>
      <c r="BA1099" s="63"/>
      <c r="BB1099" s="63"/>
      <c r="BC1099" s="63"/>
      <c r="BD1099" s="63"/>
      <c r="BE1099" s="63"/>
      <c r="BF1099" s="63"/>
      <c r="BG1099" s="63"/>
      <c r="BH1099" s="63"/>
      <c r="BI1099" s="63"/>
      <c r="BJ1099" s="63"/>
      <c r="BK1099" s="63"/>
      <c r="BL1099" s="63"/>
    </row>
    <row r="1100" spans="1:64" ht="15.75" customHeight="1" x14ac:dyDescent="0.2">
      <c r="A1100" s="63"/>
      <c r="B1100" s="63"/>
      <c r="C1100" s="63"/>
      <c r="D1100" s="63"/>
      <c r="E1100" s="63"/>
      <c r="F1100" s="63"/>
      <c r="G1100" s="63"/>
      <c r="H1100" s="63"/>
      <c r="I1100" s="63"/>
      <c r="J1100" s="63"/>
      <c r="K1100" s="63"/>
      <c r="L1100" s="63"/>
      <c r="M1100" s="63"/>
      <c r="N1100" s="63"/>
      <c r="O1100" s="63"/>
      <c r="P1100" s="63"/>
      <c r="Q1100" s="63"/>
      <c r="R1100" s="63"/>
      <c r="S1100" s="63"/>
      <c r="T1100" s="63"/>
      <c r="U1100" s="63"/>
      <c r="V1100" s="63"/>
      <c r="W1100" s="63"/>
      <c r="X1100" s="63"/>
      <c r="Y1100" s="63"/>
      <c r="Z1100" s="63"/>
      <c r="AA1100" s="63"/>
      <c r="AB1100" s="63"/>
      <c r="AC1100" s="63"/>
      <c r="AD1100" s="63"/>
      <c r="AE1100" s="63"/>
      <c r="AF1100" s="63"/>
      <c r="AG1100" s="63"/>
      <c r="AH1100" s="63"/>
      <c r="AI1100" s="63"/>
      <c r="AJ1100" s="63"/>
      <c r="AK1100" s="63"/>
      <c r="AL1100" s="63"/>
      <c r="AM1100" s="63"/>
      <c r="AN1100" s="63"/>
      <c r="AO1100" s="63"/>
      <c r="AP1100" s="63"/>
      <c r="AQ1100" s="63"/>
      <c r="AR1100" s="63"/>
      <c r="AS1100" s="63"/>
      <c r="AT1100" s="63"/>
      <c r="AU1100" s="63"/>
      <c r="AV1100" s="63"/>
      <c r="AW1100" s="63"/>
      <c r="AX1100" s="63"/>
      <c r="AY1100" s="63"/>
      <c r="AZ1100" s="63"/>
      <c r="BA1100" s="63"/>
      <c r="BB1100" s="63"/>
      <c r="BC1100" s="63"/>
      <c r="BD1100" s="63"/>
      <c r="BE1100" s="63"/>
      <c r="BF1100" s="63"/>
      <c r="BG1100" s="63"/>
      <c r="BH1100" s="63"/>
      <c r="BI1100" s="63"/>
      <c r="BJ1100" s="63"/>
      <c r="BK1100" s="63"/>
      <c r="BL1100" s="63"/>
    </row>
    <row r="1101" spans="1:64" ht="15.75" customHeight="1" x14ac:dyDescent="0.2">
      <c r="A1101" s="63"/>
      <c r="B1101" s="63"/>
      <c r="C1101" s="63"/>
      <c r="D1101" s="63"/>
      <c r="E1101" s="63"/>
      <c r="F1101" s="63"/>
      <c r="G1101" s="63"/>
      <c r="H1101" s="63"/>
      <c r="I1101" s="63"/>
      <c r="J1101" s="63"/>
      <c r="K1101" s="63"/>
      <c r="L1101" s="63"/>
      <c r="M1101" s="63"/>
      <c r="N1101" s="63"/>
      <c r="O1101" s="63"/>
      <c r="P1101" s="63"/>
      <c r="Q1101" s="63"/>
      <c r="R1101" s="63"/>
      <c r="S1101" s="63"/>
      <c r="T1101" s="63"/>
      <c r="U1101" s="63"/>
      <c r="V1101" s="63"/>
      <c r="W1101" s="63"/>
      <c r="X1101" s="63"/>
      <c r="Y1101" s="63"/>
      <c r="Z1101" s="63"/>
      <c r="AA1101" s="63"/>
      <c r="AB1101" s="63"/>
      <c r="AC1101" s="63"/>
      <c r="AD1101" s="63"/>
      <c r="AE1101" s="63"/>
      <c r="AF1101" s="63"/>
      <c r="AG1101" s="63"/>
      <c r="AH1101" s="63"/>
      <c r="AI1101" s="63"/>
      <c r="AJ1101" s="63"/>
      <c r="AK1101" s="63"/>
      <c r="AL1101" s="63"/>
      <c r="AM1101" s="63"/>
      <c r="AN1101" s="63"/>
      <c r="AO1101" s="63"/>
      <c r="AP1101" s="63"/>
      <c r="AQ1101" s="63"/>
      <c r="AR1101" s="63"/>
      <c r="AS1101" s="63"/>
      <c r="AT1101" s="63"/>
      <c r="AU1101" s="63"/>
      <c r="AV1101" s="63"/>
      <c r="AW1101" s="63"/>
      <c r="AX1101" s="63"/>
      <c r="AY1101" s="63"/>
      <c r="AZ1101" s="63"/>
      <c r="BA1101" s="63"/>
      <c r="BB1101" s="63"/>
      <c r="BC1101" s="63"/>
      <c r="BD1101" s="63"/>
      <c r="BE1101" s="63"/>
      <c r="BF1101" s="63"/>
      <c r="BG1101" s="63"/>
      <c r="BH1101" s="63"/>
      <c r="BI1101" s="63"/>
      <c r="BJ1101" s="63"/>
      <c r="BK1101" s="63"/>
      <c r="BL1101" s="63"/>
    </row>
    <row r="1102" spans="1:64" ht="15.75" customHeight="1" x14ac:dyDescent="0.2">
      <c r="A1102" s="63"/>
      <c r="B1102" s="63"/>
      <c r="C1102" s="63"/>
      <c r="D1102" s="63"/>
      <c r="E1102" s="63"/>
      <c r="F1102" s="63"/>
      <c r="G1102" s="63"/>
      <c r="H1102" s="63"/>
      <c r="I1102" s="63"/>
      <c r="J1102" s="63"/>
      <c r="K1102" s="63"/>
      <c r="L1102" s="63"/>
      <c r="M1102" s="63"/>
      <c r="N1102" s="63"/>
      <c r="O1102" s="63"/>
      <c r="P1102" s="63"/>
      <c r="Q1102" s="63"/>
      <c r="R1102" s="63"/>
      <c r="S1102" s="63"/>
      <c r="T1102" s="63"/>
      <c r="U1102" s="63"/>
      <c r="V1102" s="63"/>
      <c r="W1102" s="63"/>
      <c r="X1102" s="63"/>
      <c r="Y1102" s="63"/>
      <c r="Z1102" s="63"/>
      <c r="AA1102" s="63"/>
      <c r="AB1102" s="63"/>
      <c r="AC1102" s="63"/>
      <c r="AD1102" s="63"/>
      <c r="AE1102" s="63"/>
      <c r="AF1102" s="63"/>
      <c r="AG1102" s="63"/>
      <c r="AH1102" s="63"/>
      <c r="AI1102" s="63"/>
      <c r="AJ1102" s="63"/>
      <c r="AK1102" s="63"/>
      <c r="AL1102" s="63"/>
      <c r="AM1102" s="63"/>
      <c r="AN1102" s="63"/>
      <c r="AO1102" s="63"/>
      <c r="AP1102" s="63"/>
      <c r="AQ1102" s="63"/>
      <c r="AR1102" s="63"/>
      <c r="AS1102" s="63"/>
      <c r="AT1102" s="63"/>
      <c r="AU1102" s="63"/>
      <c r="AV1102" s="63"/>
      <c r="AW1102" s="63"/>
      <c r="AX1102" s="63"/>
      <c r="AY1102" s="63"/>
      <c r="AZ1102" s="63"/>
      <c r="BA1102" s="63"/>
      <c r="BB1102" s="63"/>
      <c r="BC1102" s="63"/>
      <c r="BD1102" s="63"/>
      <c r="BE1102" s="63"/>
      <c r="BF1102" s="63"/>
      <c r="BG1102" s="63"/>
      <c r="BH1102" s="63"/>
      <c r="BI1102" s="63"/>
      <c r="BJ1102" s="63"/>
      <c r="BK1102" s="63"/>
      <c r="BL1102" s="63"/>
    </row>
    <row r="1103" spans="1:64" ht="15.75" customHeight="1" x14ac:dyDescent="0.2">
      <c r="A1103" s="63"/>
      <c r="B1103" s="63"/>
      <c r="C1103" s="63"/>
      <c r="D1103" s="63"/>
      <c r="E1103" s="63"/>
      <c r="F1103" s="63"/>
      <c r="G1103" s="63"/>
      <c r="H1103" s="63"/>
      <c r="I1103" s="63"/>
      <c r="J1103" s="63"/>
      <c r="K1103" s="63"/>
      <c r="L1103" s="63"/>
      <c r="M1103" s="63"/>
      <c r="N1103" s="63"/>
      <c r="O1103" s="63"/>
      <c r="P1103" s="63"/>
      <c r="Q1103" s="63"/>
      <c r="R1103" s="63"/>
      <c r="S1103" s="63"/>
      <c r="T1103" s="63"/>
      <c r="U1103" s="63"/>
      <c r="V1103" s="63"/>
      <c r="W1103" s="63"/>
      <c r="X1103" s="63"/>
      <c r="Y1103" s="63"/>
      <c r="Z1103" s="63"/>
      <c r="AA1103" s="63"/>
      <c r="AB1103" s="63"/>
      <c r="AC1103" s="63"/>
      <c r="AD1103" s="63"/>
      <c r="AE1103" s="63"/>
      <c r="AF1103" s="63"/>
      <c r="AG1103" s="63"/>
      <c r="AH1103" s="63"/>
      <c r="AI1103" s="63"/>
      <c r="AJ1103" s="63"/>
      <c r="AK1103" s="63"/>
      <c r="AL1103" s="63"/>
      <c r="AM1103" s="63"/>
      <c r="AN1103" s="63"/>
      <c r="AO1103" s="63"/>
      <c r="AP1103" s="63"/>
      <c r="AQ1103" s="63"/>
      <c r="AR1103" s="63"/>
      <c r="AS1103" s="63"/>
      <c r="AT1103" s="63"/>
      <c r="AU1103" s="63"/>
      <c r="AV1103" s="63"/>
      <c r="AW1103" s="63"/>
      <c r="AX1103" s="63"/>
      <c r="AY1103" s="63"/>
      <c r="AZ1103" s="63"/>
      <c r="BA1103" s="63"/>
      <c r="BB1103" s="63"/>
      <c r="BC1103" s="63"/>
      <c r="BD1103" s="63"/>
      <c r="BE1103" s="63"/>
      <c r="BF1103" s="63"/>
      <c r="BG1103" s="63"/>
      <c r="BH1103" s="63"/>
      <c r="BI1103" s="63"/>
      <c r="BJ1103" s="63"/>
      <c r="BK1103" s="63"/>
      <c r="BL1103" s="63"/>
    </row>
    <row r="1104" spans="1:64" ht="15.75" customHeight="1" x14ac:dyDescent="0.2">
      <c r="A1104" s="63"/>
      <c r="B1104" s="63"/>
      <c r="C1104" s="63"/>
      <c r="D1104" s="63"/>
      <c r="E1104" s="63"/>
      <c r="F1104" s="63"/>
      <c r="G1104" s="63"/>
      <c r="H1104" s="63"/>
      <c r="I1104" s="63"/>
      <c r="J1104" s="63"/>
      <c r="K1104" s="63"/>
      <c r="L1104" s="63"/>
      <c r="M1104" s="63"/>
      <c r="N1104" s="63"/>
      <c r="O1104" s="63"/>
      <c r="P1104" s="63"/>
      <c r="Q1104" s="63"/>
      <c r="R1104" s="63"/>
      <c r="S1104" s="63"/>
      <c r="T1104" s="63"/>
      <c r="U1104" s="63"/>
      <c r="V1104" s="63"/>
      <c r="W1104" s="63"/>
      <c r="X1104" s="63"/>
      <c r="Y1104" s="63"/>
      <c r="Z1104" s="63"/>
      <c r="AA1104" s="63"/>
      <c r="AB1104" s="63"/>
      <c r="AC1104" s="63"/>
      <c r="AD1104" s="63"/>
      <c r="AE1104" s="63"/>
      <c r="AF1104" s="63"/>
      <c r="AG1104" s="63"/>
      <c r="AH1104" s="63"/>
      <c r="AI1104" s="63"/>
      <c r="AJ1104" s="63"/>
      <c r="AK1104" s="63"/>
      <c r="AL1104" s="63"/>
      <c r="AM1104" s="63"/>
      <c r="AN1104" s="63"/>
      <c r="AO1104" s="63"/>
      <c r="AP1104" s="63"/>
      <c r="AQ1104" s="63"/>
      <c r="AR1104" s="63"/>
      <c r="AS1104" s="63"/>
      <c r="AT1104" s="63"/>
      <c r="AU1104" s="63"/>
      <c r="AV1104" s="63"/>
      <c r="AW1104" s="63"/>
      <c r="AX1104" s="63"/>
      <c r="AY1104" s="63"/>
      <c r="AZ1104" s="63"/>
      <c r="BA1104" s="63"/>
      <c r="BB1104" s="63"/>
      <c r="BC1104" s="63"/>
      <c r="BD1104" s="63"/>
      <c r="BE1104" s="63"/>
      <c r="BF1104" s="63"/>
      <c r="BG1104" s="63"/>
      <c r="BH1104" s="63"/>
      <c r="BI1104" s="63"/>
      <c r="BJ1104" s="63"/>
      <c r="BK1104" s="63"/>
      <c r="BL1104" s="63"/>
    </row>
    <row r="1105" spans="1:64" ht="15.75" customHeight="1" x14ac:dyDescent="0.2">
      <c r="A1105" s="63"/>
      <c r="B1105" s="63"/>
      <c r="C1105" s="63"/>
      <c r="D1105" s="63"/>
      <c r="E1105" s="63"/>
      <c r="F1105" s="63"/>
      <c r="G1105" s="63"/>
      <c r="H1105" s="63"/>
      <c r="I1105" s="63"/>
      <c r="J1105" s="63"/>
      <c r="K1105" s="63"/>
      <c r="L1105" s="63"/>
      <c r="M1105" s="63"/>
      <c r="N1105" s="63"/>
      <c r="O1105" s="63"/>
      <c r="P1105" s="63"/>
      <c r="Q1105" s="63"/>
      <c r="R1105" s="63"/>
      <c r="S1105" s="63"/>
      <c r="T1105" s="63"/>
      <c r="U1105" s="63"/>
      <c r="V1105" s="63"/>
      <c r="W1105" s="63"/>
      <c r="X1105" s="63"/>
      <c r="Y1105" s="63"/>
      <c r="Z1105" s="63"/>
      <c r="AA1105" s="63"/>
      <c r="AB1105" s="63"/>
      <c r="AC1105" s="63"/>
      <c r="AD1105" s="63"/>
      <c r="AE1105" s="63"/>
      <c r="AF1105" s="63"/>
      <c r="AG1105" s="63"/>
      <c r="AH1105" s="63"/>
      <c r="AI1105" s="63"/>
      <c r="AJ1105" s="63"/>
      <c r="AK1105" s="63"/>
      <c r="AL1105" s="63"/>
      <c r="AM1105" s="63"/>
      <c r="AN1105" s="63"/>
      <c r="AO1105" s="63"/>
      <c r="AP1105" s="63"/>
      <c r="AQ1105" s="63"/>
      <c r="AR1105" s="63"/>
      <c r="AS1105" s="63"/>
      <c r="AT1105" s="63"/>
      <c r="AU1105" s="63"/>
      <c r="AV1105" s="63"/>
      <c r="AW1105" s="63"/>
      <c r="AX1105" s="63"/>
      <c r="AY1105" s="63"/>
      <c r="AZ1105" s="63"/>
      <c r="BA1105" s="63"/>
      <c r="BB1105" s="63"/>
      <c r="BC1105" s="63"/>
      <c r="BD1105" s="63"/>
      <c r="BE1105" s="63"/>
      <c r="BF1105" s="63"/>
      <c r="BG1105" s="63"/>
      <c r="BH1105" s="63"/>
      <c r="BI1105" s="63"/>
      <c r="BJ1105" s="63"/>
      <c r="BK1105" s="63"/>
      <c r="BL1105" s="63"/>
    </row>
    <row r="1106" spans="1:64" ht="15.75" customHeight="1" x14ac:dyDescent="0.2">
      <c r="A1106" s="63"/>
      <c r="B1106" s="63"/>
      <c r="C1106" s="63"/>
      <c r="D1106" s="63"/>
      <c r="E1106" s="63"/>
      <c r="F1106" s="63"/>
      <c r="G1106" s="63"/>
      <c r="H1106" s="63"/>
      <c r="I1106" s="63"/>
      <c r="J1106" s="63"/>
      <c r="K1106" s="63"/>
      <c r="L1106" s="63"/>
      <c r="M1106" s="63"/>
      <c r="N1106" s="63"/>
      <c r="O1106" s="63"/>
      <c r="P1106" s="63"/>
      <c r="Q1106" s="63"/>
      <c r="R1106" s="63"/>
      <c r="S1106" s="63"/>
      <c r="T1106" s="63"/>
      <c r="U1106" s="63"/>
      <c r="V1106" s="63"/>
      <c r="W1106" s="63"/>
      <c r="X1106" s="63"/>
      <c r="Y1106" s="63"/>
      <c r="Z1106" s="63"/>
      <c r="AA1106" s="63"/>
      <c r="AB1106" s="63"/>
      <c r="AC1106" s="63"/>
      <c r="AD1106" s="63"/>
      <c r="AE1106" s="63"/>
      <c r="AF1106" s="63"/>
      <c r="AG1106" s="63"/>
      <c r="AH1106" s="63"/>
      <c r="AI1106" s="63"/>
      <c r="AJ1106" s="63"/>
      <c r="AK1106" s="63"/>
      <c r="AL1106" s="63"/>
      <c r="AM1106" s="63"/>
      <c r="AN1106" s="63"/>
      <c r="AO1106" s="63"/>
      <c r="AP1106" s="63"/>
      <c r="AQ1106" s="63"/>
      <c r="AR1106" s="63"/>
      <c r="AS1106" s="63"/>
      <c r="AT1106" s="63"/>
      <c r="AU1106" s="63"/>
      <c r="AV1106" s="63"/>
      <c r="AW1106" s="63"/>
      <c r="AX1106" s="63"/>
      <c r="AY1106" s="63"/>
      <c r="AZ1106" s="63"/>
      <c r="BA1106" s="63"/>
      <c r="BB1106" s="63"/>
      <c r="BC1106" s="63"/>
      <c r="BD1106" s="63"/>
      <c r="BE1106" s="63"/>
      <c r="BF1106" s="63"/>
      <c r="BG1106" s="63"/>
      <c r="BH1106" s="63"/>
      <c r="BI1106" s="63"/>
      <c r="BJ1106" s="63"/>
      <c r="BK1106" s="63"/>
      <c r="BL1106" s="63"/>
    </row>
    <row r="1107" spans="1:64" ht="15.75" customHeight="1" x14ac:dyDescent="0.2">
      <c r="A1107" s="63"/>
      <c r="B1107" s="63"/>
      <c r="C1107" s="63"/>
      <c r="D1107" s="63"/>
      <c r="E1107" s="63"/>
      <c r="F1107" s="63"/>
      <c r="G1107" s="63"/>
      <c r="H1107" s="63"/>
      <c r="I1107" s="63"/>
      <c r="J1107" s="63"/>
      <c r="K1107" s="63"/>
      <c r="L1107" s="63"/>
      <c r="M1107" s="63"/>
      <c r="N1107" s="63"/>
      <c r="O1107" s="63"/>
      <c r="P1107" s="63"/>
      <c r="Q1107" s="63"/>
      <c r="R1107" s="63"/>
      <c r="S1107" s="63"/>
      <c r="T1107" s="63"/>
      <c r="U1107" s="63"/>
      <c r="V1107" s="63"/>
      <c r="W1107" s="63"/>
      <c r="X1107" s="63"/>
      <c r="Y1107" s="63"/>
      <c r="Z1107" s="63"/>
      <c r="AA1107" s="63"/>
      <c r="AB1107" s="63"/>
      <c r="AC1107" s="63"/>
      <c r="AD1107" s="63"/>
      <c r="AE1107" s="63"/>
      <c r="AF1107" s="63"/>
      <c r="AG1107" s="63"/>
      <c r="AH1107" s="63"/>
      <c r="AI1107" s="63"/>
      <c r="AJ1107" s="63"/>
      <c r="AK1107" s="63"/>
      <c r="AL1107" s="63"/>
      <c r="AM1107" s="63"/>
      <c r="AN1107" s="63"/>
      <c r="AO1107" s="63"/>
      <c r="AP1107" s="63"/>
      <c r="AQ1107" s="63"/>
      <c r="AR1107" s="63"/>
      <c r="AS1107" s="63"/>
      <c r="AT1107" s="63"/>
      <c r="AU1107" s="63"/>
      <c r="AV1107" s="63"/>
      <c r="AW1107" s="63"/>
      <c r="AX1107" s="63"/>
      <c r="AY1107" s="63"/>
      <c r="AZ1107" s="63"/>
      <c r="BA1107" s="63"/>
      <c r="BB1107" s="63"/>
      <c r="BC1107" s="63"/>
      <c r="BD1107" s="63"/>
      <c r="BE1107" s="63"/>
      <c r="BF1107" s="63"/>
      <c r="BG1107" s="63"/>
      <c r="BH1107" s="63"/>
      <c r="BI1107" s="63"/>
      <c r="BJ1107" s="63"/>
      <c r="BK1107" s="63"/>
      <c r="BL1107" s="63"/>
    </row>
    <row r="1108" spans="1:64" ht="15.75" customHeight="1" x14ac:dyDescent="0.2">
      <c r="A1108" s="63"/>
      <c r="B1108" s="63"/>
      <c r="C1108" s="63"/>
      <c r="D1108" s="63"/>
      <c r="E1108" s="63"/>
      <c r="F1108" s="63"/>
      <c r="G1108" s="63"/>
      <c r="H1108" s="63"/>
      <c r="I1108" s="63"/>
      <c r="J1108" s="63"/>
      <c r="K1108" s="63"/>
      <c r="L1108" s="63"/>
      <c r="M1108" s="63"/>
      <c r="N1108" s="63"/>
      <c r="O1108" s="63"/>
      <c r="P1108" s="63"/>
      <c r="Q1108" s="63"/>
      <c r="R1108" s="63"/>
      <c r="S1108" s="63"/>
      <c r="T1108" s="63"/>
      <c r="U1108" s="63"/>
      <c r="V1108" s="63"/>
      <c r="W1108" s="63"/>
      <c r="X1108" s="63"/>
      <c r="Y1108" s="63"/>
      <c r="Z1108" s="63"/>
      <c r="AA1108" s="63"/>
      <c r="AB1108" s="63"/>
      <c r="AC1108" s="63"/>
      <c r="AD1108" s="63"/>
      <c r="AE1108" s="63"/>
      <c r="AF1108" s="63"/>
      <c r="AG1108" s="63"/>
      <c r="AH1108" s="63"/>
      <c r="AI1108" s="63"/>
      <c r="AJ1108" s="63"/>
      <c r="AK1108" s="63"/>
      <c r="AL1108" s="63"/>
      <c r="AM1108" s="63"/>
      <c r="AN1108" s="63"/>
      <c r="AO1108" s="63"/>
      <c r="AP1108" s="63"/>
      <c r="AQ1108" s="63"/>
      <c r="AR1108" s="63"/>
      <c r="AS1108" s="63"/>
      <c r="AT1108" s="63"/>
      <c r="AU1108" s="63"/>
      <c r="AV1108" s="63"/>
      <c r="AW1108" s="63"/>
      <c r="AX1108" s="63"/>
      <c r="AY1108" s="63"/>
      <c r="AZ1108" s="63"/>
      <c r="BA1108" s="63"/>
      <c r="BB1108" s="63"/>
      <c r="BC1108" s="63"/>
      <c r="BD1108" s="63"/>
      <c r="BE1108" s="63"/>
      <c r="BF1108" s="63"/>
      <c r="BG1108" s="63"/>
      <c r="BH1108" s="63"/>
      <c r="BI1108" s="63"/>
      <c r="BJ1108" s="63"/>
      <c r="BK1108" s="63"/>
      <c r="BL1108" s="63"/>
    </row>
    <row r="1109" spans="1:64" ht="15.75" customHeight="1" x14ac:dyDescent="0.2">
      <c r="A1109" s="63"/>
      <c r="B1109" s="63"/>
      <c r="C1109" s="63"/>
      <c r="D1109" s="63"/>
      <c r="E1109" s="63"/>
      <c r="F1109" s="63"/>
      <c r="G1109" s="63"/>
      <c r="H1109" s="63"/>
      <c r="I1109" s="63"/>
      <c r="J1109" s="63"/>
      <c r="K1109" s="63"/>
      <c r="L1109" s="63"/>
      <c r="M1109" s="63"/>
      <c r="N1109" s="63"/>
      <c r="O1109" s="63"/>
      <c r="P1109" s="63"/>
      <c r="Q1109" s="63"/>
      <c r="R1109" s="63"/>
      <c r="S1109" s="63"/>
      <c r="T1109" s="63"/>
      <c r="U1109" s="63"/>
      <c r="V1109" s="63"/>
      <c r="W1109" s="63"/>
      <c r="X1109" s="63"/>
      <c r="Y1109" s="63"/>
      <c r="Z1109" s="63"/>
      <c r="AA1109" s="63"/>
      <c r="AB1109" s="63"/>
      <c r="AC1109" s="63"/>
      <c r="AD1109" s="63"/>
      <c r="AE1109" s="63"/>
      <c r="AF1109" s="63"/>
      <c r="AG1109" s="63"/>
      <c r="AH1109" s="63"/>
      <c r="AI1109" s="63"/>
      <c r="AJ1109" s="63"/>
      <c r="AK1109" s="63"/>
      <c r="AL1109" s="63"/>
      <c r="AM1109" s="63"/>
      <c r="AN1109" s="63"/>
      <c r="AO1109" s="63"/>
      <c r="AP1109" s="63"/>
      <c r="AQ1109" s="63"/>
      <c r="AR1109" s="63"/>
      <c r="AS1109" s="63"/>
      <c r="AT1109" s="63"/>
      <c r="AU1109" s="63"/>
      <c r="AV1109" s="63"/>
      <c r="AW1109" s="63"/>
      <c r="AX1109" s="63"/>
      <c r="AY1109" s="63"/>
      <c r="AZ1109" s="63"/>
      <c r="BA1109" s="63"/>
      <c r="BB1109" s="63"/>
      <c r="BC1109" s="63"/>
      <c r="BD1109" s="63"/>
      <c r="BE1109" s="63"/>
      <c r="BF1109" s="63"/>
      <c r="BG1109" s="63"/>
      <c r="BH1109" s="63"/>
      <c r="BI1109" s="63"/>
      <c r="BJ1109" s="63"/>
      <c r="BK1109" s="63"/>
      <c r="BL1109" s="63"/>
    </row>
    <row r="1110" spans="1:64" ht="15.75" customHeight="1" x14ac:dyDescent="0.2">
      <c r="A1110" s="63"/>
      <c r="B1110" s="63"/>
      <c r="C1110" s="63"/>
      <c r="D1110" s="63"/>
      <c r="E1110" s="63"/>
      <c r="F1110" s="63"/>
      <c r="G1110" s="63"/>
      <c r="H1110" s="63"/>
      <c r="I1110" s="63"/>
      <c r="J1110" s="63"/>
      <c r="K1110" s="63"/>
      <c r="L1110" s="63"/>
      <c r="M1110" s="63"/>
      <c r="N1110" s="63"/>
      <c r="O1110" s="63"/>
      <c r="P1110" s="63"/>
      <c r="Q1110" s="63"/>
      <c r="R1110" s="63"/>
      <c r="S1110" s="63"/>
      <c r="T1110" s="63"/>
      <c r="U1110" s="63"/>
      <c r="V1110" s="63"/>
      <c r="W1110" s="63"/>
      <c r="X1110" s="63"/>
      <c r="Y1110" s="63"/>
      <c r="Z1110" s="63"/>
      <c r="AA1110" s="63"/>
      <c r="AB1110" s="63"/>
      <c r="AC1110" s="63"/>
      <c r="AD1110" s="63"/>
      <c r="AE1110" s="63"/>
      <c r="AF1110" s="63"/>
      <c r="AG1110" s="63"/>
      <c r="AH1110" s="63"/>
      <c r="AI1110" s="63"/>
      <c r="AJ1110" s="63"/>
      <c r="AK1110" s="63"/>
      <c r="AL1110" s="63"/>
      <c r="AM1110" s="63"/>
      <c r="AN1110" s="63"/>
      <c r="AO1110" s="63"/>
      <c r="AP1110" s="63"/>
      <c r="AQ1110" s="63"/>
      <c r="AR1110" s="63"/>
      <c r="AS1110" s="63"/>
      <c r="AT1110" s="63"/>
      <c r="AU1110" s="63"/>
      <c r="AV1110" s="63"/>
      <c r="AW1110" s="63"/>
      <c r="AX1110" s="63"/>
      <c r="AY1110" s="63"/>
      <c r="AZ1110" s="63"/>
      <c r="BA1110" s="63"/>
      <c r="BB1110" s="63"/>
      <c r="BC1110" s="63"/>
      <c r="BD1110" s="63"/>
      <c r="BE1110" s="63"/>
      <c r="BF1110" s="63"/>
      <c r="BG1110" s="63"/>
      <c r="BH1110" s="63"/>
      <c r="BI1110" s="63"/>
      <c r="BJ1110" s="63"/>
      <c r="BK1110" s="63"/>
      <c r="BL1110" s="63"/>
    </row>
    <row r="1111" spans="1:64" ht="15.75" customHeight="1" x14ac:dyDescent="0.2">
      <c r="A1111" s="63"/>
      <c r="B1111" s="63"/>
      <c r="C1111" s="63"/>
      <c r="D1111" s="63"/>
      <c r="E1111" s="63"/>
      <c r="F1111" s="63"/>
      <c r="G1111" s="63"/>
      <c r="H1111" s="63"/>
      <c r="I1111" s="63"/>
      <c r="J1111" s="63"/>
      <c r="K1111" s="63"/>
      <c r="L1111" s="63"/>
      <c r="M1111" s="63"/>
      <c r="N1111" s="63"/>
      <c r="O1111" s="63"/>
      <c r="P1111" s="63"/>
      <c r="Q1111" s="63"/>
      <c r="R1111" s="63"/>
      <c r="S1111" s="63"/>
      <c r="T1111" s="63"/>
      <c r="U1111" s="63"/>
      <c r="V1111" s="63"/>
      <c r="W1111" s="63"/>
      <c r="X1111" s="63"/>
      <c r="Y1111" s="63"/>
      <c r="Z1111" s="63"/>
      <c r="AA1111" s="63"/>
      <c r="AB1111" s="63"/>
      <c r="AC1111" s="63"/>
      <c r="AD1111" s="63"/>
      <c r="AE1111" s="63"/>
      <c r="AF1111" s="63"/>
      <c r="AG1111" s="63"/>
      <c r="AH1111" s="63"/>
      <c r="AI1111" s="63"/>
      <c r="AJ1111" s="63"/>
      <c r="AK1111" s="63"/>
      <c r="AL1111" s="63"/>
      <c r="AM1111" s="63"/>
      <c r="AN1111" s="63"/>
      <c r="AO1111" s="63"/>
      <c r="AP1111" s="63"/>
      <c r="AQ1111" s="63"/>
      <c r="AR1111" s="63"/>
      <c r="AS1111" s="63"/>
      <c r="AT1111" s="63"/>
      <c r="AU1111" s="63"/>
      <c r="AV1111" s="63"/>
      <c r="AW1111" s="63"/>
      <c r="AX1111" s="63"/>
      <c r="AY1111" s="63"/>
      <c r="AZ1111" s="63"/>
      <c r="BA1111" s="63"/>
      <c r="BB1111" s="63"/>
      <c r="BC1111" s="63"/>
      <c r="BD1111" s="63"/>
      <c r="BE1111" s="63"/>
      <c r="BF1111" s="63"/>
      <c r="BG1111" s="63"/>
      <c r="BH1111" s="63"/>
      <c r="BI1111" s="63"/>
      <c r="BJ1111" s="63"/>
      <c r="BK1111" s="63"/>
      <c r="BL1111" s="63"/>
    </row>
    <row r="1112" spans="1:64" ht="15.75" customHeight="1" x14ac:dyDescent="0.2">
      <c r="A1112" s="63"/>
      <c r="B1112" s="63"/>
      <c r="C1112" s="63"/>
      <c r="D1112" s="63"/>
      <c r="E1112" s="63"/>
      <c r="F1112" s="63"/>
      <c r="G1112" s="63"/>
      <c r="H1112" s="63"/>
      <c r="I1112" s="63"/>
      <c r="J1112" s="63"/>
      <c r="K1112" s="63"/>
      <c r="L1112" s="63"/>
      <c r="M1112" s="63"/>
      <c r="N1112" s="63"/>
      <c r="O1112" s="63"/>
      <c r="P1112" s="63"/>
      <c r="Q1112" s="63"/>
      <c r="R1112" s="63"/>
      <c r="S1112" s="63"/>
      <c r="T1112" s="63"/>
      <c r="U1112" s="63"/>
      <c r="V1112" s="63"/>
      <c r="W1112" s="63"/>
      <c r="X1112" s="63"/>
      <c r="Y1112" s="63"/>
      <c r="Z1112" s="63"/>
      <c r="AA1112" s="63"/>
      <c r="AB1112" s="63"/>
      <c r="AC1112" s="63"/>
      <c r="AD1112" s="63"/>
      <c r="AE1112" s="63"/>
      <c r="AF1112" s="63"/>
      <c r="AG1112" s="63"/>
      <c r="AH1112" s="63"/>
      <c r="AI1112" s="63"/>
      <c r="AJ1112" s="63"/>
      <c r="AK1112" s="63"/>
      <c r="AL1112" s="63"/>
      <c r="AM1112" s="63"/>
      <c r="AN1112" s="63"/>
      <c r="AO1112" s="63"/>
      <c r="AP1112" s="63"/>
      <c r="AQ1112" s="63"/>
      <c r="AR1112" s="63"/>
      <c r="AS1112" s="63"/>
      <c r="AT1112" s="63"/>
      <c r="AU1112" s="63"/>
      <c r="AV1112" s="63"/>
      <c r="AW1112" s="63"/>
      <c r="AX1112" s="63"/>
      <c r="AY1112" s="63"/>
      <c r="AZ1112" s="63"/>
      <c r="BA1112" s="63"/>
      <c r="BB1112" s="63"/>
      <c r="BC1112" s="63"/>
      <c r="BD1112" s="63"/>
      <c r="BE1112" s="63"/>
      <c r="BF1112" s="63"/>
      <c r="BG1112" s="63"/>
      <c r="BH1112" s="63"/>
      <c r="BI1112" s="63"/>
      <c r="BJ1112" s="63"/>
      <c r="BK1112" s="63"/>
      <c r="BL1112" s="63"/>
    </row>
    <row r="1113" spans="1:64" ht="15.75" customHeight="1" x14ac:dyDescent="0.2">
      <c r="A1113" s="63"/>
      <c r="B1113" s="63"/>
      <c r="C1113" s="63"/>
      <c r="D1113" s="63"/>
      <c r="E1113" s="63"/>
      <c r="F1113" s="63"/>
      <c r="G1113" s="63"/>
      <c r="H1113" s="63"/>
      <c r="I1113" s="63"/>
      <c r="J1113" s="63"/>
      <c r="K1113" s="63"/>
      <c r="L1113" s="63"/>
      <c r="M1113" s="63"/>
      <c r="N1113" s="63"/>
      <c r="O1113" s="63"/>
      <c r="P1113" s="63"/>
      <c r="Q1113" s="63"/>
      <c r="R1113" s="63"/>
      <c r="S1113" s="63"/>
      <c r="T1113" s="63"/>
      <c r="U1113" s="63"/>
      <c r="V1113" s="63"/>
      <c r="W1113" s="63"/>
      <c r="X1113" s="63"/>
      <c r="Y1113" s="63"/>
      <c r="Z1113" s="63"/>
      <c r="AA1113" s="63"/>
      <c r="AB1113" s="63"/>
      <c r="AC1113" s="63"/>
      <c r="AD1113" s="63"/>
      <c r="AE1113" s="63"/>
      <c r="AF1113" s="63"/>
      <c r="AG1113" s="63"/>
      <c r="AH1113" s="63"/>
      <c r="AI1113" s="63"/>
      <c r="AJ1113" s="63"/>
      <c r="AK1113" s="63"/>
      <c r="AL1113" s="63"/>
      <c r="AM1113" s="63"/>
      <c r="AN1113" s="63"/>
      <c r="AO1113" s="63"/>
      <c r="AP1113" s="63"/>
      <c r="AQ1113" s="63"/>
      <c r="AR1113" s="63"/>
      <c r="AS1113" s="63"/>
      <c r="AT1113" s="63"/>
      <c r="AU1113" s="63"/>
      <c r="AV1113" s="63"/>
      <c r="AW1113" s="63"/>
      <c r="AX1113" s="63"/>
      <c r="AY1113" s="63"/>
      <c r="AZ1113" s="63"/>
      <c r="BA1113" s="63"/>
      <c r="BB1113" s="63"/>
      <c r="BC1113" s="63"/>
      <c r="BD1113" s="63"/>
      <c r="BE1113" s="63"/>
      <c r="BF1113" s="63"/>
      <c r="BG1113" s="63"/>
      <c r="BH1113" s="63"/>
      <c r="BI1113" s="63"/>
      <c r="BJ1113" s="63"/>
      <c r="BK1113" s="63"/>
      <c r="BL1113" s="63"/>
    </row>
    <row r="1114" spans="1:64" ht="15.75" customHeight="1" x14ac:dyDescent="0.2">
      <c r="A1114" s="63"/>
      <c r="B1114" s="63"/>
      <c r="C1114" s="63"/>
      <c r="D1114" s="63"/>
      <c r="E1114" s="63"/>
      <c r="F1114" s="63"/>
      <c r="G1114" s="63"/>
      <c r="H1114" s="63"/>
      <c r="I1114" s="63"/>
      <c r="J1114" s="63"/>
      <c r="K1114" s="63"/>
      <c r="L1114" s="63"/>
      <c r="M1114" s="63"/>
      <c r="N1114" s="63"/>
      <c r="O1114" s="63"/>
      <c r="P1114" s="63"/>
      <c r="Q1114" s="63"/>
      <c r="R1114" s="63"/>
      <c r="S1114" s="63"/>
      <c r="T1114" s="63"/>
      <c r="U1114" s="63"/>
      <c r="V1114" s="63"/>
      <c r="W1114" s="63"/>
      <c r="X1114" s="63"/>
      <c r="Y1114" s="63"/>
      <c r="Z1114" s="63"/>
      <c r="AA1114" s="63"/>
      <c r="AB1114" s="63"/>
      <c r="AC1114" s="63"/>
      <c r="AD1114" s="63"/>
      <c r="AE1114" s="63"/>
      <c r="AF1114" s="63"/>
      <c r="AG1114" s="63"/>
      <c r="AH1114" s="63"/>
      <c r="AI1114" s="63"/>
      <c r="AJ1114" s="63"/>
      <c r="AK1114" s="63"/>
      <c r="AL1114" s="63"/>
      <c r="AM1114" s="63"/>
      <c r="AN1114" s="63"/>
      <c r="AO1114" s="63"/>
      <c r="AP1114" s="63"/>
      <c r="AQ1114" s="63"/>
      <c r="AR1114" s="63"/>
      <c r="AS1114" s="63"/>
      <c r="AT1114" s="63"/>
      <c r="AU1114" s="63"/>
      <c r="AV1114" s="63"/>
      <c r="AW1114" s="63"/>
      <c r="AX1114" s="63"/>
      <c r="AY1114" s="63"/>
      <c r="AZ1114" s="63"/>
      <c r="BA1114" s="63"/>
      <c r="BB1114" s="63"/>
      <c r="BC1114" s="63"/>
      <c r="BD1114" s="63"/>
      <c r="BE1114" s="63"/>
      <c r="BF1114" s="63"/>
      <c r="BG1114" s="63"/>
      <c r="BH1114" s="63"/>
      <c r="BI1114" s="63"/>
      <c r="BJ1114" s="63"/>
      <c r="BK1114" s="63"/>
      <c r="BL1114" s="63"/>
    </row>
    <row r="1115" spans="1:64" ht="15.75" customHeight="1" x14ac:dyDescent="0.2">
      <c r="A1115" s="63"/>
      <c r="B1115" s="63"/>
      <c r="C1115" s="63"/>
      <c r="D1115" s="63"/>
      <c r="E1115" s="63"/>
      <c r="F1115" s="63"/>
      <c r="G1115" s="63"/>
      <c r="H1115" s="63"/>
      <c r="I1115" s="63"/>
      <c r="J1115" s="63"/>
      <c r="K1115" s="63"/>
      <c r="L1115" s="63"/>
      <c r="M1115" s="63"/>
      <c r="N1115" s="63"/>
      <c r="O1115" s="63"/>
      <c r="P1115" s="63"/>
      <c r="Q1115" s="63"/>
      <c r="R1115" s="63"/>
      <c r="S1115" s="63"/>
      <c r="T1115" s="63"/>
      <c r="U1115" s="63"/>
      <c r="V1115" s="63"/>
      <c r="W1115" s="63"/>
      <c r="X1115" s="63"/>
      <c r="Y1115" s="63"/>
      <c r="Z1115" s="63"/>
      <c r="AA1115" s="63"/>
      <c r="AB1115" s="63"/>
      <c r="AC1115" s="63"/>
      <c r="AD1115" s="63"/>
      <c r="AE1115" s="63"/>
      <c r="AF1115" s="63"/>
      <c r="AG1115" s="63"/>
      <c r="AH1115" s="63"/>
      <c r="AI1115" s="63"/>
      <c r="AJ1115" s="63"/>
      <c r="AK1115" s="63"/>
      <c r="AL1115" s="63"/>
      <c r="AM1115" s="63"/>
      <c r="AN1115" s="63"/>
      <c r="AO1115" s="63"/>
      <c r="AP1115" s="63"/>
      <c r="AQ1115" s="63"/>
      <c r="AR1115" s="63"/>
      <c r="AS1115" s="63"/>
      <c r="AT1115" s="63"/>
      <c r="AU1115" s="63"/>
      <c r="AV1115" s="63"/>
      <c r="AW1115" s="63"/>
      <c r="AX1115" s="63"/>
      <c r="AY1115" s="63"/>
      <c r="AZ1115" s="63"/>
      <c r="BA1115" s="63"/>
      <c r="BB1115" s="63"/>
      <c r="BC1115" s="63"/>
      <c r="BD1115" s="63"/>
      <c r="BE1115" s="63"/>
      <c r="BF1115" s="63"/>
      <c r="BG1115" s="63"/>
      <c r="BH1115" s="63"/>
      <c r="BI1115" s="63"/>
      <c r="BJ1115" s="63"/>
      <c r="BK1115" s="63"/>
      <c r="BL1115" s="63"/>
    </row>
    <row r="1116" spans="1:64" ht="15.75" customHeight="1" x14ac:dyDescent="0.2">
      <c r="A1116" s="63"/>
      <c r="B1116" s="63"/>
      <c r="C1116" s="63"/>
      <c r="D1116" s="63"/>
      <c r="E1116" s="63"/>
      <c r="F1116" s="63"/>
      <c r="G1116" s="63"/>
      <c r="H1116" s="63"/>
      <c r="I1116" s="63"/>
      <c r="J1116" s="63"/>
      <c r="K1116" s="63"/>
      <c r="L1116" s="63"/>
      <c r="M1116" s="63"/>
      <c r="N1116" s="63"/>
      <c r="O1116" s="63"/>
      <c r="P1116" s="63"/>
      <c r="Q1116" s="63"/>
      <c r="R1116" s="63"/>
      <c r="S1116" s="63"/>
      <c r="T1116" s="63"/>
      <c r="U1116" s="63"/>
      <c r="V1116" s="63"/>
      <c r="W1116" s="63"/>
      <c r="X1116" s="63"/>
      <c r="Y1116" s="63"/>
      <c r="Z1116" s="63"/>
      <c r="AA1116" s="63"/>
      <c r="AB1116" s="63"/>
      <c r="AC1116" s="63"/>
      <c r="AD1116" s="63"/>
      <c r="AE1116" s="63"/>
      <c r="AF1116" s="63"/>
      <c r="AG1116" s="63"/>
      <c r="AH1116" s="63"/>
      <c r="AI1116" s="63"/>
      <c r="AJ1116" s="63"/>
      <c r="AK1116" s="63"/>
      <c r="AL1116" s="63"/>
      <c r="AM1116" s="63"/>
      <c r="AN1116" s="63"/>
      <c r="AO1116" s="63"/>
      <c r="AP1116" s="63"/>
      <c r="AQ1116" s="63"/>
      <c r="AR1116" s="63"/>
      <c r="AS1116" s="63"/>
      <c r="AT1116" s="63"/>
      <c r="AU1116" s="63"/>
      <c r="AV1116" s="63"/>
      <c r="AW1116" s="63"/>
      <c r="AX1116" s="63"/>
      <c r="AY1116" s="63"/>
      <c r="AZ1116" s="63"/>
      <c r="BA1116" s="63"/>
      <c r="BB1116" s="63"/>
      <c r="BC1116" s="63"/>
      <c r="BD1116" s="63"/>
      <c r="BE1116" s="63"/>
      <c r="BF1116" s="63"/>
      <c r="BG1116" s="63"/>
      <c r="BH1116" s="63"/>
      <c r="BI1116" s="63"/>
      <c r="BJ1116" s="63"/>
      <c r="BK1116" s="63"/>
      <c r="BL1116" s="63"/>
    </row>
    <row r="1117" spans="1:64" ht="15.75" customHeight="1" x14ac:dyDescent="0.2">
      <c r="A1117" s="63"/>
      <c r="B1117" s="63"/>
      <c r="C1117" s="63"/>
      <c r="D1117" s="63"/>
      <c r="E1117" s="63"/>
      <c r="F1117" s="63"/>
      <c r="G1117" s="63"/>
      <c r="H1117" s="63"/>
      <c r="I1117" s="63"/>
      <c r="J1117" s="63"/>
      <c r="K1117" s="63"/>
      <c r="L1117" s="63"/>
      <c r="M1117" s="63"/>
      <c r="N1117" s="63"/>
      <c r="O1117" s="63"/>
      <c r="P1117" s="63"/>
      <c r="Q1117" s="63"/>
      <c r="R1117" s="63"/>
      <c r="S1117" s="63"/>
      <c r="T1117" s="63"/>
      <c r="U1117" s="63"/>
      <c r="V1117" s="63"/>
      <c r="W1117" s="63"/>
      <c r="X1117" s="63"/>
      <c r="Y1117" s="63"/>
      <c r="Z1117" s="63"/>
      <c r="AA1117" s="63"/>
      <c r="AB1117" s="63"/>
      <c r="AC1117" s="63"/>
      <c r="AD1117" s="63"/>
      <c r="AE1117" s="63"/>
      <c r="AF1117" s="63"/>
      <c r="AG1117" s="63"/>
      <c r="AH1117" s="63"/>
      <c r="AI1117" s="63"/>
      <c r="AJ1117" s="63"/>
      <c r="AK1117" s="63"/>
      <c r="AL1117" s="63"/>
      <c r="AM1117" s="63"/>
      <c r="AN1117" s="63"/>
      <c r="AO1117" s="63"/>
      <c r="AP1117" s="63"/>
      <c r="AQ1117" s="63"/>
      <c r="AR1117" s="63"/>
      <c r="AS1117" s="63"/>
      <c r="AT1117" s="63"/>
      <c r="AU1117" s="63"/>
      <c r="AV1117" s="63"/>
      <c r="AW1117" s="63"/>
      <c r="AX1117" s="63"/>
      <c r="AY1117" s="63"/>
      <c r="AZ1117" s="63"/>
      <c r="BA1117" s="63"/>
      <c r="BB1117" s="63"/>
      <c r="BC1117" s="63"/>
      <c r="BD1117" s="63"/>
      <c r="BE1117" s="63"/>
      <c r="BF1117" s="63"/>
      <c r="BG1117" s="63"/>
      <c r="BH1117" s="63"/>
      <c r="BI1117" s="63"/>
      <c r="BJ1117" s="63"/>
      <c r="BK1117" s="63"/>
      <c r="BL1117" s="63"/>
    </row>
    <row r="1118" spans="1:64" ht="15.75" customHeight="1" x14ac:dyDescent="0.2">
      <c r="A1118" s="63"/>
      <c r="B1118" s="63"/>
      <c r="C1118" s="63"/>
      <c r="D1118" s="63"/>
      <c r="E1118" s="63"/>
      <c r="F1118" s="63"/>
      <c r="G1118" s="63"/>
      <c r="H1118" s="63"/>
      <c r="I1118" s="63"/>
      <c r="J1118" s="63"/>
      <c r="K1118" s="63"/>
      <c r="L1118" s="63"/>
      <c r="M1118" s="63"/>
      <c r="N1118" s="63"/>
      <c r="O1118" s="63"/>
      <c r="P1118" s="63"/>
      <c r="Q1118" s="63"/>
      <c r="R1118" s="63"/>
      <c r="S1118" s="63"/>
      <c r="T1118" s="63"/>
      <c r="U1118" s="63"/>
      <c r="V1118" s="63"/>
      <c r="W1118" s="63"/>
      <c r="X1118" s="63"/>
      <c r="Y1118" s="63"/>
      <c r="Z1118" s="63"/>
      <c r="AA1118" s="63"/>
      <c r="AB1118" s="63"/>
      <c r="AC1118" s="63"/>
      <c r="AD1118" s="63"/>
      <c r="AE1118" s="63"/>
      <c r="AF1118" s="63"/>
      <c r="AG1118" s="63"/>
      <c r="AH1118" s="63"/>
      <c r="AI1118" s="63"/>
      <c r="AJ1118" s="63"/>
      <c r="AK1118" s="63"/>
      <c r="AL1118" s="63"/>
      <c r="AM1118" s="63"/>
      <c r="AN1118" s="63"/>
      <c r="AO1118" s="63"/>
      <c r="AP1118" s="63"/>
      <c r="AQ1118" s="63"/>
      <c r="AR1118" s="63"/>
      <c r="AS1118" s="63"/>
      <c r="AT1118" s="63"/>
      <c r="AU1118" s="63"/>
      <c r="AV1118" s="63"/>
      <c r="AW1118" s="63"/>
      <c r="AX1118" s="63"/>
      <c r="AY1118" s="63"/>
      <c r="AZ1118" s="63"/>
      <c r="BA1118" s="63"/>
      <c r="BB1118" s="63"/>
      <c r="BC1118" s="63"/>
      <c r="BD1118" s="63"/>
      <c r="BE1118" s="63"/>
      <c r="BF1118" s="63"/>
      <c r="BG1118" s="63"/>
      <c r="BH1118" s="63"/>
      <c r="BI1118" s="63"/>
      <c r="BJ1118" s="63"/>
      <c r="BK1118" s="63"/>
      <c r="BL1118" s="63"/>
    </row>
    <row r="1119" spans="1:64" ht="15.75" customHeight="1" x14ac:dyDescent="0.2">
      <c r="A1119" s="63"/>
      <c r="B1119" s="63"/>
      <c r="C1119" s="63"/>
      <c r="D1119" s="63"/>
      <c r="E1119" s="63"/>
      <c r="F1119" s="63"/>
      <c r="G1119" s="63"/>
      <c r="H1119" s="63"/>
      <c r="I1119" s="63"/>
      <c r="J1119" s="63"/>
      <c r="K1119" s="63"/>
      <c r="L1119" s="63"/>
      <c r="M1119" s="63"/>
      <c r="N1119" s="63"/>
      <c r="O1119" s="63"/>
      <c r="P1119" s="63"/>
      <c r="Q1119" s="63"/>
      <c r="R1119" s="63"/>
      <c r="S1119" s="63"/>
      <c r="T1119" s="63"/>
      <c r="U1119" s="63"/>
      <c r="V1119" s="63"/>
      <c r="W1119" s="63"/>
      <c r="X1119" s="63"/>
      <c r="Y1119" s="63"/>
      <c r="Z1119" s="63"/>
      <c r="AA1119" s="63"/>
      <c r="AB1119" s="63"/>
      <c r="AC1119" s="63"/>
      <c r="AD1119" s="63"/>
      <c r="AE1119" s="63"/>
      <c r="AF1119" s="63"/>
      <c r="AG1119" s="63"/>
      <c r="AH1119" s="63"/>
      <c r="AI1119" s="63"/>
      <c r="AJ1119" s="63"/>
      <c r="AK1119" s="63"/>
      <c r="AL1119" s="63"/>
      <c r="AM1119" s="63"/>
      <c r="AN1119" s="63"/>
      <c r="AO1119" s="63"/>
      <c r="AP1119" s="63"/>
      <c r="AQ1119" s="63"/>
      <c r="AR1119" s="63"/>
      <c r="AS1119" s="63"/>
      <c r="AT1119" s="63"/>
      <c r="AU1119" s="63"/>
      <c r="AV1119" s="63"/>
      <c r="AW1119" s="63"/>
      <c r="AX1119" s="63"/>
      <c r="AY1119" s="63"/>
      <c r="AZ1119" s="63"/>
      <c r="BA1119" s="63"/>
      <c r="BB1119" s="63"/>
      <c r="BC1119" s="63"/>
      <c r="BD1119" s="63"/>
      <c r="BE1119" s="63"/>
      <c r="BF1119" s="63"/>
      <c r="BG1119" s="63"/>
      <c r="BH1119" s="63"/>
      <c r="BI1119" s="63"/>
      <c r="BJ1119" s="63"/>
      <c r="BK1119" s="63"/>
      <c r="BL1119" s="63"/>
    </row>
    <row r="1120" spans="1:64" ht="15.75" customHeight="1" x14ac:dyDescent="0.2">
      <c r="A1120" s="63"/>
      <c r="B1120" s="63"/>
      <c r="C1120" s="63"/>
      <c r="D1120" s="63"/>
      <c r="E1120" s="63"/>
      <c r="F1120" s="63"/>
      <c r="G1120" s="63"/>
      <c r="H1120" s="63"/>
      <c r="I1120" s="63"/>
      <c r="J1120" s="63"/>
      <c r="K1120" s="63"/>
      <c r="L1120" s="63"/>
      <c r="M1120" s="63"/>
      <c r="N1120" s="63"/>
      <c r="O1120" s="63"/>
      <c r="P1120" s="63"/>
      <c r="Q1120" s="63"/>
      <c r="R1120" s="63"/>
      <c r="S1120" s="63"/>
      <c r="T1120" s="63"/>
      <c r="U1120" s="63"/>
      <c r="V1120" s="63"/>
      <c r="W1120" s="63"/>
      <c r="X1120" s="63"/>
      <c r="Y1120" s="63"/>
      <c r="Z1120" s="63"/>
      <c r="AA1120" s="63"/>
      <c r="AB1120" s="63"/>
      <c r="AC1120" s="63"/>
      <c r="AD1120" s="63"/>
      <c r="AE1120" s="63"/>
      <c r="AF1120" s="63"/>
      <c r="AG1120" s="63"/>
      <c r="AH1120" s="63"/>
      <c r="AI1120" s="63"/>
      <c r="AJ1120" s="63"/>
      <c r="AK1120" s="63"/>
      <c r="AL1120" s="63"/>
      <c r="AM1120" s="63"/>
      <c r="AN1120" s="63"/>
      <c r="AO1120" s="63"/>
      <c r="AP1120" s="63"/>
      <c r="AQ1120" s="63"/>
      <c r="AR1120" s="63"/>
      <c r="AS1120" s="63"/>
      <c r="AT1120" s="63"/>
      <c r="AU1120" s="63"/>
      <c r="AV1120" s="63"/>
      <c r="AW1120" s="63"/>
      <c r="AX1120" s="63"/>
      <c r="AY1120" s="63"/>
      <c r="AZ1120" s="63"/>
      <c r="BA1120" s="63"/>
      <c r="BB1120" s="63"/>
      <c r="BC1120" s="63"/>
      <c r="BD1120" s="63"/>
      <c r="BE1120" s="63"/>
      <c r="BF1120" s="63"/>
      <c r="BG1120" s="63"/>
      <c r="BH1120" s="63"/>
      <c r="BI1120" s="63"/>
      <c r="BJ1120" s="63"/>
      <c r="BK1120" s="63"/>
      <c r="BL1120" s="63"/>
    </row>
    <row r="1121" spans="1:64" ht="15.75" customHeight="1" x14ac:dyDescent="0.2">
      <c r="A1121" s="63"/>
      <c r="B1121" s="63"/>
      <c r="C1121" s="63"/>
      <c r="D1121" s="63"/>
      <c r="E1121" s="63"/>
      <c r="F1121" s="63"/>
      <c r="G1121" s="63"/>
      <c r="H1121" s="63"/>
      <c r="I1121" s="63"/>
      <c r="J1121" s="63"/>
      <c r="K1121" s="63"/>
      <c r="L1121" s="63"/>
      <c r="M1121" s="63"/>
      <c r="N1121" s="63"/>
      <c r="O1121" s="63"/>
      <c r="P1121" s="63"/>
      <c r="Q1121" s="63"/>
      <c r="R1121" s="63"/>
      <c r="S1121" s="63"/>
      <c r="T1121" s="63"/>
      <c r="U1121" s="63"/>
      <c r="V1121" s="63"/>
      <c r="W1121" s="63"/>
      <c r="X1121" s="63"/>
      <c r="Y1121" s="63"/>
      <c r="Z1121" s="63"/>
      <c r="AA1121" s="63"/>
      <c r="AB1121" s="63"/>
      <c r="AC1121" s="63"/>
      <c r="AD1121" s="63"/>
      <c r="AE1121" s="63"/>
      <c r="AF1121" s="63"/>
      <c r="AG1121" s="63"/>
      <c r="AH1121" s="63"/>
      <c r="AI1121" s="63"/>
      <c r="AJ1121" s="63"/>
      <c r="AK1121" s="63"/>
      <c r="AL1121" s="63"/>
      <c r="AM1121" s="63"/>
      <c r="AN1121" s="63"/>
      <c r="AO1121" s="63"/>
      <c r="AP1121" s="63"/>
      <c r="AQ1121" s="63"/>
      <c r="AR1121" s="63"/>
      <c r="AS1121" s="63"/>
      <c r="AT1121" s="63"/>
      <c r="AU1121" s="63"/>
      <c r="AV1121" s="63"/>
      <c r="AW1121" s="63"/>
      <c r="AX1121" s="63"/>
      <c r="AY1121" s="63"/>
      <c r="AZ1121" s="63"/>
      <c r="BA1121" s="63"/>
      <c r="BB1121" s="63"/>
      <c r="BC1121" s="63"/>
      <c r="BD1121" s="63"/>
      <c r="BE1121" s="63"/>
      <c r="BF1121" s="63"/>
      <c r="BG1121" s="63"/>
      <c r="BH1121" s="63"/>
      <c r="BI1121" s="63"/>
      <c r="BJ1121" s="63"/>
      <c r="BK1121" s="63"/>
      <c r="BL1121" s="63"/>
    </row>
    <row r="1122" spans="1:64" ht="15.75" customHeight="1" x14ac:dyDescent="0.2">
      <c r="A1122" s="63"/>
      <c r="B1122" s="63"/>
      <c r="C1122" s="63"/>
      <c r="D1122" s="63"/>
      <c r="E1122" s="63"/>
      <c r="F1122" s="63"/>
      <c r="G1122" s="63"/>
      <c r="H1122" s="63"/>
      <c r="I1122" s="63"/>
      <c r="J1122" s="63"/>
      <c r="K1122" s="63"/>
      <c r="L1122" s="63"/>
      <c r="M1122" s="63"/>
      <c r="N1122" s="63"/>
      <c r="O1122" s="63"/>
      <c r="P1122" s="63"/>
      <c r="Q1122" s="63"/>
      <c r="R1122" s="63"/>
      <c r="S1122" s="63"/>
      <c r="T1122" s="63"/>
      <c r="U1122" s="63"/>
      <c r="V1122" s="63"/>
      <c r="W1122" s="63"/>
      <c r="X1122" s="63"/>
      <c r="Y1122" s="63"/>
      <c r="Z1122" s="63"/>
      <c r="AA1122" s="63"/>
      <c r="AB1122" s="63"/>
      <c r="AC1122" s="63"/>
      <c r="AD1122" s="63"/>
      <c r="AE1122" s="63"/>
      <c r="AF1122" s="63"/>
      <c r="AG1122" s="63"/>
      <c r="AH1122" s="63"/>
      <c r="AI1122" s="63"/>
      <c r="AJ1122" s="63"/>
      <c r="AK1122" s="63"/>
      <c r="AL1122" s="63"/>
      <c r="AM1122" s="63"/>
      <c r="AN1122" s="63"/>
      <c r="AO1122" s="63"/>
      <c r="AP1122" s="63"/>
      <c r="AQ1122" s="63"/>
      <c r="AR1122" s="63"/>
      <c r="AS1122" s="63"/>
      <c r="AT1122" s="63"/>
      <c r="AU1122" s="63"/>
      <c r="AV1122" s="63"/>
      <c r="AW1122" s="63"/>
      <c r="AX1122" s="63"/>
      <c r="AY1122" s="63"/>
      <c r="AZ1122" s="63"/>
      <c r="BA1122" s="63"/>
      <c r="BB1122" s="63"/>
      <c r="BC1122" s="63"/>
      <c r="BD1122" s="63"/>
      <c r="BE1122" s="63"/>
      <c r="BF1122" s="63"/>
      <c r="BG1122" s="63"/>
      <c r="BH1122" s="63"/>
      <c r="BI1122" s="63"/>
      <c r="BJ1122" s="63"/>
      <c r="BK1122" s="63"/>
      <c r="BL1122" s="63"/>
    </row>
    <row r="1123" spans="1:64" ht="15.75" customHeight="1" x14ac:dyDescent="0.2">
      <c r="A1123" s="63"/>
      <c r="B1123" s="63"/>
      <c r="C1123" s="63"/>
      <c r="D1123" s="63"/>
      <c r="E1123" s="63"/>
      <c r="F1123" s="63"/>
      <c r="G1123" s="63"/>
      <c r="H1123" s="63"/>
      <c r="I1123" s="63"/>
      <c r="J1123" s="63"/>
      <c r="K1123" s="63"/>
      <c r="L1123" s="63"/>
      <c r="M1123" s="63"/>
      <c r="N1123" s="63"/>
      <c r="O1123" s="63"/>
      <c r="P1123" s="63"/>
      <c r="Q1123" s="63"/>
      <c r="R1123" s="63"/>
      <c r="S1123" s="63"/>
      <c r="T1123" s="63"/>
      <c r="U1123" s="63"/>
      <c r="V1123" s="63"/>
      <c r="W1123" s="63"/>
      <c r="X1123" s="63"/>
      <c r="Y1123" s="63"/>
      <c r="Z1123" s="63"/>
      <c r="AA1123" s="63"/>
      <c r="AB1123" s="63"/>
      <c r="AC1123" s="63"/>
      <c r="AD1123" s="63"/>
      <c r="AE1123" s="63"/>
      <c r="AF1123" s="63"/>
      <c r="AG1123" s="63"/>
      <c r="AH1123" s="63"/>
      <c r="AI1123" s="63"/>
      <c r="AJ1123" s="63"/>
      <c r="AK1123" s="63"/>
      <c r="AL1123" s="63"/>
      <c r="AM1123" s="63"/>
      <c r="AN1123" s="63"/>
      <c r="AO1123" s="63"/>
      <c r="AP1123" s="63"/>
      <c r="AQ1123" s="63"/>
      <c r="AR1123" s="63"/>
      <c r="AS1123" s="63"/>
      <c r="AT1123" s="63"/>
      <c r="AU1123" s="63"/>
      <c r="AV1123" s="63"/>
      <c r="AW1123" s="63"/>
      <c r="AX1123" s="63"/>
      <c r="AY1123" s="63"/>
      <c r="AZ1123" s="63"/>
      <c r="BA1123" s="63"/>
      <c r="BB1123" s="63"/>
      <c r="BC1123" s="63"/>
      <c r="BD1123" s="63"/>
      <c r="BE1123" s="63"/>
      <c r="BF1123" s="63"/>
      <c r="BG1123" s="63"/>
      <c r="BH1123" s="63"/>
      <c r="BI1123" s="63"/>
      <c r="BJ1123" s="63"/>
      <c r="BK1123" s="63"/>
      <c r="BL1123" s="63"/>
    </row>
    <row r="1124" spans="1:64" ht="15.75" customHeight="1" x14ac:dyDescent="0.2">
      <c r="A1124" s="63"/>
      <c r="B1124" s="63"/>
      <c r="C1124" s="63"/>
      <c r="D1124" s="63"/>
      <c r="E1124" s="63"/>
      <c r="F1124" s="63"/>
      <c r="G1124" s="63"/>
      <c r="H1124" s="63"/>
      <c r="I1124" s="63"/>
      <c r="J1124" s="63"/>
      <c r="K1124" s="63"/>
      <c r="L1124" s="63"/>
      <c r="M1124" s="63"/>
      <c r="N1124" s="63"/>
      <c r="O1124" s="63"/>
      <c r="P1124" s="63"/>
      <c r="Q1124" s="63"/>
      <c r="R1124" s="63"/>
      <c r="S1124" s="63"/>
      <c r="T1124" s="63"/>
      <c r="U1124" s="63"/>
      <c r="V1124" s="63"/>
      <c r="W1124" s="63"/>
      <c r="X1124" s="63"/>
      <c r="Y1124" s="63"/>
      <c r="Z1124" s="63"/>
      <c r="AA1124" s="63"/>
      <c r="AB1124" s="63"/>
      <c r="AC1124" s="63"/>
      <c r="AD1124" s="63"/>
      <c r="AE1124" s="63"/>
      <c r="AF1124" s="63"/>
      <c r="AG1124" s="63"/>
      <c r="AH1124" s="63"/>
      <c r="AI1124" s="63"/>
      <c r="AJ1124" s="63"/>
      <c r="AK1124" s="63"/>
      <c r="AL1124" s="63"/>
      <c r="AM1124" s="63"/>
      <c r="AN1124" s="63"/>
      <c r="AO1124" s="63"/>
      <c r="AP1124" s="63"/>
      <c r="AQ1124" s="63"/>
      <c r="AR1124" s="63"/>
      <c r="AS1124" s="63"/>
      <c r="AT1124" s="63"/>
      <c r="AU1124" s="63"/>
      <c r="AV1124" s="63"/>
      <c r="AW1124" s="63"/>
      <c r="AX1124" s="63"/>
      <c r="AY1124" s="63"/>
      <c r="AZ1124" s="63"/>
      <c r="BA1124" s="63"/>
      <c r="BB1124" s="63"/>
      <c r="BC1124" s="63"/>
      <c r="BD1124" s="63"/>
      <c r="BE1124" s="63"/>
      <c r="BF1124" s="63"/>
      <c r="BG1124" s="63"/>
      <c r="BH1124" s="63"/>
      <c r="BI1124" s="63"/>
      <c r="BJ1124" s="63"/>
      <c r="BK1124" s="63"/>
      <c r="BL1124" s="63"/>
    </row>
    <row r="1125" spans="1:64" ht="15.75" customHeight="1" x14ac:dyDescent="0.2">
      <c r="A1125" s="63"/>
      <c r="B1125" s="63"/>
      <c r="C1125" s="63"/>
      <c r="D1125" s="63"/>
      <c r="E1125" s="63"/>
      <c r="F1125" s="63"/>
      <c r="G1125" s="63"/>
      <c r="H1125" s="63"/>
      <c r="I1125" s="63"/>
      <c r="J1125" s="63"/>
      <c r="K1125" s="63"/>
      <c r="L1125" s="63"/>
      <c r="M1125" s="63"/>
      <c r="N1125" s="63"/>
      <c r="O1125" s="63"/>
      <c r="P1125" s="63"/>
      <c r="Q1125" s="63"/>
      <c r="R1125" s="63"/>
      <c r="S1125" s="63"/>
      <c r="T1125" s="63"/>
      <c r="U1125" s="63"/>
      <c r="V1125" s="63"/>
      <c r="W1125" s="63"/>
      <c r="X1125" s="63"/>
      <c r="Y1125" s="63"/>
      <c r="Z1125" s="63"/>
      <c r="AA1125" s="63"/>
      <c r="AB1125" s="63"/>
      <c r="AC1125" s="63"/>
      <c r="AD1125" s="63"/>
      <c r="AE1125" s="63"/>
      <c r="AF1125" s="63"/>
      <c r="AG1125" s="63"/>
      <c r="AH1125" s="63"/>
      <c r="AI1125" s="63"/>
      <c r="AJ1125" s="63"/>
      <c r="AK1125" s="63"/>
      <c r="AL1125" s="63"/>
      <c r="AM1125" s="63"/>
      <c r="AN1125" s="63"/>
      <c r="AO1125" s="63"/>
      <c r="AP1125" s="63"/>
      <c r="AQ1125" s="63"/>
      <c r="AR1125" s="63"/>
      <c r="AS1125" s="63"/>
      <c r="AT1125" s="63"/>
      <c r="AU1125" s="63"/>
      <c r="AV1125" s="63"/>
      <c r="AW1125" s="63"/>
      <c r="AX1125" s="63"/>
      <c r="AY1125" s="63"/>
      <c r="AZ1125" s="63"/>
      <c r="BA1125" s="63"/>
      <c r="BB1125" s="63"/>
      <c r="BC1125" s="63"/>
      <c r="BD1125" s="63"/>
      <c r="BE1125" s="63"/>
      <c r="BF1125" s="63"/>
      <c r="BG1125" s="63"/>
      <c r="BH1125" s="63"/>
      <c r="BI1125" s="63"/>
      <c r="BJ1125" s="63"/>
      <c r="BK1125" s="63"/>
      <c r="BL1125" s="63"/>
    </row>
    <row r="1126" spans="1:64" ht="15.75" customHeight="1" x14ac:dyDescent="0.2">
      <c r="A1126" s="63"/>
      <c r="B1126" s="63"/>
      <c r="C1126" s="63"/>
      <c r="D1126" s="63"/>
      <c r="E1126" s="63"/>
      <c r="F1126" s="63"/>
      <c r="G1126" s="63"/>
      <c r="H1126" s="63"/>
      <c r="I1126" s="63"/>
      <c r="J1126" s="63"/>
      <c r="K1126" s="63"/>
      <c r="L1126" s="63"/>
      <c r="M1126" s="63"/>
      <c r="N1126" s="63"/>
      <c r="O1126" s="63"/>
      <c r="P1126" s="63"/>
      <c r="Q1126" s="63"/>
      <c r="R1126" s="63"/>
      <c r="S1126" s="63"/>
      <c r="T1126" s="63"/>
      <c r="U1126" s="63"/>
      <c r="V1126" s="63"/>
      <c r="W1126" s="63"/>
      <c r="X1126" s="63"/>
      <c r="Y1126" s="63"/>
      <c r="Z1126" s="63"/>
      <c r="AA1126" s="63"/>
      <c r="AB1126" s="63"/>
      <c r="AC1126" s="63"/>
      <c r="AD1126" s="63"/>
      <c r="AE1126" s="63"/>
      <c r="AF1126" s="63"/>
      <c r="AG1126" s="63"/>
      <c r="AH1126" s="63"/>
      <c r="AI1126" s="63"/>
      <c r="AJ1126" s="63"/>
      <c r="AK1126" s="63"/>
      <c r="AL1126" s="63"/>
      <c r="AM1126" s="63"/>
      <c r="AN1126" s="63"/>
      <c r="AO1126" s="63"/>
      <c r="AP1126" s="63"/>
      <c r="AQ1126" s="63"/>
      <c r="AR1126" s="63"/>
      <c r="AS1126" s="63"/>
      <c r="AT1126" s="63"/>
      <c r="AU1126" s="63"/>
      <c r="AV1126" s="63"/>
      <c r="AW1126" s="63"/>
      <c r="AX1126" s="63"/>
      <c r="AY1126" s="63"/>
      <c r="AZ1126" s="63"/>
      <c r="BA1126" s="63"/>
      <c r="BB1126" s="63"/>
      <c r="BC1126" s="63"/>
      <c r="BD1126" s="63"/>
      <c r="BE1126" s="63"/>
      <c r="BF1126" s="63"/>
      <c r="BG1126" s="63"/>
      <c r="BH1126" s="63"/>
      <c r="BI1126" s="63"/>
      <c r="BJ1126" s="63"/>
      <c r="BK1126" s="63"/>
      <c r="BL1126" s="63"/>
    </row>
    <row r="1127" spans="1:64" ht="15.75" customHeight="1" x14ac:dyDescent="0.2">
      <c r="A1127" s="63"/>
      <c r="B1127" s="63"/>
      <c r="C1127" s="63"/>
      <c r="D1127" s="63"/>
      <c r="E1127" s="63"/>
      <c r="F1127" s="63"/>
      <c r="G1127" s="63"/>
      <c r="H1127" s="63"/>
      <c r="I1127" s="63"/>
      <c r="J1127" s="63"/>
      <c r="K1127" s="63"/>
      <c r="L1127" s="63"/>
      <c r="M1127" s="63"/>
      <c r="N1127" s="63"/>
      <c r="O1127" s="63"/>
      <c r="P1127" s="63"/>
      <c r="Q1127" s="63"/>
      <c r="R1127" s="63"/>
      <c r="S1127" s="63"/>
      <c r="T1127" s="63"/>
      <c r="U1127" s="63"/>
      <c r="V1127" s="63"/>
      <c r="W1127" s="63"/>
      <c r="X1127" s="63"/>
      <c r="Y1127" s="63"/>
      <c r="Z1127" s="63"/>
      <c r="AA1127" s="63"/>
      <c r="AB1127" s="63"/>
      <c r="AC1127" s="63"/>
      <c r="AD1127" s="63"/>
      <c r="AE1127" s="63"/>
      <c r="AF1127" s="63"/>
      <c r="AG1127" s="63"/>
      <c r="AH1127" s="63"/>
      <c r="AI1127" s="63"/>
      <c r="AJ1127" s="63"/>
      <c r="AK1127" s="63"/>
      <c r="AL1127" s="63"/>
      <c r="AM1127" s="63"/>
      <c r="AN1127" s="63"/>
      <c r="AO1127" s="63"/>
      <c r="AP1127" s="63"/>
      <c r="AQ1127" s="63"/>
      <c r="AR1127" s="63"/>
      <c r="AS1127" s="63"/>
      <c r="AT1127" s="63"/>
      <c r="AU1127" s="63"/>
      <c r="AV1127" s="63"/>
      <c r="AW1127" s="63"/>
      <c r="AX1127" s="63"/>
      <c r="AY1127" s="63"/>
      <c r="AZ1127" s="63"/>
      <c r="BA1127" s="63"/>
      <c r="BB1127" s="63"/>
      <c r="BC1127" s="63"/>
      <c r="BD1127" s="63"/>
      <c r="BE1127" s="63"/>
      <c r="BF1127" s="63"/>
      <c r="BG1127" s="63"/>
      <c r="BH1127" s="63"/>
      <c r="BI1127" s="63"/>
      <c r="BJ1127" s="63"/>
      <c r="BK1127" s="63"/>
      <c r="BL1127" s="63"/>
    </row>
    <row r="1128" spans="1:64" ht="15.75" customHeight="1" x14ac:dyDescent="0.2">
      <c r="A1128" s="63"/>
      <c r="B1128" s="63"/>
      <c r="C1128" s="63"/>
      <c r="D1128" s="63"/>
      <c r="E1128" s="63"/>
      <c r="F1128" s="63"/>
      <c r="G1128" s="63"/>
      <c r="H1128" s="63"/>
      <c r="I1128" s="63"/>
      <c r="J1128" s="63"/>
      <c r="K1128" s="63"/>
      <c r="L1128" s="63"/>
      <c r="M1128" s="63"/>
      <c r="N1128" s="63"/>
      <c r="O1128" s="63"/>
      <c r="P1128" s="63"/>
      <c r="Q1128" s="63"/>
      <c r="R1128" s="63"/>
      <c r="S1128" s="63"/>
      <c r="T1128" s="63"/>
      <c r="U1128" s="63"/>
      <c r="V1128" s="63"/>
      <c r="W1128" s="63"/>
      <c r="X1128" s="63"/>
      <c r="Y1128" s="63"/>
      <c r="Z1128" s="63"/>
      <c r="AA1128" s="63"/>
      <c r="AB1128" s="63"/>
      <c r="AC1128" s="63"/>
      <c r="AD1128" s="63"/>
      <c r="AE1128" s="63"/>
      <c r="AF1128" s="63"/>
      <c r="AG1128" s="63"/>
      <c r="AH1128" s="63"/>
      <c r="AI1128" s="63"/>
      <c r="AJ1128" s="63"/>
      <c r="AK1128" s="63"/>
      <c r="AL1128" s="63"/>
      <c r="AM1128" s="63"/>
      <c r="AN1128" s="63"/>
      <c r="AO1128" s="63"/>
      <c r="AP1128" s="63"/>
      <c r="AQ1128" s="63"/>
      <c r="AR1128" s="63"/>
      <c r="AS1128" s="63"/>
      <c r="AT1128" s="63"/>
      <c r="AU1128" s="63"/>
      <c r="AV1128" s="63"/>
      <c r="AW1128" s="63"/>
      <c r="AX1128" s="63"/>
      <c r="AY1128" s="63"/>
      <c r="AZ1128" s="63"/>
      <c r="BA1128" s="63"/>
      <c r="BB1128" s="63"/>
      <c r="BC1128" s="63"/>
      <c r="BD1128" s="63"/>
      <c r="BE1128" s="63"/>
      <c r="BF1128" s="63"/>
      <c r="BG1128" s="63"/>
      <c r="BH1128" s="63"/>
      <c r="BI1128" s="63"/>
      <c r="BJ1128" s="63"/>
      <c r="BK1128" s="63"/>
      <c r="BL1128" s="63"/>
    </row>
    <row r="1129" spans="1:64" ht="15.75" customHeight="1" x14ac:dyDescent="0.2">
      <c r="A1129" s="63"/>
      <c r="B1129" s="63"/>
      <c r="C1129" s="63"/>
      <c r="D1129" s="63"/>
      <c r="E1129" s="63"/>
      <c r="F1129" s="63"/>
      <c r="G1129" s="63"/>
      <c r="H1129" s="63"/>
      <c r="I1129" s="63"/>
      <c r="J1129" s="63"/>
      <c r="K1129" s="63"/>
      <c r="L1129" s="63"/>
      <c r="M1129" s="63"/>
      <c r="N1129" s="63"/>
      <c r="O1129" s="63"/>
      <c r="P1129" s="63"/>
      <c r="Q1129" s="63"/>
      <c r="R1129" s="63"/>
      <c r="S1129" s="63"/>
      <c r="T1129" s="63"/>
      <c r="U1129" s="63"/>
      <c r="V1129" s="63"/>
      <c r="W1129" s="63"/>
      <c r="X1129" s="63"/>
      <c r="Y1129" s="63"/>
      <c r="Z1129" s="63"/>
      <c r="AA1129" s="63"/>
      <c r="AB1129" s="63"/>
      <c r="AC1129" s="63"/>
      <c r="AD1129" s="63"/>
      <c r="AE1129" s="63"/>
      <c r="AF1129" s="63"/>
      <c r="AG1129" s="63"/>
      <c r="AH1129" s="63"/>
      <c r="AI1129" s="63"/>
      <c r="AJ1129" s="63"/>
      <c r="AK1129" s="63"/>
      <c r="AL1129" s="63"/>
      <c r="AM1129" s="63"/>
      <c r="AN1129" s="63"/>
      <c r="AO1129" s="63"/>
      <c r="AP1129" s="63"/>
      <c r="AQ1129" s="63"/>
      <c r="AR1129" s="63"/>
      <c r="AS1129" s="63"/>
      <c r="AT1129" s="63"/>
      <c r="AU1129" s="63"/>
      <c r="AV1129" s="63"/>
      <c r="AW1129" s="63"/>
      <c r="AX1129" s="63"/>
      <c r="AY1129" s="63"/>
      <c r="AZ1129" s="63"/>
      <c r="BA1129" s="63"/>
      <c r="BB1129" s="63"/>
      <c r="BC1129" s="63"/>
      <c r="BD1129" s="63"/>
      <c r="BE1129" s="63"/>
      <c r="BF1129" s="63"/>
      <c r="BG1129" s="63"/>
      <c r="BH1129" s="63"/>
      <c r="BI1129" s="63"/>
      <c r="BJ1129" s="63"/>
      <c r="BK1129" s="63"/>
      <c r="BL1129" s="63"/>
    </row>
    <row r="1130" spans="1:64" ht="15.75" customHeight="1" x14ac:dyDescent="0.2">
      <c r="A1130" s="63"/>
      <c r="B1130" s="63"/>
      <c r="C1130" s="63"/>
      <c r="D1130" s="63"/>
      <c r="E1130" s="63"/>
      <c r="F1130" s="63"/>
      <c r="G1130" s="63"/>
      <c r="H1130" s="63"/>
      <c r="I1130" s="63"/>
      <c r="J1130" s="63"/>
      <c r="K1130" s="63"/>
      <c r="L1130" s="63"/>
      <c r="M1130" s="63"/>
      <c r="N1130" s="63"/>
      <c r="O1130" s="63"/>
      <c r="P1130" s="63"/>
      <c r="Q1130" s="63"/>
      <c r="R1130" s="63"/>
      <c r="S1130" s="63"/>
      <c r="T1130" s="63"/>
      <c r="U1130" s="63"/>
      <c r="V1130" s="63"/>
      <c r="W1130" s="63"/>
      <c r="X1130" s="63"/>
      <c r="Y1130" s="63"/>
      <c r="Z1130" s="63"/>
      <c r="AA1130" s="63"/>
      <c r="AB1130" s="63"/>
      <c r="AC1130" s="63"/>
      <c r="AD1130" s="63"/>
      <c r="AE1130" s="63"/>
      <c r="AF1130" s="63"/>
      <c r="AG1130" s="63"/>
      <c r="AH1130" s="63"/>
      <c r="AI1130" s="63"/>
      <c r="AJ1130" s="63"/>
      <c r="AK1130" s="63"/>
      <c r="AL1130" s="63"/>
      <c r="AM1130" s="63"/>
      <c r="AN1130" s="63"/>
      <c r="AO1130" s="63"/>
      <c r="AP1130" s="63"/>
      <c r="AQ1130" s="63"/>
      <c r="AR1130" s="63"/>
      <c r="AS1130" s="63"/>
      <c r="AT1130" s="63"/>
      <c r="AU1130" s="63"/>
      <c r="AV1130" s="63"/>
      <c r="AW1130" s="63"/>
      <c r="AX1130" s="63"/>
      <c r="AY1130" s="63"/>
      <c r="AZ1130" s="63"/>
      <c r="BA1130" s="63"/>
      <c r="BB1130" s="63"/>
      <c r="BC1130" s="63"/>
      <c r="BD1130" s="63"/>
      <c r="BE1130" s="63"/>
      <c r="BF1130" s="63"/>
      <c r="BG1130" s="63"/>
      <c r="BH1130" s="63"/>
      <c r="BI1130" s="63"/>
      <c r="BJ1130" s="63"/>
      <c r="BK1130" s="63"/>
      <c r="BL1130" s="63"/>
    </row>
    <row r="1131" spans="1:64" ht="15.75" customHeight="1" x14ac:dyDescent="0.2">
      <c r="A1131" s="63"/>
      <c r="B1131" s="63"/>
      <c r="C1131" s="63"/>
      <c r="D1131" s="63"/>
      <c r="E1131" s="63"/>
      <c r="F1131" s="63"/>
      <c r="G1131" s="63"/>
      <c r="H1131" s="63"/>
      <c r="I1131" s="63"/>
      <c r="J1131" s="63"/>
      <c r="K1131" s="63"/>
      <c r="L1131" s="63"/>
      <c r="M1131" s="63"/>
      <c r="N1131" s="63"/>
      <c r="O1131" s="63"/>
      <c r="P1131" s="63"/>
      <c r="Q1131" s="63"/>
      <c r="R1131" s="63"/>
      <c r="S1131" s="63"/>
      <c r="T1131" s="63"/>
      <c r="U1131" s="63"/>
      <c r="V1131" s="63"/>
      <c r="W1131" s="63"/>
      <c r="X1131" s="63"/>
      <c r="Y1131" s="63"/>
      <c r="Z1131" s="63"/>
      <c r="AA1131" s="63"/>
      <c r="AB1131" s="63"/>
      <c r="AC1131" s="63"/>
      <c r="AD1131" s="63"/>
      <c r="AE1131" s="63"/>
      <c r="AF1131" s="63"/>
      <c r="AG1131" s="63"/>
      <c r="AH1131" s="63"/>
      <c r="AI1131" s="63"/>
      <c r="AJ1131" s="63"/>
      <c r="AK1131" s="63"/>
      <c r="AL1131" s="63"/>
      <c r="AM1131" s="63"/>
      <c r="AN1131" s="63"/>
      <c r="AO1131" s="63"/>
      <c r="AP1131" s="63"/>
      <c r="AQ1131" s="63"/>
      <c r="AR1131" s="63"/>
      <c r="AS1131" s="63"/>
      <c r="AT1131" s="63"/>
      <c r="AU1131" s="63"/>
      <c r="AV1131" s="63"/>
      <c r="AW1131" s="63"/>
      <c r="AX1131" s="63"/>
      <c r="AY1131" s="63"/>
      <c r="AZ1131" s="63"/>
      <c r="BA1131" s="63"/>
      <c r="BB1131" s="63"/>
      <c r="BC1131" s="63"/>
      <c r="BD1131" s="63"/>
      <c r="BE1131" s="63"/>
      <c r="BF1131" s="63"/>
      <c r="BG1131" s="63"/>
      <c r="BH1131" s="63"/>
      <c r="BI1131" s="63"/>
      <c r="BJ1131" s="63"/>
      <c r="BK1131" s="63"/>
      <c r="BL1131" s="63"/>
    </row>
    <row r="1132" spans="1:64" ht="15.75" customHeight="1" x14ac:dyDescent="0.2">
      <c r="A1132" s="63"/>
      <c r="B1132" s="63"/>
      <c r="C1132" s="63"/>
      <c r="D1132" s="63"/>
      <c r="E1132" s="63"/>
      <c r="F1132" s="63"/>
      <c r="G1132" s="63"/>
      <c r="H1132" s="63"/>
      <c r="I1132" s="63"/>
      <c r="J1132" s="63"/>
      <c r="K1132" s="63"/>
      <c r="L1132" s="63"/>
      <c r="M1132" s="63"/>
      <c r="N1132" s="63"/>
      <c r="O1132" s="63"/>
      <c r="P1132" s="63"/>
      <c r="Q1132" s="63"/>
      <c r="R1132" s="63"/>
      <c r="S1132" s="63"/>
      <c r="T1132" s="63"/>
      <c r="U1132" s="63"/>
      <c r="V1132" s="63"/>
      <c r="W1132" s="63"/>
      <c r="X1132" s="63"/>
      <c r="Y1132" s="63"/>
      <c r="Z1132" s="63"/>
      <c r="AA1132" s="63"/>
      <c r="AB1132" s="63"/>
      <c r="AC1132" s="63"/>
      <c r="AD1132" s="63"/>
      <c r="AE1132" s="63"/>
      <c r="AF1132" s="63"/>
      <c r="AG1132" s="63"/>
      <c r="AH1132" s="63"/>
      <c r="AI1132" s="63"/>
      <c r="AJ1132" s="63"/>
      <c r="AK1132" s="63"/>
      <c r="AL1132" s="63"/>
      <c r="AM1132" s="63"/>
      <c r="AN1132" s="63"/>
      <c r="AO1132" s="63"/>
      <c r="AP1132" s="63"/>
      <c r="AQ1132" s="63"/>
      <c r="AR1132" s="63"/>
      <c r="AS1132" s="63"/>
      <c r="AT1132" s="63"/>
      <c r="AU1132" s="63"/>
      <c r="AV1132" s="63"/>
      <c r="AW1132" s="63"/>
      <c r="AX1132" s="63"/>
      <c r="AY1132" s="63"/>
      <c r="AZ1132" s="63"/>
      <c r="BA1132" s="63"/>
      <c r="BB1132" s="63"/>
      <c r="BC1132" s="63"/>
      <c r="BD1132" s="63"/>
      <c r="BE1132" s="63"/>
      <c r="BF1132" s="63"/>
      <c r="BG1132" s="63"/>
      <c r="BH1132" s="63"/>
      <c r="BI1132" s="63"/>
      <c r="BJ1132" s="63"/>
      <c r="BK1132" s="63"/>
      <c r="BL1132" s="63"/>
    </row>
    <row r="1133" spans="1:64" ht="15.75" customHeight="1" x14ac:dyDescent="0.2">
      <c r="A1133" s="63"/>
      <c r="B1133" s="63"/>
      <c r="C1133" s="63"/>
      <c r="D1133" s="63"/>
      <c r="E1133" s="63"/>
      <c r="F1133" s="63"/>
      <c r="G1133" s="63"/>
      <c r="H1133" s="63"/>
      <c r="I1133" s="63"/>
      <c r="J1133" s="63"/>
      <c r="K1133" s="63"/>
      <c r="L1133" s="63"/>
      <c r="M1133" s="63"/>
      <c r="N1133" s="63"/>
      <c r="O1133" s="63"/>
      <c r="P1133" s="63"/>
      <c r="Q1133" s="63"/>
      <c r="R1133" s="63"/>
      <c r="S1133" s="63"/>
      <c r="T1133" s="63"/>
      <c r="U1133" s="63"/>
      <c r="V1133" s="63"/>
      <c r="W1133" s="63"/>
      <c r="X1133" s="63"/>
      <c r="Y1133" s="63"/>
      <c r="Z1133" s="63"/>
      <c r="AA1133" s="63"/>
      <c r="AB1133" s="63"/>
      <c r="AC1133" s="63"/>
      <c r="AD1133" s="63"/>
      <c r="AE1133" s="63"/>
      <c r="AF1133" s="63"/>
      <c r="AG1133" s="63"/>
      <c r="AH1133" s="63"/>
      <c r="AI1133" s="63"/>
      <c r="AJ1133" s="63"/>
      <c r="AK1133" s="63"/>
      <c r="AL1133" s="63"/>
      <c r="AM1133" s="63"/>
      <c r="AN1133" s="63"/>
      <c r="AO1133" s="63"/>
      <c r="AP1133" s="63"/>
      <c r="AQ1133" s="63"/>
      <c r="AR1133" s="63"/>
      <c r="AS1133" s="63"/>
      <c r="AT1133" s="63"/>
      <c r="AU1133" s="63"/>
      <c r="AV1133" s="63"/>
      <c r="AW1133" s="63"/>
      <c r="AX1133" s="63"/>
      <c r="AY1133" s="63"/>
      <c r="AZ1133" s="63"/>
      <c r="BA1133" s="63"/>
      <c r="BB1133" s="63"/>
      <c r="BC1133" s="63"/>
      <c r="BD1133" s="63"/>
      <c r="BE1133" s="63"/>
      <c r="BF1133" s="63"/>
      <c r="BG1133" s="63"/>
      <c r="BH1133" s="63"/>
      <c r="BI1133" s="63"/>
      <c r="BJ1133" s="63"/>
      <c r="BK1133" s="63"/>
      <c r="BL1133" s="63"/>
    </row>
    <row r="1134" spans="1:64" ht="15.75" customHeight="1" x14ac:dyDescent="0.2">
      <c r="A1134" s="63"/>
      <c r="B1134" s="63"/>
      <c r="C1134" s="63"/>
      <c r="D1134" s="63"/>
      <c r="E1134" s="63"/>
      <c r="F1134" s="63"/>
      <c r="G1134" s="63"/>
      <c r="H1134" s="63"/>
      <c r="I1134" s="63"/>
      <c r="J1134" s="63"/>
      <c r="K1134" s="63"/>
      <c r="L1134" s="63"/>
      <c r="M1134" s="63"/>
      <c r="N1134" s="63"/>
      <c r="O1134" s="63"/>
      <c r="P1134" s="63"/>
      <c r="Q1134" s="63"/>
      <c r="R1134" s="63"/>
      <c r="S1134" s="63"/>
      <c r="T1134" s="63"/>
      <c r="U1134" s="63"/>
      <c r="V1134" s="63"/>
      <c r="W1134" s="63"/>
      <c r="X1134" s="63"/>
      <c r="Y1134" s="63"/>
      <c r="Z1134" s="63"/>
      <c r="AA1134" s="63"/>
      <c r="AB1134" s="63"/>
      <c r="AC1134" s="63"/>
      <c r="AD1134" s="63"/>
      <c r="AE1134" s="63"/>
      <c r="AF1134" s="63"/>
      <c r="AG1134" s="63"/>
      <c r="AH1134" s="63"/>
      <c r="AI1134" s="63"/>
      <c r="AJ1134" s="63"/>
      <c r="AK1134" s="63"/>
      <c r="AL1134" s="63"/>
      <c r="AM1134" s="63"/>
      <c r="AN1134" s="63"/>
      <c r="AO1134" s="63"/>
      <c r="AP1134" s="63"/>
      <c r="AQ1134" s="63"/>
      <c r="AR1134" s="63"/>
      <c r="AS1134" s="63"/>
      <c r="AT1134" s="63"/>
      <c r="AU1134" s="63"/>
      <c r="AV1134" s="63"/>
      <c r="AW1134" s="63"/>
      <c r="AX1134" s="63"/>
      <c r="AY1134" s="63"/>
      <c r="AZ1134" s="63"/>
      <c r="BA1134" s="63"/>
      <c r="BB1134" s="63"/>
      <c r="BC1134" s="63"/>
      <c r="BD1134" s="63"/>
      <c r="BE1134" s="63"/>
      <c r="BF1134" s="63"/>
      <c r="BG1134" s="63"/>
      <c r="BH1134" s="63"/>
      <c r="BI1134" s="63"/>
      <c r="BJ1134" s="63"/>
      <c r="BK1134" s="63"/>
      <c r="BL1134" s="63"/>
    </row>
    <row r="1135" spans="1:64" ht="15.75" customHeight="1" x14ac:dyDescent="0.2">
      <c r="A1135" s="63"/>
      <c r="B1135" s="63"/>
      <c r="C1135" s="63"/>
      <c r="D1135" s="63"/>
      <c r="E1135" s="63"/>
      <c r="F1135" s="63"/>
      <c r="G1135" s="63"/>
      <c r="H1135" s="63"/>
      <c r="I1135" s="63"/>
      <c r="J1135" s="63"/>
      <c r="K1135" s="63"/>
      <c r="L1135" s="63"/>
      <c r="M1135" s="63"/>
      <c r="N1135" s="63"/>
      <c r="O1135" s="63"/>
      <c r="P1135" s="63"/>
      <c r="Q1135" s="63"/>
      <c r="R1135" s="63"/>
      <c r="S1135" s="63"/>
      <c r="T1135" s="63"/>
      <c r="U1135" s="63"/>
      <c r="V1135" s="63"/>
      <c r="W1135" s="63"/>
      <c r="X1135" s="63"/>
      <c r="Y1135" s="63"/>
      <c r="Z1135" s="63"/>
      <c r="AA1135" s="63"/>
      <c r="AB1135" s="63"/>
      <c r="AC1135" s="63"/>
      <c r="AD1135" s="63"/>
      <c r="AE1135" s="63"/>
      <c r="AF1135" s="63"/>
      <c r="AG1135" s="63"/>
      <c r="AH1135" s="63"/>
      <c r="AI1135" s="63"/>
      <c r="AJ1135" s="63"/>
      <c r="AK1135" s="63"/>
      <c r="AL1135" s="63"/>
      <c r="AM1135" s="63"/>
      <c r="AN1135" s="63"/>
      <c r="AO1135" s="63"/>
      <c r="AP1135" s="63"/>
      <c r="AQ1135" s="63"/>
      <c r="AR1135" s="63"/>
      <c r="AS1135" s="63"/>
      <c r="AT1135" s="63"/>
      <c r="AU1135" s="63"/>
      <c r="AV1135" s="63"/>
      <c r="AW1135" s="63"/>
      <c r="AX1135" s="63"/>
      <c r="AY1135" s="63"/>
      <c r="AZ1135" s="63"/>
      <c r="BA1135" s="63"/>
      <c r="BB1135" s="63"/>
      <c r="BC1135" s="63"/>
      <c r="BD1135" s="63"/>
      <c r="BE1135" s="63"/>
      <c r="BF1135" s="63"/>
      <c r="BG1135" s="63"/>
      <c r="BH1135" s="63"/>
      <c r="BI1135" s="63"/>
      <c r="BJ1135" s="63"/>
      <c r="BK1135" s="63"/>
      <c r="BL1135" s="63"/>
    </row>
    <row r="1136" spans="1:64" ht="15.75" customHeight="1" x14ac:dyDescent="0.2">
      <c r="A1136" s="63"/>
      <c r="B1136" s="63"/>
      <c r="C1136" s="63"/>
      <c r="D1136" s="63"/>
      <c r="E1136" s="63"/>
      <c r="F1136" s="63"/>
      <c r="G1136" s="63"/>
      <c r="H1136" s="63"/>
      <c r="I1136" s="63"/>
      <c r="J1136" s="63"/>
      <c r="K1136" s="63"/>
      <c r="L1136" s="63"/>
      <c r="M1136" s="63"/>
      <c r="N1136" s="63"/>
      <c r="O1136" s="63"/>
      <c r="P1136" s="63"/>
      <c r="Q1136" s="63"/>
      <c r="R1136" s="63"/>
      <c r="S1136" s="63"/>
      <c r="T1136" s="63"/>
      <c r="U1136" s="63"/>
      <c r="V1136" s="63"/>
      <c r="W1136" s="63"/>
      <c r="X1136" s="63"/>
      <c r="Y1136" s="63"/>
      <c r="Z1136" s="63"/>
      <c r="AA1136" s="63"/>
      <c r="AB1136" s="63"/>
      <c r="AC1136" s="63"/>
      <c r="AD1136" s="63"/>
      <c r="AE1136" s="63"/>
      <c r="AF1136" s="63"/>
      <c r="AG1136" s="63"/>
      <c r="AH1136" s="63"/>
      <c r="AI1136" s="63"/>
      <c r="AJ1136" s="63"/>
      <c r="AK1136" s="63"/>
      <c r="AL1136" s="63"/>
      <c r="AM1136" s="63"/>
      <c r="AN1136" s="63"/>
      <c r="AO1136" s="63"/>
      <c r="AP1136" s="63"/>
      <c r="AQ1136" s="63"/>
      <c r="AR1136" s="63"/>
      <c r="AS1136" s="63"/>
      <c r="AT1136" s="63"/>
      <c r="AU1136" s="63"/>
      <c r="AV1136" s="63"/>
      <c r="AW1136" s="63"/>
      <c r="AX1136" s="63"/>
      <c r="AY1136" s="63"/>
      <c r="AZ1136" s="63"/>
      <c r="BA1136" s="63"/>
      <c r="BB1136" s="63"/>
      <c r="BC1136" s="63"/>
      <c r="BD1136" s="63"/>
      <c r="BE1136" s="63"/>
      <c r="BF1136" s="63"/>
      <c r="BG1136" s="63"/>
      <c r="BH1136" s="63"/>
      <c r="BI1136" s="63"/>
      <c r="BJ1136" s="63"/>
      <c r="BK1136" s="63"/>
      <c r="BL1136" s="63"/>
    </row>
    <row r="1137" spans="1:64" ht="15.75" customHeight="1" x14ac:dyDescent="0.2">
      <c r="A1137" s="63"/>
      <c r="B1137" s="63"/>
      <c r="C1137" s="63"/>
      <c r="D1137" s="63"/>
      <c r="E1137" s="63"/>
      <c r="F1137" s="63"/>
      <c r="G1137" s="63"/>
      <c r="H1137" s="63"/>
      <c r="I1137" s="63"/>
      <c r="J1137" s="63"/>
      <c r="K1137" s="63"/>
      <c r="L1137" s="63"/>
      <c r="M1137" s="63"/>
      <c r="N1137" s="63"/>
      <c r="O1137" s="63"/>
      <c r="P1137" s="63"/>
      <c r="Q1137" s="63"/>
      <c r="R1137" s="63"/>
      <c r="S1137" s="63"/>
      <c r="T1137" s="63"/>
      <c r="U1137" s="63"/>
      <c r="V1137" s="63"/>
      <c r="W1137" s="63"/>
      <c r="X1137" s="63"/>
      <c r="Y1137" s="63"/>
      <c r="Z1137" s="63"/>
      <c r="AA1137" s="63"/>
      <c r="AB1137" s="63"/>
      <c r="AC1137" s="63"/>
      <c r="AD1137" s="63"/>
      <c r="AE1137" s="63"/>
      <c r="AF1137" s="63"/>
      <c r="AG1137" s="63"/>
      <c r="AH1137" s="63"/>
      <c r="AI1137" s="63"/>
      <c r="AJ1137" s="63"/>
      <c r="AK1137" s="63"/>
      <c r="AL1137" s="63"/>
      <c r="AM1137" s="63"/>
      <c r="AN1137" s="63"/>
      <c r="AO1137" s="63"/>
      <c r="AP1137" s="63"/>
      <c r="AQ1137" s="63"/>
      <c r="AR1137" s="63"/>
      <c r="AS1137" s="63"/>
      <c r="AT1137" s="63"/>
      <c r="AU1137" s="63"/>
      <c r="AV1137" s="63"/>
      <c r="AW1137" s="63"/>
      <c r="AX1137" s="63"/>
      <c r="AY1137" s="63"/>
      <c r="AZ1137" s="63"/>
      <c r="BA1137" s="63"/>
      <c r="BB1137" s="63"/>
      <c r="BC1137" s="63"/>
      <c r="BD1137" s="63"/>
      <c r="BE1137" s="63"/>
      <c r="BF1137" s="63"/>
      <c r="BG1137" s="63"/>
      <c r="BH1137" s="63"/>
      <c r="BI1137" s="63"/>
      <c r="BJ1137" s="63"/>
      <c r="BK1137" s="63"/>
      <c r="BL1137" s="63"/>
    </row>
    <row r="1138" spans="1:64" ht="15.75" customHeight="1" x14ac:dyDescent="0.2">
      <c r="A1138" s="63"/>
      <c r="B1138" s="63"/>
      <c r="C1138" s="63"/>
      <c r="D1138" s="63"/>
      <c r="E1138" s="63"/>
      <c r="F1138" s="63"/>
      <c r="G1138" s="63"/>
      <c r="H1138" s="63"/>
      <c r="I1138" s="63"/>
      <c r="J1138" s="63"/>
      <c r="K1138" s="63"/>
      <c r="L1138" s="63"/>
      <c r="M1138" s="63"/>
      <c r="N1138" s="63"/>
      <c r="O1138" s="63"/>
      <c r="P1138" s="63"/>
      <c r="Q1138" s="63"/>
      <c r="R1138" s="63"/>
      <c r="S1138" s="63"/>
      <c r="T1138" s="63"/>
      <c r="U1138" s="63"/>
      <c r="V1138" s="63"/>
      <c r="W1138" s="63"/>
      <c r="X1138" s="63"/>
      <c r="Y1138" s="63"/>
      <c r="Z1138" s="63"/>
      <c r="AA1138" s="63"/>
      <c r="AB1138" s="63"/>
      <c r="AC1138" s="63"/>
      <c r="AD1138" s="63"/>
      <c r="AE1138" s="63"/>
      <c r="AF1138" s="63"/>
      <c r="AG1138" s="63"/>
      <c r="AH1138" s="63"/>
      <c r="AI1138" s="63"/>
      <c r="AJ1138" s="63"/>
      <c r="AK1138" s="63"/>
      <c r="AL1138" s="63"/>
      <c r="AM1138" s="63"/>
      <c r="AN1138" s="63"/>
      <c r="AO1138" s="63"/>
      <c r="AP1138" s="63"/>
      <c r="AQ1138" s="63"/>
      <c r="AR1138" s="63"/>
      <c r="AS1138" s="63"/>
      <c r="AT1138" s="63"/>
      <c r="AU1138" s="63"/>
      <c r="AV1138" s="63"/>
      <c r="AW1138" s="63"/>
      <c r="AX1138" s="63"/>
      <c r="AY1138" s="63"/>
      <c r="AZ1138" s="63"/>
      <c r="BA1138" s="63"/>
      <c r="BB1138" s="63"/>
      <c r="BC1138" s="63"/>
      <c r="BD1138" s="63"/>
      <c r="BE1138" s="63"/>
      <c r="BF1138" s="63"/>
      <c r="BG1138" s="63"/>
      <c r="BH1138" s="63"/>
      <c r="BI1138" s="63"/>
      <c r="BJ1138" s="63"/>
      <c r="BK1138" s="63"/>
      <c r="BL1138" s="63"/>
    </row>
    <row r="1139" spans="1:64" ht="15.75" customHeight="1" x14ac:dyDescent="0.2">
      <c r="A1139" s="63"/>
      <c r="B1139" s="63"/>
      <c r="C1139" s="63"/>
      <c r="D1139" s="63"/>
      <c r="E1139" s="63"/>
      <c r="F1139" s="63"/>
      <c r="G1139" s="63"/>
      <c r="H1139" s="63"/>
      <c r="I1139" s="63"/>
      <c r="J1139" s="63"/>
      <c r="K1139" s="63"/>
      <c r="L1139" s="63"/>
      <c r="M1139" s="63"/>
      <c r="N1139" s="63"/>
      <c r="O1139" s="63"/>
      <c r="P1139" s="63"/>
      <c r="Q1139" s="63"/>
      <c r="R1139" s="63"/>
      <c r="S1139" s="63"/>
      <c r="T1139" s="63"/>
      <c r="U1139" s="63"/>
      <c r="V1139" s="63"/>
      <c r="W1139" s="63"/>
      <c r="X1139" s="63"/>
      <c r="Y1139" s="63"/>
      <c r="Z1139" s="63"/>
      <c r="AA1139" s="63"/>
      <c r="AB1139" s="63"/>
      <c r="AC1139" s="63"/>
      <c r="AD1139" s="63"/>
      <c r="AE1139" s="63"/>
      <c r="AF1139" s="63"/>
      <c r="AG1139" s="63"/>
      <c r="AH1139" s="63"/>
      <c r="AI1139" s="63"/>
      <c r="AJ1139" s="63"/>
      <c r="AK1139" s="63"/>
      <c r="AL1139" s="63"/>
      <c r="AM1139" s="63"/>
      <c r="AN1139" s="63"/>
      <c r="AO1139" s="63"/>
      <c r="AP1139" s="63"/>
      <c r="AQ1139" s="63"/>
      <c r="AR1139" s="63"/>
      <c r="AS1139" s="63"/>
      <c r="AT1139" s="63"/>
      <c r="AU1139" s="63"/>
      <c r="AV1139" s="63"/>
      <c r="AW1139" s="63"/>
      <c r="AX1139" s="63"/>
      <c r="AY1139" s="63"/>
      <c r="AZ1139" s="63"/>
      <c r="BA1139" s="63"/>
      <c r="BB1139" s="63"/>
      <c r="BC1139" s="63"/>
      <c r="BD1139" s="63"/>
      <c r="BE1139" s="63"/>
      <c r="BF1139" s="63"/>
      <c r="BG1139" s="63"/>
      <c r="BH1139" s="63"/>
      <c r="BI1139" s="63"/>
      <c r="BJ1139" s="63"/>
      <c r="BK1139" s="63"/>
      <c r="BL1139" s="63"/>
    </row>
    <row r="1140" spans="1:64" ht="15.75" customHeight="1" x14ac:dyDescent="0.2">
      <c r="A1140" s="63"/>
      <c r="B1140" s="63"/>
      <c r="C1140" s="63"/>
      <c r="D1140" s="63"/>
      <c r="E1140" s="63"/>
      <c r="F1140" s="63"/>
      <c r="G1140" s="63"/>
      <c r="H1140" s="63"/>
      <c r="I1140" s="63"/>
      <c r="J1140" s="63"/>
      <c r="K1140" s="63"/>
      <c r="L1140" s="63"/>
      <c r="M1140" s="63"/>
      <c r="N1140" s="63"/>
      <c r="O1140" s="63"/>
      <c r="P1140" s="63"/>
      <c r="Q1140" s="63"/>
      <c r="R1140" s="63"/>
      <c r="S1140" s="63"/>
      <c r="T1140" s="63"/>
      <c r="U1140" s="63"/>
      <c r="V1140" s="63"/>
      <c r="W1140" s="63"/>
      <c r="X1140" s="63"/>
      <c r="Y1140" s="63"/>
      <c r="Z1140" s="63"/>
      <c r="AA1140" s="63"/>
      <c r="AB1140" s="63"/>
      <c r="AC1140" s="63"/>
      <c r="AD1140" s="63"/>
      <c r="AE1140" s="63"/>
      <c r="AF1140" s="63"/>
      <c r="AG1140" s="63"/>
      <c r="AH1140" s="63"/>
      <c r="AI1140" s="63"/>
      <c r="AJ1140" s="63"/>
      <c r="AK1140" s="63"/>
      <c r="AL1140" s="63"/>
      <c r="AM1140" s="63"/>
      <c r="AN1140" s="63"/>
      <c r="AO1140" s="63"/>
      <c r="AP1140" s="63"/>
      <c r="AQ1140" s="63"/>
      <c r="AR1140" s="63"/>
      <c r="AS1140" s="63"/>
      <c r="AT1140" s="63"/>
      <c r="AU1140" s="63"/>
      <c r="AV1140" s="63"/>
      <c r="AW1140" s="63"/>
      <c r="AX1140" s="63"/>
      <c r="AY1140" s="63"/>
      <c r="AZ1140" s="63"/>
      <c r="BA1140" s="63"/>
      <c r="BB1140" s="63"/>
      <c r="BC1140" s="63"/>
      <c r="BD1140" s="63"/>
      <c r="BE1140" s="63"/>
      <c r="BF1140" s="63"/>
      <c r="BG1140" s="63"/>
      <c r="BH1140" s="63"/>
      <c r="BI1140" s="63"/>
      <c r="BJ1140" s="63"/>
      <c r="BK1140" s="63"/>
      <c r="BL1140" s="63"/>
    </row>
    <row r="1141" spans="1:64" ht="15.75" customHeight="1" x14ac:dyDescent="0.2">
      <c r="A1141" s="63"/>
      <c r="B1141" s="63"/>
      <c r="C1141" s="63"/>
      <c r="D1141" s="63"/>
      <c r="E1141" s="63"/>
      <c r="F1141" s="63"/>
      <c r="G1141" s="63"/>
      <c r="H1141" s="63"/>
      <c r="I1141" s="63"/>
      <c r="J1141" s="63"/>
      <c r="K1141" s="63"/>
      <c r="L1141" s="63"/>
      <c r="M1141" s="63"/>
      <c r="N1141" s="63"/>
      <c r="O1141" s="63"/>
      <c r="P1141" s="63"/>
      <c r="Q1141" s="63"/>
      <c r="R1141" s="63"/>
      <c r="S1141" s="63"/>
      <c r="T1141" s="63"/>
      <c r="U1141" s="63"/>
      <c r="V1141" s="63"/>
      <c r="W1141" s="63"/>
      <c r="X1141" s="63"/>
      <c r="Y1141" s="63"/>
      <c r="Z1141" s="63"/>
      <c r="AA1141" s="63"/>
      <c r="AB1141" s="63"/>
      <c r="AC1141" s="63"/>
      <c r="AD1141" s="63"/>
      <c r="AE1141" s="63"/>
      <c r="AF1141" s="63"/>
      <c r="AG1141" s="63"/>
      <c r="AH1141" s="63"/>
      <c r="AI1141" s="63"/>
      <c r="AJ1141" s="63"/>
      <c r="AK1141" s="63"/>
      <c r="AL1141" s="63"/>
      <c r="AM1141" s="63"/>
      <c r="AN1141" s="63"/>
      <c r="AO1141" s="63"/>
      <c r="AP1141" s="63"/>
      <c r="AQ1141" s="63"/>
      <c r="AR1141" s="63"/>
      <c r="AS1141" s="63"/>
      <c r="AT1141" s="63"/>
      <c r="AU1141" s="63"/>
      <c r="AV1141" s="63"/>
      <c r="AW1141" s="63"/>
      <c r="AX1141" s="63"/>
      <c r="AY1141" s="63"/>
      <c r="AZ1141" s="63"/>
      <c r="BA1141" s="63"/>
      <c r="BB1141" s="63"/>
      <c r="BC1141" s="63"/>
      <c r="BD1141" s="63"/>
      <c r="BE1141" s="63"/>
      <c r="BF1141" s="63"/>
      <c r="BG1141" s="63"/>
      <c r="BH1141" s="63"/>
      <c r="BI1141" s="63"/>
      <c r="BJ1141" s="63"/>
      <c r="BK1141" s="63"/>
      <c r="BL1141" s="63"/>
    </row>
    <row r="1142" spans="1:64" ht="15.75" customHeight="1" x14ac:dyDescent="0.2">
      <c r="A1142" s="63"/>
      <c r="B1142" s="63"/>
      <c r="C1142" s="63"/>
      <c r="D1142" s="63"/>
      <c r="E1142" s="63"/>
      <c r="F1142" s="63"/>
      <c r="G1142" s="63"/>
      <c r="H1142" s="63"/>
      <c r="I1142" s="63"/>
      <c r="J1142" s="63"/>
      <c r="K1142" s="63"/>
      <c r="L1142" s="63"/>
      <c r="M1142" s="63"/>
      <c r="N1142" s="63"/>
      <c r="O1142" s="63"/>
      <c r="P1142" s="63"/>
      <c r="Q1142" s="63"/>
      <c r="R1142" s="63"/>
      <c r="S1142" s="63"/>
      <c r="T1142" s="63"/>
      <c r="U1142" s="63"/>
      <c r="V1142" s="63"/>
      <c r="W1142" s="63"/>
      <c r="X1142" s="63"/>
      <c r="Y1142" s="63"/>
      <c r="Z1142" s="63"/>
      <c r="AA1142" s="63"/>
      <c r="AB1142" s="63"/>
      <c r="AC1142" s="63"/>
      <c r="AD1142" s="63"/>
      <c r="AE1142" s="63"/>
      <c r="AF1142" s="63"/>
      <c r="AG1142" s="63"/>
      <c r="AH1142" s="63"/>
      <c r="AI1142" s="63"/>
      <c r="AJ1142" s="63"/>
      <c r="AK1142" s="63"/>
      <c r="AL1142" s="63"/>
      <c r="AM1142" s="63"/>
      <c r="AN1142" s="63"/>
      <c r="AO1142" s="63"/>
      <c r="AP1142" s="63"/>
      <c r="AQ1142" s="63"/>
      <c r="AR1142" s="63"/>
      <c r="AS1142" s="63"/>
      <c r="AT1142" s="63"/>
      <c r="AU1142" s="63"/>
      <c r="AV1142" s="63"/>
      <c r="AW1142" s="63"/>
      <c r="AX1142" s="63"/>
      <c r="AY1142" s="63"/>
      <c r="AZ1142" s="63"/>
      <c r="BA1142" s="63"/>
      <c r="BB1142" s="63"/>
      <c r="BC1142" s="63"/>
      <c r="BD1142" s="63"/>
      <c r="BE1142" s="63"/>
      <c r="BF1142" s="63"/>
      <c r="BG1142" s="63"/>
      <c r="BH1142" s="63"/>
      <c r="BI1142" s="63"/>
      <c r="BJ1142" s="63"/>
      <c r="BK1142" s="63"/>
      <c r="BL1142" s="63"/>
    </row>
    <row r="1143" spans="1:64" ht="15.75" customHeight="1" x14ac:dyDescent="0.2">
      <c r="A1143" s="63"/>
      <c r="B1143" s="63"/>
      <c r="C1143" s="63"/>
      <c r="D1143" s="63"/>
      <c r="E1143" s="63"/>
      <c r="F1143" s="63"/>
      <c r="G1143" s="63"/>
      <c r="H1143" s="63"/>
      <c r="I1143" s="63"/>
      <c r="J1143" s="63"/>
      <c r="K1143" s="63"/>
      <c r="L1143" s="63"/>
      <c r="M1143" s="63"/>
      <c r="N1143" s="63"/>
      <c r="O1143" s="63"/>
      <c r="P1143" s="63"/>
      <c r="Q1143" s="63"/>
      <c r="R1143" s="63"/>
      <c r="S1143" s="63"/>
      <c r="T1143" s="63"/>
      <c r="U1143" s="63"/>
      <c r="V1143" s="63"/>
      <c r="W1143" s="63"/>
      <c r="X1143" s="63"/>
      <c r="Y1143" s="63"/>
      <c r="Z1143" s="63"/>
      <c r="AA1143" s="63"/>
      <c r="AB1143" s="63"/>
      <c r="AC1143" s="63"/>
      <c r="AD1143" s="63"/>
      <c r="AE1143" s="63"/>
      <c r="AF1143" s="63"/>
      <c r="AG1143" s="63"/>
      <c r="AH1143" s="63"/>
      <c r="AI1143" s="63"/>
      <c r="AJ1143" s="63"/>
      <c r="AK1143" s="63"/>
      <c r="AL1143" s="63"/>
      <c r="AM1143" s="63"/>
      <c r="AN1143" s="63"/>
      <c r="AO1143" s="63"/>
      <c r="AP1143" s="63"/>
      <c r="AQ1143" s="63"/>
      <c r="AR1143" s="63"/>
      <c r="AS1143" s="63"/>
      <c r="AT1143" s="63"/>
      <c r="AU1143" s="63"/>
      <c r="AV1143" s="63"/>
      <c r="AW1143" s="63"/>
      <c r="AX1143" s="63"/>
      <c r="AY1143" s="63"/>
      <c r="AZ1143" s="63"/>
      <c r="BA1143" s="63"/>
      <c r="BB1143" s="63"/>
      <c r="BC1143" s="63"/>
      <c r="BD1143" s="63"/>
      <c r="BE1143" s="63"/>
      <c r="BF1143" s="63"/>
      <c r="BG1143" s="63"/>
      <c r="BH1143" s="63"/>
      <c r="BI1143" s="63"/>
      <c r="BJ1143" s="63"/>
      <c r="BK1143" s="63"/>
      <c r="BL1143" s="63"/>
    </row>
    <row r="1144" spans="1:64" ht="15.75" customHeight="1" x14ac:dyDescent="0.2">
      <c r="A1144" s="63"/>
      <c r="B1144" s="63"/>
      <c r="C1144" s="63"/>
      <c r="D1144" s="63"/>
      <c r="E1144" s="63"/>
      <c r="F1144" s="63"/>
      <c r="G1144" s="63"/>
      <c r="H1144" s="63"/>
      <c r="I1144" s="63"/>
      <c r="J1144" s="63"/>
      <c r="K1144" s="63"/>
      <c r="L1144" s="63"/>
      <c r="M1144" s="63"/>
      <c r="N1144" s="63"/>
      <c r="O1144" s="63"/>
      <c r="P1144" s="63"/>
      <c r="Q1144" s="63"/>
      <c r="R1144" s="63"/>
      <c r="S1144" s="63"/>
      <c r="T1144" s="63"/>
      <c r="U1144" s="63"/>
      <c r="V1144" s="63"/>
      <c r="W1144" s="63"/>
      <c r="X1144" s="63"/>
      <c r="Y1144" s="63"/>
      <c r="Z1144" s="63"/>
      <c r="AA1144" s="63"/>
      <c r="AB1144" s="63"/>
      <c r="AC1144" s="63"/>
      <c r="AD1144" s="63"/>
      <c r="AE1144" s="63"/>
      <c r="AF1144" s="63"/>
      <c r="AG1144" s="63"/>
      <c r="AH1144" s="63"/>
      <c r="AI1144" s="63"/>
      <c r="AJ1144" s="63"/>
      <c r="AK1144" s="63"/>
      <c r="AL1144" s="63"/>
      <c r="AM1144" s="63"/>
      <c r="AN1144" s="63"/>
      <c r="AO1144" s="63"/>
      <c r="AP1144" s="63"/>
      <c r="AQ1144" s="63"/>
      <c r="AR1144" s="63"/>
      <c r="AS1144" s="63"/>
      <c r="AT1144" s="63"/>
      <c r="AU1144" s="63"/>
      <c r="AV1144" s="63"/>
      <c r="AW1144" s="63"/>
      <c r="AX1144" s="63"/>
      <c r="AY1144" s="63"/>
      <c r="AZ1144" s="63"/>
      <c r="BA1144" s="63"/>
      <c r="BB1144" s="63"/>
      <c r="BC1144" s="63"/>
      <c r="BD1144" s="63"/>
      <c r="BE1144" s="63"/>
      <c r="BF1144" s="63"/>
      <c r="BG1144" s="63"/>
      <c r="BH1144" s="63"/>
      <c r="BI1144" s="63"/>
      <c r="BJ1144" s="63"/>
      <c r="BK1144" s="63"/>
      <c r="BL1144" s="63"/>
    </row>
    <row r="1145" spans="1:64" ht="15.75" customHeight="1" x14ac:dyDescent="0.2">
      <c r="A1145" s="63"/>
      <c r="B1145" s="63"/>
      <c r="C1145" s="63"/>
      <c r="D1145" s="63"/>
      <c r="E1145" s="63"/>
      <c r="F1145" s="63"/>
      <c r="G1145" s="63"/>
      <c r="H1145" s="63"/>
      <c r="I1145" s="63"/>
      <c r="J1145" s="63"/>
      <c r="K1145" s="63"/>
      <c r="L1145" s="63"/>
      <c r="M1145" s="63"/>
      <c r="N1145" s="63"/>
      <c r="O1145" s="63"/>
      <c r="P1145" s="63"/>
      <c r="Q1145" s="63"/>
      <c r="R1145" s="63"/>
      <c r="S1145" s="63"/>
      <c r="T1145" s="63"/>
      <c r="U1145" s="63"/>
      <c r="V1145" s="63"/>
      <c r="W1145" s="63"/>
      <c r="X1145" s="63"/>
      <c r="Y1145" s="63"/>
      <c r="Z1145" s="63"/>
      <c r="AA1145" s="63"/>
      <c r="AB1145" s="63"/>
      <c r="AC1145" s="63"/>
      <c r="AD1145" s="63"/>
      <c r="AE1145" s="63"/>
      <c r="AF1145" s="63"/>
      <c r="AG1145" s="63"/>
      <c r="AH1145" s="63"/>
      <c r="AI1145" s="63"/>
      <c r="AJ1145" s="63"/>
      <c r="AK1145" s="63"/>
      <c r="AL1145" s="63"/>
      <c r="AM1145" s="63"/>
      <c r="AN1145" s="63"/>
      <c r="AO1145" s="63"/>
      <c r="AP1145" s="63"/>
      <c r="AQ1145" s="63"/>
      <c r="AR1145" s="63"/>
      <c r="AS1145" s="63"/>
      <c r="AT1145" s="63"/>
      <c r="AU1145" s="63"/>
      <c r="AV1145" s="63"/>
      <c r="AW1145" s="63"/>
      <c r="AX1145" s="63"/>
      <c r="AY1145" s="63"/>
      <c r="AZ1145" s="63"/>
      <c r="BA1145" s="63"/>
      <c r="BB1145" s="63"/>
      <c r="BC1145" s="63"/>
      <c r="BD1145" s="63"/>
      <c r="BE1145" s="63"/>
      <c r="BF1145" s="63"/>
      <c r="BG1145" s="63"/>
      <c r="BH1145" s="63"/>
      <c r="BI1145" s="63"/>
      <c r="BJ1145" s="63"/>
      <c r="BK1145" s="63"/>
      <c r="BL1145" s="63"/>
    </row>
    <row r="1146" spans="1:64" ht="15.75" customHeight="1" x14ac:dyDescent="0.2">
      <c r="A1146" s="63"/>
      <c r="B1146" s="63"/>
      <c r="C1146" s="63"/>
      <c r="D1146" s="63"/>
      <c r="E1146" s="63"/>
      <c r="F1146" s="63"/>
      <c r="G1146" s="63"/>
      <c r="H1146" s="63"/>
      <c r="I1146" s="63"/>
      <c r="J1146" s="63"/>
      <c r="K1146" s="63"/>
      <c r="L1146" s="63"/>
      <c r="M1146" s="63"/>
      <c r="N1146" s="63"/>
      <c r="O1146" s="63"/>
      <c r="P1146" s="63"/>
      <c r="Q1146" s="63"/>
      <c r="R1146" s="63"/>
      <c r="S1146" s="63"/>
      <c r="T1146" s="63"/>
      <c r="U1146" s="63"/>
      <c r="V1146" s="63"/>
      <c r="W1146" s="63"/>
      <c r="X1146" s="63"/>
      <c r="Y1146" s="63"/>
      <c r="Z1146" s="63"/>
      <c r="AA1146" s="63"/>
      <c r="AB1146" s="63"/>
      <c r="AC1146" s="63"/>
      <c r="AD1146" s="63"/>
      <c r="AE1146" s="63"/>
      <c r="AF1146" s="63"/>
      <c r="AG1146" s="63"/>
      <c r="AH1146" s="63"/>
      <c r="AI1146" s="63"/>
      <c r="AJ1146" s="63"/>
      <c r="AK1146" s="63"/>
      <c r="AL1146" s="63"/>
      <c r="AM1146" s="63"/>
      <c r="AN1146" s="63"/>
      <c r="AO1146" s="63"/>
      <c r="AP1146" s="63"/>
      <c r="AQ1146" s="63"/>
      <c r="AR1146" s="63"/>
      <c r="AS1146" s="63"/>
      <c r="AT1146" s="63"/>
      <c r="AU1146" s="63"/>
      <c r="AV1146" s="63"/>
      <c r="AW1146" s="63"/>
      <c r="AX1146" s="63"/>
      <c r="AY1146" s="63"/>
      <c r="AZ1146" s="63"/>
      <c r="BA1146" s="63"/>
      <c r="BB1146" s="63"/>
      <c r="BC1146" s="63"/>
      <c r="BD1146" s="63"/>
      <c r="BE1146" s="63"/>
      <c r="BF1146" s="63"/>
      <c r="BG1146" s="63"/>
      <c r="BH1146" s="63"/>
      <c r="BI1146" s="63"/>
      <c r="BJ1146" s="63"/>
      <c r="BK1146" s="63"/>
      <c r="BL1146" s="63"/>
    </row>
    <row r="1147" spans="1:64" ht="15.75" customHeight="1" x14ac:dyDescent="0.2">
      <c r="A1147" s="63"/>
      <c r="B1147" s="63"/>
      <c r="C1147" s="63"/>
      <c r="D1147" s="63"/>
      <c r="E1147" s="63"/>
      <c r="F1147" s="63"/>
      <c r="G1147" s="63"/>
      <c r="H1147" s="63"/>
      <c r="I1147" s="63"/>
      <c r="J1147" s="63"/>
      <c r="K1147" s="63"/>
      <c r="L1147" s="63"/>
      <c r="M1147" s="63"/>
      <c r="N1147" s="63"/>
      <c r="O1147" s="63"/>
      <c r="P1147" s="63"/>
      <c r="Q1147" s="63"/>
      <c r="R1147" s="63"/>
      <c r="S1147" s="63"/>
      <c r="T1147" s="63"/>
      <c r="U1147" s="63"/>
      <c r="V1147" s="63"/>
      <c r="W1147" s="63"/>
      <c r="X1147" s="63"/>
      <c r="Y1147" s="63"/>
      <c r="Z1147" s="63"/>
      <c r="AA1147" s="63"/>
      <c r="AB1147" s="63"/>
      <c r="AC1147" s="63"/>
      <c r="AD1147" s="63"/>
      <c r="AE1147" s="63"/>
      <c r="AF1147" s="63"/>
      <c r="AG1147" s="63"/>
      <c r="AH1147" s="63"/>
      <c r="AI1147" s="63"/>
      <c r="AJ1147" s="63"/>
      <c r="AK1147" s="63"/>
      <c r="AL1147" s="63"/>
      <c r="AM1147" s="63"/>
      <c r="AN1147" s="63"/>
      <c r="AO1147" s="63"/>
      <c r="AP1147" s="63"/>
      <c r="AQ1147" s="63"/>
      <c r="AR1147" s="63"/>
      <c r="AS1147" s="63"/>
      <c r="AT1147" s="63"/>
      <c r="AU1147" s="63"/>
      <c r="AV1147" s="63"/>
      <c r="AW1147" s="63"/>
      <c r="AX1147" s="63"/>
      <c r="AY1147" s="63"/>
      <c r="AZ1147" s="63"/>
      <c r="BA1147" s="63"/>
      <c r="BB1147" s="63"/>
      <c r="BC1147" s="63"/>
      <c r="BD1147" s="63"/>
      <c r="BE1147" s="63"/>
      <c r="BF1147" s="63"/>
      <c r="BG1147" s="63"/>
      <c r="BH1147" s="63"/>
      <c r="BI1147" s="63"/>
      <c r="BJ1147" s="63"/>
      <c r="BK1147" s="63"/>
      <c r="BL1147" s="63"/>
    </row>
    <row r="1148" spans="1:64" ht="15.75" customHeight="1" x14ac:dyDescent="0.2">
      <c r="A1148" s="63"/>
      <c r="B1148" s="63"/>
      <c r="C1148" s="63"/>
      <c r="D1148" s="63"/>
      <c r="E1148" s="63"/>
      <c r="F1148" s="63"/>
      <c r="G1148" s="63"/>
      <c r="H1148" s="63"/>
      <c r="I1148" s="63"/>
      <c r="J1148" s="63"/>
      <c r="K1148" s="63"/>
      <c r="L1148" s="63"/>
      <c r="M1148" s="63"/>
      <c r="N1148" s="63"/>
      <c r="O1148" s="63"/>
      <c r="P1148" s="63"/>
      <c r="Q1148" s="63"/>
      <c r="R1148" s="63"/>
      <c r="S1148" s="63"/>
      <c r="T1148" s="63"/>
      <c r="U1148" s="63"/>
      <c r="V1148" s="63"/>
      <c r="W1148" s="63"/>
      <c r="X1148" s="63"/>
      <c r="Y1148" s="63"/>
      <c r="Z1148" s="63"/>
      <c r="AA1148" s="63"/>
      <c r="AB1148" s="63"/>
      <c r="AC1148" s="63"/>
      <c r="AD1148" s="63"/>
      <c r="AE1148" s="63"/>
      <c r="AF1148" s="63"/>
      <c r="AG1148" s="63"/>
      <c r="AH1148" s="63"/>
      <c r="AI1148" s="63"/>
      <c r="AJ1148" s="63"/>
      <c r="AK1148" s="63"/>
      <c r="AL1148" s="63"/>
      <c r="AM1148" s="63"/>
      <c r="AN1148" s="63"/>
      <c r="AO1148" s="63"/>
      <c r="AP1148" s="63"/>
      <c r="AQ1148" s="63"/>
      <c r="AR1148" s="63"/>
      <c r="AS1148" s="63"/>
      <c r="AT1148" s="63"/>
      <c r="AU1148" s="63"/>
      <c r="AV1148" s="63"/>
      <c r="AW1148" s="63"/>
      <c r="AX1148" s="63"/>
      <c r="AY1148" s="63"/>
      <c r="AZ1148" s="63"/>
      <c r="BA1148" s="63"/>
      <c r="BB1148" s="63"/>
      <c r="BC1148" s="63"/>
      <c r="BD1148" s="63"/>
      <c r="BE1148" s="63"/>
      <c r="BF1148" s="63"/>
      <c r="BG1148" s="63"/>
      <c r="BH1148" s="63"/>
      <c r="BI1148" s="63"/>
      <c r="BJ1148" s="63"/>
      <c r="BK1148" s="63"/>
      <c r="BL1148" s="63"/>
    </row>
    <row r="1149" spans="1:64" ht="15.75" customHeight="1" x14ac:dyDescent="0.2">
      <c r="A1149" s="63"/>
      <c r="B1149" s="63"/>
      <c r="C1149" s="63"/>
      <c r="D1149" s="63"/>
      <c r="E1149" s="63"/>
      <c r="F1149" s="63"/>
      <c r="G1149" s="63"/>
      <c r="H1149" s="63"/>
      <c r="I1149" s="63"/>
      <c r="J1149" s="63"/>
      <c r="K1149" s="63"/>
      <c r="L1149" s="63"/>
      <c r="M1149" s="63"/>
      <c r="N1149" s="63"/>
      <c r="O1149" s="63"/>
      <c r="P1149" s="63"/>
      <c r="Q1149" s="63"/>
      <c r="R1149" s="63"/>
      <c r="S1149" s="63"/>
      <c r="T1149" s="63"/>
      <c r="U1149" s="63"/>
      <c r="V1149" s="63"/>
      <c r="W1149" s="63"/>
      <c r="X1149" s="63"/>
      <c r="Y1149" s="63"/>
      <c r="Z1149" s="63"/>
      <c r="AA1149" s="63"/>
      <c r="AB1149" s="63"/>
      <c r="AC1149" s="63"/>
      <c r="AD1149" s="63"/>
      <c r="AE1149" s="63"/>
      <c r="AF1149" s="63"/>
      <c r="AG1149" s="63"/>
      <c r="AH1149" s="63"/>
      <c r="AI1149" s="63"/>
      <c r="AJ1149" s="63"/>
      <c r="AK1149" s="63"/>
      <c r="AL1149" s="63"/>
      <c r="AM1149" s="63"/>
      <c r="AN1149" s="63"/>
      <c r="AO1149" s="63"/>
      <c r="AP1149" s="63"/>
      <c r="AQ1149" s="63"/>
      <c r="AR1149" s="63"/>
      <c r="AS1149" s="63"/>
      <c r="AT1149" s="63"/>
      <c r="AU1149" s="63"/>
      <c r="AV1149" s="63"/>
      <c r="AW1149" s="63"/>
      <c r="AX1149" s="63"/>
      <c r="AY1149" s="63"/>
      <c r="AZ1149" s="63"/>
      <c r="BA1149" s="63"/>
      <c r="BB1149" s="63"/>
      <c r="BC1149" s="63"/>
      <c r="BD1149" s="63"/>
      <c r="BE1149" s="63"/>
      <c r="BF1149" s="63"/>
      <c r="BG1149" s="63"/>
      <c r="BH1149" s="63"/>
      <c r="BI1149" s="63"/>
      <c r="BJ1149" s="63"/>
      <c r="BK1149" s="63"/>
      <c r="BL1149" s="63"/>
    </row>
    <row r="1150" spans="1:64" ht="15.75" customHeight="1" x14ac:dyDescent="0.2">
      <c r="A1150" s="63"/>
      <c r="B1150" s="63"/>
      <c r="C1150" s="63"/>
      <c r="D1150" s="63"/>
      <c r="E1150" s="63"/>
      <c r="F1150" s="63"/>
      <c r="G1150" s="63"/>
      <c r="H1150" s="63"/>
      <c r="I1150" s="63"/>
      <c r="J1150" s="63"/>
      <c r="K1150" s="63"/>
      <c r="L1150" s="63"/>
      <c r="M1150" s="63"/>
      <c r="N1150" s="63"/>
      <c r="O1150" s="63"/>
      <c r="P1150" s="63"/>
      <c r="Q1150" s="63"/>
      <c r="R1150" s="63"/>
      <c r="S1150" s="63"/>
      <c r="T1150" s="63"/>
      <c r="U1150" s="63"/>
      <c r="V1150" s="63"/>
      <c r="W1150" s="63"/>
      <c r="X1150" s="63"/>
      <c r="Y1150" s="63"/>
      <c r="Z1150" s="63"/>
      <c r="AA1150" s="63"/>
      <c r="AB1150" s="63"/>
      <c r="AC1150" s="63"/>
      <c r="AD1150" s="63"/>
      <c r="AE1150" s="63"/>
      <c r="AF1150" s="63"/>
      <c r="AG1150" s="63"/>
      <c r="AH1150" s="63"/>
      <c r="AI1150" s="63"/>
      <c r="AJ1150" s="63"/>
      <c r="AK1150" s="63"/>
      <c r="AL1150" s="63"/>
      <c r="AM1150" s="63"/>
      <c r="AN1150" s="63"/>
      <c r="AO1150" s="63"/>
      <c r="AP1150" s="63"/>
      <c r="AQ1150" s="63"/>
      <c r="AR1150" s="63"/>
      <c r="AS1150" s="63"/>
      <c r="AT1150" s="63"/>
      <c r="AU1150" s="63"/>
      <c r="AV1150" s="63"/>
      <c r="AW1150" s="63"/>
      <c r="AX1150" s="63"/>
      <c r="AY1150" s="63"/>
      <c r="AZ1150" s="63"/>
      <c r="BA1150" s="63"/>
      <c r="BB1150" s="63"/>
      <c r="BC1150" s="63"/>
      <c r="BD1150" s="63"/>
      <c r="BE1150" s="63"/>
      <c r="BF1150" s="63"/>
      <c r="BG1150" s="63"/>
      <c r="BH1150" s="63"/>
      <c r="BI1150" s="63"/>
      <c r="BJ1150" s="63"/>
      <c r="BK1150" s="63"/>
      <c r="BL1150" s="63"/>
    </row>
    <row r="1151" spans="1:64" ht="15.75" customHeight="1" x14ac:dyDescent="0.2">
      <c r="A1151" s="63"/>
      <c r="B1151" s="63"/>
      <c r="C1151" s="63"/>
      <c r="D1151" s="63"/>
      <c r="E1151" s="63"/>
      <c r="F1151" s="63"/>
      <c r="G1151" s="63"/>
      <c r="H1151" s="63"/>
      <c r="I1151" s="63"/>
      <c r="J1151" s="63"/>
      <c r="K1151" s="63"/>
      <c r="L1151" s="63"/>
      <c r="M1151" s="63"/>
      <c r="N1151" s="63"/>
      <c r="O1151" s="63"/>
      <c r="P1151" s="63"/>
      <c r="Q1151" s="63"/>
      <c r="R1151" s="63"/>
      <c r="S1151" s="63"/>
      <c r="T1151" s="63"/>
      <c r="U1151" s="63"/>
      <c r="V1151" s="63"/>
      <c r="W1151" s="63"/>
      <c r="X1151" s="63"/>
      <c r="Y1151" s="63"/>
      <c r="Z1151" s="63"/>
      <c r="AA1151" s="63"/>
      <c r="AB1151" s="63"/>
      <c r="AC1151" s="63"/>
      <c r="AD1151" s="63"/>
      <c r="AE1151" s="63"/>
      <c r="AF1151" s="63"/>
      <c r="AG1151" s="63"/>
      <c r="AH1151" s="63"/>
      <c r="AI1151" s="63"/>
      <c r="AJ1151" s="63"/>
      <c r="AK1151" s="63"/>
      <c r="AL1151" s="63"/>
      <c r="AM1151" s="63"/>
      <c r="AN1151" s="63"/>
      <c r="AO1151" s="63"/>
      <c r="AP1151" s="63"/>
      <c r="AQ1151" s="63"/>
      <c r="AR1151" s="63"/>
      <c r="AS1151" s="63"/>
      <c r="AT1151" s="63"/>
      <c r="AU1151" s="63"/>
      <c r="AV1151" s="63"/>
      <c r="AW1151" s="63"/>
      <c r="AX1151" s="63"/>
      <c r="AY1151" s="63"/>
      <c r="AZ1151" s="63"/>
      <c r="BA1151" s="63"/>
      <c r="BB1151" s="63"/>
      <c r="BC1151" s="63"/>
      <c r="BD1151" s="63"/>
      <c r="BE1151" s="63"/>
      <c r="BF1151" s="63"/>
      <c r="BG1151" s="63"/>
      <c r="BH1151" s="63"/>
      <c r="BI1151" s="63"/>
      <c r="BJ1151" s="63"/>
      <c r="BK1151" s="63"/>
      <c r="BL1151" s="63"/>
    </row>
    <row r="1152" spans="1:64" ht="15.75" customHeight="1" x14ac:dyDescent="0.2">
      <c r="A1152" s="63"/>
      <c r="B1152" s="63"/>
      <c r="C1152" s="63"/>
      <c r="D1152" s="63"/>
      <c r="E1152" s="63"/>
      <c r="F1152" s="63"/>
      <c r="G1152" s="63"/>
      <c r="H1152" s="63"/>
      <c r="I1152" s="63"/>
      <c r="J1152" s="63"/>
      <c r="K1152" s="63"/>
      <c r="L1152" s="63"/>
      <c r="M1152" s="63"/>
      <c r="N1152" s="63"/>
      <c r="O1152" s="63"/>
      <c r="P1152" s="63"/>
      <c r="Q1152" s="63"/>
      <c r="R1152" s="63"/>
      <c r="S1152" s="63"/>
      <c r="T1152" s="63"/>
      <c r="U1152" s="63"/>
      <c r="V1152" s="63"/>
      <c r="W1152" s="63"/>
      <c r="X1152" s="63"/>
      <c r="Y1152" s="63"/>
      <c r="Z1152" s="63"/>
      <c r="AA1152" s="63"/>
      <c r="AB1152" s="63"/>
      <c r="AC1152" s="63"/>
      <c r="AD1152" s="63"/>
      <c r="AE1152" s="63"/>
      <c r="AF1152" s="63"/>
      <c r="AG1152" s="63"/>
      <c r="AH1152" s="63"/>
      <c r="AI1152" s="63"/>
      <c r="AJ1152" s="63"/>
      <c r="AK1152" s="63"/>
      <c r="AL1152" s="63"/>
      <c r="AM1152" s="63"/>
      <c r="AN1152" s="63"/>
      <c r="AO1152" s="63"/>
      <c r="AP1152" s="63"/>
      <c r="AQ1152" s="63"/>
      <c r="AR1152" s="63"/>
      <c r="AS1152" s="63"/>
      <c r="AT1152" s="63"/>
      <c r="AU1152" s="63"/>
      <c r="AV1152" s="63"/>
      <c r="AW1152" s="63"/>
      <c r="AX1152" s="63"/>
      <c r="AY1152" s="63"/>
      <c r="AZ1152" s="63"/>
      <c r="BA1152" s="63"/>
      <c r="BB1152" s="63"/>
      <c r="BC1152" s="63"/>
      <c r="BD1152" s="63"/>
      <c r="BE1152" s="63"/>
      <c r="BF1152" s="63"/>
      <c r="BG1152" s="63"/>
      <c r="BH1152" s="63"/>
      <c r="BI1152" s="63"/>
      <c r="BJ1152" s="63"/>
      <c r="BK1152" s="63"/>
      <c r="BL1152" s="63"/>
    </row>
    <row r="1153" spans="1:64" ht="15.75" customHeight="1" x14ac:dyDescent="0.2">
      <c r="A1153" s="63"/>
      <c r="B1153" s="63"/>
      <c r="C1153" s="63"/>
      <c r="D1153" s="63"/>
      <c r="E1153" s="63"/>
      <c r="F1153" s="63"/>
      <c r="G1153" s="63"/>
      <c r="H1153" s="63"/>
      <c r="I1153" s="63"/>
      <c r="J1153" s="63"/>
      <c r="K1153" s="63"/>
      <c r="L1153" s="63"/>
      <c r="M1153" s="63"/>
      <c r="N1153" s="63"/>
      <c r="O1153" s="63"/>
      <c r="P1153" s="63"/>
      <c r="Q1153" s="63"/>
      <c r="R1153" s="63"/>
      <c r="S1153" s="63"/>
      <c r="T1153" s="63"/>
      <c r="U1153" s="63"/>
      <c r="V1153" s="63"/>
      <c r="W1153" s="63"/>
      <c r="X1153" s="63"/>
      <c r="Y1153" s="63"/>
      <c r="Z1153" s="63"/>
      <c r="AA1153" s="63"/>
      <c r="AB1153" s="63"/>
      <c r="AC1153" s="63"/>
      <c r="AD1153" s="63"/>
      <c r="AE1153" s="63"/>
      <c r="AF1153" s="63"/>
      <c r="AG1153" s="63"/>
      <c r="AH1153" s="63"/>
      <c r="AI1153" s="63"/>
      <c r="AJ1153" s="63"/>
      <c r="AK1153" s="63"/>
      <c r="AL1153" s="63"/>
      <c r="AM1153" s="63"/>
      <c r="AN1153" s="63"/>
      <c r="AO1153" s="63"/>
      <c r="AP1153" s="63"/>
      <c r="AQ1153" s="63"/>
      <c r="AR1153" s="63"/>
      <c r="AS1153" s="63"/>
      <c r="AT1153" s="63"/>
      <c r="AU1153" s="63"/>
      <c r="AV1153" s="63"/>
      <c r="AW1153" s="63"/>
      <c r="AX1153" s="63"/>
      <c r="AY1153" s="63"/>
      <c r="AZ1153" s="63"/>
      <c r="BA1153" s="63"/>
      <c r="BB1153" s="63"/>
      <c r="BC1153" s="63"/>
      <c r="BD1153" s="63"/>
      <c r="BE1153" s="63"/>
      <c r="BF1153" s="63"/>
      <c r="BG1153" s="63"/>
      <c r="BH1153" s="63"/>
      <c r="BI1153" s="63"/>
      <c r="BJ1153" s="63"/>
      <c r="BK1153" s="63"/>
      <c r="BL1153" s="63"/>
    </row>
    <row r="1154" spans="1:64" ht="15.75" customHeight="1" x14ac:dyDescent="0.2">
      <c r="A1154" s="63"/>
      <c r="B1154" s="63"/>
      <c r="C1154" s="63"/>
      <c r="D1154" s="63"/>
      <c r="E1154" s="63"/>
      <c r="F1154" s="63"/>
      <c r="G1154" s="63"/>
      <c r="H1154" s="63"/>
      <c r="I1154" s="63"/>
      <c r="J1154" s="63"/>
      <c r="K1154" s="63"/>
      <c r="L1154" s="63"/>
      <c r="M1154" s="63"/>
      <c r="N1154" s="63"/>
      <c r="O1154" s="63"/>
      <c r="P1154" s="63"/>
      <c r="Q1154" s="63"/>
      <c r="R1154" s="63"/>
      <c r="S1154" s="63"/>
      <c r="T1154" s="63"/>
      <c r="U1154" s="63"/>
      <c r="V1154" s="63"/>
      <c r="W1154" s="63"/>
      <c r="X1154" s="63"/>
      <c r="Y1154" s="63"/>
      <c r="Z1154" s="63"/>
      <c r="AA1154" s="63"/>
      <c r="AB1154" s="63"/>
      <c r="AC1154" s="63"/>
      <c r="AD1154" s="63"/>
      <c r="AE1154" s="63"/>
      <c r="AF1154" s="63"/>
      <c r="AG1154" s="63"/>
      <c r="AH1154" s="63"/>
      <c r="AI1154" s="63"/>
      <c r="AJ1154" s="63"/>
      <c r="AK1154" s="63"/>
      <c r="AL1154" s="63"/>
      <c r="AM1154" s="63"/>
      <c r="AN1154" s="63"/>
      <c r="AO1154" s="63"/>
      <c r="AP1154" s="63"/>
      <c r="AQ1154" s="63"/>
      <c r="AR1154" s="63"/>
      <c r="AS1154" s="63"/>
      <c r="AT1154" s="63"/>
      <c r="AU1154" s="63"/>
      <c r="AV1154" s="63"/>
      <c r="AW1154" s="63"/>
      <c r="AX1154" s="63"/>
      <c r="AY1154" s="63"/>
      <c r="AZ1154" s="63"/>
      <c r="BA1154" s="63"/>
      <c r="BB1154" s="63"/>
      <c r="BC1154" s="63"/>
      <c r="BD1154" s="63"/>
      <c r="BE1154" s="63"/>
      <c r="BF1154" s="63"/>
      <c r="BG1154" s="63"/>
      <c r="BH1154" s="63"/>
      <c r="BI1154" s="63"/>
      <c r="BJ1154" s="63"/>
      <c r="BK1154" s="63"/>
      <c r="BL1154" s="63"/>
    </row>
    <row r="1155" spans="1:64" ht="15.75" customHeight="1" x14ac:dyDescent="0.2">
      <c r="A1155" s="63"/>
      <c r="B1155" s="63"/>
      <c r="C1155" s="63"/>
      <c r="D1155" s="63"/>
      <c r="E1155" s="63"/>
      <c r="F1155" s="63"/>
      <c r="G1155" s="63"/>
      <c r="H1155" s="63"/>
      <c r="I1155" s="63"/>
      <c r="J1155" s="63"/>
      <c r="K1155" s="63"/>
      <c r="L1155" s="63"/>
      <c r="M1155" s="63"/>
      <c r="N1155" s="63"/>
      <c r="O1155" s="63"/>
      <c r="P1155" s="63"/>
      <c r="Q1155" s="63"/>
      <c r="R1155" s="63"/>
      <c r="S1155" s="63"/>
      <c r="T1155" s="63"/>
      <c r="U1155" s="63"/>
      <c r="V1155" s="63"/>
      <c r="W1155" s="63"/>
      <c r="X1155" s="63"/>
      <c r="Y1155" s="63"/>
      <c r="Z1155" s="63"/>
      <c r="AA1155" s="63"/>
      <c r="AB1155" s="63"/>
      <c r="AC1155" s="63"/>
      <c r="AD1155" s="63"/>
      <c r="AE1155" s="63"/>
      <c r="AF1155" s="63"/>
      <c r="AG1155" s="63"/>
      <c r="AH1155" s="63"/>
      <c r="AI1155" s="63"/>
      <c r="AJ1155" s="63"/>
      <c r="AK1155" s="63"/>
      <c r="AL1155" s="63"/>
      <c r="AM1155" s="63"/>
      <c r="AN1155" s="63"/>
      <c r="AO1155" s="63"/>
      <c r="AP1155" s="63"/>
      <c r="AQ1155" s="63"/>
      <c r="AR1155" s="63"/>
      <c r="AS1155" s="63"/>
      <c r="AT1155" s="63"/>
      <c r="AU1155" s="63"/>
      <c r="AV1155" s="63"/>
      <c r="AW1155" s="63"/>
      <c r="AX1155" s="63"/>
      <c r="AY1155" s="63"/>
      <c r="AZ1155" s="63"/>
      <c r="BA1155" s="63"/>
      <c r="BB1155" s="63"/>
      <c r="BC1155" s="63"/>
      <c r="BD1155" s="63"/>
      <c r="BE1155" s="63"/>
      <c r="BF1155" s="63"/>
      <c r="BG1155" s="63"/>
      <c r="BH1155" s="63"/>
      <c r="BI1155" s="63"/>
      <c r="BJ1155" s="63"/>
      <c r="BK1155" s="63"/>
      <c r="BL1155" s="63"/>
    </row>
    <row r="1156" spans="1:64" ht="15.75" customHeight="1" x14ac:dyDescent="0.2">
      <c r="A1156" s="63"/>
      <c r="B1156" s="63"/>
      <c r="C1156" s="63"/>
      <c r="D1156" s="63"/>
      <c r="E1156" s="63"/>
      <c r="F1156" s="63"/>
      <c r="G1156" s="63"/>
      <c r="H1156" s="63"/>
      <c r="I1156" s="63"/>
      <c r="J1156" s="63"/>
      <c r="K1156" s="63"/>
      <c r="L1156" s="63"/>
      <c r="M1156" s="63"/>
      <c r="N1156" s="63"/>
      <c r="O1156" s="63"/>
      <c r="P1156" s="63"/>
      <c r="Q1156" s="63"/>
      <c r="R1156" s="63"/>
      <c r="S1156" s="63"/>
      <c r="T1156" s="63"/>
      <c r="U1156" s="63"/>
      <c r="V1156" s="63"/>
      <c r="W1156" s="63"/>
      <c r="X1156" s="63"/>
      <c r="Y1156" s="63"/>
      <c r="Z1156" s="63"/>
      <c r="AA1156" s="63"/>
      <c r="AB1156" s="63"/>
      <c r="AC1156" s="63"/>
      <c r="AD1156" s="63"/>
      <c r="AE1156" s="63"/>
      <c r="AF1156" s="63"/>
      <c r="AG1156" s="63"/>
      <c r="AH1156" s="63"/>
      <c r="AI1156" s="63"/>
      <c r="AJ1156" s="63"/>
      <c r="AK1156" s="63"/>
      <c r="AL1156" s="63"/>
      <c r="AM1156" s="63"/>
      <c r="AN1156" s="63"/>
      <c r="AO1156" s="63"/>
      <c r="AP1156" s="63"/>
      <c r="AQ1156" s="63"/>
      <c r="AR1156" s="63"/>
      <c r="AS1156" s="63"/>
      <c r="AT1156" s="63"/>
      <c r="AU1156" s="63"/>
      <c r="AV1156" s="63"/>
      <c r="AW1156" s="63"/>
      <c r="AX1156" s="63"/>
      <c r="AY1156" s="63"/>
      <c r="AZ1156" s="63"/>
      <c r="BA1156" s="63"/>
      <c r="BB1156" s="63"/>
      <c r="BC1156" s="63"/>
      <c r="BD1156" s="63"/>
      <c r="BE1156" s="63"/>
      <c r="BF1156" s="63"/>
      <c r="BG1156" s="63"/>
      <c r="BH1156" s="63"/>
      <c r="BI1156" s="63"/>
      <c r="BJ1156" s="63"/>
      <c r="BK1156" s="63"/>
      <c r="BL1156" s="63"/>
    </row>
    <row r="1157" spans="1:64" ht="15.75" customHeight="1" x14ac:dyDescent="0.2">
      <c r="A1157" s="63"/>
      <c r="B1157" s="63"/>
      <c r="C1157" s="63"/>
      <c r="D1157" s="63"/>
      <c r="E1157" s="63"/>
      <c r="F1157" s="63"/>
      <c r="G1157" s="63"/>
      <c r="H1157" s="63"/>
      <c r="I1157" s="63"/>
      <c r="J1157" s="63"/>
      <c r="K1157" s="63"/>
      <c r="L1157" s="63"/>
      <c r="M1157" s="63"/>
      <c r="N1157" s="63"/>
      <c r="O1157" s="63"/>
      <c r="P1157" s="63"/>
      <c r="Q1157" s="63"/>
      <c r="R1157" s="63"/>
      <c r="S1157" s="63"/>
      <c r="T1157" s="63"/>
      <c r="U1157" s="63"/>
      <c r="V1157" s="63"/>
      <c r="W1157" s="63"/>
      <c r="X1157" s="63"/>
      <c r="Y1157" s="63"/>
      <c r="Z1157" s="63"/>
      <c r="AA1157" s="63"/>
      <c r="AB1157" s="63"/>
      <c r="AC1157" s="63"/>
      <c r="AD1157" s="63"/>
      <c r="AE1157" s="63"/>
      <c r="AF1157" s="63"/>
      <c r="AG1157" s="63"/>
      <c r="AH1157" s="63"/>
      <c r="AI1157" s="63"/>
      <c r="AJ1157" s="63"/>
      <c r="AK1157" s="63"/>
      <c r="AL1157" s="63"/>
      <c r="AM1157" s="63"/>
      <c r="AN1157" s="63"/>
      <c r="AO1157" s="63"/>
      <c r="AP1157" s="63"/>
      <c r="AQ1157" s="63"/>
      <c r="AR1157" s="63"/>
      <c r="AS1157" s="63"/>
      <c r="AT1157" s="63"/>
      <c r="AU1157" s="63"/>
      <c r="AV1157" s="63"/>
      <c r="AW1157" s="63"/>
      <c r="AX1157" s="63"/>
      <c r="AY1157" s="63"/>
      <c r="AZ1157" s="63"/>
      <c r="BA1157" s="63"/>
      <c r="BB1157" s="63"/>
      <c r="BC1157" s="63"/>
      <c r="BD1157" s="63"/>
      <c r="BE1157" s="63"/>
      <c r="BF1157" s="63"/>
      <c r="BG1157" s="63"/>
      <c r="BH1157" s="63"/>
      <c r="BI1157" s="63"/>
      <c r="BJ1157" s="63"/>
      <c r="BK1157" s="63"/>
      <c r="BL1157" s="63"/>
    </row>
    <row r="1158" spans="1:64" ht="15.75" customHeight="1" x14ac:dyDescent="0.2">
      <c r="A1158" s="63"/>
      <c r="B1158" s="63"/>
      <c r="C1158" s="63"/>
      <c r="D1158" s="63"/>
      <c r="E1158" s="63"/>
      <c r="F1158" s="63"/>
      <c r="G1158" s="63"/>
      <c r="H1158" s="63"/>
      <c r="I1158" s="63"/>
      <c r="J1158" s="63"/>
      <c r="K1158" s="63"/>
      <c r="L1158" s="63"/>
      <c r="M1158" s="63"/>
      <c r="N1158" s="63"/>
      <c r="O1158" s="63"/>
      <c r="P1158" s="63"/>
      <c r="Q1158" s="63"/>
      <c r="R1158" s="63"/>
      <c r="S1158" s="63"/>
      <c r="T1158" s="63"/>
      <c r="U1158" s="63"/>
      <c r="V1158" s="63"/>
      <c r="W1158" s="63"/>
      <c r="X1158" s="63"/>
      <c r="Y1158" s="63"/>
      <c r="Z1158" s="63"/>
      <c r="AA1158" s="63"/>
      <c r="AB1158" s="63"/>
      <c r="AC1158" s="63"/>
      <c r="AD1158" s="63"/>
      <c r="AE1158" s="63"/>
      <c r="AF1158" s="63"/>
      <c r="AG1158" s="63"/>
      <c r="AH1158" s="63"/>
      <c r="AI1158" s="63"/>
      <c r="AJ1158" s="63"/>
      <c r="AK1158" s="63"/>
      <c r="AL1158" s="63"/>
      <c r="AM1158" s="63"/>
      <c r="AN1158" s="63"/>
      <c r="AO1158" s="63"/>
      <c r="AP1158" s="63"/>
      <c r="AQ1158" s="63"/>
      <c r="AR1158" s="63"/>
      <c r="AS1158" s="63"/>
      <c r="AT1158" s="63"/>
      <c r="AU1158" s="63"/>
      <c r="AV1158" s="63"/>
      <c r="AW1158" s="63"/>
      <c r="AX1158" s="63"/>
      <c r="AY1158" s="63"/>
      <c r="AZ1158" s="63"/>
      <c r="BA1158" s="63"/>
      <c r="BB1158" s="63"/>
      <c r="BC1158" s="63"/>
      <c r="BD1158" s="63"/>
      <c r="BE1158" s="63"/>
      <c r="BF1158" s="63"/>
      <c r="BG1158" s="63"/>
      <c r="BH1158" s="63"/>
      <c r="BI1158" s="63"/>
      <c r="BJ1158" s="63"/>
      <c r="BK1158" s="63"/>
      <c r="BL1158" s="63"/>
    </row>
    <row r="1159" spans="1:64" ht="15.75" customHeight="1" x14ac:dyDescent="0.2">
      <c r="A1159" s="63"/>
      <c r="B1159" s="63"/>
      <c r="C1159" s="63"/>
      <c r="D1159" s="63"/>
      <c r="E1159" s="63"/>
      <c r="F1159" s="63"/>
      <c r="G1159" s="63"/>
      <c r="H1159" s="63"/>
      <c r="I1159" s="63"/>
      <c r="J1159" s="63"/>
      <c r="K1159" s="63"/>
      <c r="L1159" s="63"/>
      <c r="M1159" s="63"/>
      <c r="N1159" s="63"/>
      <c r="O1159" s="63"/>
      <c r="P1159" s="63"/>
      <c r="Q1159" s="63"/>
      <c r="R1159" s="63"/>
      <c r="S1159" s="63"/>
      <c r="T1159" s="63"/>
      <c r="U1159" s="63"/>
      <c r="V1159" s="63"/>
      <c r="W1159" s="63"/>
      <c r="X1159" s="63"/>
      <c r="Y1159" s="63"/>
      <c r="Z1159" s="63"/>
      <c r="AA1159" s="63"/>
      <c r="AB1159" s="63"/>
      <c r="AC1159" s="63"/>
      <c r="AD1159" s="63"/>
      <c r="AE1159" s="63"/>
      <c r="AF1159" s="63"/>
      <c r="AG1159" s="63"/>
      <c r="AH1159" s="63"/>
      <c r="AI1159" s="63"/>
      <c r="AJ1159" s="63"/>
      <c r="AK1159" s="63"/>
      <c r="AL1159" s="63"/>
      <c r="AM1159" s="63"/>
      <c r="AN1159" s="63"/>
      <c r="AO1159" s="63"/>
      <c r="AP1159" s="63"/>
      <c r="AQ1159" s="63"/>
      <c r="AR1159" s="63"/>
      <c r="AS1159" s="63"/>
      <c r="AT1159" s="63"/>
      <c r="AU1159" s="63"/>
      <c r="AV1159" s="63"/>
      <c r="AW1159" s="63"/>
      <c r="AX1159" s="63"/>
      <c r="AY1159" s="63"/>
      <c r="AZ1159" s="63"/>
      <c r="BA1159" s="63"/>
      <c r="BB1159" s="63"/>
      <c r="BC1159" s="63"/>
      <c r="BD1159" s="63"/>
      <c r="BE1159" s="63"/>
      <c r="BF1159" s="63"/>
      <c r="BG1159" s="63"/>
      <c r="BH1159" s="63"/>
      <c r="BI1159" s="63"/>
      <c r="BJ1159" s="63"/>
      <c r="BK1159" s="63"/>
      <c r="BL1159" s="63"/>
    </row>
    <row r="1160" spans="1:64" ht="15.75" customHeight="1" x14ac:dyDescent="0.2">
      <c r="A1160" s="63"/>
      <c r="B1160" s="63"/>
      <c r="C1160" s="63"/>
      <c r="D1160" s="63"/>
      <c r="E1160" s="63"/>
      <c r="F1160" s="63"/>
      <c r="G1160" s="63"/>
      <c r="H1160" s="63"/>
      <c r="I1160" s="63"/>
      <c r="J1160" s="63"/>
      <c r="K1160" s="63"/>
      <c r="L1160" s="63"/>
      <c r="M1160" s="63"/>
      <c r="N1160" s="63"/>
      <c r="O1160" s="63"/>
      <c r="P1160" s="63"/>
      <c r="Q1160" s="63"/>
      <c r="R1160" s="63"/>
      <c r="S1160" s="63"/>
      <c r="T1160" s="63"/>
      <c r="U1160" s="63"/>
      <c r="V1160" s="63"/>
      <c r="W1160" s="63"/>
      <c r="X1160" s="63"/>
      <c r="Y1160" s="63"/>
      <c r="Z1160" s="63"/>
      <c r="AA1160" s="63"/>
      <c r="AB1160" s="63"/>
      <c r="AC1160" s="63"/>
      <c r="AD1160" s="63"/>
      <c r="AE1160" s="63"/>
      <c r="AF1160" s="63"/>
      <c r="AG1160" s="63"/>
      <c r="AH1160" s="63"/>
      <c r="AI1160" s="63"/>
      <c r="AJ1160" s="63"/>
      <c r="AK1160" s="63"/>
      <c r="AL1160" s="63"/>
      <c r="AM1160" s="63"/>
      <c r="AN1160" s="63"/>
      <c r="AO1160" s="63"/>
      <c r="AP1160" s="63"/>
      <c r="AQ1160" s="63"/>
      <c r="AR1160" s="63"/>
      <c r="AS1160" s="63"/>
      <c r="AT1160" s="63"/>
      <c r="AU1160" s="63"/>
      <c r="AV1160" s="63"/>
      <c r="AW1160" s="63"/>
      <c r="AX1160" s="63"/>
      <c r="AY1160" s="63"/>
      <c r="AZ1160" s="63"/>
      <c r="BA1160" s="63"/>
      <c r="BB1160" s="63"/>
      <c r="BC1160" s="63"/>
      <c r="BD1160" s="63"/>
      <c r="BE1160" s="63"/>
      <c r="BF1160" s="63"/>
      <c r="BG1160" s="63"/>
      <c r="BH1160" s="63"/>
      <c r="BI1160" s="63"/>
      <c r="BJ1160" s="63"/>
      <c r="BK1160" s="63"/>
      <c r="BL1160" s="63"/>
    </row>
    <row r="1161" spans="1:64" ht="15.75" customHeight="1" x14ac:dyDescent="0.2">
      <c r="A1161" s="63"/>
      <c r="B1161" s="63"/>
      <c r="C1161" s="63"/>
      <c r="D1161" s="63"/>
      <c r="E1161" s="63"/>
      <c r="F1161" s="63"/>
      <c r="G1161" s="63"/>
      <c r="H1161" s="63"/>
      <c r="I1161" s="63"/>
      <c r="J1161" s="63"/>
      <c r="K1161" s="63"/>
      <c r="L1161" s="63"/>
      <c r="M1161" s="63"/>
      <c r="N1161" s="63"/>
      <c r="O1161" s="63"/>
      <c r="P1161" s="63"/>
      <c r="Q1161" s="63"/>
      <c r="R1161" s="63"/>
      <c r="S1161" s="63"/>
      <c r="T1161" s="63"/>
      <c r="U1161" s="63"/>
      <c r="V1161" s="63"/>
      <c r="W1161" s="63"/>
      <c r="X1161" s="63"/>
      <c r="Y1161" s="63"/>
      <c r="Z1161" s="63"/>
      <c r="AA1161" s="63"/>
      <c r="AB1161" s="63"/>
      <c r="AC1161" s="63"/>
      <c r="AD1161" s="63"/>
      <c r="AE1161" s="63"/>
      <c r="AF1161" s="63"/>
      <c r="AG1161" s="63"/>
      <c r="AH1161" s="63"/>
      <c r="AI1161" s="63"/>
      <c r="AJ1161" s="63"/>
      <c r="AK1161" s="63"/>
      <c r="AL1161" s="63"/>
      <c r="AM1161" s="63"/>
      <c r="AN1161" s="63"/>
      <c r="AO1161" s="63"/>
      <c r="AP1161" s="63"/>
      <c r="AQ1161" s="63"/>
      <c r="AR1161" s="63"/>
      <c r="AS1161" s="63"/>
      <c r="AT1161" s="63"/>
      <c r="AU1161" s="63"/>
      <c r="AV1161" s="63"/>
      <c r="AW1161" s="63"/>
      <c r="AX1161" s="63"/>
      <c r="AY1161" s="63"/>
      <c r="AZ1161" s="63"/>
      <c r="BA1161" s="63"/>
      <c r="BB1161" s="63"/>
      <c r="BC1161" s="63"/>
      <c r="BD1161" s="63"/>
      <c r="BE1161" s="63"/>
      <c r="BF1161" s="63"/>
      <c r="BG1161" s="63"/>
      <c r="BH1161" s="63"/>
      <c r="BI1161" s="63"/>
      <c r="BJ1161" s="63"/>
      <c r="BK1161" s="63"/>
      <c r="BL1161" s="63"/>
    </row>
    <row r="1162" spans="1:64" ht="15.75" customHeight="1" x14ac:dyDescent="0.2">
      <c r="A1162" s="63"/>
      <c r="B1162" s="63"/>
      <c r="C1162" s="63"/>
      <c r="D1162" s="63"/>
      <c r="E1162" s="63"/>
      <c r="F1162" s="63"/>
      <c r="G1162" s="63"/>
      <c r="H1162" s="63"/>
      <c r="I1162" s="63"/>
      <c r="J1162" s="63"/>
      <c r="K1162" s="63"/>
      <c r="L1162" s="63"/>
      <c r="M1162" s="63"/>
      <c r="N1162" s="63"/>
      <c r="O1162" s="63"/>
      <c r="P1162" s="63"/>
      <c r="Q1162" s="63"/>
      <c r="R1162" s="63"/>
      <c r="S1162" s="63"/>
      <c r="T1162" s="63"/>
      <c r="U1162" s="63"/>
      <c r="V1162" s="63"/>
      <c r="W1162" s="63"/>
      <c r="X1162" s="63"/>
      <c r="Y1162" s="63"/>
      <c r="Z1162" s="63"/>
      <c r="AA1162" s="63"/>
      <c r="AB1162" s="63"/>
      <c r="AC1162" s="63"/>
      <c r="AD1162" s="63"/>
      <c r="AE1162" s="63"/>
      <c r="AF1162" s="63"/>
      <c r="AG1162" s="63"/>
      <c r="AH1162" s="63"/>
      <c r="AI1162" s="63"/>
      <c r="AJ1162" s="63"/>
      <c r="AK1162" s="63"/>
      <c r="AL1162" s="63"/>
      <c r="AM1162" s="63"/>
      <c r="AN1162" s="63"/>
      <c r="AO1162" s="63"/>
      <c r="AP1162" s="63"/>
      <c r="AQ1162" s="63"/>
      <c r="AR1162" s="63"/>
      <c r="AS1162" s="63"/>
      <c r="AT1162" s="63"/>
      <c r="AU1162" s="63"/>
      <c r="AV1162" s="63"/>
      <c r="AW1162" s="63"/>
      <c r="AX1162" s="63"/>
      <c r="AY1162" s="63"/>
      <c r="AZ1162" s="63"/>
      <c r="BA1162" s="63"/>
      <c r="BB1162" s="63"/>
      <c r="BC1162" s="63"/>
      <c r="BD1162" s="63"/>
      <c r="BE1162" s="63"/>
      <c r="BF1162" s="63"/>
      <c r="BG1162" s="63"/>
      <c r="BH1162" s="63"/>
      <c r="BI1162" s="63"/>
      <c r="BJ1162" s="63"/>
      <c r="BK1162" s="63"/>
      <c r="BL1162" s="63"/>
    </row>
    <row r="1163" spans="1:64" ht="15.75" customHeight="1" x14ac:dyDescent="0.2">
      <c r="A1163" s="63"/>
      <c r="B1163" s="63"/>
      <c r="C1163" s="63"/>
      <c r="D1163" s="63"/>
      <c r="E1163" s="63"/>
      <c r="F1163" s="63"/>
      <c r="G1163" s="63"/>
      <c r="H1163" s="63"/>
      <c r="I1163" s="63"/>
      <c r="J1163" s="63"/>
      <c r="K1163" s="63"/>
      <c r="L1163" s="63"/>
      <c r="M1163" s="63"/>
      <c r="N1163" s="63"/>
      <c r="O1163" s="63"/>
      <c r="P1163" s="63"/>
      <c r="Q1163" s="63"/>
      <c r="R1163" s="63"/>
      <c r="S1163" s="63"/>
      <c r="T1163" s="63"/>
      <c r="U1163" s="63"/>
      <c r="V1163" s="63"/>
      <c r="W1163" s="63"/>
      <c r="X1163" s="63"/>
      <c r="Y1163" s="63"/>
      <c r="Z1163" s="63"/>
      <c r="AA1163" s="63"/>
      <c r="AB1163" s="63"/>
      <c r="AC1163" s="63"/>
      <c r="AD1163" s="63"/>
      <c r="AE1163" s="63"/>
      <c r="AF1163" s="63"/>
      <c r="AG1163" s="63"/>
      <c r="AH1163" s="63"/>
      <c r="AI1163" s="63"/>
      <c r="AJ1163" s="63"/>
      <c r="AK1163" s="63"/>
      <c r="AL1163" s="63"/>
      <c r="AM1163" s="63"/>
      <c r="AN1163" s="63"/>
      <c r="AO1163" s="63"/>
      <c r="AP1163" s="63"/>
      <c r="AQ1163" s="63"/>
      <c r="AR1163" s="63"/>
      <c r="AS1163" s="63"/>
      <c r="AT1163" s="63"/>
      <c r="AU1163" s="63"/>
      <c r="AV1163" s="63"/>
      <c r="AW1163" s="63"/>
      <c r="AX1163" s="63"/>
      <c r="AY1163" s="63"/>
      <c r="AZ1163" s="63"/>
      <c r="BA1163" s="63"/>
      <c r="BB1163" s="63"/>
      <c r="BC1163" s="63"/>
      <c r="BD1163" s="63"/>
      <c r="BE1163" s="63"/>
      <c r="BF1163" s="63"/>
      <c r="BG1163" s="63"/>
      <c r="BH1163" s="63"/>
      <c r="BI1163" s="63"/>
      <c r="BJ1163" s="63"/>
      <c r="BK1163" s="63"/>
      <c r="BL1163" s="63"/>
    </row>
    <row r="1164" spans="1:64" ht="15.75" customHeight="1" x14ac:dyDescent="0.2">
      <c r="A1164" s="63"/>
      <c r="B1164" s="63"/>
      <c r="C1164" s="63"/>
      <c r="D1164" s="63"/>
      <c r="E1164" s="63"/>
      <c r="F1164" s="63"/>
      <c r="G1164" s="63"/>
      <c r="H1164" s="63"/>
      <c r="I1164" s="63"/>
      <c r="J1164" s="63"/>
      <c r="K1164" s="63"/>
      <c r="L1164" s="63"/>
      <c r="M1164" s="63"/>
      <c r="N1164" s="63"/>
      <c r="O1164" s="63"/>
      <c r="P1164" s="63"/>
      <c r="Q1164" s="63"/>
      <c r="R1164" s="63"/>
      <c r="S1164" s="63"/>
      <c r="T1164" s="63"/>
      <c r="U1164" s="63"/>
      <c r="V1164" s="63"/>
      <c r="W1164" s="63"/>
      <c r="X1164" s="63"/>
      <c r="Y1164" s="63"/>
      <c r="Z1164" s="63"/>
      <c r="AA1164" s="63"/>
      <c r="AB1164" s="63"/>
      <c r="AC1164" s="63"/>
      <c r="AD1164" s="63"/>
      <c r="AE1164" s="63"/>
      <c r="AF1164" s="63"/>
      <c r="AG1164" s="63"/>
      <c r="AH1164" s="63"/>
      <c r="AI1164" s="63"/>
      <c r="AJ1164" s="63"/>
      <c r="AK1164" s="63"/>
      <c r="AL1164" s="63"/>
      <c r="AM1164" s="63"/>
      <c r="AN1164" s="63"/>
      <c r="AO1164" s="63"/>
      <c r="AP1164" s="63"/>
      <c r="AQ1164" s="63"/>
      <c r="AR1164" s="63"/>
      <c r="AS1164" s="63"/>
      <c r="AT1164" s="63"/>
      <c r="AU1164" s="63"/>
      <c r="AV1164" s="63"/>
      <c r="AW1164" s="63"/>
      <c r="AX1164" s="63"/>
      <c r="AY1164" s="63"/>
      <c r="AZ1164" s="63"/>
      <c r="BA1164" s="63"/>
      <c r="BB1164" s="63"/>
      <c r="BC1164" s="63"/>
      <c r="BD1164" s="63"/>
      <c r="BE1164" s="63"/>
      <c r="BF1164" s="63"/>
      <c r="BG1164" s="63"/>
      <c r="BH1164" s="63"/>
      <c r="BI1164" s="63"/>
      <c r="BJ1164" s="63"/>
      <c r="BK1164" s="63"/>
      <c r="BL1164" s="63"/>
    </row>
    <row r="1165" spans="1:64" ht="15.75" customHeight="1" x14ac:dyDescent="0.2">
      <c r="A1165" s="63"/>
      <c r="B1165" s="63"/>
      <c r="C1165" s="63"/>
      <c r="D1165" s="63"/>
      <c r="E1165" s="63"/>
      <c r="F1165" s="63"/>
      <c r="G1165" s="63"/>
      <c r="H1165" s="63"/>
      <c r="I1165" s="63"/>
      <c r="J1165" s="63"/>
      <c r="K1165" s="63"/>
      <c r="L1165" s="63"/>
      <c r="M1165" s="63"/>
      <c r="N1165" s="63"/>
      <c r="O1165" s="63"/>
      <c r="P1165" s="63"/>
      <c r="Q1165" s="63"/>
      <c r="R1165" s="63"/>
      <c r="S1165" s="63"/>
      <c r="T1165" s="63"/>
      <c r="U1165" s="63"/>
      <c r="V1165" s="63"/>
      <c r="W1165" s="63"/>
      <c r="X1165" s="63"/>
      <c r="Y1165" s="63"/>
      <c r="Z1165" s="63"/>
      <c r="AA1165" s="63"/>
      <c r="AB1165" s="63"/>
      <c r="AC1165" s="63"/>
      <c r="AD1165" s="63"/>
      <c r="AE1165" s="63"/>
      <c r="AF1165" s="63"/>
      <c r="AG1165" s="63"/>
      <c r="AH1165" s="63"/>
      <c r="AI1165" s="63"/>
      <c r="AJ1165" s="63"/>
      <c r="AK1165" s="63"/>
      <c r="AL1165" s="63"/>
      <c r="AM1165" s="63"/>
      <c r="AN1165" s="63"/>
      <c r="AO1165" s="63"/>
      <c r="AP1165" s="63"/>
      <c r="AQ1165" s="63"/>
      <c r="AR1165" s="63"/>
      <c r="AS1165" s="63"/>
      <c r="AT1165" s="63"/>
      <c r="AU1165" s="63"/>
      <c r="AV1165" s="63"/>
      <c r="AW1165" s="63"/>
      <c r="AX1165" s="63"/>
      <c r="AY1165" s="63"/>
      <c r="AZ1165" s="63"/>
      <c r="BA1165" s="63"/>
      <c r="BB1165" s="63"/>
      <c r="BC1165" s="63"/>
      <c r="BD1165" s="63"/>
      <c r="BE1165" s="63"/>
      <c r="BF1165" s="63"/>
      <c r="BG1165" s="63"/>
      <c r="BH1165" s="63"/>
      <c r="BI1165" s="63"/>
      <c r="BJ1165" s="63"/>
      <c r="BK1165" s="63"/>
      <c r="BL1165" s="63"/>
    </row>
    <row r="1166" spans="1:64" ht="15.75" customHeight="1" x14ac:dyDescent="0.2">
      <c r="A1166" s="63"/>
      <c r="B1166" s="63"/>
      <c r="C1166" s="63"/>
      <c r="D1166" s="63"/>
      <c r="E1166" s="63"/>
      <c r="F1166" s="63"/>
      <c r="G1166" s="63"/>
      <c r="H1166" s="63"/>
      <c r="I1166" s="63"/>
      <c r="J1166" s="63"/>
      <c r="K1166" s="63"/>
      <c r="L1166" s="63"/>
      <c r="M1166" s="63"/>
      <c r="N1166" s="63"/>
      <c r="O1166" s="63"/>
      <c r="P1166" s="63"/>
      <c r="Q1166" s="63"/>
      <c r="R1166" s="63"/>
      <c r="S1166" s="63"/>
      <c r="T1166" s="63"/>
      <c r="U1166" s="63"/>
      <c r="V1166" s="63"/>
      <c r="W1166" s="63"/>
      <c r="X1166" s="63"/>
      <c r="Y1166" s="63"/>
      <c r="Z1166" s="63"/>
      <c r="AA1166" s="63"/>
      <c r="AB1166" s="63"/>
      <c r="AC1166" s="63"/>
      <c r="AD1166" s="63"/>
      <c r="AE1166" s="63"/>
      <c r="AF1166" s="63"/>
      <c r="AG1166" s="63"/>
      <c r="AH1166" s="63"/>
      <c r="AI1166" s="63"/>
      <c r="AJ1166" s="63"/>
      <c r="AK1166" s="63"/>
      <c r="AL1166" s="63"/>
      <c r="AM1166" s="63"/>
      <c r="AN1166" s="63"/>
      <c r="AO1166" s="63"/>
      <c r="AP1166" s="63"/>
      <c r="AQ1166" s="63"/>
      <c r="AR1166" s="63"/>
      <c r="AS1166" s="63"/>
      <c r="AT1166" s="63"/>
      <c r="AU1166" s="63"/>
      <c r="AV1166" s="63"/>
      <c r="AW1166" s="63"/>
      <c r="AX1166" s="63"/>
      <c r="AY1166" s="63"/>
      <c r="AZ1166" s="63"/>
      <c r="BA1166" s="63"/>
      <c r="BB1166" s="63"/>
      <c r="BC1166" s="63"/>
      <c r="BD1166" s="63"/>
      <c r="BE1166" s="63"/>
      <c r="BF1166" s="63"/>
      <c r="BG1166" s="63"/>
      <c r="BH1166" s="63"/>
      <c r="BI1166" s="63"/>
      <c r="BJ1166" s="63"/>
      <c r="BK1166" s="63"/>
      <c r="BL1166" s="63"/>
    </row>
    <row r="1167" spans="1:64" ht="15.75" customHeight="1" x14ac:dyDescent="0.2">
      <c r="A1167" s="63"/>
      <c r="B1167" s="63"/>
      <c r="C1167" s="63"/>
      <c r="D1167" s="63"/>
      <c r="E1167" s="63"/>
      <c r="F1167" s="63"/>
      <c r="G1167" s="63"/>
      <c r="H1167" s="63"/>
      <c r="I1167" s="63"/>
      <c r="J1167" s="63"/>
      <c r="K1167" s="63"/>
      <c r="L1167" s="63"/>
      <c r="M1167" s="63"/>
      <c r="N1167" s="63"/>
      <c r="O1167" s="63"/>
      <c r="P1167" s="63"/>
      <c r="Q1167" s="63"/>
      <c r="R1167" s="63"/>
      <c r="S1167" s="63"/>
      <c r="T1167" s="63"/>
      <c r="U1167" s="63"/>
      <c r="V1167" s="63"/>
      <c r="W1167" s="63"/>
      <c r="X1167" s="63"/>
      <c r="Y1167" s="63"/>
      <c r="Z1167" s="63"/>
      <c r="AA1167" s="63"/>
      <c r="AB1167" s="63"/>
      <c r="AC1167" s="63"/>
      <c r="AD1167" s="63"/>
      <c r="AE1167" s="63"/>
      <c r="AF1167" s="63"/>
      <c r="AG1167" s="63"/>
      <c r="AH1167" s="63"/>
      <c r="AI1167" s="63"/>
      <c r="AJ1167" s="63"/>
      <c r="AK1167" s="63"/>
      <c r="AL1167" s="63"/>
      <c r="AM1167" s="63"/>
      <c r="AN1167" s="63"/>
      <c r="AO1167" s="63"/>
      <c r="AP1167" s="63"/>
      <c r="AQ1167" s="63"/>
      <c r="AR1167" s="63"/>
      <c r="AS1167" s="63"/>
      <c r="AT1167" s="63"/>
      <c r="AU1167" s="63"/>
      <c r="AV1167" s="63"/>
      <c r="AW1167" s="63"/>
      <c r="AX1167" s="63"/>
      <c r="AY1167" s="63"/>
      <c r="AZ1167" s="63"/>
      <c r="BA1167" s="63"/>
      <c r="BB1167" s="63"/>
      <c r="BC1167" s="63"/>
      <c r="BD1167" s="63"/>
      <c r="BE1167" s="63"/>
      <c r="BF1167" s="63"/>
      <c r="BG1167" s="63"/>
      <c r="BH1167" s="63"/>
      <c r="BI1167" s="63"/>
      <c r="BJ1167" s="63"/>
      <c r="BK1167" s="63"/>
      <c r="BL1167" s="63"/>
    </row>
    <row r="1168" spans="1:64" ht="15.75" customHeight="1" x14ac:dyDescent="0.2">
      <c r="A1168" s="63"/>
      <c r="B1168" s="63"/>
      <c r="C1168" s="63"/>
      <c r="D1168" s="63"/>
      <c r="E1168" s="63"/>
      <c r="F1168" s="63"/>
      <c r="G1168" s="63"/>
      <c r="H1168" s="63"/>
      <c r="I1168" s="63"/>
      <c r="J1168" s="63"/>
      <c r="K1168" s="63"/>
      <c r="L1168" s="63"/>
      <c r="M1168" s="63"/>
      <c r="N1168" s="63"/>
      <c r="O1168" s="63"/>
      <c r="P1168" s="63"/>
      <c r="Q1168" s="63"/>
      <c r="R1168" s="63"/>
      <c r="S1168" s="63"/>
      <c r="T1168" s="63"/>
      <c r="U1168" s="63"/>
      <c r="V1168" s="63"/>
      <c r="W1168" s="63"/>
      <c r="X1168" s="63"/>
      <c r="Y1168" s="63"/>
      <c r="Z1168" s="63"/>
      <c r="AA1168" s="63"/>
      <c r="AB1168" s="63"/>
      <c r="AC1168" s="63"/>
      <c r="AD1168" s="63"/>
      <c r="AE1168" s="63"/>
      <c r="AF1168" s="63"/>
      <c r="AG1168" s="63"/>
      <c r="AH1168" s="63"/>
      <c r="AI1168" s="63"/>
      <c r="AJ1168" s="63"/>
      <c r="AK1168" s="63"/>
      <c r="AL1168" s="63"/>
      <c r="AM1168" s="63"/>
      <c r="AN1168" s="63"/>
      <c r="AO1168" s="63"/>
      <c r="AP1168" s="63"/>
      <c r="AQ1168" s="63"/>
      <c r="AR1168" s="63"/>
      <c r="AS1168" s="63"/>
      <c r="AT1168" s="63"/>
      <c r="AU1168" s="63"/>
      <c r="AV1168" s="63"/>
      <c r="AW1168" s="63"/>
      <c r="AX1168" s="63"/>
      <c r="AY1168" s="63"/>
      <c r="AZ1168" s="63"/>
      <c r="BA1168" s="63"/>
      <c r="BB1168" s="63"/>
      <c r="BC1168" s="63"/>
      <c r="BD1168" s="63"/>
      <c r="BE1168" s="63"/>
      <c r="BF1168" s="63"/>
      <c r="BG1168" s="63"/>
      <c r="BH1168" s="63"/>
      <c r="BI1168" s="63"/>
      <c r="BJ1168" s="63"/>
      <c r="BK1168" s="63"/>
      <c r="BL1168" s="63"/>
    </row>
    <row r="1169" spans="1:64" ht="15.75" customHeight="1" x14ac:dyDescent="0.2">
      <c r="A1169" s="63"/>
      <c r="B1169" s="63"/>
      <c r="C1169" s="63"/>
      <c r="D1169" s="63"/>
      <c r="E1169" s="63"/>
      <c r="F1169" s="63"/>
      <c r="G1169" s="63"/>
      <c r="H1169" s="63"/>
      <c r="I1169" s="63"/>
      <c r="J1169" s="63"/>
      <c r="K1169" s="63"/>
      <c r="L1169" s="63"/>
      <c r="M1169" s="63"/>
      <c r="N1169" s="63"/>
      <c r="O1169" s="63"/>
      <c r="P1169" s="63"/>
      <c r="Q1169" s="63"/>
      <c r="R1169" s="63"/>
      <c r="S1169" s="63"/>
      <c r="T1169" s="63"/>
      <c r="U1169" s="63"/>
      <c r="V1169" s="63"/>
      <c r="W1169" s="63"/>
      <c r="X1169" s="63"/>
      <c r="Y1169" s="63"/>
      <c r="Z1169" s="63"/>
      <c r="AA1169" s="63"/>
      <c r="AB1169" s="63"/>
      <c r="AC1169" s="63"/>
      <c r="AD1169" s="63"/>
      <c r="AE1169" s="63"/>
      <c r="AF1169" s="63"/>
      <c r="AG1169" s="63"/>
      <c r="AH1169" s="63"/>
      <c r="AI1169" s="63"/>
      <c r="AJ1169" s="63"/>
      <c r="AK1169" s="63"/>
      <c r="AL1169" s="63"/>
      <c r="AM1169" s="63"/>
      <c r="AN1169" s="63"/>
      <c r="AO1169" s="63"/>
      <c r="AP1169" s="63"/>
      <c r="AQ1169" s="63"/>
      <c r="AR1169" s="63"/>
      <c r="AS1169" s="63"/>
      <c r="AT1169" s="63"/>
      <c r="AU1169" s="63"/>
      <c r="AV1169" s="63"/>
      <c r="AW1169" s="63"/>
      <c r="AX1169" s="63"/>
      <c r="AY1169" s="63"/>
      <c r="AZ1169" s="63"/>
      <c r="BA1169" s="63"/>
      <c r="BB1169" s="63"/>
      <c r="BC1169" s="63"/>
      <c r="BD1169" s="63"/>
      <c r="BE1169" s="63"/>
      <c r="BF1169" s="63"/>
      <c r="BG1169" s="63"/>
      <c r="BH1169" s="63"/>
      <c r="BI1169" s="63"/>
      <c r="BJ1169" s="63"/>
      <c r="BK1169" s="63"/>
      <c r="BL1169" s="63"/>
    </row>
    <row r="1170" spans="1:64" ht="15.75" customHeight="1" x14ac:dyDescent="0.2">
      <c r="A1170" s="63"/>
      <c r="B1170" s="63"/>
      <c r="C1170" s="63"/>
      <c r="D1170" s="63"/>
      <c r="E1170" s="63"/>
      <c r="F1170" s="63"/>
      <c r="G1170" s="63"/>
      <c r="H1170" s="63"/>
      <c r="I1170" s="63"/>
      <c r="J1170" s="63"/>
      <c r="K1170" s="63"/>
      <c r="L1170" s="63"/>
      <c r="M1170" s="63"/>
      <c r="N1170" s="63"/>
      <c r="O1170" s="63"/>
      <c r="P1170" s="63"/>
      <c r="Q1170" s="63"/>
      <c r="R1170" s="63"/>
      <c r="S1170" s="63"/>
      <c r="T1170" s="63"/>
      <c r="U1170" s="63"/>
      <c r="V1170" s="63"/>
      <c r="W1170" s="63"/>
      <c r="X1170" s="63"/>
      <c r="Y1170" s="63"/>
      <c r="Z1170" s="63"/>
      <c r="AA1170" s="63"/>
      <c r="AB1170" s="63"/>
      <c r="AC1170" s="63"/>
      <c r="AD1170" s="63"/>
      <c r="AE1170" s="63"/>
      <c r="AF1170" s="63"/>
      <c r="AG1170" s="63"/>
      <c r="AH1170" s="63"/>
      <c r="AI1170" s="63"/>
      <c r="AJ1170" s="63"/>
      <c r="AK1170" s="63"/>
      <c r="AL1170" s="63"/>
      <c r="AM1170" s="63"/>
      <c r="AN1170" s="63"/>
      <c r="AO1170" s="63"/>
      <c r="AP1170" s="63"/>
      <c r="AQ1170" s="63"/>
      <c r="AR1170" s="63"/>
      <c r="AS1170" s="63"/>
      <c r="AT1170" s="63"/>
      <c r="AU1170" s="63"/>
      <c r="AV1170" s="63"/>
      <c r="AW1170" s="63"/>
      <c r="AX1170" s="63"/>
      <c r="AY1170" s="63"/>
      <c r="AZ1170" s="63"/>
      <c r="BA1170" s="63"/>
      <c r="BB1170" s="63"/>
      <c r="BC1170" s="63"/>
      <c r="BD1170" s="63"/>
      <c r="BE1170" s="63"/>
      <c r="BF1170" s="63"/>
      <c r="BG1170" s="63"/>
      <c r="BH1170" s="63"/>
      <c r="BI1170" s="63"/>
      <c r="BJ1170" s="63"/>
      <c r="BK1170" s="63"/>
      <c r="BL1170" s="63"/>
    </row>
    <row r="1171" spans="1:64" ht="15.75" customHeight="1" x14ac:dyDescent="0.2">
      <c r="A1171" s="63"/>
      <c r="B1171" s="63"/>
      <c r="C1171" s="63"/>
      <c r="D1171" s="63"/>
      <c r="E1171" s="63"/>
      <c r="F1171" s="63"/>
      <c r="G1171" s="63"/>
      <c r="H1171" s="63"/>
      <c r="I1171" s="63"/>
      <c r="J1171" s="63"/>
      <c r="K1171" s="63"/>
      <c r="L1171" s="63"/>
      <c r="M1171" s="63"/>
      <c r="N1171" s="63"/>
      <c r="O1171" s="63"/>
      <c r="P1171" s="63"/>
      <c r="Q1171" s="63"/>
      <c r="R1171" s="63"/>
      <c r="S1171" s="63"/>
      <c r="T1171" s="63"/>
      <c r="U1171" s="63"/>
      <c r="V1171" s="63"/>
      <c r="W1171" s="63"/>
      <c r="X1171" s="63"/>
      <c r="Y1171" s="63"/>
      <c r="Z1171" s="63"/>
      <c r="AA1171" s="63"/>
      <c r="AB1171" s="63"/>
      <c r="AC1171" s="63"/>
      <c r="AD1171" s="63"/>
      <c r="AE1171" s="63"/>
      <c r="AF1171" s="63"/>
      <c r="AG1171" s="63"/>
      <c r="AH1171" s="63"/>
      <c r="AI1171" s="63"/>
      <c r="AJ1171" s="63"/>
      <c r="AK1171" s="63"/>
      <c r="AL1171" s="63"/>
      <c r="AM1171" s="63"/>
      <c r="AN1171" s="63"/>
      <c r="AO1171" s="63"/>
      <c r="AP1171" s="63"/>
      <c r="AQ1171" s="63"/>
      <c r="AR1171" s="63"/>
      <c r="AS1171" s="63"/>
      <c r="AT1171" s="63"/>
      <c r="AU1171" s="63"/>
      <c r="AV1171" s="63"/>
      <c r="AW1171" s="63"/>
      <c r="AX1171" s="63"/>
      <c r="AY1171" s="63"/>
      <c r="AZ1171" s="63"/>
      <c r="BA1171" s="63"/>
      <c r="BB1171" s="63"/>
      <c r="BC1171" s="63"/>
      <c r="BD1171" s="63"/>
      <c r="BE1171" s="63"/>
      <c r="BF1171" s="63"/>
      <c r="BG1171" s="63"/>
      <c r="BH1171" s="63"/>
      <c r="BI1171" s="63"/>
      <c r="BJ1171" s="63"/>
      <c r="BK1171" s="63"/>
      <c r="BL1171" s="63"/>
    </row>
    <row r="1172" spans="1:64" ht="15.75" customHeight="1" x14ac:dyDescent="0.2">
      <c r="A1172" s="63"/>
      <c r="B1172" s="63"/>
      <c r="C1172" s="63"/>
      <c r="D1172" s="63"/>
      <c r="E1172" s="63"/>
      <c r="F1172" s="63"/>
      <c r="G1172" s="63"/>
      <c r="H1172" s="63"/>
      <c r="I1172" s="63"/>
      <c r="J1172" s="63"/>
      <c r="K1172" s="63"/>
      <c r="L1172" s="63"/>
      <c r="M1172" s="63"/>
      <c r="N1172" s="63"/>
      <c r="O1172" s="63"/>
      <c r="P1172" s="63"/>
      <c r="Q1172" s="63"/>
      <c r="R1172" s="63"/>
      <c r="S1172" s="63"/>
      <c r="T1172" s="63"/>
      <c r="U1172" s="63"/>
      <c r="V1172" s="63"/>
      <c r="W1172" s="63"/>
      <c r="X1172" s="63"/>
      <c r="Y1172" s="63"/>
      <c r="Z1172" s="63"/>
      <c r="AA1172" s="63"/>
      <c r="AB1172" s="63"/>
      <c r="AC1172" s="63"/>
      <c r="AD1172" s="63"/>
      <c r="AE1172" s="63"/>
      <c r="AF1172" s="63"/>
      <c r="AG1172" s="63"/>
      <c r="AH1172" s="63"/>
      <c r="AI1172" s="63"/>
      <c r="AJ1172" s="63"/>
      <c r="AK1172" s="63"/>
      <c r="AL1172" s="63"/>
      <c r="AM1172" s="63"/>
      <c r="AN1172" s="63"/>
      <c r="AO1172" s="63"/>
      <c r="AP1172" s="63"/>
      <c r="AQ1172" s="63"/>
      <c r="AR1172" s="63"/>
      <c r="AS1172" s="63"/>
      <c r="AT1172" s="63"/>
      <c r="AU1172" s="63"/>
      <c r="AV1172" s="63"/>
      <c r="AW1172" s="63"/>
      <c r="AX1172" s="63"/>
      <c r="AY1172" s="63"/>
      <c r="AZ1172" s="63"/>
      <c r="BA1172" s="63"/>
      <c r="BB1172" s="63"/>
      <c r="BC1172" s="63"/>
      <c r="BD1172" s="63"/>
      <c r="BE1172" s="63"/>
      <c r="BF1172" s="63"/>
      <c r="BG1172" s="63"/>
      <c r="BH1172" s="63"/>
      <c r="BI1172" s="63"/>
      <c r="BJ1172" s="63"/>
      <c r="BK1172" s="63"/>
      <c r="BL1172" s="63"/>
    </row>
    <row r="1173" spans="1:64" ht="15.75" customHeight="1" x14ac:dyDescent="0.2">
      <c r="A1173" s="63"/>
      <c r="B1173" s="63"/>
      <c r="C1173" s="63"/>
      <c r="D1173" s="63"/>
      <c r="E1173" s="63"/>
      <c r="F1173" s="63"/>
      <c r="G1173" s="63"/>
      <c r="H1173" s="63"/>
      <c r="I1173" s="63"/>
      <c r="J1173" s="63"/>
      <c r="K1173" s="63"/>
      <c r="L1173" s="63"/>
      <c r="M1173" s="63"/>
      <c r="N1173" s="63"/>
      <c r="O1173" s="63"/>
      <c r="P1173" s="63"/>
      <c r="Q1173" s="63"/>
      <c r="R1173" s="63"/>
      <c r="S1173" s="63"/>
      <c r="T1173" s="63"/>
      <c r="U1173" s="63"/>
      <c r="V1173" s="63"/>
      <c r="W1173" s="63"/>
      <c r="X1173" s="63"/>
      <c r="Y1173" s="63"/>
      <c r="Z1173" s="63"/>
      <c r="AA1173" s="63"/>
      <c r="AB1173" s="63"/>
      <c r="AC1173" s="63"/>
      <c r="AD1173" s="63"/>
      <c r="AE1173" s="63"/>
      <c r="AF1173" s="63"/>
      <c r="AG1173" s="63"/>
      <c r="AH1173" s="63"/>
      <c r="AI1173" s="63"/>
      <c r="AJ1173" s="63"/>
      <c r="AK1173" s="63"/>
      <c r="AL1173" s="63"/>
      <c r="AM1173" s="63"/>
      <c r="AN1173" s="63"/>
      <c r="AO1173" s="63"/>
      <c r="AP1173" s="63"/>
      <c r="AQ1173" s="63"/>
      <c r="AR1173" s="63"/>
      <c r="AS1173" s="63"/>
      <c r="AT1173" s="63"/>
      <c r="AU1173" s="63"/>
      <c r="AV1173" s="63"/>
      <c r="AW1173" s="63"/>
      <c r="AX1173" s="63"/>
      <c r="AY1173" s="63"/>
      <c r="AZ1173" s="63"/>
      <c r="BA1173" s="63"/>
      <c r="BB1173" s="63"/>
      <c r="BC1173" s="63"/>
      <c r="BD1173" s="63"/>
      <c r="BE1173" s="63"/>
      <c r="BF1173" s="63"/>
      <c r="BG1173" s="63"/>
      <c r="BH1173" s="63"/>
      <c r="BI1173" s="63"/>
      <c r="BJ1173" s="63"/>
      <c r="BK1173" s="63"/>
      <c r="BL1173" s="63"/>
    </row>
    <row r="1174" spans="1:64" ht="15.75" customHeight="1" x14ac:dyDescent="0.2">
      <c r="A1174" s="63"/>
      <c r="B1174" s="63"/>
      <c r="C1174" s="63"/>
      <c r="D1174" s="63"/>
      <c r="E1174" s="63"/>
      <c r="F1174" s="63"/>
      <c r="G1174" s="63"/>
      <c r="H1174" s="63"/>
      <c r="I1174" s="63"/>
      <c r="J1174" s="63"/>
      <c r="K1174" s="63"/>
      <c r="L1174" s="63"/>
      <c r="M1174" s="63"/>
      <c r="N1174" s="63"/>
      <c r="O1174" s="63"/>
      <c r="P1174" s="63"/>
      <c r="Q1174" s="63"/>
      <c r="R1174" s="63"/>
      <c r="S1174" s="63"/>
      <c r="T1174" s="63"/>
      <c r="U1174" s="63"/>
      <c r="V1174" s="63"/>
      <c r="W1174" s="63"/>
      <c r="X1174" s="63"/>
      <c r="Y1174" s="63"/>
      <c r="Z1174" s="63"/>
      <c r="AA1174" s="63"/>
      <c r="AB1174" s="63"/>
      <c r="AC1174" s="63"/>
      <c r="AD1174" s="63"/>
      <c r="AE1174" s="63"/>
      <c r="AF1174" s="63"/>
      <c r="AG1174" s="63"/>
      <c r="AH1174" s="63"/>
      <c r="AI1174" s="63"/>
      <c r="AJ1174" s="63"/>
      <c r="AK1174" s="63"/>
      <c r="AL1174" s="63"/>
      <c r="AM1174" s="63"/>
      <c r="AN1174" s="63"/>
      <c r="AO1174" s="63"/>
      <c r="AP1174" s="63"/>
      <c r="AQ1174" s="63"/>
      <c r="AR1174" s="63"/>
      <c r="AS1174" s="63"/>
      <c r="AT1174" s="63"/>
      <c r="AU1174" s="63"/>
      <c r="AV1174" s="63"/>
      <c r="AW1174" s="63"/>
      <c r="AX1174" s="63"/>
      <c r="AY1174" s="63"/>
      <c r="AZ1174" s="63"/>
      <c r="BA1174" s="63"/>
      <c r="BB1174" s="63"/>
      <c r="BC1174" s="63"/>
      <c r="BD1174" s="63"/>
      <c r="BE1174" s="63"/>
      <c r="BF1174" s="63"/>
      <c r="BG1174" s="63"/>
      <c r="BH1174" s="63"/>
      <c r="BI1174" s="63"/>
      <c r="BJ1174" s="63"/>
      <c r="BK1174" s="63"/>
      <c r="BL1174" s="63"/>
    </row>
    <row r="1175" spans="1:64" ht="15.75" customHeight="1" x14ac:dyDescent="0.2">
      <c r="A1175" s="63"/>
      <c r="B1175" s="63"/>
      <c r="C1175" s="63"/>
      <c r="D1175" s="63"/>
      <c r="E1175" s="63"/>
      <c r="F1175" s="63"/>
      <c r="G1175" s="63"/>
      <c r="H1175" s="63"/>
      <c r="I1175" s="63"/>
      <c r="J1175" s="63"/>
      <c r="K1175" s="63"/>
      <c r="L1175" s="63"/>
      <c r="M1175" s="63"/>
      <c r="N1175" s="63"/>
      <c r="O1175" s="63"/>
      <c r="P1175" s="63"/>
      <c r="Q1175" s="63"/>
      <c r="R1175" s="63"/>
      <c r="S1175" s="63"/>
      <c r="T1175" s="63"/>
      <c r="U1175" s="63"/>
      <c r="V1175" s="63"/>
      <c r="W1175" s="63"/>
      <c r="X1175" s="63"/>
      <c r="Y1175" s="63"/>
      <c r="Z1175" s="63"/>
      <c r="AA1175" s="63"/>
      <c r="AB1175" s="63"/>
      <c r="AC1175" s="63"/>
      <c r="AD1175" s="63"/>
      <c r="AE1175" s="63"/>
      <c r="AF1175" s="63"/>
      <c r="AG1175" s="63"/>
      <c r="AH1175" s="63"/>
      <c r="AI1175" s="63"/>
      <c r="AJ1175" s="63"/>
      <c r="AK1175" s="63"/>
      <c r="AL1175" s="63"/>
      <c r="AM1175" s="63"/>
      <c r="AN1175" s="63"/>
      <c r="AO1175" s="63"/>
      <c r="AP1175" s="63"/>
      <c r="AQ1175" s="63"/>
      <c r="AR1175" s="63"/>
      <c r="AS1175" s="63"/>
      <c r="AT1175" s="63"/>
      <c r="AU1175" s="63"/>
      <c r="AV1175" s="63"/>
      <c r="AW1175" s="63"/>
      <c r="AX1175" s="63"/>
      <c r="AY1175" s="63"/>
      <c r="AZ1175" s="63"/>
      <c r="BA1175" s="63"/>
      <c r="BB1175" s="63"/>
      <c r="BC1175" s="63"/>
      <c r="BD1175" s="63"/>
      <c r="BE1175" s="63"/>
      <c r="BF1175" s="63"/>
      <c r="BG1175" s="63"/>
      <c r="BH1175" s="63"/>
      <c r="BI1175" s="63"/>
      <c r="BJ1175" s="63"/>
      <c r="BK1175" s="63"/>
      <c r="BL1175" s="63"/>
    </row>
    <row r="1176" spans="1:64" ht="15.75" customHeight="1" x14ac:dyDescent="0.2">
      <c r="A1176" s="63"/>
      <c r="B1176" s="63"/>
      <c r="C1176" s="63"/>
      <c r="D1176" s="63"/>
      <c r="E1176" s="63"/>
      <c r="F1176" s="63"/>
      <c r="G1176" s="63"/>
      <c r="H1176" s="63"/>
      <c r="I1176" s="63"/>
      <c r="J1176" s="63"/>
      <c r="K1176" s="63"/>
      <c r="L1176" s="63"/>
      <c r="M1176" s="63"/>
      <c r="N1176" s="63"/>
      <c r="O1176" s="63"/>
      <c r="P1176" s="63"/>
      <c r="Q1176" s="63"/>
      <c r="R1176" s="63"/>
      <c r="S1176" s="63"/>
      <c r="T1176" s="63"/>
      <c r="U1176" s="63"/>
      <c r="V1176" s="63"/>
      <c r="W1176" s="63"/>
      <c r="X1176" s="63"/>
      <c r="Y1176" s="63"/>
      <c r="Z1176" s="63"/>
      <c r="AA1176" s="63"/>
      <c r="AB1176" s="63"/>
      <c r="AC1176" s="63"/>
      <c r="AD1176" s="63"/>
      <c r="AE1176" s="63"/>
      <c r="AF1176" s="63"/>
      <c r="AG1176" s="63"/>
      <c r="AH1176" s="63"/>
      <c r="AI1176" s="63"/>
      <c r="AJ1176" s="63"/>
      <c r="AK1176" s="63"/>
      <c r="AL1176" s="63"/>
      <c r="AM1176" s="63"/>
      <c r="AN1176" s="63"/>
      <c r="AO1176" s="63"/>
      <c r="AP1176" s="63"/>
      <c r="AQ1176" s="63"/>
      <c r="AR1176" s="63"/>
      <c r="AS1176" s="63"/>
      <c r="AT1176" s="63"/>
      <c r="AU1176" s="63"/>
      <c r="AV1176" s="63"/>
      <c r="AW1176" s="63"/>
      <c r="AX1176" s="63"/>
      <c r="AY1176" s="63"/>
      <c r="AZ1176" s="63"/>
      <c r="BA1176" s="63"/>
      <c r="BB1176" s="63"/>
      <c r="BC1176" s="63"/>
      <c r="BD1176" s="63"/>
      <c r="BE1176" s="63"/>
      <c r="BF1176" s="63"/>
      <c r="BG1176" s="63"/>
      <c r="BH1176" s="63"/>
      <c r="BI1176" s="63"/>
      <c r="BJ1176" s="63"/>
      <c r="BK1176" s="63"/>
      <c r="BL1176" s="63"/>
    </row>
    <row r="1177" spans="1:64" ht="15.75" customHeight="1" x14ac:dyDescent="0.2">
      <c r="A1177" s="63"/>
      <c r="B1177" s="63"/>
      <c r="C1177" s="63"/>
      <c r="D1177" s="63"/>
      <c r="E1177" s="63"/>
      <c r="F1177" s="63"/>
      <c r="G1177" s="63"/>
      <c r="H1177" s="63"/>
      <c r="I1177" s="63"/>
      <c r="J1177" s="63"/>
      <c r="K1177" s="63"/>
      <c r="L1177" s="63"/>
      <c r="M1177" s="63"/>
      <c r="N1177" s="63"/>
      <c r="O1177" s="63"/>
      <c r="P1177" s="63"/>
      <c r="Q1177" s="63"/>
      <c r="R1177" s="63"/>
      <c r="S1177" s="63"/>
      <c r="T1177" s="63"/>
      <c r="U1177" s="63"/>
      <c r="V1177" s="63"/>
      <c r="W1177" s="63"/>
      <c r="X1177" s="63"/>
      <c r="Y1177" s="63"/>
      <c r="Z1177" s="63"/>
      <c r="AA1177" s="63"/>
      <c r="AB1177" s="63"/>
      <c r="AC1177" s="63"/>
      <c r="AD1177" s="63"/>
      <c r="AE1177" s="63"/>
      <c r="AF1177" s="63"/>
      <c r="AG1177" s="63"/>
      <c r="AH1177" s="63"/>
      <c r="AI1177" s="63"/>
      <c r="AJ1177" s="63"/>
      <c r="AK1177" s="63"/>
      <c r="AL1177" s="63"/>
      <c r="AM1177" s="63"/>
      <c r="AN1177" s="63"/>
      <c r="AO1177" s="63"/>
      <c r="AP1177" s="63"/>
      <c r="AQ1177" s="63"/>
      <c r="AR1177" s="63"/>
      <c r="AS1177" s="63"/>
      <c r="AT1177" s="63"/>
      <c r="AU1177" s="63"/>
      <c r="AV1177" s="63"/>
      <c r="AW1177" s="63"/>
      <c r="AX1177" s="63"/>
      <c r="AY1177" s="63"/>
      <c r="AZ1177" s="63"/>
      <c r="BA1177" s="63"/>
      <c r="BB1177" s="63"/>
      <c r="BC1177" s="63"/>
      <c r="BD1177" s="63"/>
      <c r="BE1177" s="63"/>
      <c r="BF1177" s="63"/>
      <c r="BG1177" s="63"/>
      <c r="BH1177" s="63"/>
      <c r="BI1177" s="63"/>
      <c r="BJ1177" s="63"/>
      <c r="BK1177" s="63"/>
      <c r="BL1177" s="63"/>
    </row>
    <row r="1178" spans="1:64" ht="15.75" customHeight="1" x14ac:dyDescent="0.2">
      <c r="A1178" s="63"/>
      <c r="B1178" s="63"/>
      <c r="C1178" s="63"/>
      <c r="D1178" s="63"/>
      <c r="E1178" s="63"/>
      <c r="F1178" s="63"/>
      <c r="G1178" s="63"/>
      <c r="H1178" s="63"/>
      <c r="I1178" s="63"/>
      <c r="J1178" s="63"/>
      <c r="K1178" s="63"/>
      <c r="L1178" s="63"/>
      <c r="M1178" s="63"/>
      <c r="N1178" s="63"/>
      <c r="O1178" s="63"/>
      <c r="P1178" s="63"/>
      <c r="Q1178" s="63"/>
      <c r="R1178" s="63"/>
      <c r="S1178" s="63"/>
      <c r="T1178" s="63"/>
      <c r="U1178" s="63"/>
      <c r="V1178" s="63"/>
      <c r="W1178" s="63"/>
      <c r="X1178" s="63"/>
      <c r="Y1178" s="63"/>
      <c r="Z1178" s="63"/>
      <c r="AA1178" s="63"/>
      <c r="AB1178" s="63"/>
      <c r="AC1178" s="63"/>
      <c r="AD1178" s="63"/>
      <c r="AE1178" s="63"/>
      <c r="AF1178" s="63"/>
      <c r="AG1178" s="63"/>
      <c r="AH1178" s="63"/>
      <c r="AI1178" s="63"/>
      <c r="AJ1178" s="63"/>
      <c r="AK1178" s="63"/>
      <c r="AL1178" s="63"/>
      <c r="AM1178" s="63"/>
      <c r="AN1178" s="63"/>
      <c r="AO1178" s="63"/>
      <c r="AP1178" s="63"/>
      <c r="AQ1178" s="63"/>
      <c r="AR1178" s="63"/>
      <c r="AS1178" s="63"/>
      <c r="AT1178" s="63"/>
      <c r="AU1178" s="63"/>
      <c r="AV1178" s="63"/>
      <c r="AW1178" s="63"/>
      <c r="AX1178" s="63"/>
      <c r="AY1178" s="63"/>
      <c r="AZ1178" s="63"/>
      <c r="BA1178" s="63"/>
      <c r="BB1178" s="63"/>
      <c r="BC1178" s="63"/>
      <c r="BD1178" s="63"/>
      <c r="BE1178" s="63"/>
      <c r="BF1178" s="63"/>
      <c r="BG1178" s="63"/>
      <c r="BH1178" s="63"/>
      <c r="BI1178" s="63"/>
      <c r="BJ1178" s="63"/>
      <c r="BK1178" s="63"/>
      <c r="BL1178" s="63"/>
    </row>
    <row r="1179" spans="1:64" ht="15.75" customHeight="1" x14ac:dyDescent="0.2">
      <c r="A1179" s="63"/>
      <c r="B1179" s="63"/>
      <c r="C1179" s="63"/>
      <c r="D1179" s="63"/>
      <c r="E1179" s="63"/>
      <c r="F1179" s="63"/>
      <c r="G1179" s="63"/>
      <c r="H1179" s="63"/>
      <c r="I1179" s="63"/>
      <c r="J1179" s="63"/>
      <c r="K1179" s="63"/>
      <c r="L1179" s="63"/>
      <c r="M1179" s="63"/>
      <c r="N1179" s="63"/>
      <c r="O1179" s="63"/>
      <c r="P1179" s="63"/>
      <c r="Q1179" s="63"/>
      <c r="R1179" s="63"/>
      <c r="S1179" s="63"/>
      <c r="T1179" s="63"/>
      <c r="U1179" s="63"/>
      <c r="V1179" s="63"/>
      <c r="W1179" s="63"/>
      <c r="X1179" s="63"/>
      <c r="Y1179" s="63"/>
      <c r="Z1179" s="63"/>
      <c r="AA1179" s="63"/>
      <c r="AB1179" s="63"/>
      <c r="AC1179" s="63"/>
      <c r="AD1179" s="63"/>
      <c r="AE1179" s="63"/>
      <c r="AF1179" s="63"/>
      <c r="AG1179" s="63"/>
      <c r="AH1179" s="63"/>
      <c r="AI1179" s="63"/>
      <c r="AJ1179" s="63"/>
      <c r="AK1179" s="63"/>
      <c r="AL1179" s="63"/>
      <c r="AM1179" s="63"/>
      <c r="AN1179" s="63"/>
      <c r="AO1179" s="63"/>
      <c r="AP1179" s="63"/>
      <c r="AQ1179" s="63"/>
      <c r="AR1179" s="63"/>
      <c r="AS1179" s="63"/>
      <c r="AT1179" s="63"/>
      <c r="AU1179" s="63"/>
      <c r="AV1179" s="63"/>
      <c r="AW1179" s="63"/>
      <c r="AX1179" s="63"/>
      <c r="AY1179" s="63"/>
      <c r="AZ1179" s="63"/>
      <c r="BA1179" s="63"/>
      <c r="BB1179" s="63"/>
      <c r="BC1179" s="63"/>
      <c r="BD1179" s="63"/>
      <c r="BE1179" s="63"/>
      <c r="BF1179" s="63"/>
      <c r="BG1179" s="63"/>
      <c r="BH1179" s="63"/>
      <c r="BI1179" s="63"/>
      <c r="BJ1179" s="63"/>
      <c r="BK1179" s="63"/>
      <c r="BL1179" s="63"/>
    </row>
    <row r="1180" spans="1:64" ht="15.75" customHeight="1" x14ac:dyDescent="0.2">
      <c r="A1180" s="63"/>
      <c r="B1180" s="63"/>
      <c r="C1180" s="63"/>
      <c r="D1180" s="63"/>
      <c r="E1180" s="63"/>
      <c r="F1180" s="63"/>
      <c r="G1180" s="63"/>
      <c r="H1180" s="63"/>
      <c r="I1180" s="63"/>
      <c r="J1180" s="63"/>
      <c r="K1180" s="63"/>
      <c r="L1180" s="63"/>
      <c r="M1180" s="63"/>
      <c r="N1180" s="63"/>
      <c r="O1180" s="63"/>
      <c r="P1180" s="63"/>
      <c r="Q1180" s="63"/>
      <c r="R1180" s="63"/>
      <c r="S1180" s="63"/>
      <c r="T1180" s="63"/>
      <c r="U1180" s="63"/>
      <c r="V1180" s="63"/>
      <c r="W1180" s="63"/>
      <c r="X1180" s="63"/>
      <c r="Y1180" s="63"/>
      <c r="Z1180" s="63"/>
      <c r="AA1180" s="63"/>
      <c r="AB1180" s="63"/>
      <c r="AC1180" s="63"/>
      <c r="AD1180" s="63"/>
      <c r="AE1180" s="63"/>
      <c r="AF1180" s="63"/>
      <c r="AG1180" s="63"/>
      <c r="AH1180" s="63"/>
      <c r="AI1180" s="63"/>
      <c r="AJ1180" s="63"/>
      <c r="AK1180" s="63"/>
      <c r="AL1180" s="63"/>
      <c r="AM1180" s="63"/>
      <c r="AN1180" s="63"/>
      <c r="AO1180" s="63"/>
      <c r="AP1180" s="63"/>
      <c r="AQ1180" s="63"/>
      <c r="AR1180" s="63"/>
      <c r="AS1180" s="63"/>
      <c r="AT1180" s="63"/>
      <c r="AU1180" s="63"/>
      <c r="AV1180" s="63"/>
      <c r="AW1180" s="63"/>
      <c r="AX1180" s="63"/>
      <c r="AY1180" s="63"/>
      <c r="AZ1180" s="63"/>
      <c r="BA1180" s="63"/>
      <c r="BB1180" s="63"/>
      <c r="BC1180" s="63"/>
      <c r="BD1180" s="63"/>
      <c r="BE1180" s="63"/>
      <c r="BF1180" s="63"/>
      <c r="BG1180" s="63"/>
      <c r="BH1180" s="63"/>
      <c r="BI1180" s="63"/>
      <c r="BJ1180" s="63"/>
      <c r="BK1180" s="63"/>
      <c r="BL1180" s="63"/>
    </row>
    <row r="1181" spans="1:64" ht="15.75" customHeight="1" x14ac:dyDescent="0.2">
      <c r="A1181" s="63"/>
      <c r="B1181" s="63"/>
      <c r="C1181" s="63"/>
      <c r="D1181" s="63"/>
      <c r="E1181" s="63"/>
      <c r="F1181" s="63"/>
      <c r="G1181" s="63"/>
      <c r="H1181" s="63"/>
      <c r="I1181" s="63"/>
      <c r="J1181" s="63"/>
      <c r="K1181" s="63"/>
      <c r="L1181" s="63"/>
      <c r="M1181" s="63"/>
      <c r="N1181" s="63"/>
      <c r="O1181" s="63"/>
      <c r="P1181" s="63"/>
      <c r="Q1181" s="63"/>
      <c r="R1181" s="63"/>
      <c r="S1181" s="63"/>
      <c r="T1181" s="63"/>
      <c r="U1181" s="63"/>
      <c r="V1181" s="63"/>
      <c r="W1181" s="63"/>
      <c r="X1181" s="63"/>
      <c r="Y1181" s="63"/>
      <c r="Z1181" s="63"/>
      <c r="AA1181" s="63"/>
      <c r="AB1181" s="63"/>
      <c r="AC1181" s="63"/>
      <c r="AD1181" s="63"/>
      <c r="AE1181" s="63"/>
      <c r="AF1181" s="63"/>
      <c r="AG1181" s="63"/>
      <c r="AH1181" s="63"/>
      <c r="AI1181" s="63"/>
      <c r="AJ1181" s="63"/>
      <c r="AK1181" s="63"/>
      <c r="AL1181" s="63"/>
      <c r="AM1181" s="63"/>
      <c r="AN1181" s="63"/>
      <c r="AO1181" s="63"/>
      <c r="AP1181" s="63"/>
      <c r="AQ1181" s="63"/>
      <c r="AR1181" s="63"/>
      <c r="AS1181" s="63"/>
      <c r="AT1181" s="63"/>
      <c r="AU1181" s="63"/>
      <c r="AV1181" s="63"/>
      <c r="AW1181" s="63"/>
      <c r="AX1181" s="63"/>
      <c r="AY1181" s="63"/>
      <c r="AZ1181" s="63"/>
      <c r="BA1181" s="63"/>
      <c r="BB1181" s="63"/>
      <c r="BC1181" s="63"/>
      <c r="BD1181" s="63"/>
      <c r="BE1181" s="63"/>
      <c r="BF1181" s="63"/>
      <c r="BG1181" s="63"/>
      <c r="BH1181" s="63"/>
      <c r="BI1181" s="63"/>
      <c r="BJ1181" s="63"/>
      <c r="BK1181" s="63"/>
      <c r="BL1181" s="63"/>
    </row>
    <row r="1182" spans="1:64" ht="15.75" customHeight="1" x14ac:dyDescent="0.2">
      <c r="A1182" s="63"/>
      <c r="B1182" s="63"/>
      <c r="C1182" s="63"/>
      <c r="D1182" s="63"/>
      <c r="E1182" s="63"/>
      <c r="F1182" s="63"/>
      <c r="G1182" s="63"/>
      <c r="H1182" s="63"/>
      <c r="I1182" s="63"/>
      <c r="J1182" s="63"/>
      <c r="K1182" s="63"/>
      <c r="L1182" s="63"/>
      <c r="M1182" s="63"/>
      <c r="N1182" s="63"/>
      <c r="O1182" s="63"/>
      <c r="P1182" s="63"/>
      <c r="Q1182" s="63"/>
      <c r="R1182" s="63"/>
      <c r="S1182" s="63"/>
      <c r="T1182" s="63"/>
      <c r="U1182" s="63"/>
      <c r="V1182" s="63"/>
      <c r="W1182" s="63"/>
      <c r="X1182" s="63"/>
      <c r="Y1182" s="63"/>
      <c r="Z1182" s="63"/>
      <c r="AA1182" s="63"/>
      <c r="AB1182" s="63"/>
      <c r="AC1182" s="63"/>
      <c r="AD1182" s="63"/>
      <c r="AE1182" s="63"/>
      <c r="AF1182" s="63"/>
      <c r="AG1182" s="63"/>
      <c r="AH1182" s="63"/>
      <c r="AI1182" s="63"/>
      <c r="AJ1182" s="63"/>
      <c r="AK1182" s="63"/>
      <c r="AL1182" s="63"/>
      <c r="AM1182" s="63"/>
      <c r="AN1182" s="63"/>
      <c r="AO1182" s="63"/>
      <c r="AP1182" s="63"/>
      <c r="AQ1182" s="63"/>
      <c r="AR1182" s="63"/>
      <c r="AS1182" s="63"/>
      <c r="AT1182" s="63"/>
      <c r="AU1182" s="63"/>
      <c r="AV1182" s="63"/>
      <c r="AW1182" s="63"/>
      <c r="AX1182" s="63"/>
      <c r="AY1182" s="63"/>
      <c r="AZ1182" s="63"/>
      <c r="BA1182" s="63"/>
      <c r="BB1182" s="63"/>
      <c r="BC1182" s="63"/>
      <c r="BD1182" s="63"/>
      <c r="BE1182" s="63"/>
      <c r="BF1182" s="63"/>
      <c r="BG1182" s="63"/>
      <c r="BH1182" s="63"/>
      <c r="BI1182" s="63"/>
      <c r="BJ1182" s="63"/>
      <c r="BK1182" s="63"/>
      <c r="BL1182" s="63"/>
    </row>
    <row r="1183" spans="1:64" ht="15.75" customHeight="1" x14ac:dyDescent="0.2">
      <c r="A1183" s="63"/>
      <c r="B1183" s="63"/>
      <c r="C1183" s="63"/>
      <c r="D1183" s="63"/>
      <c r="E1183" s="63"/>
      <c r="F1183" s="63"/>
      <c r="G1183" s="63"/>
      <c r="H1183" s="63"/>
      <c r="I1183" s="63"/>
      <c r="J1183" s="63"/>
      <c r="K1183" s="63"/>
      <c r="L1183" s="63"/>
      <c r="M1183" s="63"/>
      <c r="N1183" s="63"/>
      <c r="O1183" s="63"/>
      <c r="P1183" s="63"/>
      <c r="Q1183" s="63"/>
      <c r="R1183" s="63"/>
      <c r="S1183" s="63"/>
      <c r="T1183" s="63"/>
      <c r="U1183" s="63"/>
      <c r="V1183" s="63"/>
      <c r="W1183" s="63"/>
      <c r="X1183" s="63"/>
      <c r="Y1183" s="63"/>
      <c r="Z1183" s="63"/>
      <c r="AA1183" s="63"/>
      <c r="AB1183" s="63"/>
      <c r="AC1183" s="63"/>
      <c r="AD1183" s="63"/>
      <c r="AE1183" s="63"/>
      <c r="AF1183" s="63"/>
      <c r="AG1183" s="63"/>
      <c r="AH1183" s="63"/>
      <c r="AI1183" s="63"/>
      <c r="AJ1183" s="63"/>
      <c r="AK1183" s="63"/>
      <c r="AL1183" s="63"/>
      <c r="AM1183" s="63"/>
      <c r="AN1183" s="63"/>
      <c r="AO1183" s="63"/>
      <c r="AP1183" s="63"/>
      <c r="AQ1183" s="63"/>
      <c r="AR1183" s="63"/>
      <c r="AS1183" s="63"/>
      <c r="AT1183" s="63"/>
      <c r="AU1183" s="63"/>
      <c r="AV1183" s="63"/>
      <c r="AW1183" s="63"/>
      <c r="AX1183" s="63"/>
      <c r="AY1183" s="63"/>
      <c r="AZ1183" s="63"/>
      <c r="BA1183" s="63"/>
      <c r="BB1183" s="63"/>
      <c r="BC1183" s="63"/>
      <c r="BD1183" s="63"/>
      <c r="BE1183" s="63"/>
      <c r="BF1183" s="63"/>
      <c r="BG1183" s="63"/>
      <c r="BH1183" s="63"/>
      <c r="BI1183" s="63"/>
      <c r="BJ1183" s="63"/>
      <c r="BK1183" s="63"/>
      <c r="BL1183" s="63"/>
    </row>
    <row r="1184" spans="1:64" ht="15.75" customHeight="1" x14ac:dyDescent="0.2">
      <c r="A1184" s="63"/>
      <c r="B1184" s="63"/>
      <c r="C1184" s="63"/>
      <c r="D1184" s="63"/>
      <c r="E1184" s="63"/>
      <c r="F1184" s="63"/>
      <c r="G1184" s="63"/>
      <c r="H1184" s="63"/>
      <c r="I1184" s="63"/>
      <c r="J1184" s="63"/>
      <c r="K1184" s="63"/>
      <c r="L1184" s="63"/>
      <c r="M1184" s="63"/>
      <c r="N1184" s="63"/>
      <c r="O1184" s="63"/>
      <c r="P1184" s="63"/>
      <c r="Q1184" s="63"/>
      <c r="R1184" s="63"/>
      <c r="S1184" s="63"/>
      <c r="T1184" s="63"/>
      <c r="U1184" s="63"/>
      <c r="V1184" s="63"/>
      <c r="W1184" s="63"/>
      <c r="X1184" s="63"/>
      <c r="Y1184" s="63"/>
      <c r="Z1184" s="63"/>
      <c r="AA1184" s="63"/>
      <c r="AB1184" s="63"/>
      <c r="AC1184" s="63"/>
      <c r="AD1184" s="63"/>
      <c r="AE1184" s="63"/>
      <c r="AF1184" s="63"/>
      <c r="AG1184" s="63"/>
      <c r="AH1184" s="63"/>
      <c r="AI1184" s="63"/>
      <c r="AJ1184" s="63"/>
      <c r="AK1184" s="63"/>
      <c r="AL1184" s="63"/>
      <c r="AM1184" s="63"/>
      <c r="AN1184" s="63"/>
      <c r="AO1184" s="63"/>
      <c r="AP1184" s="63"/>
      <c r="AQ1184" s="63"/>
      <c r="AR1184" s="63"/>
      <c r="AS1184" s="63"/>
      <c r="AT1184" s="63"/>
      <c r="AU1184" s="63"/>
      <c r="AV1184" s="63"/>
      <c r="AW1184" s="63"/>
      <c r="AX1184" s="63"/>
      <c r="AY1184" s="63"/>
      <c r="AZ1184" s="63"/>
      <c r="BA1184" s="63"/>
      <c r="BB1184" s="63"/>
      <c r="BC1184" s="63"/>
      <c r="BD1184" s="63"/>
      <c r="BE1184" s="63"/>
      <c r="BF1184" s="63"/>
      <c r="BG1184" s="63"/>
      <c r="BH1184" s="63"/>
      <c r="BI1184" s="63"/>
      <c r="BJ1184" s="63"/>
      <c r="BK1184" s="63"/>
      <c r="BL1184" s="63"/>
    </row>
    <row r="1185" spans="1:64" ht="15.75" customHeight="1" x14ac:dyDescent="0.2">
      <c r="A1185" s="63"/>
      <c r="B1185" s="63"/>
      <c r="C1185" s="63"/>
      <c r="D1185" s="63"/>
      <c r="E1185" s="63"/>
      <c r="F1185" s="63"/>
      <c r="G1185" s="63"/>
      <c r="H1185" s="63"/>
      <c r="I1185" s="63"/>
      <c r="J1185" s="63"/>
      <c r="K1185" s="63"/>
      <c r="L1185" s="63"/>
      <c r="M1185" s="63"/>
      <c r="N1185" s="63"/>
      <c r="O1185" s="63"/>
      <c r="P1185" s="63"/>
      <c r="Q1185" s="63"/>
      <c r="R1185" s="63"/>
      <c r="S1185" s="63"/>
      <c r="T1185" s="63"/>
      <c r="U1185" s="63"/>
      <c r="V1185" s="63"/>
      <c r="W1185" s="63"/>
      <c r="X1185" s="63"/>
      <c r="Y1185" s="63"/>
      <c r="Z1185" s="63"/>
      <c r="AA1185" s="63"/>
      <c r="AB1185" s="63"/>
      <c r="AC1185" s="63"/>
      <c r="AD1185" s="63"/>
      <c r="AE1185" s="63"/>
      <c r="AF1185" s="63"/>
      <c r="AG1185" s="63"/>
      <c r="AH1185" s="63"/>
      <c r="AI1185" s="63"/>
      <c r="AJ1185" s="63"/>
      <c r="AK1185" s="63"/>
      <c r="AL1185" s="63"/>
      <c r="AM1185" s="63"/>
      <c r="AN1185" s="63"/>
      <c r="AO1185" s="63"/>
      <c r="AP1185" s="63"/>
      <c r="AQ1185" s="63"/>
      <c r="AR1185" s="63"/>
      <c r="AS1185" s="63"/>
      <c r="AT1185" s="63"/>
      <c r="AU1185" s="63"/>
      <c r="AV1185" s="63"/>
      <c r="AW1185" s="63"/>
      <c r="AX1185" s="63"/>
      <c r="AY1185" s="63"/>
      <c r="AZ1185" s="63"/>
      <c r="BA1185" s="63"/>
      <c r="BB1185" s="63"/>
      <c r="BC1185" s="63"/>
      <c r="BD1185" s="63"/>
      <c r="BE1185" s="63"/>
      <c r="BF1185" s="63"/>
      <c r="BG1185" s="63"/>
      <c r="BH1185" s="63"/>
      <c r="BI1185" s="63"/>
      <c r="BJ1185" s="63"/>
      <c r="BK1185" s="63"/>
      <c r="BL1185" s="63"/>
    </row>
    <row r="1186" spans="1:64" ht="15.75" customHeight="1" x14ac:dyDescent="0.2">
      <c r="A1186" s="63"/>
      <c r="B1186" s="63"/>
      <c r="C1186" s="63"/>
      <c r="D1186" s="63"/>
      <c r="E1186" s="63"/>
      <c r="F1186" s="63"/>
      <c r="G1186" s="63"/>
      <c r="H1186" s="63"/>
      <c r="I1186" s="63"/>
      <c r="J1186" s="63"/>
      <c r="K1186" s="63"/>
      <c r="L1186" s="63"/>
      <c r="M1186" s="63"/>
      <c r="N1186" s="63"/>
      <c r="O1186" s="63"/>
      <c r="P1186" s="63"/>
      <c r="Q1186" s="63"/>
      <c r="R1186" s="63"/>
      <c r="S1186" s="63"/>
      <c r="T1186" s="63"/>
      <c r="U1186" s="63"/>
      <c r="V1186" s="63"/>
      <c r="W1186" s="63"/>
      <c r="X1186" s="63"/>
      <c r="Y1186" s="63"/>
      <c r="Z1186" s="63"/>
      <c r="AA1186" s="63"/>
      <c r="AB1186" s="63"/>
      <c r="AC1186" s="63"/>
      <c r="AD1186" s="63"/>
      <c r="AE1186" s="63"/>
      <c r="AF1186" s="63"/>
      <c r="AG1186" s="63"/>
      <c r="AH1186" s="63"/>
      <c r="AI1186" s="63"/>
      <c r="AJ1186" s="63"/>
      <c r="AK1186" s="63"/>
      <c r="AL1186" s="63"/>
      <c r="AM1186" s="63"/>
      <c r="AN1186" s="63"/>
      <c r="AO1186" s="63"/>
      <c r="AP1186" s="63"/>
      <c r="AQ1186" s="63"/>
      <c r="AR1186" s="63"/>
      <c r="AS1186" s="63"/>
      <c r="AT1186" s="63"/>
      <c r="AU1186" s="63"/>
      <c r="AV1186" s="63"/>
      <c r="AW1186" s="63"/>
      <c r="AX1186" s="63"/>
      <c r="AY1186" s="63"/>
      <c r="AZ1186" s="63"/>
      <c r="BA1186" s="63"/>
      <c r="BB1186" s="63"/>
      <c r="BC1186" s="63"/>
      <c r="BD1186" s="63"/>
      <c r="BE1186" s="63"/>
      <c r="BF1186" s="63"/>
      <c r="BG1186" s="63"/>
      <c r="BH1186" s="63"/>
      <c r="BI1186" s="63"/>
      <c r="BJ1186" s="63"/>
      <c r="BK1186" s="63"/>
      <c r="BL1186" s="63"/>
    </row>
    <row r="1187" spans="1:64" ht="15.75" customHeight="1" x14ac:dyDescent="0.2">
      <c r="A1187" s="63"/>
      <c r="B1187" s="63"/>
      <c r="C1187" s="63"/>
      <c r="D1187" s="63"/>
      <c r="E1187" s="63"/>
      <c r="F1187" s="63"/>
      <c r="G1187" s="63"/>
      <c r="H1187" s="63"/>
      <c r="I1187" s="63"/>
      <c r="J1187" s="63"/>
      <c r="K1187" s="63"/>
      <c r="L1187" s="63"/>
      <c r="M1187" s="63"/>
      <c r="N1187" s="63"/>
      <c r="O1187" s="63"/>
      <c r="P1187" s="63"/>
      <c r="Q1187" s="63"/>
      <c r="R1187" s="63"/>
      <c r="S1187" s="63"/>
      <c r="T1187" s="63"/>
      <c r="U1187" s="63"/>
      <c r="V1187" s="63"/>
      <c r="W1187" s="63"/>
      <c r="X1187" s="63"/>
      <c r="Y1187" s="63"/>
      <c r="Z1187" s="63"/>
      <c r="AA1187" s="63"/>
      <c r="AB1187" s="63"/>
      <c r="AC1187" s="63"/>
      <c r="AD1187" s="63"/>
      <c r="AE1187" s="63"/>
      <c r="AF1187" s="63"/>
      <c r="AG1187" s="63"/>
      <c r="AH1187" s="63"/>
      <c r="AI1187" s="63"/>
      <c r="AJ1187" s="63"/>
      <c r="AK1187" s="63"/>
      <c r="AL1187" s="63"/>
      <c r="AM1187" s="63"/>
      <c r="AN1187" s="63"/>
      <c r="AO1187" s="63"/>
      <c r="AP1187" s="63"/>
      <c r="AQ1187" s="63"/>
      <c r="AR1187" s="63"/>
      <c r="AS1187" s="63"/>
      <c r="AT1187" s="63"/>
      <c r="AU1187" s="63"/>
      <c r="AV1187" s="63"/>
      <c r="AW1187" s="63"/>
      <c r="AX1187" s="63"/>
      <c r="AY1187" s="63"/>
      <c r="AZ1187" s="63"/>
      <c r="BA1187" s="63"/>
      <c r="BB1187" s="63"/>
      <c r="BC1187" s="63"/>
      <c r="BD1187" s="63"/>
      <c r="BE1187" s="63"/>
      <c r="BF1187" s="63"/>
      <c r="BG1187" s="63"/>
      <c r="BH1187" s="63"/>
      <c r="BI1187" s="63"/>
      <c r="BJ1187" s="63"/>
      <c r="BK1187" s="63"/>
      <c r="BL1187" s="63"/>
    </row>
    <row r="1188" spans="1:64" ht="15.75" customHeight="1" x14ac:dyDescent="0.2">
      <c r="A1188" s="63"/>
      <c r="B1188" s="63"/>
      <c r="C1188" s="63"/>
      <c r="D1188" s="63"/>
      <c r="E1188" s="63"/>
      <c r="F1188" s="63"/>
      <c r="G1188" s="63"/>
      <c r="H1188" s="63"/>
      <c r="I1188" s="63"/>
      <c r="J1188" s="63"/>
      <c r="K1188" s="63"/>
      <c r="L1188" s="63"/>
      <c r="M1188" s="63"/>
      <c r="N1188" s="63"/>
      <c r="O1188" s="63"/>
      <c r="P1188" s="63"/>
      <c r="Q1188" s="63"/>
      <c r="R1188" s="63"/>
      <c r="S1188" s="63"/>
      <c r="T1188" s="63"/>
      <c r="U1188" s="63"/>
      <c r="V1188" s="63"/>
      <c r="W1188" s="63"/>
      <c r="X1188" s="63"/>
      <c r="Y1188" s="63"/>
      <c r="Z1188" s="63"/>
      <c r="AA1188" s="63"/>
      <c r="AB1188" s="63"/>
      <c r="AC1188" s="63"/>
      <c r="AD1188" s="63"/>
      <c r="AE1188" s="63"/>
      <c r="AF1188" s="63"/>
      <c r="AG1188" s="63"/>
      <c r="AH1188" s="63"/>
      <c r="AI1188" s="63"/>
      <c r="AJ1188" s="63"/>
      <c r="AK1188" s="63"/>
      <c r="AL1188" s="63"/>
      <c r="AM1188" s="63"/>
      <c r="AN1188" s="63"/>
      <c r="AO1188" s="63"/>
      <c r="AP1188" s="63"/>
      <c r="AQ1188" s="63"/>
      <c r="AR1188" s="63"/>
      <c r="AS1188" s="63"/>
      <c r="AT1188" s="63"/>
      <c r="AU1188" s="63"/>
      <c r="AV1188" s="63"/>
      <c r="AW1188" s="63"/>
      <c r="AX1188" s="63"/>
      <c r="AY1188" s="63"/>
      <c r="AZ1188" s="63"/>
      <c r="BA1188" s="63"/>
      <c r="BB1188" s="63"/>
      <c r="BC1188" s="63"/>
      <c r="BD1188" s="63"/>
      <c r="BE1188" s="63"/>
      <c r="BF1188" s="63"/>
      <c r="BG1188" s="63"/>
      <c r="BH1188" s="63"/>
      <c r="BI1188" s="63"/>
      <c r="BJ1188" s="63"/>
      <c r="BK1188" s="63"/>
      <c r="BL1188" s="63"/>
    </row>
    <row r="1189" spans="1:64" ht="15.75" customHeight="1" x14ac:dyDescent="0.2">
      <c r="A1189" s="63"/>
      <c r="B1189" s="63"/>
      <c r="C1189" s="63"/>
      <c r="D1189" s="63"/>
      <c r="E1189" s="63"/>
      <c r="F1189" s="63"/>
      <c r="G1189" s="63"/>
      <c r="H1189" s="63"/>
      <c r="I1189" s="63"/>
      <c r="J1189" s="63"/>
      <c r="K1189" s="63"/>
      <c r="L1189" s="63"/>
      <c r="M1189" s="63"/>
      <c r="N1189" s="63"/>
      <c r="O1189" s="63"/>
      <c r="P1189" s="63"/>
      <c r="Q1189" s="63"/>
      <c r="R1189" s="63"/>
      <c r="S1189" s="63"/>
      <c r="T1189" s="63"/>
      <c r="U1189" s="63"/>
      <c r="V1189" s="63"/>
      <c r="W1189" s="63"/>
      <c r="X1189" s="63"/>
      <c r="Y1189" s="63"/>
      <c r="Z1189" s="63"/>
      <c r="AA1189" s="63"/>
      <c r="AB1189" s="63"/>
      <c r="AC1189" s="63"/>
      <c r="AD1189" s="63"/>
      <c r="AE1189" s="63"/>
      <c r="AF1189" s="63"/>
      <c r="AG1189" s="63"/>
      <c r="AH1189" s="63"/>
      <c r="AI1189" s="63"/>
      <c r="AJ1189" s="63"/>
      <c r="AK1189" s="63"/>
      <c r="AL1189" s="63"/>
      <c r="AM1189" s="63"/>
      <c r="AN1189" s="63"/>
      <c r="AO1189" s="63"/>
      <c r="AP1189" s="63"/>
      <c r="AQ1189" s="63"/>
      <c r="AR1189" s="63"/>
      <c r="AS1189" s="63"/>
      <c r="AT1189" s="63"/>
      <c r="AU1189" s="63"/>
      <c r="AV1189" s="63"/>
      <c r="AW1189" s="63"/>
      <c r="AX1189" s="63"/>
      <c r="AY1189" s="63"/>
      <c r="AZ1189" s="63"/>
      <c r="BA1189" s="63"/>
      <c r="BB1189" s="63"/>
      <c r="BC1189" s="63"/>
      <c r="BD1189" s="63"/>
      <c r="BE1189" s="63"/>
      <c r="BF1189" s="63"/>
      <c r="BG1189" s="63"/>
      <c r="BH1189" s="63"/>
      <c r="BI1189" s="63"/>
      <c r="BJ1189" s="63"/>
      <c r="BK1189" s="63"/>
      <c r="BL1189" s="63"/>
    </row>
  </sheetData>
  <phoneticPr fontId="30" type="noConversion"/>
  <pageMargins left="0.7" right="0.7" top="0.75" bottom="0.75" header="0" footer="0"/>
  <pageSetup paperSize="9" orientation="portrait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filterMode="1"/>
  <dimension ref="A1:CE1032"/>
  <sheetViews>
    <sheetView workbookViewId="0">
      <pane xSplit="1" ySplit="7" topLeftCell="C8" activePane="bottomRight" state="frozen"/>
      <selection pane="topRight" activeCell="B1" sqref="B1"/>
      <selection pane="bottomLeft" activeCell="A8" sqref="A8"/>
      <selection pane="bottomRight" activeCell="C1" sqref="C1"/>
    </sheetView>
  </sheetViews>
  <sheetFormatPr baseColWidth="10" defaultColWidth="12.5" defaultRowHeight="13" x14ac:dyDescent="0.15"/>
  <cols>
    <col min="1" max="2" width="21" hidden="1" customWidth="1"/>
    <col min="3" max="4" width="21.83203125" customWidth="1"/>
    <col min="5" max="7" width="15.33203125" customWidth="1"/>
    <col min="8" max="8" width="15.1640625" customWidth="1"/>
    <col min="9" max="9" width="15.83203125" customWidth="1"/>
    <col min="10" max="10" width="15.5" customWidth="1"/>
    <col min="11" max="11" width="14.83203125" customWidth="1"/>
    <col min="12" max="13" width="15.6640625" customWidth="1"/>
    <col min="14" max="14" width="15.1640625" customWidth="1"/>
    <col min="15" max="19" width="15.5" customWidth="1"/>
    <col min="20" max="20" width="15.33203125" customWidth="1"/>
    <col min="21" max="21" width="15.83203125" customWidth="1"/>
    <col min="22" max="22" width="15.5" customWidth="1"/>
    <col min="23" max="23" width="14.83203125" customWidth="1"/>
    <col min="24" max="25" width="15.6640625" customWidth="1"/>
    <col min="26" max="26" width="15.1640625" customWidth="1"/>
    <col min="27" max="30" width="15.5" customWidth="1"/>
    <col min="31" max="31" width="15.33203125" customWidth="1"/>
    <col min="32" max="32" width="15.83203125" customWidth="1"/>
    <col min="33" max="33" width="15.5" customWidth="1"/>
    <col min="34" max="34" width="14.83203125" customWidth="1"/>
    <col min="35" max="36" width="15.6640625" customWidth="1"/>
    <col min="37" max="37" width="15.1640625" customWidth="1"/>
    <col min="38" max="42" width="15.5" customWidth="1"/>
    <col min="43" max="43" width="15.33203125" customWidth="1"/>
    <col min="44" max="44" width="15.83203125" customWidth="1"/>
    <col min="45" max="45" width="15.5" customWidth="1"/>
    <col min="46" max="46" width="14.83203125" customWidth="1"/>
    <col min="47" max="48" width="15.6640625" customWidth="1"/>
    <col min="49" max="49" width="15.1640625" customWidth="1"/>
    <col min="50" max="54" width="15.5" customWidth="1"/>
    <col min="55" max="55" width="15.33203125" customWidth="1"/>
    <col min="56" max="56" width="15.83203125" customWidth="1"/>
    <col min="57" max="57" width="15.5" customWidth="1"/>
    <col min="58" max="58" width="14.83203125" customWidth="1"/>
    <col min="59" max="60" width="15.6640625" customWidth="1"/>
    <col min="61" max="61" width="15.1640625" customWidth="1"/>
    <col min="62" max="65" width="11.6640625" customWidth="1"/>
    <col min="66" max="71" width="12.33203125" customWidth="1"/>
  </cols>
  <sheetData>
    <row r="1" spans="1:83" x14ac:dyDescent="0.15">
      <c r="A1" s="42" t="s">
        <v>354</v>
      </c>
      <c r="B1" s="42"/>
      <c r="G1" s="23" t="s">
        <v>355</v>
      </c>
      <c r="H1" s="27">
        <v>0.14499999999999999</v>
      </c>
      <c r="N1" s="31" t="s">
        <v>356</v>
      </c>
      <c r="O1" s="27">
        <v>1</v>
      </c>
      <c r="AA1" s="27">
        <v>1.05</v>
      </c>
      <c r="AM1" s="27">
        <v>1.05</v>
      </c>
      <c r="AY1" s="27">
        <v>1.05</v>
      </c>
      <c r="BK1" s="27">
        <v>1.05</v>
      </c>
    </row>
    <row r="2" spans="1:83" x14ac:dyDescent="0.15">
      <c r="G2" s="23" t="s">
        <v>357</v>
      </c>
      <c r="H2" s="27">
        <v>0.03</v>
      </c>
    </row>
    <row r="3" spans="1:83" x14ac:dyDescent="0.15">
      <c r="G3" s="134" t="s">
        <v>358</v>
      </c>
      <c r="H3" s="42">
        <f>SUM(H1:H2)</f>
        <v>0.17499999999999999</v>
      </c>
    </row>
    <row r="4" spans="1:83" x14ac:dyDescent="0.15">
      <c r="G4" s="23"/>
      <c r="I4" s="279"/>
      <c r="J4" s="279"/>
      <c r="K4" s="279"/>
      <c r="L4" s="279"/>
      <c r="M4" s="279"/>
      <c r="N4" s="279"/>
      <c r="O4" s="279"/>
      <c r="P4" s="279"/>
      <c r="Q4" s="279"/>
      <c r="R4" s="279"/>
      <c r="S4" s="279"/>
      <c r="T4" s="279"/>
      <c r="U4" s="279"/>
      <c r="V4" s="279"/>
      <c r="W4" s="279"/>
      <c r="X4" s="279"/>
      <c r="Y4" s="279"/>
      <c r="Z4" s="279"/>
      <c r="AA4" s="279"/>
      <c r="AB4" s="279"/>
      <c r="AC4" s="279">
        <f>DATEDIF(DATE(2025, 4,1),AC7,"y")</f>
        <v>2</v>
      </c>
    </row>
    <row r="5" spans="1:83" x14ac:dyDescent="0.15">
      <c r="G5" s="134" t="s">
        <v>42</v>
      </c>
      <c r="H5" s="42">
        <v>1.32</v>
      </c>
    </row>
    <row r="6" spans="1:83" x14ac:dyDescent="0.15">
      <c r="G6" s="23"/>
      <c r="L6" s="332">
        <v>2026</v>
      </c>
      <c r="M6" s="332">
        <v>2026</v>
      </c>
      <c r="N6" s="332">
        <v>2026</v>
      </c>
      <c r="O6" s="332">
        <v>2026</v>
      </c>
      <c r="P6" s="332">
        <v>2026</v>
      </c>
      <c r="Q6" s="332">
        <v>2026</v>
      </c>
      <c r="R6" s="332">
        <v>2026</v>
      </c>
      <c r="S6" s="332">
        <v>2026</v>
      </c>
      <c r="T6" s="332">
        <v>2026</v>
      </c>
      <c r="U6" s="332">
        <v>2026</v>
      </c>
      <c r="V6" s="332">
        <v>2026</v>
      </c>
      <c r="W6" s="332">
        <v>2026</v>
      </c>
    </row>
    <row r="7" spans="1:83" ht="15" x14ac:dyDescent="0.2">
      <c r="A7" s="135" t="s">
        <v>359</v>
      </c>
      <c r="B7" s="135" t="s">
        <v>360</v>
      </c>
      <c r="C7" s="136" t="s">
        <v>361</v>
      </c>
      <c r="D7" s="136" t="s">
        <v>362</v>
      </c>
      <c r="E7" s="136" t="s">
        <v>363</v>
      </c>
      <c r="F7" s="136" t="s">
        <v>364</v>
      </c>
      <c r="G7" s="137" t="s">
        <v>365</v>
      </c>
      <c r="H7" s="136" t="s">
        <v>366</v>
      </c>
      <c r="I7" s="138">
        <v>45931</v>
      </c>
      <c r="J7" s="91">
        <f t="shared" ref="J7:BH7" si="0">I7+31</f>
        <v>45962</v>
      </c>
      <c r="K7" s="91">
        <f t="shared" si="0"/>
        <v>45993</v>
      </c>
      <c r="L7" s="91">
        <f t="shared" si="0"/>
        <v>46024</v>
      </c>
      <c r="M7" s="91">
        <f t="shared" si="0"/>
        <v>46055</v>
      </c>
      <c r="N7" s="91">
        <f t="shared" si="0"/>
        <v>46086</v>
      </c>
      <c r="O7" s="91">
        <f t="shared" si="0"/>
        <v>46117</v>
      </c>
      <c r="P7" s="91">
        <f t="shared" si="0"/>
        <v>46148</v>
      </c>
      <c r="Q7" s="91">
        <f t="shared" si="0"/>
        <v>46179</v>
      </c>
      <c r="R7" s="91">
        <f t="shared" si="0"/>
        <v>46210</v>
      </c>
      <c r="S7" s="91">
        <f t="shared" si="0"/>
        <v>46241</v>
      </c>
      <c r="T7" s="91">
        <f t="shared" si="0"/>
        <v>46272</v>
      </c>
      <c r="U7" s="91">
        <f t="shared" si="0"/>
        <v>46303</v>
      </c>
      <c r="V7" s="91">
        <f t="shared" si="0"/>
        <v>46334</v>
      </c>
      <c r="W7" s="91">
        <f t="shared" si="0"/>
        <v>46365</v>
      </c>
      <c r="X7" s="91">
        <f t="shared" si="0"/>
        <v>46396</v>
      </c>
      <c r="Y7" s="91">
        <f t="shared" si="0"/>
        <v>46427</v>
      </c>
      <c r="Z7" s="91">
        <f t="shared" si="0"/>
        <v>46458</v>
      </c>
      <c r="AA7" s="91">
        <f t="shared" si="0"/>
        <v>46489</v>
      </c>
      <c r="AB7" s="91">
        <f t="shared" si="0"/>
        <v>46520</v>
      </c>
      <c r="AC7" s="91">
        <f t="shared" si="0"/>
        <v>46551</v>
      </c>
      <c r="AD7" s="91">
        <f t="shared" si="0"/>
        <v>46582</v>
      </c>
      <c r="AE7" s="91">
        <f t="shared" si="0"/>
        <v>46613</v>
      </c>
      <c r="AF7" s="91">
        <f t="shared" si="0"/>
        <v>46644</v>
      </c>
      <c r="AG7" s="91">
        <f t="shared" si="0"/>
        <v>46675</v>
      </c>
      <c r="AH7" s="91">
        <f t="shared" si="0"/>
        <v>46706</v>
      </c>
      <c r="AI7" s="91">
        <f t="shared" si="0"/>
        <v>46737</v>
      </c>
      <c r="AJ7" s="91">
        <f t="shared" si="0"/>
        <v>46768</v>
      </c>
      <c r="AK7" s="91">
        <f t="shared" si="0"/>
        <v>46799</v>
      </c>
      <c r="AL7" s="91">
        <f t="shared" si="0"/>
        <v>46830</v>
      </c>
      <c r="AM7" s="91">
        <f t="shared" si="0"/>
        <v>46861</v>
      </c>
      <c r="AN7" s="91">
        <f t="shared" si="0"/>
        <v>46892</v>
      </c>
      <c r="AO7" s="91">
        <f t="shared" si="0"/>
        <v>46923</v>
      </c>
      <c r="AP7" s="91">
        <f t="shared" si="0"/>
        <v>46954</v>
      </c>
      <c r="AQ7" s="91">
        <f t="shared" si="0"/>
        <v>46985</v>
      </c>
      <c r="AR7" s="91">
        <f t="shared" si="0"/>
        <v>47016</v>
      </c>
      <c r="AS7" s="91">
        <f t="shared" si="0"/>
        <v>47047</v>
      </c>
      <c r="AT7" s="91">
        <f t="shared" si="0"/>
        <v>47078</v>
      </c>
      <c r="AU7" s="91">
        <f t="shared" si="0"/>
        <v>47109</v>
      </c>
      <c r="AV7" s="91">
        <f t="shared" si="0"/>
        <v>47140</v>
      </c>
      <c r="AW7" s="91">
        <f t="shared" si="0"/>
        <v>47171</v>
      </c>
      <c r="AX7" s="91">
        <f t="shared" si="0"/>
        <v>47202</v>
      </c>
      <c r="AY7" s="91">
        <f t="shared" si="0"/>
        <v>47233</v>
      </c>
      <c r="AZ7" s="91">
        <f t="shared" si="0"/>
        <v>47264</v>
      </c>
      <c r="BA7" s="91">
        <f t="shared" si="0"/>
        <v>47295</v>
      </c>
      <c r="BB7" s="91">
        <f t="shared" si="0"/>
        <v>47326</v>
      </c>
      <c r="BC7" s="91">
        <f t="shared" si="0"/>
        <v>47357</v>
      </c>
      <c r="BD7" s="91">
        <f t="shared" si="0"/>
        <v>47388</v>
      </c>
      <c r="BE7" s="91">
        <f t="shared" si="0"/>
        <v>47419</v>
      </c>
      <c r="BF7" s="91">
        <f t="shared" si="0"/>
        <v>47450</v>
      </c>
      <c r="BG7" s="91">
        <f t="shared" si="0"/>
        <v>47481</v>
      </c>
      <c r="BH7" s="91">
        <f t="shared" si="0"/>
        <v>47512</v>
      </c>
      <c r="BI7" s="139">
        <f>BH7+10</f>
        <v>47522</v>
      </c>
      <c r="BJ7" s="91">
        <f t="shared" ref="BJ7:BS7" si="1">BI7+31</f>
        <v>47553</v>
      </c>
      <c r="BK7" s="91">
        <f t="shared" si="1"/>
        <v>47584</v>
      </c>
      <c r="BL7" s="91">
        <f t="shared" si="1"/>
        <v>47615</v>
      </c>
      <c r="BM7" s="91">
        <f t="shared" si="1"/>
        <v>47646</v>
      </c>
      <c r="BN7" s="91">
        <f t="shared" si="1"/>
        <v>47677</v>
      </c>
      <c r="BO7" s="91">
        <f t="shared" si="1"/>
        <v>47708</v>
      </c>
      <c r="BP7" s="91">
        <f t="shared" si="1"/>
        <v>47739</v>
      </c>
      <c r="BQ7" s="91">
        <f t="shared" si="1"/>
        <v>47770</v>
      </c>
      <c r="BR7" s="91">
        <f t="shared" si="1"/>
        <v>47801</v>
      </c>
      <c r="BS7" s="91">
        <f t="shared" si="1"/>
        <v>47832</v>
      </c>
      <c r="BT7" s="91">
        <f t="shared" ref="BT7" si="2">BS7+31</f>
        <v>47863</v>
      </c>
      <c r="BU7" s="91">
        <f t="shared" ref="BU7" si="3">BT7+31</f>
        <v>47894</v>
      </c>
      <c r="BV7" s="91">
        <f t="shared" ref="BV7" si="4">BU7+31</f>
        <v>47925</v>
      </c>
      <c r="BW7" s="91">
        <f t="shared" ref="BW7" si="5">BV7+31</f>
        <v>47956</v>
      </c>
      <c r="BX7" s="91">
        <f t="shared" ref="BX7" si="6">BW7+31</f>
        <v>47987</v>
      </c>
      <c r="BY7" s="91">
        <f t="shared" ref="BY7" si="7">BX7+31</f>
        <v>48018</v>
      </c>
      <c r="BZ7" s="91">
        <f t="shared" ref="BZ7" si="8">BY7+31</f>
        <v>48049</v>
      </c>
      <c r="CA7" s="91">
        <f t="shared" ref="CA7" si="9">BZ7+31</f>
        <v>48080</v>
      </c>
      <c r="CB7" s="91">
        <f t="shared" ref="CB7" si="10">CA7+31</f>
        <v>48111</v>
      </c>
      <c r="CC7" s="91">
        <f t="shared" ref="CC7" si="11">CB7+31</f>
        <v>48142</v>
      </c>
      <c r="CD7" s="91">
        <f t="shared" ref="CD7" si="12">CC7+31</f>
        <v>48173</v>
      </c>
      <c r="CE7" s="91">
        <f t="shared" ref="CE7" si="13">CD7+31</f>
        <v>48204</v>
      </c>
    </row>
    <row r="8" spans="1:83" x14ac:dyDescent="0.15">
      <c r="A8" s="140"/>
      <c r="B8" s="140"/>
      <c r="C8" s="140"/>
      <c r="D8" s="140"/>
      <c r="E8" s="140" t="s">
        <v>30</v>
      </c>
      <c r="F8" s="140"/>
      <c r="G8" s="141"/>
      <c r="H8" s="23">
        <f t="shared" ref="H8:H9" si="14">G8*(1+$H$3)</f>
        <v>0</v>
      </c>
      <c r="I8" s="142">
        <f t="shared" ref="I8:N8" si="15">$H8/12</f>
        <v>0</v>
      </c>
      <c r="J8" s="142">
        <f t="shared" si="15"/>
        <v>0</v>
      </c>
      <c r="K8" s="142">
        <f t="shared" si="15"/>
        <v>0</v>
      </c>
      <c r="L8" s="142">
        <f t="shared" si="15"/>
        <v>0</v>
      </c>
      <c r="M8" s="142">
        <f t="shared" si="15"/>
        <v>0</v>
      </c>
      <c r="N8" s="142">
        <f t="shared" si="15"/>
        <v>0</v>
      </c>
      <c r="O8" s="142">
        <f t="shared" ref="O8:Z8" si="16">$N8*$O$1</f>
        <v>0</v>
      </c>
      <c r="P8" s="142">
        <f t="shared" si="16"/>
        <v>0</v>
      </c>
      <c r="Q8" s="142">
        <f t="shared" si="16"/>
        <v>0</v>
      </c>
      <c r="R8" s="142">
        <f t="shared" si="16"/>
        <v>0</v>
      </c>
      <c r="S8" s="142">
        <f t="shared" si="16"/>
        <v>0</v>
      </c>
      <c r="T8" s="142">
        <f t="shared" si="16"/>
        <v>0</v>
      </c>
      <c r="U8" s="142">
        <f t="shared" si="16"/>
        <v>0</v>
      </c>
      <c r="V8" s="142">
        <f t="shared" si="16"/>
        <v>0</v>
      </c>
      <c r="W8" s="142">
        <f t="shared" si="16"/>
        <v>0</v>
      </c>
      <c r="X8" s="142">
        <f t="shared" si="16"/>
        <v>0</v>
      </c>
      <c r="Y8" s="142">
        <f t="shared" si="16"/>
        <v>0</v>
      </c>
      <c r="Z8" s="142">
        <f t="shared" si="16"/>
        <v>0</v>
      </c>
      <c r="AA8" s="142">
        <f t="shared" ref="AA8:AL8" si="17">$Z8*$AA$1</f>
        <v>0</v>
      </c>
      <c r="AB8" s="142">
        <f t="shared" si="17"/>
        <v>0</v>
      </c>
      <c r="AC8" s="142">
        <f t="shared" si="17"/>
        <v>0</v>
      </c>
      <c r="AD8" s="142">
        <f t="shared" si="17"/>
        <v>0</v>
      </c>
      <c r="AE8" s="142">
        <f t="shared" si="17"/>
        <v>0</v>
      </c>
      <c r="AF8" s="142">
        <f t="shared" si="17"/>
        <v>0</v>
      </c>
      <c r="AG8" s="142">
        <f t="shared" si="17"/>
        <v>0</v>
      </c>
      <c r="AH8" s="142">
        <f t="shared" si="17"/>
        <v>0</v>
      </c>
      <c r="AI8" s="142">
        <f t="shared" si="17"/>
        <v>0</v>
      </c>
      <c r="AJ8" s="142">
        <f t="shared" si="17"/>
        <v>0</v>
      </c>
      <c r="AK8" s="142">
        <f t="shared" si="17"/>
        <v>0</v>
      </c>
      <c r="AL8" s="142">
        <f t="shared" si="17"/>
        <v>0</v>
      </c>
      <c r="AM8" s="142">
        <f t="shared" ref="AM8:AX8" si="18">$AL8*$AM$1</f>
        <v>0</v>
      </c>
      <c r="AN8" s="142">
        <f t="shared" si="18"/>
        <v>0</v>
      </c>
      <c r="AO8" s="142">
        <f t="shared" si="18"/>
        <v>0</v>
      </c>
      <c r="AP8" s="142">
        <f t="shared" si="18"/>
        <v>0</v>
      </c>
      <c r="AQ8" s="142">
        <f t="shared" si="18"/>
        <v>0</v>
      </c>
      <c r="AR8" s="142">
        <f t="shared" si="18"/>
        <v>0</v>
      </c>
      <c r="AS8" s="142">
        <f t="shared" si="18"/>
        <v>0</v>
      </c>
      <c r="AT8" s="142">
        <f t="shared" si="18"/>
        <v>0</v>
      </c>
      <c r="AU8" s="142">
        <f t="shared" si="18"/>
        <v>0</v>
      </c>
      <c r="AV8" s="142">
        <f t="shared" si="18"/>
        <v>0</v>
      </c>
      <c r="AW8" s="142">
        <f t="shared" si="18"/>
        <v>0</v>
      </c>
      <c r="AX8" s="142">
        <f t="shared" si="18"/>
        <v>0</v>
      </c>
      <c r="AY8" s="142">
        <f t="shared" ref="AY8:BJ8" si="19">$AX8*$AY$1</f>
        <v>0</v>
      </c>
      <c r="AZ8" s="142">
        <f t="shared" si="19"/>
        <v>0</v>
      </c>
      <c r="BA8" s="142">
        <f t="shared" si="19"/>
        <v>0</v>
      </c>
      <c r="BB8" s="142">
        <f t="shared" si="19"/>
        <v>0</v>
      </c>
      <c r="BC8" s="142">
        <f t="shared" si="19"/>
        <v>0</v>
      </c>
      <c r="BD8" s="142">
        <f t="shared" si="19"/>
        <v>0</v>
      </c>
      <c r="BE8" s="142">
        <f t="shared" si="19"/>
        <v>0</v>
      </c>
      <c r="BF8" s="142">
        <f t="shared" si="19"/>
        <v>0</v>
      </c>
      <c r="BG8" s="142">
        <f t="shared" si="19"/>
        <v>0</v>
      </c>
      <c r="BH8" s="142">
        <f t="shared" si="19"/>
        <v>0</v>
      </c>
      <c r="BI8" s="142">
        <f t="shared" si="19"/>
        <v>0</v>
      </c>
      <c r="BJ8" s="142">
        <f t="shared" si="19"/>
        <v>0</v>
      </c>
      <c r="BK8" s="142">
        <f t="shared" ref="BK8:CE8" si="20">$BJ8*$BK$1</f>
        <v>0</v>
      </c>
      <c r="BL8" s="142">
        <f t="shared" si="20"/>
        <v>0</v>
      </c>
      <c r="BM8" s="142">
        <f t="shared" si="20"/>
        <v>0</v>
      </c>
      <c r="BN8" s="142">
        <f t="shared" si="20"/>
        <v>0</v>
      </c>
      <c r="BO8" s="142">
        <f t="shared" si="20"/>
        <v>0</v>
      </c>
      <c r="BP8" s="142">
        <f t="shared" si="20"/>
        <v>0</v>
      </c>
      <c r="BQ8" s="142">
        <f t="shared" si="20"/>
        <v>0</v>
      </c>
      <c r="BR8" s="142">
        <f t="shared" si="20"/>
        <v>0</v>
      </c>
      <c r="BS8" s="142">
        <f t="shared" si="20"/>
        <v>0</v>
      </c>
      <c r="BT8" s="142">
        <f t="shared" si="20"/>
        <v>0</v>
      </c>
      <c r="BU8" s="142">
        <f t="shared" si="20"/>
        <v>0</v>
      </c>
      <c r="BV8" s="142">
        <f t="shared" si="20"/>
        <v>0</v>
      </c>
      <c r="BW8" s="142">
        <f t="shared" si="20"/>
        <v>0</v>
      </c>
      <c r="BX8" s="142">
        <f t="shared" si="20"/>
        <v>0</v>
      </c>
      <c r="BY8" s="142">
        <f t="shared" si="20"/>
        <v>0</v>
      </c>
      <c r="BZ8" s="142">
        <f t="shared" si="20"/>
        <v>0</v>
      </c>
      <c r="CA8" s="142">
        <f t="shared" si="20"/>
        <v>0</v>
      </c>
      <c r="CB8" s="142">
        <f t="shared" si="20"/>
        <v>0</v>
      </c>
      <c r="CC8" s="142">
        <f t="shared" si="20"/>
        <v>0</v>
      </c>
      <c r="CD8" s="142">
        <f t="shared" si="20"/>
        <v>0</v>
      </c>
      <c r="CE8" s="142">
        <f t="shared" si="20"/>
        <v>0</v>
      </c>
    </row>
    <row r="9" spans="1:83" x14ac:dyDescent="0.15">
      <c r="A9" s="31"/>
      <c r="B9" s="31"/>
      <c r="C9" s="140"/>
      <c r="D9" s="140"/>
      <c r="E9" s="140" t="s">
        <v>30</v>
      </c>
      <c r="F9" s="140"/>
      <c r="G9" s="141"/>
      <c r="H9" s="23">
        <f t="shared" si="14"/>
        <v>0</v>
      </c>
      <c r="I9" s="142">
        <f t="shared" ref="I9:N9" si="21">$H9/12</f>
        <v>0</v>
      </c>
      <c r="J9" s="142">
        <f t="shared" si="21"/>
        <v>0</v>
      </c>
      <c r="K9" s="142">
        <f t="shared" si="21"/>
        <v>0</v>
      </c>
      <c r="L9" s="142">
        <f t="shared" si="21"/>
        <v>0</v>
      </c>
      <c r="M9" s="142">
        <f t="shared" si="21"/>
        <v>0</v>
      </c>
      <c r="N9" s="142">
        <f t="shared" si="21"/>
        <v>0</v>
      </c>
      <c r="O9" s="142">
        <f t="shared" ref="O9:Z9" si="22">$N9*$O$1</f>
        <v>0</v>
      </c>
      <c r="P9" s="142">
        <f t="shared" si="22"/>
        <v>0</v>
      </c>
      <c r="Q9" s="142">
        <f t="shared" si="22"/>
        <v>0</v>
      </c>
      <c r="R9" s="142">
        <f t="shared" si="22"/>
        <v>0</v>
      </c>
      <c r="S9" s="142">
        <f t="shared" si="22"/>
        <v>0</v>
      </c>
      <c r="T9" s="142">
        <f t="shared" si="22"/>
        <v>0</v>
      </c>
      <c r="U9" s="142">
        <f t="shared" si="22"/>
        <v>0</v>
      </c>
      <c r="V9" s="142">
        <f t="shared" si="22"/>
        <v>0</v>
      </c>
      <c r="W9" s="142">
        <f t="shared" si="22"/>
        <v>0</v>
      </c>
      <c r="X9" s="142">
        <f t="shared" si="22"/>
        <v>0</v>
      </c>
      <c r="Y9" s="142">
        <f t="shared" si="22"/>
        <v>0</v>
      </c>
      <c r="Z9" s="142">
        <f t="shared" si="22"/>
        <v>0</v>
      </c>
      <c r="AA9" s="142">
        <f t="shared" ref="AA9:AL9" si="23">$Z9*$AA$1</f>
        <v>0</v>
      </c>
      <c r="AB9" s="142">
        <f t="shared" si="23"/>
        <v>0</v>
      </c>
      <c r="AC9" s="142">
        <f t="shared" si="23"/>
        <v>0</v>
      </c>
      <c r="AD9" s="142">
        <f t="shared" si="23"/>
        <v>0</v>
      </c>
      <c r="AE9" s="142">
        <f t="shared" si="23"/>
        <v>0</v>
      </c>
      <c r="AF9" s="142">
        <f t="shared" si="23"/>
        <v>0</v>
      </c>
      <c r="AG9" s="142">
        <f t="shared" si="23"/>
        <v>0</v>
      </c>
      <c r="AH9" s="142">
        <f t="shared" si="23"/>
        <v>0</v>
      </c>
      <c r="AI9" s="142">
        <f t="shared" si="23"/>
        <v>0</v>
      </c>
      <c r="AJ9" s="142">
        <f t="shared" si="23"/>
        <v>0</v>
      </c>
      <c r="AK9" s="142">
        <f t="shared" si="23"/>
        <v>0</v>
      </c>
      <c r="AL9" s="142">
        <f t="shared" si="23"/>
        <v>0</v>
      </c>
      <c r="AM9" s="142">
        <f t="shared" ref="AM9:AX9" si="24">$AL9*$AM$1</f>
        <v>0</v>
      </c>
      <c r="AN9" s="142">
        <f t="shared" si="24"/>
        <v>0</v>
      </c>
      <c r="AO9" s="142">
        <f t="shared" si="24"/>
        <v>0</v>
      </c>
      <c r="AP9" s="142">
        <f t="shared" si="24"/>
        <v>0</v>
      </c>
      <c r="AQ9" s="142">
        <f t="shared" si="24"/>
        <v>0</v>
      </c>
      <c r="AR9" s="142">
        <f t="shared" si="24"/>
        <v>0</v>
      </c>
      <c r="AS9" s="142">
        <f t="shared" si="24"/>
        <v>0</v>
      </c>
      <c r="AT9" s="142">
        <f t="shared" si="24"/>
        <v>0</v>
      </c>
      <c r="AU9" s="142">
        <f t="shared" si="24"/>
        <v>0</v>
      </c>
      <c r="AV9" s="142">
        <f t="shared" si="24"/>
        <v>0</v>
      </c>
      <c r="AW9" s="142">
        <f t="shared" si="24"/>
        <v>0</v>
      </c>
      <c r="AX9" s="142">
        <f t="shared" si="24"/>
        <v>0</v>
      </c>
      <c r="AY9" s="142">
        <f t="shared" ref="AY9:BJ9" si="25">$AX9*$AY$1</f>
        <v>0</v>
      </c>
      <c r="AZ9" s="142">
        <f t="shared" si="25"/>
        <v>0</v>
      </c>
      <c r="BA9" s="142">
        <f t="shared" si="25"/>
        <v>0</v>
      </c>
      <c r="BB9" s="142">
        <f t="shared" si="25"/>
        <v>0</v>
      </c>
      <c r="BC9" s="142">
        <f t="shared" si="25"/>
        <v>0</v>
      </c>
      <c r="BD9" s="142">
        <f t="shared" si="25"/>
        <v>0</v>
      </c>
      <c r="BE9" s="142">
        <f t="shared" si="25"/>
        <v>0</v>
      </c>
      <c r="BF9" s="142">
        <f t="shared" si="25"/>
        <v>0</v>
      </c>
      <c r="BG9" s="142">
        <f t="shared" si="25"/>
        <v>0</v>
      </c>
      <c r="BH9" s="142">
        <f t="shared" si="25"/>
        <v>0</v>
      </c>
      <c r="BI9" s="142">
        <f t="shared" si="25"/>
        <v>0</v>
      </c>
      <c r="BJ9" s="142">
        <f t="shared" si="25"/>
        <v>0</v>
      </c>
      <c r="BK9" s="142">
        <f t="shared" ref="BK9:CE9" si="26">$BJ9*$BK$1</f>
        <v>0</v>
      </c>
      <c r="BL9" s="142">
        <f t="shared" si="26"/>
        <v>0</v>
      </c>
      <c r="BM9" s="142">
        <f t="shared" si="26"/>
        <v>0</v>
      </c>
      <c r="BN9" s="142">
        <f t="shared" si="26"/>
        <v>0</v>
      </c>
      <c r="BO9" s="142">
        <f t="shared" si="26"/>
        <v>0</v>
      </c>
      <c r="BP9" s="142">
        <f t="shared" si="26"/>
        <v>0</v>
      </c>
      <c r="BQ9" s="142">
        <f t="shared" si="26"/>
        <v>0</v>
      </c>
      <c r="BR9" s="142">
        <f t="shared" si="26"/>
        <v>0</v>
      </c>
      <c r="BS9" s="142">
        <f t="shared" si="26"/>
        <v>0</v>
      </c>
      <c r="BT9" s="142">
        <f t="shared" si="26"/>
        <v>0</v>
      </c>
      <c r="BU9" s="142">
        <f t="shared" si="26"/>
        <v>0</v>
      </c>
      <c r="BV9" s="142">
        <f t="shared" si="26"/>
        <v>0</v>
      </c>
      <c r="BW9" s="142">
        <f t="shared" si="26"/>
        <v>0</v>
      </c>
      <c r="BX9" s="142">
        <f t="shared" si="26"/>
        <v>0</v>
      </c>
      <c r="BY9" s="142">
        <f t="shared" si="26"/>
        <v>0</v>
      </c>
      <c r="BZ9" s="142">
        <f t="shared" si="26"/>
        <v>0</v>
      </c>
      <c r="CA9" s="142">
        <f t="shared" si="26"/>
        <v>0</v>
      </c>
      <c r="CB9" s="142">
        <f t="shared" si="26"/>
        <v>0</v>
      </c>
      <c r="CC9" s="142">
        <f t="shared" si="26"/>
        <v>0</v>
      </c>
      <c r="CD9" s="142">
        <f t="shared" si="26"/>
        <v>0</v>
      </c>
      <c r="CE9" s="142">
        <f t="shared" si="26"/>
        <v>0</v>
      </c>
    </row>
    <row r="10" spans="1:83" ht="14" thickBot="1" x14ac:dyDescent="0.2">
      <c r="A10" s="143"/>
      <c r="B10" s="143"/>
      <c r="C10" s="144"/>
      <c r="D10" s="144"/>
      <c r="E10" s="145" t="s">
        <v>30</v>
      </c>
      <c r="F10" s="145"/>
      <c r="G10" s="146"/>
      <c r="H10" s="147"/>
      <c r="I10" s="148">
        <f t="shared" ref="I10:BS10" si="27">SUM(I8:I9)</f>
        <v>0</v>
      </c>
      <c r="J10" s="148">
        <f t="shared" si="27"/>
        <v>0</v>
      </c>
      <c r="K10" s="148">
        <f t="shared" si="27"/>
        <v>0</v>
      </c>
      <c r="L10" s="148">
        <f t="shared" si="27"/>
        <v>0</v>
      </c>
      <c r="M10" s="148">
        <f t="shared" si="27"/>
        <v>0</v>
      </c>
      <c r="N10" s="148">
        <f t="shared" si="27"/>
        <v>0</v>
      </c>
      <c r="O10" s="148">
        <f t="shared" si="27"/>
        <v>0</v>
      </c>
      <c r="P10" s="148">
        <f t="shared" si="27"/>
        <v>0</v>
      </c>
      <c r="Q10" s="148">
        <f t="shared" si="27"/>
        <v>0</v>
      </c>
      <c r="R10" s="148">
        <f t="shared" si="27"/>
        <v>0</v>
      </c>
      <c r="S10" s="148">
        <f t="shared" si="27"/>
        <v>0</v>
      </c>
      <c r="T10" s="148">
        <f t="shared" si="27"/>
        <v>0</v>
      </c>
      <c r="U10" s="148">
        <f t="shared" si="27"/>
        <v>0</v>
      </c>
      <c r="V10" s="148">
        <f t="shared" si="27"/>
        <v>0</v>
      </c>
      <c r="W10" s="148">
        <f t="shared" si="27"/>
        <v>0</v>
      </c>
      <c r="X10" s="148">
        <f t="shared" si="27"/>
        <v>0</v>
      </c>
      <c r="Y10" s="148">
        <f t="shared" si="27"/>
        <v>0</v>
      </c>
      <c r="Z10" s="148">
        <f t="shared" si="27"/>
        <v>0</v>
      </c>
      <c r="AA10" s="148">
        <f t="shared" si="27"/>
        <v>0</v>
      </c>
      <c r="AB10" s="148">
        <f t="shared" si="27"/>
        <v>0</v>
      </c>
      <c r="AC10" s="148">
        <f t="shared" si="27"/>
        <v>0</v>
      </c>
      <c r="AD10" s="148">
        <f t="shared" si="27"/>
        <v>0</v>
      </c>
      <c r="AE10" s="148">
        <f t="shared" si="27"/>
        <v>0</v>
      </c>
      <c r="AF10" s="148">
        <f t="shared" si="27"/>
        <v>0</v>
      </c>
      <c r="AG10" s="148">
        <f t="shared" si="27"/>
        <v>0</v>
      </c>
      <c r="AH10" s="148">
        <f t="shared" si="27"/>
        <v>0</v>
      </c>
      <c r="AI10" s="148">
        <f t="shared" si="27"/>
        <v>0</v>
      </c>
      <c r="AJ10" s="148">
        <f t="shared" si="27"/>
        <v>0</v>
      </c>
      <c r="AK10" s="148">
        <f t="shared" si="27"/>
        <v>0</v>
      </c>
      <c r="AL10" s="148">
        <f t="shared" si="27"/>
        <v>0</v>
      </c>
      <c r="AM10" s="148">
        <f t="shared" si="27"/>
        <v>0</v>
      </c>
      <c r="AN10" s="148">
        <f t="shared" si="27"/>
        <v>0</v>
      </c>
      <c r="AO10" s="148">
        <f t="shared" si="27"/>
        <v>0</v>
      </c>
      <c r="AP10" s="148">
        <f t="shared" si="27"/>
        <v>0</v>
      </c>
      <c r="AQ10" s="148">
        <f t="shared" si="27"/>
        <v>0</v>
      </c>
      <c r="AR10" s="148">
        <f t="shared" si="27"/>
        <v>0</v>
      </c>
      <c r="AS10" s="148">
        <f t="shared" si="27"/>
        <v>0</v>
      </c>
      <c r="AT10" s="148">
        <f t="shared" si="27"/>
        <v>0</v>
      </c>
      <c r="AU10" s="148">
        <f t="shared" si="27"/>
        <v>0</v>
      </c>
      <c r="AV10" s="148">
        <f t="shared" si="27"/>
        <v>0</v>
      </c>
      <c r="AW10" s="148">
        <f t="shared" si="27"/>
        <v>0</v>
      </c>
      <c r="AX10" s="148">
        <f t="shared" si="27"/>
        <v>0</v>
      </c>
      <c r="AY10" s="148">
        <f t="shared" si="27"/>
        <v>0</v>
      </c>
      <c r="AZ10" s="148">
        <f t="shared" si="27"/>
        <v>0</v>
      </c>
      <c r="BA10" s="148">
        <f t="shared" si="27"/>
        <v>0</v>
      </c>
      <c r="BB10" s="148">
        <f t="shared" si="27"/>
        <v>0</v>
      </c>
      <c r="BC10" s="148">
        <f t="shared" si="27"/>
        <v>0</v>
      </c>
      <c r="BD10" s="148">
        <f t="shared" si="27"/>
        <v>0</v>
      </c>
      <c r="BE10" s="148">
        <f t="shared" si="27"/>
        <v>0</v>
      </c>
      <c r="BF10" s="148">
        <f t="shared" si="27"/>
        <v>0</v>
      </c>
      <c r="BG10" s="148">
        <f t="shared" si="27"/>
        <v>0</v>
      </c>
      <c r="BH10" s="148">
        <f t="shared" si="27"/>
        <v>0</v>
      </c>
      <c r="BI10" s="148">
        <f t="shared" si="27"/>
        <v>0</v>
      </c>
      <c r="BJ10" s="148">
        <f t="shared" si="27"/>
        <v>0</v>
      </c>
      <c r="BK10" s="148">
        <f t="shared" si="27"/>
        <v>0</v>
      </c>
      <c r="BL10" s="148">
        <f t="shared" si="27"/>
        <v>0</v>
      </c>
      <c r="BM10" s="148">
        <f t="shared" si="27"/>
        <v>0</v>
      </c>
      <c r="BN10" s="148">
        <f t="shared" si="27"/>
        <v>0</v>
      </c>
      <c r="BO10" s="148">
        <f t="shared" si="27"/>
        <v>0</v>
      </c>
      <c r="BP10" s="148">
        <f t="shared" si="27"/>
        <v>0</v>
      </c>
      <c r="BQ10" s="148">
        <f t="shared" si="27"/>
        <v>0</v>
      </c>
      <c r="BR10" s="148">
        <f t="shared" si="27"/>
        <v>0</v>
      </c>
      <c r="BS10" s="148">
        <f t="shared" si="27"/>
        <v>0</v>
      </c>
      <c r="BT10" s="148">
        <f t="shared" ref="BT10:CE10" si="28">SUM(BT8:BT9)</f>
        <v>0</v>
      </c>
      <c r="BU10" s="148">
        <f t="shared" si="28"/>
        <v>0</v>
      </c>
      <c r="BV10" s="148">
        <f t="shared" si="28"/>
        <v>0</v>
      </c>
      <c r="BW10" s="148">
        <f t="shared" si="28"/>
        <v>0</v>
      </c>
      <c r="BX10" s="148">
        <f t="shared" si="28"/>
        <v>0</v>
      </c>
      <c r="BY10" s="148">
        <f t="shared" si="28"/>
        <v>0</v>
      </c>
      <c r="BZ10" s="148">
        <f t="shared" si="28"/>
        <v>0</v>
      </c>
      <c r="CA10" s="148">
        <f t="shared" si="28"/>
        <v>0</v>
      </c>
      <c r="CB10" s="148">
        <f t="shared" si="28"/>
        <v>0</v>
      </c>
      <c r="CC10" s="148">
        <f t="shared" si="28"/>
        <v>0</v>
      </c>
      <c r="CD10" s="148">
        <f t="shared" si="28"/>
        <v>0</v>
      </c>
      <c r="CE10" s="148">
        <f t="shared" si="28"/>
        <v>0</v>
      </c>
    </row>
    <row r="11" spans="1:83" ht="14" thickTop="1" x14ac:dyDescent="0.15">
      <c r="A11" s="31" t="s">
        <v>367</v>
      </c>
      <c r="B11" s="31" t="s">
        <v>368</v>
      </c>
      <c r="C11" s="31" t="s">
        <v>369</v>
      </c>
      <c r="D11" s="31" t="s">
        <v>370</v>
      </c>
      <c r="E11" s="31" t="s">
        <v>33</v>
      </c>
      <c r="F11" s="31" t="s">
        <v>371</v>
      </c>
      <c r="G11" s="23">
        <v>220000</v>
      </c>
      <c r="H11" s="23">
        <f t="shared" ref="H11:H38" si="29">G11*(1+$H$3)</f>
        <v>258500</v>
      </c>
      <c r="I11" s="142">
        <f t="shared" ref="I11:N11" si="30">$H11/12</f>
        <v>21541.666666666668</v>
      </c>
      <c r="J11" s="142">
        <f t="shared" si="30"/>
        <v>21541.666666666668</v>
      </c>
      <c r="K11" s="142">
        <f t="shared" si="30"/>
        <v>21541.666666666668</v>
      </c>
      <c r="L11" s="142">
        <f t="shared" si="30"/>
        <v>21541.666666666668</v>
      </c>
      <c r="M11" s="142">
        <f t="shared" si="30"/>
        <v>21541.666666666668</v>
      </c>
      <c r="N11" s="142">
        <f t="shared" si="30"/>
        <v>21541.666666666668</v>
      </c>
      <c r="O11" s="142">
        <f t="shared" ref="O11:Z11" si="31">$N11*$O$1</f>
        <v>21541.666666666668</v>
      </c>
      <c r="P11" s="142">
        <f t="shared" si="31"/>
        <v>21541.666666666668</v>
      </c>
      <c r="Q11" s="142">
        <f t="shared" si="31"/>
        <v>21541.666666666668</v>
      </c>
      <c r="R11" s="142">
        <f t="shared" si="31"/>
        <v>21541.666666666668</v>
      </c>
      <c r="S11" s="142">
        <f t="shared" si="31"/>
        <v>21541.666666666668</v>
      </c>
      <c r="T11" s="142">
        <f t="shared" si="31"/>
        <v>21541.666666666668</v>
      </c>
      <c r="U11" s="142">
        <f t="shared" si="31"/>
        <v>21541.666666666668</v>
      </c>
      <c r="V11" s="142">
        <f t="shared" si="31"/>
        <v>21541.666666666668</v>
      </c>
      <c r="W11" s="142">
        <f t="shared" si="31"/>
        <v>21541.666666666668</v>
      </c>
      <c r="X11" s="142">
        <f t="shared" si="31"/>
        <v>21541.666666666668</v>
      </c>
      <c r="Y11" s="142">
        <f t="shared" si="31"/>
        <v>21541.666666666668</v>
      </c>
      <c r="Z11" s="142">
        <f t="shared" si="31"/>
        <v>21541.666666666668</v>
      </c>
      <c r="AA11" s="142">
        <f t="shared" ref="AA11:AL11" si="32">$Z11*$AA$1</f>
        <v>22618.750000000004</v>
      </c>
      <c r="AB11" s="142">
        <f t="shared" si="32"/>
        <v>22618.750000000004</v>
      </c>
      <c r="AC11" s="142">
        <f t="shared" si="32"/>
        <v>22618.750000000004</v>
      </c>
      <c r="AD11" s="142">
        <f t="shared" si="32"/>
        <v>22618.750000000004</v>
      </c>
      <c r="AE11" s="142">
        <f t="shared" si="32"/>
        <v>22618.750000000004</v>
      </c>
      <c r="AF11" s="142">
        <f t="shared" si="32"/>
        <v>22618.750000000004</v>
      </c>
      <c r="AG11" s="142">
        <f t="shared" si="32"/>
        <v>22618.750000000004</v>
      </c>
      <c r="AH11" s="142">
        <f t="shared" si="32"/>
        <v>22618.750000000004</v>
      </c>
      <c r="AI11" s="142">
        <f t="shared" si="32"/>
        <v>22618.750000000004</v>
      </c>
      <c r="AJ11" s="142">
        <f t="shared" si="32"/>
        <v>22618.750000000004</v>
      </c>
      <c r="AK11" s="142">
        <f t="shared" si="32"/>
        <v>22618.750000000004</v>
      </c>
      <c r="AL11" s="142">
        <f t="shared" si="32"/>
        <v>22618.750000000004</v>
      </c>
      <c r="AM11" s="142">
        <f t="shared" ref="AM11:AX11" si="33">$AL11*$AM$1</f>
        <v>23749.687500000004</v>
      </c>
      <c r="AN11" s="142">
        <f t="shared" si="33"/>
        <v>23749.687500000004</v>
      </c>
      <c r="AO11" s="142">
        <f t="shared" si="33"/>
        <v>23749.687500000004</v>
      </c>
      <c r="AP11" s="142">
        <f t="shared" si="33"/>
        <v>23749.687500000004</v>
      </c>
      <c r="AQ11" s="142">
        <f t="shared" si="33"/>
        <v>23749.687500000004</v>
      </c>
      <c r="AR11" s="142">
        <f t="shared" si="33"/>
        <v>23749.687500000004</v>
      </c>
      <c r="AS11" s="142">
        <f t="shared" si="33"/>
        <v>23749.687500000004</v>
      </c>
      <c r="AT11" s="142">
        <f t="shared" si="33"/>
        <v>23749.687500000004</v>
      </c>
      <c r="AU11" s="142">
        <f t="shared" si="33"/>
        <v>23749.687500000004</v>
      </c>
      <c r="AV11" s="142">
        <f t="shared" si="33"/>
        <v>23749.687500000004</v>
      </c>
      <c r="AW11" s="142">
        <f t="shared" si="33"/>
        <v>23749.687500000004</v>
      </c>
      <c r="AX11" s="142">
        <f t="shared" si="33"/>
        <v>23749.687500000004</v>
      </c>
      <c r="AY11" s="142">
        <f t="shared" ref="AY11:BJ11" si="34">$AX11*$AY$1</f>
        <v>24937.171875000004</v>
      </c>
      <c r="AZ11" s="142">
        <f t="shared" si="34"/>
        <v>24937.171875000004</v>
      </c>
      <c r="BA11" s="142">
        <f t="shared" si="34"/>
        <v>24937.171875000004</v>
      </c>
      <c r="BB11" s="142">
        <f t="shared" si="34"/>
        <v>24937.171875000004</v>
      </c>
      <c r="BC11" s="142">
        <f t="shared" si="34"/>
        <v>24937.171875000004</v>
      </c>
      <c r="BD11" s="142">
        <f t="shared" si="34"/>
        <v>24937.171875000004</v>
      </c>
      <c r="BE11" s="142">
        <f t="shared" si="34"/>
        <v>24937.171875000004</v>
      </c>
      <c r="BF11" s="142">
        <f t="shared" si="34"/>
        <v>24937.171875000004</v>
      </c>
      <c r="BG11" s="142">
        <f t="shared" si="34"/>
        <v>24937.171875000004</v>
      </c>
      <c r="BH11" s="142">
        <f t="shared" si="34"/>
        <v>24937.171875000004</v>
      </c>
      <c r="BI11" s="142">
        <f t="shared" si="34"/>
        <v>24937.171875000004</v>
      </c>
      <c r="BJ11" s="142">
        <f t="shared" si="34"/>
        <v>24937.171875000004</v>
      </c>
      <c r="BK11" s="142">
        <f t="shared" ref="BK11:CE11" si="35">$BJ11*$BK$1</f>
        <v>26184.030468750007</v>
      </c>
      <c r="BL11" s="142">
        <f t="shared" si="35"/>
        <v>26184.030468750007</v>
      </c>
      <c r="BM11" s="142">
        <f t="shared" si="35"/>
        <v>26184.030468750007</v>
      </c>
      <c r="BN11" s="142">
        <f t="shared" si="35"/>
        <v>26184.030468750007</v>
      </c>
      <c r="BO11" s="142">
        <f t="shared" si="35"/>
        <v>26184.030468750007</v>
      </c>
      <c r="BP11" s="142">
        <f t="shared" si="35"/>
        <v>26184.030468750007</v>
      </c>
      <c r="BQ11" s="142">
        <f t="shared" si="35"/>
        <v>26184.030468750007</v>
      </c>
      <c r="BR11" s="142">
        <f t="shared" si="35"/>
        <v>26184.030468750007</v>
      </c>
      <c r="BS11" s="142">
        <f t="shared" si="35"/>
        <v>26184.030468750007</v>
      </c>
      <c r="BT11" s="142">
        <f t="shared" si="35"/>
        <v>26184.030468750007</v>
      </c>
      <c r="BU11" s="142">
        <f t="shared" si="35"/>
        <v>26184.030468750007</v>
      </c>
      <c r="BV11" s="142">
        <f t="shared" si="35"/>
        <v>26184.030468750007</v>
      </c>
      <c r="BW11" s="142">
        <f t="shared" si="35"/>
        <v>26184.030468750007</v>
      </c>
      <c r="BX11" s="142">
        <f t="shared" si="35"/>
        <v>26184.030468750007</v>
      </c>
      <c r="BY11" s="142">
        <f t="shared" si="35"/>
        <v>26184.030468750007</v>
      </c>
      <c r="BZ11" s="142">
        <f t="shared" si="35"/>
        <v>26184.030468750007</v>
      </c>
      <c r="CA11" s="142">
        <f t="shared" si="35"/>
        <v>26184.030468750007</v>
      </c>
      <c r="CB11" s="142">
        <f t="shared" si="35"/>
        <v>26184.030468750007</v>
      </c>
      <c r="CC11" s="142">
        <f t="shared" si="35"/>
        <v>26184.030468750007</v>
      </c>
      <c r="CD11" s="142">
        <f t="shared" si="35"/>
        <v>26184.030468750007</v>
      </c>
      <c r="CE11" s="142">
        <f t="shared" si="35"/>
        <v>26184.030468750007</v>
      </c>
    </row>
    <row r="12" spans="1:83" s="349" customFormat="1" x14ac:dyDescent="0.15">
      <c r="A12" s="346" t="s">
        <v>372</v>
      </c>
      <c r="B12" s="346" t="s">
        <v>373</v>
      </c>
      <c r="C12" s="347" t="s">
        <v>374</v>
      </c>
      <c r="D12" s="347" t="s">
        <v>370</v>
      </c>
      <c r="E12" s="347" t="s">
        <v>33</v>
      </c>
      <c r="F12" s="347" t="s">
        <v>375</v>
      </c>
      <c r="G12" s="348">
        <f>80000*H5</f>
        <v>105600</v>
      </c>
      <c r="H12" s="348">
        <f t="shared" si="29"/>
        <v>124080</v>
      </c>
      <c r="I12" s="333">
        <f t="shared" ref="I12:N12" si="36">$H12/12</f>
        <v>10340</v>
      </c>
      <c r="J12" s="333">
        <f t="shared" si="36"/>
        <v>10340</v>
      </c>
      <c r="K12" s="333">
        <f t="shared" si="36"/>
        <v>10340</v>
      </c>
      <c r="L12" s="333">
        <f t="shared" si="36"/>
        <v>10340</v>
      </c>
      <c r="M12" s="333">
        <f t="shared" si="36"/>
        <v>10340</v>
      </c>
      <c r="N12" s="333">
        <f t="shared" si="36"/>
        <v>10340</v>
      </c>
      <c r="O12" s="333">
        <f t="shared" ref="O12" si="37">$N12*$O$1</f>
        <v>10340</v>
      </c>
      <c r="P12" s="333"/>
      <c r="Q12" s="333"/>
      <c r="R12" s="333"/>
      <c r="S12" s="333"/>
      <c r="T12" s="333"/>
      <c r="U12" s="333"/>
      <c r="V12" s="333"/>
      <c r="W12" s="333"/>
      <c r="X12" s="333"/>
      <c r="Y12" s="333"/>
      <c r="Z12" s="333"/>
      <c r="AA12" s="333"/>
      <c r="AB12" s="333"/>
      <c r="AC12" s="333"/>
      <c r="AD12" s="333"/>
      <c r="AE12" s="333"/>
      <c r="AF12" s="333"/>
      <c r="AG12" s="333"/>
      <c r="AH12" s="333"/>
      <c r="AI12" s="333"/>
      <c r="AJ12" s="333"/>
      <c r="AK12" s="333"/>
      <c r="AL12" s="333"/>
      <c r="AM12" s="333"/>
      <c r="AN12" s="333"/>
      <c r="AO12" s="333"/>
      <c r="AP12" s="333"/>
      <c r="AQ12" s="333"/>
      <c r="AR12" s="333"/>
      <c r="AS12" s="333"/>
      <c r="AT12" s="333"/>
      <c r="AU12" s="333"/>
      <c r="AV12" s="333"/>
      <c r="AW12" s="333"/>
      <c r="AX12" s="333"/>
      <c r="AY12" s="333"/>
      <c r="AZ12" s="333"/>
      <c r="BA12" s="333"/>
      <c r="BB12" s="333"/>
      <c r="BC12" s="333"/>
      <c r="BD12" s="333"/>
      <c r="BE12" s="333"/>
      <c r="BF12" s="333"/>
      <c r="BG12" s="333"/>
      <c r="BH12" s="333"/>
      <c r="BI12" s="333"/>
      <c r="BJ12" s="333"/>
      <c r="BK12" s="333"/>
      <c r="BL12" s="333"/>
      <c r="BM12" s="333"/>
      <c r="BN12" s="333"/>
      <c r="BO12" s="333"/>
      <c r="BP12" s="333"/>
      <c r="BQ12" s="333"/>
      <c r="BR12" s="333"/>
      <c r="BS12" s="333"/>
      <c r="BT12" s="333"/>
      <c r="BU12" s="333"/>
      <c r="BV12" s="333"/>
      <c r="BW12" s="333"/>
      <c r="BX12" s="333"/>
      <c r="BY12" s="333"/>
      <c r="BZ12" s="333"/>
      <c r="CA12" s="333"/>
      <c r="CB12" s="333"/>
      <c r="CC12" s="333"/>
      <c r="CD12" s="333"/>
      <c r="CE12" s="333"/>
    </row>
    <row r="13" spans="1:83" x14ac:dyDescent="0.15">
      <c r="A13" s="149" t="s">
        <v>381</v>
      </c>
      <c r="B13" s="149" t="s">
        <v>382</v>
      </c>
      <c r="C13" s="140" t="s">
        <v>383</v>
      </c>
      <c r="D13" s="31" t="s">
        <v>370</v>
      </c>
      <c r="E13" s="31" t="s">
        <v>33</v>
      </c>
      <c r="F13" s="31" t="s">
        <v>375</v>
      </c>
      <c r="G13" s="141">
        <f>4691.67*12*H5</f>
        <v>74316.052800000005</v>
      </c>
      <c r="H13" s="23">
        <f>G13*(1+$H$3)</f>
        <v>87321.362040000007</v>
      </c>
      <c r="I13" s="142">
        <f t="shared" ref="I13:N13" si="38">$H13/12</f>
        <v>7276.7801700000009</v>
      </c>
      <c r="J13" s="142">
        <f t="shared" si="38"/>
        <v>7276.7801700000009</v>
      </c>
      <c r="K13" s="142">
        <f t="shared" si="38"/>
        <v>7276.7801700000009</v>
      </c>
      <c r="L13" s="142">
        <f t="shared" si="38"/>
        <v>7276.7801700000009</v>
      </c>
      <c r="M13" s="142">
        <f t="shared" si="38"/>
        <v>7276.7801700000009</v>
      </c>
      <c r="N13" s="142">
        <f t="shared" si="38"/>
        <v>7276.7801700000009</v>
      </c>
      <c r="O13" s="142">
        <f t="shared" ref="O13:Z13" si="39">$N13*$O$1</f>
        <v>7276.7801700000009</v>
      </c>
      <c r="P13" s="142">
        <f t="shared" si="39"/>
        <v>7276.7801700000009</v>
      </c>
      <c r="Q13" s="142">
        <f t="shared" si="39"/>
        <v>7276.7801700000009</v>
      </c>
      <c r="R13" s="142">
        <f t="shared" si="39"/>
        <v>7276.7801700000009</v>
      </c>
      <c r="S13" s="142">
        <f t="shared" si="39"/>
        <v>7276.7801700000009</v>
      </c>
      <c r="T13" s="142">
        <f t="shared" si="39"/>
        <v>7276.7801700000009</v>
      </c>
      <c r="U13" s="142">
        <f t="shared" si="39"/>
        <v>7276.7801700000009</v>
      </c>
      <c r="V13" s="142">
        <f t="shared" si="39"/>
        <v>7276.7801700000009</v>
      </c>
      <c r="W13" s="142">
        <f t="shared" si="39"/>
        <v>7276.7801700000009</v>
      </c>
      <c r="X13" s="142">
        <f t="shared" si="39"/>
        <v>7276.7801700000009</v>
      </c>
      <c r="Y13" s="142">
        <f t="shared" si="39"/>
        <v>7276.7801700000009</v>
      </c>
      <c r="Z13" s="142">
        <f t="shared" si="39"/>
        <v>7276.7801700000009</v>
      </c>
      <c r="AA13" s="142">
        <f t="shared" ref="AA13:AL13" si="40">$Z13*$AA$1</f>
        <v>7640.619178500001</v>
      </c>
      <c r="AB13" s="142">
        <f t="shared" si="40"/>
        <v>7640.619178500001</v>
      </c>
      <c r="AC13" s="142">
        <f t="shared" si="40"/>
        <v>7640.619178500001</v>
      </c>
      <c r="AD13" s="142">
        <f t="shared" si="40"/>
        <v>7640.619178500001</v>
      </c>
      <c r="AE13" s="142">
        <f t="shared" si="40"/>
        <v>7640.619178500001</v>
      </c>
      <c r="AF13" s="142">
        <f t="shared" si="40"/>
        <v>7640.619178500001</v>
      </c>
      <c r="AG13" s="142">
        <f t="shared" si="40"/>
        <v>7640.619178500001</v>
      </c>
      <c r="AH13" s="142">
        <f t="shared" si="40"/>
        <v>7640.619178500001</v>
      </c>
      <c r="AI13" s="142">
        <f t="shared" si="40"/>
        <v>7640.619178500001</v>
      </c>
      <c r="AJ13" s="142">
        <f t="shared" si="40"/>
        <v>7640.619178500001</v>
      </c>
      <c r="AK13" s="142">
        <f t="shared" si="40"/>
        <v>7640.619178500001</v>
      </c>
      <c r="AL13" s="142">
        <f t="shared" si="40"/>
        <v>7640.619178500001</v>
      </c>
      <c r="AM13" s="142">
        <f t="shared" ref="AM13:AX13" si="41">$AL13*$AM$1</f>
        <v>8022.650137425001</v>
      </c>
      <c r="AN13" s="142">
        <f t="shared" si="41"/>
        <v>8022.650137425001</v>
      </c>
      <c r="AO13" s="142">
        <f t="shared" si="41"/>
        <v>8022.650137425001</v>
      </c>
      <c r="AP13" s="142">
        <f t="shared" si="41"/>
        <v>8022.650137425001</v>
      </c>
      <c r="AQ13" s="142">
        <f t="shared" si="41"/>
        <v>8022.650137425001</v>
      </c>
      <c r="AR13" s="142">
        <f t="shared" si="41"/>
        <v>8022.650137425001</v>
      </c>
      <c r="AS13" s="142">
        <f t="shared" si="41"/>
        <v>8022.650137425001</v>
      </c>
      <c r="AT13" s="142">
        <f t="shared" si="41"/>
        <v>8022.650137425001</v>
      </c>
      <c r="AU13" s="142">
        <f t="shared" si="41"/>
        <v>8022.650137425001</v>
      </c>
      <c r="AV13" s="142">
        <f t="shared" si="41"/>
        <v>8022.650137425001</v>
      </c>
      <c r="AW13" s="142">
        <f t="shared" si="41"/>
        <v>8022.650137425001</v>
      </c>
      <c r="AX13" s="142">
        <f t="shared" si="41"/>
        <v>8022.650137425001</v>
      </c>
      <c r="AY13" s="142">
        <f t="shared" ref="AY13:BJ13" si="42">$AX13*$AY$1</f>
        <v>8423.7826442962523</v>
      </c>
      <c r="AZ13" s="142">
        <f t="shared" si="42"/>
        <v>8423.7826442962523</v>
      </c>
      <c r="BA13" s="142">
        <f t="shared" si="42"/>
        <v>8423.7826442962523</v>
      </c>
      <c r="BB13" s="142">
        <f t="shared" si="42"/>
        <v>8423.7826442962523</v>
      </c>
      <c r="BC13" s="142">
        <f t="shared" si="42"/>
        <v>8423.7826442962523</v>
      </c>
      <c r="BD13" s="142">
        <f t="shared" si="42"/>
        <v>8423.7826442962523</v>
      </c>
      <c r="BE13" s="142">
        <f t="shared" si="42"/>
        <v>8423.7826442962523</v>
      </c>
      <c r="BF13" s="142">
        <f t="shared" si="42"/>
        <v>8423.7826442962523</v>
      </c>
      <c r="BG13" s="142">
        <f t="shared" si="42"/>
        <v>8423.7826442962523</v>
      </c>
      <c r="BH13" s="142">
        <f t="shared" si="42"/>
        <v>8423.7826442962523</v>
      </c>
      <c r="BI13" s="142">
        <f t="shared" si="42"/>
        <v>8423.7826442962523</v>
      </c>
      <c r="BJ13" s="142">
        <f t="shared" si="42"/>
        <v>8423.7826442962523</v>
      </c>
      <c r="BK13" s="142">
        <f t="shared" ref="BK13:CE13" si="43">$BJ13*$BK$1</f>
        <v>8844.9717765110654</v>
      </c>
      <c r="BL13" s="142">
        <f t="shared" si="43"/>
        <v>8844.9717765110654</v>
      </c>
      <c r="BM13" s="142">
        <f t="shared" si="43"/>
        <v>8844.9717765110654</v>
      </c>
      <c r="BN13" s="142">
        <f t="shared" si="43"/>
        <v>8844.9717765110654</v>
      </c>
      <c r="BO13" s="142">
        <f t="shared" si="43"/>
        <v>8844.9717765110654</v>
      </c>
      <c r="BP13" s="142">
        <f t="shared" si="43"/>
        <v>8844.9717765110654</v>
      </c>
      <c r="BQ13" s="142">
        <f t="shared" si="43"/>
        <v>8844.9717765110654</v>
      </c>
      <c r="BR13" s="142">
        <f t="shared" si="43"/>
        <v>8844.9717765110654</v>
      </c>
      <c r="BS13" s="142">
        <f t="shared" si="43"/>
        <v>8844.9717765110654</v>
      </c>
      <c r="BT13" s="142">
        <f t="shared" si="43"/>
        <v>8844.9717765110654</v>
      </c>
      <c r="BU13" s="142">
        <f t="shared" si="43"/>
        <v>8844.9717765110654</v>
      </c>
      <c r="BV13" s="142">
        <f t="shared" si="43"/>
        <v>8844.9717765110654</v>
      </c>
      <c r="BW13" s="142">
        <f t="shared" si="43"/>
        <v>8844.9717765110654</v>
      </c>
      <c r="BX13" s="142">
        <f t="shared" si="43"/>
        <v>8844.9717765110654</v>
      </c>
      <c r="BY13" s="142">
        <f t="shared" si="43"/>
        <v>8844.9717765110654</v>
      </c>
      <c r="BZ13" s="142">
        <f t="shared" si="43"/>
        <v>8844.9717765110654</v>
      </c>
      <c r="CA13" s="142">
        <f t="shared" si="43"/>
        <v>8844.9717765110654</v>
      </c>
      <c r="CB13" s="142">
        <f t="shared" si="43"/>
        <v>8844.9717765110654</v>
      </c>
      <c r="CC13" s="142">
        <f t="shared" si="43"/>
        <v>8844.9717765110654</v>
      </c>
      <c r="CD13" s="142">
        <f t="shared" si="43"/>
        <v>8844.9717765110654</v>
      </c>
      <c r="CE13" s="142">
        <f t="shared" si="43"/>
        <v>8844.9717765110654</v>
      </c>
    </row>
    <row r="14" spans="1:83" x14ac:dyDescent="0.15">
      <c r="A14" s="140"/>
      <c r="B14" s="140" t="s">
        <v>376</v>
      </c>
      <c r="C14" s="140" t="s">
        <v>377</v>
      </c>
      <c r="D14" s="150">
        <v>46296</v>
      </c>
      <c r="E14" s="31" t="s">
        <v>33</v>
      </c>
      <c r="F14" s="31" t="s">
        <v>371</v>
      </c>
      <c r="G14" s="141">
        <f t="shared" ref="G14:G17" si="44">120000*$H$5</f>
        <v>158400</v>
      </c>
      <c r="H14" s="23">
        <f t="shared" si="29"/>
        <v>186120</v>
      </c>
      <c r="I14" s="142" t="str">
        <f t="shared" ref="I14:U30" si="45">IF($D14&lt;I$7,$H14/12*$O$1^DATEDIF(DATE(2025, 4,1),I$7,"y"),"")</f>
        <v/>
      </c>
      <c r="J14" s="142" t="str">
        <f t="shared" si="45"/>
        <v/>
      </c>
      <c r="K14" s="142" t="str">
        <f t="shared" si="45"/>
        <v/>
      </c>
      <c r="L14" s="142" t="str">
        <f t="shared" si="45"/>
        <v/>
      </c>
      <c r="M14" s="142" t="str">
        <f t="shared" si="45"/>
        <v/>
      </c>
      <c r="N14" s="142" t="str">
        <f t="shared" si="45"/>
        <v/>
      </c>
      <c r="O14" s="142" t="str">
        <f t="shared" si="45"/>
        <v/>
      </c>
      <c r="P14" s="142" t="str">
        <f t="shared" si="45"/>
        <v/>
      </c>
      <c r="Q14" s="142" t="str">
        <f t="shared" si="45"/>
        <v/>
      </c>
      <c r="R14" s="142" t="str">
        <f t="shared" si="45"/>
        <v/>
      </c>
      <c r="S14" s="142" t="str">
        <f t="shared" si="45"/>
        <v/>
      </c>
      <c r="T14" s="142" t="str">
        <f t="shared" si="45"/>
        <v/>
      </c>
      <c r="U14" s="142">
        <f t="shared" si="45"/>
        <v>15510</v>
      </c>
      <c r="V14" s="142">
        <f t="shared" ref="V14:CE18" si="46">IF($D14&lt;V$7,$H14/12*$O$1^DATEDIF(DATE(2025, 4,1),V$7,"y"),"")</f>
        <v>15510</v>
      </c>
      <c r="W14" s="142">
        <f t="shared" si="46"/>
        <v>15510</v>
      </c>
      <c r="X14" s="142">
        <f t="shared" si="46"/>
        <v>15510</v>
      </c>
      <c r="Y14" s="142">
        <f t="shared" si="46"/>
        <v>15510</v>
      </c>
      <c r="Z14" s="142">
        <f t="shared" si="46"/>
        <v>15510</v>
      </c>
      <c r="AA14" s="142">
        <f t="shared" si="46"/>
        <v>15510</v>
      </c>
      <c r="AB14" s="142">
        <f t="shared" si="46"/>
        <v>15510</v>
      </c>
      <c r="AC14" s="142">
        <f t="shared" si="46"/>
        <v>15510</v>
      </c>
      <c r="AD14" s="142">
        <f t="shared" si="46"/>
        <v>15510</v>
      </c>
      <c r="AE14" s="142">
        <f t="shared" si="46"/>
        <v>15510</v>
      </c>
      <c r="AF14" s="142">
        <f t="shared" si="46"/>
        <v>15510</v>
      </c>
      <c r="AG14" s="142">
        <f t="shared" si="46"/>
        <v>15510</v>
      </c>
      <c r="AH14" s="142">
        <f t="shared" si="46"/>
        <v>15510</v>
      </c>
      <c r="AI14" s="142">
        <f t="shared" si="46"/>
        <v>15510</v>
      </c>
      <c r="AJ14" s="142">
        <f t="shared" si="46"/>
        <v>15510</v>
      </c>
      <c r="AK14" s="142">
        <f t="shared" si="46"/>
        <v>15510</v>
      </c>
      <c r="AL14" s="142">
        <f t="shared" si="46"/>
        <v>15510</v>
      </c>
      <c r="AM14" s="142">
        <f t="shared" si="46"/>
        <v>15510</v>
      </c>
      <c r="AN14" s="142">
        <f t="shared" si="46"/>
        <v>15510</v>
      </c>
      <c r="AO14" s="142">
        <f t="shared" si="46"/>
        <v>15510</v>
      </c>
      <c r="AP14" s="142">
        <f t="shared" si="46"/>
        <v>15510</v>
      </c>
      <c r="AQ14" s="142">
        <f t="shared" si="46"/>
        <v>15510</v>
      </c>
      <c r="AR14" s="142">
        <f t="shared" si="46"/>
        <v>15510</v>
      </c>
      <c r="AS14" s="142">
        <f t="shared" si="46"/>
        <v>15510</v>
      </c>
      <c r="AT14" s="142">
        <f t="shared" si="46"/>
        <v>15510</v>
      </c>
      <c r="AU14" s="142">
        <f t="shared" si="46"/>
        <v>15510</v>
      </c>
      <c r="AV14" s="142">
        <f t="shared" si="46"/>
        <v>15510</v>
      </c>
      <c r="AW14" s="142">
        <f t="shared" si="46"/>
        <v>15510</v>
      </c>
      <c r="AX14" s="142">
        <f t="shared" si="46"/>
        <v>15510</v>
      </c>
      <c r="AY14" s="142">
        <f t="shared" si="46"/>
        <v>15510</v>
      </c>
      <c r="AZ14" s="142">
        <f t="shared" si="46"/>
        <v>15510</v>
      </c>
      <c r="BA14" s="142">
        <f t="shared" si="46"/>
        <v>15510</v>
      </c>
      <c r="BB14" s="142">
        <f t="shared" si="46"/>
        <v>15510</v>
      </c>
      <c r="BC14" s="142">
        <f t="shared" si="46"/>
        <v>15510</v>
      </c>
      <c r="BD14" s="142">
        <f t="shared" si="46"/>
        <v>15510</v>
      </c>
      <c r="BE14" s="142">
        <f t="shared" si="46"/>
        <v>15510</v>
      </c>
      <c r="BF14" s="142">
        <f t="shared" si="46"/>
        <v>15510</v>
      </c>
      <c r="BG14" s="142">
        <f t="shared" si="46"/>
        <v>15510</v>
      </c>
      <c r="BH14" s="142">
        <f t="shared" si="46"/>
        <v>15510</v>
      </c>
      <c r="BI14" s="142">
        <f t="shared" si="46"/>
        <v>15510</v>
      </c>
      <c r="BJ14" s="142">
        <f t="shared" si="46"/>
        <v>15510</v>
      </c>
      <c r="BK14" s="142">
        <f t="shared" si="46"/>
        <v>15510</v>
      </c>
      <c r="BL14" s="142">
        <f t="shared" si="46"/>
        <v>15510</v>
      </c>
      <c r="BM14" s="142">
        <f t="shared" si="46"/>
        <v>15510</v>
      </c>
      <c r="BN14" s="142">
        <f t="shared" si="46"/>
        <v>15510</v>
      </c>
      <c r="BO14" s="142">
        <f t="shared" si="46"/>
        <v>15510</v>
      </c>
      <c r="BP14" s="142">
        <f t="shared" si="46"/>
        <v>15510</v>
      </c>
      <c r="BQ14" s="142">
        <f t="shared" si="46"/>
        <v>15510</v>
      </c>
      <c r="BR14" s="142">
        <f t="shared" si="46"/>
        <v>15510</v>
      </c>
      <c r="BS14" s="142">
        <f t="shared" si="46"/>
        <v>15510</v>
      </c>
      <c r="BT14" s="142">
        <f t="shared" si="46"/>
        <v>15510</v>
      </c>
      <c r="BU14" s="142">
        <f t="shared" si="46"/>
        <v>15510</v>
      </c>
      <c r="BV14" s="142">
        <f t="shared" si="46"/>
        <v>15510</v>
      </c>
      <c r="BW14" s="142">
        <f t="shared" si="46"/>
        <v>15510</v>
      </c>
      <c r="BX14" s="142">
        <f t="shared" si="46"/>
        <v>15510</v>
      </c>
      <c r="BY14" s="142">
        <f t="shared" si="46"/>
        <v>15510</v>
      </c>
      <c r="BZ14" s="142">
        <f t="shared" si="46"/>
        <v>15510</v>
      </c>
      <c r="CA14" s="142">
        <f t="shared" si="46"/>
        <v>15510</v>
      </c>
      <c r="CB14" s="142">
        <f t="shared" si="46"/>
        <v>15510</v>
      </c>
      <c r="CC14" s="142">
        <f t="shared" si="46"/>
        <v>15510</v>
      </c>
      <c r="CD14" s="142">
        <f t="shared" si="46"/>
        <v>15510</v>
      </c>
      <c r="CE14" s="142">
        <f t="shared" si="46"/>
        <v>15510</v>
      </c>
    </row>
    <row r="15" spans="1:83" x14ac:dyDescent="0.15">
      <c r="A15" s="140"/>
      <c r="B15" s="140" t="s">
        <v>378</v>
      </c>
      <c r="C15" s="140" t="s">
        <v>377</v>
      </c>
      <c r="D15" s="150">
        <v>46388</v>
      </c>
      <c r="E15" s="31" t="s">
        <v>33</v>
      </c>
      <c r="F15" s="31" t="s">
        <v>371</v>
      </c>
      <c r="G15" s="141">
        <f t="shared" si="44"/>
        <v>158400</v>
      </c>
      <c r="H15" s="23">
        <f t="shared" si="29"/>
        <v>186120</v>
      </c>
      <c r="I15" s="142" t="str">
        <f t="shared" si="45"/>
        <v/>
      </c>
      <c r="J15" s="142" t="str">
        <f t="shared" si="45"/>
        <v/>
      </c>
      <c r="K15" s="142" t="str">
        <f t="shared" si="45"/>
        <v/>
      </c>
      <c r="L15" s="142" t="str">
        <f t="shared" si="45"/>
        <v/>
      </c>
      <c r="M15" s="142" t="str">
        <f t="shared" si="45"/>
        <v/>
      </c>
      <c r="N15" s="142" t="str">
        <f t="shared" si="45"/>
        <v/>
      </c>
      <c r="O15" s="142" t="str">
        <f t="shared" si="45"/>
        <v/>
      </c>
      <c r="P15" s="142" t="str">
        <f t="shared" si="45"/>
        <v/>
      </c>
      <c r="Q15" s="142" t="str">
        <f t="shared" si="45"/>
        <v/>
      </c>
      <c r="R15" s="142" t="str">
        <f t="shared" si="45"/>
        <v/>
      </c>
      <c r="S15" s="142" t="str">
        <f t="shared" si="45"/>
        <v/>
      </c>
      <c r="T15" s="142" t="str">
        <f t="shared" si="45"/>
        <v/>
      </c>
      <c r="U15" s="142" t="str">
        <f t="shared" ref="U15:AJ34" si="47">IF($D15&lt;U$7,$H15/12*$O$1^DATEDIF(DATE(2025, 4,1),U$7,"y"),"")</f>
        <v/>
      </c>
      <c r="V15" s="142" t="str">
        <f t="shared" si="47"/>
        <v/>
      </c>
      <c r="W15" s="142" t="str">
        <f t="shared" si="47"/>
        <v/>
      </c>
      <c r="X15" s="142">
        <f t="shared" si="47"/>
        <v>15510</v>
      </c>
      <c r="Y15" s="142">
        <f t="shared" si="47"/>
        <v>15510</v>
      </c>
      <c r="Z15" s="142">
        <f t="shared" si="47"/>
        <v>15510</v>
      </c>
      <c r="AA15" s="142">
        <f t="shared" si="47"/>
        <v>15510</v>
      </c>
      <c r="AB15" s="142">
        <f t="shared" si="47"/>
        <v>15510</v>
      </c>
      <c r="AC15" s="142">
        <f t="shared" si="47"/>
        <v>15510</v>
      </c>
      <c r="AD15" s="142">
        <f t="shared" si="47"/>
        <v>15510</v>
      </c>
      <c r="AE15" s="142">
        <f t="shared" si="47"/>
        <v>15510</v>
      </c>
      <c r="AF15" s="142">
        <f t="shared" si="47"/>
        <v>15510</v>
      </c>
      <c r="AG15" s="142">
        <f t="shared" si="47"/>
        <v>15510</v>
      </c>
      <c r="AH15" s="142">
        <f t="shared" si="47"/>
        <v>15510</v>
      </c>
      <c r="AI15" s="142">
        <f t="shared" si="47"/>
        <v>15510</v>
      </c>
      <c r="AJ15" s="142">
        <f t="shared" si="47"/>
        <v>15510</v>
      </c>
      <c r="AK15" s="142">
        <f t="shared" si="46"/>
        <v>15510</v>
      </c>
      <c r="AL15" s="142">
        <f t="shared" si="46"/>
        <v>15510</v>
      </c>
      <c r="AM15" s="142">
        <f t="shared" si="46"/>
        <v>15510</v>
      </c>
      <c r="AN15" s="142">
        <f t="shared" si="46"/>
        <v>15510</v>
      </c>
      <c r="AO15" s="142">
        <f t="shared" si="46"/>
        <v>15510</v>
      </c>
      <c r="AP15" s="142">
        <f t="shared" si="46"/>
        <v>15510</v>
      </c>
      <c r="AQ15" s="142">
        <f t="shared" si="46"/>
        <v>15510</v>
      </c>
      <c r="AR15" s="142">
        <f t="shared" si="46"/>
        <v>15510</v>
      </c>
      <c r="AS15" s="142">
        <f t="shared" si="46"/>
        <v>15510</v>
      </c>
      <c r="AT15" s="142">
        <f t="shared" si="46"/>
        <v>15510</v>
      </c>
      <c r="AU15" s="142">
        <f t="shared" si="46"/>
        <v>15510</v>
      </c>
      <c r="AV15" s="142">
        <f t="shared" si="46"/>
        <v>15510</v>
      </c>
      <c r="AW15" s="142">
        <f t="shared" si="46"/>
        <v>15510</v>
      </c>
      <c r="AX15" s="142">
        <f t="shared" si="46"/>
        <v>15510</v>
      </c>
      <c r="AY15" s="142">
        <f t="shared" si="46"/>
        <v>15510</v>
      </c>
      <c r="AZ15" s="142">
        <f t="shared" si="46"/>
        <v>15510</v>
      </c>
      <c r="BA15" s="142">
        <f t="shared" si="46"/>
        <v>15510</v>
      </c>
      <c r="BB15" s="142">
        <f t="shared" si="46"/>
        <v>15510</v>
      </c>
      <c r="BC15" s="142">
        <f t="shared" si="46"/>
        <v>15510</v>
      </c>
      <c r="BD15" s="142">
        <f t="shared" si="46"/>
        <v>15510</v>
      </c>
      <c r="BE15" s="142">
        <f t="shared" si="46"/>
        <v>15510</v>
      </c>
      <c r="BF15" s="142">
        <f t="shared" si="46"/>
        <v>15510</v>
      </c>
      <c r="BG15" s="142">
        <f t="shared" si="46"/>
        <v>15510</v>
      </c>
      <c r="BH15" s="142">
        <f t="shared" si="46"/>
        <v>15510</v>
      </c>
      <c r="BI15" s="142">
        <f t="shared" si="46"/>
        <v>15510</v>
      </c>
      <c r="BJ15" s="142">
        <f t="shared" si="46"/>
        <v>15510</v>
      </c>
      <c r="BK15" s="142">
        <f t="shared" si="46"/>
        <v>15510</v>
      </c>
      <c r="BL15" s="142">
        <f t="shared" si="46"/>
        <v>15510</v>
      </c>
      <c r="BM15" s="142">
        <f t="shared" si="46"/>
        <v>15510</v>
      </c>
      <c r="BN15" s="142">
        <f t="shared" si="46"/>
        <v>15510</v>
      </c>
      <c r="BO15" s="142">
        <f t="shared" si="46"/>
        <v>15510</v>
      </c>
      <c r="BP15" s="142">
        <f t="shared" si="46"/>
        <v>15510</v>
      </c>
      <c r="BQ15" s="142">
        <f t="shared" si="46"/>
        <v>15510</v>
      </c>
      <c r="BR15" s="142">
        <f t="shared" si="46"/>
        <v>15510</v>
      </c>
      <c r="BS15" s="142">
        <f t="shared" si="46"/>
        <v>15510</v>
      </c>
      <c r="BT15" s="142">
        <f t="shared" si="46"/>
        <v>15510</v>
      </c>
      <c r="BU15" s="142">
        <f t="shared" si="46"/>
        <v>15510</v>
      </c>
      <c r="BV15" s="142">
        <f t="shared" si="46"/>
        <v>15510</v>
      </c>
      <c r="BW15" s="142">
        <f t="shared" si="46"/>
        <v>15510</v>
      </c>
      <c r="BX15" s="142">
        <f t="shared" si="46"/>
        <v>15510</v>
      </c>
      <c r="BY15" s="142">
        <f t="shared" si="46"/>
        <v>15510</v>
      </c>
      <c r="BZ15" s="142">
        <f t="shared" si="46"/>
        <v>15510</v>
      </c>
      <c r="CA15" s="142">
        <f t="shared" si="46"/>
        <v>15510</v>
      </c>
      <c r="CB15" s="142">
        <f t="shared" si="46"/>
        <v>15510</v>
      </c>
      <c r="CC15" s="142">
        <f t="shared" si="46"/>
        <v>15510</v>
      </c>
      <c r="CD15" s="142">
        <f t="shared" si="46"/>
        <v>15510</v>
      </c>
      <c r="CE15" s="142">
        <f t="shared" si="46"/>
        <v>15510</v>
      </c>
    </row>
    <row r="16" spans="1:83" x14ac:dyDescent="0.15">
      <c r="A16" s="140"/>
      <c r="B16" s="140"/>
      <c r="C16" s="140" t="s">
        <v>379</v>
      </c>
      <c r="D16" s="150">
        <v>46478</v>
      </c>
      <c r="E16" s="31" t="s">
        <v>33</v>
      </c>
      <c r="F16" s="31" t="s">
        <v>371</v>
      </c>
      <c r="G16" s="141">
        <f t="shared" si="44"/>
        <v>158400</v>
      </c>
      <c r="H16" s="23">
        <f t="shared" si="29"/>
        <v>186120</v>
      </c>
      <c r="I16" s="142" t="str">
        <f t="shared" si="45"/>
        <v/>
      </c>
      <c r="J16" s="142" t="str">
        <f t="shared" si="45"/>
        <v/>
      </c>
      <c r="K16" s="142" t="str">
        <f t="shared" si="45"/>
        <v/>
      </c>
      <c r="L16" s="142" t="str">
        <f t="shared" si="45"/>
        <v/>
      </c>
      <c r="M16" s="142" t="str">
        <f t="shared" si="45"/>
        <v/>
      </c>
      <c r="N16" s="142" t="str">
        <f t="shared" si="45"/>
        <v/>
      </c>
      <c r="O16" s="142" t="str">
        <f t="shared" si="45"/>
        <v/>
      </c>
      <c r="P16" s="142" t="str">
        <f t="shared" si="45"/>
        <v/>
      </c>
      <c r="Q16" s="142" t="str">
        <f>IF($D16&lt;Q$7,$H16/12*$O$1^DATEDIF(DATE(2025, 4,1),Q$7,"y"),"")</f>
        <v/>
      </c>
      <c r="R16" s="142" t="str">
        <f t="shared" si="45"/>
        <v/>
      </c>
      <c r="S16" s="142" t="str">
        <f t="shared" si="45"/>
        <v/>
      </c>
      <c r="T16" s="142" t="str">
        <f t="shared" ref="T16" si="48">IF($D16&lt;T$7,$H16/12*$O$1^DATEDIF(DATE(2025, 4,1),T$7,"y"),"")</f>
        <v/>
      </c>
      <c r="U16" s="142" t="str">
        <f t="shared" si="47"/>
        <v/>
      </c>
      <c r="V16" s="142" t="str">
        <f t="shared" si="46"/>
        <v/>
      </c>
      <c r="W16" s="142" t="str">
        <f t="shared" si="46"/>
        <v/>
      </c>
      <c r="X16" s="142" t="str">
        <f t="shared" si="46"/>
        <v/>
      </c>
      <c r="Y16" s="142" t="str">
        <f t="shared" si="46"/>
        <v/>
      </c>
      <c r="Z16" s="142" t="str">
        <f t="shared" si="46"/>
        <v/>
      </c>
      <c r="AA16" s="142">
        <f t="shared" si="46"/>
        <v>15510</v>
      </c>
      <c r="AB16" s="142">
        <f t="shared" si="46"/>
        <v>15510</v>
      </c>
      <c r="AC16" s="142">
        <f t="shared" si="46"/>
        <v>15510</v>
      </c>
      <c r="AD16" s="142">
        <f t="shared" si="46"/>
        <v>15510</v>
      </c>
      <c r="AE16" s="142">
        <f t="shared" si="46"/>
        <v>15510</v>
      </c>
      <c r="AF16" s="142">
        <f t="shared" si="46"/>
        <v>15510</v>
      </c>
      <c r="AG16" s="142">
        <f t="shared" si="46"/>
        <v>15510</v>
      </c>
      <c r="AH16" s="142">
        <f t="shared" si="46"/>
        <v>15510</v>
      </c>
      <c r="AI16" s="142">
        <f t="shared" si="46"/>
        <v>15510</v>
      </c>
      <c r="AJ16" s="142">
        <f t="shared" si="46"/>
        <v>15510</v>
      </c>
      <c r="AK16" s="142">
        <f t="shared" si="46"/>
        <v>15510</v>
      </c>
      <c r="AL16" s="142">
        <f t="shared" si="46"/>
        <v>15510</v>
      </c>
      <c r="AM16" s="142">
        <f t="shared" si="46"/>
        <v>15510</v>
      </c>
      <c r="AN16" s="142">
        <f t="shared" si="46"/>
        <v>15510</v>
      </c>
      <c r="AO16" s="142">
        <f t="shared" si="46"/>
        <v>15510</v>
      </c>
      <c r="AP16" s="142">
        <f t="shared" si="46"/>
        <v>15510</v>
      </c>
      <c r="AQ16" s="142">
        <f t="shared" si="46"/>
        <v>15510</v>
      </c>
      <c r="AR16" s="142">
        <f t="shared" si="46"/>
        <v>15510</v>
      </c>
      <c r="AS16" s="142">
        <f t="shared" si="46"/>
        <v>15510</v>
      </c>
      <c r="AT16" s="142">
        <f t="shared" si="46"/>
        <v>15510</v>
      </c>
      <c r="AU16" s="142">
        <f t="shared" si="46"/>
        <v>15510</v>
      </c>
      <c r="AV16" s="142">
        <f t="shared" si="46"/>
        <v>15510</v>
      </c>
      <c r="AW16" s="142">
        <f t="shared" si="46"/>
        <v>15510</v>
      </c>
      <c r="AX16" s="142">
        <f t="shared" si="46"/>
        <v>15510</v>
      </c>
      <c r="AY16" s="142">
        <f t="shared" si="46"/>
        <v>15510</v>
      </c>
      <c r="AZ16" s="142">
        <f t="shared" si="46"/>
        <v>15510</v>
      </c>
      <c r="BA16" s="142">
        <f t="shared" si="46"/>
        <v>15510</v>
      </c>
      <c r="BB16" s="142">
        <f t="shared" si="46"/>
        <v>15510</v>
      </c>
      <c r="BC16" s="142">
        <f t="shared" si="46"/>
        <v>15510</v>
      </c>
      <c r="BD16" s="142">
        <f t="shared" si="46"/>
        <v>15510</v>
      </c>
      <c r="BE16" s="142">
        <f t="shared" si="46"/>
        <v>15510</v>
      </c>
      <c r="BF16" s="142">
        <f t="shared" si="46"/>
        <v>15510</v>
      </c>
      <c r="BG16" s="142">
        <f t="shared" si="46"/>
        <v>15510</v>
      </c>
      <c r="BH16" s="142">
        <f t="shared" si="46"/>
        <v>15510</v>
      </c>
      <c r="BI16" s="142">
        <f t="shared" si="46"/>
        <v>15510</v>
      </c>
      <c r="BJ16" s="142">
        <f t="shared" si="46"/>
        <v>15510</v>
      </c>
      <c r="BK16" s="142">
        <f t="shared" si="46"/>
        <v>15510</v>
      </c>
      <c r="BL16" s="142">
        <f t="shared" si="46"/>
        <v>15510</v>
      </c>
      <c r="BM16" s="142">
        <f t="shared" si="46"/>
        <v>15510</v>
      </c>
      <c r="BN16" s="142">
        <f t="shared" si="46"/>
        <v>15510</v>
      </c>
      <c r="BO16" s="142">
        <f t="shared" si="46"/>
        <v>15510</v>
      </c>
      <c r="BP16" s="142">
        <f t="shared" si="46"/>
        <v>15510</v>
      </c>
      <c r="BQ16" s="142">
        <f t="shared" si="46"/>
        <v>15510</v>
      </c>
      <c r="BR16" s="142">
        <f t="shared" si="46"/>
        <v>15510</v>
      </c>
      <c r="BS16" s="142">
        <f t="shared" si="46"/>
        <v>15510</v>
      </c>
      <c r="BT16" s="142">
        <f t="shared" si="46"/>
        <v>15510</v>
      </c>
      <c r="BU16" s="142">
        <f t="shared" si="46"/>
        <v>15510</v>
      </c>
      <c r="BV16" s="142">
        <f t="shared" si="46"/>
        <v>15510</v>
      </c>
      <c r="BW16" s="142">
        <f t="shared" si="46"/>
        <v>15510</v>
      </c>
      <c r="BX16" s="142">
        <f t="shared" si="46"/>
        <v>15510</v>
      </c>
      <c r="BY16" s="142">
        <f t="shared" si="46"/>
        <v>15510</v>
      </c>
      <c r="BZ16" s="142">
        <f t="shared" si="46"/>
        <v>15510</v>
      </c>
      <c r="CA16" s="142">
        <f t="shared" si="46"/>
        <v>15510</v>
      </c>
      <c r="CB16" s="142">
        <f t="shared" si="46"/>
        <v>15510</v>
      </c>
      <c r="CC16" s="142">
        <f t="shared" si="46"/>
        <v>15510</v>
      </c>
      <c r="CD16" s="142">
        <f t="shared" si="46"/>
        <v>15510</v>
      </c>
      <c r="CE16" s="142">
        <f t="shared" si="46"/>
        <v>15510</v>
      </c>
    </row>
    <row r="17" spans="1:83" x14ac:dyDescent="0.15">
      <c r="A17" s="140"/>
      <c r="B17" s="140"/>
      <c r="C17" s="140" t="s">
        <v>380</v>
      </c>
      <c r="D17" s="150">
        <v>46539</v>
      </c>
      <c r="E17" s="31" t="s">
        <v>33</v>
      </c>
      <c r="F17" s="31" t="s">
        <v>375</v>
      </c>
      <c r="G17" s="141">
        <f t="shared" si="44"/>
        <v>158400</v>
      </c>
      <c r="H17" s="23">
        <f t="shared" si="29"/>
        <v>186120</v>
      </c>
      <c r="I17" s="142" t="str">
        <f t="shared" si="45"/>
        <v/>
      </c>
      <c r="J17" s="142" t="str">
        <f t="shared" si="45"/>
        <v/>
      </c>
      <c r="K17" s="142" t="str">
        <f t="shared" si="45"/>
        <v/>
      </c>
      <c r="L17" s="142" t="str">
        <f t="shared" si="45"/>
        <v/>
      </c>
      <c r="M17" s="142" t="str">
        <f t="shared" si="45"/>
        <v/>
      </c>
      <c r="N17" s="142" t="str">
        <f t="shared" si="45"/>
        <v/>
      </c>
      <c r="O17" s="142" t="str">
        <f t="shared" si="45"/>
        <v/>
      </c>
      <c r="P17" s="142" t="str">
        <f t="shared" si="45"/>
        <v/>
      </c>
      <c r="Q17" s="142" t="str">
        <f t="shared" si="45"/>
        <v/>
      </c>
      <c r="R17" s="142" t="str">
        <f t="shared" si="45"/>
        <v/>
      </c>
      <c r="S17" s="142" t="str">
        <f t="shared" si="45"/>
        <v/>
      </c>
      <c r="T17" s="142" t="str">
        <f t="shared" si="45"/>
        <v/>
      </c>
      <c r="U17" s="142" t="str">
        <f t="shared" si="47"/>
        <v/>
      </c>
      <c r="V17" s="142" t="str">
        <f t="shared" si="46"/>
        <v/>
      </c>
      <c r="W17" s="142" t="str">
        <f t="shared" si="46"/>
        <v/>
      </c>
      <c r="X17" s="142" t="str">
        <f t="shared" si="46"/>
        <v/>
      </c>
      <c r="Y17" s="142" t="str">
        <f t="shared" si="46"/>
        <v/>
      </c>
      <c r="Z17" s="142" t="str">
        <f t="shared" si="46"/>
        <v/>
      </c>
      <c r="AA17" s="142" t="str">
        <f t="shared" si="46"/>
        <v/>
      </c>
      <c r="AB17" s="142" t="str">
        <f t="shared" si="46"/>
        <v/>
      </c>
      <c r="AC17" s="142">
        <f t="shared" si="46"/>
        <v>15510</v>
      </c>
      <c r="AD17" s="142">
        <f t="shared" si="46"/>
        <v>15510</v>
      </c>
      <c r="AE17" s="142">
        <f t="shared" si="46"/>
        <v>15510</v>
      </c>
      <c r="AF17" s="142">
        <f t="shared" si="46"/>
        <v>15510</v>
      </c>
      <c r="AG17" s="142">
        <f t="shared" si="46"/>
        <v>15510</v>
      </c>
      <c r="AH17" s="142">
        <f t="shared" si="46"/>
        <v>15510</v>
      </c>
      <c r="AI17" s="142">
        <f t="shared" si="46"/>
        <v>15510</v>
      </c>
      <c r="AJ17" s="142">
        <f t="shared" si="46"/>
        <v>15510</v>
      </c>
      <c r="AK17" s="142">
        <f t="shared" si="46"/>
        <v>15510</v>
      </c>
      <c r="AL17" s="142">
        <f t="shared" si="46"/>
        <v>15510</v>
      </c>
      <c r="AM17" s="142">
        <f t="shared" si="46"/>
        <v>15510</v>
      </c>
      <c r="AN17" s="142">
        <f t="shared" si="46"/>
        <v>15510</v>
      </c>
      <c r="AO17" s="142">
        <f t="shared" si="46"/>
        <v>15510</v>
      </c>
      <c r="AP17" s="142">
        <f t="shared" si="46"/>
        <v>15510</v>
      </c>
      <c r="AQ17" s="142">
        <f t="shared" si="46"/>
        <v>15510</v>
      </c>
      <c r="AR17" s="142">
        <f t="shared" si="46"/>
        <v>15510</v>
      </c>
      <c r="AS17" s="142">
        <f t="shared" si="46"/>
        <v>15510</v>
      </c>
      <c r="AT17" s="142">
        <f t="shared" si="46"/>
        <v>15510</v>
      </c>
      <c r="AU17" s="142">
        <f t="shared" si="46"/>
        <v>15510</v>
      </c>
      <c r="AV17" s="142">
        <f t="shared" si="46"/>
        <v>15510</v>
      </c>
      <c r="AW17" s="142">
        <f t="shared" si="46"/>
        <v>15510</v>
      </c>
      <c r="AX17" s="142">
        <f t="shared" si="46"/>
        <v>15510</v>
      </c>
      <c r="AY17" s="142">
        <f t="shared" si="46"/>
        <v>15510</v>
      </c>
      <c r="AZ17" s="142">
        <f t="shared" si="46"/>
        <v>15510</v>
      </c>
      <c r="BA17" s="142">
        <f t="shared" si="46"/>
        <v>15510</v>
      </c>
      <c r="BB17" s="142">
        <f t="shared" si="46"/>
        <v>15510</v>
      </c>
      <c r="BC17" s="142">
        <f t="shared" si="46"/>
        <v>15510</v>
      </c>
      <c r="BD17" s="142">
        <f t="shared" si="46"/>
        <v>15510</v>
      </c>
      <c r="BE17" s="142">
        <f t="shared" si="46"/>
        <v>15510</v>
      </c>
      <c r="BF17" s="142">
        <f t="shared" si="46"/>
        <v>15510</v>
      </c>
      <c r="BG17" s="142">
        <f t="shared" si="46"/>
        <v>15510</v>
      </c>
      <c r="BH17" s="142">
        <f t="shared" si="46"/>
        <v>15510</v>
      </c>
      <c r="BI17" s="142">
        <f t="shared" si="46"/>
        <v>15510</v>
      </c>
      <c r="BJ17" s="142">
        <f t="shared" si="46"/>
        <v>15510</v>
      </c>
      <c r="BK17" s="142">
        <f t="shared" si="46"/>
        <v>15510</v>
      </c>
      <c r="BL17" s="142">
        <f t="shared" si="46"/>
        <v>15510</v>
      </c>
      <c r="BM17" s="142">
        <f t="shared" si="46"/>
        <v>15510</v>
      </c>
      <c r="BN17" s="142">
        <f t="shared" si="46"/>
        <v>15510</v>
      </c>
      <c r="BO17" s="142">
        <f t="shared" si="46"/>
        <v>15510</v>
      </c>
      <c r="BP17" s="142">
        <f t="shared" si="46"/>
        <v>15510</v>
      </c>
      <c r="BQ17" s="142">
        <f t="shared" si="46"/>
        <v>15510</v>
      </c>
      <c r="BR17" s="142">
        <f t="shared" si="46"/>
        <v>15510</v>
      </c>
      <c r="BS17" s="142">
        <f t="shared" si="46"/>
        <v>15510</v>
      </c>
      <c r="BT17" s="142">
        <f t="shared" si="46"/>
        <v>15510</v>
      </c>
      <c r="BU17" s="142">
        <f t="shared" si="46"/>
        <v>15510</v>
      </c>
      <c r="BV17" s="142">
        <f t="shared" si="46"/>
        <v>15510</v>
      </c>
      <c r="BW17" s="142">
        <f t="shared" si="46"/>
        <v>15510</v>
      </c>
      <c r="BX17" s="142">
        <f t="shared" si="46"/>
        <v>15510</v>
      </c>
      <c r="BY17" s="142">
        <f t="shared" si="46"/>
        <v>15510</v>
      </c>
      <c r="BZ17" s="142">
        <f t="shared" si="46"/>
        <v>15510</v>
      </c>
      <c r="CA17" s="142">
        <f t="shared" si="46"/>
        <v>15510</v>
      </c>
      <c r="CB17" s="142">
        <f t="shared" si="46"/>
        <v>15510</v>
      </c>
      <c r="CC17" s="142">
        <f t="shared" si="46"/>
        <v>15510</v>
      </c>
      <c r="CD17" s="142">
        <f t="shared" si="46"/>
        <v>15510</v>
      </c>
      <c r="CE17" s="142">
        <f t="shared" si="46"/>
        <v>15510</v>
      </c>
    </row>
    <row r="18" spans="1:83" x14ac:dyDescent="0.15">
      <c r="A18" s="140"/>
      <c r="B18" s="140"/>
      <c r="C18" s="140" t="s">
        <v>174</v>
      </c>
      <c r="D18" s="150">
        <v>46753</v>
      </c>
      <c r="E18" s="31" t="s">
        <v>33</v>
      </c>
      <c r="F18" s="31" t="s">
        <v>371</v>
      </c>
      <c r="G18" s="141"/>
      <c r="H18" s="23">
        <f t="shared" si="29"/>
        <v>0</v>
      </c>
      <c r="I18" s="142" t="str">
        <f t="shared" si="45"/>
        <v/>
      </c>
      <c r="J18" s="142" t="str">
        <f t="shared" si="45"/>
        <v/>
      </c>
      <c r="K18" s="142" t="str">
        <f t="shared" si="45"/>
        <v/>
      </c>
      <c r="L18" s="142" t="str">
        <f t="shared" si="45"/>
        <v/>
      </c>
      <c r="M18" s="142" t="str">
        <f t="shared" si="45"/>
        <v/>
      </c>
      <c r="N18" s="142" t="str">
        <f t="shared" si="45"/>
        <v/>
      </c>
      <c r="O18" s="142" t="str">
        <f t="shared" si="45"/>
        <v/>
      </c>
      <c r="P18" s="142" t="str">
        <f t="shared" si="45"/>
        <v/>
      </c>
      <c r="Q18" s="142" t="str">
        <f t="shared" si="45"/>
        <v/>
      </c>
      <c r="R18" s="142" t="str">
        <f t="shared" si="45"/>
        <v/>
      </c>
      <c r="S18" s="142" t="str">
        <f t="shared" si="45"/>
        <v/>
      </c>
      <c r="T18" s="142" t="str">
        <f t="shared" si="45"/>
        <v/>
      </c>
      <c r="U18" s="142" t="str">
        <f t="shared" si="47"/>
        <v/>
      </c>
      <c r="V18" s="142" t="str">
        <f t="shared" si="46"/>
        <v/>
      </c>
      <c r="W18" s="142" t="str">
        <f t="shared" si="46"/>
        <v/>
      </c>
      <c r="X18" s="142" t="str">
        <f t="shared" si="46"/>
        <v/>
      </c>
      <c r="Y18" s="142" t="str">
        <f t="shared" si="46"/>
        <v/>
      </c>
      <c r="Z18" s="142" t="str">
        <f t="shared" si="46"/>
        <v/>
      </c>
      <c r="AA18" s="142" t="str">
        <f t="shared" si="46"/>
        <v/>
      </c>
      <c r="AB18" s="142" t="str">
        <f t="shared" si="46"/>
        <v/>
      </c>
      <c r="AC18" s="142" t="str">
        <f t="shared" si="46"/>
        <v/>
      </c>
      <c r="AD18" s="142" t="str">
        <f t="shared" si="46"/>
        <v/>
      </c>
      <c r="AE18" s="142" t="str">
        <f t="shared" si="46"/>
        <v/>
      </c>
      <c r="AF18" s="142" t="str">
        <f t="shared" si="46"/>
        <v/>
      </c>
      <c r="AG18" s="142" t="str">
        <f t="shared" si="46"/>
        <v/>
      </c>
      <c r="AH18" s="142" t="str">
        <f t="shared" si="46"/>
        <v/>
      </c>
      <c r="AI18" s="142" t="str">
        <f t="shared" si="46"/>
        <v/>
      </c>
      <c r="AJ18" s="142">
        <f t="shared" si="46"/>
        <v>0</v>
      </c>
      <c r="AK18" s="142">
        <f t="shared" si="46"/>
        <v>0</v>
      </c>
      <c r="AL18" s="142">
        <f t="shared" si="46"/>
        <v>0</v>
      </c>
      <c r="AM18" s="142">
        <f t="shared" si="46"/>
        <v>0</v>
      </c>
      <c r="AN18" s="142">
        <f t="shared" si="46"/>
        <v>0</v>
      </c>
      <c r="AO18" s="142">
        <f t="shared" si="46"/>
        <v>0</v>
      </c>
      <c r="AP18" s="142">
        <f t="shared" si="46"/>
        <v>0</v>
      </c>
      <c r="AQ18" s="142">
        <f t="shared" si="46"/>
        <v>0</v>
      </c>
      <c r="AR18" s="142">
        <f t="shared" ref="V18:CE22" si="49">IF($D18&lt;AR$7,$H18/12*$O$1^DATEDIF(DATE(2025, 4,1),AR$7,"y"),"")</f>
        <v>0</v>
      </c>
      <c r="AS18" s="142">
        <f t="shared" si="49"/>
        <v>0</v>
      </c>
      <c r="AT18" s="142">
        <f t="shared" si="49"/>
        <v>0</v>
      </c>
      <c r="AU18" s="142">
        <f t="shared" si="49"/>
        <v>0</v>
      </c>
      <c r="AV18" s="142">
        <f t="shared" si="49"/>
        <v>0</v>
      </c>
      <c r="AW18" s="142">
        <f t="shared" si="49"/>
        <v>0</v>
      </c>
      <c r="AX18" s="142">
        <f t="shared" si="49"/>
        <v>0</v>
      </c>
      <c r="AY18" s="142">
        <f t="shared" si="49"/>
        <v>0</v>
      </c>
      <c r="AZ18" s="142">
        <f t="shared" si="49"/>
        <v>0</v>
      </c>
      <c r="BA18" s="142">
        <f t="shared" si="49"/>
        <v>0</v>
      </c>
      <c r="BB18" s="142">
        <f t="shared" si="49"/>
        <v>0</v>
      </c>
      <c r="BC18" s="142">
        <f t="shared" si="49"/>
        <v>0</v>
      </c>
      <c r="BD18" s="142">
        <f t="shared" si="49"/>
        <v>0</v>
      </c>
      <c r="BE18" s="142">
        <f t="shared" si="49"/>
        <v>0</v>
      </c>
      <c r="BF18" s="142">
        <f t="shared" si="49"/>
        <v>0</v>
      </c>
      <c r="BG18" s="142">
        <f t="shared" si="49"/>
        <v>0</v>
      </c>
      <c r="BH18" s="142">
        <f t="shared" si="49"/>
        <v>0</v>
      </c>
      <c r="BI18" s="142">
        <f t="shared" si="49"/>
        <v>0</v>
      </c>
      <c r="BJ18" s="142">
        <f t="shared" si="49"/>
        <v>0</v>
      </c>
      <c r="BK18" s="142">
        <f t="shared" si="49"/>
        <v>0</v>
      </c>
      <c r="BL18" s="142">
        <f t="shared" si="49"/>
        <v>0</v>
      </c>
      <c r="BM18" s="142">
        <f t="shared" si="49"/>
        <v>0</v>
      </c>
      <c r="BN18" s="142">
        <f t="shared" si="49"/>
        <v>0</v>
      </c>
      <c r="BO18" s="142">
        <f t="shared" si="49"/>
        <v>0</v>
      </c>
      <c r="BP18" s="142">
        <f t="shared" si="49"/>
        <v>0</v>
      </c>
      <c r="BQ18" s="142">
        <f t="shared" si="49"/>
        <v>0</v>
      </c>
      <c r="BR18" s="142">
        <f t="shared" si="49"/>
        <v>0</v>
      </c>
      <c r="BS18" s="142">
        <f t="shared" si="49"/>
        <v>0</v>
      </c>
      <c r="BT18" s="142">
        <f t="shared" si="49"/>
        <v>0</v>
      </c>
      <c r="BU18" s="142">
        <f t="shared" si="49"/>
        <v>0</v>
      </c>
      <c r="BV18" s="142">
        <f t="shared" si="49"/>
        <v>0</v>
      </c>
      <c r="BW18" s="142">
        <f t="shared" si="49"/>
        <v>0</v>
      </c>
      <c r="BX18" s="142">
        <f t="shared" si="49"/>
        <v>0</v>
      </c>
      <c r="BY18" s="142">
        <f t="shared" si="49"/>
        <v>0</v>
      </c>
      <c r="BZ18" s="142">
        <f t="shared" si="49"/>
        <v>0</v>
      </c>
      <c r="CA18" s="142">
        <f t="shared" si="49"/>
        <v>0</v>
      </c>
      <c r="CB18" s="142">
        <f t="shared" si="49"/>
        <v>0</v>
      </c>
      <c r="CC18" s="142">
        <f t="shared" si="49"/>
        <v>0</v>
      </c>
      <c r="CD18" s="142">
        <f t="shared" si="49"/>
        <v>0</v>
      </c>
      <c r="CE18" s="142">
        <f t="shared" si="49"/>
        <v>0</v>
      </c>
    </row>
    <row r="19" spans="1:83" x14ac:dyDescent="0.15">
      <c r="A19" s="140"/>
      <c r="B19" s="140"/>
      <c r="C19" s="140" t="s">
        <v>175</v>
      </c>
      <c r="D19" s="150">
        <v>46753</v>
      </c>
      <c r="E19" s="31" t="s">
        <v>33</v>
      </c>
      <c r="F19" s="31" t="s">
        <v>371</v>
      </c>
      <c r="G19" s="141"/>
      <c r="H19" s="23">
        <f t="shared" ref="H19:H20" si="50">G19*(1+$H$3)</f>
        <v>0</v>
      </c>
      <c r="I19" s="142" t="str">
        <f t="shared" si="45"/>
        <v/>
      </c>
      <c r="J19" s="142" t="str">
        <f t="shared" si="45"/>
        <v/>
      </c>
      <c r="K19" s="142" t="str">
        <f t="shared" si="45"/>
        <v/>
      </c>
      <c r="L19" s="142" t="str">
        <f t="shared" si="45"/>
        <v/>
      </c>
      <c r="M19" s="142" t="str">
        <f t="shared" si="45"/>
        <v/>
      </c>
      <c r="N19" s="142" t="str">
        <f t="shared" si="45"/>
        <v/>
      </c>
      <c r="O19" s="142" t="str">
        <f t="shared" si="45"/>
        <v/>
      </c>
      <c r="P19" s="142" t="str">
        <f t="shared" si="45"/>
        <v/>
      </c>
      <c r="Q19" s="142" t="str">
        <f t="shared" si="45"/>
        <v/>
      </c>
      <c r="R19" s="142" t="str">
        <f t="shared" si="45"/>
        <v/>
      </c>
      <c r="S19" s="142" t="str">
        <f t="shared" si="45"/>
        <v/>
      </c>
      <c r="T19" s="142" t="str">
        <f t="shared" si="45"/>
        <v/>
      </c>
      <c r="U19" s="142" t="str">
        <f t="shared" si="47"/>
        <v/>
      </c>
      <c r="V19" s="142" t="str">
        <f t="shared" si="49"/>
        <v/>
      </c>
      <c r="W19" s="142" t="str">
        <f t="shared" si="49"/>
        <v/>
      </c>
      <c r="X19" s="142" t="str">
        <f t="shared" si="49"/>
        <v/>
      </c>
      <c r="Y19" s="142" t="str">
        <f t="shared" si="49"/>
        <v/>
      </c>
      <c r="Z19" s="142" t="str">
        <f t="shared" si="49"/>
        <v/>
      </c>
      <c r="AA19" s="142" t="str">
        <f t="shared" si="49"/>
        <v/>
      </c>
      <c r="AB19" s="142" t="str">
        <f t="shared" si="49"/>
        <v/>
      </c>
      <c r="AC19" s="142" t="str">
        <f t="shared" si="49"/>
        <v/>
      </c>
      <c r="AD19" s="142" t="str">
        <f t="shared" si="49"/>
        <v/>
      </c>
      <c r="AE19" s="142" t="str">
        <f t="shared" si="49"/>
        <v/>
      </c>
      <c r="AF19" s="142" t="str">
        <f t="shared" si="49"/>
        <v/>
      </c>
      <c r="AG19" s="142" t="str">
        <f t="shared" si="49"/>
        <v/>
      </c>
      <c r="AH19" s="142" t="str">
        <f t="shared" si="49"/>
        <v/>
      </c>
      <c r="AI19" s="142" t="str">
        <f t="shared" si="49"/>
        <v/>
      </c>
      <c r="AJ19" s="142">
        <f t="shared" si="49"/>
        <v>0</v>
      </c>
      <c r="AK19" s="142">
        <f t="shared" si="49"/>
        <v>0</v>
      </c>
      <c r="AL19" s="142">
        <f t="shared" si="49"/>
        <v>0</v>
      </c>
      <c r="AM19" s="142">
        <f t="shared" si="49"/>
        <v>0</v>
      </c>
      <c r="AN19" s="142">
        <f t="shared" si="49"/>
        <v>0</v>
      </c>
      <c r="AO19" s="142">
        <f t="shared" si="49"/>
        <v>0</v>
      </c>
      <c r="AP19" s="142">
        <f t="shared" si="49"/>
        <v>0</v>
      </c>
      <c r="AQ19" s="142">
        <f t="shared" si="49"/>
        <v>0</v>
      </c>
      <c r="AR19" s="142">
        <f t="shared" si="49"/>
        <v>0</v>
      </c>
      <c r="AS19" s="142">
        <f t="shared" si="49"/>
        <v>0</v>
      </c>
      <c r="AT19" s="142">
        <f t="shared" si="49"/>
        <v>0</v>
      </c>
      <c r="AU19" s="142">
        <f t="shared" si="49"/>
        <v>0</v>
      </c>
      <c r="AV19" s="142">
        <f t="shared" si="49"/>
        <v>0</v>
      </c>
      <c r="AW19" s="142">
        <f t="shared" si="49"/>
        <v>0</v>
      </c>
      <c r="AX19" s="142">
        <f t="shared" si="49"/>
        <v>0</v>
      </c>
      <c r="AY19" s="142">
        <f t="shared" si="49"/>
        <v>0</v>
      </c>
      <c r="AZ19" s="142">
        <f t="shared" si="49"/>
        <v>0</v>
      </c>
      <c r="BA19" s="142">
        <f t="shared" si="49"/>
        <v>0</v>
      </c>
      <c r="BB19" s="142">
        <f t="shared" si="49"/>
        <v>0</v>
      </c>
      <c r="BC19" s="142">
        <f t="shared" si="49"/>
        <v>0</v>
      </c>
      <c r="BD19" s="142">
        <f t="shared" si="49"/>
        <v>0</v>
      </c>
      <c r="BE19" s="142">
        <f t="shared" si="49"/>
        <v>0</v>
      </c>
      <c r="BF19" s="142">
        <f t="shared" si="49"/>
        <v>0</v>
      </c>
      <c r="BG19" s="142">
        <f t="shared" si="49"/>
        <v>0</v>
      </c>
      <c r="BH19" s="142">
        <f t="shared" si="49"/>
        <v>0</v>
      </c>
      <c r="BI19" s="142">
        <f t="shared" si="49"/>
        <v>0</v>
      </c>
      <c r="BJ19" s="142">
        <f t="shared" si="49"/>
        <v>0</v>
      </c>
      <c r="BK19" s="142">
        <f t="shared" si="49"/>
        <v>0</v>
      </c>
      <c r="BL19" s="142">
        <f t="shared" si="49"/>
        <v>0</v>
      </c>
      <c r="BM19" s="142">
        <f t="shared" si="49"/>
        <v>0</v>
      </c>
      <c r="BN19" s="142">
        <f t="shared" si="49"/>
        <v>0</v>
      </c>
      <c r="BO19" s="142">
        <f t="shared" si="49"/>
        <v>0</v>
      </c>
      <c r="BP19" s="142">
        <f t="shared" si="49"/>
        <v>0</v>
      </c>
      <c r="BQ19" s="142">
        <f t="shared" si="49"/>
        <v>0</v>
      </c>
      <c r="BR19" s="142">
        <f t="shared" si="49"/>
        <v>0</v>
      </c>
      <c r="BS19" s="142">
        <f t="shared" si="49"/>
        <v>0</v>
      </c>
      <c r="BT19" s="142">
        <f t="shared" si="49"/>
        <v>0</v>
      </c>
      <c r="BU19" s="142">
        <f t="shared" si="49"/>
        <v>0</v>
      </c>
      <c r="BV19" s="142">
        <f t="shared" si="49"/>
        <v>0</v>
      </c>
      <c r="BW19" s="142">
        <f t="shared" si="49"/>
        <v>0</v>
      </c>
      <c r="BX19" s="142">
        <f t="shared" si="49"/>
        <v>0</v>
      </c>
      <c r="BY19" s="142">
        <f t="shared" si="49"/>
        <v>0</v>
      </c>
      <c r="BZ19" s="142">
        <f t="shared" si="49"/>
        <v>0</v>
      </c>
      <c r="CA19" s="142">
        <f t="shared" si="49"/>
        <v>0</v>
      </c>
      <c r="CB19" s="142">
        <f t="shared" si="49"/>
        <v>0</v>
      </c>
      <c r="CC19" s="142">
        <f t="shared" si="49"/>
        <v>0</v>
      </c>
      <c r="CD19" s="142">
        <f t="shared" si="49"/>
        <v>0</v>
      </c>
      <c r="CE19" s="142">
        <f t="shared" si="49"/>
        <v>0</v>
      </c>
    </row>
    <row r="20" spans="1:83" x14ac:dyDescent="0.15">
      <c r="A20" s="140"/>
      <c r="B20" s="140"/>
      <c r="C20" s="140" t="s">
        <v>176</v>
      </c>
      <c r="D20" s="150">
        <v>46905</v>
      </c>
      <c r="E20" s="31" t="s">
        <v>33</v>
      </c>
      <c r="F20" s="31" t="s">
        <v>371</v>
      </c>
      <c r="G20" s="141"/>
      <c r="H20" s="23">
        <f t="shared" si="50"/>
        <v>0</v>
      </c>
      <c r="I20" s="142" t="str">
        <f t="shared" si="45"/>
        <v/>
      </c>
      <c r="J20" s="142" t="str">
        <f t="shared" si="45"/>
        <v/>
      </c>
      <c r="K20" s="142" t="str">
        <f t="shared" si="45"/>
        <v/>
      </c>
      <c r="L20" s="142" t="str">
        <f t="shared" si="45"/>
        <v/>
      </c>
      <c r="M20" s="142" t="str">
        <f t="shared" si="45"/>
        <v/>
      </c>
      <c r="N20" s="142" t="str">
        <f t="shared" si="45"/>
        <v/>
      </c>
      <c r="O20" s="142" t="str">
        <f t="shared" si="45"/>
        <v/>
      </c>
      <c r="P20" s="142" t="str">
        <f t="shared" si="45"/>
        <v/>
      </c>
      <c r="Q20" s="142" t="str">
        <f t="shared" si="45"/>
        <v/>
      </c>
      <c r="R20" s="142" t="str">
        <f t="shared" si="45"/>
        <v/>
      </c>
      <c r="S20" s="142" t="str">
        <f t="shared" si="45"/>
        <v/>
      </c>
      <c r="T20" s="142" t="str">
        <f t="shared" si="45"/>
        <v/>
      </c>
      <c r="U20" s="142" t="str">
        <f t="shared" si="47"/>
        <v/>
      </c>
      <c r="V20" s="142" t="str">
        <f t="shared" si="49"/>
        <v/>
      </c>
      <c r="W20" s="142" t="str">
        <f t="shared" si="49"/>
        <v/>
      </c>
      <c r="X20" s="142" t="str">
        <f t="shared" si="49"/>
        <v/>
      </c>
      <c r="Y20" s="142" t="str">
        <f t="shared" si="49"/>
        <v/>
      </c>
      <c r="Z20" s="142" t="str">
        <f t="shared" si="49"/>
        <v/>
      </c>
      <c r="AA20" s="142" t="str">
        <f t="shared" si="49"/>
        <v/>
      </c>
      <c r="AB20" s="142" t="str">
        <f t="shared" si="49"/>
        <v/>
      </c>
      <c r="AC20" s="142" t="str">
        <f t="shared" si="49"/>
        <v/>
      </c>
      <c r="AD20" s="142" t="str">
        <f t="shared" si="49"/>
        <v/>
      </c>
      <c r="AE20" s="142" t="str">
        <f t="shared" si="49"/>
        <v/>
      </c>
      <c r="AF20" s="142" t="str">
        <f t="shared" si="49"/>
        <v/>
      </c>
      <c r="AG20" s="142" t="str">
        <f t="shared" si="49"/>
        <v/>
      </c>
      <c r="AH20" s="142" t="str">
        <f t="shared" si="49"/>
        <v/>
      </c>
      <c r="AI20" s="142" t="str">
        <f t="shared" si="49"/>
        <v/>
      </c>
      <c r="AJ20" s="142" t="str">
        <f t="shared" si="49"/>
        <v/>
      </c>
      <c r="AK20" s="142" t="str">
        <f t="shared" si="49"/>
        <v/>
      </c>
      <c r="AL20" s="142" t="str">
        <f t="shared" si="49"/>
        <v/>
      </c>
      <c r="AM20" s="142" t="str">
        <f t="shared" si="49"/>
        <v/>
      </c>
      <c r="AN20" s="142" t="str">
        <f t="shared" si="49"/>
        <v/>
      </c>
      <c r="AO20" s="142">
        <f t="shared" si="49"/>
        <v>0</v>
      </c>
      <c r="AP20" s="142">
        <f t="shared" si="49"/>
        <v>0</v>
      </c>
      <c r="AQ20" s="142">
        <f t="shared" si="49"/>
        <v>0</v>
      </c>
      <c r="AR20" s="142">
        <f t="shared" si="49"/>
        <v>0</v>
      </c>
      <c r="AS20" s="142">
        <f t="shared" si="49"/>
        <v>0</v>
      </c>
      <c r="AT20" s="142">
        <f t="shared" si="49"/>
        <v>0</v>
      </c>
      <c r="AU20" s="142">
        <f t="shared" si="49"/>
        <v>0</v>
      </c>
      <c r="AV20" s="142">
        <f t="shared" si="49"/>
        <v>0</v>
      </c>
      <c r="AW20" s="142">
        <f t="shared" si="49"/>
        <v>0</v>
      </c>
      <c r="AX20" s="142">
        <f t="shared" si="49"/>
        <v>0</v>
      </c>
      <c r="AY20" s="142">
        <f t="shared" si="49"/>
        <v>0</v>
      </c>
      <c r="AZ20" s="142">
        <f t="shared" si="49"/>
        <v>0</v>
      </c>
      <c r="BA20" s="142">
        <f t="shared" si="49"/>
        <v>0</v>
      </c>
      <c r="BB20" s="142">
        <f t="shared" si="49"/>
        <v>0</v>
      </c>
      <c r="BC20" s="142">
        <f t="shared" si="49"/>
        <v>0</v>
      </c>
      <c r="BD20" s="142">
        <f t="shared" si="49"/>
        <v>0</v>
      </c>
      <c r="BE20" s="142">
        <f t="shared" si="49"/>
        <v>0</v>
      </c>
      <c r="BF20" s="142">
        <f t="shared" si="49"/>
        <v>0</v>
      </c>
      <c r="BG20" s="142">
        <f t="shared" si="49"/>
        <v>0</v>
      </c>
      <c r="BH20" s="142">
        <f t="shared" si="49"/>
        <v>0</v>
      </c>
      <c r="BI20" s="142">
        <f t="shared" si="49"/>
        <v>0</v>
      </c>
      <c r="BJ20" s="142">
        <f t="shared" si="49"/>
        <v>0</v>
      </c>
      <c r="BK20" s="142">
        <f t="shared" si="49"/>
        <v>0</v>
      </c>
      <c r="BL20" s="142">
        <f t="shared" si="49"/>
        <v>0</v>
      </c>
      <c r="BM20" s="142">
        <f t="shared" si="49"/>
        <v>0</v>
      </c>
      <c r="BN20" s="142">
        <f t="shared" si="49"/>
        <v>0</v>
      </c>
      <c r="BO20" s="142">
        <f t="shared" si="49"/>
        <v>0</v>
      </c>
      <c r="BP20" s="142">
        <f t="shared" si="49"/>
        <v>0</v>
      </c>
      <c r="BQ20" s="142">
        <f t="shared" si="49"/>
        <v>0</v>
      </c>
      <c r="BR20" s="142">
        <f t="shared" si="49"/>
        <v>0</v>
      </c>
      <c r="BS20" s="142">
        <f t="shared" si="49"/>
        <v>0</v>
      </c>
      <c r="BT20" s="142">
        <f t="shared" si="49"/>
        <v>0</v>
      </c>
      <c r="BU20" s="142">
        <f t="shared" si="49"/>
        <v>0</v>
      </c>
      <c r="BV20" s="142">
        <f t="shared" si="49"/>
        <v>0</v>
      </c>
      <c r="BW20" s="142">
        <f t="shared" si="49"/>
        <v>0</v>
      </c>
      <c r="BX20" s="142">
        <f t="shared" si="49"/>
        <v>0</v>
      </c>
      <c r="BY20" s="142">
        <f t="shared" si="49"/>
        <v>0</v>
      </c>
      <c r="BZ20" s="142">
        <f t="shared" si="49"/>
        <v>0</v>
      </c>
      <c r="CA20" s="142">
        <f t="shared" si="49"/>
        <v>0</v>
      </c>
      <c r="CB20" s="142">
        <f t="shared" si="49"/>
        <v>0</v>
      </c>
      <c r="CC20" s="142">
        <f t="shared" si="49"/>
        <v>0</v>
      </c>
      <c r="CD20" s="142">
        <f t="shared" si="49"/>
        <v>0</v>
      </c>
      <c r="CE20" s="142">
        <f t="shared" si="49"/>
        <v>0</v>
      </c>
    </row>
    <row r="21" spans="1:83" x14ac:dyDescent="0.15">
      <c r="A21" s="140"/>
      <c r="B21" s="140"/>
      <c r="C21" s="140" t="s">
        <v>831</v>
      </c>
      <c r="D21" s="150">
        <v>46661</v>
      </c>
      <c r="E21" s="31" t="s">
        <v>33</v>
      </c>
      <c r="F21" s="31" t="s">
        <v>371</v>
      </c>
      <c r="G21" s="141">
        <v>125000</v>
      </c>
      <c r="H21" s="23">
        <f t="shared" ref="H21:H27" si="51">G21*(1+$H$3)</f>
        <v>146875</v>
      </c>
      <c r="I21" s="142" t="str">
        <f t="shared" si="45"/>
        <v/>
      </c>
      <c r="J21" s="142" t="str">
        <f t="shared" si="45"/>
        <v/>
      </c>
      <c r="K21" s="142" t="str">
        <f t="shared" si="45"/>
        <v/>
      </c>
      <c r="L21" s="142" t="str">
        <f t="shared" si="45"/>
        <v/>
      </c>
      <c r="M21" s="142" t="str">
        <f t="shared" si="45"/>
        <v/>
      </c>
      <c r="N21" s="142" t="str">
        <f t="shared" si="45"/>
        <v/>
      </c>
      <c r="O21" s="142" t="str">
        <f t="shared" si="45"/>
        <v/>
      </c>
      <c r="P21" s="142" t="str">
        <f t="shared" si="45"/>
        <v/>
      </c>
      <c r="Q21" s="142" t="str">
        <f t="shared" si="45"/>
        <v/>
      </c>
      <c r="R21" s="142" t="str">
        <f t="shared" si="45"/>
        <v/>
      </c>
      <c r="S21" s="142" t="str">
        <f t="shared" si="45"/>
        <v/>
      </c>
      <c r="T21" s="142" t="str">
        <f t="shared" si="45"/>
        <v/>
      </c>
      <c r="U21" s="142" t="str">
        <f t="shared" si="47"/>
        <v/>
      </c>
      <c r="V21" s="142" t="str">
        <f t="shared" si="49"/>
        <v/>
      </c>
      <c r="W21" s="142" t="str">
        <f t="shared" si="49"/>
        <v/>
      </c>
      <c r="X21" s="142" t="str">
        <f t="shared" si="49"/>
        <v/>
      </c>
      <c r="Y21" s="142" t="str">
        <f t="shared" si="49"/>
        <v/>
      </c>
      <c r="Z21" s="142" t="str">
        <f t="shared" si="49"/>
        <v/>
      </c>
      <c r="AA21" s="142" t="str">
        <f t="shared" si="49"/>
        <v/>
      </c>
      <c r="AB21" s="142" t="str">
        <f t="shared" si="49"/>
        <v/>
      </c>
      <c r="AC21" s="142" t="str">
        <f t="shared" si="49"/>
        <v/>
      </c>
      <c r="AD21" s="142" t="str">
        <f t="shared" si="49"/>
        <v/>
      </c>
      <c r="AE21" s="142" t="str">
        <f t="shared" si="49"/>
        <v/>
      </c>
      <c r="AF21" s="142" t="str">
        <f t="shared" si="49"/>
        <v/>
      </c>
      <c r="AG21" s="142">
        <f t="shared" si="49"/>
        <v>12239.583333333334</v>
      </c>
      <c r="AH21" s="142">
        <f t="shared" si="49"/>
        <v>12239.583333333334</v>
      </c>
      <c r="AI21" s="142">
        <f t="shared" si="49"/>
        <v>12239.583333333334</v>
      </c>
      <c r="AJ21" s="142">
        <f t="shared" si="49"/>
        <v>12239.583333333334</v>
      </c>
      <c r="AK21" s="142">
        <f t="shared" si="49"/>
        <v>12239.583333333334</v>
      </c>
      <c r="AL21" s="142">
        <f t="shared" si="49"/>
        <v>12239.583333333334</v>
      </c>
      <c r="AM21" s="142">
        <f t="shared" si="49"/>
        <v>12239.583333333334</v>
      </c>
      <c r="AN21" s="142">
        <f t="shared" si="49"/>
        <v>12239.583333333334</v>
      </c>
      <c r="AO21" s="142">
        <f t="shared" si="49"/>
        <v>12239.583333333334</v>
      </c>
      <c r="AP21" s="142">
        <f t="shared" si="49"/>
        <v>12239.583333333334</v>
      </c>
      <c r="AQ21" s="142">
        <f t="shared" si="49"/>
        <v>12239.583333333334</v>
      </c>
      <c r="AR21" s="142">
        <f t="shared" si="49"/>
        <v>12239.583333333334</v>
      </c>
      <c r="AS21" s="142">
        <f t="shared" si="49"/>
        <v>12239.583333333334</v>
      </c>
      <c r="AT21" s="142">
        <f t="shared" si="49"/>
        <v>12239.583333333334</v>
      </c>
      <c r="AU21" s="142">
        <f t="shared" si="49"/>
        <v>12239.583333333334</v>
      </c>
      <c r="AV21" s="142">
        <f t="shared" si="49"/>
        <v>12239.583333333334</v>
      </c>
      <c r="AW21" s="142">
        <f t="shared" si="49"/>
        <v>12239.583333333334</v>
      </c>
      <c r="AX21" s="142">
        <f t="shared" si="49"/>
        <v>12239.583333333334</v>
      </c>
      <c r="AY21" s="142">
        <f t="shared" si="49"/>
        <v>12239.583333333334</v>
      </c>
      <c r="AZ21" s="142">
        <f t="shared" si="49"/>
        <v>12239.583333333334</v>
      </c>
      <c r="BA21" s="142">
        <f t="shared" si="49"/>
        <v>12239.583333333334</v>
      </c>
      <c r="BB21" s="142">
        <f t="shared" si="49"/>
        <v>12239.583333333334</v>
      </c>
      <c r="BC21" s="142">
        <f t="shared" si="49"/>
        <v>12239.583333333334</v>
      </c>
      <c r="BD21" s="142">
        <f t="shared" si="49"/>
        <v>12239.583333333334</v>
      </c>
      <c r="BE21" s="142">
        <f t="shared" si="49"/>
        <v>12239.583333333334</v>
      </c>
      <c r="BF21" s="142">
        <f t="shared" si="49"/>
        <v>12239.583333333334</v>
      </c>
      <c r="BG21" s="142">
        <f t="shared" si="49"/>
        <v>12239.583333333334</v>
      </c>
      <c r="BH21" s="142">
        <f t="shared" si="49"/>
        <v>12239.583333333334</v>
      </c>
      <c r="BI21" s="142">
        <f t="shared" si="49"/>
        <v>12239.583333333334</v>
      </c>
      <c r="BJ21" s="142">
        <f t="shared" si="49"/>
        <v>12239.583333333334</v>
      </c>
      <c r="BK21" s="142">
        <f t="shared" si="49"/>
        <v>12239.583333333334</v>
      </c>
      <c r="BL21" s="142">
        <f t="shared" si="49"/>
        <v>12239.583333333334</v>
      </c>
      <c r="BM21" s="142">
        <f t="shared" si="49"/>
        <v>12239.583333333334</v>
      </c>
      <c r="BN21" s="142">
        <f t="shared" si="49"/>
        <v>12239.583333333334</v>
      </c>
      <c r="BO21" s="142">
        <f t="shared" si="49"/>
        <v>12239.583333333334</v>
      </c>
      <c r="BP21" s="142">
        <f t="shared" si="49"/>
        <v>12239.583333333334</v>
      </c>
      <c r="BQ21" s="142">
        <f t="shared" si="49"/>
        <v>12239.583333333334</v>
      </c>
      <c r="BR21" s="142">
        <f t="shared" si="49"/>
        <v>12239.583333333334</v>
      </c>
      <c r="BS21" s="142">
        <f t="shared" si="49"/>
        <v>12239.583333333334</v>
      </c>
      <c r="BT21" s="142">
        <f t="shared" si="49"/>
        <v>12239.583333333334</v>
      </c>
      <c r="BU21" s="142">
        <f t="shared" si="49"/>
        <v>12239.583333333334</v>
      </c>
      <c r="BV21" s="142">
        <f t="shared" si="49"/>
        <v>12239.583333333334</v>
      </c>
      <c r="BW21" s="142">
        <f t="shared" si="49"/>
        <v>12239.583333333334</v>
      </c>
      <c r="BX21" s="142">
        <f t="shared" si="49"/>
        <v>12239.583333333334</v>
      </c>
      <c r="BY21" s="142">
        <f t="shared" si="49"/>
        <v>12239.583333333334</v>
      </c>
      <c r="BZ21" s="142">
        <f t="shared" si="49"/>
        <v>12239.583333333334</v>
      </c>
      <c r="CA21" s="142">
        <f t="shared" si="49"/>
        <v>12239.583333333334</v>
      </c>
      <c r="CB21" s="142">
        <f t="shared" si="49"/>
        <v>12239.583333333334</v>
      </c>
      <c r="CC21" s="142">
        <f t="shared" si="49"/>
        <v>12239.583333333334</v>
      </c>
      <c r="CD21" s="142">
        <f t="shared" si="49"/>
        <v>12239.583333333334</v>
      </c>
      <c r="CE21" s="142">
        <f t="shared" si="49"/>
        <v>12239.583333333334</v>
      </c>
    </row>
    <row r="22" spans="1:83" x14ac:dyDescent="0.15">
      <c r="A22" s="140"/>
      <c r="B22" s="140"/>
      <c r="C22" s="140" t="s">
        <v>817</v>
      </c>
      <c r="D22" s="150">
        <v>47119</v>
      </c>
      <c r="E22" s="31" t="s">
        <v>33</v>
      </c>
      <c r="F22" s="31" t="s">
        <v>371</v>
      </c>
      <c r="G22" s="141"/>
      <c r="H22" s="23">
        <f t="shared" si="51"/>
        <v>0</v>
      </c>
      <c r="I22" s="142" t="str">
        <f t="shared" si="45"/>
        <v/>
      </c>
      <c r="J22" s="142" t="str">
        <f t="shared" si="45"/>
        <v/>
      </c>
      <c r="K22" s="142" t="str">
        <f t="shared" si="45"/>
        <v/>
      </c>
      <c r="L22" s="142" t="str">
        <f t="shared" si="45"/>
        <v/>
      </c>
      <c r="M22" s="142" t="str">
        <f t="shared" si="45"/>
        <v/>
      </c>
      <c r="N22" s="142" t="str">
        <f t="shared" si="45"/>
        <v/>
      </c>
      <c r="O22" s="142" t="str">
        <f t="shared" si="45"/>
        <v/>
      </c>
      <c r="P22" s="142" t="str">
        <f t="shared" si="45"/>
        <v/>
      </c>
      <c r="Q22" s="142" t="str">
        <f t="shared" si="45"/>
        <v/>
      </c>
      <c r="R22" s="142" t="str">
        <f t="shared" si="45"/>
        <v/>
      </c>
      <c r="S22" s="142" t="str">
        <f t="shared" si="45"/>
        <v/>
      </c>
      <c r="T22" s="142" t="str">
        <f t="shared" si="45"/>
        <v/>
      </c>
      <c r="U22" s="142" t="str">
        <f t="shared" si="47"/>
        <v/>
      </c>
      <c r="V22" s="142" t="str">
        <f t="shared" si="49"/>
        <v/>
      </c>
      <c r="W22" s="142" t="str">
        <f t="shared" si="49"/>
        <v/>
      </c>
      <c r="X22" s="142" t="str">
        <f t="shared" si="49"/>
        <v/>
      </c>
      <c r="Y22" s="142" t="str">
        <f t="shared" si="49"/>
        <v/>
      </c>
      <c r="Z22" s="142" t="str">
        <f t="shared" si="49"/>
        <v/>
      </c>
      <c r="AA22" s="142" t="str">
        <f t="shared" si="49"/>
        <v/>
      </c>
      <c r="AB22" s="142" t="str">
        <f t="shared" si="49"/>
        <v/>
      </c>
      <c r="AC22" s="142" t="str">
        <f t="shared" si="49"/>
        <v/>
      </c>
      <c r="AD22" s="142" t="str">
        <f t="shared" si="49"/>
        <v/>
      </c>
      <c r="AE22" s="142" t="str">
        <f t="shared" si="49"/>
        <v/>
      </c>
      <c r="AF22" s="142" t="str">
        <f t="shared" si="49"/>
        <v/>
      </c>
      <c r="AG22" s="142" t="str">
        <f t="shared" si="49"/>
        <v/>
      </c>
      <c r="AH22" s="142" t="str">
        <f t="shared" si="49"/>
        <v/>
      </c>
      <c r="AI22" s="142" t="str">
        <f t="shared" si="49"/>
        <v/>
      </c>
      <c r="AJ22" s="142" t="str">
        <f t="shared" si="49"/>
        <v/>
      </c>
      <c r="AK22" s="142" t="str">
        <f t="shared" si="49"/>
        <v/>
      </c>
      <c r="AL22" s="142" t="str">
        <f t="shared" si="49"/>
        <v/>
      </c>
      <c r="AM22" s="142" t="str">
        <f t="shared" si="49"/>
        <v/>
      </c>
      <c r="AN22" s="142" t="str">
        <f t="shared" si="49"/>
        <v/>
      </c>
      <c r="AO22" s="142" t="str">
        <f t="shared" si="49"/>
        <v/>
      </c>
      <c r="AP22" s="142" t="str">
        <f t="shared" si="49"/>
        <v/>
      </c>
      <c r="AQ22" s="142" t="str">
        <f t="shared" si="49"/>
        <v/>
      </c>
      <c r="AR22" s="142" t="str">
        <f t="shared" si="49"/>
        <v/>
      </c>
      <c r="AS22" s="142" t="str">
        <f t="shared" si="49"/>
        <v/>
      </c>
      <c r="AT22" s="142" t="str">
        <f t="shared" si="49"/>
        <v/>
      </c>
      <c r="AU22" s="142" t="str">
        <f t="shared" si="49"/>
        <v/>
      </c>
      <c r="AV22" s="142">
        <f t="shared" si="49"/>
        <v>0</v>
      </c>
      <c r="AW22" s="142">
        <f t="shared" si="49"/>
        <v>0</v>
      </c>
      <c r="AX22" s="142">
        <f t="shared" si="49"/>
        <v>0</v>
      </c>
      <c r="AY22" s="142">
        <f t="shared" ref="V22:CE26" si="52">IF($D22&lt;AY$7,$H22/12*$O$1^DATEDIF(DATE(2025, 4,1),AY$7,"y"),"")</f>
        <v>0</v>
      </c>
      <c r="AZ22" s="142">
        <f t="shared" si="52"/>
        <v>0</v>
      </c>
      <c r="BA22" s="142">
        <f t="shared" si="52"/>
        <v>0</v>
      </c>
      <c r="BB22" s="142">
        <f t="shared" si="52"/>
        <v>0</v>
      </c>
      <c r="BC22" s="142">
        <f t="shared" si="52"/>
        <v>0</v>
      </c>
      <c r="BD22" s="142">
        <f t="shared" si="52"/>
        <v>0</v>
      </c>
      <c r="BE22" s="142">
        <f t="shared" si="52"/>
        <v>0</v>
      </c>
      <c r="BF22" s="142">
        <f t="shared" si="52"/>
        <v>0</v>
      </c>
      <c r="BG22" s="142">
        <f t="shared" si="52"/>
        <v>0</v>
      </c>
      <c r="BH22" s="142">
        <f t="shared" si="52"/>
        <v>0</v>
      </c>
      <c r="BI22" s="142">
        <f t="shared" si="52"/>
        <v>0</v>
      </c>
      <c r="BJ22" s="142">
        <f t="shared" si="52"/>
        <v>0</v>
      </c>
      <c r="BK22" s="142">
        <f t="shared" si="52"/>
        <v>0</v>
      </c>
      <c r="BL22" s="142">
        <f t="shared" si="52"/>
        <v>0</v>
      </c>
      <c r="BM22" s="142">
        <f t="shared" si="52"/>
        <v>0</v>
      </c>
      <c r="BN22" s="142">
        <f t="shared" si="52"/>
        <v>0</v>
      </c>
      <c r="BO22" s="142">
        <f t="shared" si="52"/>
        <v>0</v>
      </c>
      <c r="BP22" s="142">
        <f t="shared" si="52"/>
        <v>0</v>
      </c>
      <c r="BQ22" s="142">
        <f t="shared" si="52"/>
        <v>0</v>
      </c>
      <c r="BR22" s="142">
        <f t="shared" si="52"/>
        <v>0</v>
      </c>
      <c r="BS22" s="142">
        <f t="shared" si="52"/>
        <v>0</v>
      </c>
      <c r="BT22" s="142">
        <f t="shared" si="52"/>
        <v>0</v>
      </c>
      <c r="BU22" s="142">
        <f t="shared" si="52"/>
        <v>0</v>
      </c>
      <c r="BV22" s="142">
        <f t="shared" si="52"/>
        <v>0</v>
      </c>
      <c r="BW22" s="142">
        <f t="shared" si="52"/>
        <v>0</v>
      </c>
      <c r="BX22" s="142">
        <f t="shared" si="52"/>
        <v>0</v>
      </c>
      <c r="BY22" s="142">
        <f t="shared" si="52"/>
        <v>0</v>
      </c>
      <c r="BZ22" s="142">
        <f t="shared" si="52"/>
        <v>0</v>
      </c>
      <c r="CA22" s="142">
        <f t="shared" si="52"/>
        <v>0</v>
      </c>
      <c r="CB22" s="142">
        <f t="shared" si="52"/>
        <v>0</v>
      </c>
      <c r="CC22" s="142">
        <f t="shared" si="52"/>
        <v>0</v>
      </c>
      <c r="CD22" s="142">
        <f t="shared" si="52"/>
        <v>0</v>
      </c>
      <c r="CE22" s="142">
        <f t="shared" si="52"/>
        <v>0</v>
      </c>
    </row>
    <row r="23" spans="1:83" x14ac:dyDescent="0.15">
      <c r="A23" s="140"/>
      <c r="B23" s="140"/>
      <c r="C23" s="140" t="s">
        <v>817</v>
      </c>
      <c r="D23" s="150">
        <v>47270</v>
      </c>
      <c r="E23" s="31" t="s">
        <v>33</v>
      </c>
      <c r="F23" s="31" t="s">
        <v>371</v>
      </c>
      <c r="G23" s="141"/>
      <c r="H23" s="23">
        <f t="shared" si="51"/>
        <v>0</v>
      </c>
      <c r="I23" s="142" t="str">
        <f t="shared" si="45"/>
        <v/>
      </c>
      <c r="J23" s="142" t="str">
        <f t="shared" si="45"/>
        <v/>
      </c>
      <c r="K23" s="142" t="str">
        <f t="shared" si="45"/>
        <v/>
      </c>
      <c r="L23" s="142" t="str">
        <f t="shared" si="45"/>
        <v/>
      </c>
      <c r="M23" s="142" t="str">
        <f t="shared" si="45"/>
        <v/>
      </c>
      <c r="N23" s="142" t="str">
        <f t="shared" si="45"/>
        <v/>
      </c>
      <c r="O23" s="142" t="str">
        <f t="shared" si="45"/>
        <v/>
      </c>
      <c r="P23" s="142" t="str">
        <f t="shared" si="45"/>
        <v/>
      </c>
      <c r="Q23" s="142" t="str">
        <f t="shared" si="45"/>
        <v/>
      </c>
      <c r="R23" s="142" t="str">
        <f t="shared" si="45"/>
        <v/>
      </c>
      <c r="S23" s="142" t="str">
        <f t="shared" si="45"/>
        <v/>
      </c>
      <c r="T23" s="142" t="str">
        <f t="shared" si="45"/>
        <v/>
      </c>
      <c r="U23" s="142" t="str">
        <f t="shared" si="47"/>
        <v/>
      </c>
      <c r="V23" s="142" t="str">
        <f t="shared" si="52"/>
        <v/>
      </c>
      <c r="W23" s="142" t="str">
        <f t="shared" si="52"/>
        <v/>
      </c>
      <c r="X23" s="142" t="str">
        <f t="shared" si="52"/>
        <v/>
      </c>
      <c r="Y23" s="142" t="str">
        <f t="shared" si="52"/>
        <v/>
      </c>
      <c r="Z23" s="142" t="str">
        <f t="shared" si="52"/>
        <v/>
      </c>
      <c r="AA23" s="142" t="str">
        <f t="shared" si="52"/>
        <v/>
      </c>
      <c r="AB23" s="142" t="str">
        <f t="shared" si="52"/>
        <v/>
      </c>
      <c r="AC23" s="142" t="str">
        <f t="shared" si="52"/>
        <v/>
      </c>
      <c r="AD23" s="142" t="str">
        <f t="shared" si="52"/>
        <v/>
      </c>
      <c r="AE23" s="142" t="str">
        <f t="shared" si="52"/>
        <v/>
      </c>
      <c r="AF23" s="142" t="str">
        <f t="shared" si="52"/>
        <v/>
      </c>
      <c r="AG23" s="142" t="str">
        <f t="shared" si="52"/>
        <v/>
      </c>
      <c r="AH23" s="142" t="str">
        <f t="shared" si="52"/>
        <v/>
      </c>
      <c r="AI23" s="142" t="str">
        <f t="shared" si="52"/>
        <v/>
      </c>
      <c r="AJ23" s="142" t="str">
        <f t="shared" si="52"/>
        <v/>
      </c>
      <c r="AK23" s="142" t="str">
        <f t="shared" si="52"/>
        <v/>
      </c>
      <c r="AL23" s="142" t="str">
        <f t="shared" si="52"/>
        <v/>
      </c>
      <c r="AM23" s="142" t="str">
        <f t="shared" si="52"/>
        <v/>
      </c>
      <c r="AN23" s="142" t="str">
        <f t="shared" si="52"/>
        <v/>
      </c>
      <c r="AO23" s="142" t="str">
        <f t="shared" si="52"/>
        <v/>
      </c>
      <c r="AP23" s="142" t="str">
        <f t="shared" si="52"/>
        <v/>
      </c>
      <c r="AQ23" s="142" t="str">
        <f t="shared" si="52"/>
        <v/>
      </c>
      <c r="AR23" s="142" t="str">
        <f t="shared" si="52"/>
        <v/>
      </c>
      <c r="AS23" s="142" t="str">
        <f t="shared" si="52"/>
        <v/>
      </c>
      <c r="AT23" s="142" t="str">
        <f t="shared" si="52"/>
        <v/>
      </c>
      <c r="AU23" s="142" t="str">
        <f t="shared" si="52"/>
        <v/>
      </c>
      <c r="AV23" s="142" t="str">
        <f t="shared" si="52"/>
        <v/>
      </c>
      <c r="AW23" s="142" t="str">
        <f t="shared" si="52"/>
        <v/>
      </c>
      <c r="AX23" s="142" t="str">
        <f t="shared" si="52"/>
        <v/>
      </c>
      <c r="AY23" s="142" t="str">
        <f t="shared" si="52"/>
        <v/>
      </c>
      <c r="AZ23" s="142" t="str">
        <f t="shared" si="52"/>
        <v/>
      </c>
      <c r="BA23" s="142">
        <f t="shared" si="52"/>
        <v>0</v>
      </c>
      <c r="BB23" s="142">
        <f t="shared" si="52"/>
        <v>0</v>
      </c>
      <c r="BC23" s="142">
        <f t="shared" si="52"/>
        <v>0</v>
      </c>
      <c r="BD23" s="142">
        <f t="shared" si="52"/>
        <v>0</v>
      </c>
      <c r="BE23" s="142">
        <f t="shared" si="52"/>
        <v>0</v>
      </c>
      <c r="BF23" s="142">
        <f t="shared" si="52"/>
        <v>0</v>
      </c>
      <c r="BG23" s="142">
        <f t="shared" si="52"/>
        <v>0</v>
      </c>
      <c r="BH23" s="142">
        <f t="shared" si="52"/>
        <v>0</v>
      </c>
      <c r="BI23" s="142">
        <f t="shared" si="52"/>
        <v>0</v>
      </c>
      <c r="BJ23" s="142">
        <f t="shared" si="52"/>
        <v>0</v>
      </c>
      <c r="BK23" s="142">
        <f t="shared" si="52"/>
        <v>0</v>
      </c>
      <c r="BL23" s="142">
        <f t="shared" si="52"/>
        <v>0</v>
      </c>
      <c r="BM23" s="142">
        <f t="shared" si="52"/>
        <v>0</v>
      </c>
      <c r="BN23" s="142">
        <f t="shared" si="52"/>
        <v>0</v>
      </c>
      <c r="BO23" s="142">
        <f t="shared" si="52"/>
        <v>0</v>
      </c>
      <c r="BP23" s="142">
        <f t="shared" si="52"/>
        <v>0</v>
      </c>
      <c r="BQ23" s="142">
        <f t="shared" si="52"/>
        <v>0</v>
      </c>
      <c r="BR23" s="142">
        <f t="shared" si="52"/>
        <v>0</v>
      </c>
      <c r="BS23" s="142">
        <f t="shared" si="52"/>
        <v>0</v>
      </c>
      <c r="BT23" s="142">
        <f t="shared" si="52"/>
        <v>0</v>
      </c>
      <c r="BU23" s="142">
        <f t="shared" si="52"/>
        <v>0</v>
      </c>
      <c r="BV23" s="142">
        <f t="shared" si="52"/>
        <v>0</v>
      </c>
      <c r="BW23" s="142">
        <f t="shared" si="52"/>
        <v>0</v>
      </c>
      <c r="BX23" s="142">
        <f t="shared" si="52"/>
        <v>0</v>
      </c>
      <c r="BY23" s="142">
        <f t="shared" si="52"/>
        <v>0</v>
      </c>
      <c r="BZ23" s="142">
        <f t="shared" si="52"/>
        <v>0</v>
      </c>
      <c r="CA23" s="142">
        <f t="shared" si="52"/>
        <v>0</v>
      </c>
      <c r="CB23" s="142">
        <f t="shared" si="52"/>
        <v>0</v>
      </c>
      <c r="CC23" s="142">
        <f t="shared" si="52"/>
        <v>0</v>
      </c>
      <c r="CD23" s="142">
        <f t="shared" si="52"/>
        <v>0</v>
      </c>
      <c r="CE23" s="142">
        <f t="shared" si="52"/>
        <v>0</v>
      </c>
    </row>
    <row r="24" spans="1:83" x14ac:dyDescent="0.15">
      <c r="A24" s="140"/>
      <c r="B24" s="140"/>
      <c r="C24" s="140" t="s">
        <v>817</v>
      </c>
      <c r="D24" s="150">
        <v>47484</v>
      </c>
      <c r="E24" s="31" t="s">
        <v>33</v>
      </c>
      <c r="F24" s="31" t="s">
        <v>371</v>
      </c>
      <c r="G24" s="141"/>
      <c r="H24" s="23">
        <f t="shared" si="51"/>
        <v>0</v>
      </c>
      <c r="I24" s="142" t="str">
        <f t="shared" si="45"/>
        <v/>
      </c>
      <c r="J24" s="142" t="str">
        <f t="shared" si="45"/>
        <v/>
      </c>
      <c r="K24" s="142" t="str">
        <f t="shared" si="45"/>
        <v/>
      </c>
      <c r="L24" s="142" t="str">
        <f t="shared" si="45"/>
        <v/>
      </c>
      <c r="M24" s="142" t="str">
        <f t="shared" si="45"/>
        <v/>
      </c>
      <c r="N24" s="142" t="str">
        <f t="shared" si="45"/>
        <v/>
      </c>
      <c r="O24" s="142" t="str">
        <f t="shared" si="45"/>
        <v/>
      </c>
      <c r="P24" s="142" t="str">
        <f t="shared" si="45"/>
        <v/>
      </c>
      <c r="Q24" s="142" t="str">
        <f t="shared" si="45"/>
        <v/>
      </c>
      <c r="R24" s="142" t="str">
        <f t="shared" si="45"/>
        <v/>
      </c>
      <c r="S24" s="142" t="str">
        <f t="shared" si="45"/>
        <v/>
      </c>
      <c r="T24" s="142" t="str">
        <f t="shared" si="45"/>
        <v/>
      </c>
      <c r="U24" s="142" t="str">
        <f t="shared" si="47"/>
        <v/>
      </c>
      <c r="V24" s="142" t="str">
        <f t="shared" si="52"/>
        <v/>
      </c>
      <c r="W24" s="142" t="str">
        <f t="shared" si="52"/>
        <v/>
      </c>
      <c r="X24" s="142" t="str">
        <f t="shared" si="52"/>
        <v/>
      </c>
      <c r="Y24" s="142" t="str">
        <f t="shared" si="52"/>
        <v/>
      </c>
      <c r="Z24" s="142" t="str">
        <f t="shared" si="52"/>
        <v/>
      </c>
      <c r="AA24" s="142" t="str">
        <f t="shared" si="52"/>
        <v/>
      </c>
      <c r="AB24" s="142" t="str">
        <f t="shared" si="52"/>
        <v/>
      </c>
      <c r="AC24" s="142" t="str">
        <f t="shared" si="52"/>
        <v/>
      </c>
      <c r="AD24" s="142" t="str">
        <f t="shared" si="52"/>
        <v/>
      </c>
      <c r="AE24" s="142" t="str">
        <f t="shared" si="52"/>
        <v/>
      </c>
      <c r="AF24" s="142" t="str">
        <f t="shared" si="52"/>
        <v/>
      </c>
      <c r="AG24" s="142" t="str">
        <f t="shared" si="52"/>
        <v/>
      </c>
      <c r="AH24" s="142" t="str">
        <f t="shared" si="52"/>
        <v/>
      </c>
      <c r="AI24" s="142" t="str">
        <f t="shared" si="52"/>
        <v/>
      </c>
      <c r="AJ24" s="142" t="str">
        <f t="shared" si="52"/>
        <v/>
      </c>
      <c r="AK24" s="142" t="str">
        <f t="shared" si="52"/>
        <v/>
      </c>
      <c r="AL24" s="142" t="str">
        <f t="shared" si="52"/>
        <v/>
      </c>
      <c r="AM24" s="142" t="str">
        <f t="shared" si="52"/>
        <v/>
      </c>
      <c r="AN24" s="142" t="str">
        <f t="shared" si="52"/>
        <v/>
      </c>
      <c r="AO24" s="142" t="str">
        <f t="shared" si="52"/>
        <v/>
      </c>
      <c r="AP24" s="142" t="str">
        <f t="shared" si="52"/>
        <v/>
      </c>
      <c r="AQ24" s="142" t="str">
        <f t="shared" si="52"/>
        <v/>
      </c>
      <c r="AR24" s="142" t="str">
        <f t="shared" si="52"/>
        <v/>
      </c>
      <c r="AS24" s="142" t="str">
        <f t="shared" si="52"/>
        <v/>
      </c>
      <c r="AT24" s="142" t="str">
        <f t="shared" si="52"/>
        <v/>
      </c>
      <c r="AU24" s="142" t="str">
        <f t="shared" si="52"/>
        <v/>
      </c>
      <c r="AV24" s="142" t="str">
        <f t="shared" si="52"/>
        <v/>
      </c>
      <c r="AW24" s="142" t="str">
        <f t="shared" si="52"/>
        <v/>
      </c>
      <c r="AX24" s="142" t="str">
        <f t="shared" si="52"/>
        <v/>
      </c>
      <c r="AY24" s="142" t="str">
        <f t="shared" si="52"/>
        <v/>
      </c>
      <c r="AZ24" s="142" t="str">
        <f t="shared" si="52"/>
        <v/>
      </c>
      <c r="BA24" s="142" t="str">
        <f t="shared" si="52"/>
        <v/>
      </c>
      <c r="BB24" s="142" t="str">
        <f t="shared" si="52"/>
        <v/>
      </c>
      <c r="BC24" s="142" t="str">
        <f t="shared" si="52"/>
        <v/>
      </c>
      <c r="BD24" s="142" t="str">
        <f t="shared" si="52"/>
        <v/>
      </c>
      <c r="BE24" s="142" t="str">
        <f t="shared" si="52"/>
        <v/>
      </c>
      <c r="BF24" s="142" t="str">
        <f t="shared" si="52"/>
        <v/>
      </c>
      <c r="BG24" s="142" t="str">
        <f t="shared" si="52"/>
        <v/>
      </c>
      <c r="BH24" s="142">
        <f t="shared" si="52"/>
        <v>0</v>
      </c>
      <c r="BI24" s="142">
        <f t="shared" si="52"/>
        <v>0</v>
      </c>
      <c r="BJ24" s="142">
        <f t="shared" si="52"/>
        <v>0</v>
      </c>
      <c r="BK24" s="142">
        <f t="shared" si="52"/>
        <v>0</v>
      </c>
      <c r="BL24" s="142">
        <f t="shared" si="52"/>
        <v>0</v>
      </c>
      <c r="BM24" s="142">
        <f t="shared" si="52"/>
        <v>0</v>
      </c>
      <c r="BN24" s="142">
        <f t="shared" si="52"/>
        <v>0</v>
      </c>
      <c r="BO24" s="142">
        <f t="shared" si="52"/>
        <v>0</v>
      </c>
      <c r="BP24" s="142">
        <f t="shared" si="52"/>
        <v>0</v>
      </c>
      <c r="BQ24" s="142">
        <f t="shared" si="52"/>
        <v>0</v>
      </c>
      <c r="BR24" s="142">
        <f t="shared" si="52"/>
        <v>0</v>
      </c>
      <c r="BS24" s="142">
        <f t="shared" si="52"/>
        <v>0</v>
      </c>
      <c r="BT24" s="142">
        <f t="shared" si="52"/>
        <v>0</v>
      </c>
      <c r="BU24" s="142">
        <f t="shared" si="52"/>
        <v>0</v>
      </c>
      <c r="BV24" s="142">
        <f t="shared" si="52"/>
        <v>0</v>
      </c>
      <c r="BW24" s="142">
        <f t="shared" si="52"/>
        <v>0</v>
      </c>
      <c r="BX24" s="142">
        <f t="shared" si="52"/>
        <v>0</v>
      </c>
      <c r="BY24" s="142">
        <f t="shared" si="52"/>
        <v>0</v>
      </c>
      <c r="BZ24" s="142">
        <f t="shared" si="52"/>
        <v>0</v>
      </c>
      <c r="CA24" s="142">
        <f t="shared" si="52"/>
        <v>0</v>
      </c>
      <c r="CB24" s="142">
        <f t="shared" si="52"/>
        <v>0</v>
      </c>
      <c r="CC24" s="142">
        <f t="shared" si="52"/>
        <v>0</v>
      </c>
      <c r="CD24" s="142">
        <f t="shared" si="52"/>
        <v>0</v>
      </c>
      <c r="CE24" s="142">
        <f t="shared" si="52"/>
        <v>0</v>
      </c>
    </row>
    <row r="25" spans="1:83" x14ac:dyDescent="0.15">
      <c r="A25" s="140"/>
      <c r="B25" s="140"/>
      <c r="C25" s="140" t="s">
        <v>817</v>
      </c>
      <c r="D25" s="150">
        <v>47635</v>
      </c>
      <c r="E25" s="31" t="s">
        <v>33</v>
      </c>
      <c r="F25" s="31" t="s">
        <v>371</v>
      </c>
      <c r="G25" s="141"/>
      <c r="H25" s="23">
        <f t="shared" si="51"/>
        <v>0</v>
      </c>
      <c r="I25" s="142" t="str">
        <f t="shared" si="45"/>
        <v/>
      </c>
      <c r="J25" s="142" t="str">
        <f t="shared" si="45"/>
        <v/>
      </c>
      <c r="K25" s="142" t="str">
        <f t="shared" si="45"/>
        <v/>
      </c>
      <c r="L25" s="142" t="str">
        <f t="shared" si="45"/>
        <v/>
      </c>
      <c r="M25" s="142" t="str">
        <f t="shared" si="45"/>
        <v/>
      </c>
      <c r="N25" s="142" t="str">
        <f t="shared" si="45"/>
        <v/>
      </c>
      <c r="O25" s="142" t="str">
        <f t="shared" si="45"/>
        <v/>
      </c>
      <c r="P25" s="142" t="str">
        <f t="shared" si="45"/>
        <v/>
      </c>
      <c r="Q25" s="142" t="str">
        <f t="shared" si="45"/>
        <v/>
      </c>
      <c r="R25" s="142" t="str">
        <f t="shared" si="45"/>
        <v/>
      </c>
      <c r="S25" s="142" t="str">
        <f t="shared" si="45"/>
        <v/>
      </c>
      <c r="T25" s="142" t="str">
        <f t="shared" si="45"/>
        <v/>
      </c>
      <c r="U25" s="142" t="str">
        <f t="shared" si="47"/>
        <v/>
      </c>
      <c r="V25" s="142" t="str">
        <f t="shared" si="52"/>
        <v/>
      </c>
      <c r="W25" s="142" t="str">
        <f t="shared" si="52"/>
        <v/>
      </c>
      <c r="X25" s="142" t="str">
        <f t="shared" si="52"/>
        <v/>
      </c>
      <c r="Y25" s="142" t="str">
        <f t="shared" si="52"/>
        <v/>
      </c>
      <c r="Z25" s="142" t="str">
        <f t="shared" si="52"/>
        <v/>
      </c>
      <c r="AA25" s="142" t="str">
        <f t="shared" si="52"/>
        <v/>
      </c>
      <c r="AB25" s="142" t="str">
        <f t="shared" si="52"/>
        <v/>
      </c>
      <c r="AC25" s="142" t="str">
        <f t="shared" si="52"/>
        <v/>
      </c>
      <c r="AD25" s="142" t="str">
        <f t="shared" si="52"/>
        <v/>
      </c>
      <c r="AE25" s="142" t="str">
        <f t="shared" si="52"/>
        <v/>
      </c>
      <c r="AF25" s="142" t="str">
        <f t="shared" si="52"/>
        <v/>
      </c>
      <c r="AG25" s="142" t="str">
        <f t="shared" si="52"/>
        <v/>
      </c>
      <c r="AH25" s="142" t="str">
        <f t="shared" si="52"/>
        <v/>
      </c>
      <c r="AI25" s="142" t="str">
        <f t="shared" si="52"/>
        <v/>
      </c>
      <c r="AJ25" s="142" t="str">
        <f t="shared" si="52"/>
        <v/>
      </c>
      <c r="AK25" s="142" t="str">
        <f t="shared" si="52"/>
        <v/>
      </c>
      <c r="AL25" s="142" t="str">
        <f t="shared" si="52"/>
        <v/>
      </c>
      <c r="AM25" s="142" t="str">
        <f t="shared" si="52"/>
        <v/>
      </c>
      <c r="AN25" s="142" t="str">
        <f t="shared" si="52"/>
        <v/>
      </c>
      <c r="AO25" s="142" t="str">
        <f t="shared" si="52"/>
        <v/>
      </c>
      <c r="AP25" s="142" t="str">
        <f t="shared" si="52"/>
        <v/>
      </c>
      <c r="AQ25" s="142" t="str">
        <f t="shared" si="52"/>
        <v/>
      </c>
      <c r="AR25" s="142" t="str">
        <f t="shared" si="52"/>
        <v/>
      </c>
      <c r="AS25" s="142" t="str">
        <f t="shared" si="52"/>
        <v/>
      </c>
      <c r="AT25" s="142" t="str">
        <f t="shared" si="52"/>
        <v/>
      </c>
      <c r="AU25" s="142" t="str">
        <f t="shared" si="52"/>
        <v/>
      </c>
      <c r="AV25" s="142" t="str">
        <f t="shared" si="52"/>
        <v/>
      </c>
      <c r="AW25" s="142" t="str">
        <f t="shared" si="52"/>
        <v/>
      </c>
      <c r="AX25" s="142" t="str">
        <f t="shared" si="52"/>
        <v/>
      </c>
      <c r="AY25" s="142" t="str">
        <f t="shared" si="52"/>
        <v/>
      </c>
      <c r="AZ25" s="142" t="str">
        <f t="shared" si="52"/>
        <v/>
      </c>
      <c r="BA25" s="142" t="str">
        <f t="shared" si="52"/>
        <v/>
      </c>
      <c r="BB25" s="142" t="str">
        <f t="shared" si="52"/>
        <v/>
      </c>
      <c r="BC25" s="142" t="str">
        <f t="shared" si="52"/>
        <v/>
      </c>
      <c r="BD25" s="142" t="str">
        <f t="shared" si="52"/>
        <v/>
      </c>
      <c r="BE25" s="142" t="str">
        <f t="shared" si="52"/>
        <v/>
      </c>
      <c r="BF25" s="142" t="str">
        <f t="shared" si="52"/>
        <v/>
      </c>
      <c r="BG25" s="142" t="str">
        <f t="shared" si="52"/>
        <v/>
      </c>
      <c r="BH25" s="142" t="str">
        <f t="shared" si="52"/>
        <v/>
      </c>
      <c r="BI25" s="142" t="str">
        <f t="shared" si="52"/>
        <v/>
      </c>
      <c r="BJ25" s="142" t="str">
        <f t="shared" si="52"/>
        <v/>
      </c>
      <c r="BK25" s="142" t="str">
        <f t="shared" si="52"/>
        <v/>
      </c>
      <c r="BL25" s="142" t="str">
        <f t="shared" si="52"/>
        <v/>
      </c>
      <c r="BM25" s="142">
        <f t="shared" si="52"/>
        <v>0</v>
      </c>
      <c r="BN25" s="142">
        <f t="shared" si="52"/>
        <v>0</v>
      </c>
      <c r="BO25" s="142">
        <f t="shared" si="52"/>
        <v>0</v>
      </c>
      <c r="BP25" s="142">
        <f t="shared" si="52"/>
        <v>0</v>
      </c>
      <c r="BQ25" s="142">
        <f t="shared" si="52"/>
        <v>0</v>
      </c>
      <c r="BR25" s="142">
        <f t="shared" si="52"/>
        <v>0</v>
      </c>
      <c r="BS25" s="142">
        <f t="shared" si="52"/>
        <v>0</v>
      </c>
      <c r="BT25" s="142">
        <f t="shared" si="52"/>
        <v>0</v>
      </c>
      <c r="BU25" s="142">
        <f t="shared" si="52"/>
        <v>0</v>
      </c>
      <c r="BV25" s="142">
        <f t="shared" si="52"/>
        <v>0</v>
      </c>
      <c r="BW25" s="142">
        <f t="shared" si="52"/>
        <v>0</v>
      </c>
      <c r="BX25" s="142">
        <f t="shared" si="52"/>
        <v>0</v>
      </c>
      <c r="BY25" s="142">
        <f t="shared" si="52"/>
        <v>0</v>
      </c>
      <c r="BZ25" s="142">
        <f t="shared" si="52"/>
        <v>0</v>
      </c>
      <c r="CA25" s="142">
        <f t="shared" si="52"/>
        <v>0</v>
      </c>
      <c r="CB25" s="142">
        <f t="shared" si="52"/>
        <v>0</v>
      </c>
      <c r="CC25" s="142">
        <f t="shared" si="52"/>
        <v>0</v>
      </c>
      <c r="CD25" s="142">
        <f t="shared" si="52"/>
        <v>0</v>
      </c>
      <c r="CE25" s="142">
        <f t="shared" si="52"/>
        <v>0</v>
      </c>
    </row>
    <row r="26" spans="1:83" x14ac:dyDescent="0.15">
      <c r="A26" s="140"/>
      <c r="B26" s="140"/>
      <c r="C26" s="140" t="s">
        <v>817</v>
      </c>
      <c r="D26" s="150">
        <v>47635</v>
      </c>
      <c r="E26" s="31" t="s">
        <v>33</v>
      </c>
      <c r="F26" s="31" t="s">
        <v>371</v>
      </c>
      <c r="G26" s="141"/>
      <c r="H26" s="23">
        <f t="shared" si="51"/>
        <v>0</v>
      </c>
      <c r="I26" s="142" t="str">
        <f t="shared" si="45"/>
        <v/>
      </c>
      <c r="J26" s="142" t="str">
        <f t="shared" si="45"/>
        <v/>
      </c>
      <c r="K26" s="142" t="str">
        <f t="shared" si="45"/>
        <v/>
      </c>
      <c r="L26" s="142" t="str">
        <f t="shared" si="45"/>
        <v/>
      </c>
      <c r="M26" s="142" t="str">
        <f t="shared" si="45"/>
        <v/>
      </c>
      <c r="N26" s="142" t="str">
        <f t="shared" si="45"/>
        <v/>
      </c>
      <c r="O26" s="142" t="str">
        <f t="shared" si="45"/>
        <v/>
      </c>
      <c r="P26" s="142" t="str">
        <f t="shared" si="45"/>
        <v/>
      </c>
      <c r="Q26" s="142" t="str">
        <f t="shared" si="45"/>
        <v/>
      </c>
      <c r="R26" s="142" t="str">
        <f t="shared" si="45"/>
        <v/>
      </c>
      <c r="S26" s="142" t="str">
        <f t="shared" si="45"/>
        <v/>
      </c>
      <c r="T26" s="142" t="str">
        <f t="shared" si="45"/>
        <v/>
      </c>
      <c r="U26" s="142" t="str">
        <f t="shared" si="47"/>
        <v/>
      </c>
      <c r="V26" s="142" t="str">
        <f t="shared" si="52"/>
        <v/>
      </c>
      <c r="W26" s="142" t="str">
        <f t="shared" si="52"/>
        <v/>
      </c>
      <c r="X26" s="142" t="str">
        <f t="shared" si="52"/>
        <v/>
      </c>
      <c r="Y26" s="142" t="str">
        <f t="shared" si="52"/>
        <v/>
      </c>
      <c r="Z26" s="142" t="str">
        <f t="shared" si="52"/>
        <v/>
      </c>
      <c r="AA26" s="142" t="str">
        <f t="shared" si="52"/>
        <v/>
      </c>
      <c r="AB26" s="142" t="str">
        <f t="shared" si="52"/>
        <v/>
      </c>
      <c r="AC26" s="142" t="str">
        <f t="shared" si="52"/>
        <v/>
      </c>
      <c r="AD26" s="142" t="str">
        <f t="shared" si="52"/>
        <v/>
      </c>
      <c r="AE26" s="142" t="str">
        <f t="shared" si="52"/>
        <v/>
      </c>
      <c r="AF26" s="142" t="str">
        <f t="shared" si="52"/>
        <v/>
      </c>
      <c r="AG26" s="142" t="str">
        <f t="shared" si="52"/>
        <v/>
      </c>
      <c r="AH26" s="142" t="str">
        <f t="shared" si="52"/>
        <v/>
      </c>
      <c r="AI26" s="142" t="str">
        <f t="shared" si="52"/>
        <v/>
      </c>
      <c r="AJ26" s="142" t="str">
        <f t="shared" si="52"/>
        <v/>
      </c>
      <c r="AK26" s="142" t="str">
        <f t="shared" si="52"/>
        <v/>
      </c>
      <c r="AL26" s="142" t="str">
        <f t="shared" si="52"/>
        <v/>
      </c>
      <c r="AM26" s="142" t="str">
        <f t="shared" si="52"/>
        <v/>
      </c>
      <c r="AN26" s="142" t="str">
        <f t="shared" si="52"/>
        <v/>
      </c>
      <c r="AO26" s="142" t="str">
        <f t="shared" si="52"/>
        <v/>
      </c>
      <c r="AP26" s="142" t="str">
        <f t="shared" si="52"/>
        <v/>
      </c>
      <c r="AQ26" s="142" t="str">
        <f t="shared" si="52"/>
        <v/>
      </c>
      <c r="AR26" s="142" t="str">
        <f t="shared" si="52"/>
        <v/>
      </c>
      <c r="AS26" s="142" t="str">
        <f t="shared" si="52"/>
        <v/>
      </c>
      <c r="AT26" s="142" t="str">
        <f t="shared" si="52"/>
        <v/>
      </c>
      <c r="AU26" s="142" t="str">
        <f t="shared" si="52"/>
        <v/>
      </c>
      <c r="AV26" s="142" t="str">
        <f t="shared" si="52"/>
        <v/>
      </c>
      <c r="AW26" s="142" t="str">
        <f t="shared" si="52"/>
        <v/>
      </c>
      <c r="AX26" s="142" t="str">
        <f t="shared" si="52"/>
        <v/>
      </c>
      <c r="AY26" s="142" t="str">
        <f t="shared" si="52"/>
        <v/>
      </c>
      <c r="AZ26" s="142" t="str">
        <f t="shared" si="52"/>
        <v/>
      </c>
      <c r="BA26" s="142" t="str">
        <f t="shared" si="52"/>
        <v/>
      </c>
      <c r="BB26" s="142" t="str">
        <f t="shared" si="52"/>
        <v/>
      </c>
      <c r="BC26" s="142" t="str">
        <f t="shared" si="52"/>
        <v/>
      </c>
      <c r="BD26" s="142" t="str">
        <f t="shared" si="52"/>
        <v/>
      </c>
      <c r="BE26" s="142" t="str">
        <f t="shared" si="52"/>
        <v/>
      </c>
      <c r="BF26" s="142" t="str">
        <f t="shared" ref="V26:CE30" si="53">IF($D26&lt;BF$7,$H26/12*$O$1^DATEDIF(DATE(2025, 4,1),BF$7,"y"),"")</f>
        <v/>
      </c>
      <c r="BG26" s="142" t="str">
        <f t="shared" si="53"/>
        <v/>
      </c>
      <c r="BH26" s="142" t="str">
        <f t="shared" si="53"/>
        <v/>
      </c>
      <c r="BI26" s="142" t="str">
        <f t="shared" si="53"/>
        <v/>
      </c>
      <c r="BJ26" s="142" t="str">
        <f t="shared" si="53"/>
        <v/>
      </c>
      <c r="BK26" s="142" t="str">
        <f t="shared" si="53"/>
        <v/>
      </c>
      <c r="BL26" s="142" t="str">
        <f t="shared" si="53"/>
        <v/>
      </c>
      <c r="BM26" s="142">
        <f t="shared" si="53"/>
        <v>0</v>
      </c>
      <c r="BN26" s="142">
        <f t="shared" si="53"/>
        <v>0</v>
      </c>
      <c r="BO26" s="142">
        <f t="shared" si="53"/>
        <v>0</v>
      </c>
      <c r="BP26" s="142">
        <f t="shared" si="53"/>
        <v>0</v>
      </c>
      <c r="BQ26" s="142">
        <f t="shared" si="53"/>
        <v>0</v>
      </c>
      <c r="BR26" s="142">
        <f t="shared" si="53"/>
        <v>0</v>
      </c>
      <c r="BS26" s="142">
        <f t="shared" si="53"/>
        <v>0</v>
      </c>
      <c r="BT26" s="142">
        <f t="shared" si="53"/>
        <v>0</v>
      </c>
      <c r="BU26" s="142">
        <f t="shared" si="53"/>
        <v>0</v>
      </c>
      <c r="BV26" s="142">
        <f t="shared" si="53"/>
        <v>0</v>
      </c>
      <c r="BW26" s="142">
        <f t="shared" si="53"/>
        <v>0</v>
      </c>
      <c r="BX26" s="142">
        <f t="shared" si="53"/>
        <v>0</v>
      </c>
      <c r="BY26" s="142">
        <f t="shared" si="53"/>
        <v>0</v>
      </c>
      <c r="BZ26" s="142">
        <f t="shared" si="53"/>
        <v>0</v>
      </c>
      <c r="CA26" s="142">
        <f t="shared" si="53"/>
        <v>0</v>
      </c>
      <c r="CB26" s="142">
        <f t="shared" si="53"/>
        <v>0</v>
      </c>
      <c r="CC26" s="142">
        <f t="shared" si="53"/>
        <v>0</v>
      </c>
      <c r="CD26" s="142">
        <f t="shared" si="53"/>
        <v>0</v>
      </c>
      <c r="CE26" s="142">
        <f t="shared" si="53"/>
        <v>0</v>
      </c>
    </row>
    <row r="27" spans="1:83" x14ac:dyDescent="0.15">
      <c r="A27" s="140"/>
      <c r="B27" s="140"/>
      <c r="C27" s="140" t="s">
        <v>817</v>
      </c>
      <c r="D27" s="150">
        <v>47635</v>
      </c>
      <c r="E27" s="31" t="s">
        <v>33</v>
      </c>
      <c r="F27" s="31" t="s">
        <v>371</v>
      </c>
      <c r="G27" s="141"/>
      <c r="H27" s="23">
        <f t="shared" si="51"/>
        <v>0</v>
      </c>
      <c r="I27" s="142" t="str">
        <f t="shared" si="45"/>
        <v/>
      </c>
      <c r="J27" s="142" t="str">
        <f t="shared" si="45"/>
        <v/>
      </c>
      <c r="K27" s="142" t="str">
        <f t="shared" si="45"/>
        <v/>
      </c>
      <c r="L27" s="142" t="str">
        <f t="shared" si="45"/>
        <v/>
      </c>
      <c r="M27" s="142" t="str">
        <f t="shared" si="45"/>
        <v/>
      </c>
      <c r="N27" s="142" t="str">
        <f t="shared" si="45"/>
        <v/>
      </c>
      <c r="O27" s="142" t="str">
        <f t="shared" si="45"/>
        <v/>
      </c>
      <c r="P27" s="142" t="str">
        <f t="shared" si="45"/>
        <v/>
      </c>
      <c r="Q27" s="142" t="str">
        <f t="shared" si="45"/>
        <v/>
      </c>
      <c r="R27" s="142" t="str">
        <f t="shared" si="45"/>
        <v/>
      </c>
      <c r="S27" s="142" t="str">
        <f t="shared" si="45"/>
        <v/>
      </c>
      <c r="T27" s="142" t="str">
        <f t="shared" si="45"/>
        <v/>
      </c>
      <c r="U27" s="142" t="str">
        <f t="shared" si="47"/>
        <v/>
      </c>
      <c r="V27" s="142" t="str">
        <f t="shared" si="53"/>
        <v/>
      </c>
      <c r="W27" s="142" t="str">
        <f t="shared" si="53"/>
        <v/>
      </c>
      <c r="X27" s="142" t="str">
        <f t="shared" si="53"/>
        <v/>
      </c>
      <c r="Y27" s="142" t="str">
        <f t="shared" si="53"/>
        <v/>
      </c>
      <c r="Z27" s="142" t="str">
        <f t="shared" si="53"/>
        <v/>
      </c>
      <c r="AA27" s="142" t="str">
        <f t="shared" si="53"/>
        <v/>
      </c>
      <c r="AB27" s="142" t="str">
        <f t="shared" si="53"/>
        <v/>
      </c>
      <c r="AC27" s="142" t="str">
        <f t="shared" si="53"/>
        <v/>
      </c>
      <c r="AD27" s="142" t="str">
        <f t="shared" si="53"/>
        <v/>
      </c>
      <c r="AE27" s="142" t="str">
        <f t="shared" si="53"/>
        <v/>
      </c>
      <c r="AF27" s="142" t="str">
        <f t="shared" si="53"/>
        <v/>
      </c>
      <c r="AG27" s="142" t="str">
        <f t="shared" si="53"/>
        <v/>
      </c>
      <c r="AH27" s="142" t="str">
        <f t="shared" si="53"/>
        <v/>
      </c>
      <c r="AI27" s="142" t="str">
        <f t="shared" si="53"/>
        <v/>
      </c>
      <c r="AJ27" s="142" t="str">
        <f t="shared" si="53"/>
        <v/>
      </c>
      <c r="AK27" s="142" t="str">
        <f t="shared" si="53"/>
        <v/>
      </c>
      <c r="AL27" s="142" t="str">
        <f t="shared" si="53"/>
        <v/>
      </c>
      <c r="AM27" s="142" t="str">
        <f t="shared" si="53"/>
        <v/>
      </c>
      <c r="AN27" s="142" t="str">
        <f t="shared" si="53"/>
        <v/>
      </c>
      <c r="AO27" s="142" t="str">
        <f t="shared" si="53"/>
        <v/>
      </c>
      <c r="AP27" s="142" t="str">
        <f t="shared" si="53"/>
        <v/>
      </c>
      <c r="AQ27" s="142" t="str">
        <f t="shared" si="53"/>
        <v/>
      </c>
      <c r="AR27" s="142" t="str">
        <f t="shared" si="53"/>
        <v/>
      </c>
      <c r="AS27" s="142" t="str">
        <f t="shared" si="53"/>
        <v/>
      </c>
      <c r="AT27" s="142" t="str">
        <f t="shared" si="53"/>
        <v/>
      </c>
      <c r="AU27" s="142" t="str">
        <f t="shared" si="53"/>
        <v/>
      </c>
      <c r="AV27" s="142" t="str">
        <f t="shared" si="53"/>
        <v/>
      </c>
      <c r="AW27" s="142" t="str">
        <f t="shared" si="53"/>
        <v/>
      </c>
      <c r="AX27" s="142" t="str">
        <f t="shared" si="53"/>
        <v/>
      </c>
      <c r="AY27" s="142" t="str">
        <f t="shared" si="53"/>
        <v/>
      </c>
      <c r="AZ27" s="142" t="str">
        <f t="shared" si="53"/>
        <v/>
      </c>
      <c r="BA27" s="142" t="str">
        <f t="shared" si="53"/>
        <v/>
      </c>
      <c r="BB27" s="142" t="str">
        <f t="shared" si="53"/>
        <v/>
      </c>
      <c r="BC27" s="142" t="str">
        <f t="shared" si="53"/>
        <v/>
      </c>
      <c r="BD27" s="142" t="str">
        <f t="shared" si="53"/>
        <v/>
      </c>
      <c r="BE27" s="142" t="str">
        <f t="shared" si="53"/>
        <v/>
      </c>
      <c r="BF27" s="142" t="str">
        <f t="shared" si="53"/>
        <v/>
      </c>
      <c r="BG27" s="142" t="str">
        <f t="shared" si="53"/>
        <v/>
      </c>
      <c r="BH27" s="142" t="str">
        <f t="shared" si="53"/>
        <v/>
      </c>
      <c r="BI27" s="142" t="str">
        <f t="shared" si="53"/>
        <v/>
      </c>
      <c r="BJ27" s="142" t="str">
        <f t="shared" si="53"/>
        <v/>
      </c>
      <c r="BK27" s="142" t="str">
        <f t="shared" si="53"/>
        <v/>
      </c>
      <c r="BL27" s="142" t="str">
        <f t="shared" si="53"/>
        <v/>
      </c>
      <c r="BM27" s="142">
        <f t="shared" si="53"/>
        <v>0</v>
      </c>
      <c r="BN27" s="142">
        <f t="shared" si="53"/>
        <v>0</v>
      </c>
      <c r="BO27" s="142">
        <f t="shared" si="53"/>
        <v>0</v>
      </c>
      <c r="BP27" s="142">
        <f t="shared" si="53"/>
        <v>0</v>
      </c>
      <c r="BQ27" s="142">
        <f t="shared" si="53"/>
        <v>0</v>
      </c>
      <c r="BR27" s="142">
        <f t="shared" si="53"/>
        <v>0</v>
      </c>
      <c r="BS27" s="142">
        <f t="shared" si="53"/>
        <v>0</v>
      </c>
      <c r="BT27" s="142">
        <f t="shared" si="53"/>
        <v>0</v>
      </c>
      <c r="BU27" s="142">
        <f t="shared" si="53"/>
        <v>0</v>
      </c>
      <c r="BV27" s="142">
        <f t="shared" si="53"/>
        <v>0</v>
      </c>
      <c r="BW27" s="142">
        <f t="shared" si="53"/>
        <v>0</v>
      </c>
      <c r="BX27" s="142">
        <f t="shared" si="53"/>
        <v>0</v>
      </c>
      <c r="BY27" s="142">
        <f t="shared" si="53"/>
        <v>0</v>
      </c>
      <c r="BZ27" s="142">
        <f t="shared" si="53"/>
        <v>0</v>
      </c>
      <c r="CA27" s="142">
        <f t="shared" si="53"/>
        <v>0</v>
      </c>
      <c r="CB27" s="142">
        <f t="shared" si="53"/>
        <v>0</v>
      </c>
      <c r="CC27" s="142">
        <f t="shared" si="53"/>
        <v>0</v>
      </c>
      <c r="CD27" s="142">
        <f t="shared" si="53"/>
        <v>0</v>
      </c>
      <c r="CE27" s="142">
        <f t="shared" si="53"/>
        <v>0</v>
      </c>
    </row>
    <row r="28" spans="1:83" x14ac:dyDescent="0.15">
      <c r="A28" s="140"/>
      <c r="B28" s="140"/>
      <c r="C28" s="140" t="s">
        <v>817</v>
      </c>
      <c r="D28" s="150">
        <v>47635</v>
      </c>
      <c r="E28" s="31" t="s">
        <v>33</v>
      </c>
      <c r="F28" s="31" t="s">
        <v>371</v>
      </c>
      <c r="G28" s="141"/>
      <c r="H28" s="23">
        <f t="shared" ref="H28:H29" si="54">G28*(1+$H$3)</f>
        <v>0</v>
      </c>
      <c r="I28" s="142" t="str">
        <f t="shared" si="45"/>
        <v/>
      </c>
      <c r="J28" s="142" t="str">
        <f t="shared" si="45"/>
        <v/>
      </c>
      <c r="K28" s="142" t="str">
        <f t="shared" si="45"/>
        <v/>
      </c>
      <c r="L28" s="142" t="str">
        <f t="shared" si="45"/>
        <v/>
      </c>
      <c r="M28" s="142" t="str">
        <f t="shared" si="45"/>
        <v/>
      </c>
      <c r="N28" s="142" t="str">
        <f t="shared" si="45"/>
        <v/>
      </c>
      <c r="O28" s="142" t="str">
        <f t="shared" si="45"/>
        <v/>
      </c>
      <c r="P28" s="142" t="str">
        <f t="shared" si="45"/>
        <v/>
      </c>
      <c r="Q28" s="142" t="str">
        <f t="shared" si="45"/>
        <v/>
      </c>
      <c r="R28" s="142" t="str">
        <f t="shared" si="45"/>
        <v/>
      </c>
      <c r="S28" s="142" t="str">
        <f t="shared" si="45"/>
        <v/>
      </c>
      <c r="T28" s="142" t="str">
        <f t="shared" si="45"/>
        <v/>
      </c>
      <c r="U28" s="142" t="str">
        <f t="shared" si="47"/>
        <v/>
      </c>
      <c r="V28" s="142" t="str">
        <f t="shared" si="53"/>
        <v/>
      </c>
      <c r="W28" s="142" t="str">
        <f t="shared" si="53"/>
        <v/>
      </c>
      <c r="X28" s="142" t="str">
        <f t="shared" si="53"/>
        <v/>
      </c>
      <c r="Y28" s="142" t="str">
        <f t="shared" si="53"/>
        <v/>
      </c>
      <c r="Z28" s="142" t="str">
        <f t="shared" si="53"/>
        <v/>
      </c>
      <c r="AA28" s="142" t="str">
        <f t="shared" si="53"/>
        <v/>
      </c>
      <c r="AB28" s="142" t="str">
        <f t="shared" si="53"/>
        <v/>
      </c>
      <c r="AC28" s="142" t="str">
        <f t="shared" si="53"/>
        <v/>
      </c>
      <c r="AD28" s="142" t="str">
        <f t="shared" si="53"/>
        <v/>
      </c>
      <c r="AE28" s="142" t="str">
        <f t="shared" si="53"/>
        <v/>
      </c>
      <c r="AF28" s="142" t="str">
        <f t="shared" si="53"/>
        <v/>
      </c>
      <c r="AG28" s="142" t="str">
        <f t="shared" si="53"/>
        <v/>
      </c>
      <c r="AH28" s="142" t="str">
        <f t="shared" si="53"/>
        <v/>
      </c>
      <c r="AI28" s="142" t="str">
        <f t="shared" si="53"/>
        <v/>
      </c>
      <c r="AJ28" s="142" t="str">
        <f t="shared" si="53"/>
        <v/>
      </c>
      <c r="AK28" s="142" t="str">
        <f t="shared" si="53"/>
        <v/>
      </c>
      <c r="AL28" s="142" t="str">
        <f t="shared" si="53"/>
        <v/>
      </c>
      <c r="AM28" s="142" t="str">
        <f t="shared" si="53"/>
        <v/>
      </c>
      <c r="AN28" s="142" t="str">
        <f t="shared" si="53"/>
        <v/>
      </c>
      <c r="AO28" s="142" t="str">
        <f t="shared" si="53"/>
        <v/>
      </c>
      <c r="AP28" s="142" t="str">
        <f t="shared" si="53"/>
        <v/>
      </c>
      <c r="AQ28" s="142" t="str">
        <f t="shared" si="53"/>
        <v/>
      </c>
      <c r="AR28" s="142" t="str">
        <f t="shared" si="53"/>
        <v/>
      </c>
      <c r="AS28" s="142" t="str">
        <f t="shared" si="53"/>
        <v/>
      </c>
      <c r="AT28" s="142" t="str">
        <f t="shared" si="53"/>
        <v/>
      </c>
      <c r="AU28" s="142" t="str">
        <f t="shared" si="53"/>
        <v/>
      </c>
      <c r="AV28" s="142" t="str">
        <f t="shared" si="53"/>
        <v/>
      </c>
      <c r="AW28" s="142" t="str">
        <f t="shared" si="53"/>
        <v/>
      </c>
      <c r="AX28" s="142" t="str">
        <f t="shared" si="53"/>
        <v/>
      </c>
      <c r="AY28" s="142" t="str">
        <f t="shared" si="53"/>
        <v/>
      </c>
      <c r="AZ28" s="142" t="str">
        <f t="shared" si="53"/>
        <v/>
      </c>
      <c r="BA28" s="142" t="str">
        <f t="shared" si="53"/>
        <v/>
      </c>
      <c r="BB28" s="142" t="str">
        <f t="shared" si="53"/>
        <v/>
      </c>
      <c r="BC28" s="142" t="str">
        <f t="shared" si="53"/>
        <v/>
      </c>
      <c r="BD28" s="142" t="str">
        <f t="shared" si="53"/>
        <v/>
      </c>
      <c r="BE28" s="142" t="str">
        <f t="shared" si="53"/>
        <v/>
      </c>
      <c r="BF28" s="142" t="str">
        <f t="shared" si="53"/>
        <v/>
      </c>
      <c r="BG28" s="142" t="str">
        <f t="shared" si="53"/>
        <v/>
      </c>
      <c r="BH28" s="142" t="str">
        <f t="shared" si="53"/>
        <v/>
      </c>
      <c r="BI28" s="142" t="str">
        <f t="shared" si="53"/>
        <v/>
      </c>
      <c r="BJ28" s="142" t="str">
        <f t="shared" si="53"/>
        <v/>
      </c>
      <c r="BK28" s="142" t="str">
        <f t="shared" si="53"/>
        <v/>
      </c>
      <c r="BL28" s="142" t="str">
        <f t="shared" si="53"/>
        <v/>
      </c>
      <c r="BM28" s="142">
        <f t="shared" si="53"/>
        <v>0</v>
      </c>
      <c r="BN28" s="142">
        <f t="shared" si="53"/>
        <v>0</v>
      </c>
      <c r="BO28" s="142">
        <f t="shared" si="53"/>
        <v>0</v>
      </c>
      <c r="BP28" s="142">
        <f t="shared" si="53"/>
        <v>0</v>
      </c>
      <c r="BQ28" s="142">
        <f t="shared" si="53"/>
        <v>0</v>
      </c>
      <c r="BR28" s="142">
        <f t="shared" si="53"/>
        <v>0</v>
      </c>
      <c r="BS28" s="142">
        <f t="shared" si="53"/>
        <v>0</v>
      </c>
      <c r="BT28" s="142">
        <f t="shared" si="53"/>
        <v>0</v>
      </c>
      <c r="BU28" s="142">
        <f t="shared" si="53"/>
        <v>0</v>
      </c>
      <c r="BV28" s="142">
        <f t="shared" si="53"/>
        <v>0</v>
      </c>
      <c r="BW28" s="142">
        <f t="shared" si="53"/>
        <v>0</v>
      </c>
      <c r="BX28" s="142">
        <f t="shared" si="53"/>
        <v>0</v>
      </c>
      <c r="BY28" s="142">
        <f t="shared" si="53"/>
        <v>0</v>
      </c>
      <c r="BZ28" s="142">
        <f t="shared" si="53"/>
        <v>0</v>
      </c>
      <c r="CA28" s="142">
        <f t="shared" si="53"/>
        <v>0</v>
      </c>
      <c r="CB28" s="142">
        <f t="shared" si="53"/>
        <v>0</v>
      </c>
      <c r="CC28" s="142">
        <f t="shared" si="53"/>
        <v>0</v>
      </c>
      <c r="CD28" s="142">
        <f t="shared" si="53"/>
        <v>0</v>
      </c>
      <c r="CE28" s="142">
        <f t="shared" si="53"/>
        <v>0</v>
      </c>
    </row>
    <row r="29" spans="1:83" x14ac:dyDescent="0.15">
      <c r="A29" s="140"/>
      <c r="B29" s="140"/>
      <c r="C29" s="140" t="s">
        <v>817</v>
      </c>
      <c r="D29" s="150">
        <v>47635</v>
      </c>
      <c r="E29" s="31" t="s">
        <v>33</v>
      </c>
      <c r="F29" s="31" t="s">
        <v>371</v>
      </c>
      <c r="G29" s="141"/>
      <c r="H29" s="23">
        <f t="shared" si="54"/>
        <v>0</v>
      </c>
      <c r="I29" s="142" t="str">
        <f t="shared" ref="I29:T29" si="55">IF($D29&lt;I$7,$H29/12*$O$1^DATEDIF(DATE(2025, 4,1),I$7,"y"),"")</f>
        <v/>
      </c>
      <c r="J29" s="142" t="str">
        <f t="shared" si="55"/>
        <v/>
      </c>
      <c r="K29" s="142" t="str">
        <f t="shared" si="55"/>
        <v/>
      </c>
      <c r="L29" s="142" t="str">
        <f t="shared" si="55"/>
        <v/>
      </c>
      <c r="M29" s="142" t="str">
        <f t="shared" si="55"/>
        <v/>
      </c>
      <c r="N29" s="142" t="str">
        <f t="shared" si="55"/>
        <v/>
      </c>
      <c r="O29" s="142" t="str">
        <f t="shared" si="55"/>
        <v/>
      </c>
      <c r="P29" s="142" t="str">
        <f t="shared" si="55"/>
        <v/>
      </c>
      <c r="Q29" s="142" t="str">
        <f t="shared" si="55"/>
        <v/>
      </c>
      <c r="R29" s="142" t="str">
        <f t="shared" si="55"/>
        <v/>
      </c>
      <c r="S29" s="142" t="str">
        <f t="shared" si="55"/>
        <v/>
      </c>
      <c r="T29" s="142" t="str">
        <f t="shared" si="55"/>
        <v/>
      </c>
      <c r="U29" s="142" t="str">
        <f t="shared" si="47"/>
        <v/>
      </c>
      <c r="V29" s="142" t="str">
        <f t="shared" si="53"/>
        <v/>
      </c>
      <c r="W29" s="142" t="str">
        <f t="shared" si="53"/>
        <v/>
      </c>
      <c r="X29" s="142" t="str">
        <f t="shared" si="53"/>
        <v/>
      </c>
      <c r="Y29" s="142" t="str">
        <f t="shared" si="53"/>
        <v/>
      </c>
      <c r="Z29" s="142" t="str">
        <f t="shared" si="53"/>
        <v/>
      </c>
      <c r="AA29" s="142" t="str">
        <f t="shared" si="53"/>
        <v/>
      </c>
      <c r="AB29" s="142" t="str">
        <f t="shared" si="53"/>
        <v/>
      </c>
      <c r="AC29" s="142" t="str">
        <f t="shared" si="53"/>
        <v/>
      </c>
      <c r="AD29" s="142" t="str">
        <f t="shared" si="53"/>
        <v/>
      </c>
      <c r="AE29" s="142" t="str">
        <f t="shared" si="53"/>
        <v/>
      </c>
      <c r="AF29" s="142" t="str">
        <f t="shared" si="53"/>
        <v/>
      </c>
      <c r="AG29" s="142" t="str">
        <f t="shared" si="53"/>
        <v/>
      </c>
      <c r="AH29" s="142" t="str">
        <f t="shared" si="53"/>
        <v/>
      </c>
      <c r="AI29" s="142" t="str">
        <f t="shared" si="53"/>
        <v/>
      </c>
      <c r="AJ29" s="142" t="str">
        <f t="shared" si="53"/>
        <v/>
      </c>
      <c r="AK29" s="142" t="str">
        <f t="shared" si="53"/>
        <v/>
      </c>
      <c r="AL29" s="142" t="str">
        <f t="shared" si="53"/>
        <v/>
      </c>
      <c r="AM29" s="142" t="str">
        <f t="shared" si="53"/>
        <v/>
      </c>
      <c r="AN29" s="142" t="str">
        <f t="shared" si="53"/>
        <v/>
      </c>
      <c r="AO29" s="142" t="str">
        <f t="shared" si="53"/>
        <v/>
      </c>
      <c r="AP29" s="142" t="str">
        <f t="shared" si="53"/>
        <v/>
      </c>
      <c r="AQ29" s="142" t="str">
        <f t="shared" si="53"/>
        <v/>
      </c>
      <c r="AR29" s="142" t="str">
        <f t="shared" si="53"/>
        <v/>
      </c>
      <c r="AS29" s="142" t="str">
        <f t="shared" si="53"/>
        <v/>
      </c>
      <c r="AT29" s="142" t="str">
        <f t="shared" si="53"/>
        <v/>
      </c>
      <c r="AU29" s="142" t="str">
        <f t="shared" si="53"/>
        <v/>
      </c>
      <c r="AV29" s="142" t="str">
        <f t="shared" si="53"/>
        <v/>
      </c>
      <c r="AW29" s="142" t="str">
        <f t="shared" si="53"/>
        <v/>
      </c>
      <c r="AX29" s="142" t="str">
        <f t="shared" si="53"/>
        <v/>
      </c>
      <c r="AY29" s="142" t="str">
        <f t="shared" si="53"/>
        <v/>
      </c>
      <c r="AZ29" s="142" t="str">
        <f t="shared" si="53"/>
        <v/>
      </c>
      <c r="BA29" s="142" t="str">
        <f t="shared" si="53"/>
        <v/>
      </c>
      <c r="BB29" s="142" t="str">
        <f t="shared" si="53"/>
        <v/>
      </c>
      <c r="BC29" s="142" t="str">
        <f t="shared" si="53"/>
        <v/>
      </c>
      <c r="BD29" s="142" t="str">
        <f t="shared" si="53"/>
        <v/>
      </c>
      <c r="BE29" s="142" t="str">
        <f t="shared" si="53"/>
        <v/>
      </c>
      <c r="BF29" s="142" t="str">
        <f t="shared" si="53"/>
        <v/>
      </c>
      <c r="BG29" s="142" t="str">
        <f t="shared" si="53"/>
        <v/>
      </c>
      <c r="BH29" s="142" t="str">
        <f t="shared" si="53"/>
        <v/>
      </c>
      <c r="BI29" s="142" t="str">
        <f t="shared" si="53"/>
        <v/>
      </c>
      <c r="BJ29" s="142" t="str">
        <f t="shared" si="53"/>
        <v/>
      </c>
      <c r="BK29" s="142" t="str">
        <f t="shared" si="53"/>
        <v/>
      </c>
      <c r="BL29" s="142" t="str">
        <f t="shared" si="53"/>
        <v/>
      </c>
      <c r="BM29" s="142">
        <f t="shared" si="53"/>
        <v>0</v>
      </c>
      <c r="BN29" s="142">
        <f t="shared" si="53"/>
        <v>0</v>
      </c>
      <c r="BO29" s="142">
        <f t="shared" si="53"/>
        <v>0</v>
      </c>
      <c r="BP29" s="142">
        <f t="shared" si="53"/>
        <v>0</v>
      </c>
      <c r="BQ29" s="142">
        <f t="shared" si="53"/>
        <v>0</v>
      </c>
      <c r="BR29" s="142">
        <f t="shared" si="53"/>
        <v>0</v>
      </c>
      <c r="BS29" s="142">
        <f t="shared" si="53"/>
        <v>0</v>
      </c>
      <c r="BT29" s="142">
        <f t="shared" si="53"/>
        <v>0</v>
      </c>
      <c r="BU29" s="142">
        <f t="shared" si="53"/>
        <v>0</v>
      </c>
      <c r="BV29" s="142">
        <f t="shared" si="53"/>
        <v>0</v>
      </c>
      <c r="BW29" s="142">
        <f t="shared" si="53"/>
        <v>0</v>
      </c>
      <c r="BX29" s="142">
        <f t="shared" si="53"/>
        <v>0</v>
      </c>
      <c r="BY29" s="142">
        <f t="shared" si="53"/>
        <v>0</v>
      </c>
      <c r="BZ29" s="142">
        <f t="shared" si="53"/>
        <v>0</v>
      </c>
      <c r="CA29" s="142">
        <f t="shared" si="53"/>
        <v>0</v>
      </c>
      <c r="CB29" s="142">
        <f t="shared" si="53"/>
        <v>0</v>
      </c>
      <c r="CC29" s="142">
        <f t="shared" si="53"/>
        <v>0</v>
      </c>
      <c r="CD29" s="142">
        <f t="shared" si="53"/>
        <v>0</v>
      </c>
      <c r="CE29" s="142">
        <f t="shared" si="53"/>
        <v>0</v>
      </c>
    </row>
    <row r="30" spans="1:83" x14ac:dyDescent="0.15">
      <c r="A30" s="140"/>
      <c r="B30" s="140"/>
      <c r="C30" s="140" t="s">
        <v>832</v>
      </c>
      <c r="D30" s="150">
        <v>46661</v>
      </c>
      <c r="E30" s="31" t="s">
        <v>33</v>
      </c>
      <c r="F30" s="31" t="s">
        <v>375</v>
      </c>
      <c r="G30" s="141">
        <f>60000*$H$5</f>
        <v>79200</v>
      </c>
      <c r="H30" s="23">
        <f t="shared" si="29"/>
        <v>93060</v>
      </c>
      <c r="I30" s="142" t="str">
        <f t="shared" si="45"/>
        <v/>
      </c>
      <c r="J30" s="142" t="str">
        <f t="shared" si="45"/>
        <v/>
      </c>
      <c r="K30" s="142" t="str">
        <f t="shared" si="45"/>
        <v/>
      </c>
      <c r="L30" s="142" t="str">
        <f t="shared" si="45"/>
        <v/>
      </c>
      <c r="M30" s="142" t="str">
        <f t="shared" si="45"/>
        <v/>
      </c>
      <c r="N30" s="142" t="str">
        <f t="shared" si="45"/>
        <v/>
      </c>
      <c r="O30" s="142" t="str">
        <f t="shared" si="45"/>
        <v/>
      </c>
      <c r="P30" s="142" t="str">
        <f t="shared" si="45"/>
        <v/>
      </c>
      <c r="Q30" s="142" t="str">
        <f t="shared" si="45"/>
        <v/>
      </c>
      <c r="R30" s="142" t="str">
        <f t="shared" si="45"/>
        <v/>
      </c>
      <c r="S30" s="142" t="str">
        <f t="shared" si="45"/>
        <v/>
      </c>
      <c r="T30" s="142" t="str">
        <f t="shared" si="45"/>
        <v/>
      </c>
      <c r="U30" s="142" t="str">
        <f t="shared" si="47"/>
        <v/>
      </c>
      <c r="V30" s="142" t="str">
        <f t="shared" si="53"/>
        <v/>
      </c>
      <c r="W30" s="142" t="str">
        <f t="shared" si="53"/>
        <v/>
      </c>
      <c r="X30" s="142" t="str">
        <f t="shared" si="53"/>
        <v/>
      </c>
      <c r="Y30" s="142" t="str">
        <f t="shared" si="53"/>
        <v/>
      </c>
      <c r="Z30" s="142" t="str">
        <f t="shared" si="53"/>
        <v/>
      </c>
      <c r="AA30" s="142" t="str">
        <f t="shared" si="53"/>
        <v/>
      </c>
      <c r="AB30" s="142" t="str">
        <f t="shared" si="53"/>
        <v/>
      </c>
      <c r="AC30" s="142" t="str">
        <f t="shared" si="53"/>
        <v/>
      </c>
      <c r="AD30" s="142" t="str">
        <f t="shared" si="53"/>
        <v/>
      </c>
      <c r="AE30" s="142" t="str">
        <f t="shared" si="53"/>
        <v/>
      </c>
      <c r="AF30" s="142" t="str">
        <f t="shared" si="53"/>
        <v/>
      </c>
      <c r="AG30" s="142">
        <f t="shared" si="53"/>
        <v>7755</v>
      </c>
      <c r="AH30" s="142">
        <f t="shared" si="53"/>
        <v>7755</v>
      </c>
      <c r="AI30" s="142">
        <f t="shared" si="53"/>
        <v>7755</v>
      </c>
      <c r="AJ30" s="142">
        <f t="shared" si="53"/>
        <v>7755</v>
      </c>
      <c r="AK30" s="142">
        <f t="shared" si="53"/>
        <v>7755</v>
      </c>
      <c r="AL30" s="142">
        <f t="shared" si="53"/>
        <v>7755</v>
      </c>
      <c r="AM30" s="142">
        <f t="shared" si="53"/>
        <v>7755</v>
      </c>
      <c r="AN30" s="142">
        <f t="shared" si="53"/>
        <v>7755</v>
      </c>
      <c r="AO30" s="142">
        <f t="shared" si="53"/>
        <v>7755</v>
      </c>
      <c r="AP30" s="142">
        <f t="shared" si="53"/>
        <v>7755</v>
      </c>
      <c r="AQ30" s="142">
        <f t="shared" si="53"/>
        <v>7755</v>
      </c>
      <c r="AR30" s="142">
        <f t="shared" si="53"/>
        <v>7755</v>
      </c>
      <c r="AS30" s="142">
        <f t="shared" si="53"/>
        <v>7755</v>
      </c>
      <c r="AT30" s="142">
        <f t="shared" si="53"/>
        <v>7755</v>
      </c>
      <c r="AU30" s="142">
        <f t="shared" si="53"/>
        <v>7755</v>
      </c>
      <c r="AV30" s="142">
        <f t="shared" si="53"/>
        <v>7755</v>
      </c>
      <c r="AW30" s="142">
        <f t="shared" si="53"/>
        <v>7755</v>
      </c>
      <c r="AX30" s="142">
        <f t="shared" si="53"/>
        <v>7755</v>
      </c>
      <c r="AY30" s="142">
        <f t="shared" si="53"/>
        <v>7755</v>
      </c>
      <c r="AZ30" s="142">
        <f t="shared" si="53"/>
        <v>7755</v>
      </c>
      <c r="BA30" s="142">
        <f t="shared" si="53"/>
        <v>7755</v>
      </c>
      <c r="BB30" s="142">
        <f t="shared" si="53"/>
        <v>7755</v>
      </c>
      <c r="BC30" s="142">
        <f t="shared" si="53"/>
        <v>7755</v>
      </c>
      <c r="BD30" s="142">
        <f t="shared" si="53"/>
        <v>7755</v>
      </c>
      <c r="BE30" s="142">
        <f t="shared" si="53"/>
        <v>7755</v>
      </c>
      <c r="BF30" s="142">
        <f t="shared" si="53"/>
        <v>7755</v>
      </c>
      <c r="BG30" s="142">
        <f t="shared" si="53"/>
        <v>7755</v>
      </c>
      <c r="BH30" s="142">
        <f t="shared" si="53"/>
        <v>7755</v>
      </c>
      <c r="BI30" s="142">
        <f t="shared" si="53"/>
        <v>7755</v>
      </c>
      <c r="BJ30" s="142">
        <f t="shared" si="53"/>
        <v>7755</v>
      </c>
      <c r="BK30" s="142">
        <f t="shared" si="53"/>
        <v>7755</v>
      </c>
      <c r="BL30" s="142">
        <f t="shared" si="53"/>
        <v>7755</v>
      </c>
      <c r="BM30" s="142">
        <f t="shared" ref="V30:CE34" si="56">IF($D30&lt;BM$7,$H30/12*$O$1^DATEDIF(DATE(2025, 4,1),BM$7,"y"),"")</f>
        <v>7755</v>
      </c>
      <c r="BN30" s="142">
        <f t="shared" si="56"/>
        <v>7755</v>
      </c>
      <c r="BO30" s="142">
        <f t="shared" si="56"/>
        <v>7755</v>
      </c>
      <c r="BP30" s="142">
        <f t="shared" si="56"/>
        <v>7755</v>
      </c>
      <c r="BQ30" s="142">
        <f t="shared" si="56"/>
        <v>7755</v>
      </c>
      <c r="BR30" s="142">
        <f t="shared" si="56"/>
        <v>7755</v>
      </c>
      <c r="BS30" s="142">
        <f t="shared" si="56"/>
        <v>7755</v>
      </c>
      <c r="BT30" s="142">
        <f t="shared" si="56"/>
        <v>7755</v>
      </c>
      <c r="BU30" s="142">
        <f t="shared" si="56"/>
        <v>7755</v>
      </c>
      <c r="BV30" s="142">
        <f t="shared" si="56"/>
        <v>7755</v>
      </c>
      <c r="BW30" s="142">
        <f t="shared" si="56"/>
        <v>7755</v>
      </c>
      <c r="BX30" s="142">
        <f t="shared" si="56"/>
        <v>7755</v>
      </c>
      <c r="BY30" s="142">
        <f t="shared" si="56"/>
        <v>7755</v>
      </c>
      <c r="BZ30" s="142">
        <f t="shared" si="56"/>
        <v>7755</v>
      </c>
      <c r="CA30" s="142">
        <f t="shared" si="56"/>
        <v>7755</v>
      </c>
      <c r="CB30" s="142">
        <f t="shared" si="56"/>
        <v>7755</v>
      </c>
      <c r="CC30" s="142">
        <f t="shared" si="56"/>
        <v>7755</v>
      </c>
      <c r="CD30" s="142">
        <f t="shared" si="56"/>
        <v>7755</v>
      </c>
      <c r="CE30" s="142">
        <f t="shared" si="56"/>
        <v>7755</v>
      </c>
    </row>
    <row r="31" spans="1:83" x14ac:dyDescent="0.15">
      <c r="A31" s="140"/>
      <c r="B31" s="140"/>
      <c r="C31" s="140" t="s">
        <v>384</v>
      </c>
      <c r="D31" s="150">
        <v>46447</v>
      </c>
      <c r="E31" s="31" t="s">
        <v>33</v>
      </c>
      <c r="F31" s="31" t="s">
        <v>375</v>
      </c>
      <c r="G31" s="141">
        <f t="shared" ref="G31" si="57">80000*$H$5</f>
        <v>105600</v>
      </c>
      <c r="H31" s="23">
        <f t="shared" si="29"/>
        <v>124080</v>
      </c>
      <c r="I31" s="142" t="str">
        <f t="shared" ref="I31:T33" si="58">IF($D31&lt;I$7,$H31/12*$O$1^DATEDIF(DATE(2025, 4,1),I$7,"y"),"")</f>
        <v/>
      </c>
      <c r="J31" s="142" t="str">
        <f t="shared" si="58"/>
        <v/>
      </c>
      <c r="K31" s="142" t="str">
        <f t="shared" si="58"/>
        <v/>
      </c>
      <c r="L31" s="142" t="str">
        <f t="shared" si="58"/>
        <v/>
      </c>
      <c r="M31" s="142" t="str">
        <f t="shared" si="58"/>
        <v/>
      </c>
      <c r="N31" s="142" t="str">
        <f t="shared" si="58"/>
        <v/>
      </c>
      <c r="O31" s="142" t="str">
        <f t="shared" si="58"/>
        <v/>
      </c>
      <c r="P31" s="142" t="str">
        <f t="shared" si="58"/>
        <v/>
      </c>
      <c r="Q31" s="142" t="str">
        <f t="shared" si="58"/>
        <v/>
      </c>
      <c r="R31" s="142" t="str">
        <f t="shared" si="58"/>
        <v/>
      </c>
      <c r="S31" s="142" t="str">
        <f t="shared" si="58"/>
        <v/>
      </c>
      <c r="T31" s="142" t="str">
        <f t="shared" si="58"/>
        <v/>
      </c>
      <c r="U31" s="142" t="str">
        <f t="shared" si="47"/>
        <v/>
      </c>
      <c r="V31" s="142" t="str">
        <f t="shared" si="56"/>
        <v/>
      </c>
      <c r="W31" s="142" t="str">
        <f t="shared" si="56"/>
        <v/>
      </c>
      <c r="X31" s="142" t="str">
        <f t="shared" si="56"/>
        <v/>
      </c>
      <c r="Y31" s="142" t="str">
        <f t="shared" si="56"/>
        <v/>
      </c>
      <c r="Z31" s="142">
        <f t="shared" si="56"/>
        <v>10340</v>
      </c>
      <c r="AA31" s="142">
        <f t="shared" si="56"/>
        <v>10340</v>
      </c>
      <c r="AB31" s="142">
        <f t="shared" si="56"/>
        <v>10340</v>
      </c>
      <c r="AC31" s="142">
        <f t="shared" si="56"/>
        <v>10340</v>
      </c>
      <c r="AD31" s="142">
        <f t="shared" si="56"/>
        <v>10340</v>
      </c>
      <c r="AE31" s="142">
        <f t="shared" si="56"/>
        <v>10340</v>
      </c>
      <c r="AF31" s="142">
        <f t="shared" si="56"/>
        <v>10340</v>
      </c>
      <c r="AG31" s="142">
        <f t="shared" si="56"/>
        <v>10340</v>
      </c>
      <c r="AH31" s="142">
        <f t="shared" si="56"/>
        <v>10340</v>
      </c>
      <c r="AI31" s="142">
        <f t="shared" si="56"/>
        <v>10340</v>
      </c>
      <c r="AJ31" s="142">
        <f t="shared" si="56"/>
        <v>10340</v>
      </c>
      <c r="AK31" s="142">
        <f t="shared" si="56"/>
        <v>10340</v>
      </c>
      <c r="AL31" s="142">
        <f t="shared" si="56"/>
        <v>10340</v>
      </c>
      <c r="AM31" s="142">
        <f t="shared" si="56"/>
        <v>10340</v>
      </c>
      <c r="AN31" s="142">
        <f t="shared" si="56"/>
        <v>10340</v>
      </c>
      <c r="AO31" s="142">
        <f t="shared" si="56"/>
        <v>10340</v>
      </c>
      <c r="AP31" s="142">
        <f t="shared" si="56"/>
        <v>10340</v>
      </c>
      <c r="AQ31" s="142">
        <f t="shared" si="56"/>
        <v>10340</v>
      </c>
      <c r="AR31" s="142">
        <f t="shared" si="56"/>
        <v>10340</v>
      </c>
      <c r="AS31" s="142">
        <f t="shared" si="56"/>
        <v>10340</v>
      </c>
      <c r="AT31" s="142">
        <f t="shared" si="56"/>
        <v>10340</v>
      </c>
      <c r="AU31" s="142">
        <f t="shared" si="56"/>
        <v>10340</v>
      </c>
      <c r="AV31" s="142">
        <f t="shared" si="56"/>
        <v>10340</v>
      </c>
      <c r="AW31" s="142">
        <f t="shared" si="56"/>
        <v>10340</v>
      </c>
      <c r="AX31" s="142">
        <f t="shared" si="56"/>
        <v>10340</v>
      </c>
      <c r="AY31" s="142">
        <f t="shared" si="56"/>
        <v>10340</v>
      </c>
      <c r="AZ31" s="142">
        <f t="shared" si="56"/>
        <v>10340</v>
      </c>
      <c r="BA31" s="142">
        <f t="shared" si="56"/>
        <v>10340</v>
      </c>
      <c r="BB31" s="142">
        <f t="shared" si="56"/>
        <v>10340</v>
      </c>
      <c r="BC31" s="142">
        <f t="shared" si="56"/>
        <v>10340</v>
      </c>
      <c r="BD31" s="142">
        <f t="shared" si="56"/>
        <v>10340</v>
      </c>
      <c r="BE31" s="142">
        <f t="shared" si="56"/>
        <v>10340</v>
      </c>
      <c r="BF31" s="142">
        <f t="shared" si="56"/>
        <v>10340</v>
      </c>
      <c r="BG31" s="142">
        <f t="shared" si="56"/>
        <v>10340</v>
      </c>
      <c r="BH31" s="142">
        <f t="shared" si="56"/>
        <v>10340</v>
      </c>
      <c r="BI31" s="142">
        <f t="shared" si="56"/>
        <v>10340</v>
      </c>
      <c r="BJ31" s="142">
        <f t="shared" si="56"/>
        <v>10340</v>
      </c>
      <c r="BK31" s="142">
        <f t="shared" si="56"/>
        <v>10340</v>
      </c>
      <c r="BL31" s="142">
        <f t="shared" si="56"/>
        <v>10340</v>
      </c>
      <c r="BM31" s="142">
        <f t="shared" si="56"/>
        <v>10340</v>
      </c>
      <c r="BN31" s="142">
        <f t="shared" si="56"/>
        <v>10340</v>
      </c>
      <c r="BO31" s="142">
        <f t="shared" si="56"/>
        <v>10340</v>
      </c>
      <c r="BP31" s="142">
        <f t="shared" si="56"/>
        <v>10340</v>
      </c>
      <c r="BQ31" s="142">
        <f t="shared" si="56"/>
        <v>10340</v>
      </c>
      <c r="BR31" s="142">
        <f t="shared" si="56"/>
        <v>10340</v>
      </c>
      <c r="BS31" s="142">
        <f t="shared" si="56"/>
        <v>10340</v>
      </c>
      <c r="BT31" s="142">
        <f t="shared" si="56"/>
        <v>10340</v>
      </c>
      <c r="BU31" s="142">
        <f t="shared" si="56"/>
        <v>10340</v>
      </c>
      <c r="BV31" s="142">
        <f t="shared" si="56"/>
        <v>10340</v>
      </c>
      <c r="BW31" s="142">
        <f t="shared" si="56"/>
        <v>10340</v>
      </c>
      <c r="BX31" s="142">
        <f t="shared" si="56"/>
        <v>10340</v>
      </c>
      <c r="BY31" s="142">
        <f t="shared" si="56"/>
        <v>10340</v>
      </c>
      <c r="BZ31" s="142">
        <f t="shared" si="56"/>
        <v>10340</v>
      </c>
      <c r="CA31" s="142">
        <f t="shared" si="56"/>
        <v>10340</v>
      </c>
      <c r="CB31" s="142">
        <f t="shared" si="56"/>
        <v>10340</v>
      </c>
      <c r="CC31" s="142">
        <f t="shared" si="56"/>
        <v>10340</v>
      </c>
      <c r="CD31" s="142">
        <f t="shared" si="56"/>
        <v>10340</v>
      </c>
      <c r="CE31" s="142">
        <f t="shared" si="56"/>
        <v>10340</v>
      </c>
    </row>
    <row r="32" spans="1:83" x14ac:dyDescent="0.15">
      <c r="A32" s="140"/>
      <c r="B32" s="140"/>
      <c r="C32" s="140" t="s">
        <v>385</v>
      </c>
      <c r="D32" s="352"/>
      <c r="E32" s="31" t="s">
        <v>33</v>
      </c>
      <c r="F32" s="31" t="s">
        <v>375</v>
      </c>
      <c r="G32" s="141"/>
      <c r="H32" s="23">
        <f t="shared" si="29"/>
        <v>0</v>
      </c>
      <c r="I32" s="142"/>
      <c r="J32" s="142"/>
      <c r="K32" s="142"/>
      <c r="L32" s="142"/>
      <c r="M32" s="142"/>
      <c r="N32" s="142"/>
      <c r="O32" s="142"/>
      <c r="P32" s="142"/>
      <c r="Q32" s="142"/>
      <c r="R32" s="142"/>
      <c r="S32" s="142"/>
      <c r="T32" s="142"/>
      <c r="U32" s="142"/>
      <c r="V32" s="142"/>
      <c r="W32" s="142"/>
      <c r="X32" s="142"/>
      <c r="Y32" s="142"/>
      <c r="Z32" s="142"/>
      <c r="AA32" s="142"/>
      <c r="AB32" s="142"/>
      <c r="AC32" s="142"/>
      <c r="AD32" s="142"/>
      <c r="AE32" s="142"/>
      <c r="AF32" s="142"/>
      <c r="AG32" s="142"/>
      <c r="AH32" s="142"/>
      <c r="AI32" s="142"/>
      <c r="AJ32" s="142"/>
      <c r="AK32" s="142"/>
      <c r="AL32" s="142"/>
      <c r="AM32" s="142"/>
      <c r="AN32" s="142"/>
      <c r="AO32" s="142"/>
      <c r="AP32" s="142"/>
      <c r="AQ32" s="142"/>
      <c r="AR32" s="142"/>
      <c r="AS32" s="142"/>
      <c r="AT32" s="142"/>
      <c r="AU32" s="142"/>
      <c r="AV32" s="142"/>
      <c r="AW32" s="142"/>
      <c r="AX32" s="142"/>
      <c r="AY32" s="142"/>
      <c r="AZ32" s="142"/>
      <c r="BA32" s="142"/>
      <c r="BB32" s="142"/>
      <c r="BC32" s="142"/>
      <c r="BD32" s="142"/>
      <c r="BE32" s="142"/>
      <c r="BF32" s="142"/>
      <c r="BG32" s="142"/>
      <c r="BH32" s="142"/>
      <c r="BI32" s="142"/>
      <c r="BJ32" s="142"/>
      <c r="BK32" s="142"/>
      <c r="BL32" s="142"/>
      <c r="BM32" s="142"/>
      <c r="BN32" s="142"/>
      <c r="BO32" s="142"/>
      <c r="BP32" s="142"/>
      <c r="BQ32" s="142"/>
      <c r="BR32" s="142"/>
      <c r="BS32" s="142"/>
      <c r="BT32" s="142"/>
      <c r="BU32" s="142"/>
      <c r="BV32" s="142"/>
      <c r="BW32" s="142"/>
      <c r="BX32" s="142"/>
      <c r="BY32" s="142"/>
      <c r="BZ32" s="142"/>
      <c r="CA32" s="142"/>
      <c r="CB32" s="142"/>
      <c r="CC32" s="142"/>
      <c r="CD32" s="142"/>
      <c r="CE32" s="142"/>
    </row>
    <row r="33" spans="1:83" x14ac:dyDescent="0.15">
      <c r="A33" s="140"/>
      <c r="B33" s="140"/>
      <c r="C33" s="140" t="s">
        <v>386</v>
      </c>
      <c r="D33" s="150">
        <v>46905</v>
      </c>
      <c r="E33" s="31" t="s">
        <v>33</v>
      </c>
      <c r="F33" s="31" t="s">
        <v>375</v>
      </c>
      <c r="G33" s="141">
        <f>60000*$H$5</f>
        <v>79200</v>
      </c>
      <c r="H33" s="23">
        <f t="shared" si="29"/>
        <v>93060</v>
      </c>
      <c r="I33" s="142" t="str">
        <f t="shared" si="58"/>
        <v/>
      </c>
      <c r="J33" s="142" t="str">
        <f t="shared" si="58"/>
        <v/>
      </c>
      <c r="K33" s="142" t="str">
        <f t="shared" si="58"/>
        <v/>
      </c>
      <c r="L33" s="142" t="str">
        <f t="shared" si="58"/>
        <v/>
      </c>
      <c r="M33" s="142" t="str">
        <f t="shared" si="58"/>
        <v/>
      </c>
      <c r="N33" s="142" t="str">
        <f t="shared" si="58"/>
        <v/>
      </c>
      <c r="O33" s="142" t="str">
        <f t="shared" si="58"/>
        <v/>
      </c>
      <c r="P33" s="142" t="str">
        <f t="shared" si="58"/>
        <v/>
      </c>
      <c r="Q33" s="142" t="str">
        <f t="shared" si="58"/>
        <v/>
      </c>
      <c r="R33" s="142" t="str">
        <f t="shared" si="58"/>
        <v/>
      </c>
      <c r="S33" s="142" t="str">
        <f t="shared" si="58"/>
        <v/>
      </c>
      <c r="T33" s="142" t="str">
        <f t="shared" si="58"/>
        <v/>
      </c>
      <c r="U33" s="142" t="str">
        <f t="shared" si="47"/>
        <v/>
      </c>
      <c r="V33" s="142" t="str">
        <f t="shared" si="56"/>
        <v/>
      </c>
      <c r="W33" s="142" t="str">
        <f t="shared" si="56"/>
        <v/>
      </c>
      <c r="X33" s="142" t="str">
        <f t="shared" si="56"/>
        <v/>
      </c>
      <c r="Y33" s="142" t="str">
        <f t="shared" si="56"/>
        <v/>
      </c>
      <c r="Z33" s="142" t="str">
        <f t="shared" si="56"/>
        <v/>
      </c>
      <c r="AA33" s="142" t="str">
        <f t="shared" si="56"/>
        <v/>
      </c>
      <c r="AB33" s="142" t="str">
        <f t="shared" si="56"/>
        <v/>
      </c>
      <c r="AC33" s="142" t="str">
        <f t="shared" si="56"/>
        <v/>
      </c>
      <c r="AD33" s="142" t="str">
        <f t="shared" si="56"/>
        <v/>
      </c>
      <c r="AE33" s="142" t="str">
        <f t="shared" si="56"/>
        <v/>
      </c>
      <c r="AF33" s="142" t="str">
        <f t="shared" si="56"/>
        <v/>
      </c>
      <c r="AG33" s="142" t="str">
        <f t="shared" si="56"/>
        <v/>
      </c>
      <c r="AH33" s="142" t="str">
        <f t="shared" si="56"/>
        <v/>
      </c>
      <c r="AI33" s="142" t="str">
        <f t="shared" si="56"/>
        <v/>
      </c>
      <c r="AJ33" s="142" t="str">
        <f t="shared" si="56"/>
        <v/>
      </c>
      <c r="AK33" s="142" t="str">
        <f t="shared" si="56"/>
        <v/>
      </c>
      <c r="AL33" s="142" t="str">
        <f t="shared" si="56"/>
        <v/>
      </c>
      <c r="AM33" s="142" t="str">
        <f t="shared" si="56"/>
        <v/>
      </c>
      <c r="AN33" s="142" t="str">
        <f t="shared" si="56"/>
        <v/>
      </c>
      <c r="AO33" s="142">
        <f t="shared" si="56"/>
        <v>7755</v>
      </c>
      <c r="AP33" s="142">
        <f t="shared" si="56"/>
        <v>7755</v>
      </c>
      <c r="AQ33" s="142">
        <f t="shared" si="56"/>
        <v>7755</v>
      </c>
      <c r="AR33" s="142">
        <f t="shared" si="56"/>
        <v>7755</v>
      </c>
      <c r="AS33" s="142">
        <f t="shared" si="56"/>
        <v>7755</v>
      </c>
      <c r="AT33" s="142">
        <f t="shared" si="56"/>
        <v>7755</v>
      </c>
      <c r="AU33" s="142">
        <f t="shared" si="56"/>
        <v>7755</v>
      </c>
      <c r="AV33" s="142">
        <f t="shared" si="56"/>
        <v>7755</v>
      </c>
      <c r="AW33" s="142">
        <f t="shared" si="56"/>
        <v>7755</v>
      </c>
      <c r="AX33" s="142">
        <f t="shared" si="56"/>
        <v>7755</v>
      </c>
      <c r="AY33" s="142">
        <f t="shared" si="56"/>
        <v>7755</v>
      </c>
      <c r="AZ33" s="142">
        <f t="shared" si="56"/>
        <v>7755</v>
      </c>
      <c r="BA33" s="142">
        <f t="shared" si="56"/>
        <v>7755</v>
      </c>
      <c r="BB33" s="142">
        <f t="shared" si="56"/>
        <v>7755</v>
      </c>
      <c r="BC33" s="142">
        <f t="shared" si="56"/>
        <v>7755</v>
      </c>
      <c r="BD33" s="142">
        <f t="shared" si="56"/>
        <v>7755</v>
      </c>
      <c r="BE33" s="142">
        <f t="shared" si="56"/>
        <v>7755</v>
      </c>
      <c r="BF33" s="142">
        <f t="shared" si="56"/>
        <v>7755</v>
      </c>
      <c r="BG33" s="142">
        <f t="shared" si="56"/>
        <v>7755</v>
      </c>
      <c r="BH33" s="142">
        <f t="shared" si="56"/>
        <v>7755</v>
      </c>
      <c r="BI33" s="142">
        <f t="shared" si="56"/>
        <v>7755</v>
      </c>
      <c r="BJ33" s="142">
        <f t="shared" si="56"/>
        <v>7755</v>
      </c>
      <c r="BK33" s="142">
        <f t="shared" si="56"/>
        <v>7755</v>
      </c>
      <c r="BL33" s="142">
        <f t="shared" si="56"/>
        <v>7755</v>
      </c>
      <c r="BM33" s="142">
        <f t="shared" si="56"/>
        <v>7755</v>
      </c>
      <c r="BN33" s="142">
        <f t="shared" si="56"/>
        <v>7755</v>
      </c>
      <c r="BO33" s="142">
        <f t="shared" si="56"/>
        <v>7755</v>
      </c>
      <c r="BP33" s="142">
        <f t="shared" si="56"/>
        <v>7755</v>
      </c>
      <c r="BQ33" s="142">
        <f t="shared" si="56"/>
        <v>7755</v>
      </c>
      <c r="BR33" s="142">
        <f t="shared" si="56"/>
        <v>7755</v>
      </c>
      <c r="BS33" s="142">
        <f t="shared" si="56"/>
        <v>7755</v>
      </c>
      <c r="BT33" s="142">
        <f t="shared" si="56"/>
        <v>7755</v>
      </c>
      <c r="BU33" s="142">
        <f t="shared" si="56"/>
        <v>7755</v>
      </c>
      <c r="BV33" s="142">
        <f t="shared" si="56"/>
        <v>7755</v>
      </c>
      <c r="BW33" s="142">
        <f t="shared" si="56"/>
        <v>7755</v>
      </c>
      <c r="BX33" s="142">
        <f t="shared" si="56"/>
        <v>7755</v>
      </c>
      <c r="BY33" s="142">
        <f t="shared" si="56"/>
        <v>7755</v>
      </c>
      <c r="BZ33" s="142">
        <f t="shared" si="56"/>
        <v>7755</v>
      </c>
      <c r="CA33" s="142">
        <f t="shared" si="56"/>
        <v>7755</v>
      </c>
      <c r="CB33" s="142">
        <f t="shared" si="56"/>
        <v>7755</v>
      </c>
      <c r="CC33" s="142">
        <f t="shared" si="56"/>
        <v>7755</v>
      </c>
      <c r="CD33" s="142">
        <f t="shared" si="56"/>
        <v>7755</v>
      </c>
      <c r="CE33" s="142">
        <f t="shared" si="56"/>
        <v>7755</v>
      </c>
    </row>
    <row r="34" spans="1:83" x14ac:dyDescent="0.15">
      <c r="A34" s="140"/>
      <c r="B34" s="140"/>
      <c r="C34" s="140"/>
      <c r="D34" s="140"/>
      <c r="E34" s="31" t="s">
        <v>33</v>
      </c>
      <c r="F34" s="31" t="s">
        <v>375</v>
      </c>
      <c r="G34" s="141"/>
      <c r="H34" s="23">
        <f t="shared" si="29"/>
        <v>0</v>
      </c>
      <c r="I34" s="142"/>
      <c r="J34" s="142"/>
      <c r="K34" s="142"/>
      <c r="L34" s="142"/>
      <c r="M34" s="142"/>
      <c r="N34" s="142"/>
      <c r="O34" s="142"/>
      <c r="P34" s="142"/>
      <c r="Q34" s="142"/>
      <c r="R34" s="142"/>
      <c r="S34" s="142"/>
      <c r="T34" s="142"/>
      <c r="U34" s="142">
        <f t="shared" si="47"/>
        <v>0</v>
      </c>
      <c r="V34" s="142">
        <f t="shared" si="56"/>
        <v>0</v>
      </c>
      <c r="W34" s="142">
        <f t="shared" si="56"/>
        <v>0</v>
      </c>
      <c r="X34" s="142">
        <f t="shared" si="56"/>
        <v>0</v>
      </c>
      <c r="Y34" s="142">
        <f t="shared" si="56"/>
        <v>0</v>
      </c>
      <c r="Z34" s="142">
        <f t="shared" si="56"/>
        <v>0</v>
      </c>
      <c r="AA34" s="142">
        <f t="shared" si="56"/>
        <v>0</v>
      </c>
      <c r="AB34" s="142">
        <f t="shared" si="56"/>
        <v>0</v>
      </c>
      <c r="AC34" s="142">
        <f t="shared" si="56"/>
        <v>0</v>
      </c>
      <c r="AD34" s="142">
        <f t="shared" si="56"/>
        <v>0</v>
      </c>
      <c r="AE34" s="142">
        <f t="shared" si="56"/>
        <v>0</v>
      </c>
      <c r="AF34" s="142">
        <f t="shared" si="56"/>
        <v>0</v>
      </c>
      <c r="AG34" s="142">
        <f t="shared" si="56"/>
        <v>0</v>
      </c>
      <c r="AH34" s="142">
        <f t="shared" si="56"/>
        <v>0</v>
      </c>
      <c r="AI34" s="142">
        <f t="shared" si="56"/>
        <v>0</v>
      </c>
      <c r="AJ34" s="142">
        <f t="shared" si="56"/>
        <v>0</v>
      </c>
      <c r="AK34" s="142">
        <f t="shared" si="56"/>
        <v>0</v>
      </c>
      <c r="AL34" s="142">
        <f t="shared" si="56"/>
        <v>0</v>
      </c>
      <c r="AM34" s="142">
        <f t="shared" si="56"/>
        <v>0</v>
      </c>
      <c r="AN34" s="142">
        <f t="shared" si="56"/>
        <v>0</v>
      </c>
      <c r="AO34" s="142">
        <f t="shared" si="56"/>
        <v>0</v>
      </c>
      <c r="AP34" s="142">
        <f t="shared" si="56"/>
        <v>0</v>
      </c>
      <c r="AQ34" s="142">
        <f t="shared" si="56"/>
        <v>0</v>
      </c>
      <c r="AR34" s="142">
        <f t="shared" si="56"/>
        <v>0</v>
      </c>
      <c r="AS34" s="142">
        <f t="shared" si="56"/>
        <v>0</v>
      </c>
      <c r="AT34" s="142">
        <f t="shared" si="56"/>
        <v>0</v>
      </c>
      <c r="AU34" s="142">
        <f t="shared" si="56"/>
        <v>0</v>
      </c>
      <c r="AV34" s="142">
        <f t="shared" si="56"/>
        <v>0</v>
      </c>
      <c r="AW34" s="142">
        <f t="shared" si="56"/>
        <v>0</v>
      </c>
      <c r="AX34" s="142">
        <f t="shared" si="56"/>
        <v>0</v>
      </c>
      <c r="AY34" s="142">
        <f t="shared" si="56"/>
        <v>0</v>
      </c>
      <c r="AZ34" s="142">
        <f t="shared" si="56"/>
        <v>0</v>
      </c>
      <c r="BA34" s="142">
        <f t="shared" si="56"/>
        <v>0</v>
      </c>
      <c r="BB34" s="142">
        <f t="shared" si="56"/>
        <v>0</v>
      </c>
      <c r="BC34" s="142">
        <f t="shared" si="56"/>
        <v>0</v>
      </c>
      <c r="BD34" s="142">
        <f t="shared" si="56"/>
        <v>0</v>
      </c>
      <c r="BE34" s="142">
        <f t="shared" si="56"/>
        <v>0</v>
      </c>
      <c r="BF34" s="142">
        <f t="shared" si="56"/>
        <v>0</v>
      </c>
      <c r="BG34" s="142">
        <f t="shared" si="56"/>
        <v>0</v>
      </c>
      <c r="BH34" s="142">
        <f t="shared" si="56"/>
        <v>0</v>
      </c>
      <c r="BI34" s="142">
        <f t="shared" si="56"/>
        <v>0</v>
      </c>
      <c r="BJ34" s="142">
        <f t="shared" si="56"/>
        <v>0</v>
      </c>
      <c r="BK34" s="142">
        <f t="shared" si="56"/>
        <v>0</v>
      </c>
      <c r="BL34" s="142">
        <f t="shared" si="56"/>
        <v>0</v>
      </c>
      <c r="BM34" s="142">
        <f t="shared" si="56"/>
        <v>0</v>
      </c>
      <c r="BN34" s="142">
        <f t="shared" si="56"/>
        <v>0</v>
      </c>
      <c r="BO34" s="142">
        <f t="shared" si="56"/>
        <v>0</v>
      </c>
      <c r="BP34" s="142">
        <f t="shared" si="56"/>
        <v>0</v>
      </c>
      <c r="BQ34" s="142">
        <f t="shared" si="56"/>
        <v>0</v>
      </c>
      <c r="BR34" s="142">
        <f t="shared" si="56"/>
        <v>0</v>
      </c>
      <c r="BS34" s="142">
        <f t="shared" si="56"/>
        <v>0</v>
      </c>
      <c r="BT34" s="142">
        <f t="shared" si="56"/>
        <v>0</v>
      </c>
      <c r="BU34" s="142">
        <f t="shared" si="56"/>
        <v>0</v>
      </c>
      <c r="BV34" s="142">
        <f t="shared" si="56"/>
        <v>0</v>
      </c>
      <c r="BW34" s="142">
        <f t="shared" si="56"/>
        <v>0</v>
      </c>
      <c r="BX34" s="142">
        <f t="shared" si="56"/>
        <v>0</v>
      </c>
      <c r="BY34" s="142">
        <f t="shared" si="56"/>
        <v>0</v>
      </c>
      <c r="BZ34" s="142">
        <f t="shared" si="56"/>
        <v>0</v>
      </c>
      <c r="CA34" s="142">
        <f t="shared" si="56"/>
        <v>0</v>
      </c>
      <c r="CB34" s="142">
        <f t="shared" si="56"/>
        <v>0</v>
      </c>
      <c r="CC34" s="142">
        <f t="shared" si="56"/>
        <v>0</v>
      </c>
      <c r="CD34" s="142">
        <f t="shared" si="56"/>
        <v>0</v>
      </c>
      <c r="CE34" s="142">
        <f t="shared" si="56"/>
        <v>0</v>
      </c>
    </row>
    <row r="35" spans="1:83" x14ac:dyDescent="0.15">
      <c r="A35" s="140"/>
      <c r="B35" s="140"/>
      <c r="C35" s="140"/>
      <c r="D35" s="140"/>
      <c r="E35" s="31" t="s">
        <v>33</v>
      </c>
      <c r="F35" s="31"/>
      <c r="G35" s="141"/>
      <c r="H35" s="23">
        <f t="shared" si="29"/>
        <v>0</v>
      </c>
      <c r="I35" s="142"/>
      <c r="J35" s="142"/>
      <c r="K35" s="142"/>
      <c r="L35" s="142"/>
      <c r="M35" s="142"/>
      <c r="N35" s="142"/>
      <c r="O35" s="142"/>
      <c r="P35" s="142"/>
      <c r="Q35" s="142"/>
      <c r="R35" s="142"/>
      <c r="S35" s="142"/>
      <c r="T35" s="142"/>
      <c r="U35" s="142"/>
      <c r="V35" s="142"/>
      <c r="W35" s="142"/>
      <c r="X35" s="142"/>
      <c r="Y35" s="142"/>
      <c r="Z35" s="142"/>
      <c r="AA35" s="142"/>
      <c r="AB35" s="142"/>
      <c r="AC35" s="142"/>
      <c r="AD35" s="142"/>
      <c r="AE35" s="142"/>
      <c r="AF35" s="142"/>
      <c r="AG35" s="142"/>
      <c r="AH35" s="142"/>
      <c r="AI35" s="142"/>
      <c r="AJ35" s="142"/>
      <c r="AK35" s="142"/>
      <c r="AL35" s="142"/>
      <c r="AM35" s="142"/>
      <c r="AN35" s="142"/>
      <c r="AO35" s="142"/>
      <c r="AP35" s="142"/>
      <c r="AQ35" s="142"/>
      <c r="AR35" s="142"/>
      <c r="AS35" s="142"/>
      <c r="AT35" s="142"/>
      <c r="AU35" s="142"/>
      <c r="AV35" s="142"/>
      <c r="AW35" s="142"/>
      <c r="AX35" s="142"/>
      <c r="AY35" s="142"/>
      <c r="AZ35" s="142"/>
      <c r="BA35" s="142"/>
      <c r="BB35" s="142"/>
      <c r="BC35" s="142"/>
      <c r="BD35" s="142"/>
      <c r="BE35" s="142"/>
      <c r="BF35" s="142"/>
      <c r="BG35" s="142"/>
      <c r="BH35" s="142"/>
      <c r="BI35" s="142"/>
      <c r="BJ35" s="142"/>
      <c r="BK35" s="142"/>
      <c r="BL35" s="142"/>
      <c r="BM35" s="142"/>
      <c r="BN35" s="142"/>
      <c r="BO35" s="142"/>
      <c r="BP35" s="142"/>
      <c r="BQ35" s="142"/>
      <c r="BR35" s="142"/>
      <c r="BS35" s="142"/>
      <c r="BT35" s="142"/>
      <c r="BU35" s="142"/>
      <c r="BV35" s="142"/>
      <c r="BW35" s="142"/>
      <c r="BX35" s="142"/>
      <c r="BY35" s="142"/>
      <c r="BZ35" s="142"/>
      <c r="CA35" s="142"/>
      <c r="CB35" s="142"/>
      <c r="CC35" s="142"/>
      <c r="CD35" s="142"/>
      <c r="CE35" s="142"/>
    </row>
    <row r="36" spans="1:83" x14ac:dyDescent="0.15">
      <c r="A36" s="140"/>
      <c r="B36" s="140"/>
      <c r="C36" s="140"/>
      <c r="D36" s="140"/>
      <c r="E36" s="31" t="s">
        <v>33</v>
      </c>
      <c r="F36" s="31"/>
      <c r="G36" s="141"/>
      <c r="H36" s="23">
        <f t="shared" si="29"/>
        <v>0</v>
      </c>
      <c r="I36" s="142"/>
      <c r="J36" s="142"/>
      <c r="K36" s="142"/>
      <c r="L36" s="142"/>
      <c r="M36" s="142"/>
      <c r="N36" s="142"/>
      <c r="O36" s="142"/>
      <c r="P36" s="142"/>
      <c r="Q36" s="142"/>
      <c r="R36" s="142"/>
      <c r="S36" s="142"/>
      <c r="T36" s="142"/>
      <c r="U36" s="142"/>
      <c r="V36" s="142"/>
      <c r="W36" s="142"/>
      <c r="X36" s="142"/>
      <c r="Y36" s="142"/>
      <c r="Z36" s="142"/>
      <c r="AA36" s="142"/>
      <c r="AB36" s="142"/>
      <c r="AC36" s="142"/>
      <c r="AD36" s="142"/>
      <c r="AE36" s="142"/>
      <c r="AF36" s="142"/>
      <c r="AG36" s="142"/>
      <c r="AH36" s="142"/>
      <c r="AI36" s="142"/>
      <c r="AJ36" s="142"/>
      <c r="AK36" s="142"/>
      <c r="AL36" s="142"/>
      <c r="AM36" s="142"/>
      <c r="AN36" s="142"/>
      <c r="AO36" s="142"/>
      <c r="AP36" s="142"/>
      <c r="AQ36" s="142"/>
      <c r="AR36" s="142"/>
      <c r="AS36" s="142"/>
      <c r="AT36" s="142"/>
      <c r="AU36" s="142"/>
      <c r="AV36" s="142"/>
      <c r="AW36" s="142"/>
      <c r="AX36" s="142"/>
      <c r="AY36" s="142"/>
      <c r="AZ36" s="142"/>
      <c r="BA36" s="142"/>
      <c r="BB36" s="142"/>
      <c r="BC36" s="142"/>
      <c r="BD36" s="142"/>
      <c r="BE36" s="142"/>
      <c r="BF36" s="142"/>
      <c r="BG36" s="142"/>
      <c r="BH36" s="142"/>
      <c r="BI36" s="142"/>
      <c r="BJ36" s="142"/>
      <c r="BK36" s="142"/>
      <c r="BL36" s="142"/>
      <c r="BM36" s="142"/>
      <c r="BN36" s="142"/>
      <c r="BO36" s="142"/>
      <c r="BP36" s="142"/>
      <c r="BQ36" s="142"/>
      <c r="BR36" s="142"/>
      <c r="BS36" s="142"/>
      <c r="BT36" s="142"/>
      <c r="BU36" s="142"/>
      <c r="BV36" s="142"/>
      <c r="BW36" s="142"/>
      <c r="BX36" s="142"/>
      <c r="BY36" s="142"/>
      <c r="BZ36" s="142"/>
      <c r="CA36" s="142"/>
      <c r="CB36" s="142"/>
      <c r="CC36" s="142"/>
      <c r="CD36" s="142"/>
      <c r="CE36" s="142"/>
    </row>
    <row r="37" spans="1:83" x14ac:dyDescent="0.15">
      <c r="A37" s="31"/>
      <c r="B37" s="31"/>
      <c r="C37" s="31"/>
      <c r="D37" s="31"/>
      <c r="E37" s="31" t="s">
        <v>33</v>
      </c>
      <c r="F37" s="31"/>
      <c r="G37" s="23"/>
      <c r="H37" s="23">
        <f t="shared" si="29"/>
        <v>0</v>
      </c>
      <c r="I37" s="142">
        <f t="shared" ref="I37:N37" si="59">$H37/12</f>
        <v>0</v>
      </c>
      <c r="J37" s="142">
        <f t="shared" si="59"/>
        <v>0</v>
      </c>
      <c r="K37" s="142">
        <f t="shared" si="59"/>
        <v>0</v>
      </c>
      <c r="L37" s="142">
        <f t="shared" si="59"/>
        <v>0</v>
      </c>
      <c r="M37" s="142">
        <f t="shared" si="59"/>
        <v>0</v>
      </c>
      <c r="N37" s="142">
        <f t="shared" si="59"/>
        <v>0</v>
      </c>
      <c r="O37" s="142">
        <f t="shared" ref="O37:Z37" si="60">$N37*$O$1</f>
        <v>0</v>
      </c>
      <c r="P37" s="142">
        <f t="shared" si="60"/>
        <v>0</v>
      </c>
      <c r="Q37" s="142">
        <f t="shared" si="60"/>
        <v>0</v>
      </c>
      <c r="R37" s="142">
        <f t="shared" si="60"/>
        <v>0</v>
      </c>
      <c r="S37" s="142">
        <f t="shared" si="60"/>
        <v>0</v>
      </c>
      <c r="T37" s="142">
        <f t="shared" si="60"/>
        <v>0</v>
      </c>
      <c r="U37" s="142">
        <f t="shared" si="60"/>
        <v>0</v>
      </c>
      <c r="V37" s="142">
        <f t="shared" si="60"/>
        <v>0</v>
      </c>
      <c r="W37" s="142">
        <f t="shared" si="60"/>
        <v>0</v>
      </c>
      <c r="X37" s="142">
        <f t="shared" si="60"/>
        <v>0</v>
      </c>
      <c r="Y37" s="142">
        <f t="shared" si="60"/>
        <v>0</v>
      </c>
      <c r="Z37" s="142">
        <f t="shared" si="60"/>
        <v>0</v>
      </c>
      <c r="AA37" s="142">
        <f t="shared" ref="AA37:AL37" si="61">$Z37*$AA$1</f>
        <v>0</v>
      </c>
      <c r="AB37" s="142">
        <f t="shared" si="61"/>
        <v>0</v>
      </c>
      <c r="AC37" s="142">
        <f t="shared" si="61"/>
        <v>0</v>
      </c>
      <c r="AD37" s="142">
        <f t="shared" si="61"/>
        <v>0</v>
      </c>
      <c r="AE37" s="142">
        <f t="shared" si="61"/>
        <v>0</v>
      </c>
      <c r="AF37" s="142">
        <f t="shared" si="61"/>
        <v>0</v>
      </c>
      <c r="AG37" s="142">
        <f t="shared" si="61"/>
        <v>0</v>
      </c>
      <c r="AH37" s="142">
        <f t="shared" si="61"/>
        <v>0</v>
      </c>
      <c r="AI37" s="142">
        <f t="shared" si="61"/>
        <v>0</v>
      </c>
      <c r="AJ37" s="142">
        <f t="shared" si="61"/>
        <v>0</v>
      </c>
      <c r="AK37" s="142">
        <f t="shared" si="61"/>
        <v>0</v>
      </c>
      <c r="AL37" s="142">
        <f t="shared" si="61"/>
        <v>0</v>
      </c>
      <c r="AM37" s="142">
        <f t="shared" ref="AM37:AX37" si="62">$AL37*$AM$1</f>
        <v>0</v>
      </c>
      <c r="AN37" s="142">
        <f t="shared" si="62"/>
        <v>0</v>
      </c>
      <c r="AO37" s="142">
        <f t="shared" si="62"/>
        <v>0</v>
      </c>
      <c r="AP37" s="142">
        <f t="shared" si="62"/>
        <v>0</v>
      </c>
      <c r="AQ37" s="142">
        <f t="shared" si="62"/>
        <v>0</v>
      </c>
      <c r="AR37" s="142">
        <f t="shared" si="62"/>
        <v>0</v>
      </c>
      <c r="AS37" s="142">
        <f t="shared" si="62"/>
        <v>0</v>
      </c>
      <c r="AT37" s="142">
        <f t="shared" si="62"/>
        <v>0</v>
      </c>
      <c r="AU37" s="142">
        <f t="shared" si="62"/>
        <v>0</v>
      </c>
      <c r="AV37" s="142">
        <f t="shared" si="62"/>
        <v>0</v>
      </c>
      <c r="AW37" s="142">
        <f t="shared" si="62"/>
        <v>0</v>
      </c>
      <c r="AX37" s="142">
        <f t="shared" si="62"/>
        <v>0</v>
      </c>
      <c r="AY37" s="142">
        <f t="shared" ref="AY37:BJ37" si="63">$AX37*$AY$1</f>
        <v>0</v>
      </c>
      <c r="AZ37" s="142">
        <f t="shared" si="63"/>
        <v>0</v>
      </c>
      <c r="BA37" s="142">
        <f t="shared" si="63"/>
        <v>0</v>
      </c>
      <c r="BB37" s="142">
        <f t="shared" si="63"/>
        <v>0</v>
      </c>
      <c r="BC37" s="142">
        <f t="shared" si="63"/>
        <v>0</v>
      </c>
      <c r="BD37" s="142">
        <f t="shared" si="63"/>
        <v>0</v>
      </c>
      <c r="BE37" s="142">
        <f t="shared" si="63"/>
        <v>0</v>
      </c>
      <c r="BF37" s="142">
        <f t="shared" si="63"/>
        <v>0</v>
      </c>
      <c r="BG37" s="142">
        <f t="shared" si="63"/>
        <v>0</v>
      </c>
      <c r="BH37" s="142">
        <f t="shared" si="63"/>
        <v>0</v>
      </c>
      <c r="BI37" s="142">
        <f t="shared" si="63"/>
        <v>0</v>
      </c>
      <c r="BJ37" s="142">
        <f t="shared" si="63"/>
        <v>0</v>
      </c>
      <c r="BK37" s="142">
        <f t="shared" ref="BK37:CE37" si="64">$BJ37*$BK$1</f>
        <v>0</v>
      </c>
      <c r="BL37" s="142">
        <f t="shared" si="64"/>
        <v>0</v>
      </c>
      <c r="BM37" s="142">
        <f t="shared" si="64"/>
        <v>0</v>
      </c>
      <c r="BN37" s="142">
        <f t="shared" si="64"/>
        <v>0</v>
      </c>
      <c r="BO37" s="142">
        <f t="shared" si="64"/>
        <v>0</v>
      </c>
      <c r="BP37" s="142">
        <f t="shared" si="64"/>
        <v>0</v>
      </c>
      <c r="BQ37" s="142">
        <f t="shared" si="64"/>
        <v>0</v>
      </c>
      <c r="BR37" s="142">
        <f t="shared" si="64"/>
        <v>0</v>
      </c>
      <c r="BS37" s="142">
        <f t="shared" si="64"/>
        <v>0</v>
      </c>
      <c r="BT37" s="142">
        <f t="shared" si="64"/>
        <v>0</v>
      </c>
      <c r="BU37" s="142">
        <f t="shared" si="64"/>
        <v>0</v>
      </c>
      <c r="BV37" s="142">
        <f t="shared" si="64"/>
        <v>0</v>
      </c>
      <c r="BW37" s="142">
        <f t="shared" si="64"/>
        <v>0</v>
      </c>
      <c r="BX37" s="142">
        <f t="shared" si="64"/>
        <v>0</v>
      </c>
      <c r="BY37" s="142">
        <f t="shared" si="64"/>
        <v>0</v>
      </c>
      <c r="BZ37" s="142">
        <f t="shared" si="64"/>
        <v>0</v>
      </c>
      <c r="CA37" s="142">
        <f t="shared" si="64"/>
        <v>0</v>
      </c>
      <c r="CB37" s="142">
        <f t="shared" si="64"/>
        <v>0</v>
      </c>
      <c r="CC37" s="142">
        <f t="shared" si="64"/>
        <v>0</v>
      </c>
      <c r="CD37" s="142">
        <f t="shared" si="64"/>
        <v>0</v>
      </c>
      <c r="CE37" s="142">
        <f t="shared" si="64"/>
        <v>0</v>
      </c>
    </row>
    <row r="38" spans="1:83" x14ac:dyDescent="0.15">
      <c r="A38" s="31"/>
      <c r="B38" s="31"/>
      <c r="C38" s="31"/>
      <c r="D38" s="31"/>
      <c r="E38" s="31" t="s">
        <v>33</v>
      </c>
      <c r="F38" s="31"/>
      <c r="G38" s="23"/>
      <c r="H38" s="23">
        <f t="shared" si="29"/>
        <v>0</v>
      </c>
      <c r="I38" s="142">
        <f t="shared" ref="I38:N38" si="65">$H38/12</f>
        <v>0</v>
      </c>
      <c r="J38" s="142">
        <f t="shared" si="65"/>
        <v>0</v>
      </c>
      <c r="K38" s="142">
        <f t="shared" si="65"/>
        <v>0</v>
      </c>
      <c r="L38" s="142">
        <f t="shared" si="65"/>
        <v>0</v>
      </c>
      <c r="M38" s="142">
        <f t="shared" si="65"/>
        <v>0</v>
      </c>
      <c r="N38" s="142">
        <f t="shared" si="65"/>
        <v>0</v>
      </c>
      <c r="O38" s="142">
        <f t="shared" ref="O38:Z38" si="66">$N38*$O$1</f>
        <v>0</v>
      </c>
      <c r="P38" s="142">
        <f t="shared" si="66"/>
        <v>0</v>
      </c>
      <c r="Q38" s="142">
        <f t="shared" si="66"/>
        <v>0</v>
      </c>
      <c r="R38" s="142">
        <f t="shared" si="66"/>
        <v>0</v>
      </c>
      <c r="S38" s="142">
        <f t="shared" si="66"/>
        <v>0</v>
      </c>
      <c r="T38" s="142">
        <f t="shared" si="66"/>
        <v>0</v>
      </c>
      <c r="U38" s="142">
        <f t="shared" si="66"/>
        <v>0</v>
      </c>
      <c r="V38" s="142">
        <f t="shared" si="66"/>
        <v>0</v>
      </c>
      <c r="W38" s="142">
        <f t="shared" si="66"/>
        <v>0</v>
      </c>
      <c r="X38" s="142">
        <f t="shared" si="66"/>
        <v>0</v>
      </c>
      <c r="Y38" s="142">
        <f t="shared" si="66"/>
        <v>0</v>
      </c>
      <c r="Z38" s="142">
        <f t="shared" si="66"/>
        <v>0</v>
      </c>
      <c r="AA38" s="142">
        <f t="shared" ref="AA38:AL38" si="67">$Z38*$AA$1</f>
        <v>0</v>
      </c>
      <c r="AB38" s="142">
        <f t="shared" si="67"/>
        <v>0</v>
      </c>
      <c r="AC38" s="142">
        <f t="shared" si="67"/>
        <v>0</v>
      </c>
      <c r="AD38" s="142">
        <f t="shared" si="67"/>
        <v>0</v>
      </c>
      <c r="AE38" s="142">
        <f t="shared" si="67"/>
        <v>0</v>
      </c>
      <c r="AF38" s="142">
        <f t="shared" si="67"/>
        <v>0</v>
      </c>
      <c r="AG38" s="142">
        <f t="shared" si="67"/>
        <v>0</v>
      </c>
      <c r="AH38" s="142">
        <f t="shared" si="67"/>
        <v>0</v>
      </c>
      <c r="AI38" s="142">
        <f t="shared" si="67"/>
        <v>0</v>
      </c>
      <c r="AJ38" s="142">
        <f t="shared" si="67"/>
        <v>0</v>
      </c>
      <c r="AK38" s="142">
        <f t="shared" si="67"/>
        <v>0</v>
      </c>
      <c r="AL38" s="142">
        <f t="shared" si="67"/>
        <v>0</v>
      </c>
      <c r="AM38" s="142">
        <f t="shared" ref="AM38:AX38" si="68">$AL38*$AM$1</f>
        <v>0</v>
      </c>
      <c r="AN38" s="142">
        <f t="shared" si="68"/>
        <v>0</v>
      </c>
      <c r="AO38" s="142">
        <f t="shared" si="68"/>
        <v>0</v>
      </c>
      <c r="AP38" s="142">
        <f t="shared" si="68"/>
        <v>0</v>
      </c>
      <c r="AQ38" s="142">
        <f t="shared" si="68"/>
        <v>0</v>
      </c>
      <c r="AR38" s="142">
        <f t="shared" si="68"/>
        <v>0</v>
      </c>
      <c r="AS38" s="142">
        <f t="shared" si="68"/>
        <v>0</v>
      </c>
      <c r="AT38" s="142">
        <f t="shared" si="68"/>
        <v>0</v>
      </c>
      <c r="AU38" s="142">
        <f t="shared" si="68"/>
        <v>0</v>
      </c>
      <c r="AV38" s="142">
        <f t="shared" si="68"/>
        <v>0</v>
      </c>
      <c r="AW38" s="142">
        <f t="shared" si="68"/>
        <v>0</v>
      </c>
      <c r="AX38" s="142">
        <f t="shared" si="68"/>
        <v>0</v>
      </c>
      <c r="AY38" s="142">
        <f t="shared" ref="AY38:BJ38" si="69">$AX38*$AY$1</f>
        <v>0</v>
      </c>
      <c r="AZ38" s="142">
        <f t="shared" si="69"/>
        <v>0</v>
      </c>
      <c r="BA38" s="142">
        <f t="shared" si="69"/>
        <v>0</v>
      </c>
      <c r="BB38" s="142">
        <f t="shared" si="69"/>
        <v>0</v>
      </c>
      <c r="BC38" s="142">
        <f t="shared" si="69"/>
        <v>0</v>
      </c>
      <c r="BD38" s="142">
        <f t="shared" si="69"/>
        <v>0</v>
      </c>
      <c r="BE38" s="142">
        <f t="shared" si="69"/>
        <v>0</v>
      </c>
      <c r="BF38" s="142">
        <f t="shared" si="69"/>
        <v>0</v>
      </c>
      <c r="BG38" s="142">
        <f t="shared" si="69"/>
        <v>0</v>
      </c>
      <c r="BH38" s="142">
        <f t="shared" si="69"/>
        <v>0</v>
      </c>
      <c r="BI38" s="142">
        <f t="shared" si="69"/>
        <v>0</v>
      </c>
      <c r="BJ38" s="142">
        <f t="shared" si="69"/>
        <v>0</v>
      </c>
      <c r="BK38" s="142">
        <f t="shared" ref="BK38:CE38" si="70">$BJ38*$BK$1</f>
        <v>0</v>
      </c>
      <c r="BL38" s="142">
        <f t="shared" si="70"/>
        <v>0</v>
      </c>
      <c r="BM38" s="142">
        <f t="shared" si="70"/>
        <v>0</v>
      </c>
      <c r="BN38" s="142">
        <f t="shared" si="70"/>
        <v>0</v>
      </c>
      <c r="BO38" s="142">
        <f t="shared" si="70"/>
        <v>0</v>
      </c>
      <c r="BP38" s="142">
        <f t="shared" si="70"/>
        <v>0</v>
      </c>
      <c r="BQ38" s="142">
        <f t="shared" si="70"/>
        <v>0</v>
      </c>
      <c r="BR38" s="142">
        <f t="shared" si="70"/>
        <v>0</v>
      </c>
      <c r="BS38" s="142">
        <f t="shared" si="70"/>
        <v>0</v>
      </c>
      <c r="BT38" s="142">
        <f t="shared" si="70"/>
        <v>0</v>
      </c>
      <c r="BU38" s="142">
        <f t="shared" si="70"/>
        <v>0</v>
      </c>
      <c r="BV38" s="142">
        <f t="shared" si="70"/>
        <v>0</v>
      </c>
      <c r="BW38" s="142">
        <f t="shared" si="70"/>
        <v>0</v>
      </c>
      <c r="BX38" s="142">
        <f t="shared" si="70"/>
        <v>0</v>
      </c>
      <c r="BY38" s="142">
        <f t="shared" si="70"/>
        <v>0</v>
      </c>
      <c r="BZ38" s="142">
        <f t="shared" si="70"/>
        <v>0</v>
      </c>
      <c r="CA38" s="142">
        <f t="shared" si="70"/>
        <v>0</v>
      </c>
      <c r="CB38" s="142">
        <f t="shared" si="70"/>
        <v>0</v>
      </c>
      <c r="CC38" s="142">
        <f t="shared" si="70"/>
        <v>0</v>
      </c>
      <c r="CD38" s="142">
        <f t="shared" si="70"/>
        <v>0</v>
      </c>
      <c r="CE38" s="142">
        <f t="shared" si="70"/>
        <v>0</v>
      </c>
    </row>
    <row r="39" spans="1:83" ht="14" thickBot="1" x14ac:dyDescent="0.2">
      <c r="A39" s="143"/>
      <c r="B39" s="143"/>
      <c r="C39" s="143"/>
      <c r="D39" s="143"/>
      <c r="E39" s="151" t="s">
        <v>33</v>
      </c>
      <c r="F39" s="151"/>
      <c r="G39" s="147"/>
      <c r="H39" s="147"/>
      <c r="I39" s="148">
        <f t="shared" ref="I39:AN39" si="71">SUM(I11:I38)</f>
        <v>39158.44683666667</v>
      </c>
      <c r="J39" s="148">
        <f t="shared" si="71"/>
        <v>39158.44683666667</v>
      </c>
      <c r="K39" s="148">
        <f t="shared" si="71"/>
        <v>39158.44683666667</v>
      </c>
      <c r="L39" s="148">
        <f t="shared" si="71"/>
        <v>39158.44683666667</v>
      </c>
      <c r="M39" s="148">
        <f t="shared" si="71"/>
        <v>39158.44683666667</v>
      </c>
      <c r="N39" s="148">
        <f t="shared" si="71"/>
        <v>39158.44683666667</v>
      </c>
      <c r="O39" s="148">
        <f t="shared" si="71"/>
        <v>39158.44683666667</v>
      </c>
      <c r="P39" s="148">
        <f t="shared" si="71"/>
        <v>28818.44683666667</v>
      </c>
      <c r="Q39" s="148">
        <f t="shared" si="71"/>
        <v>28818.44683666667</v>
      </c>
      <c r="R39" s="148">
        <f t="shared" si="71"/>
        <v>28818.44683666667</v>
      </c>
      <c r="S39" s="148">
        <f t="shared" si="71"/>
        <v>28818.44683666667</v>
      </c>
      <c r="T39" s="148">
        <f t="shared" si="71"/>
        <v>28818.44683666667</v>
      </c>
      <c r="U39" s="148">
        <f t="shared" si="71"/>
        <v>44328.44683666667</v>
      </c>
      <c r="V39" s="148">
        <f t="shared" si="71"/>
        <v>44328.44683666667</v>
      </c>
      <c r="W39" s="148">
        <f t="shared" si="71"/>
        <v>44328.44683666667</v>
      </c>
      <c r="X39" s="148">
        <f t="shared" si="71"/>
        <v>59838.44683666667</v>
      </c>
      <c r="Y39" s="148">
        <f t="shared" si="71"/>
        <v>59838.44683666667</v>
      </c>
      <c r="Z39" s="148">
        <f t="shared" si="71"/>
        <v>70178.44683666667</v>
      </c>
      <c r="AA39" s="148">
        <f t="shared" si="71"/>
        <v>87129.369178499997</v>
      </c>
      <c r="AB39" s="148">
        <f t="shared" si="71"/>
        <v>87129.369178499997</v>
      </c>
      <c r="AC39" s="148">
        <f t="shared" si="71"/>
        <v>102639.3691785</v>
      </c>
      <c r="AD39" s="148">
        <f t="shared" si="71"/>
        <v>102639.3691785</v>
      </c>
      <c r="AE39" s="148">
        <f t="shared" si="71"/>
        <v>102639.3691785</v>
      </c>
      <c r="AF39" s="148">
        <f t="shared" si="71"/>
        <v>102639.3691785</v>
      </c>
      <c r="AG39" s="148">
        <f t="shared" si="71"/>
        <v>122633.95251183333</v>
      </c>
      <c r="AH39" s="148">
        <f t="shared" si="71"/>
        <v>122633.95251183333</v>
      </c>
      <c r="AI39" s="148">
        <f t="shared" si="71"/>
        <v>122633.95251183333</v>
      </c>
      <c r="AJ39" s="148">
        <f t="shared" si="71"/>
        <v>122633.95251183333</v>
      </c>
      <c r="AK39" s="148">
        <f t="shared" si="71"/>
        <v>122633.95251183333</v>
      </c>
      <c r="AL39" s="148">
        <f t="shared" si="71"/>
        <v>122633.95251183333</v>
      </c>
      <c r="AM39" s="148">
        <f t="shared" si="71"/>
        <v>124146.92097075834</v>
      </c>
      <c r="AN39" s="148">
        <f t="shared" si="71"/>
        <v>124146.92097075834</v>
      </c>
      <c r="AO39" s="148">
        <f t="shared" ref="AO39:BT39" si="72">SUM(AO11:AO38)</f>
        <v>131901.92097075834</v>
      </c>
      <c r="AP39" s="148">
        <f t="shared" si="72"/>
        <v>131901.92097075834</v>
      </c>
      <c r="AQ39" s="148">
        <f t="shared" si="72"/>
        <v>131901.92097075834</v>
      </c>
      <c r="AR39" s="148">
        <f t="shared" si="72"/>
        <v>131901.92097075834</v>
      </c>
      <c r="AS39" s="148">
        <f t="shared" si="72"/>
        <v>131901.92097075834</v>
      </c>
      <c r="AT39" s="148">
        <f t="shared" si="72"/>
        <v>131901.92097075834</v>
      </c>
      <c r="AU39" s="148">
        <f t="shared" si="72"/>
        <v>131901.92097075834</v>
      </c>
      <c r="AV39" s="148">
        <f t="shared" si="72"/>
        <v>131901.92097075834</v>
      </c>
      <c r="AW39" s="148">
        <f t="shared" si="72"/>
        <v>131901.92097075834</v>
      </c>
      <c r="AX39" s="148">
        <f t="shared" si="72"/>
        <v>131901.92097075834</v>
      </c>
      <c r="AY39" s="148">
        <f t="shared" si="72"/>
        <v>133490.53785262958</v>
      </c>
      <c r="AZ39" s="148">
        <f t="shared" si="72"/>
        <v>133490.53785262958</v>
      </c>
      <c r="BA39" s="148">
        <f t="shared" si="72"/>
        <v>133490.53785262958</v>
      </c>
      <c r="BB39" s="148">
        <f t="shared" si="72"/>
        <v>133490.53785262958</v>
      </c>
      <c r="BC39" s="148">
        <f t="shared" si="72"/>
        <v>133490.53785262958</v>
      </c>
      <c r="BD39" s="148">
        <f t="shared" si="72"/>
        <v>133490.53785262958</v>
      </c>
      <c r="BE39" s="148">
        <f t="shared" si="72"/>
        <v>133490.53785262958</v>
      </c>
      <c r="BF39" s="148">
        <f t="shared" si="72"/>
        <v>133490.53785262958</v>
      </c>
      <c r="BG39" s="148">
        <f t="shared" si="72"/>
        <v>133490.53785262958</v>
      </c>
      <c r="BH39" s="148">
        <f t="shared" si="72"/>
        <v>133490.53785262958</v>
      </c>
      <c r="BI39" s="148">
        <f t="shared" si="72"/>
        <v>133490.53785262958</v>
      </c>
      <c r="BJ39" s="148">
        <f t="shared" si="72"/>
        <v>133490.53785262958</v>
      </c>
      <c r="BK39" s="148">
        <f t="shared" si="72"/>
        <v>135158.58557859441</v>
      </c>
      <c r="BL39" s="148">
        <f t="shared" si="72"/>
        <v>135158.58557859441</v>
      </c>
      <c r="BM39" s="148">
        <f t="shared" si="72"/>
        <v>135158.58557859441</v>
      </c>
      <c r="BN39" s="148">
        <f t="shared" si="72"/>
        <v>135158.58557859441</v>
      </c>
      <c r="BO39" s="148">
        <f t="shared" si="72"/>
        <v>135158.58557859441</v>
      </c>
      <c r="BP39" s="148">
        <f t="shared" si="72"/>
        <v>135158.58557859441</v>
      </c>
      <c r="BQ39" s="148">
        <f t="shared" si="72"/>
        <v>135158.58557859441</v>
      </c>
      <c r="BR39" s="148">
        <f t="shared" si="72"/>
        <v>135158.58557859441</v>
      </c>
      <c r="BS39" s="148">
        <f t="shared" si="72"/>
        <v>135158.58557859441</v>
      </c>
      <c r="BT39" s="148">
        <f t="shared" si="72"/>
        <v>135158.58557859441</v>
      </c>
      <c r="BU39" s="148">
        <f t="shared" ref="BU39:CE39" si="73">SUM(BU11:BU38)</f>
        <v>135158.58557859441</v>
      </c>
      <c r="BV39" s="148">
        <f t="shared" si="73"/>
        <v>135158.58557859441</v>
      </c>
      <c r="BW39" s="148">
        <f t="shared" si="73"/>
        <v>135158.58557859441</v>
      </c>
      <c r="BX39" s="148">
        <f t="shared" si="73"/>
        <v>135158.58557859441</v>
      </c>
      <c r="BY39" s="148">
        <f t="shared" si="73"/>
        <v>135158.58557859441</v>
      </c>
      <c r="BZ39" s="148">
        <f t="shared" si="73"/>
        <v>135158.58557859441</v>
      </c>
      <c r="CA39" s="148">
        <f t="shared" si="73"/>
        <v>135158.58557859441</v>
      </c>
      <c r="CB39" s="148">
        <f t="shared" si="73"/>
        <v>135158.58557859441</v>
      </c>
      <c r="CC39" s="148">
        <f t="shared" si="73"/>
        <v>135158.58557859441</v>
      </c>
      <c r="CD39" s="148">
        <f t="shared" si="73"/>
        <v>135158.58557859441</v>
      </c>
      <c r="CE39" s="148">
        <f t="shared" si="73"/>
        <v>135158.58557859441</v>
      </c>
    </row>
    <row r="40" spans="1:83" ht="14" thickTop="1" x14ac:dyDescent="0.15">
      <c r="A40" s="346" t="s">
        <v>387</v>
      </c>
      <c r="B40" s="149" t="s">
        <v>388</v>
      </c>
      <c r="C40" s="31" t="s">
        <v>389</v>
      </c>
      <c r="D40" s="31" t="s">
        <v>370</v>
      </c>
      <c r="E40" s="31" t="s">
        <v>34</v>
      </c>
      <c r="F40" s="31" t="s">
        <v>375</v>
      </c>
      <c r="G40" s="23">
        <f>6871.67*12*H5</f>
        <v>108847.25280000002</v>
      </c>
      <c r="H40" s="23">
        <f t="shared" ref="H40:H50" si="74">G40*(1+$H$3)</f>
        <v>127895.52204000003</v>
      </c>
      <c r="I40" s="142">
        <f t="shared" ref="I40:N40" si="75">$H40/12</f>
        <v>10657.960170000002</v>
      </c>
      <c r="J40" s="142">
        <f t="shared" si="75"/>
        <v>10657.960170000002</v>
      </c>
      <c r="K40" s="142">
        <f t="shared" si="75"/>
        <v>10657.960170000002</v>
      </c>
      <c r="L40" s="142">
        <f t="shared" si="75"/>
        <v>10657.960170000002</v>
      </c>
      <c r="M40" s="142">
        <f t="shared" si="75"/>
        <v>10657.960170000002</v>
      </c>
      <c r="N40" s="142">
        <f t="shared" si="75"/>
        <v>10657.960170000002</v>
      </c>
      <c r="O40" s="142">
        <f t="shared" ref="O40:P40" si="76">$N40*$O$1</f>
        <v>10657.960170000002</v>
      </c>
      <c r="P40" s="142">
        <f t="shared" si="76"/>
        <v>10657.960170000002</v>
      </c>
      <c r="Q40" s="142"/>
      <c r="R40" s="142"/>
      <c r="S40" s="142"/>
      <c r="T40" s="142"/>
      <c r="U40" s="142"/>
      <c r="V40" s="142"/>
      <c r="W40" s="142"/>
      <c r="X40" s="142"/>
      <c r="Y40" s="142"/>
      <c r="Z40" s="142"/>
      <c r="AA40" s="142"/>
      <c r="AB40" s="142"/>
      <c r="AC40" s="142"/>
      <c r="AD40" s="142"/>
      <c r="AE40" s="142"/>
      <c r="AF40" s="142"/>
      <c r="AG40" s="142"/>
      <c r="AH40" s="142"/>
      <c r="AI40" s="142"/>
      <c r="AJ40" s="142"/>
      <c r="AK40" s="142"/>
      <c r="AL40" s="142"/>
      <c r="AM40" s="142"/>
      <c r="AN40" s="142"/>
      <c r="AO40" s="142"/>
      <c r="AP40" s="142"/>
      <c r="AQ40" s="142"/>
      <c r="AR40" s="142"/>
      <c r="AS40" s="142"/>
      <c r="AT40" s="142"/>
      <c r="AU40" s="142"/>
      <c r="AV40" s="142"/>
      <c r="AW40" s="142"/>
      <c r="AX40" s="142"/>
      <c r="AY40" s="142"/>
      <c r="AZ40" s="142"/>
      <c r="BA40" s="142"/>
      <c r="BB40" s="142"/>
      <c r="BC40" s="142"/>
      <c r="BD40" s="142"/>
      <c r="BE40" s="142"/>
      <c r="BF40" s="142"/>
      <c r="BG40" s="142"/>
      <c r="BH40" s="142"/>
      <c r="BI40" s="142"/>
      <c r="BJ40" s="142"/>
      <c r="BK40" s="142"/>
      <c r="BL40" s="142"/>
      <c r="BM40" s="142"/>
      <c r="BN40" s="142"/>
      <c r="BO40" s="142"/>
      <c r="BP40" s="142"/>
      <c r="BQ40" s="142"/>
      <c r="BR40" s="142"/>
      <c r="BS40" s="142"/>
      <c r="BT40" s="142"/>
      <c r="BU40" s="142"/>
      <c r="BV40" s="142"/>
      <c r="BW40" s="142"/>
      <c r="BX40" s="142"/>
      <c r="BY40" s="142"/>
      <c r="BZ40" s="142"/>
      <c r="CA40" s="142"/>
      <c r="CB40" s="142"/>
      <c r="CC40" s="142"/>
      <c r="CD40" s="142"/>
      <c r="CE40" s="142"/>
    </row>
    <row r="41" spans="1:83" x14ac:dyDescent="0.15">
      <c r="A41" s="152" t="s">
        <v>390</v>
      </c>
      <c r="B41" s="152" t="s">
        <v>391</v>
      </c>
      <c r="C41" s="31" t="s">
        <v>392</v>
      </c>
      <c r="D41" s="31" t="s">
        <v>370</v>
      </c>
      <c r="E41" s="31" t="s">
        <v>34</v>
      </c>
      <c r="F41" s="31" t="s">
        <v>375</v>
      </c>
      <c r="G41" s="23">
        <f>3850*12*H5</f>
        <v>60984</v>
      </c>
      <c r="H41" s="23">
        <f t="shared" si="74"/>
        <v>71656.2</v>
      </c>
      <c r="I41" s="142">
        <f t="shared" ref="I41:N41" si="77">$H41/12</f>
        <v>5971.3499999999995</v>
      </c>
      <c r="J41" s="142">
        <f t="shared" si="77"/>
        <v>5971.3499999999995</v>
      </c>
      <c r="K41" s="142">
        <f t="shared" si="77"/>
        <v>5971.3499999999995</v>
      </c>
      <c r="L41" s="142">
        <f t="shared" si="77"/>
        <v>5971.3499999999995</v>
      </c>
      <c r="M41" s="142">
        <f t="shared" si="77"/>
        <v>5971.3499999999995</v>
      </c>
      <c r="N41" s="142">
        <f t="shared" si="77"/>
        <v>5971.3499999999995</v>
      </c>
      <c r="O41" s="333">
        <f>$N41*$O$1*0.66</f>
        <v>3941.0909999999999</v>
      </c>
      <c r="P41" s="333">
        <f t="shared" ref="P41:Z41" si="78">$N41*$O$1*0.66</f>
        <v>3941.0909999999999</v>
      </c>
      <c r="Q41" s="333">
        <f t="shared" si="78"/>
        <v>3941.0909999999999</v>
      </c>
      <c r="R41" s="333">
        <f t="shared" si="78"/>
        <v>3941.0909999999999</v>
      </c>
      <c r="S41" s="333">
        <f t="shared" si="78"/>
        <v>3941.0909999999999</v>
      </c>
      <c r="T41" s="333">
        <f t="shared" si="78"/>
        <v>3941.0909999999999</v>
      </c>
      <c r="U41" s="333">
        <f t="shared" si="78"/>
        <v>3941.0909999999999</v>
      </c>
      <c r="V41" s="333">
        <f t="shared" si="78"/>
        <v>3941.0909999999999</v>
      </c>
      <c r="W41" s="333">
        <f t="shared" si="78"/>
        <v>3941.0909999999999</v>
      </c>
      <c r="X41" s="333">
        <f t="shared" si="78"/>
        <v>3941.0909999999999</v>
      </c>
      <c r="Y41" s="333">
        <f t="shared" si="78"/>
        <v>3941.0909999999999</v>
      </c>
      <c r="Z41" s="333">
        <f t="shared" si="78"/>
        <v>3941.0909999999999</v>
      </c>
      <c r="AA41" s="142">
        <f t="shared" ref="AA41:BS41" si="79">AA61</f>
        <v>17588.34</v>
      </c>
      <c r="AB41" s="142">
        <f t="shared" si="79"/>
        <v>17588.34</v>
      </c>
      <c r="AC41" s="142">
        <f t="shared" si="79"/>
        <v>17588.34</v>
      </c>
      <c r="AD41" s="142">
        <f t="shared" si="79"/>
        <v>17588.34</v>
      </c>
      <c r="AE41" s="142">
        <f t="shared" si="79"/>
        <v>17588.34</v>
      </c>
      <c r="AF41" s="142">
        <f t="shared" si="79"/>
        <v>17588.34</v>
      </c>
      <c r="AG41" s="142">
        <f t="shared" si="79"/>
        <v>17588.34</v>
      </c>
      <c r="AH41" s="142">
        <f t="shared" si="79"/>
        <v>17588.34</v>
      </c>
      <c r="AI41" s="142">
        <f t="shared" si="79"/>
        <v>17588.34</v>
      </c>
      <c r="AJ41" s="142">
        <f t="shared" si="79"/>
        <v>17588.34</v>
      </c>
      <c r="AK41" s="142">
        <f t="shared" si="79"/>
        <v>17588.34</v>
      </c>
      <c r="AL41" s="142">
        <f t="shared" si="79"/>
        <v>17588.34</v>
      </c>
      <c r="AM41" s="142">
        <f t="shared" si="79"/>
        <v>18467.757000000001</v>
      </c>
      <c r="AN41" s="142">
        <f t="shared" si="79"/>
        <v>18467.757000000001</v>
      </c>
      <c r="AO41" s="142">
        <f t="shared" si="79"/>
        <v>18467.757000000001</v>
      </c>
      <c r="AP41" s="142">
        <f t="shared" si="79"/>
        <v>18467.757000000001</v>
      </c>
      <c r="AQ41" s="142">
        <f t="shared" si="79"/>
        <v>18467.757000000001</v>
      </c>
      <c r="AR41" s="142">
        <f t="shared" si="79"/>
        <v>18467.757000000001</v>
      </c>
      <c r="AS41" s="142">
        <f t="shared" si="79"/>
        <v>18467.757000000001</v>
      </c>
      <c r="AT41" s="142">
        <f t="shared" si="79"/>
        <v>18467.757000000001</v>
      </c>
      <c r="AU41" s="142">
        <f t="shared" si="79"/>
        <v>18467.757000000001</v>
      </c>
      <c r="AV41" s="142">
        <f t="shared" si="79"/>
        <v>18467.757000000001</v>
      </c>
      <c r="AW41" s="142">
        <f t="shared" si="79"/>
        <v>18467.757000000001</v>
      </c>
      <c r="AX41" s="142">
        <f t="shared" si="79"/>
        <v>18467.757000000001</v>
      </c>
      <c r="AY41" s="142">
        <f t="shared" si="79"/>
        <v>19391.144850000001</v>
      </c>
      <c r="AZ41" s="142">
        <f t="shared" si="79"/>
        <v>19391.144850000001</v>
      </c>
      <c r="BA41" s="142">
        <f t="shared" si="79"/>
        <v>19391.144850000001</v>
      </c>
      <c r="BB41" s="142">
        <f t="shared" si="79"/>
        <v>19391.144850000001</v>
      </c>
      <c r="BC41" s="142">
        <f t="shared" si="79"/>
        <v>19391.144850000001</v>
      </c>
      <c r="BD41" s="142">
        <f t="shared" si="79"/>
        <v>19391.144850000001</v>
      </c>
      <c r="BE41" s="142">
        <f t="shared" si="79"/>
        <v>19391.144850000001</v>
      </c>
      <c r="BF41" s="142">
        <f t="shared" si="79"/>
        <v>19391.144850000001</v>
      </c>
      <c r="BG41" s="142">
        <f t="shared" si="79"/>
        <v>19391.144850000001</v>
      </c>
      <c r="BH41" s="142">
        <f t="shared" si="79"/>
        <v>19391.144850000001</v>
      </c>
      <c r="BI41" s="142">
        <f t="shared" si="79"/>
        <v>19391.144850000001</v>
      </c>
      <c r="BJ41" s="142">
        <f t="shared" si="79"/>
        <v>19391.144850000001</v>
      </c>
      <c r="BK41" s="142">
        <f t="shared" si="79"/>
        <v>20360.7020925</v>
      </c>
      <c r="BL41" s="142">
        <f t="shared" si="79"/>
        <v>20360.7020925</v>
      </c>
      <c r="BM41" s="142">
        <f t="shared" si="79"/>
        <v>20360.7020925</v>
      </c>
      <c r="BN41" s="142">
        <f t="shared" si="79"/>
        <v>20360.7020925</v>
      </c>
      <c r="BO41" s="142">
        <f t="shared" si="79"/>
        <v>20360.7020925</v>
      </c>
      <c r="BP41" s="142">
        <f t="shared" si="79"/>
        <v>20360.7020925</v>
      </c>
      <c r="BQ41" s="142">
        <f t="shared" si="79"/>
        <v>20360.7020925</v>
      </c>
      <c r="BR41" s="142">
        <f t="shared" si="79"/>
        <v>20360.7020925</v>
      </c>
      <c r="BS41" s="142">
        <f t="shared" si="79"/>
        <v>20360.7020925</v>
      </c>
      <c r="BT41" s="142">
        <f t="shared" ref="BT41:CE41" si="80">BT61</f>
        <v>20360.7020925</v>
      </c>
      <c r="BU41" s="142">
        <f t="shared" si="80"/>
        <v>20360.7020925</v>
      </c>
      <c r="BV41" s="142">
        <f t="shared" si="80"/>
        <v>20360.7020925</v>
      </c>
      <c r="BW41" s="142">
        <f t="shared" si="80"/>
        <v>20360.7020925</v>
      </c>
      <c r="BX41" s="142">
        <f t="shared" si="80"/>
        <v>20360.7020925</v>
      </c>
      <c r="BY41" s="142">
        <f t="shared" si="80"/>
        <v>20360.7020925</v>
      </c>
      <c r="BZ41" s="142">
        <f t="shared" si="80"/>
        <v>20360.7020925</v>
      </c>
      <c r="CA41" s="142">
        <f t="shared" si="80"/>
        <v>20360.7020925</v>
      </c>
      <c r="CB41" s="142">
        <f t="shared" si="80"/>
        <v>20360.7020925</v>
      </c>
      <c r="CC41" s="142">
        <f t="shared" si="80"/>
        <v>20360.7020925</v>
      </c>
      <c r="CD41" s="142">
        <f t="shared" si="80"/>
        <v>20360.7020925</v>
      </c>
      <c r="CE41" s="142">
        <f t="shared" si="80"/>
        <v>20360.7020925</v>
      </c>
    </row>
    <row r="42" spans="1:83" x14ac:dyDescent="0.15">
      <c r="A42" s="152" t="s">
        <v>393</v>
      </c>
      <c r="B42" s="152" t="s">
        <v>394</v>
      </c>
      <c r="C42" s="140" t="s">
        <v>395</v>
      </c>
      <c r="D42" s="31" t="s">
        <v>370</v>
      </c>
      <c r="E42" s="31" t="s">
        <v>34</v>
      </c>
      <c r="F42" s="31" t="s">
        <v>375</v>
      </c>
      <c r="G42" s="141">
        <f>5208.33*12*$H$5</f>
        <v>82499.94720000001</v>
      </c>
      <c r="H42" s="23">
        <f t="shared" si="74"/>
        <v>96937.43796000001</v>
      </c>
      <c r="I42" s="142">
        <f t="shared" ref="I42:N42" si="81">$H42/12</f>
        <v>8078.1198300000005</v>
      </c>
      <c r="J42" s="142">
        <f t="shared" si="81"/>
        <v>8078.1198300000005</v>
      </c>
      <c r="K42" s="142">
        <f t="shared" si="81"/>
        <v>8078.1198300000005</v>
      </c>
      <c r="L42" s="142">
        <f t="shared" si="81"/>
        <v>8078.1198300000005</v>
      </c>
      <c r="M42" s="142">
        <f t="shared" si="81"/>
        <v>8078.1198300000005</v>
      </c>
      <c r="N42" s="142">
        <f t="shared" si="81"/>
        <v>8078.1198300000005</v>
      </c>
      <c r="O42" s="142">
        <f t="shared" ref="O42:Z42" si="82">$N42*$O$1</f>
        <v>8078.1198300000005</v>
      </c>
      <c r="P42" s="142">
        <f t="shared" si="82"/>
        <v>8078.1198300000005</v>
      </c>
      <c r="Q42" s="142">
        <f t="shared" si="82"/>
        <v>8078.1198300000005</v>
      </c>
      <c r="R42" s="142">
        <f t="shared" si="82"/>
        <v>8078.1198300000005</v>
      </c>
      <c r="S42" s="142">
        <f t="shared" si="82"/>
        <v>8078.1198300000005</v>
      </c>
      <c r="T42" s="142">
        <f t="shared" si="82"/>
        <v>8078.1198300000005</v>
      </c>
      <c r="U42" s="142">
        <f t="shared" si="82"/>
        <v>8078.1198300000005</v>
      </c>
      <c r="V42" s="142">
        <f t="shared" si="82"/>
        <v>8078.1198300000005</v>
      </c>
      <c r="W42" s="142">
        <f t="shared" si="82"/>
        <v>8078.1198300000005</v>
      </c>
      <c r="X42" s="142">
        <f t="shared" si="82"/>
        <v>8078.1198300000005</v>
      </c>
      <c r="Y42" s="142">
        <f t="shared" si="82"/>
        <v>8078.1198300000005</v>
      </c>
      <c r="Z42" s="142">
        <f t="shared" si="82"/>
        <v>8078.1198300000005</v>
      </c>
      <c r="AA42" s="142">
        <f t="shared" ref="AA42:AL42" si="83">$Z42*$AA$1</f>
        <v>8482.0258215000013</v>
      </c>
      <c r="AB42" s="142">
        <f t="shared" si="83"/>
        <v>8482.0258215000013</v>
      </c>
      <c r="AC42" s="142">
        <f t="shared" si="83"/>
        <v>8482.0258215000013</v>
      </c>
      <c r="AD42" s="142">
        <f t="shared" si="83"/>
        <v>8482.0258215000013</v>
      </c>
      <c r="AE42" s="142">
        <f t="shared" si="83"/>
        <v>8482.0258215000013</v>
      </c>
      <c r="AF42" s="142">
        <f t="shared" si="83"/>
        <v>8482.0258215000013</v>
      </c>
      <c r="AG42" s="142">
        <f t="shared" si="83"/>
        <v>8482.0258215000013</v>
      </c>
      <c r="AH42" s="142">
        <f t="shared" si="83"/>
        <v>8482.0258215000013</v>
      </c>
      <c r="AI42" s="142">
        <f t="shared" si="83"/>
        <v>8482.0258215000013</v>
      </c>
      <c r="AJ42" s="142">
        <f t="shared" si="83"/>
        <v>8482.0258215000013</v>
      </c>
      <c r="AK42" s="142">
        <f t="shared" si="83"/>
        <v>8482.0258215000013</v>
      </c>
      <c r="AL42" s="142">
        <f t="shared" si="83"/>
        <v>8482.0258215000013</v>
      </c>
      <c r="AM42" s="142">
        <f t="shared" ref="AM42:AX42" si="84">$AL42*$AM$1</f>
        <v>8906.1271125750009</v>
      </c>
      <c r="AN42" s="142">
        <f t="shared" si="84"/>
        <v>8906.1271125750009</v>
      </c>
      <c r="AO42" s="142">
        <f t="shared" si="84"/>
        <v>8906.1271125750009</v>
      </c>
      <c r="AP42" s="142">
        <f t="shared" si="84"/>
        <v>8906.1271125750009</v>
      </c>
      <c r="AQ42" s="142">
        <f t="shared" si="84"/>
        <v>8906.1271125750009</v>
      </c>
      <c r="AR42" s="142">
        <f t="shared" si="84"/>
        <v>8906.1271125750009</v>
      </c>
      <c r="AS42" s="142">
        <f t="shared" si="84"/>
        <v>8906.1271125750009</v>
      </c>
      <c r="AT42" s="142">
        <f t="shared" si="84"/>
        <v>8906.1271125750009</v>
      </c>
      <c r="AU42" s="142">
        <f t="shared" si="84"/>
        <v>8906.1271125750009</v>
      </c>
      <c r="AV42" s="142">
        <f t="shared" si="84"/>
        <v>8906.1271125750009</v>
      </c>
      <c r="AW42" s="142">
        <f t="shared" si="84"/>
        <v>8906.1271125750009</v>
      </c>
      <c r="AX42" s="142">
        <f t="shared" si="84"/>
        <v>8906.1271125750009</v>
      </c>
      <c r="AY42" s="142">
        <f t="shared" ref="AY42:BJ42" si="85">$AX42*$AY$1</f>
        <v>9351.4334682037515</v>
      </c>
      <c r="AZ42" s="142">
        <f t="shared" si="85"/>
        <v>9351.4334682037515</v>
      </c>
      <c r="BA42" s="142">
        <f t="shared" si="85"/>
        <v>9351.4334682037515</v>
      </c>
      <c r="BB42" s="142">
        <f t="shared" si="85"/>
        <v>9351.4334682037515</v>
      </c>
      <c r="BC42" s="142">
        <f t="shared" si="85"/>
        <v>9351.4334682037515</v>
      </c>
      <c r="BD42" s="142">
        <f t="shared" si="85"/>
        <v>9351.4334682037515</v>
      </c>
      <c r="BE42" s="142">
        <f t="shared" si="85"/>
        <v>9351.4334682037515</v>
      </c>
      <c r="BF42" s="142">
        <f t="shared" si="85"/>
        <v>9351.4334682037515</v>
      </c>
      <c r="BG42" s="142">
        <f t="shared" si="85"/>
        <v>9351.4334682037515</v>
      </c>
      <c r="BH42" s="142">
        <f t="shared" si="85"/>
        <v>9351.4334682037515</v>
      </c>
      <c r="BI42" s="142">
        <f t="shared" si="85"/>
        <v>9351.4334682037515</v>
      </c>
      <c r="BJ42" s="142">
        <f t="shared" si="85"/>
        <v>9351.4334682037515</v>
      </c>
      <c r="BK42" s="142">
        <f t="shared" ref="BK42:CE42" si="86">$BJ42*$BK$1</f>
        <v>9819.0051416139395</v>
      </c>
      <c r="BL42" s="142">
        <f t="shared" si="86"/>
        <v>9819.0051416139395</v>
      </c>
      <c r="BM42" s="142">
        <f t="shared" si="86"/>
        <v>9819.0051416139395</v>
      </c>
      <c r="BN42" s="142">
        <f t="shared" si="86"/>
        <v>9819.0051416139395</v>
      </c>
      <c r="BO42" s="142">
        <f t="shared" si="86"/>
        <v>9819.0051416139395</v>
      </c>
      <c r="BP42" s="142">
        <f t="shared" si="86"/>
        <v>9819.0051416139395</v>
      </c>
      <c r="BQ42" s="142">
        <f t="shared" si="86"/>
        <v>9819.0051416139395</v>
      </c>
      <c r="BR42" s="142">
        <f t="shared" si="86"/>
        <v>9819.0051416139395</v>
      </c>
      <c r="BS42" s="142">
        <f t="shared" si="86"/>
        <v>9819.0051416139395</v>
      </c>
      <c r="BT42" s="142">
        <f t="shared" si="86"/>
        <v>9819.0051416139395</v>
      </c>
      <c r="BU42" s="142">
        <f t="shared" si="86"/>
        <v>9819.0051416139395</v>
      </c>
      <c r="BV42" s="142">
        <f t="shared" si="86"/>
        <v>9819.0051416139395</v>
      </c>
      <c r="BW42" s="142">
        <f t="shared" si="86"/>
        <v>9819.0051416139395</v>
      </c>
      <c r="BX42" s="142">
        <f t="shared" si="86"/>
        <v>9819.0051416139395</v>
      </c>
      <c r="BY42" s="142">
        <f t="shared" si="86"/>
        <v>9819.0051416139395</v>
      </c>
      <c r="BZ42" s="142">
        <f t="shared" si="86"/>
        <v>9819.0051416139395</v>
      </c>
      <c r="CA42" s="142">
        <f t="shared" si="86"/>
        <v>9819.0051416139395</v>
      </c>
      <c r="CB42" s="142">
        <f t="shared" si="86"/>
        <v>9819.0051416139395</v>
      </c>
      <c r="CC42" s="142">
        <f t="shared" si="86"/>
        <v>9819.0051416139395</v>
      </c>
      <c r="CD42" s="142">
        <f t="shared" si="86"/>
        <v>9819.0051416139395</v>
      </c>
      <c r="CE42" s="142">
        <f t="shared" si="86"/>
        <v>9819.0051416139395</v>
      </c>
    </row>
    <row r="43" spans="1:83" x14ac:dyDescent="0.15">
      <c r="A43" s="140"/>
      <c r="B43" s="140"/>
      <c r="C43" s="140" t="s">
        <v>396</v>
      </c>
      <c r="D43" s="150">
        <v>46388</v>
      </c>
      <c r="E43" s="31" t="s">
        <v>34</v>
      </c>
      <c r="F43" s="31" t="s">
        <v>375</v>
      </c>
      <c r="G43" s="141">
        <f>(130000*H5)*0.6</f>
        <v>102960</v>
      </c>
      <c r="H43" s="23">
        <f t="shared" si="74"/>
        <v>120978</v>
      </c>
      <c r="I43" s="142" t="str">
        <f t="shared" ref="I43:BF49" si="87">IF($D43&lt;I$7,$H43/12*$O$1^DATEDIF(DATE(2025, 4,1),I$7,"y"),"")</f>
        <v/>
      </c>
      <c r="J43" s="142" t="str">
        <f t="shared" si="87"/>
        <v/>
      </c>
      <c r="K43" s="142" t="str">
        <f t="shared" si="87"/>
        <v/>
      </c>
      <c r="L43" s="142" t="str">
        <f t="shared" si="87"/>
        <v/>
      </c>
      <c r="M43" s="142" t="str">
        <f t="shared" si="87"/>
        <v/>
      </c>
      <c r="N43" s="142" t="str">
        <f t="shared" si="87"/>
        <v/>
      </c>
      <c r="O43" s="142" t="str">
        <f t="shared" si="87"/>
        <v/>
      </c>
      <c r="P43" s="142" t="str">
        <f t="shared" si="87"/>
        <v/>
      </c>
      <c r="Q43" s="142" t="str">
        <f t="shared" si="87"/>
        <v/>
      </c>
      <c r="R43" s="142" t="str">
        <f t="shared" si="87"/>
        <v/>
      </c>
      <c r="S43" s="142" t="str">
        <f t="shared" si="87"/>
        <v/>
      </c>
      <c r="T43" s="142" t="str">
        <f t="shared" si="87"/>
        <v/>
      </c>
      <c r="U43" s="142" t="str">
        <f t="shared" si="87"/>
        <v/>
      </c>
      <c r="V43" s="142" t="str">
        <f t="shared" si="87"/>
        <v/>
      </c>
      <c r="W43" s="142" t="str">
        <f t="shared" si="87"/>
        <v/>
      </c>
      <c r="X43" s="142">
        <f t="shared" si="87"/>
        <v>10081.5</v>
      </c>
      <c r="Y43" s="142">
        <f t="shared" si="87"/>
        <v>10081.5</v>
      </c>
      <c r="Z43" s="142">
        <f t="shared" si="87"/>
        <v>10081.5</v>
      </c>
      <c r="AA43" s="142">
        <f t="shared" si="87"/>
        <v>10081.5</v>
      </c>
      <c r="AB43" s="142">
        <f t="shared" si="87"/>
        <v>10081.5</v>
      </c>
      <c r="AC43" s="142">
        <f t="shared" si="87"/>
        <v>10081.5</v>
      </c>
      <c r="AD43" s="142">
        <f t="shared" si="87"/>
        <v>10081.5</v>
      </c>
      <c r="AE43" s="142">
        <f t="shared" si="87"/>
        <v>10081.5</v>
      </c>
      <c r="AF43" s="142">
        <f t="shared" si="87"/>
        <v>10081.5</v>
      </c>
      <c r="AG43" s="142">
        <f t="shared" si="87"/>
        <v>10081.5</v>
      </c>
      <c r="AH43" s="142">
        <f t="shared" si="87"/>
        <v>10081.5</v>
      </c>
      <c r="AI43" s="142">
        <f t="shared" si="87"/>
        <v>10081.5</v>
      </c>
      <c r="AJ43" s="142">
        <f t="shared" si="87"/>
        <v>10081.5</v>
      </c>
      <c r="AK43" s="142">
        <f t="shared" si="87"/>
        <v>10081.5</v>
      </c>
      <c r="AL43" s="142">
        <f t="shared" si="87"/>
        <v>10081.5</v>
      </c>
      <c r="AM43" s="142">
        <f t="shared" si="87"/>
        <v>10081.5</v>
      </c>
      <c r="AN43" s="142">
        <f t="shared" si="87"/>
        <v>10081.5</v>
      </c>
      <c r="AO43" s="142">
        <f t="shared" si="87"/>
        <v>10081.5</v>
      </c>
      <c r="AP43" s="142">
        <f t="shared" si="87"/>
        <v>10081.5</v>
      </c>
      <c r="AQ43" s="142">
        <f t="shared" si="87"/>
        <v>10081.5</v>
      </c>
      <c r="AR43" s="142">
        <f t="shared" si="87"/>
        <v>10081.5</v>
      </c>
      <c r="AS43" s="142">
        <f t="shared" si="87"/>
        <v>10081.5</v>
      </c>
      <c r="AT43" s="142">
        <f t="shared" si="87"/>
        <v>10081.5</v>
      </c>
      <c r="AU43" s="142">
        <f t="shared" si="87"/>
        <v>10081.5</v>
      </c>
      <c r="AV43" s="142">
        <f t="shared" si="87"/>
        <v>10081.5</v>
      </c>
      <c r="AW43" s="142">
        <f t="shared" si="87"/>
        <v>10081.5</v>
      </c>
      <c r="AX43" s="142">
        <f t="shared" si="87"/>
        <v>10081.5</v>
      </c>
      <c r="AY43" s="142">
        <f t="shared" si="87"/>
        <v>10081.5</v>
      </c>
      <c r="AZ43" s="142">
        <f t="shared" si="87"/>
        <v>10081.5</v>
      </c>
      <c r="BA43" s="142">
        <f t="shared" si="87"/>
        <v>10081.5</v>
      </c>
      <c r="BB43" s="142">
        <f t="shared" si="87"/>
        <v>10081.5</v>
      </c>
      <c r="BC43" s="142">
        <f t="shared" si="87"/>
        <v>10081.5</v>
      </c>
      <c r="BD43" s="142">
        <f t="shared" si="87"/>
        <v>10081.5</v>
      </c>
      <c r="BE43" s="142">
        <f t="shared" si="87"/>
        <v>10081.5</v>
      </c>
      <c r="BF43" s="142">
        <f t="shared" si="87"/>
        <v>10081.5</v>
      </c>
      <c r="BG43" s="142">
        <f t="shared" ref="BG43:CE46" si="88">IF($D43&lt;BG$7,$H43/12*$O$1^DATEDIF(DATE(2025, 4,1),BG$7,"y"),"")</f>
        <v>10081.5</v>
      </c>
      <c r="BH43" s="142">
        <f t="shared" si="88"/>
        <v>10081.5</v>
      </c>
      <c r="BI43" s="142">
        <f t="shared" si="88"/>
        <v>10081.5</v>
      </c>
      <c r="BJ43" s="142">
        <f t="shared" si="88"/>
        <v>10081.5</v>
      </c>
      <c r="BK43" s="142">
        <f t="shared" si="88"/>
        <v>10081.5</v>
      </c>
      <c r="BL43" s="142">
        <f t="shared" si="88"/>
        <v>10081.5</v>
      </c>
      <c r="BM43" s="142">
        <f t="shared" si="88"/>
        <v>10081.5</v>
      </c>
      <c r="BN43" s="142">
        <f t="shared" si="88"/>
        <v>10081.5</v>
      </c>
      <c r="BO43" s="142">
        <f t="shared" si="88"/>
        <v>10081.5</v>
      </c>
      <c r="BP43" s="142">
        <f t="shared" si="88"/>
        <v>10081.5</v>
      </c>
      <c r="BQ43" s="142">
        <f t="shared" si="88"/>
        <v>10081.5</v>
      </c>
      <c r="BR43" s="142">
        <f t="shared" si="88"/>
        <v>10081.5</v>
      </c>
      <c r="BS43" s="142">
        <f t="shared" si="88"/>
        <v>10081.5</v>
      </c>
      <c r="BT43" s="142">
        <f t="shared" si="88"/>
        <v>10081.5</v>
      </c>
      <c r="BU43" s="142">
        <f t="shared" si="88"/>
        <v>10081.5</v>
      </c>
      <c r="BV43" s="142">
        <f t="shared" si="88"/>
        <v>10081.5</v>
      </c>
      <c r="BW43" s="142">
        <f t="shared" si="88"/>
        <v>10081.5</v>
      </c>
      <c r="BX43" s="142">
        <f t="shared" si="88"/>
        <v>10081.5</v>
      </c>
      <c r="BY43" s="142">
        <f t="shared" si="88"/>
        <v>10081.5</v>
      </c>
      <c r="BZ43" s="142">
        <f t="shared" si="88"/>
        <v>10081.5</v>
      </c>
      <c r="CA43" s="142">
        <f t="shared" si="88"/>
        <v>10081.5</v>
      </c>
      <c r="CB43" s="142">
        <f t="shared" si="88"/>
        <v>10081.5</v>
      </c>
      <c r="CC43" s="142">
        <f t="shared" si="88"/>
        <v>10081.5</v>
      </c>
      <c r="CD43" s="142">
        <f t="shared" si="88"/>
        <v>10081.5</v>
      </c>
      <c r="CE43" s="142">
        <f t="shared" si="88"/>
        <v>10081.5</v>
      </c>
    </row>
    <row r="44" spans="1:83" x14ac:dyDescent="0.15">
      <c r="A44" s="140"/>
      <c r="B44" s="140"/>
      <c r="C44" s="140" t="s">
        <v>397</v>
      </c>
      <c r="D44" s="150">
        <v>46813</v>
      </c>
      <c r="E44" s="31" t="s">
        <v>34</v>
      </c>
      <c r="F44" s="31" t="s">
        <v>375</v>
      </c>
      <c r="G44" s="141">
        <f>5208.33*12*$H$5</f>
        <v>82499.94720000001</v>
      </c>
      <c r="H44" s="23">
        <f t="shared" si="74"/>
        <v>96937.43796000001</v>
      </c>
      <c r="I44" s="142" t="str">
        <f t="shared" si="87"/>
        <v/>
      </c>
      <c r="J44" s="142" t="str">
        <f t="shared" si="87"/>
        <v/>
      </c>
      <c r="K44" s="142" t="str">
        <f t="shared" si="87"/>
        <v/>
      </c>
      <c r="L44" s="142" t="str">
        <f t="shared" si="87"/>
        <v/>
      </c>
      <c r="M44" s="142" t="str">
        <f t="shared" si="87"/>
        <v/>
      </c>
      <c r="N44" s="142" t="str">
        <f t="shared" si="87"/>
        <v/>
      </c>
      <c r="O44" s="142" t="str">
        <f t="shared" ref="O44:BZ47" si="89">IF($D44&lt;O$7,$H44/12*$O$1^DATEDIF(DATE(2025, 4,1),O$7,"y"),"")</f>
        <v/>
      </c>
      <c r="P44" s="142" t="str">
        <f t="shared" si="89"/>
        <v/>
      </c>
      <c r="Q44" s="142" t="str">
        <f t="shared" si="89"/>
        <v/>
      </c>
      <c r="R44" s="142" t="str">
        <f t="shared" si="89"/>
        <v/>
      </c>
      <c r="S44" s="142" t="str">
        <f t="shared" si="89"/>
        <v/>
      </c>
      <c r="T44" s="142" t="str">
        <f t="shared" si="89"/>
        <v/>
      </c>
      <c r="U44" s="142" t="str">
        <f t="shared" si="89"/>
        <v/>
      </c>
      <c r="V44" s="142" t="str">
        <f t="shared" si="89"/>
        <v/>
      </c>
      <c r="W44" s="142" t="str">
        <f t="shared" si="89"/>
        <v/>
      </c>
      <c r="X44" s="142" t="str">
        <f t="shared" si="89"/>
        <v/>
      </c>
      <c r="Y44" s="142" t="str">
        <f t="shared" si="89"/>
        <v/>
      </c>
      <c r="Z44" s="142" t="str">
        <f t="shared" si="89"/>
        <v/>
      </c>
      <c r="AA44" s="142" t="str">
        <f t="shared" si="89"/>
        <v/>
      </c>
      <c r="AB44" s="142" t="str">
        <f t="shared" si="89"/>
        <v/>
      </c>
      <c r="AC44" s="142" t="str">
        <f t="shared" si="89"/>
        <v/>
      </c>
      <c r="AD44" s="142" t="str">
        <f t="shared" si="89"/>
        <v/>
      </c>
      <c r="AE44" s="142" t="str">
        <f t="shared" si="89"/>
        <v/>
      </c>
      <c r="AF44" s="142" t="str">
        <f t="shared" si="89"/>
        <v/>
      </c>
      <c r="AG44" s="142" t="str">
        <f t="shared" si="89"/>
        <v/>
      </c>
      <c r="AH44" s="142" t="str">
        <f t="shared" si="89"/>
        <v/>
      </c>
      <c r="AI44" s="142" t="str">
        <f t="shared" si="89"/>
        <v/>
      </c>
      <c r="AJ44" s="142" t="str">
        <f t="shared" si="89"/>
        <v/>
      </c>
      <c r="AK44" s="142" t="str">
        <f t="shared" si="89"/>
        <v/>
      </c>
      <c r="AL44" s="142">
        <f t="shared" si="89"/>
        <v>8078.1198300000005</v>
      </c>
      <c r="AM44" s="142">
        <f t="shared" si="89"/>
        <v>8078.1198300000005</v>
      </c>
      <c r="AN44" s="142">
        <f t="shared" si="89"/>
        <v>8078.1198300000005</v>
      </c>
      <c r="AO44" s="142">
        <f t="shared" si="89"/>
        <v>8078.1198300000005</v>
      </c>
      <c r="AP44" s="142">
        <f t="shared" si="89"/>
        <v>8078.1198300000005</v>
      </c>
      <c r="AQ44" s="142">
        <f t="shared" si="89"/>
        <v>8078.1198300000005</v>
      </c>
      <c r="AR44" s="142">
        <f t="shared" si="89"/>
        <v>8078.1198300000005</v>
      </c>
      <c r="AS44" s="142">
        <f t="shared" si="89"/>
        <v>8078.1198300000005</v>
      </c>
      <c r="AT44" s="142">
        <f t="shared" si="89"/>
        <v>8078.1198300000005</v>
      </c>
      <c r="AU44" s="142">
        <f t="shared" si="89"/>
        <v>8078.1198300000005</v>
      </c>
      <c r="AV44" s="142">
        <f t="shared" si="89"/>
        <v>8078.1198300000005</v>
      </c>
      <c r="AW44" s="142">
        <f t="shared" si="89"/>
        <v>8078.1198300000005</v>
      </c>
      <c r="AX44" s="142">
        <f t="shared" si="89"/>
        <v>8078.1198300000005</v>
      </c>
      <c r="AY44" s="142">
        <f t="shared" si="89"/>
        <v>8078.1198300000005</v>
      </c>
      <c r="AZ44" s="142">
        <f t="shared" si="89"/>
        <v>8078.1198300000005</v>
      </c>
      <c r="BA44" s="142">
        <f t="shared" si="89"/>
        <v>8078.1198300000005</v>
      </c>
      <c r="BB44" s="142">
        <f t="shared" si="89"/>
        <v>8078.1198300000005</v>
      </c>
      <c r="BC44" s="142">
        <f t="shared" si="89"/>
        <v>8078.1198300000005</v>
      </c>
      <c r="BD44" s="142">
        <f t="shared" si="89"/>
        <v>8078.1198300000005</v>
      </c>
      <c r="BE44" s="142">
        <f t="shared" si="89"/>
        <v>8078.1198300000005</v>
      </c>
      <c r="BF44" s="142">
        <f t="shared" si="89"/>
        <v>8078.1198300000005</v>
      </c>
      <c r="BG44" s="142">
        <f t="shared" si="89"/>
        <v>8078.1198300000005</v>
      </c>
      <c r="BH44" s="142">
        <f t="shared" si="89"/>
        <v>8078.1198300000005</v>
      </c>
      <c r="BI44" s="142">
        <f t="shared" si="89"/>
        <v>8078.1198300000005</v>
      </c>
      <c r="BJ44" s="142">
        <f t="shared" si="89"/>
        <v>8078.1198300000005</v>
      </c>
      <c r="BK44" s="142">
        <f t="shared" si="89"/>
        <v>8078.1198300000005</v>
      </c>
      <c r="BL44" s="142">
        <f t="shared" si="89"/>
        <v>8078.1198300000005</v>
      </c>
      <c r="BM44" s="142">
        <f t="shared" si="89"/>
        <v>8078.1198300000005</v>
      </c>
      <c r="BN44" s="142">
        <f t="shared" si="89"/>
        <v>8078.1198300000005</v>
      </c>
      <c r="BO44" s="142">
        <f t="shared" si="89"/>
        <v>8078.1198300000005</v>
      </c>
      <c r="BP44" s="142">
        <f t="shared" si="89"/>
        <v>8078.1198300000005</v>
      </c>
      <c r="BQ44" s="142">
        <f t="shared" si="89"/>
        <v>8078.1198300000005</v>
      </c>
      <c r="BR44" s="142">
        <f t="shared" si="89"/>
        <v>8078.1198300000005</v>
      </c>
      <c r="BS44" s="142">
        <f t="shared" si="89"/>
        <v>8078.1198300000005</v>
      </c>
      <c r="BT44" s="142">
        <f t="shared" si="89"/>
        <v>8078.1198300000005</v>
      </c>
      <c r="BU44" s="142">
        <f t="shared" si="89"/>
        <v>8078.1198300000005</v>
      </c>
      <c r="BV44" s="142">
        <f t="shared" si="89"/>
        <v>8078.1198300000005</v>
      </c>
      <c r="BW44" s="142">
        <f t="shared" si="89"/>
        <v>8078.1198300000005</v>
      </c>
      <c r="BX44" s="142">
        <f t="shared" si="89"/>
        <v>8078.1198300000005</v>
      </c>
      <c r="BY44" s="142">
        <f t="shared" si="89"/>
        <v>8078.1198300000005</v>
      </c>
      <c r="BZ44" s="142">
        <f t="shared" si="89"/>
        <v>8078.1198300000005</v>
      </c>
      <c r="CA44" s="142">
        <f t="shared" si="88"/>
        <v>8078.1198300000005</v>
      </c>
      <c r="CB44" s="142">
        <f t="shared" si="88"/>
        <v>8078.1198300000005</v>
      </c>
      <c r="CC44" s="142">
        <f t="shared" si="88"/>
        <v>8078.1198300000005</v>
      </c>
      <c r="CD44" s="142">
        <f t="shared" si="88"/>
        <v>8078.1198300000005</v>
      </c>
      <c r="CE44" s="142">
        <f t="shared" si="88"/>
        <v>8078.1198300000005</v>
      </c>
    </row>
    <row r="45" spans="1:83" x14ac:dyDescent="0.15">
      <c r="A45" s="31"/>
      <c r="B45" s="31"/>
      <c r="C45" s="140" t="s">
        <v>398</v>
      </c>
      <c r="D45" s="150">
        <v>46935</v>
      </c>
      <c r="E45" s="31" t="s">
        <v>34</v>
      </c>
      <c r="F45" s="31" t="s">
        <v>375</v>
      </c>
      <c r="G45" s="141">
        <f>G44</f>
        <v>82499.94720000001</v>
      </c>
      <c r="H45" s="23">
        <f t="shared" si="74"/>
        <v>96937.43796000001</v>
      </c>
      <c r="I45" s="142" t="str">
        <f t="shared" si="87"/>
        <v/>
      </c>
      <c r="J45" s="142" t="str">
        <f t="shared" si="87"/>
        <v/>
      </c>
      <c r="K45" s="142" t="str">
        <f t="shared" si="87"/>
        <v/>
      </c>
      <c r="L45" s="142" t="str">
        <f t="shared" si="87"/>
        <v/>
      </c>
      <c r="M45" s="142" t="str">
        <f t="shared" si="87"/>
        <v/>
      </c>
      <c r="N45" s="142" t="str">
        <f t="shared" si="87"/>
        <v/>
      </c>
      <c r="O45" s="142" t="str">
        <f t="shared" si="89"/>
        <v/>
      </c>
      <c r="P45" s="142" t="str">
        <f t="shared" si="89"/>
        <v/>
      </c>
      <c r="Q45" s="142" t="str">
        <f t="shared" si="89"/>
        <v/>
      </c>
      <c r="R45" s="142" t="str">
        <f t="shared" si="89"/>
        <v/>
      </c>
      <c r="S45" s="142" t="str">
        <f t="shared" si="89"/>
        <v/>
      </c>
      <c r="T45" s="142" t="str">
        <f t="shared" si="89"/>
        <v/>
      </c>
      <c r="U45" s="142" t="str">
        <f t="shared" si="89"/>
        <v/>
      </c>
      <c r="V45" s="142" t="str">
        <f t="shared" si="89"/>
        <v/>
      </c>
      <c r="W45" s="142" t="str">
        <f t="shared" si="89"/>
        <v/>
      </c>
      <c r="X45" s="142" t="str">
        <f t="shared" si="89"/>
        <v/>
      </c>
      <c r="Y45" s="142" t="str">
        <f t="shared" si="89"/>
        <v/>
      </c>
      <c r="Z45" s="142" t="str">
        <f t="shared" si="89"/>
        <v/>
      </c>
      <c r="AA45" s="142" t="str">
        <f t="shared" si="89"/>
        <v/>
      </c>
      <c r="AB45" s="142" t="str">
        <f t="shared" si="89"/>
        <v/>
      </c>
      <c r="AC45" s="142" t="str">
        <f t="shared" si="89"/>
        <v/>
      </c>
      <c r="AD45" s="142" t="str">
        <f t="shared" si="89"/>
        <v/>
      </c>
      <c r="AE45" s="142" t="str">
        <f t="shared" si="89"/>
        <v/>
      </c>
      <c r="AF45" s="142" t="str">
        <f t="shared" si="89"/>
        <v/>
      </c>
      <c r="AG45" s="142" t="str">
        <f t="shared" si="89"/>
        <v/>
      </c>
      <c r="AH45" s="142" t="str">
        <f t="shared" si="89"/>
        <v/>
      </c>
      <c r="AI45" s="142" t="str">
        <f t="shared" si="89"/>
        <v/>
      </c>
      <c r="AJ45" s="142" t="str">
        <f t="shared" si="89"/>
        <v/>
      </c>
      <c r="AK45" s="142" t="str">
        <f t="shared" si="89"/>
        <v/>
      </c>
      <c r="AL45" s="142" t="str">
        <f t="shared" si="89"/>
        <v/>
      </c>
      <c r="AM45" s="142" t="str">
        <f t="shared" si="89"/>
        <v/>
      </c>
      <c r="AN45" s="142" t="str">
        <f t="shared" si="89"/>
        <v/>
      </c>
      <c r="AO45" s="142" t="str">
        <f t="shared" si="89"/>
        <v/>
      </c>
      <c r="AP45" s="142">
        <f t="shared" si="89"/>
        <v>8078.1198300000005</v>
      </c>
      <c r="AQ45" s="142">
        <f t="shared" si="89"/>
        <v>8078.1198300000005</v>
      </c>
      <c r="AR45" s="142">
        <f t="shared" si="89"/>
        <v>8078.1198300000005</v>
      </c>
      <c r="AS45" s="142">
        <f t="shared" si="89"/>
        <v>8078.1198300000005</v>
      </c>
      <c r="AT45" s="142">
        <f t="shared" si="89"/>
        <v>8078.1198300000005</v>
      </c>
      <c r="AU45" s="142">
        <f t="shared" si="89"/>
        <v>8078.1198300000005</v>
      </c>
      <c r="AV45" s="142">
        <f t="shared" si="89"/>
        <v>8078.1198300000005</v>
      </c>
      <c r="AW45" s="142">
        <f t="shared" si="89"/>
        <v>8078.1198300000005</v>
      </c>
      <c r="AX45" s="142">
        <f t="shared" si="89"/>
        <v>8078.1198300000005</v>
      </c>
      <c r="AY45" s="142">
        <f t="shared" si="89"/>
        <v>8078.1198300000005</v>
      </c>
      <c r="AZ45" s="142">
        <f t="shared" si="89"/>
        <v>8078.1198300000005</v>
      </c>
      <c r="BA45" s="142">
        <f t="shared" si="89"/>
        <v>8078.1198300000005</v>
      </c>
      <c r="BB45" s="142">
        <f t="shared" si="89"/>
        <v>8078.1198300000005</v>
      </c>
      <c r="BC45" s="142">
        <f t="shared" si="89"/>
        <v>8078.1198300000005</v>
      </c>
      <c r="BD45" s="142">
        <f t="shared" si="89"/>
        <v>8078.1198300000005</v>
      </c>
      <c r="BE45" s="142">
        <f t="shared" si="89"/>
        <v>8078.1198300000005</v>
      </c>
      <c r="BF45" s="142">
        <f t="shared" si="89"/>
        <v>8078.1198300000005</v>
      </c>
      <c r="BG45" s="142">
        <f t="shared" si="89"/>
        <v>8078.1198300000005</v>
      </c>
      <c r="BH45" s="142">
        <f t="shared" si="89"/>
        <v>8078.1198300000005</v>
      </c>
      <c r="BI45" s="142">
        <f t="shared" si="89"/>
        <v>8078.1198300000005</v>
      </c>
      <c r="BJ45" s="142">
        <f t="shared" si="89"/>
        <v>8078.1198300000005</v>
      </c>
      <c r="BK45" s="142">
        <f t="shared" si="89"/>
        <v>8078.1198300000005</v>
      </c>
      <c r="BL45" s="142">
        <f t="shared" si="89"/>
        <v>8078.1198300000005</v>
      </c>
      <c r="BM45" s="142">
        <f t="shared" si="89"/>
        <v>8078.1198300000005</v>
      </c>
      <c r="BN45" s="142">
        <f t="shared" si="89"/>
        <v>8078.1198300000005</v>
      </c>
      <c r="BO45" s="142">
        <f t="shared" si="89"/>
        <v>8078.1198300000005</v>
      </c>
      <c r="BP45" s="142">
        <f t="shared" si="89"/>
        <v>8078.1198300000005</v>
      </c>
      <c r="BQ45" s="142">
        <f t="shared" si="89"/>
        <v>8078.1198300000005</v>
      </c>
      <c r="BR45" s="142">
        <f t="shared" si="89"/>
        <v>8078.1198300000005</v>
      </c>
      <c r="BS45" s="142">
        <f t="shared" si="89"/>
        <v>8078.1198300000005</v>
      </c>
      <c r="BT45" s="142">
        <f t="shared" si="89"/>
        <v>8078.1198300000005</v>
      </c>
      <c r="BU45" s="142">
        <f t="shared" si="89"/>
        <v>8078.1198300000005</v>
      </c>
      <c r="BV45" s="142">
        <f t="shared" si="89"/>
        <v>8078.1198300000005</v>
      </c>
      <c r="BW45" s="142">
        <f t="shared" si="89"/>
        <v>8078.1198300000005</v>
      </c>
      <c r="BX45" s="142">
        <f t="shared" si="89"/>
        <v>8078.1198300000005</v>
      </c>
      <c r="BY45" s="142">
        <f t="shared" si="89"/>
        <v>8078.1198300000005</v>
      </c>
      <c r="BZ45" s="142">
        <f t="shared" si="89"/>
        <v>8078.1198300000005</v>
      </c>
      <c r="CA45" s="142">
        <f t="shared" si="88"/>
        <v>8078.1198300000005</v>
      </c>
      <c r="CB45" s="142">
        <f t="shared" si="88"/>
        <v>8078.1198300000005</v>
      </c>
      <c r="CC45" s="142">
        <f t="shared" si="88"/>
        <v>8078.1198300000005</v>
      </c>
      <c r="CD45" s="142">
        <f t="shared" si="88"/>
        <v>8078.1198300000005</v>
      </c>
      <c r="CE45" s="142">
        <f t="shared" si="88"/>
        <v>8078.1198300000005</v>
      </c>
    </row>
    <row r="46" spans="1:83" x14ac:dyDescent="0.15">
      <c r="A46" s="31"/>
      <c r="B46" s="31"/>
      <c r="C46" s="31" t="s">
        <v>817</v>
      </c>
      <c r="D46" s="273">
        <v>47119</v>
      </c>
      <c r="E46" s="31" t="s">
        <v>34</v>
      </c>
      <c r="F46" s="31" t="s">
        <v>375</v>
      </c>
      <c r="G46" s="141">
        <f>G45</f>
        <v>82499.94720000001</v>
      </c>
      <c r="H46" s="23">
        <f t="shared" ref="H46:H48" si="90">G46*(1+$H$3)</f>
        <v>96937.43796000001</v>
      </c>
      <c r="I46" s="142" t="str">
        <f t="shared" si="87"/>
        <v/>
      </c>
      <c r="J46" s="142" t="str">
        <f t="shared" si="87"/>
        <v/>
      </c>
      <c r="K46" s="142" t="str">
        <f t="shared" si="87"/>
        <v/>
      </c>
      <c r="L46" s="142" t="str">
        <f t="shared" si="87"/>
        <v/>
      </c>
      <c r="M46" s="142" t="str">
        <f t="shared" ref="M46" si="91">IF($D46&lt;M$7,$H46/12*$O$1^DATEDIF(DATE(2025, 4,1),M$7,"y"),"")</f>
        <v/>
      </c>
      <c r="N46" s="142" t="str">
        <f t="shared" si="87"/>
        <v/>
      </c>
      <c r="O46" s="142" t="str">
        <f t="shared" si="89"/>
        <v/>
      </c>
      <c r="P46" s="142" t="str">
        <f t="shared" si="89"/>
        <v/>
      </c>
      <c r="Q46" s="142" t="str">
        <f t="shared" si="89"/>
        <v/>
      </c>
      <c r="R46" s="142" t="str">
        <f t="shared" si="89"/>
        <v/>
      </c>
      <c r="S46" s="142" t="str">
        <f t="shared" si="89"/>
        <v/>
      </c>
      <c r="T46" s="142" t="str">
        <f t="shared" si="89"/>
        <v/>
      </c>
      <c r="U46" s="142" t="str">
        <f t="shared" si="89"/>
        <v/>
      </c>
      <c r="V46" s="142" t="str">
        <f t="shared" si="89"/>
        <v/>
      </c>
      <c r="W46" s="142" t="str">
        <f t="shared" si="89"/>
        <v/>
      </c>
      <c r="X46" s="142" t="str">
        <f t="shared" si="89"/>
        <v/>
      </c>
      <c r="Y46" s="142" t="str">
        <f t="shared" si="89"/>
        <v/>
      </c>
      <c r="Z46" s="142" t="str">
        <f t="shared" si="89"/>
        <v/>
      </c>
      <c r="AA46" s="142" t="str">
        <f t="shared" si="89"/>
        <v/>
      </c>
      <c r="AB46" s="142" t="str">
        <f t="shared" si="89"/>
        <v/>
      </c>
      <c r="AC46" s="142" t="str">
        <f t="shared" si="89"/>
        <v/>
      </c>
      <c r="AD46" s="142" t="str">
        <f t="shared" si="89"/>
        <v/>
      </c>
      <c r="AE46" s="142" t="str">
        <f t="shared" si="89"/>
        <v/>
      </c>
      <c r="AF46" s="142" t="str">
        <f t="shared" si="89"/>
        <v/>
      </c>
      <c r="AG46" s="142" t="str">
        <f t="shared" si="89"/>
        <v/>
      </c>
      <c r="AH46" s="142" t="str">
        <f t="shared" si="89"/>
        <v/>
      </c>
      <c r="AI46" s="142" t="str">
        <f t="shared" si="89"/>
        <v/>
      </c>
      <c r="AJ46" s="142" t="str">
        <f t="shared" si="89"/>
        <v/>
      </c>
      <c r="AK46" s="142" t="str">
        <f t="shared" si="89"/>
        <v/>
      </c>
      <c r="AL46" s="142" t="str">
        <f t="shared" si="89"/>
        <v/>
      </c>
      <c r="AM46" s="142" t="str">
        <f t="shared" si="89"/>
        <v/>
      </c>
      <c r="AN46" s="142" t="str">
        <f t="shared" si="89"/>
        <v/>
      </c>
      <c r="AO46" s="142" t="str">
        <f t="shared" si="89"/>
        <v/>
      </c>
      <c r="AP46" s="142" t="str">
        <f t="shared" si="89"/>
        <v/>
      </c>
      <c r="AQ46" s="142" t="str">
        <f t="shared" si="89"/>
        <v/>
      </c>
      <c r="AR46" s="142" t="str">
        <f t="shared" si="89"/>
        <v/>
      </c>
      <c r="AS46" s="142" t="str">
        <f t="shared" si="89"/>
        <v/>
      </c>
      <c r="AT46" s="142" t="str">
        <f t="shared" si="89"/>
        <v/>
      </c>
      <c r="AU46" s="142" t="str">
        <f t="shared" si="89"/>
        <v/>
      </c>
      <c r="AV46" s="142">
        <f t="shared" si="89"/>
        <v>8078.1198300000005</v>
      </c>
      <c r="AW46" s="142">
        <f t="shared" si="89"/>
        <v>8078.1198300000005</v>
      </c>
      <c r="AX46" s="142">
        <f t="shared" si="89"/>
        <v>8078.1198300000005</v>
      </c>
      <c r="AY46" s="142">
        <f t="shared" si="89"/>
        <v>8078.1198300000005</v>
      </c>
      <c r="AZ46" s="142">
        <f t="shared" si="89"/>
        <v>8078.1198300000005</v>
      </c>
      <c r="BA46" s="142">
        <f t="shared" si="89"/>
        <v>8078.1198300000005</v>
      </c>
      <c r="BB46" s="142">
        <f t="shared" si="89"/>
        <v>8078.1198300000005</v>
      </c>
      <c r="BC46" s="142">
        <f t="shared" si="89"/>
        <v>8078.1198300000005</v>
      </c>
      <c r="BD46" s="142">
        <f t="shared" si="89"/>
        <v>8078.1198300000005</v>
      </c>
      <c r="BE46" s="142">
        <f t="shared" si="89"/>
        <v>8078.1198300000005</v>
      </c>
      <c r="BF46" s="142">
        <f t="shared" si="89"/>
        <v>8078.1198300000005</v>
      </c>
      <c r="BG46" s="142">
        <f t="shared" si="89"/>
        <v>8078.1198300000005</v>
      </c>
      <c r="BH46" s="142">
        <f t="shared" si="89"/>
        <v>8078.1198300000005</v>
      </c>
      <c r="BI46" s="142">
        <f t="shared" si="89"/>
        <v>8078.1198300000005</v>
      </c>
      <c r="BJ46" s="142">
        <f t="shared" si="89"/>
        <v>8078.1198300000005</v>
      </c>
      <c r="BK46" s="142">
        <f t="shared" si="89"/>
        <v>8078.1198300000005</v>
      </c>
      <c r="BL46" s="142">
        <f t="shared" si="89"/>
        <v>8078.1198300000005</v>
      </c>
      <c r="BM46" s="142">
        <f t="shared" si="89"/>
        <v>8078.1198300000005</v>
      </c>
      <c r="BN46" s="142">
        <f t="shared" si="89"/>
        <v>8078.1198300000005</v>
      </c>
      <c r="BO46" s="142">
        <f t="shared" si="89"/>
        <v>8078.1198300000005</v>
      </c>
      <c r="BP46" s="142">
        <f t="shared" si="89"/>
        <v>8078.1198300000005</v>
      </c>
      <c r="BQ46" s="142">
        <f t="shared" si="89"/>
        <v>8078.1198300000005</v>
      </c>
      <c r="BR46" s="142">
        <f t="shared" si="89"/>
        <v>8078.1198300000005</v>
      </c>
      <c r="BS46" s="142">
        <f t="shared" si="89"/>
        <v>8078.1198300000005</v>
      </c>
      <c r="BT46" s="142">
        <f t="shared" si="89"/>
        <v>8078.1198300000005</v>
      </c>
      <c r="BU46" s="142">
        <f t="shared" si="89"/>
        <v>8078.1198300000005</v>
      </c>
      <c r="BV46" s="142">
        <f t="shared" si="89"/>
        <v>8078.1198300000005</v>
      </c>
      <c r="BW46" s="142">
        <f t="shared" si="89"/>
        <v>8078.1198300000005</v>
      </c>
      <c r="BX46" s="142">
        <f t="shared" si="89"/>
        <v>8078.1198300000005</v>
      </c>
      <c r="BY46" s="142">
        <f t="shared" si="89"/>
        <v>8078.1198300000005</v>
      </c>
      <c r="BZ46" s="142">
        <f t="shared" si="89"/>
        <v>8078.1198300000005</v>
      </c>
      <c r="CA46" s="142">
        <f t="shared" si="88"/>
        <v>8078.1198300000005</v>
      </c>
      <c r="CB46" s="142">
        <f t="shared" si="88"/>
        <v>8078.1198300000005</v>
      </c>
      <c r="CC46" s="142">
        <f t="shared" si="88"/>
        <v>8078.1198300000005</v>
      </c>
      <c r="CD46" s="142">
        <f t="shared" si="88"/>
        <v>8078.1198300000005</v>
      </c>
      <c r="CE46" s="142">
        <f t="shared" si="88"/>
        <v>8078.1198300000005</v>
      </c>
    </row>
    <row r="47" spans="1:83" x14ac:dyDescent="0.15">
      <c r="A47" s="140"/>
      <c r="B47" s="140"/>
      <c r="C47" s="31" t="s">
        <v>817</v>
      </c>
      <c r="D47" s="150">
        <v>47300</v>
      </c>
      <c r="E47" s="31" t="s">
        <v>34</v>
      </c>
      <c r="F47" s="31" t="s">
        <v>375</v>
      </c>
      <c r="G47" s="141"/>
      <c r="H47" s="23">
        <f t="shared" si="90"/>
        <v>0</v>
      </c>
      <c r="I47" s="142" t="str">
        <f t="shared" ref="I47:BS50" si="92">IF($D47&lt;I$7,$H47/12*$O$1^DATEDIF(DATE(2025, 4,1),I$7,"y"),"")</f>
        <v/>
      </c>
      <c r="J47" s="142" t="str">
        <f t="shared" si="92"/>
        <v/>
      </c>
      <c r="K47" s="142" t="str">
        <f t="shared" si="92"/>
        <v/>
      </c>
      <c r="L47" s="142" t="str">
        <f t="shared" si="92"/>
        <v/>
      </c>
      <c r="M47" s="142" t="str">
        <f t="shared" si="92"/>
        <v/>
      </c>
      <c r="N47" s="142" t="str">
        <f t="shared" si="87"/>
        <v/>
      </c>
      <c r="O47" s="142" t="str">
        <f t="shared" si="89"/>
        <v/>
      </c>
      <c r="P47" s="142" t="str">
        <f t="shared" si="89"/>
        <v/>
      </c>
      <c r="Q47" s="142" t="str">
        <f t="shared" si="89"/>
        <v/>
      </c>
      <c r="R47" s="142" t="str">
        <f t="shared" si="89"/>
        <v/>
      </c>
      <c r="S47" s="142" t="str">
        <f t="shared" si="89"/>
        <v/>
      </c>
      <c r="T47" s="142" t="str">
        <f t="shared" si="89"/>
        <v/>
      </c>
      <c r="U47" s="142" t="str">
        <f t="shared" si="89"/>
        <v/>
      </c>
      <c r="V47" s="142" t="str">
        <f t="shared" si="89"/>
        <v/>
      </c>
      <c r="W47" s="142" t="str">
        <f t="shared" si="89"/>
        <v/>
      </c>
      <c r="X47" s="142" t="str">
        <f t="shared" si="89"/>
        <v/>
      </c>
      <c r="Y47" s="142" t="str">
        <f t="shared" si="89"/>
        <v/>
      </c>
      <c r="Z47" s="142" t="str">
        <f t="shared" si="89"/>
        <v/>
      </c>
      <c r="AA47" s="142" t="str">
        <f t="shared" si="89"/>
        <v/>
      </c>
      <c r="AB47" s="142" t="str">
        <f t="shared" si="89"/>
        <v/>
      </c>
      <c r="AC47" s="142" t="str">
        <f t="shared" si="89"/>
        <v/>
      </c>
      <c r="AD47" s="142" t="str">
        <f t="shared" si="89"/>
        <v/>
      </c>
      <c r="AE47" s="142" t="str">
        <f t="shared" si="89"/>
        <v/>
      </c>
      <c r="AF47" s="142" t="str">
        <f t="shared" si="89"/>
        <v/>
      </c>
      <c r="AG47" s="142" t="str">
        <f t="shared" si="89"/>
        <v/>
      </c>
      <c r="AH47" s="142" t="str">
        <f t="shared" si="89"/>
        <v/>
      </c>
      <c r="AI47" s="142" t="str">
        <f t="shared" si="89"/>
        <v/>
      </c>
      <c r="AJ47" s="142" t="str">
        <f t="shared" si="89"/>
        <v/>
      </c>
      <c r="AK47" s="142" t="str">
        <f t="shared" si="89"/>
        <v/>
      </c>
      <c r="AL47" s="142" t="str">
        <f t="shared" si="89"/>
        <v/>
      </c>
      <c r="AM47" s="142" t="str">
        <f t="shared" si="89"/>
        <v/>
      </c>
      <c r="AN47" s="142" t="str">
        <f t="shared" si="89"/>
        <v/>
      </c>
      <c r="AO47" s="142" t="str">
        <f t="shared" si="89"/>
        <v/>
      </c>
      <c r="AP47" s="142" t="str">
        <f t="shared" si="89"/>
        <v/>
      </c>
      <c r="AQ47" s="142" t="str">
        <f t="shared" si="89"/>
        <v/>
      </c>
      <c r="AR47" s="142" t="str">
        <f t="shared" si="89"/>
        <v/>
      </c>
      <c r="AS47" s="142" t="str">
        <f t="shared" si="89"/>
        <v/>
      </c>
      <c r="AT47" s="142" t="str">
        <f t="shared" si="89"/>
        <v/>
      </c>
      <c r="AU47" s="142" t="str">
        <f t="shared" si="89"/>
        <v/>
      </c>
      <c r="AV47" s="142" t="str">
        <f t="shared" si="89"/>
        <v/>
      </c>
      <c r="AW47" s="142" t="str">
        <f t="shared" si="89"/>
        <v/>
      </c>
      <c r="AX47" s="142" t="str">
        <f t="shared" si="89"/>
        <v/>
      </c>
      <c r="AY47" s="142" t="str">
        <f t="shared" si="89"/>
        <v/>
      </c>
      <c r="AZ47" s="142" t="str">
        <f t="shared" si="89"/>
        <v/>
      </c>
      <c r="BA47" s="142" t="str">
        <f t="shared" si="89"/>
        <v/>
      </c>
      <c r="BB47" s="142">
        <f t="shared" si="89"/>
        <v>0</v>
      </c>
      <c r="BC47" s="142">
        <f t="shared" si="89"/>
        <v>0</v>
      </c>
      <c r="BD47" s="142">
        <f t="shared" si="89"/>
        <v>0</v>
      </c>
      <c r="BE47" s="142">
        <f t="shared" si="89"/>
        <v>0</v>
      </c>
      <c r="BF47" s="142">
        <f t="shared" si="89"/>
        <v>0</v>
      </c>
      <c r="BG47" s="142">
        <f t="shared" si="89"/>
        <v>0</v>
      </c>
      <c r="BH47" s="142">
        <f t="shared" si="89"/>
        <v>0</v>
      </c>
      <c r="BI47" s="142">
        <f t="shared" si="89"/>
        <v>0</v>
      </c>
      <c r="BJ47" s="142">
        <f t="shared" si="89"/>
        <v>0</v>
      </c>
      <c r="BK47" s="142">
        <f t="shared" si="89"/>
        <v>0</v>
      </c>
      <c r="BL47" s="142">
        <f t="shared" si="89"/>
        <v>0</v>
      </c>
      <c r="BM47" s="142">
        <f t="shared" si="89"/>
        <v>0</v>
      </c>
      <c r="BN47" s="142">
        <f t="shared" si="89"/>
        <v>0</v>
      </c>
      <c r="BO47" s="142">
        <f t="shared" si="89"/>
        <v>0</v>
      </c>
      <c r="BP47" s="142">
        <f t="shared" si="89"/>
        <v>0</v>
      </c>
      <c r="BQ47" s="142">
        <f t="shared" si="89"/>
        <v>0</v>
      </c>
      <c r="BR47" s="142">
        <f t="shared" si="89"/>
        <v>0</v>
      </c>
      <c r="BS47" s="142">
        <f t="shared" si="89"/>
        <v>0</v>
      </c>
      <c r="BT47" s="142">
        <f t="shared" si="89"/>
        <v>0</v>
      </c>
      <c r="BU47" s="142">
        <f t="shared" si="89"/>
        <v>0</v>
      </c>
      <c r="BV47" s="142">
        <f t="shared" si="89"/>
        <v>0</v>
      </c>
      <c r="BW47" s="142">
        <f t="shared" si="89"/>
        <v>0</v>
      </c>
      <c r="BX47" s="142">
        <f t="shared" si="89"/>
        <v>0</v>
      </c>
      <c r="BY47" s="142">
        <f t="shared" si="89"/>
        <v>0</v>
      </c>
      <c r="BZ47" s="142">
        <f t="shared" ref="BZ47:CE49" si="93">IF($D47&lt;BZ$7,$H47/12*$O$1^DATEDIF(DATE(2025, 4,1),BZ$7,"y"),"")</f>
        <v>0</v>
      </c>
      <c r="CA47" s="142">
        <f t="shared" si="93"/>
        <v>0</v>
      </c>
      <c r="CB47" s="142">
        <f t="shared" si="93"/>
        <v>0</v>
      </c>
      <c r="CC47" s="142">
        <f t="shared" si="93"/>
        <v>0</v>
      </c>
      <c r="CD47" s="142">
        <f t="shared" si="93"/>
        <v>0</v>
      </c>
      <c r="CE47" s="142">
        <f t="shared" si="93"/>
        <v>0</v>
      </c>
    </row>
    <row r="48" spans="1:83" x14ac:dyDescent="0.15">
      <c r="A48" s="140"/>
      <c r="B48" s="140"/>
      <c r="C48" s="31" t="s">
        <v>817</v>
      </c>
      <c r="D48" s="150">
        <v>47484</v>
      </c>
      <c r="E48" s="31" t="s">
        <v>34</v>
      </c>
      <c r="F48" s="31" t="s">
        <v>375</v>
      </c>
      <c r="G48" s="141"/>
      <c r="H48" s="23">
        <f t="shared" si="90"/>
        <v>0</v>
      </c>
      <c r="I48" s="142" t="str">
        <f t="shared" si="92"/>
        <v/>
      </c>
      <c r="J48" s="142" t="str">
        <f t="shared" si="92"/>
        <v/>
      </c>
      <c r="K48" s="142" t="str">
        <f t="shared" si="92"/>
        <v/>
      </c>
      <c r="L48" s="142" t="str">
        <f t="shared" si="92"/>
        <v/>
      </c>
      <c r="M48" s="142" t="str">
        <f t="shared" si="92"/>
        <v/>
      </c>
      <c r="N48" s="142" t="str">
        <f t="shared" si="87"/>
        <v/>
      </c>
      <c r="O48" s="142" t="str">
        <f t="shared" ref="O48:BZ49" si="94">IF($D48&lt;O$7,$H48/12*$O$1^DATEDIF(DATE(2025, 4,1),O$7,"y"),"")</f>
        <v/>
      </c>
      <c r="P48" s="142" t="str">
        <f t="shared" si="94"/>
        <v/>
      </c>
      <c r="Q48" s="142" t="str">
        <f t="shared" si="94"/>
        <v/>
      </c>
      <c r="R48" s="142" t="str">
        <f t="shared" si="94"/>
        <v/>
      </c>
      <c r="S48" s="142" t="str">
        <f t="shared" si="94"/>
        <v/>
      </c>
      <c r="T48" s="142" t="str">
        <f t="shared" si="94"/>
        <v/>
      </c>
      <c r="U48" s="142" t="str">
        <f t="shared" si="94"/>
        <v/>
      </c>
      <c r="V48" s="142" t="str">
        <f t="shared" si="94"/>
        <v/>
      </c>
      <c r="W48" s="142" t="str">
        <f t="shared" si="94"/>
        <v/>
      </c>
      <c r="X48" s="142" t="str">
        <f t="shared" si="94"/>
        <v/>
      </c>
      <c r="Y48" s="142" t="str">
        <f t="shared" si="94"/>
        <v/>
      </c>
      <c r="Z48" s="142" t="str">
        <f t="shared" si="94"/>
        <v/>
      </c>
      <c r="AA48" s="142" t="str">
        <f t="shared" si="94"/>
        <v/>
      </c>
      <c r="AB48" s="142" t="str">
        <f t="shared" si="94"/>
        <v/>
      </c>
      <c r="AC48" s="142" t="str">
        <f t="shared" si="94"/>
        <v/>
      </c>
      <c r="AD48" s="142" t="str">
        <f t="shared" si="94"/>
        <v/>
      </c>
      <c r="AE48" s="142" t="str">
        <f t="shared" si="94"/>
        <v/>
      </c>
      <c r="AF48" s="142" t="str">
        <f t="shared" si="94"/>
        <v/>
      </c>
      <c r="AG48" s="142" t="str">
        <f t="shared" si="94"/>
        <v/>
      </c>
      <c r="AH48" s="142" t="str">
        <f t="shared" si="94"/>
        <v/>
      </c>
      <c r="AI48" s="142" t="str">
        <f t="shared" si="94"/>
        <v/>
      </c>
      <c r="AJ48" s="142" t="str">
        <f t="shared" si="94"/>
        <v/>
      </c>
      <c r="AK48" s="142" t="str">
        <f t="shared" si="94"/>
        <v/>
      </c>
      <c r="AL48" s="142" t="str">
        <f t="shared" si="94"/>
        <v/>
      </c>
      <c r="AM48" s="142" t="str">
        <f t="shared" si="94"/>
        <v/>
      </c>
      <c r="AN48" s="142" t="str">
        <f t="shared" si="94"/>
        <v/>
      </c>
      <c r="AO48" s="142" t="str">
        <f t="shared" si="94"/>
        <v/>
      </c>
      <c r="AP48" s="142" t="str">
        <f t="shared" si="94"/>
        <v/>
      </c>
      <c r="AQ48" s="142" t="str">
        <f t="shared" si="94"/>
        <v/>
      </c>
      <c r="AR48" s="142" t="str">
        <f t="shared" si="94"/>
        <v/>
      </c>
      <c r="AS48" s="142" t="str">
        <f t="shared" si="94"/>
        <v/>
      </c>
      <c r="AT48" s="142" t="str">
        <f t="shared" si="94"/>
        <v/>
      </c>
      <c r="AU48" s="142" t="str">
        <f t="shared" si="94"/>
        <v/>
      </c>
      <c r="AV48" s="142" t="str">
        <f t="shared" si="94"/>
        <v/>
      </c>
      <c r="AW48" s="142" t="str">
        <f t="shared" si="94"/>
        <v/>
      </c>
      <c r="AX48" s="142" t="str">
        <f t="shared" si="94"/>
        <v/>
      </c>
      <c r="AY48" s="142" t="str">
        <f t="shared" si="94"/>
        <v/>
      </c>
      <c r="AZ48" s="142" t="str">
        <f t="shared" si="94"/>
        <v/>
      </c>
      <c r="BA48" s="142" t="str">
        <f t="shared" si="94"/>
        <v/>
      </c>
      <c r="BB48" s="142" t="str">
        <f t="shared" si="94"/>
        <v/>
      </c>
      <c r="BC48" s="142" t="str">
        <f t="shared" si="94"/>
        <v/>
      </c>
      <c r="BD48" s="142" t="str">
        <f t="shared" si="94"/>
        <v/>
      </c>
      <c r="BE48" s="142" t="str">
        <f t="shared" si="94"/>
        <v/>
      </c>
      <c r="BF48" s="142" t="str">
        <f t="shared" si="94"/>
        <v/>
      </c>
      <c r="BG48" s="142" t="str">
        <f t="shared" si="94"/>
        <v/>
      </c>
      <c r="BH48" s="142">
        <f t="shared" si="94"/>
        <v>0</v>
      </c>
      <c r="BI48" s="142">
        <f t="shared" si="94"/>
        <v>0</v>
      </c>
      <c r="BJ48" s="142">
        <f t="shared" si="94"/>
        <v>0</v>
      </c>
      <c r="BK48" s="142">
        <f t="shared" si="94"/>
        <v>0</v>
      </c>
      <c r="BL48" s="142">
        <f t="shared" si="94"/>
        <v>0</v>
      </c>
      <c r="BM48" s="142">
        <f t="shared" si="94"/>
        <v>0</v>
      </c>
      <c r="BN48" s="142">
        <f t="shared" si="94"/>
        <v>0</v>
      </c>
      <c r="BO48" s="142">
        <f t="shared" si="94"/>
        <v>0</v>
      </c>
      <c r="BP48" s="142">
        <f t="shared" si="94"/>
        <v>0</v>
      </c>
      <c r="BQ48" s="142">
        <f t="shared" si="94"/>
        <v>0</v>
      </c>
      <c r="BR48" s="142">
        <f t="shared" si="94"/>
        <v>0</v>
      </c>
      <c r="BS48" s="142">
        <f t="shared" si="94"/>
        <v>0</v>
      </c>
      <c r="BT48" s="142">
        <f t="shared" si="94"/>
        <v>0</v>
      </c>
      <c r="BU48" s="142">
        <f t="shared" si="94"/>
        <v>0</v>
      </c>
      <c r="BV48" s="142">
        <f t="shared" si="94"/>
        <v>0</v>
      </c>
      <c r="BW48" s="142">
        <f t="shared" si="94"/>
        <v>0</v>
      </c>
      <c r="BX48" s="142">
        <f t="shared" si="94"/>
        <v>0</v>
      </c>
      <c r="BY48" s="142">
        <f t="shared" si="94"/>
        <v>0</v>
      </c>
      <c r="BZ48" s="142">
        <f t="shared" si="94"/>
        <v>0</v>
      </c>
      <c r="CA48" s="142">
        <f t="shared" si="93"/>
        <v>0</v>
      </c>
      <c r="CB48" s="142">
        <f t="shared" si="93"/>
        <v>0</v>
      </c>
      <c r="CC48" s="142">
        <f t="shared" si="93"/>
        <v>0</v>
      </c>
      <c r="CD48" s="142">
        <f t="shared" si="93"/>
        <v>0</v>
      </c>
      <c r="CE48" s="142">
        <f t="shared" si="93"/>
        <v>0</v>
      </c>
    </row>
    <row r="49" spans="1:83" x14ac:dyDescent="0.15">
      <c r="A49" s="140"/>
      <c r="B49" s="140"/>
      <c r="C49" s="31" t="s">
        <v>817</v>
      </c>
      <c r="D49" s="150">
        <v>47484</v>
      </c>
      <c r="E49" s="31" t="s">
        <v>34</v>
      </c>
      <c r="F49" s="31" t="s">
        <v>375</v>
      </c>
      <c r="G49" s="141"/>
      <c r="H49" s="23">
        <f t="shared" ref="H49" si="95">G49*(1+$H$3)</f>
        <v>0</v>
      </c>
      <c r="I49" s="142" t="str">
        <f t="shared" si="92"/>
        <v/>
      </c>
      <c r="J49" s="142" t="str">
        <f t="shared" si="92"/>
        <v/>
      </c>
      <c r="K49" s="142" t="str">
        <f t="shared" ref="K49:M49" si="96">IF($D49&lt;K$7,$H49/12*$O$1^DATEDIF(DATE(2025, 4,1),K$7,"y"),"")</f>
        <v/>
      </c>
      <c r="L49" s="142" t="str">
        <f t="shared" si="96"/>
        <v/>
      </c>
      <c r="M49" s="142" t="str">
        <f t="shared" si="96"/>
        <v/>
      </c>
      <c r="N49" s="142" t="str">
        <f t="shared" si="87"/>
        <v/>
      </c>
      <c r="O49" s="142" t="str">
        <f t="shared" si="94"/>
        <v/>
      </c>
      <c r="P49" s="142" t="str">
        <f t="shared" si="94"/>
        <v/>
      </c>
      <c r="Q49" s="142" t="str">
        <f t="shared" si="94"/>
        <v/>
      </c>
      <c r="R49" s="142" t="str">
        <f t="shared" si="94"/>
        <v/>
      </c>
      <c r="S49" s="142" t="str">
        <f t="shared" si="94"/>
        <v/>
      </c>
      <c r="T49" s="142" t="str">
        <f t="shared" si="94"/>
        <v/>
      </c>
      <c r="U49" s="142" t="str">
        <f t="shared" si="94"/>
        <v/>
      </c>
      <c r="V49" s="142" t="str">
        <f t="shared" si="94"/>
        <v/>
      </c>
      <c r="W49" s="142" t="str">
        <f t="shared" si="94"/>
        <v/>
      </c>
      <c r="X49" s="142" t="str">
        <f t="shared" si="94"/>
        <v/>
      </c>
      <c r="Y49" s="142" t="str">
        <f t="shared" si="94"/>
        <v/>
      </c>
      <c r="Z49" s="142" t="str">
        <f t="shared" si="94"/>
        <v/>
      </c>
      <c r="AA49" s="142" t="str">
        <f t="shared" si="94"/>
        <v/>
      </c>
      <c r="AB49" s="142" t="str">
        <f t="shared" si="94"/>
        <v/>
      </c>
      <c r="AC49" s="142" t="str">
        <f t="shared" si="94"/>
        <v/>
      </c>
      <c r="AD49" s="142" t="str">
        <f t="shared" si="94"/>
        <v/>
      </c>
      <c r="AE49" s="142" t="str">
        <f t="shared" si="94"/>
        <v/>
      </c>
      <c r="AF49" s="142" t="str">
        <f t="shared" si="94"/>
        <v/>
      </c>
      <c r="AG49" s="142" t="str">
        <f t="shared" si="94"/>
        <v/>
      </c>
      <c r="AH49" s="142" t="str">
        <f t="shared" si="94"/>
        <v/>
      </c>
      <c r="AI49" s="142" t="str">
        <f t="shared" si="94"/>
        <v/>
      </c>
      <c r="AJ49" s="142" t="str">
        <f t="shared" si="94"/>
        <v/>
      </c>
      <c r="AK49" s="142" t="str">
        <f t="shared" si="94"/>
        <v/>
      </c>
      <c r="AL49" s="142" t="str">
        <f t="shared" si="94"/>
        <v/>
      </c>
      <c r="AM49" s="142" t="str">
        <f t="shared" si="94"/>
        <v/>
      </c>
      <c r="AN49" s="142" t="str">
        <f t="shared" si="94"/>
        <v/>
      </c>
      <c r="AO49" s="142" t="str">
        <f t="shared" si="94"/>
        <v/>
      </c>
      <c r="AP49" s="142" t="str">
        <f t="shared" si="94"/>
        <v/>
      </c>
      <c r="AQ49" s="142" t="str">
        <f t="shared" si="94"/>
        <v/>
      </c>
      <c r="AR49" s="142" t="str">
        <f t="shared" si="94"/>
        <v/>
      </c>
      <c r="AS49" s="142" t="str">
        <f t="shared" si="94"/>
        <v/>
      </c>
      <c r="AT49" s="142" t="str">
        <f t="shared" si="94"/>
        <v/>
      </c>
      <c r="AU49" s="142" t="str">
        <f t="shared" si="94"/>
        <v/>
      </c>
      <c r="AV49" s="142" t="str">
        <f t="shared" si="94"/>
        <v/>
      </c>
      <c r="AW49" s="142" t="str">
        <f t="shared" si="94"/>
        <v/>
      </c>
      <c r="AX49" s="142" t="str">
        <f t="shared" si="94"/>
        <v/>
      </c>
      <c r="AY49" s="142" t="str">
        <f t="shared" si="94"/>
        <v/>
      </c>
      <c r="AZ49" s="142" t="str">
        <f t="shared" si="94"/>
        <v/>
      </c>
      <c r="BA49" s="142" t="str">
        <f t="shared" si="94"/>
        <v/>
      </c>
      <c r="BB49" s="142" t="str">
        <f t="shared" si="94"/>
        <v/>
      </c>
      <c r="BC49" s="142" t="str">
        <f t="shared" si="94"/>
        <v/>
      </c>
      <c r="BD49" s="142" t="str">
        <f t="shared" si="94"/>
        <v/>
      </c>
      <c r="BE49" s="142" t="str">
        <f t="shared" si="94"/>
        <v/>
      </c>
      <c r="BF49" s="142" t="str">
        <f t="shared" si="94"/>
        <v/>
      </c>
      <c r="BG49" s="142" t="str">
        <f t="shared" si="94"/>
        <v/>
      </c>
      <c r="BH49" s="142">
        <f t="shared" si="94"/>
        <v>0</v>
      </c>
      <c r="BI49" s="142">
        <f t="shared" si="94"/>
        <v>0</v>
      </c>
      <c r="BJ49" s="142">
        <f t="shared" si="94"/>
        <v>0</v>
      </c>
      <c r="BK49" s="142">
        <f t="shared" si="94"/>
        <v>0</v>
      </c>
      <c r="BL49" s="142">
        <f t="shared" si="94"/>
        <v>0</v>
      </c>
      <c r="BM49" s="142">
        <f t="shared" si="94"/>
        <v>0</v>
      </c>
      <c r="BN49" s="142">
        <f t="shared" si="94"/>
        <v>0</v>
      </c>
      <c r="BO49" s="142">
        <f t="shared" si="94"/>
        <v>0</v>
      </c>
      <c r="BP49" s="142">
        <f t="shared" si="94"/>
        <v>0</v>
      </c>
      <c r="BQ49" s="142">
        <f t="shared" si="94"/>
        <v>0</v>
      </c>
      <c r="BR49" s="142">
        <f t="shared" si="94"/>
        <v>0</v>
      </c>
      <c r="BS49" s="142">
        <f t="shared" si="94"/>
        <v>0</v>
      </c>
      <c r="BT49" s="142">
        <f t="shared" si="94"/>
        <v>0</v>
      </c>
      <c r="BU49" s="142">
        <f t="shared" si="94"/>
        <v>0</v>
      </c>
      <c r="BV49" s="142">
        <f t="shared" si="94"/>
        <v>0</v>
      </c>
      <c r="BW49" s="142">
        <f t="shared" si="94"/>
        <v>0</v>
      </c>
      <c r="BX49" s="142">
        <f t="shared" si="94"/>
        <v>0</v>
      </c>
      <c r="BY49" s="142">
        <f t="shared" si="94"/>
        <v>0</v>
      </c>
      <c r="BZ49" s="142">
        <f t="shared" si="94"/>
        <v>0</v>
      </c>
      <c r="CA49" s="142">
        <f t="shared" si="93"/>
        <v>0</v>
      </c>
      <c r="CB49" s="142">
        <f t="shared" si="93"/>
        <v>0</v>
      </c>
      <c r="CC49" s="142">
        <f t="shared" si="93"/>
        <v>0</v>
      </c>
      <c r="CD49" s="142">
        <f t="shared" si="93"/>
        <v>0</v>
      </c>
      <c r="CE49" s="142">
        <f t="shared" si="93"/>
        <v>0</v>
      </c>
    </row>
    <row r="50" spans="1:83" x14ac:dyDescent="0.15">
      <c r="A50" s="140"/>
      <c r="B50" s="140"/>
      <c r="C50" s="140"/>
      <c r="D50" s="140"/>
      <c r="E50" s="31" t="s">
        <v>34</v>
      </c>
      <c r="F50" s="31"/>
      <c r="G50" s="141"/>
      <c r="H50" s="23">
        <f t="shared" si="74"/>
        <v>0</v>
      </c>
      <c r="I50" s="142">
        <f t="shared" si="92"/>
        <v>0</v>
      </c>
      <c r="J50" s="142">
        <f t="shared" si="92"/>
        <v>0</v>
      </c>
      <c r="K50" s="142">
        <f t="shared" si="92"/>
        <v>0</v>
      </c>
      <c r="L50" s="142">
        <f t="shared" si="92"/>
        <v>0</v>
      </c>
      <c r="M50" s="142">
        <f t="shared" si="92"/>
        <v>0</v>
      </c>
      <c r="N50" s="142">
        <f t="shared" si="92"/>
        <v>0</v>
      </c>
      <c r="O50" s="142">
        <f t="shared" si="92"/>
        <v>0</v>
      </c>
      <c r="P50" s="142">
        <f t="shared" si="92"/>
        <v>0</v>
      </c>
      <c r="Q50" s="142">
        <f t="shared" si="92"/>
        <v>0</v>
      </c>
      <c r="R50" s="142">
        <f t="shared" si="92"/>
        <v>0</v>
      </c>
      <c r="S50" s="142">
        <f t="shared" si="92"/>
        <v>0</v>
      </c>
      <c r="T50" s="142">
        <f t="shared" si="92"/>
        <v>0</v>
      </c>
      <c r="U50" s="142">
        <f t="shared" si="92"/>
        <v>0</v>
      </c>
      <c r="V50" s="142">
        <f t="shared" si="92"/>
        <v>0</v>
      </c>
      <c r="W50" s="142">
        <f t="shared" si="92"/>
        <v>0</v>
      </c>
      <c r="X50" s="142">
        <f t="shared" si="92"/>
        <v>0</v>
      </c>
      <c r="Y50" s="142">
        <f t="shared" si="92"/>
        <v>0</v>
      </c>
      <c r="Z50" s="142">
        <f t="shared" si="92"/>
        <v>0</v>
      </c>
      <c r="AA50" s="142">
        <f t="shared" si="92"/>
        <v>0</v>
      </c>
      <c r="AB50" s="142">
        <f t="shared" si="92"/>
        <v>0</v>
      </c>
      <c r="AC50" s="142">
        <f t="shared" si="92"/>
        <v>0</v>
      </c>
      <c r="AD50" s="142">
        <f t="shared" si="92"/>
        <v>0</v>
      </c>
      <c r="AE50" s="142">
        <f t="shared" si="92"/>
        <v>0</v>
      </c>
      <c r="AF50" s="142">
        <f t="shared" si="92"/>
        <v>0</v>
      </c>
      <c r="AG50" s="142">
        <f t="shared" si="92"/>
        <v>0</v>
      </c>
      <c r="AH50" s="142">
        <f t="shared" si="92"/>
        <v>0</v>
      </c>
      <c r="AI50" s="142">
        <f t="shared" si="92"/>
        <v>0</v>
      </c>
      <c r="AJ50" s="142">
        <f t="shared" si="92"/>
        <v>0</v>
      </c>
      <c r="AK50" s="142">
        <f t="shared" si="92"/>
        <v>0</v>
      </c>
      <c r="AL50" s="142">
        <f t="shared" si="92"/>
        <v>0</v>
      </c>
      <c r="AM50" s="142">
        <f t="shared" si="92"/>
        <v>0</v>
      </c>
      <c r="AN50" s="142">
        <f t="shared" si="92"/>
        <v>0</v>
      </c>
      <c r="AO50" s="142">
        <f t="shared" si="92"/>
        <v>0</v>
      </c>
      <c r="AP50" s="142">
        <f t="shared" si="92"/>
        <v>0</v>
      </c>
      <c r="AQ50" s="142">
        <f t="shared" si="92"/>
        <v>0</v>
      </c>
      <c r="AR50" s="142">
        <f t="shared" si="92"/>
        <v>0</v>
      </c>
      <c r="AS50" s="142">
        <f t="shared" si="92"/>
        <v>0</v>
      </c>
      <c r="AT50" s="142">
        <f t="shared" si="92"/>
        <v>0</v>
      </c>
      <c r="AU50" s="142">
        <f t="shared" si="92"/>
        <v>0</v>
      </c>
      <c r="AV50" s="142">
        <f t="shared" si="92"/>
        <v>0</v>
      </c>
      <c r="AW50" s="142">
        <f t="shared" si="92"/>
        <v>0</v>
      </c>
      <c r="AX50" s="142">
        <f t="shared" si="92"/>
        <v>0</v>
      </c>
      <c r="AY50" s="142">
        <f t="shared" si="92"/>
        <v>0</v>
      </c>
      <c r="AZ50" s="142">
        <f t="shared" si="92"/>
        <v>0</v>
      </c>
      <c r="BA50" s="142">
        <f t="shared" si="92"/>
        <v>0</v>
      </c>
      <c r="BB50" s="142">
        <f t="shared" si="92"/>
        <v>0</v>
      </c>
      <c r="BC50" s="142">
        <f t="shared" si="92"/>
        <v>0</v>
      </c>
      <c r="BD50" s="142">
        <f t="shared" si="92"/>
        <v>0</v>
      </c>
      <c r="BE50" s="142">
        <f t="shared" si="92"/>
        <v>0</v>
      </c>
      <c r="BF50" s="142">
        <f t="shared" si="92"/>
        <v>0</v>
      </c>
      <c r="BG50" s="142">
        <f t="shared" si="92"/>
        <v>0</v>
      </c>
      <c r="BH50" s="142">
        <f t="shared" si="92"/>
        <v>0</v>
      </c>
      <c r="BI50" s="142">
        <f t="shared" si="92"/>
        <v>0</v>
      </c>
      <c r="BJ50" s="142">
        <f t="shared" si="92"/>
        <v>0</v>
      </c>
      <c r="BK50" s="142">
        <f t="shared" si="92"/>
        <v>0</v>
      </c>
      <c r="BL50" s="142">
        <f t="shared" si="92"/>
        <v>0</v>
      </c>
      <c r="BM50" s="142">
        <f t="shared" si="92"/>
        <v>0</v>
      </c>
      <c r="BN50" s="142">
        <f t="shared" si="92"/>
        <v>0</v>
      </c>
      <c r="BO50" s="142">
        <f t="shared" si="92"/>
        <v>0</v>
      </c>
      <c r="BP50" s="142">
        <f t="shared" si="92"/>
        <v>0</v>
      </c>
      <c r="BQ50" s="142">
        <f t="shared" si="92"/>
        <v>0</v>
      </c>
      <c r="BR50" s="142">
        <f t="shared" si="92"/>
        <v>0</v>
      </c>
      <c r="BS50" s="142">
        <f t="shared" si="92"/>
        <v>0</v>
      </c>
      <c r="BT50" s="142">
        <f t="shared" ref="BT50:CE50" si="97">IF($D50&lt;BT$7,$H50/12*$O$1^DATEDIF(DATE(2025, 4,1),BT$7,"y"),"")</f>
        <v>0</v>
      </c>
      <c r="BU50" s="142">
        <f t="shared" si="97"/>
        <v>0</v>
      </c>
      <c r="BV50" s="142">
        <f t="shared" si="97"/>
        <v>0</v>
      </c>
      <c r="BW50" s="142">
        <f t="shared" si="97"/>
        <v>0</v>
      </c>
      <c r="BX50" s="142">
        <f t="shared" si="97"/>
        <v>0</v>
      </c>
      <c r="BY50" s="142">
        <f t="shared" si="97"/>
        <v>0</v>
      </c>
      <c r="BZ50" s="142">
        <f t="shared" si="97"/>
        <v>0</v>
      </c>
      <c r="CA50" s="142">
        <f t="shared" si="97"/>
        <v>0</v>
      </c>
      <c r="CB50" s="142">
        <f t="shared" si="97"/>
        <v>0</v>
      </c>
      <c r="CC50" s="142">
        <f t="shared" si="97"/>
        <v>0</v>
      </c>
      <c r="CD50" s="142">
        <f t="shared" si="97"/>
        <v>0</v>
      </c>
      <c r="CE50" s="142">
        <f t="shared" si="97"/>
        <v>0</v>
      </c>
    </row>
    <row r="51" spans="1:83" ht="14" thickBot="1" x14ac:dyDescent="0.2">
      <c r="A51" s="144"/>
      <c r="B51" s="144"/>
      <c r="C51" s="144"/>
      <c r="D51" s="144"/>
      <c r="E51" s="151" t="s">
        <v>34</v>
      </c>
      <c r="F51" s="151"/>
      <c r="G51" s="146"/>
      <c r="H51" s="147"/>
      <c r="I51" s="148">
        <f t="shared" ref="I51:BS51" si="98">SUM(I40:I50)</f>
        <v>24707.43</v>
      </c>
      <c r="J51" s="148">
        <f t="shared" si="98"/>
        <v>24707.43</v>
      </c>
      <c r="K51" s="148">
        <f t="shared" si="98"/>
        <v>24707.43</v>
      </c>
      <c r="L51" s="148">
        <f t="shared" si="98"/>
        <v>24707.43</v>
      </c>
      <c r="M51" s="148">
        <f t="shared" si="98"/>
        <v>24707.43</v>
      </c>
      <c r="N51" s="148">
        <f t="shared" si="98"/>
        <v>24707.43</v>
      </c>
      <c r="O51" s="148">
        <f t="shared" si="98"/>
        <v>22677.171000000002</v>
      </c>
      <c r="P51" s="148">
        <f t="shared" si="98"/>
        <v>22677.171000000002</v>
      </c>
      <c r="Q51" s="148">
        <f t="shared" si="98"/>
        <v>12019.21083</v>
      </c>
      <c r="R51" s="148">
        <f t="shared" si="98"/>
        <v>12019.21083</v>
      </c>
      <c r="S51" s="148">
        <f t="shared" si="98"/>
        <v>12019.21083</v>
      </c>
      <c r="T51" s="148">
        <f t="shared" si="98"/>
        <v>12019.21083</v>
      </c>
      <c r="U51" s="148">
        <f t="shared" si="98"/>
        <v>12019.21083</v>
      </c>
      <c r="V51" s="148">
        <f t="shared" si="98"/>
        <v>12019.21083</v>
      </c>
      <c r="W51" s="148">
        <f t="shared" si="98"/>
        <v>12019.21083</v>
      </c>
      <c r="X51" s="148">
        <f t="shared" si="98"/>
        <v>22100.71083</v>
      </c>
      <c r="Y51" s="148">
        <f t="shared" si="98"/>
        <v>22100.71083</v>
      </c>
      <c r="Z51" s="148">
        <f t="shared" si="98"/>
        <v>22100.71083</v>
      </c>
      <c r="AA51" s="148">
        <f t="shared" si="98"/>
        <v>36151.865821500003</v>
      </c>
      <c r="AB51" s="148">
        <f t="shared" si="98"/>
        <v>36151.865821500003</v>
      </c>
      <c r="AC51" s="148">
        <f t="shared" si="98"/>
        <v>36151.865821500003</v>
      </c>
      <c r="AD51" s="148">
        <f t="shared" si="98"/>
        <v>36151.865821500003</v>
      </c>
      <c r="AE51" s="148">
        <f t="shared" si="98"/>
        <v>36151.865821500003</v>
      </c>
      <c r="AF51" s="148">
        <f t="shared" si="98"/>
        <v>36151.865821500003</v>
      </c>
      <c r="AG51" s="148">
        <f t="shared" si="98"/>
        <v>36151.865821500003</v>
      </c>
      <c r="AH51" s="148">
        <f t="shared" si="98"/>
        <v>36151.865821500003</v>
      </c>
      <c r="AI51" s="148">
        <f t="shared" si="98"/>
        <v>36151.865821500003</v>
      </c>
      <c r="AJ51" s="148">
        <f t="shared" si="98"/>
        <v>36151.865821500003</v>
      </c>
      <c r="AK51" s="148">
        <f t="shared" si="98"/>
        <v>36151.865821500003</v>
      </c>
      <c r="AL51" s="148">
        <f t="shared" si="98"/>
        <v>44229.985651500006</v>
      </c>
      <c r="AM51" s="148">
        <f t="shared" si="98"/>
        <v>45533.503942575007</v>
      </c>
      <c r="AN51" s="148">
        <f t="shared" si="98"/>
        <v>45533.503942575007</v>
      </c>
      <c r="AO51" s="148">
        <f t="shared" si="98"/>
        <v>45533.503942575007</v>
      </c>
      <c r="AP51" s="148">
        <f t="shared" si="98"/>
        <v>53611.623772575011</v>
      </c>
      <c r="AQ51" s="148">
        <f t="shared" si="98"/>
        <v>53611.623772575011</v>
      </c>
      <c r="AR51" s="148">
        <f t="shared" si="98"/>
        <v>53611.623772575011</v>
      </c>
      <c r="AS51" s="148">
        <f t="shared" si="98"/>
        <v>53611.623772575011</v>
      </c>
      <c r="AT51" s="148">
        <f t="shared" si="98"/>
        <v>53611.623772575011</v>
      </c>
      <c r="AU51" s="148">
        <f t="shared" si="98"/>
        <v>53611.623772575011</v>
      </c>
      <c r="AV51" s="148">
        <f t="shared" si="98"/>
        <v>61689.743602575014</v>
      </c>
      <c r="AW51" s="148">
        <f t="shared" si="98"/>
        <v>61689.743602575014</v>
      </c>
      <c r="AX51" s="148">
        <f t="shared" si="98"/>
        <v>61689.743602575014</v>
      </c>
      <c r="AY51" s="148">
        <f t="shared" si="98"/>
        <v>63058.437808203766</v>
      </c>
      <c r="AZ51" s="148">
        <f t="shared" si="98"/>
        <v>63058.437808203766</v>
      </c>
      <c r="BA51" s="148">
        <f t="shared" si="98"/>
        <v>63058.437808203766</v>
      </c>
      <c r="BB51" s="148">
        <f t="shared" si="98"/>
        <v>63058.437808203766</v>
      </c>
      <c r="BC51" s="148">
        <f t="shared" si="98"/>
        <v>63058.437808203766</v>
      </c>
      <c r="BD51" s="148">
        <f t="shared" si="98"/>
        <v>63058.437808203766</v>
      </c>
      <c r="BE51" s="148">
        <f t="shared" si="98"/>
        <v>63058.437808203766</v>
      </c>
      <c r="BF51" s="148">
        <f t="shared" si="98"/>
        <v>63058.437808203766</v>
      </c>
      <c r="BG51" s="148">
        <f t="shared" si="98"/>
        <v>63058.437808203766</v>
      </c>
      <c r="BH51" s="148">
        <f t="shared" si="98"/>
        <v>63058.437808203766</v>
      </c>
      <c r="BI51" s="148">
        <f t="shared" si="98"/>
        <v>63058.437808203766</v>
      </c>
      <c r="BJ51" s="148">
        <f t="shared" si="98"/>
        <v>63058.437808203766</v>
      </c>
      <c r="BK51" s="148">
        <f t="shared" si="98"/>
        <v>64495.566724113953</v>
      </c>
      <c r="BL51" s="148">
        <f t="shared" si="98"/>
        <v>64495.566724113953</v>
      </c>
      <c r="BM51" s="148">
        <f t="shared" si="98"/>
        <v>64495.566724113953</v>
      </c>
      <c r="BN51" s="148">
        <f t="shared" si="98"/>
        <v>64495.566724113953</v>
      </c>
      <c r="BO51" s="148">
        <f t="shared" si="98"/>
        <v>64495.566724113953</v>
      </c>
      <c r="BP51" s="148">
        <f t="shared" si="98"/>
        <v>64495.566724113953</v>
      </c>
      <c r="BQ51" s="148">
        <f t="shared" si="98"/>
        <v>64495.566724113953</v>
      </c>
      <c r="BR51" s="148">
        <f t="shared" si="98"/>
        <v>64495.566724113953</v>
      </c>
      <c r="BS51" s="148">
        <f t="shared" si="98"/>
        <v>64495.566724113953</v>
      </c>
      <c r="BT51" s="148">
        <f t="shared" ref="BT51:CE51" si="99">SUM(BT40:BT50)</f>
        <v>64495.566724113953</v>
      </c>
      <c r="BU51" s="148">
        <f t="shared" si="99"/>
        <v>64495.566724113953</v>
      </c>
      <c r="BV51" s="148">
        <f t="shared" si="99"/>
        <v>64495.566724113953</v>
      </c>
      <c r="BW51" s="148">
        <f t="shared" si="99"/>
        <v>64495.566724113953</v>
      </c>
      <c r="BX51" s="148">
        <f t="shared" si="99"/>
        <v>64495.566724113953</v>
      </c>
      <c r="BY51" s="148">
        <f t="shared" si="99"/>
        <v>64495.566724113953</v>
      </c>
      <c r="BZ51" s="148">
        <f t="shared" si="99"/>
        <v>64495.566724113953</v>
      </c>
      <c r="CA51" s="148">
        <f t="shared" si="99"/>
        <v>64495.566724113953</v>
      </c>
      <c r="CB51" s="148">
        <f t="shared" si="99"/>
        <v>64495.566724113953</v>
      </c>
      <c r="CC51" s="148">
        <f t="shared" si="99"/>
        <v>64495.566724113953</v>
      </c>
      <c r="CD51" s="148">
        <f t="shared" si="99"/>
        <v>64495.566724113953</v>
      </c>
      <c r="CE51" s="148">
        <f t="shared" si="99"/>
        <v>64495.566724113953</v>
      </c>
    </row>
    <row r="52" spans="1:83" ht="14" thickTop="1" x14ac:dyDescent="0.15">
      <c r="A52" s="149" t="s">
        <v>399</v>
      </c>
      <c r="B52" s="149" t="s">
        <v>400</v>
      </c>
      <c r="C52" s="140" t="s">
        <v>401</v>
      </c>
      <c r="D52" s="31" t="s">
        <v>370</v>
      </c>
      <c r="E52" s="140" t="s">
        <v>181</v>
      </c>
      <c r="F52" s="31" t="s">
        <v>375</v>
      </c>
      <c r="G52" s="141">
        <f>11250*12*H5</f>
        <v>178200</v>
      </c>
      <c r="H52" s="23">
        <f t="shared" ref="H52:H69" si="100">G52*(1+$H$3)</f>
        <v>209385</v>
      </c>
      <c r="I52" s="142">
        <f t="shared" ref="I52:N52" si="101">$H52/12</f>
        <v>17448.75</v>
      </c>
      <c r="J52" s="142">
        <f t="shared" si="101"/>
        <v>17448.75</v>
      </c>
      <c r="K52" s="142">
        <f t="shared" si="101"/>
        <v>17448.75</v>
      </c>
      <c r="L52" s="142">
        <f t="shared" si="101"/>
        <v>17448.75</v>
      </c>
      <c r="M52" s="142">
        <f t="shared" si="101"/>
        <v>17448.75</v>
      </c>
      <c r="N52" s="142">
        <f t="shared" si="101"/>
        <v>17448.75</v>
      </c>
      <c r="O52" s="142">
        <f t="shared" ref="O52:Z53" si="102">$N52*$O$1</f>
        <v>17448.75</v>
      </c>
      <c r="P52" s="142">
        <f t="shared" si="102"/>
        <v>17448.75</v>
      </c>
      <c r="Q52" s="142">
        <f t="shared" si="102"/>
        <v>17448.75</v>
      </c>
      <c r="R52" s="142">
        <f t="shared" si="102"/>
        <v>17448.75</v>
      </c>
      <c r="S52" s="142">
        <f t="shared" si="102"/>
        <v>17448.75</v>
      </c>
      <c r="T52" s="142">
        <f t="shared" si="102"/>
        <v>17448.75</v>
      </c>
      <c r="U52" s="142">
        <f t="shared" si="102"/>
        <v>17448.75</v>
      </c>
      <c r="V52" s="142">
        <f t="shared" si="102"/>
        <v>17448.75</v>
      </c>
      <c r="W52" s="142">
        <f t="shared" si="102"/>
        <v>17448.75</v>
      </c>
      <c r="X52" s="142">
        <f t="shared" si="102"/>
        <v>17448.75</v>
      </c>
      <c r="Y52" s="142">
        <f t="shared" si="102"/>
        <v>17448.75</v>
      </c>
      <c r="Z52" s="142">
        <f t="shared" si="102"/>
        <v>17448.75</v>
      </c>
      <c r="AA52" s="142">
        <f t="shared" ref="AA52:AL53" si="103">$Z52*$AA$1</f>
        <v>18321.1875</v>
      </c>
      <c r="AB52" s="142">
        <f t="shared" si="103"/>
        <v>18321.1875</v>
      </c>
      <c r="AC52" s="142">
        <f t="shared" si="103"/>
        <v>18321.1875</v>
      </c>
      <c r="AD52" s="142">
        <f t="shared" si="103"/>
        <v>18321.1875</v>
      </c>
      <c r="AE52" s="142">
        <f t="shared" si="103"/>
        <v>18321.1875</v>
      </c>
      <c r="AF52" s="142">
        <f t="shared" si="103"/>
        <v>18321.1875</v>
      </c>
      <c r="AG52" s="142">
        <f t="shared" si="103"/>
        <v>18321.1875</v>
      </c>
      <c r="AH52" s="142">
        <f t="shared" si="103"/>
        <v>18321.1875</v>
      </c>
      <c r="AI52" s="142">
        <f t="shared" si="103"/>
        <v>18321.1875</v>
      </c>
      <c r="AJ52" s="142">
        <f t="shared" si="103"/>
        <v>18321.1875</v>
      </c>
      <c r="AK52" s="142">
        <f t="shared" si="103"/>
        <v>18321.1875</v>
      </c>
      <c r="AL52" s="142">
        <f t="shared" si="103"/>
        <v>18321.1875</v>
      </c>
      <c r="AM52" s="142">
        <f t="shared" ref="AM52:AX53" si="104">$AL52*$AM$1</f>
        <v>19237.246875000001</v>
      </c>
      <c r="AN52" s="142">
        <f t="shared" si="104"/>
        <v>19237.246875000001</v>
      </c>
      <c r="AO52" s="142">
        <f t="shared" si="104"/>
        <v>19237.246875000001</v>
      </c>
      <c r="AP52" s="142">
        <f t="shared" si="104"/>
        <v>19237.246875000001</v>
      </c>
      <c r="AQ52" s="142">
        <f t="shared" si="104"/>
        <v>19237.246875000001</v>
      </c>
      <c r="AR52" s="142">
        <f t="shared" si="104"/>
        <v>19237.246875000001</v>
      </c>
      <c r="AS52" s="142">
        <f t="shared" si="104"/>
        <v>19237.246875000001</v>
      </c>
      <c r="AT52" s="142">
        <f t="shared" si="104"/>
        <v>19237.246875000001</v>
      </c>
      <c r="AU52" s="142">
        <f t="shared" si="104"/>
        <v>19237.246875000001</v>
      </c>
      <c r="AV52" s="142">
        <f t="shared" si="104"/>
        <v>19237.246875000001</v>
      </c>
      <c r="AW52" s="142">
        <f t="shared" si="104"/>
        <v>19237.246875000001</v>
      </c>
      <c r="AX52" s="142">
        <f t="shared" si="104"/>
        <v>19237.246875000001</v>
      </c>
      <c r="AY52" s="142">
        <f t="shared" ref="AY52:BJ53" si="105">$AX52*$AY$1</f>
        <v>20199.10921875</v>
      </c>
      <c r="AZ52" s="142">
        <f t="shared" si="105"/>
        <v>20199.10921875</v>
      </c>
      <c r="BA52" s="142">
        <f t="shared" si="105"/>
        <v>20199.10921875</v>
      </c>
      <c r="BB52" s="142">
        <f t="shared" si="105"/>
        <v>20199.10921875</v>
      </c>
      <c r="BC52" s="142">
        <f t="shared" si="105"/>
        <v>20199.10921875</v>
      </c>
      <c r="BD52" s="142">
        <f t="shared" si="105"/>
        <v>20199.10921875</v>
      </c>
      <c r="BE52" s="142">
        <f t="shared" si="105"/>
        <v>20199.10921875</v>
      </c>
      <c r="BF52" s="142">
        <f t="shared" si="105"/>
        <v>20199.10921875</v>
      </c>
      <c r="BG52" s="142">
        <f t="shared" si="105"/>
        <v>20199.10921875</v>
      </c>
      <c r="BH52" s="142">
        <f t="shared" si="105"/>
        <v>20199.10921875</v>
      </c>
      <c r="BI52" s="142">
        <f t="shared" si="105"/>
        <v>20199.10921875</v>
      </c>
      <c r="BJ52" s="142">
        <f t="shared" si="105"/>
        <v>20199.10921875</v>
      </c>
      <c r="BK52" s="142">
        <f t="shared" ref="BK52:CE53" si="106">$BJ52*$BK$1</f>
        <v>21209.064679687501</v>
      </c>
      <c r="BL52" s="142">
        <f t="shared" si="106"/>
        <v>21209.064679687501</v>
      </c>
      <c r="BM52" s="142">
        <f t="shared" si="106"/>
        <v>21209.064679687501</v>
      </c>
      <c r="BN52" s="142">
        <f t="shared" si="106"/>
        <v>21209.064679687501</v>
      </c>
      <c r="BO52" s="142">
        <f t="shared" si="106"/>
        <v>21209.064679687501</v>
      </c>
      <c r="BP52" s="142">
        <f t="shared" si="106"/>
        <v>21209.064679687501</v>
      </c>
      <c r="BQ52" s="142">
        <f t="shared" si="106"/>
        <v>21209.064679687501</v>
      </c>
      <c r="BR52" s="142">
        <f t="shared" si="106"/>
        <v>21209.064679687501</v>
      </c>
      <c r="BS52" s="142">
        <f t="shared" si="106"/>
        <v>21209.064679687501</v>
      </c>
      <c r="BT52" s="142">
        <f t="shared" si="106"/>
        <v>21209.064679687501</v>
      </c>
      <c r="BU52" s="142">
        <f t="shared" si="106"/>
        <v>21209.064679687501</v>
      </c>
      <c r="BV52" s="142">
        <f t="shared" si="106"/>
        <v>21209.064679687501</v>
      </c>
      <c r="BW52" s="142">
        <f t="shared" si="106"/>
        <v>21209.064679687501</v>
      </c>
      <c r="BX52" s="142">
        <f t="shared" si="106"/>
        <v>21209.064679687501</v>
      </c>
      <c r="BY52" s="142">
        <f t="shared" si="106"/>
        <v>21209.064679687501</v>
      </c>
      <c r="BZ52" s="142">
        <f t="shared" si="106"/>
        <v>21209.064679687501</v>
      </c>
      <c r="CA52" s="142">
        <f t="shared" si="106"/>
        <v>21209.064679687501</v>
      </c>
      <c r="CB52" s="142">
        <f t="shared" si="106"/>
        <v>21209.064679687501</v>
      </c>
      <c r="CC52" s="142">
        <f t="shared" si="106"/>
        <v>21209.064679687501</v>
      </c>
      <c r="CD52" s="142">
        <f t="shared" si="106"/>
        <v>21209.064679687501</v>
      </c>
      <c r="CE52" s="142">
        <f t="shared" si="106"/>
        <v>21209.064679687501</v>
      </c>
    </row>
    <row r="53" spans="1:83" x14ac:dyDescent="0.15">
      <c r="A53" s="345" t="s">
        <v>402</v>
      </c>
      <c r="B53" s="152" t="s">
        <v>403</v>
      </c>
      <c r="C53" s="140"/>
      <c r="D53" s="31" t="s">
        <v>370</v>
      </c>
      <c r="E53" s="140" t="s">
        <v>181</v>
      </c>
      <c r="F53" s="31" t="s">
        <v>375</v>
      </c>
      <c r="G53" s="141">
        <f>7250*12*$H$5</f>
        <v>114840</v>
      </c>
      <c r="H53" s="23">
        <f t="shared" si="100"/>
        <v>134937</v>
      </c>
      <c r="I53" s="142">
        <f t="shared" ref="I53:N53" si="107">$H53/12</f>
        <v>11244.75</v>
      </c>
      <c r="J53" s="142">
        <f t="shared" si="107"/>
        <v>11244.75</v>
      </c>
      <c r="K53" s="142">
        <f t="shared" si="107"/>
        <v>11244.75</v>
      </c>
      <c r="L53" s="142">
        <f t="shared" si="107"/>
        <v>11244.75</v>
      </c>
      <c r="M53" s="142">
        <f t="shared" si="107"/>
        <v>11244.75</v>
      </c>
      <c r="N53" s="142">
        <f t="shared" si="107"/>
        <v>11244.75</v>
      </c>
      <c r="O53" s="142">
        <f t="shared" si="102"/>
        <v>11244.75</v>
      </c>
      <c r="P53" s="142">
        <f t="shared" si="102"/>
        <v>11244.75</v>
      </c>
      <c r="Q53" s="142">
        <f t="shared" si="102"/>
        <v>11244.75</v>
      </c>
      <c r="R53" s="142">
        <f t="shared" si="102"/>
        <v>11244.75</v>
      </c>
      <c r="S53" s="142">
        <f t="shared" si="102"/>
        <v>11244.75</v>
      </c>
      <c r="T53" s="142">
        <f t="shared" si="102"/>
        <v>11244.75</v>
      </c>
      <c r="U53" s="142">
        <f t="shared" si="102"/>
        <v>11244.75</v>
      </c>
      <c r="V53" s="142">
        <f t="shared" si="102"/>
        <v>11244.75</v>
      </c>
      <c r="W53" s="142">
        <f t="shared" si="102"/>
        <v>11244.75</v>
      </c>
      <c r="X53" s="142">
        <f t="shared" si="102"/>
        <v>11244.75</v>
      </c>
      <c r="Y53" s="142">
        <f t="shared" si="102"/>
        <v>11244.75</v>
      </c>
      <c r="Z53" s="142">
        <f t="shared" si="102"/>
        <v>11244.75</v>
      </c>
      <c r="AA53" s="142">
        <f t="shared" si="103"/>
        <v>11806.987500000001</v>
      </c>
      <c r="AB53" s="142">
        <f t="shared" si="103"/>
        <v>11806.987500000001</v>
      </c>
      <c r="AC53" s="142">
        <f t="shared" si="103"/>
        <v>11806.987500000001</v>
      </c>
      <c r="AD53" s="142">
        <f t="shared" si="103"/>
        <v>11806.987500000001</v>
      </c>
      <c r="AE53" s="142">
        <f t="shared" si="103"/>
        <v>11806.987500000001</v>
      </c>
      <c r="AF53" s="142">
        <f t="shared" si="103"/>
        <v>11806.987500000001</v>
      </c>
      <c r="AG53" s="142">
        <f t="shared" si="103"/>
        <v>11806.987500000001</v>
      </c>
      <c r="AH53" s="142">
        <f t="shared" si="103"/>
        <v>11806.987500000001</v>
      </c>
      <c r="AI53" s="142">
        <f t="shared" si="103"/>
        <v>11806.987500000001</v>
      </c>
      <c r="AJ53" s="142">
        <f t="shared" si="103"/>
        <v>11806.987500000001</v>
      </c>
      <c r="AK53" s="142">
        <f t="shared" si="103"/>
        <v>11806.987500000001</v>
      </c>
      <c r="AL53" s="142">
        <f t="shared" si="103"/>
        <v>11806.987500000001</v>
      </c>
      <c r="AM53" s="142">
        <f t="shared" si="104"/>
        <v>12397.336875000001</v>
      </c>
      <c r="AN53" s="142">
        <f t="shared" si="104"/>
        <v>12397.336875000001</v>
      </c>
      <c r="AO53" s="142">
        <f t="shared" si="104"/>
        <v>12397.336875000001</v>
      </c>
      <c r="AP53" s="142">
        <f t="shared" si="104"/>
        <v>12397.336875000001</v>
      </c>
      <c r="AQ53" s="142">
        <f t="shared" si="104"/>
        <v>12397.336875000001</v>
      </c>
      <c r="AR53" s="142">
        <f t="shared" si="104"/>
        <v>12397.336875000001</v>
      </c>
      <c r="AS53" s="142">
        <f t="shared" si="104"/>
        <v>12397.336875000001</v>
      </c>
      <c r="AT53" s="142">
        <f t="shared" si="104"/>
        <v>12397.336875000001</v>
      </c>
      <c r="AU53" s="142">
        <f t="shared" si="104"/>
        <v>12397.336875000001</v>
      </c>
      <c r="AV53" s="142">
        <f t="shared" si="104"/>
        <v>12397.336875000001</v>
      </c>
      <c r="AW53" s="142">
        <f t="shared" si="104"/>
        <v>12397.336875000001</v>
      </c>
      <c r="AX53" s="142">
        <f t="shared" si="104"/>
        <v>12397.336875000001</v>
      </c>
      <c r="AY53" s="142">
        <f t="shared" si="105"/>
        <v>13017.203718750001</v>
      </c>
      <c r="AZ53" s="142">
        <f t="shared" si="105"/>
        <v>13017.203718750001</v>
      </c>
      <c r="BA53" s="142">
        <f t="shared" si="105"/>
        <v>13017.203718750001</v>
      </c>
      <c r="BB53" s="142">
        <f t="shared" si="105"/>
        <v>13017.203718750001</v>
      </c>
      <c r="BC53" s="142">
        <f t="shared" si="105"/>
        <v>13017.203718750001</v>
      </c>
      <c r="BD53" s="142">
        <f t="shared" si="105"/>
        <v>13017.203718750001</v>
      </c>
      <c r="BE53" s="142">
        <f t="shared" si="105"/>
        <v>13017.203718750001</v>
      </c>
      <c r="BF53" s="142">
        <f t="shared" si="105"/>
        <v>13017.203718750001</v>
      </c>
      <c r="BG53" s="142">
        <f t="shared" si="105"/>
        <v>13017.203718750001</v>
      </c>
      <c r="BH53" s="142">
        <f t="shared" si="105"/>
        <v>13017.203718750001</v>
      </c>
      <c r="BI53" s="142">
        <f t="shared" si="105"/>
        <v>13017.203718750001</v>
      </c>
      <c r="BJ53" s="142">
        <f t="shared" si="105"/>
        <v>13017.203718750001</v>
      </c>
      <c r="BK53" s="142">
        <f t="shared" si="106"/>
        <v>13668.063904687502</v>
      </c>
      <c r="BL53" s="142">
        <f t="shared" si="106"/>
        <v>13668.063904687502</v>
      </c>
      <c r="BM53" s="142">
        <f t="shared" si="106"/>
        <v>13668.063904687502</v>
      </c>
      <c r="BN53" s="142">
        <f t="shared" si="106"/>
        <v>13668.063904687502</v>
      </c>
      <c r="BO53" s="142">
        <f t="shared" si="106"/>
        <v>13668.063904687502</v>
      </c>
      <c r="BP53" s="142">
        <f t="shared" si="106"/>
        <v>13668.063904687502</v>
      </c>
      <c r="BQ53" s="142">
        <f t="shared" si="106"/>
        <v>13668.063904687502</v>
      </c>
      <c r="BR53" s="142">
        <f t="shared" si="106"/>
        <v>13668.063904687502</v>
      </c>
      <c r="BS53" s="142">
        <f t="shared" si="106"/>
        <v>13668.063904687502</v>
      </c>
      <c r="BT53" s="142">
        <f t="shared" si="106"/>
        <v>13668.063904687502</v>
      </c>
      <c r="BU53" s="142">
        <f t="shared" si="106"/>
        <v>13668.063904687502</v>
      </c>
      <c r="BV53" s="142">
        <f t="shared" si="106"/>
        <v>13668.063904687502</v>
      </c>
      <c r="BW53" s="142">
        <f t="shared" si="106"/>
        <v>13668.063904687502</v>
      </c>
      <c r="BX53" s="142">
        <f t="shared" si="106"/>
        <v>13668.063904687502</v>
      </c>
      <c r="BY53" s="142">
        <f t="shared" si="106"/>
        <v>13668.063904687502</v>
      </c>
      <c r="BZ53" s="142">
        <f t="shared" si="106"/>
        <v>13668.063904687502</v>
      </c>
      <c r="CA53" s="142">
        <f t="shared" si="106"/>
        <v>13668.063904687502</v>
      </c>
      <c r="CB53" s="142">
        <f t="shared" si="106"/>
        <v>13668.063904687502</v>
      </c>
      <c r="CC53" s="142">
        <f t="shared" si="106"/>
        <v>13668.063904687502</v>
      </c>
      <c r="CD53" s="142">
        <f t="shared" si="106"/>
        <v>13668.063904687502</v>
      </c>
      <c r="CE53" s="142">
        <f t="shared" si="106"/>
        <v>13668.063904687502</v>
      </c>
    </row>
    <row r="54" spans="1:83" x14ac:dyDescent="0.15">
      <c r="A54" s="331" t="s">
        <v>404</v>
      </c>
      <c r="B54" s="152" t="s">
        <v>405</v>
      </c>
      <c r="C54" s="140"/>
      <c r="D54" s="31" t="s">
        <v>370</v>
      </c>
      <c r="E54" s="140" t="s">
        <v>181</v>
      </c>
      <c r="F54" s="31" t="s">
        <v>375</v>
      </c>
      <c r="G54" s="141">
        <f>9291.67*12*H5</f>
        <v>147180.0528</v>
      </c>
      <c r="H54" s="23">
        <f t="shared" si="100"/>
        <v>172936.56204000002</v>
      </c>
      <c r="I54" s="142">
        <f t="shared" ref="I54:N54" si="108">$H54/12</f>
        <v>14411.380170000002</v>
      </c>
      <c r="J54" s="142">
        <f t="shared" si="108"/>
        <v>14411.380170000002</v>
      </c>
      <c r="K54" s="142">
        <f t="shared" si="108"/>
        <v>14411.380170000002</v>
      </c>
      <c r="L54" s="142">
        <f t="shared" si="108"/>
        <v>14411.380170000002</v>
      </c>
      <c r="M54" s="142">
        <f t="shared" si="108"/>
        <v>14411.380170000002</v>
      </c>
      <c r="N54" s="142">
        <f t="shared" si="108"/>
        <v>14411.380170000002</v>
      </c>
      <c r="O54" s="142">
        <f t="shared" ref="O54:P54" si="109">$N54*$O$1</f>
        <v>14411.380170000002</v>
      </c>
      <c r="P54" s="142">
        <f t="shared" si="109"/>
        <v>14411.380170000002</v>
      </c>
      <c r="Q54" s="142"/>
      <c r="R54" s="142"/>
      <c r="S54" s="142"/>
      <c r="T54" s="142"/>
      <c r="U54" s="142"/>
      <c r="V54" s="142"/>
      <c r="W54" s="142"/>
      <c r="X54" s="142"/>
      <c r="Y54" s="142"/>
      <c r="Z54" s="142"/>
      <c r="AA54" s="142"/>
      <c r="AB54" s="142"/>
      <c r="AC54" s="142"/>
      <c r="AD54" s="142"/>
      <c r="AE54" s="142"/>
      <c r="AF54" s="142"/>
      <c r="AG54" s="142"/>
      <c r="AH54" s="142"/>
      <c r="AI54" s="142"/>
      <c r="AJ54" s="142"/>
      <c r="AK54" s="142"/>
      <c r="AL54" s="142"/>
      <c r="AM54" s="142"/>
      <c r="AN54" s="142"/>
      <c r="AO54" s="142"/>
      <c r="AP54" s="142"/>
      <c r="AQ54" s="142"/>
      <c r="AR54" s="142"/>
      <c r="AS54" s="142"/>
      <c r="AT54" s="142"/>
      <c r="AU54" s="142"/>
      <c r="AV54" s="142"/>
      <c r="AW54" s="142"/>
      <c r="AX54" s="142"/>
      <c r="AY54" s="142"/>
      <c r="AZ54" s="142"/>
      <c r="BA54" s="142"/>
      <c r="BB54" s="142"/>
      <c r="BC54" s="142"/>
      <c r="BD54" s="142"/>
      <c r="BE54" s="142"/>
      <c r="BF54" s="142"/>
      <c r="BG54" s="142"/>
      <c r="BH54" s="142"/>
      <c r="BI54" s="142"/>
      <c r="BJ54" s="142"/>
      <c r="BK54" s="142"/>
      <c r="BL54" s="142"/>
      <c r="BM54" s="142"/>
      <c r="BN54" s="142"/>
      <c r="BO54" s="142"/>
      <c r="BP54" s="142"/>
      <c r="BQ54" s="142"/>
      <c r="BR54" s="142"/>
      <c r="BS54" s="142"/>
      <c r="BT54" s="142"/>
      <c r="BU54" s="142"/>
      <c r="BV54" s="142"/>
      <c r="BW54" s="142"/>
      <c r="BX54" s="142"/>
      <c r="BY54" s="142"/>
      <c r="BZ54" s="142"/>
      <c r="CA54" s="142"/>
      <c r="CB54" s="142"/>
      <c r="CC54" s="142"/>
      <c r="CD54" s="142"/>
      <c r="CE54" s="142"/>
    </row>
    <row r="55" spans="1:83" x14ac:dyDescent="0.15">
      <c r="A55" s="152" t="s">
        <v>406</v>
      </c>
      <c r="B55" s="152" t="s">
        <v>407</v>
      </c>
      <c r="C55" s="140"/>
      <c r="D55" s="31" t="s">
        <v>370</v>
      </c>
      <c r="E55" s="140" t="s">
        <v>181</v>
      </c>
      <c r="F55" s="31" t="s">
        <v>375</v>
      </c>
      <c r="G55" s="141">
        <f>8541.67*12*H5</f>
        <v>135300.0528</v>
      </c>
      <c r="H55" s="23">
        <f t="shared" si="100"/>
        <v>158977.56204000002</v>
      </c>
      <c r="I55" s="142">
        <f t="shared" ref="I55:N55" si="110">$H55/12</f>
        <v>13248.130170000002</v>
      </c>
      <c r="J55" s="142">
        <f t="shared" si="110"/>
        <v>13248.130170000002</v>
      </c>
      <c r="K55" s="142">
        <f t="shared" si="110"/>
        <v>13248.130170000002</v>
      </c>
      <c r="L55" s="142">
        <f t="shared" si="110"/>
        <v>13248.130170000002</v>
      </c>
      <c r="M55" s="142">
        <f t="shared" si="110"/>
        <v>13248.130170000002</v>
      </c>
      <c r="N55" s="142">
        <f t="shared" si="110"/>
        <v>13248.130170000002</v>
      </c>
      <c r="O55" s="142">
        <f t="shared" ref="O55:Z55" si="111">$N55*$O$1</f>
        <v>13248.130170000002</v>
      </c>
      <c r="P55" s="142">
        <f t="shared" si="111"/>
        <v>13248.130170000002</v>
      </c>
      <c r="Q55" s="142">
        <f t="shared" si="111"/>
        <v>13248.130170000002</v>
      </c>
      <c r="R55" s="142">
        <f t="shared" si="111"/>
        <v>13248.130170000002</v>
      </c>
      <c r="S55" s="142">
        <f t="shared" si="111"/>
        <v>13248.130170000002</v>
      </c>
      <c r="T55" s="142">
        <f t="shared" si="111"/>
        <v>13248.130170000002</v>
      </c>
      <c r="U55" s="142">
        <f t="shared" si="111"/>
        <v>13248.130170000002</v>
      </c>
      <c r="V55" s="142">
        <f t="shared" si="111"/>
        <v>13248.130170000002</v>
      </c>
      <c r="W55" s="142">
        <f t="shared" si="111"/>
        <v>13248.130170000002</v>
      </c>
      <c r="X55" s="142">
        <f t="shared" si="111"/>
        <v>13248.130170000002</v>
      </c>
      <c r="Y55" s="142">
        <f t="shared" si="111"/>
        <v>13248.130170000002</v>
      </c>
      <c r="Z55" s="142">
        <f t="shared" si="111"/>
        <v>13248.130170000002</v>
      </c>
      <c r="AA55" s="142">
        <f t="shared" ref="AA55:AL55" si="112">$Z55*$AA$1</f>
        <v>13910.536678500002</v>
      </c>
      <c r="AB55" s="142">
        <f t="shared" si="112"/>
        <v>13910.536678500002</v>
      </c>
      <c r="AC55" s="142">
        <f t="shared" si="112"/>
        <v>13910.536678500002</v>
      </c>
      <c r="AD55" s="142">
        <f t="shared" si="112"/>
        <v>13910.536678500002</v>
      </c>
      <c r="AE55" s="142">
        <f t="shared" si="112"/>
        <v>13910.536678500002</v>
      </c>
      <c r="AF55" s="142">
        <f t="shared" si="112"/>
        <v>13910.536678500002</v>
      </c>
      <c r="AG55" s="142">
        <f t="shared" si="112"/>
        <v>13910.536678500002</v>
      </c>
      <c r="AH55" s="142">
        <f t="shared" si="112"/>
        <v>13910.536678500002</v>
      </c>
      <c r="AI55" s="142">
        <f t="shared" si="112"/>
        <v>13910.536678500002</v>
      </c>
      <c r="AJ55" s="142">
        <f t="shared" si="112"/>
        <v>13910.536678500002</v>
      </c>
      <c r="AK55" s="142">
        <f t="shared" si="112"/>
        <v>13910.536678500002</v>
      </c>
      <c r="AL55" s="142">
        <f t="shared" si="112"/>
        <v>13910.536678500002</v>
      </c>
      <c r="AM55" s="142">
        <f t="shared" ref="AM55:AX55" si="113">$AL55*$AM$1</f>
        <v>14606.063512425004</v>
      </c>
      <c r="AN55" s="142">
        <f t="shared" si="113"/>
        <v>14606.063512425004</v>
      </c>
      <c r="AO55" s="142">
        <f t="shared" si="113"/>
        <v>14606.063512425004</v>
      </c>
      <c r="AP55" s="142">
        <f t="shared" si="113"/>
        <v>14606.063512425004</v>
      </c>
      <c r="AQ55" s="142">
        <f t="shared" si="113"/>
        <v>14606.063512425004</v>
      </c>
      <c r="AR55" s="142">
        <f t="shared" si="113"/>
        <v>14606.063512425004</v>
      </c>
      <c r="AS55" s="142">
        <f t="shared" si="113"/>
        <v>14606.063512425004</v>
      </c>
      <c r="AT55" s="142">
        <f t="shared" si="113"/>
        <v>14606.063512425004</v>
      </c>
      <c r="AU55" s="142">
        <f t="shared" si="113"/>
        <v>14606.063512425004</v>
      </c>
      <c r="AV55" s="142">
        <f t="shared" si="113"/>
        <v>14606.063512425004</v>
      </c>
      <c r="AW55" s="142">
        <f t="shared" si="113"/>
        <v>14606.063512425004</v>
      </c>
      <c r="AX55" s="142">
        <f t="shared" si="113"/>
        <v>14606.063512425004</v>
      </c>
      <c r="AY55" s="142">
        <f t="shared" ref="AY55:BJ55" si="114">$AX55*$AY$1</f>
        <v>15336.366688046255</v>
      </c>
      <c r="AZ55" s="142">
        <f t="shared" si="114"/>
        <v>15336.366688046255</v>
      </c>
      <c r="BA55" s="142">
        <f t="shared" si="114"/>
        <v>15336.366688046255</v>
      </c>
      <c r="BB55" s="142">
        <f t="shared" si="114"/>
        <v>15336.366688046255</v>
      </c>
      <c r="BC55" s="142">
        <f t="shared" si="114"/>
        <v>15336.366688046255</v>
      </c>
      <c r="BD55" s="142">
        <f t="shared" si="114"/>
        <v>15336.366688046255</v>
      </c>
      <c r="BE55" s="142">
        <f t="shared" si="114"/>
        <v>15336.366688046255</v>
      </c>
      <c r="BF55" s="142">
        <f t="shared" si="114"/>
        <v>15336.366688046255</v>
      </c>
      <c r="BG55" s="142">
        <f t="shared" si="114"/>
        <v>15336.366688046255</v>
      </c>
      <c r="BH55" s="142">
        <f t="shared" si="114"/>
        <v>15336.366688046255</v>
      </c>
      <c r="BI55" s="142">
        <f t="shared" si="114"/>
        <v>15336.366688046255</v>
      </c>
      <c r="BJ55" s="142">
        <f t="shared" si="114"/>
        <v>15336.366688046255</v>
      </c>
      <c r="BK55" s="142">
        <f t="shared" ref="BK55:CE55" si="115">$BJ55*$BK$1</f>
        <v>16103.185022448568</v>
      </c>
      <c r="BL55" s="142">
        <f t="shared" si="115"/>
        <v>16103.185022448568</v>
      </c>
      <c r="BM55" s="142">
        <f t="shared" si="115"/>
        <v>16103.185022448568</v>
      </c>
      <c r="BN55" s="142">
        <f t="shared" si="115"/>
        <v>16103.185022448568</v>
      </c>
      <c r="BO55" s="142">
        <f t="shared" si="115"/>
        <v>16103.185022448568</v>
      </c>
      <c r="BP55" s="142">
        <f t="shared" si="115"/>
        <v>16103.185022448568</v>
      </c>
      <c r="BQ55" s="142">
        <f t="shared" si="115"/>
        <v>16103.185022448568</v>
      </c>
      <c r="BR55" s="142">
        <f t="shared" si="115"/>
        <v>16103.185022448568</v>
      </c>
      <c r="BS55" s="142">
        <f t="shared" si="115"/>
        <v>16103.185022448568</v>
      </c>
      <c r="BT55" s="142">
        <f t="shared" si="115"/>
        <v>16103.185022448568</v>
      </c>
      <c r="BU55" s="142">
        <f t="shared" si="115"/>
        <v>16103.185022448568</v>
      </c>
      <c r="BV55" s="142">
        <f t="shared" si="115"/>
        <v>16103.185022448568</v>
      </c>
      <c r="BW55" s="142">
        <f t="shared" si="115"/>
        <v>16103.185022448568</v>
      </c>
      <c r="BX55" s="142">
        <f t="shared" si="115"/>
        <v>16103.185022448568</v>
      </c>
      <c r="BY55" s="142">
        <f t="shared" si="115"/>
        <v>16103.185022448568</v>
      </c>
      <c r="BZ55" s="142">
        <f t="shared" si="115"/>
        <v>16103.185022448568</v>
      </c>
      <c r="CA55" s="142">
        <f t="shared" si="115"/>
        <v>16103.185022448568</v>
      </c>
      <c r="CB55" s="142">
        <f t="shared" si="115"/>
        <v>16103.185022448568</v>
      </c>
      <c r="CC55" s="142">
        <f t="shared" si="115"/>
        <v>16103.185022448568</v>
      </c>
      <c r="CD55" s="142">
        <f t="shared" si="115"/>
        <v>16103.185022448568</v>
      </c>
      <c r="CE55" s="142">
        <f t="shared" si="115"/>
        <v>16103.185022448568</v>
      </c>
    </row>
    <row r="56" spans="1:83" x14ac:dyDescent="0.15">
      <c r="A56" s="331" t="s">
        <v>408</v>
      </c>
      <c r="B56" s="152" t="s">
        <v>409</v>
      </c>
      <c r="C56" s="140"/>
      <c r="D56" s="31" t="s">
        <v>370</v>
      </c>
      <c r="E56" s="140" t="s">
        <v>181</v>
      </c>
      <c r="F56" s="31" t="s">
        <v>375</v>
      </c>
      <c r="G56" s="141">
        <f>8154.17*12*H5</f>
        <v>129162.05280000002</v>
      </c>
      <c r="H56" s="23">
        <f t="shared" si="100"/>
        <v>151765.41204000002</v>
      </c>
      <c r="I56" s="142">
        <f t="shared" ref="I56:K56" si="116">$H56/12</f>
        <v>12647.117670000001</v>
      </c>
      <c r="J56" s="142">
        <f t="shared" si="116"/>
        <v>12647.117670000001</v>
      </c>
      <c r="K56" s="142">
        <f t="shared" si="116"/>
        <v>12647.117670000001</v>
      </c>
      <c r="L56" s="142"/>
      <c r="M56" s="142"/>
      <c r="N56" s="142"/>
      <c r="O56" s="142"/>
      <c r="P56" s="142"/>
      <c r="Q56" s="142"/>
      <c r="R56" s="142"/>
      <c r="S56" s="142"/>
      <c r="T56" s="142"/>
      <c r="U56" s="142"/>
      <c r="V56" s="142"/>
      <c r="W56" s="142"/>
      <c r="X56" s="142"/>
      <c r="Y56" s="142"/>
      <c r="Z56" s="142"/>
      <c r="AA56" s="142"/>
      <c r="AB56" s="142"/>
      <c r="AC56" s="142"/>
      <c r="AD56" s="142"/>
      <c r="AE56" s="142"/>
      <c r="AF56" s="142"/>
      <c r="AG56" s="142"/>
      <c r="AH56" s="142"/>
      <c r="AI56" s="142"/>
      <c r="AJ56" s="142"/>
      <c r="AK56" s="142"/>
      <c r="AL56" s="142"/>
      <c r="AM56" s="142"/>
      <c r="AN56" s="142"/>
      <c r="AO56" s="142"/>
      <c r="AP56" s="142"/>
      <c r="AQ56" s="142"/>
      <c r="AR56" s="142"/>
      <c r="AS56" s="142"/>
      <c r="AT56" s="142"/>
      <c r="AU56" s="142"/>
      <c r="AV56" s="142"/>
      <c r="AW56" s="142"/>
      <c r="AX56" s="142"/>
      <c r="AY56" s="142"/>
      <c r="AZ56" s="142"/>
      <c r="BA56" s="142"/>
      <c r="BB56" s="142"/>
      <c r="BC56" s="142"/>
      <c r="BD56" s="142"/>
      <c r="BE56" s="142"/>
      <c r="BF56" s="142"/>
      <c r="BG56" s="142"/>
      <c r="BH56" s="142"/>
      <c r="BI56" s="142"/>
      <c r="BJ56" s="142"/>
      <c r="BK56" s="142"/>
      <c r="BL56" s="142"/>
      <c r="BM56" s="142"/>
      <c r="BN56" s="142"/>
      <c r="BO56" s="142"/>
      <c r="BP56" s="142"/>
      <c r="BQ56" s="142"/>
      <c r="BR56" s="142"/>
      <c r="BS56" s="142"/>
      <c r="BT56" s="142"/>
      <c r="BU56" s="142"/>
      <c r="BV56" s="142"/>
      <c r="BW56" s="142"/>
      <c r="BX56" s="142"/>
      <c r="BY56" s="142"/>
      <c r="BZ56" s="142"/>
      <c r="CA56" s="142"/>
      <c r="CB56" s="142"/>
      <c r="CC56" s="142"/>
      <c r="CD56" s="142"/>
      <c r="CE56" s="142"/>
    </row>
    <row r="57" spans="1:83" x14ac:dyDescent="0.15">
      <c r="A57" s="331" t="s">
        <v>410</v>
      </c>
      <c r="B57" s="152" t="s">
        <v>411</v>
      </c>
      <c r="C57" s="140"/>
      <c r="D57" s="31" t="s">
        <v>370</v>
      </c>
      <c r="E57" s="140" t="s">
        <v>181</v>
      </c>
      <c r="F57" s="31" t="s">
        <v>375</v>
      </c>
      <c r="G57" s="141">
        <f>7083.33*12*H5</f>
        <v>112199.9472</v>
      </c>
      <c r="H57" s="23">
        <f t="shared" si="100"/>
        <v>131834.93796000001</v>
      </c>
      <c r="I57" s="142">
        <f t="shared" ref="I57:N57" si="117">$H57/12</f>
        <v>10986.244830000001</v>
      </c>
      <c r="J57" s="142">
        <f t="shared" si="117"/>
        <v>10986.244830000001</v>
      </c>
      <c r="K57" s="142">
        <f t="shared" si="117"/>
        <v>10986.244830000001</v>
      </c>
      <c r="L57" s="142">
        <f t="shared" si="117"/>
        <v>10986.244830000001</v>
      </c>
      <c r="M57" s="142">
        <f t="shared" si="117"/>
        <v>10986.244830000001</v>
      </c>
      <c r="N57" s="142">
        <f t="shared" si="117"/>
        <v>10986.244830000001</v>
      </c>
      <c r="O57" s="142"/>
      <c r="P57" s="142"/>
      <c r="Q57" s="142"/>
      <c r="R57" s="142"/>
      <c r="S57" s="142"/>
      <c r="T57" s="142"/>
      <c r="U57" s="142"/>
      <c r="V57" s="142"/>
      <c r="W57" s="142"/>
      <c r="X57" s="142"/>
      <c r="Y57" s="142"/>
      <c r="Z57" s="142"/>
      <c r="AA57" s="142"/>
      <c r="AB57" s="142"/>
      <c r="AC57" s="142"/>
      <c r="AD57" s="142"/>
      <c r="AE57" s="142"/>
      <c r="AF57" s="142"/>
      <c r="AG57" s="142"/>
      <c r="AH57" s="142"/>
      <c r="AI57" s="142"/>
      <c r="AJ57" s="142"/>
      <c r="AK57" s="142"/>
      <c r="AL57" s="142"/>
      <c r="AM57" s="142"/>
      <c r="AN57" s="142"/>
      <c r="AO57" s="142"/>
      <c r="AP57" s="142"/>
      <c r="AQ57" s="142"/>
      <c r="AR57" s="142"/>
      <c r="AS57" s="142"/>
      <c r="AT57" s="142"/>
      <c r="AU57" s="142"/>
      <c r="AV57" s="142"/>
      <c r="AW57" s="142"/>
      <c r="AX57" s="142"/>
      <c r="AY57" s="142"/>
      <c r="AZ57" s="142"/>
      <c r="BA57" s="142"/>
      <c r="BB57" s="142"/>
      <c r="BC57" s="142"/>
      <c r="BD57" s="142"/>
      <c r="BE57" s="142"/>
      <c r="BF57" s="142"/>
      <c r="BG57" s="142"/>
      <c r="BH57" s="142"/>
      <c r="BI57" s="142"/>
      <c r="BJ57" s="142"/>
      <c r="BK57" s="142"/>
      <c r="BL57" s="142"/>
      <c r="BM57" s="142"/>
      <c r="BN57" s="142"/>
      <c r="BO57" s="142"/>
      <c r="BP57" s="142"/>
      <c r="BQ57" s="142"/>
      <c r="BR57" s="142"/>
      <c r="BS57" s="142"/>
      <c r="BT57" s="142"/>
      <c r="BU57" s="142"/>
      <c r="BV57" s="142"/>
      <c r="BW57" s="142"/>
      <c r="BX57" s="142"/>
      <c r="BY57" s="142"/>
      <c r="BZ57" s="142"/>
      <c r="CA57" s="142"/>
      <c r="CB57" s="142"/>
      <c r="CC57" s="142"/>
      <c r="CD57" s="142"/>
      <c r="CE57" s="142"/>
    </row>
    <row r="58" spans="1:83" x14ac:dyDescent="0.15">
      <c r="A58" s="152" t="s">
        <v>412</v>
      </c>
      <c r="B58" s="152" t="s">
        <v>413</v>
      </c>
      <c r="C58" s="140"/>
      <c r="D58" s="31" t="s">
        <v>370</v>
      </c>
      <c r="E58" s="140" t="s">
        <v>181</v>
      </c>
      <c r="F58" s="31" t="s">
        <v>375</v>
      </c>
      <c r="G58" s="141">
        <f>7291.67*H5*12</f>
        <v>115500.0528</v>
      </c>
      <c r="H58" s="23">
        <f t="shared" si="100"/>
        <v>135712.56204000002</v>
      </c>
      <c r="I58" s="142">
        <f t="shared" ref="I58:N58" si="118">$H58/12</f>
        <v>11309.380170000002</v>
      </c>
      <c r="J58" s="142">
        <f t="shared" si="118"/>
        <v>11309.380170000002</v>
      </c>
      <c r="K58" s="142">
        <f t="shared" si="118"/>
        <v>11309.380170000002</v>
      </c>
      <c r="L58" s="142">
        <f t="shared" si="118"/>
        <v>11309.380170000002</v>
      </c>
      <c r="M58" s="142">
        <f t="shared" si="118"/>
        <v>11309.380170000002</v>
      </c>
      <c r="N58" s="142">
        <f t="shared" si="118"/>
        <v>11309.380170000002</v>
      </c>
      <c r="O58" s="142">
        <f t="shared" ref="O58:Z58" si="119">$N58*$O$1</f>
        <v>11309.380170000002</v>
      </c>
      <c r="P58" s="142">
        <f t="shared" si="119"/>
        <v>11309.380170000002</v>
      </c>
      <c r="Q58" s="142">
        <f t="shared" si="119"/>
        <v>11309.380170000002</v>
      </c>
      <c r="R58" s="142">
        <f t="shared" si="119"/>
        <v>11309.380170000002</v>
      </c>
      <c r="S58" s="142">
        <f t="shared" si="119"/>
        <v>11309.380170000002</v>
      </c>
      <c r="T58" s="142">
        <f t="shared" si="119"/>
        <v>11309.380170000002</v>
      </c>
      <c r="U58" s="142">
        <f t="shared" si="119"/>
        <v>11309.380170000002</v>
      </c>
      <c r="V58" s="142">
        <f t="shared" si="119"/>
        <v>11309.380170000002</v>
      </c>
      <c r="W58" s="142">
        <f t="shared" si="119"/>
        <v>11309.380170000002</v>
      </c>
      <c r="X58" s="142">
        <f t="shared" si="119"/>
        <v>11309.380170000002</v>
      </c>
      <c r="Y58" s="142">
        <f t="shared" si="119"/>
        <v>11309.380170000002</v>
      </c>
      <c r="Z58" s="142">
        <f t="shared" si="119"/>
        <v>11309.380170000002</v>
      </c>
      <c r="AA58" s="142">
        <f t="shared" ref="AA58:AL58" si="120">$Z58*$AA$1</f>
        <v>11874.849178500002</v>
      </c>
      <c r="AB58" s="142">
        <f t="shared" si="120"/>
        <v>11874.849178500002</v>
      </c>
      <c r="AC58" s="142">
        <f t="shared" si="120"/>
        <v>11874.849178500002</v>
      </c>
      <c r="AD58" s="142">
        <f t="shared" si="120"/>
        <v>11874.849178500002</v>
      </c>
      <c r="AE58" s="142">
        <f t="shared" si="120"/>
        <v>11874.849178500002</v>
      </c>
      <c r="AF58" s="142">
        <f t="shared" si="120"/>
        <v>11874.849178500002</v>
      </c>
      <c r="AG58" s="142">
        <f t="shared" si="120"/>
        <v>11874.849178500002</v>
      </c>
      <c r="AH58" s="142">
        <f t="shared" si="120"/>
        <v>11874.849178500002</v>
      </c>
      <c r="AI58" s="142">
        <f t="shared" si="120"/>
        <v>11874.849178500002</v>
      </c>
      <c r="AJ58" s="142">
        <f t="shared" si="120"/>
        <v>11874.849178500002</v>
      </c>
      <c r="AK58" s="142">
        <f t="shared" si="120"/>
        <v>11874.849178500002</v>
      </c>
      <c r="AL58" s="142">
        <f t="shared" si="120"/>
        <v>11874.849178500002</v>
      </c>
      <c r="AM58" s="142">
        <f t="shared" ref="AM58:AX58" si="121">$AL58*$AM$1</f>
        <v>12468.591637425003</v>
      </c>
      <c r="AN58" s="142">
        <f t="shared" si="121"/>
        <v>12468.591637425003</v>
      </c>
      <c r="AO58" s="142">
        <f t="shared" si="121"/>
        <v>12468.591637425003</v>
      </c>
      <c r="AP58" s="142">
        <f t="shared" si="121"/>
        <v>12468.591637425003</v>
      </c>
      <c r="AQ58" s="142">
        <f t="shared" si="121"/>
        <v>12468.591637425003</v>
      </c>
      <c r="AR58" s="142">
        <f t="shared" si="121"/>
        <v>12468.591637425003</v>
      </c>
      <c r="AS58" s="142">
        <f t="shared" si="121"/>
        <v>12468.591637425003</v>
      </c>
      <c r="AT58" s="142">
        <f t="shared" si="121"/>
        <v>12468.591637425003</v>
      </c>
      <c r="AU58" s="142">
        <f t="shared" si="121"/>
        <v>12468.591637425003</v>
      </c>
      <c r="AV58" s="142">
        <f t="shared" si="121"/>
        <v>12468.591637425003</v>
      </c>
      <c r="AW58" s="142">
        <f t="shared" si="121"/>
        <v>12468.591637425003</v>
      </c>
      <c r="AX58" s="142">
        <f t="shared" si="121"/>
        <v>12468.591637425003</v>
      </c>
      <c r="AY58" s="142">
        <f t="shared" ref="AY58:BJ58" si="122">$AX58*$AY$1</f>
        <v>13092.021219296254</v>
      </c>
      <c r="AZ58" s="142">
        <f t="shared" si="122"/>
        <v>13092.021219296254</v>
      </c>
      <c r="BA58" s="142">
        <f t="shared" si="122"/>
        <v>13092.021219296254</v>
      </c>
      <c r="BB58" s="142">
        <f t="shared" si="122"/>
        <v>13092.021219296254</v>
      </c>
      <c r="BC58" s="142">
        <f t="shared" si="122"/>
        <v>13092.021219296254</v>
      </c>
      <c r="BD58" s="142">
        <f t="shared" si="122"/>
        <v>13092.021219296254</v>
      </c>
      <c r="BE58" s="142">
        <f t="shared" si="122"/>
        <v>13092.021219296254</v>
      </c>
      <c r="BF58" s="142">
        <f t="shared" si="122"/>
        <v>13092.021219296254</v>
      </c>
      <c r="BG58" s="142">
        <f t="shared" si="122"/>
        <v>13092.021219296254</v>
      </c>
      <c r="BH58" s="142">
        <f t="shared" si="122"/>
        <v>13092.021219296254</v>
      </c>
      <c r="BI58" s="142">
        <f t="shared" si="122"/>
        <v>13092.021219296254</v>
      </c>
      <c r="BJ58" s="142">
        <f t="shared" si="122"/>
        <v>13092.021219296254</v>
      </c>
      <c r="BK58" s="142">
        <f t="shared" ref="BK58:CE58" si="123">$BJ58*$BK$1</f>
        <v>13746.622280261066</v>
      </c>
      <c r="BL58" s="142">
        <f t="shared" si="123"/>
        <v>13746.622280261066</v>
      </c>
      <c r="BM58" s="142">
        <f t="shared" si="123"/>
        <v>13746.622280261066</v>
      </c>
      <c r="BN58" s="142">
        <f t="shared" si="123"/>
        <v>13746.622280261066</v>
      </c>
      <c r="BO58" s="142">
        <f t="shared" si="123"/>
        <v>13746.622280261066</v>
      </c>
      <c r="BP58" s="142">
        <f t="shared" si="123"/>
        <v>13746.622280261066</v>
      </c>
      <c r="BQ58" s="142">
        <f t="shared" si="123"/>
        <v>13746.622280261066</v>
      </c>
      <c r="BR58" s="142">
        <f t="shared" si="123"/>
        <v>13746.622280261066</v>
      </c>
      <c r="BS58" s="142">
        <f t="shared" si="123"/>
        <v>13746.622280261066</v>
      </c>
      <c r="BT58" s="142">
        <f t="shared" si="123"/>
        <v>13746.622280261066</v>
      </c>
      <c r="BU58" s="142">
        <f t="shared" si="123"/>
        <v>13746.622280261066</v>
      </c>
      <c r="BV58" s="142">
        <f t="shared" si="123"/>
        <v>13746.622280261066</v>
      </c>
      <c r="BW58" s="142">
        <f t="shared" si="123"/>
        <v>13746.622280261066</v>
      </c>
      <c r="BX58" s="142">
        <f t="shared" si="123"/>
        <v>13746.622280261066</v>
      </c>
      <c r="BY58" s="142">
        <f t="shared" si="123"/>
        <v>13746.622280261066</v>
      </c>
      <c r="BZ58" s="142">
        <f t="shared" si="123"/>
        <v>13746.622280261066</v>
      </c>
      <c r="CA58" s="142">
        <f t="shared" si="123"/>
        <v>13746.622280261066</v>
      </c>
      <c r="CB58" s="142">
        <f t="shared" si="123"/>
        <v>13746.622280261066</v>
      </c>
      <c r="CC58" s="142">
        <f t="shared" si="123"/>
        <v>13746.622280261066</v>
      </c>
      <c r="CD58" s="142">
        <f t="shared" si="123"/>
        <v>13746.622280261066</v>
      </c>
      <c r="CE58" s="142">
        <f t="shared" si="123"/>
        <v>13746.622280261066</v>
      </c>
    </row>
    <row r="59" spans="1:83" x14ac:dyDescent="0.15">
      <c r="A59" s="152" t="s">
        <v>414</v>
      </c>
      <c r="B59" s="152" t="s">
        <v>415</v>
      </c>
      <c r="C59" s="140"/>
      <c r="D59" s="31" t="s">
        <v>370</v>
      </c>
      <c r="E59" s="140" t="s">
        <v>181</v>
      </c>
      <c r="F59" s="31" t="s">
        <v>375</v>
      </c>
      <c r="G59" s="141">
        <f>7833.33*12*H5</f>
        <v>124079.9472</v>
      </c>
      <c r="H59" s="23">
        <f t="shared" si="100"/>
        <v>145793.93796000001</v>
      </c>
      <c r="I59" s="142">
        <f t="shared" ref="I59:N59" si="124">$H59/12</f>
        <v>12149.494830000001</v>
      </c>
      <c r="J59" s="142">
        <f t="shared" si="124"/>
        <v>12149.494830000001</v>
      </c>
      <c r="K59" s="142">
        <f t="shared" si="124"/>
        <v>12149.494830000001</v>
      </c>
      <c r="L59" s="142">
        <f t="shared" si="124"/>
        <v>12149.494830000001</v>
      </c>
      <c r="M59" s="142">
        <f t="shared" si="124"/>
        <v>12149.494830000001</v>
      </c>
      <c r="N59" s="142">
        <f t="shared" si="124"/>
        <v>12149.494830000001</v>
      </c>
      <c r="O59" s="142">
        <f t="shared" ref="O59" si="125">$N59*$O$1</f>
        <v>12149.494830000001</v>
      </c>
      <c r="P59" s="142"/>
      <c r="Q59" s="142"/>
      <c r="R59" s="142"/>
      <c r="S59" s="142"/>
      <c r="T59" s="142"/>
      <c r="U59" s="142"/>
      <c r="V59" s="142"/>
      <c r="W59" s="142"/>
      <c r="X59" s="142"/>
      <c r="Y59" s="142"/>
      <c r="Z59" s="142"/>
      <c r="AA59" s="142"/>
      <c r="AB59" s="142"/>
      <c r="AC59" s="142"/>
      <c r="AD59" s="142"/>
      <c r="AE59" s="142"/>
      <c r="AF59" s="142"/>
      <c r="AG59" s="142"/>
      <c r="AH59" s="142"/>
      <c r="AI59" s="142"/>
      <c r="AJ59" s="142"/>
      <c r="AK59" s="142"/>
      <c r="AL59" s="142"/>
      <c r="AM59" s="142"/>
      <c r="AN59" s="142"/>
      <c r="AO59" s="142"/>
      <c r="AP59" s="142"/>
      <c r="AQ59" s="142"/>
      <c r="AR59" s="142"/>
      <c r="AS59" s="142"/>
      <c r="AT59" s="142"/>
      <c r="AU59" s="142"/>
      <c r="AV59" s="142"/>
      <c r="AW59" s="142"/>
      <c r="AX59" s="142"/>
      <c r="AY59" s="142"/>
      <c r="AZ59" s="142"/>
      <c r="BA59" s="142"/>
      <c r="BB59" s="142"/>
      <c r="BC59" s="142"/>
      <c r="BD59" s="142"/>
      <c r="BE59" s="142"/>
      <c r="BF59" s="142"/>
      <c r="BG59" s="142"/>
      <c r="BH59" s="142"/>
      <c r="BI59" s="142"/>
      <c r="BJ59" s="142"/>
      <c r="BK59" s="142"/>
      <c r="BL59" s="142"/>
      <c r="BM59" s="142"/>
      <c r="BN59" s="142"/>
      <c r="BO59" s="142"/>
      <c r="BP59" s="142"/>
      <c r="BQ59" s="142"/>
      <c r="BR59" s="142"/>
      <c r="BS59" s="142"/>
      <c r="BT59" s="142"/>
      <c r="BU59" s="142"/>
      <c r="BV59" s="142"/>
      <c r="BW59" s="142"/>
      <c r="BX59" s="142"/>
      <c r="BY59" s="142"/>
      <c r="BZ59" s="142"/>
      <c r="CA59" s="142"/>
      <c r="CB59" s="142"/>
      <c r="CC59" s="142"/>
      <c r="CD59" s="142"/>
      <c r="CE59" s="142"/>
    </row>
    <row r="60" spans="1:83" x14ac:dyDescent="0.15">
      <c r="A60" s="152" t="s">
        <v>416</v>
      </c>
      <c r="B60" s="152" t="s">
        <v>417</v>
      </c>
      <c r="C60" s="140"/>
      <c r="D60" s="31" t="s">
        <v>370</v>
      </c>
      <c r="E60" s="140" t="s">
        <v>181</v>
      </c>
      <c r="F60" s="31" t="s">
        <v>375</v>
      </c>
      <c r="G60" s="141">
        <f>7833.33*12*H5</f>
        <v>124079.9472</v>
      </c>
      <c r="H60" s="23">
        <f t="shared" si="100"/>
        <v>145793.93796000001</v>
      </c>
      <c r="I60" s="142">
        <f t="shared" ref="I60:N60" si="126">$H60/12</f>
        <v>12149.494830000001</v>
      </c>
      <c r="J60" s="142">
        <f t="shared" si="126"/>
        <v>12149.494830000001</v>
      </c>
      <c r="K60" s="142">
        <f t="shared" si="126"/>
        <v>12149.494830000001</v>
      </c>
      <c r="L60" s="142">
        <f t="shared" si="126"/>
        <v>12149.494830000001</v>
      </c>
      <c r="M60" s="142">
        <f t="shared" si="126"/>
        <v>12149.494830000001</v>
      </c>
      <c r="N60" s="142">
        <f t="shared" si="126"/>
        <v>12149.494830000001</v>
      </c>
      <c r="O60" s="142">
        <f t="shared" ref="O60:Z60" si="127">$N60*$O$1</f>
        <v>12149.494830000001</v>
      </c>
      <c r="P60" s="142">
        <f t="shared" si="127"/>
        <v>12149.494830000001</v>
      </c>
      <c r="Q60" s="142">
        <f t="shared" si="127"/>
        <v>12149.494830000001</v>
      </c>
      <c r="R60" s="142">
        <f t="shared" si="127"/>
        <v>12149.494830000001</v>
      </c>
      <c r="S60" s="142">
        <f t="shared" si="127"/>
        <v>12149.494830000001</v>
      </c>
      <c r="T60" s="142">
        <f t="shared" si="127"/>
        <v>12149.494830000001</v>
      </c>
      <c r="U60" s="142">
        <f t="shared" si="127"/>
        <v>12149.494830000001</v>
      </c>
      <c r="V60" s="142">
        <f t="shared" si="127"/>
        <v>12149.494830000001</v>
      </c>
      <c r="W60" s="142">
        <f t="shared" si="127"/>
        <v>12149.494830000001</v>
      </c>
      <c r="X60" s="142">
        <f t="shared" si="127"/>
        <v>12149.494830000001</v>
      </c>
      <c r="Y60" s="142">
        <f t="shared" si="127"/>
        <v>12149.494830000001</v>
      </c>
      <c r="Z60" s="142">
        <f t="shared" si="127"/>
        <v>12149.494830000001</v>
      </c>
      <c r="AA60" s="142">
        <f t="shared" ref="AA60:AL60" si="128">$Z60*$AA$1</f>
        <v>12756.969571500002</v>
      </c>
      <c r="AB60" s="142">
        <f t="shared" si="128"/>
        <v>12756.969571500002</v>
      </c>
      <c r="AC60" s="142">
        <f t="shared" si="128"/>
        <v>12756.969571500002</v>
      </c>
      <c r="AD60" s="142">
        <f t="shared" si="128"/>
        <v>12756.969571500002</v>
      </c>
      <c r="AE60" s="142">
        <f t="shared" si="128"/>
        <v>12756.969571500002</v>
      </c>
      <c r="AF60" s="142">
        <f t="shared" si="128"/>
        <v>12756.969571500002</v>
      </c>
      <c r="AG60" s="142">
        <f t="shared" si="128"/>
        <v>12756.969571500002</v>
      </c>
      <c r="AH60" s="142">
        <f t="shared" si="128"/>
        <v>12756.969571500002</v>
      </c>
      <c r="AI60" s="142">
        <f t="shared" si="128"/>
        <v>12756.969571500002</v>
      </c>
      <c r="AJ60" s="142">
        <f t="shared" si="128"/>
        <v>12756.969571500002</v>
      </c>
      <c r="AK60" s="142">
        <f t="shared" si="128"/>
        <v>12756.969571500002</v>
      </c>
      <c r="AL60" s="142">
        <f t="shared" si="128"/>
        <v>12756.969571500002</v>
      </c>
      <c r="AM60" s="142">
        <f t="shared" ref="AM60:AX60" si="129">$AL60*$AM$1</f>
        <v>13394.818050075002</v>
      </c>
      <c r="AN60" s="142">
        <f t="shared" si="129"/>
        <v>13394.818050075002</v>
      </c>
      <c r="AO60" s="142">
        <f t="shared" si="129"/>
        <v>13394.818050075002</v>
      </c>
      <c r="AP60" s="142">
        <f t="shared" si="129"/>
        <v>13394.818050075002</v>
      </c>
      <c r="AQ60" s="142">
        <f t="shared" si="129"/>
        <v>13394.818050075002</v>
      </c>
      <c r="AR60" s="142">
        <f t="shared" si="129"/>
        <v>13394.818050075002</v>
      </c>
      <c r="AS60" s="142">
        <f t="shared" si="129"/>
        <v>13394.818050075002</v>
      </c>
      <c r="AT60" s="142">
        <f t="shared" si="129"/>
        <v>13394.818050075002</v>
      </c>
      <c r="AU60" s="142">
        <f t="shared" si="129"/>
        <v>13394.818050075002</v>
      </c>
      <c r="AV60" s="142">
        <f t="shared" si="129"/>
        <v>13394.818050075002</v>
      </c>
      <c r="AW60" s="142">
        <f t="shared" si="129"/>
        <v>13394.818050075002</v>
      </c>
      <c r="AX60" s="142">
        <f t="shared" si="129"/>
        <v>13394.818050075002</v>
      </c>
      <c r="AY60" s="142">
        <f t="shared" ref="AY60:BJ60" si="130">$AX60*$AY$1</f>
        <v>14064.558952578753</v>
      </c>
      <c r="AZ60" s="142">
        <f t="shared" si="130"/>
        <v>14064.558952578753</v>
      </c>
      <c r="BA60" s="142">
        <f t="shared" si="130"/>
        <v>14064.558952578753</v>
      </c>
      <c r="BB60" s="142">
        <f t="shared" si="130"/>
        <v>14064.558952578753</v>
      </c>
      <c r="BC60" s="142">
        <f t="shared" si="130"/>
        <v>14064.558952578753</v>
      </c>
      <c r="BD60" s="142">
        <f t="shared" si="130"/>
        <v>14064.558952578753</v>
      </c>
      <c r="BE60" s="142">
        <f t="shared" si="130"/>
        <v>14064.558952578753</v>
      </c>
      <c r="BF60" s="142">
        <f t="shared" si="130"/>
        <v>14064.558952578753</v>
      </c>
      <c r="BG60" s="142">
        <f t="shared" si="130"/>
        <v>14064.558952578753</v>
      </c>
      <c r="BH60" s="142">
        <f t="shared" si="130"/>
        <v>14064.558952578753</v>
      </c>
      <c r="BI60" s="142">
        <f t="shared" si="130"/>
        <v>14064.558952578753</v>
      </c>
      <c r="BJ60" s="142">
        <f t="shared" si="130"/>
        <v>14064.558952578753</v>
      </c>
      <c r="BK60" s="142">
        <f t="shared" ref="BK60:CE60" si="131">$BJ60*$BK$1</f>
        <v>14767.786900207691</v>
      </c>
      <c r="BL60" s="142">
        <f t="shared" si="131"/>
        <v>14767.786900207691</v>
      </c>
      <c r="BM60" s="142">
        <f t="shared" si="131"/>
        <v>14767.786900207691</v>
      </c>
      <c r="BN60" s="142">
        <f t="shared" si="131"/>
        <v>14767.786900207691</v>
      </c>
      <c r="BO60" s="142">
        <f t="shared" si="131"/>
        <v>14767.786900207691</v>
      </c>
      <c r="BP60" s="142">
        <f t="shared" si="131"/>
        <v>14767.786900207691</v>
      </c>
      <c r="BQ60" s="142">
        <f t="shared" si="131"/>
        <v>14767.786900207691</v>
      </c>
      <c r="BR60" s="142">
        <f t="shared" si="131"/>
        <v>14767.786900207691</v>
      </c>
      <c r="BS60" s="142">
        <f t="shared" si="131"/>
        <v>14767.786900207691</v>
      </c>
      <c r="BT60" s="142">
        <f t="shared" si="131"/>
        <v>14767.786900207691</v>
      </c>
      <c r="BU60" s="142">
        <f t="shared" si="131"/>
        <v>14767.786900207691</v>
      </c>
      <c r="BV60" s="142">
        <f t="shared" si="131"/>
        <v>14767.786900207691</v>
      </c>
      <c r="BW60" s="142">
        <f t="shared" si="131"/>
        <v>14767.786900207691</v>
      </c>
      <c r="BX60" s="142">
        <f t="shared" si="131"/>
        <v>14767.786900207691</v>
      </c>
      <c r="BY60" s="142">
        <f t="shared" si="131"/>
        <v>14767.786900207691</v>
      </c>
      <c r="BZ60" s="142">
        <f t="shared" si="131"/>
        <v>14767.786900207691</v>
      </c>
      <c r="CA60" s="142">
        <f t="shared" si="131"/>
        <v>14767.786900207691</v>
      </c>
      <c r="CB60" s="142">
        <f t="shared" si="131"/>
        <v>14767.786900207691</v>
      </c>
      <c r="CC60" s="142">
        <f t="shared" si="131"/>
        <v>14767.786900207691</v>
      </c>
      <c r="CD60" s="142">
        <f t="shared" si="131"/>
        <v>14767.786900207691</v>
      </c>
      <c r="CE60" s="142">
        <f t="shared" si="131"/>
        <v>14767.786900207691</v>
      </c>
    </row>
    <row r="61" spans="1:83" x14ac:dyDescent="0.15">
      <c r="A61" s="149" t="s">
        <v>418</v>
      </c>
      <c r="B61" s="149" t="s">
        <v>419</v>
      </c>
      <c r="C61" s="31" t="s">
        <v>420</v>
      </c>
      <c r="D61" s="31" t="s">
        <v>370</v>
      </c>
      <c r="E61" s="140" t="s">
        <v>181</v>
      </c>
      <c r="F61" s="31" t="s">
        <v>375</v>
      </c>
      <c r="G61" s="141">
        <f>13500*12*H5</f>
        <v>213840</v>
      </c>
      <c r="H61" s="23">
        <f t="shared" si="100"/>
        <v>251262</v>
      </c>
      <c r="I61" s="142">
        <f t="shared" ref="I61:N61" si="132">$H61/12</f>
        <v>20938.5</v>
      </c>
      <c r="J61" s="142">
        <f t="shared" si="132"/>
        <v>20938.5</v>
      </c>
      <c r="K61" s="142">
        <f t="shared" si="132"/>
        <v>20938.5</v>
      </c>
      <c r="L61" s="142">
        <f t="shared" si="132"/>
        <v>20938.5</v>
      </c>
      <c r="M61" s="142">
        <f t="shared" si="132"/>
        <v>20938.5</v>
      </c>
      <c r="N61" s="142">
        <f t="shared" si="132"/>
        <v>20938.5</v>
      </c>
      <c r="O61" s="333">
        <f>$N61*$O$1*0.8</f>
        <v>16750.8</v>
      </c>
      <c r="P61" s="333">
        <f t="shared" ref="P61:Z61" si="133">$N61*$O$1*0.8</f>
        <v>16750.8</v>
      </c>
      <c r="Q61" s="333">
        <f t="shared" si="133"/>
        <v>16750.8</v>
      </c>
      <c r="R61" s="333">
        <f t="shared" si="133"/>
        <v>16750.8</v>
      </c>
      <c r="S61" s="333">
        <f t="shared" si="133"/>
        <v>16750.8</v>
      </c>
      <c r="T61" s="333">
        <f t="shared" si="133"/>
        <v>16750.8</v>
      </c>
      <c r="U61" s="333">
        <f t="shared" si="133"/>
        <v>16750.8</v>
      </c>
      <c r="V61" s="333">
        <f t="shared" si="133"/>
        <v>16750.8</v>
      </c>
      <c r="W61" s="333">
        <f t="shared" si="133"/>
        <v>16750.8</v>
      </c>
      <c r="X61" s="333">
        <f t="shared" si="133"/>
        <v>16750.8</v>
      </c>
      <c r="Y61" s="333">
        <f t="shared" si="133"/>
        <v>16750.8</v>
      </c>
      <c r="Z61" s="333">
        <f t="shared" si="133"/>
        <v>16750.8</v>
      </c>
      <c r="AA61" s="142">
        <f t="shared" ref="AA61:AL61" si="134">$Z61*$AA$1</f>
        <v>17588.34</v>
      </c>
      <c r="AB61" s="142">
        <f t="shared" si="134"/>
        <v>17588.34</v>
      </c>
      <c r="AC61" s="142">
        <f t="shared" si="134"/>
        <v>17588.34</v>
      </c>
      <c r="AD61" s="142">
        <f t="shared" si="134"/>
        <v>17588.34</v>
      </c>
      <c r="AE61" s="142">
        <f t="shared" si="134"/>
        <v>17588.34</v>
      </c>
      <c r="AF61" s="142">
        <f t="shared" si="134"/>
        <v>17588.34</v>
      </c>
      <c r="AG61" s="142">
        <f t="shared" si="134"/>
        <v>17588.34</v>
      </c>
      <c r="AH61" s="142">
        <f t="shared" si="134"/>
        <v>17588.34</v>
      </c>
      <c r="AI61" s="142">
        <f t="shared" si="134"/>
        <v>17588.34</v>
      </c>
      <c r="AJ61" s="142">
        <f t="shared" si="134"/>
        <v>17588.34</v>
      </c>
      <c r="AK61" s="142">
        <f t="shared" si="134"/>
        <v>17588.34</v>
      </c>
      <c r="AL61" s="142">
        <f t="shared" si="134"/>
        <v>17588.34</v>
      </c>
      <c r="AM61" s="142">
        <f t="shared" ref="AM61:AX61" si="135">$AL61*$AM$1</f>
        <v>18467.757000000001</v>
      </c>
      <c r="AN61" s="142">
        <f t="shared" si="135"/>
        <v>18467.757000000001</v>
      </c>
      <c r="AO61" s="142">
        <f t="shared" si="135"/>
        <v>18467.757000000001</v>
      </c>
      <c r="AP61" s="142">
        <f t="shared" si="135"/>
        <v>18467.757000000001</v>
      </c>
      <c r="AQ61" s="142">
        <f t="shared" si="135"/>
        <v>18467.757000000001</v>
      </c>
      <c r="AR61" s="142">
        <f t="shared" si="135"/>
        <v>18467.757000000001</v>
      </c>
      <c r="AS61" s="142">
        <f t="shared" si="135"/>
        <v>18467.757000000001</v>
      </c>
      <c r="AT61" s="142">
        <f t="shared" si="135"/>
        <v>18467.757000000001</v>
      </c>
      <c r="AU61" s="142">
        <f t="shared" si="135"/>
        <v>18467.757000000001</v>
      </c>
      <c r="AV61" s="142">
        <f t="shared" si="135"/>
        <v>18467.757000000001</v>
      </c>
      <c r="AW61" s="142">
        <f t="shared" si="135"/>
        <v>18467.757000000001</v>
      </c>
      <c r="AX61" s="142">
        <f t="shared" si="135"/>
        <v>18467.757000000001</v>
      </c>
      <c r="AY61" s="142">
        <f t="shared" ref="AY61:BJ61" si="136">$AX61*$AY$1</f>
        <v>19391.144850000001</v>
      </c>
      <c r="AZ61" s="142">
        <f t="shared" si="136"/>
        <v>19391.144850000001</v>
      </c>
      <c r="BA61" s="142">
        <f t="shared" si="136"/>
        <v>19391.144850000001</v>
      </c>
      <c r="BB61" s="142">
        <f t="shared" si="136"/>
        <v>19391.144850000001</v>
      </c>
      <c r="BC61" s="142">
        <f t="shared" si="136"/>
        <v>19391.144850000001</v>
      </c>
      <c r="BD61" s="142">
        <f t="shared" si="136"/>
        <v>19391.144850000001</v>
      </c>
      <c r="BE61" s="142">
        <f t="shared" si="136"/>
        <v>19391.144850000001</v>
      </c>
      <c r="BF61" s="142">
        <f t="shared" si="136"/>
        <v>19391.144850000001</v>
      </c>
      <c r="BG61" s="142">
        <f t="shared" si="136"/>
        <v>19391.144850000001</v>
      </c>
      <c r="BH61" s="142">
        <f t="shared" si="136"/>
        <v>19391.144850000001</v>
      </c>
      <c r="BI61" s="142">
        <f t="shared" si="136"/>
        <v>19391.144850000001</v>
      </c>
      <c r="BJ61" s="142">
        <f t="shared" si="136"/>
        <v>19391.144850000001</v>
      </c>
      <c r="BK61" s="142">
        <f t="shared" ref="BK61:CE61" si="137">$BJ61*$BK$1</f>
        <v>20360.7020925</v>
      </c>
      <c r="BL61" s="142">
        <f t="shared" si="137"/>
        <v>20360.7020925</v>
      </c>
      <c r="BM61" s="142">
        <f t="shared" si="137"/>
        <v>20360.7020925</v>
      </c>
      <c r="BN61" s="142">
        <f t="shared" si="137"/>
        <v>20360.7020925</v>
      </c>
      <c r="BO61" s="142">
        <f t="shared" si="137"/>
        <v>20360.7020925</v>
      </c>
      <c r="BP61" s="142">
        <f t="shared" si="137"/>
        <v>20360.7020925</v>
      </c>
      <c r="BQ61" s="142">
        <f t="shared" si="137"/>
        <v>20360.7020925</v>
      </c>
      <c r="BR61" s="142">
        <f t="shared" si="137"/>
        <v>20360.7020925</v>
      </c>
      <c r="BS61" s="142">
        <f t="shared" si="137"/>
        <v>20360.7020925</v>
      </c>
      <c r="BT61" s="142">
        <f t="shared" si="137"/>
        <v>20360.7020925</v>
      </c>
      <c r="BU61" s="142">
        <f t="shared" si="137"/>
        <v>20360.7020925</v>
      </c>
      <c r="BV61" s="142">
        <f t="shared" si="137"/>
        <v>20360.7020925</v>
      </c>
      <c r="BW61" s="142">
        <f t="shared" si="137"/>
        <v>20360.7020925</v>
      </c>
      <c r="BX61" s="142">
        <f t="shared" si="137"/>
        <v>20360.7020925</v>
      </c>
      <c r="BY61" s="142">
        <f t="shared" si="137"/>
        <v>20360.7020925</v>
      </c>
      <c r="BZ61" s="142">
        <f t="shared" si="137"/>
        <v>20360.7020925</v>
      </c>
      <c r="CA61" s="142">
        <f t="shared" si="137"/>
        <v>20360.7020925</v>
      </c>
      <c r="CB61" s="142">
        <f t="shared" si="137"/>
        <v>20360.7020925</v>
      </c>
      <c r="CC61" s="142">
        <f t="shared" si="137"/>
        <v>20360.7020925</v>
      </c>
      <c r="CD61" s="142">
        <f t="shared" si="137"/>
        <v>20360.7020925</v>
      </c>
      <c r="CE61" s="142">
        <f t="shared" si="137"/>
        <v>20360.7020925</v>
      </c>
    </row>
    <row r="62" spans="1:83" x14ac:dyDescent="0.15">
      <c r="A62" s="331" t="s">
        <v>421</v>
      </c>
      <c r="B62" s="152" t="s">
        <v>422</v>
      </c>
      <c r="C62" s="140" t="s">
        <v>423</v>
      </c>
      <c r="D62" s="31" t="s">
        <v>370</v>
      </c>
      <c r="E62" s="140" t="s">
        <v>181</v>
      </c>
      <c r="F62" s="31" t="s">
        <v>375</v>
      </c>
      <c r="G62" s="141">
        <f>6250*12*$H$5</f>
        <v>99000</v>
      </c>
      <c r="H62" s="23">
        <f t="shared" si="100"/>
        <v>116325</v>
      </c>
      <c r="I62" s="142">
        <f t="shared" ref="I62:N62" si="138">$H62/12</f>
        <v>9693.75</v>
      </c>
      <c r="J62" s="142">
        <f t="shared" si="138"/>
        <v>9693.75</v>
      </c>
      <c r="K62" s="142">
        <f t="shared" si="138"/>
        <v>9693.75</v>
      </c>
      <c r="L62" s="142">
        <f t="shared" si="138"/>
        <v>9693.75</v>
      </c>
      <c r="M62" s="142">
        <f t="shared" si="138"/>
        <v>9693.75</v>
      </c>
      <c r="N62" s="142">
        <f t="shared" si="138"/>
        <v>9693.75</v>
      </c>
      <c r="O62" s="142">
        <f t="shared" ref="O62:P62" si="139">$N62*$O$1</f>
        <v>9693.75</v>
      </c>
      <c r="P62" s="142">
        <f t="shared" si="139"/>
        <v>9693.75</v>
      </c>
      <c r="Q62" s="142"/>
      <c r="R62" s="142"/>
      <c r="S62" s="142"/>
      <c r="T62" s="142"/>
      <c r="U62" s="142"/>
      <c r="V62" s="142"/>
      <c r="W62" s="142"/>
      <c r="X62" s="142"/>
      <c r="Y62" s="142"/>
      <c r="Z62" s="142"/>
      <c r="AA62" s="142"/>
      <c r="AB62" s="142"/>
      <c r="AC62" s="142"/>
      <c r="AD62" s="142"/>
      <c r="AE62" s="142"/>
      <c r="AF62" s="142"/>
      <c r="AG62" s="142"/>
      <c r="AH62" s="142"/>
      <c r="AI62" s="142"/>
      <c r="AJ62" s="142"/>
      <c r="AK62" s="142"/>
      <c r="AL62" s="142"/>
      <c r="AM62" s="142"/>
      <c r="AN62" s="142"/>
      <c r="AO62" s="142"/>
      <c r="AP62" s="142"/>
      <c r="AQ62" s="142"/>
      <c r="AR62" s="142"/>
      <c r="AS62" s="142"/>
      <c r="AT62" s="142"/>
      <c r="AU62" s="142"/>
      <c r="AV62" s="142"/>
      <c r="AW62" s="142"/>
      <c r="AX62" s="142"/>
      <c r="AY62" s="142"/>
      <c r="AZ62" s="142"/>
      <c r="BA62" s="142"/>
      <c r="BB62" s="142"/>
      <c r="BC62" s="142"/>
      <c r="BD62" s="142"/>
      <c r="BE62" s="142"/>
      <c r="BF62" s="142"/>
      <c r="BG62" s="142"/>
      <c r="BH62" s="142"/>
      <c r="BI62" s="142"/>
      <c r="BJ62" s="142"/>
      <c r="BK62" s="142"/>
      <c r="BL62" s="142"/>
      <c r="BM62" s="142"/>
      <c r="BN62" s="142"/>
      <c r="BO62" s="142"/>
      <c r="BP62" s="142"/>
      <c r="BQ62" s="142"/>
      <c r="BR62" s="142"/>
      <c r="BS62" s="142"/>
      <c r="BT62" s="142"/>
      <c r="BU62" s="142"/>
      <c r="BV62" s="142"/>
      <c r="BW62" s="142"/>
      <c r="BX62" s="142"/>
      <c r="BY62" s="142"/>
      <c r="BZ62" s="142"/>
      <c r="CA62" s="142"/>
      <c r="CB62" s="142"/>
      <c r="CC62" s="142"/>
      <c r="CD62" s="142"/>
      <c r="CE62" s="142"/>
    </row>
    <row r="63" spans="1:83" x14ac:dyDescent="0.15">
      <c r="A63" s="152" t="s">
        <v>424</v>
      </c>
      <c r="B63" s="152" t="s">
        <v>425</v>
      </c>
      <c r="C63" s="140"/>
      <c r="D63" s="31" t="s">
        <v>370</v>
      </c>
      <c r="E63" s="140" t="s">
        <v>181</v>
      </c>
      <c r="F63" s="31" t="s">
        <v>375</v>
      </c>
      <c r="G63" s="141">
        <f>7645.83*12*$H$5</f>
        <v>121109.9472</v>
      </c>
      <c r="H63" s="23">
        <f t="shared" si="100"/>
        <v>142304.18796000001</v>
      </c>
      <c r="I63" s="142">
        <f t="shared" ref="I63:N63" si="140">$H63/12</f>
        <v>11858.682330000001</v>
      </c>
      <c r="J63" s="142">
        <f t="shared" si="140"/>
        <v>11858.682330000001</v>
      </c>
      <c r="K63" s="142">
        <f t="shared" si="140"/>
        <v>11858.682330000001</v>
      </c>
      <c r="L63" s="142">
        <f t="shared" si="140"/>
        <v>11858.682330000001</v>
      </c>
      <c r="M63" s="142">
        <f t="shared" si="140"/>
        <v>11858.682330000001</v>
      </c>
      <c r="N63" s="142">
        <f t="shared" si="140"/>
        <v>11858.682330000001</v>
      </c>
      <c r="O63" s="142">
        <f t="shared" ref="O63:Z63" si="141">$N63*$O$1</f>
        <v>11858.682330000001</v>
      </c>
      <c r="P63" s="142">
        <f t="shared" si="141"/>
        <v>11858.682330000001</v>
      </c>
      <c r="Q63" s="142">
        <f t="shared" si="141"/>
        <v>11858.682330000001</v>
      </c>
      <c r="R63" s="142">
        <f t="shared" si="141"/>
        <v>11858.682330000001</v>
      </c>
      <c r="S63" s="142">
        <f t="shared" si="141"/>
        <v>11858.682330000001</v>
      </c>
      <c r="T63" s="142">
        <f t="shared" si="141"/>
        <v>11858.682330000001</v>
      </c>
      <c r="U63" s="142">
        <f t="shared" si="141"/>
        <v>11858.682330000001</v>
      </c>
      <c r="V63" s="142">
        <f t="shared" si="141"/>
        <v>11858.682330000001</v>
      </c>
      <c r="W63" s="142">
        <f t="shared" si="141"/>
        <v>11858.682330000001</v>
      </c>
      <c r="X63" s="142">
        <f t="shared" si="141"/>
        <v>11858.682330000001</v>
      </c>
      <c r="Y63" s="142">
        <f t="shared" si="141"/>
        <v>11858.682330000001</v>
      </c>
      <c r="Z63" s="142">
        <f t="shared" si="141"/>
        <v>11858.682330000001</v>
      </c>
      <c r="AA63" s="142">
        <f t="shared" ref="AA63:AL63" si="142">$Z63*$AA$1</f>
        <v>12451.616446500002</v>
      </c>
      <c r="AB63" s="142">
        <f t="shared" si="142"/>
        <v>12451.616446500002</v>
      </c>
      <c r="AC63" s="142">
        <f t="shared" si="142"/>
        <v>12451.616446500002</v>
      </c>
      <c r="AD63" s="142">
        <f t="shared" si="142"/>
        <v>12451.616446500002</v>
      </c>
      <c r="AE63" s="142">
        <f t="shared" si="142"/>
        <v>12451.616446500002</v>
      </c>
      <c r="AF63" s="142">
        <f t="shared" si="142"/>
        <v>12451.616446500002</v>
      </c>
      <c r="AG63" s="142">
        <f t="shared" si="142"/>
        <v>12451.616446500002</v>
      </c>
      <c r="AH63" s="142">
        <f t="shared" si="142"/>
        <v>12451.616446500002</v>
      </c>
      <c r="AI63" s="142">
        <f t="shared" si="142"/>
        <v>12451.616446500002</v>
      </c>
      <c r="AJ63" s="142">
        <f t="shared" si="142"/>
        <v>12451.616446500002</v>
      </c>
      <c r="AK63" s="142">
        <f t="shared" si="142"/>
        <v>12451.616446500002</v>
      </c>
      <c r="AL63" s="142">
        <f t="shared" si="142"/>
        <v>12451.616446500002</v>
      </c>
      <c r="AM63" s="142">
        <f t="shared" ref="AM63:AX63" si="143">$AL63*$AM$1</f>
        <v>13074.197268825003</v>
      </c>
      <c r="AN63" s="142">
        <f t="shared" si="143"/>
        <v>13074.197268825003</v>
      </c>
      <c r="AO63" s="142">
        <f t="shared" si="143"/>
        <v>13074.197268825003</v>
      </c>
      <c r="AP63" s="142">
        <f t="shared" si="143"/>
        <v>13074.197268825003</v>
      </c>
      <c r="AQ63" s="142">
        <f t="shared" si="143"/>
        <v>13074.197268825003</v>
      </c>
      <c r="AR63" s="142">
        <f t="shared" si="143"/>
        <v>13074.197268825003</v>
      </c>
      <c r="AS63" s="142">
        <f t="shared" si="143"/>
        <v>13074.197268825003</v>
      </c>
      <c r="AT63" s="142">
        <f t="shared" si="143"/>
        <v>13074.197268825003</v>
      </c>
      <c r="AU63" s="142">
        <f t="shared" si="143"/>
        <v>13074.197268825003</v>
      </c>
      <c r="AV63" s="142">
        <f t="shared" si="143"/>
        <v>13074.197268825003</v>
      </c>
      <c r="AW63" s="142">
        <f t="shared" si="143"/>
        <v>13074.197268825003</v>
      </c>
      <c r="AX63" s="142">
        <f t="shared" si="143"/>
        <v>13074.197268825003</v>
      </c>
      <c r="AY63" s="142">
        <f t="shared" ref="AY63:BJ63" si="144">$AX63*$AY$1</f>
        <v>13727.907132266253</v>
      </c>
      <c r="AZ63" s="142">
        <f t="shared" si="144"/>
        <v>13727.907132266253</v>
      </c>
      <c r="BA63" s="142">
        <f t="shared" si="144"/>
        <v>13727.907132266253</v>
      </c>
      <c r="BB63" s="142">
        <f t="shared" si="144"/>
        <v>13727.907132266253</v>
      </c>
      <c r="BC63" s="142">
        <f t="shared" si="144"/>
        <v>13727.907132266253</v>
      </c>
      <c r="BD63" s="142">
        <f t="shared" si="144"/>
        <v>13727.907132266253</v>
      </c>
      <c r="BE63" s="142">
        <f t="shared" si="144"/>
        <v>13727.907132266253</v>
      </c>
      <c r="BF63" s="142">
        <f t="shared" si="144"/>
        <v>13727.907132266253</v>
      </c>
      <c r="BG63" s="142">
        <f t="shared" si="144"/>
        <v>13727.907132266253</v>
      </c>
      <c r="BH63" s="142">
        <f t="shared" si="144"/>
        <v>13727.907132266253</v>
      </c>
      <c r="BI63" s="142">
        <f t="shared" si="144"/>
        <v>13727.907132266253</v>
      </c>
      <c r="BJ63" s="142">
        <f t="shared" si="144"/>
        <v>13727.907132266253</v>
      </c>
      <c r="BK63" s="142">
        <f t="shared" ref="BK63:CE63" si="145">$BJ63*$BK$1</f>
        <v>14414.302488879566</v>
      </c>
      <c r="BL63" s="142">
        <f t="shared" si="145"/>
        <v>14414.302488879566</v>
      </c>
      <c r="BM63" s="142">
        <f t="shared" si="145"/>
        <v>14414.302488879566</v>
      </c>
      <c r="BN63" s="142">
        <f t="shared" si="145"/>
        <v>14414.302488879566</v>
      </c>
      <c r="BO63" s="142">
        <f t="shared" si="145"/>
        <v>14414.302488879566</v>
      </c>
      <c r="BP63" s="142">
        <f t="shared" si="145"/>
        <v>14414.302488879566</v>
      </c>
      <c r="BQ63" s="142">
        <f t="shared" si="145"/>
        <v>14414.302488879566</v>
      </c>
      <c r="BR63" s="142">
        <f t="shared" si="145"/>
        <v>14414.302488879566</v>
      </c>
      <c r="BS63" s="142">
        <f t="shared" si="145"/>
        <v>14414.302488879566</v>
      </c>
      <c r="BT63" s="142">
        <f t="shared" si="145"/>
        <v>14414.302488879566</v>
      </c>
      <c r="BU63" s="142">
        <f t="shared" si="145"/>
        <v>14414.302488879566</v>
      </c>
      <c r="BV63" s="142">
        <f t="shared" si="145"/>
        <v>14414.302488879566</v>
      </c>
      <c r="BW63" s="142">
        <f t="shared" si="145"/>
        <v>14414.302488879566</v>
      </c>
      <c r="BX63" s="142">
        <f t="shared" si="145"/>
        <v>14414.302488879566</v>
      </c>
      <c r="BY63" s="142">
        <f t="shared" si="145"/>
        <v>14414.302488879566</v>
      </c>
      <c r="BZ63" s="142">
        <f t="shared" si="145"/>
        <v>14414.302488879566</v>
      </c>
      <c r="CA63" s="142">
        <f t="shared" si="145"/>
        <v>14414.302488879566</v>
      </c>
      <c r="CB63" s="142">
        <f t="shared" si="145"/>
        <v>14414.302488879566</v>
      </c>
      <c r="CC63" s="142">
        <f t="shared" si="145"/>
        <v>14414.302488879566</v>
      </c>
      <c r="CD63" s="142">
        <f t="shared" si="145"/>
        <v>14414.302488879566</v>
      </c>
      <c r="CE63" s="142">
        <f t="shared" si="145"/>
        <v>14414.302488879566</v>
      </c>
    </row>
    <row r="64" spans="1:83" x14ac:dyDescent="0.15">
      <c r="A64" s="152"/>
      <c r="B64" s="152"/>
      <c r="C64" s="31" t="s">
        <v>426</v>
      </c>
      <c r="D64" s="150">
        <v>46478</v>
      </c>
      <c r="E64" s="140" t="s">
        <v>181</v>
      </c>
      <c r="F64" s="31" t="s">
        <v>375</v>
      </c>
      <c r="G64" s="141">
        <f>AVERAGE(G$53:G$60)</f>
        <v>125292.75660000002</v>
      </c>
      <c r="H64" s="23">
        <f t="shared" si="100"/>
        <v>147218.98900500004</v>
      </c>
      <c r="I64" s="142" t="str">
        <f t="shared" ref="I64:O68" si="146">IF($D64&lt;I$7,$H64/12*$O$1^DATEDIF(DATE(2025, 4,1),I$7,"y"),"")</f>
        <v/>
      </c>
      <c r="J64" s="142" t="str">
        <f t="shared" si="146"/>
        <v/>
      </c>
      <c r="K64" s="142" t="str">
        <f t="shared" si="146"/>
        <v/>
      </c>
      <c r="L64" s="142" t="str">
        <f t="shared" si="146"/>
        <v/>
      </c>
      <c r="M64" s="142" t="str">
        <f t="shared" si="146"/>
        <v/>
      </c>
      <c r="N64" s="142" t="str">
        <f t="shared" si="146"/>
        <v/>
      </c>
      <c r="O64" s="142" t="str">
        <f t="shared" si="146"/>
        <v/>
      </c>
      <c r="P64" s="142" t="str">
        <f t="shared" ref="P64:CA65" si="147">IF($D64&lt;P$7,$H64/12*$O$1^DATEDIF(DATE(2025, 4,1),P$7,"y"),"")</f>
        <v/>
      </c>
      <c r="Q64" s="142" t="str">
        <f t="shared" si="147"/>
        <v/>
      </c>
      <c r="R64" s="142" t="str">
        <f t="shared" si="147"/>
        <v/>
      </c>
      <c r="S64" s="142" t="str">
        <f t="shared" si="147"/>
        <v/>
      </c>
      <c r="T64" s="142" t="str">
        <f t="shared" si="147"/>
        <v/>
      </c>
      <c r="U64" s="142" t="str">
        <f t="shared" si="147"/>
        <v/>
      </c>
      <c r="V64" s="142" t="str">
        <f t="shared" si="147"/>
        <v/>
      </c>
      <c r="W64" s="142" t="str">
        <f t="shared" si="147"/>
        <v/>
      </c>
      <c r="X64" s="142" t="str">
        <f t="shared" si="147"/>
        <v/>
      </c>
      <c r="Y64" s="142" t="str">
        <f t="shared" si="147"/>
        <v/>
      </c>
      <c r="Z64" s="142" t="str">
        <f t="shared" si="147"/>
        <v/>
      </c>
      <c r="AA64" s="142">
        <f t="shared" si="147"/>
        <v>12268.249083750003</v>
      </c>
      <c r="AB64" s="142">
        <f t="shared" si="147"/>
        <v>12268.249083750003</v>
      </c>
      <c r="AC64" s="142">
        <f t="shared" si="147"/>
        <v>12268.249083750003</v>
      </c>
      <c r="AD64" s="142">
        <f t="shared" si="147"/>
        <v>12268.249083750003</v>
      </c>
      <c r="AE64" s="142">
        <f t="shared" si="147"/>
        <v>12268.249083750003</v>
      </c>
      <c r="AF64" s="142">
        <f t="shared" si="147"/>
        <v>12268.249083750003</v>
      </c>
      <c r="AG64" s="142">
        <f t="shared" si="147"/>
        <v>12268.249083750003</v>
      </c>
      <c r="AH64" s="142">
        <f t="shared" si="147"/>
        <v>12268.249083750003</v>
      </c>
      <c r="AI64" s="142">
        <f t="shared" si="147"/>
        <v>12268.249083750003</v>
      </c>
      <c r="AJ64" s="142">
        <f t="shared" si="147"/>
        <v>12268.249083750003</v>
      </c>
      <c r="AK64" s="142">
        <f t="shared" si="147"/>
        <v>12268.249083750003</v>
      </c>
      <c r="AL64" s="142">
        <f t="shared" si="147"/>
        <v>12268.249083750003</v>
      </c>
      <c r="AM64" s="142">
        <f t="shared" si="147"/>
        <v>12268.249083750003</v>
      </c>
      <c r="AN64" s="142">
        <f t="shared" si="147"/>
        <v>12268.249083750003</v>
      </c>
      <c r="AO64" s="142">
        <f t="shared" si="147"/>
        <v>12268.249083750003</v>
      </c>
      <c r="AP64" s="142">
        <f t="shared" si="147"/>
        <v>12268.249083750003</v>
      </c>
      <c r="AQ64" s="142">
        <f t="shared" si="147"/>
        <v>12268.249083750003</v>
      </c>
      <c r="AR64" s="142">
        <f t="shared" si="147"/>
        <v>12268.249083750003</v>
      </c>
      <c r="AS64" s="142">
        <f t="shared" si="147"/>
        <v>12268.249083750003</v>
      </c>
      <c r="AT64" s="142">
        <f t="shared" si="147"/>
        <v>12268.249083750003</v>
      </c>
      <c r="AU64" s="142">
        <f t="shared" si="147"/>
        <v>12268.249083750003</v>
      </c>
      <c r="AV64" s="142">
        <f t="shared" si="147"/>
        <v>12268.249083750003</v>
      </c>
      <c r="AW64" s="142">
        <f t="shared" si="147"/>
        <v>12268.249083750003</v>
      </c>
      <c r="AX64" s="142">
        <f t="shared" si="147"/>
        <v>12268.249083750003</v>
      </c>
      <c r="AY64" s="142">
        <f t="shared" si="147"/>
        <v>12268.249083750003</v>
      </c>
      <c r="AZ64" s="142">
        <f t="shared" si="147"/>
        <v>12268.249083750003</v>
      </c>
      <c r="BA64" s="142">
        <f t="shared" si="147"/>
        <v>12268.249083750003</v>
      </c>
      <c r="BB64" s="142">
        <f t="shared" si="147"/>
        <v>12268.249083750003</v>
      </c>
      <c r="BC64" s="142">
        <f t="shared" si="147"/>
        <v>12268.249083750003</v>
      </c>
      <c r="BD64" s="142">
        <f t="shared" si="147"/>
        <v>12268.249083750003</v>
      </c>
      <c r="BE64" s="142">
        <f t="shared" si="147"/>
        <v>12268.249083750003</v>
      </c>
      <c r="BF64" s="142">
        <f t="shared" si="147"/>
        <v>12268.249083750003</v>
      </c>
      <c r="BG64" s="142">
        <f t="shared" si="147"/>
        <v>12268.249083750003</v>
      </c>
      <c r="BH64" s="142">
        <f t="shared" si="147"/>
        <v>12268.249083750003</v>
      </c>
      <c r="BI64" s="142">
        <f t="shared" si="147"/>
        <v>12268.249083750003</v>
      </c>
      <c r="BJ64" s="142">
        <f t="shared" si="147"/>
        <v>12268.249083750003</v>
      </c>
      <c r="BK64" s="142">
        <f t="shared" si="147"/>
        <v>12268.249083750003</v>
      </c>
      <c r="BL64" s="142">
        <f t="shared" si="147"/>
        <v>12268.249083750003</v>
      </c>
      <c r="BM64" s="142">
        <f t="shared" si="147"/>
        <v>12268.249083750003</v>
      </c>
      <c r="BN64" s="142">
        <f t="shared" si="147"/>
        <v>12268.249083750003</v>
      </c>
      <c r="BO64" s="142">
        <f t="shared" si="147"/>
        <v>12268.249083750003</v>
      </c>
      <c r="BP64" s="142">
        <f t="shared" si="147"/>
        <v>12268.249083750003</v>
      </c>
      <c r="BQ64" s="142">
        <f t="shared" si="147"/>
        <v>12268.249083750003</v>
      </c>
      <c r="BR64" s="142">
        <f t="shared" si="147"/>
        <v>12268.249083750003</v>
      </c>
      <c r="BS64" s="142">
        <f t="shared" si="147"/>
        <v>12268.249083750003</v>
      </c>
      <c r="BT64" s="142">
        <f t="shared" si="147"/>
        <v>12268.249083750003</v>
      </c>
      <c r="BU64" s="142">
        <f t="shared" si="147"/>
        <v>12268.249083750003</v>
      </c>
      <c r="BV64" s="142">
        <f t="shared" si="147"/>
        <v>12268.249083750003</v>
      </c>
      <c r="BW64" s="142">
        <f t="shared" si="147"/>
        <v>12268.249083750003</v>
      </c>
      <c r="BX64" s="142">
        <f t="shared" si="147"/>
        <v>12268.249083750003</v>
      </c>
      <c r="BY64" s="142">
        <f t="shared" si="147"/>
        <v>12268.249083750003</v>
      </c>
      <c r="BZ64" s="142">
        <f t="shared" si="147"/>
        <v>12268.249083750003</v>
      </c>
      <c r="CA64" s="142">
        <f t="shared" si="147"/>
        <v>12268.249083750003</v>
      </c>
      <c r="CB64" s="142">
        <f t="shared" ref="CB64:CE68" si="148">IF($D64&lt;CB$7,$H64/12*$O$1^DATEDIF(DATE(2025, 4,1),CB$7,"y"),"")</f>
        <v>12268.249083750003</v>
      </c>
      <c r="CC64" s="142">
        <f t="shared" si="148"/>
        <v>12268.249083750003</v>
      </c>
      <c r="CD64" s="142">
        <f t="shared" si="148"/>
        <v>12268.249083750003</v>
      </c>
      <c r="CE64" s="142">
        <f t="shared" si="148"/>
        <v>12268.249083750003</v>
      </c>
    </row>
    <row r="65" spans="1:83" x14ac:dyDescent="0.15">
      <c r="A65" s="152"/>
      <c r="B65" s="152"/>
      <c r="C65" s="31" t="s">
        <v>427</v>
      </c>
      <c r="D65" s="150">
        <v>46296</v>
      </c>
      <c r="E65" s="140" t="s">
        <v>181</v>
      </c>
      <c r="F65" s="31" t="s">
        <v>375</v>
      </c>
      <c r="G65" s="141">
        <f t="shared" ref="G65:G66" si="149">AVERAGE(G$53:G$60)</f>
        <v>125292.75660000002</v>
      </c>
      <c r="H65" s="23">
        <f t="shared" si="100"/>
        <v>147218.98900500004</v>
      </c>
      <c r="I65" s="142" t="str">
        <f t="shared" si="146"/>
        <v/>
      </c>
      <c r="J65" s="142" t="str">
        <f t="shared" si="146"/>
        <v/>
      </c>
      <c r="K65" s="142" t="str">
        <f t="shared" si="146"/>
        <v/>
      </c>
      <c r="L65" s="142" t="str">
        <f t="shared" si="146"/>
        <v/>
      </c>
      <c r="M65" s="142" t="str">
        <f t="shared" si="146"/>
        <v/>
      </c>
      <c r="N65" s="142" t="str">
        <f t="shared" si="146"/>
        <v/>
      </c>
      <c r="O65" s="142" t="str">
        <f t="shared" ref="O65:AD80" si="150">IF($D65&lt;O$7,$H65/12*$O$1^DATEDIF(DATE(2025, 4,1),O$7,"y"),"")</f>
        <v/>
      </c>
      <c r="P65" s="142" t="str">
        <f t="shared" si="150"/>
        <v/>
      </c>
      <c r="Q65" s="142" t="str">
        <f t="shared" si="150"/>
        <v/>
      </c>
      <c r="R65" s="142" t="str">
        <f t="shared" si="150"/>
        <v/>
      </c>
      <c r="S65" s="142" t="str">
        <f t="shared" si="150"/>
        <v/>
      </c>
      <c r="T65" s="142" t="str">
        <f t="shared" si="150"/>
        <v/>
      </c>
      <c r="U65" s="142">
        <f t="shared" si="150"/>
        <v>12268.249083750003</v>
      </c>
      <c r="V65" s="142">
        <f t="shared" si="150"/>
        <v>12268.249083750003</v>
      </c>
      <c r="W65" s="142">
        <f t="shared" si="150"/>
        <v>12268.249083750003</v>
      </c>
      <c r="X65" s="142">
        <f t="shared" si="150"/>
        <v>12268.249083750003</v>
      </c>
      <c r="Y65" s="142">
        <f t="shared" si="150"/>
        <v>12268.249083750003</v>
      </c>
      <c r="Z65" s="142">
        <f t="shared" si="150"/>
        <v>12268.249083750003</v>
      </c>
      <c r="AA65" s="142">
        <f t="shared" si="150"/>
        <v>12268.249083750003</v>
      </c>
      <c r="AB65" s="142">
        <f t="shared" si="150"/>
        <v>12268.249083750003</v>
      </c>
      <c r="AC65" s="142">
        <f t="shared" si="150"/>
        <v>12268.249083750003</v>
      </c>
      <c r="AD65" s="142">
        <f t="shared" si="150"/>
        <v>12268.249083750003</v>
      </c>
      <c r="AE65" s="142">
        <f t="shared" si="147"/>
        <v>12268.249083750003</v>
      </c>
      <c r="AF65" s="142">
        <f t="shared" si="147"/>
        <v>12268.249083750003</v>
      </c>
      <c r="AG65" s="142">
        <f t="shared" si="147"/>
        <v>12268.249083750003</v>
      </c>
      <c r="AH65" s="142">
        <f t="shared" si="147"/>
        <v>12268.249083750003</v>
      </c>
      <c r="AI65" s="142">
        <f t="shared" si="147"/>
        <v>12268.249083750003</v>
      </c>
      <c r="AJ65" s="142">
        <f t="shared" si="147"/>
        <v>12268.249083750003</v>
      </c>
      <c r="AK65" s="142">
        <f t="shared" si="147"/>
        <v>12268.249083750003</v>
      </c>
      <c r="AL65" s="142">
        <f t="shared" si="147"/>
        <v>12268.249083750003</v>
      </c>
      <c r="AM65" s="142">
        <f t="shared" si="147"/>
        <v>12268.249083750003</v>
      </c>
      <c r="AN65" s="142">
        <f t="shared" si="147"/>
        <v>12268.249083750003</v>
      </c>
      <c r="AO65" s="142">
        <f t="shared" si="147"/>
        <v>12268.249083750003</v>
      </c>
      <c r="AP65" s="142">
        <f t="shared" si="147"/>
        <v>12268.249083750003</v>
      </c>
      <c r="AQ65" s="142">
        <f t="shared" si="147"/>
        <v>12268.249083750003</v>
      </c>
      <c r="AR65" s="142">
        <f t="shared" si="147"/>
        <v>12268.249083750003</v>
      </c>
      <c r="AS65" s="142">
        <f t="shared" si="147"/>
        <v>12268.249083750003</v>
      </c>
      <c r="AT65" s="142">
        <f t="shared" si="147"/>
        <v>12268.249083750003</v>
      </c>
      <c r="AU65" s="142">
        <f t="shared" si="147"/>
        <v>12268.249083750003</v>
      </c>
      <c r="AV65" s="142">
        <f t="shared" si="147"/>
        <v>12268.249083750003</v>
      </c>
      <c r="AW65" s="142">
        <f t="shared" si="147"/>
        <v>12268.249083750003</v>
      </c>
      <c r="AX65" s="142">
        <f t="shared" si="147"/>
        <v>12268.249083750003</v>
      </c>
      <c r="AY65" s="142">
        <f t="shared" si="147"/>
        <v>12268.249083750003</v>
      </c>
      <c r="AZ65" s="142">
        <f t="shared" si="147"/>
        <v>12268.249083750003</v>
      </c>
      <c r="BA65" s="142">
        <f t="shared" si="147"/>
        <v>12268.249083750003</v>
      </c>
      <c r="BB65" s="142">
        <f t="shared" si="147"/>
        <v>12268.249083750003</v>
      </c>
      <c r="BC65" s="142">
        <f t="shared" si="147"/>
        <v>12268.249083750003</v>
      </c>
      <c r="BD65" s="142">
        <f t="shared" si="147"/>
        <v>12268.249083750003</v>
      </c>
      <c r="BE65" s="142">
        <f t="shared" si="147"/>
        <v>12268.249083750003</v>
      </c>
      <c r="BF65" s="142">
        <f t="shared" si="147"/>
        <v>12268.249083750003</v>
      </c>
      <c r="BG65" s="142">
        <f t="shared" si="147"/>
        <v>12268.249083750003</v>
      </c>
      <c r="BH65" s="142">
        <f t="shared" si="147"/>
        <v>12268.249083750003</v>
      </c>
      <c r="BI65" s="142">
        <f t="shared" si="147"/>
        <v>12268.249083750003</v>
      </c>
      <c r="BJ65" s="142">
        <f t="shared" si="147"/>
        <v>12268.249083750003</v>
      </c>
      <c r="BK65" s="142">
        <f t="shared" si="147"/>
        <v>12268.249083750003</v>
      </c>
      <c r="BL65" s="142">
        <f t="shared" si="147"/>
        <v>12268.249083750003</v>
      </c>
      <c r="BM65" s="142">
        <f t="shared" si="147"/>
        <v>12268.249083750003</v>
      </c>
      <c r="BN65" s="142">
        <f t="shared" si="147"/>
        <v>12268.249083750003</v>
      </c>
      <c r="BO65" s="142">
        <f t="shared" si="147"/>
        <v>12268.249083750003</v>
      </c>
      <c r="BP65" s="142">
        <f t="shared" si="147"/>
        <v>12268.249083750003</v>
      </c>
      <c r="BQ65" s="142">
        <f t="shared" si="147"/>
        <v>12268.249083750003</v>
      </c>
      <c r="BR65" s="142">
        <f t="shared" si="147"/>
        <v>12268.249083750003</v>
      </c>
      <c r="BS65" s="142">
        <f t="shared" si="147"/>
        <v>12268.249083750003</v>
      </c>
      <c r="BT65" s="142">
        <f t="shared" si="147"/>
        <v>12268.249083750003</v>
      </c>
      <c r="BU65" s="142">
        <f t="shared" si="147"/>
        <v>12268.249083750003</v>
      </c>
      <c r="BV65" s="142">
        <f t="shared" si="147"/>
        <v>12268.249083750003</v>
      </c>
      <c r="BW65" s="142">
        <f t="shared" si="147"/>
        <v>12268.249083750003</v>
      </c>
      <c r="BX65" s="142">
        <f t="shared" si="147"/>
        <v>12268.249083750003</v>
      </c>
      <c r="BY65" s="142">
        <f t="shared" si="147"/>
        <v>12268.249083750003</v>
      </c>
      <c r="BZ65" s="142">
        <f t="shared" si="147"/>
        <v>12268.249083750003</v>
      </c>
      <c r="CA65" s="142">
        <f t="shared" si="147"/>
        <v>12268.249083750003</v>
      </c>
      <c r="CB65" s="142">
        <f t="shared" si="148"/>
        <v>12268.249083750003</v>
      </c>
      <c r="CC65" s="142">
        <f t="shared" si="148"/>
        <v>12268.249083750003</v>
      </c>
      <c r="CD65" s="142">
        <f t="shared" si="148"/>
        <v>12268.249083750003</v>
      </c>
      <c r="CE65" s="142">
        <f t="shared" si="148"/>
        <v>12268.249083750003</v>
      </c>
    </row>
    <row r="66" spans="1:83" x14ac:dyDescent="0.15">
      <c r="A66" s="152"/>
      <c r="B66" s="152"/>
      <c r="C66" s="31" t="s">
        <v>428</v>
      </c>
      <c r="D66" s="150">
        <v>46905</v>
      </c>
      <c r="E66" s="140" t="s">
        <v>181</v>
      </c>
      <c r="F66" s="31" t="s">
        <v>375</v>
      </c>
      <c r="G66" s="141">
        <f t="shared" si="149"/>
        <v>125292.75660000002</v>
      </c>
      <c r="H66" s="23">
        <f t="shared" si="100"/>
        <v>147218.98900500004</v>
      </c>
      <c r="I66" s="142" t="str">
        <f t="shared" si="146"/>
        <v/>
      </c>
      <c r="J66" s="142" t="str">
        <f t="shared" si="146"/>
        <v/>
      </c>
      <c r="K66" s="142" t="str">
        <f t="shared" si="146"/>
        <v/>
      </c>
      <c r="L66" s="142" t="str">
        <f t="shared" si="146"/>
        <v/>
      </c>
      <c r="M66" s="142" t="str">
        <f t="shared" si="146"/>
        <v/>
      </c>
      <c r="N66" s="142" t="str">
        <f t="shared" si="146"/>
        <v/>
      </c>
      <c r="O66" s="142" t="str">
        <f t="shared" si="150"/>
        <v/>
      </c>
      <c r="P66" s="142" t="str">
        <f t="shared" ref="P66:CA69" si="151">IF($D66&lt;P$7,$H66/12*$O$1^DATEDIF(DATE(2025, 4,1),P$7,"y"),"")</f>
        <v/>
      </c>
      <c r="Q66" s="142" t="str">
        <f t="shared" si="151"/>
        <v/>
      </c>
      <c r="R66" s="142" t="str">
        <f t="shared" si="151"/>
        <v/>
      </c>
      <c r="S66" s="142" t="str">
        <f t="shared" si="151"/>
        <v/>
      </c>
      <c r="T66" s="142" t="str">
        <f t="shared" si="151"/>
        <v/>
      </c>
      <c r="U66" s="142" t="str">
        <f t="shared" si="151"/>
        <v/>
      </c>
      <c r="V66" s="142" t="str">
        <f t="shared" si="151"/>
        <v/>
      </c>
      <c r="W66" s="142" t="str">
        <f t="shared" si="151"/>
        <v/>
      </c>
      <c r="X66" s="142" t="str">
        <f t="shared" si="151"/>
        <v/>
      </c>
      <c r="Y66" s="142" t="str">
        <f t="shared" si="151"/>
        <v/>
      </c>
      <c r="Z66" s="142" t="str">
        <f t="shared" si="151"/>
        <v/>
      </c>
      <c r="AA66" s="142" t="str">
        <f t="shared" si="151"/>
        <v/>
      </c>
      <c r="AB66" s="142" t="str">
        <f t="shared" si="151"/>
        <v/>
      </c>
      <c r="AC66" s="142" t="str">
        <f t="shared" si="151"/>
        <v/>
      </c>
      <c r="AD66" s="142" t="str">
        <f t="shared" si="151"/>
        <v/>
      </c>
      <c r="AE66" s="142" t="str">
        <f t="shared" si="151"/>
        <v/>
      </c>
      <c r="AF66" s="142" t="str">
        <f t="shared" si="151"/>
        <v/>
      </c>
      <c r="AG66" s="142" t="str">
        <f t="shared" si="151"/>
        <v/>
      </c>
      <c r="AH66" s="142" t="str">
        <f t="shared" si="151"/>
        <v/>
      </c>
      <c r="AI66" s="142" t="str">
        <f t="shared" si="151"/>
        <v/>
      </c>
      <c r="AJ66" s="142" t="str">
        <f t="shared" si="151"/>
        <v/>
      </c>
      <c r="AK66" s="142" t="str">
        <f t="shared" si="151"/>
        <v/>
      </c>
      <c r="AL66" s="142" t="str">
        <f t="shared" si="151"/>
        <v/>
      </c>
      <c r="AM66" s="142" t="str">
        <f t="shared" si="151"/>
        <v/>
      </c>
      <c r="AN66" s="142" t="str">
        <f t="shared" si="151"/>
        <v/>
      </c>
      <c r="AO66" s="142">
        <f t="shared" si="151"/>
        <v>12268.249083750003</v>
      </c>
      <c r="AP66" s="142">
        <f t="shared" si="151"/>
        <v>12268.249083750003</v>
      </c>
      <c r="AQ66" s="142">
        <f t="shared" si="151"/>
        <v>12268.249083750003</v>
      </c>
      <c r="AR66" s="142">
        <f t="shared" si="151"/>
        <v>12268.249083750003</v>
      </c>
      <c r="AS66" s="142">
        <f t="shared" si="151"/>
        <v>12268.249083750003</v>
      </c>
      <c r="AT66" s="142">
        <f t="shared" si="151"/>
        <v>12268.249083750003</v>
      </c>
      <c r="AU66" s="142">
        <f t="shared" si="151"/>
        <v>12268.249083750003</v>
      </c>
      <c r="AV66" s="142">
        <f t="shared" si="151"/>
        <v>12268.249083750003</v>
      </c>
      <c r="AW66" s="142">
        <f t="shared" si="151"/>
        <v>12268.249083750003</v>
      </c>
      <c r="AX66" s="142">
        <f t="shared" si="151"/>
        <v>12268.249083750003</v>
      </c>
      <c r="AY66" s="142">
        <f t="shared" si="151"/>
        <v>12268.249083750003</v>
      </c>
      <c r="AZ66" s="142">
        <f t="shared" si="151"/>
        <v>12268.249083750003</v>
      </c>
      <c r="BA66" s="142">
        <f t="shared" si="151"/>
        <v>12268.249083750003</v>
      </c>
      <c r="BB66" s="142">
        <f t="shared" si="151"/>
        <v>12268.249083750003</v>
      </c>
      <c r="BC66" s="142">
        <f t="shared" si="151"/>
        <v>12268.249083750003</v>
      </c>
      <c r="BD66" s="142">
        <f t="shared" si="151"/>
        <v>12268.249083750003</v>
      </c>
      <c r="BE66" s="142">
        <f t="shared" si="151"/>
        <v>12268.249083750003</v>
      </c>
      <c r="BF66" s="142">
        <f t="shared" si="151"/>
        <v>12268.249083750003</v>
      </c>
      <c r="BG66" s="142">
        <f t="shared" si="151"/>
        <v>12268.249083750003</v>
      </c>
      <c r="BH66" s="142">
        <f t="shared" si="151"/>
        <v>12268.249083750003</v>
      </c>
      <c r="BI66" s="142">
        <f t="shared" si="151"/>
        <v>12268.249083750003</v>
      </c>
      <c r="BJ66" s="142">
        <f t="shared" si="151"/>
        <v>12268.249083750003</v>
      </c>
      <c r="BK66" s="142">
        <f t="shared" si="151"/>
        <v>12268.249083750003</v>
      </c>
      <c r="BL66" s="142">
        <f t="shared" si="151"/>
        <v>12268.249083750003</v>
      </c>
      <c r="BM66" s="142">
        <f t="shared" si="151"/>
        <v>12268.249083750003</v>
      </c>
      <c r="BN66" s="142">
        <f t="shared" si="151"/>
        <v>12268.249083750003</v>
      </c>
      <c r="BO66" s="142">
        <f t="shared" si="151"/>
        <v>12268.249083750003</v>
      </c>
      <c r="BP66" s="142">
        <f t="shared" si="151"/>
        <v>12268.249083750003</v>
      </c>
      <c r="BQ66" s="142">
        <f t="shared" si="151"/>
        <v>12268.249083750003</v>
      </c>
      <c r="BR66" s="142">
        <f t="shared" si="151"/>
        <v>12268.249083750003</v>
      </c>
      <c r="BS66" s="142">
        <f t="shared" si="151"/>
        <v>12268.249083750003</v>
      </c>
      <c r="BT66" s="142">
        <f t="shared" si="151"/>
        <v>12268.249083750003</v>
      </c>
      <c r="BU66" s="142">
        <f t="shared" si="151"/>
        <v>12268.249083750003</v>
      </c>
      <c r="BV66" s="142">
        <f t="shared" si="151"/>
        <v>12268.249083750003</v>
      </c>
      <c r="BW66" s="142">
        <f t="shared" si="151"/>
        <v>12268.249083750003</v>
      </c>
      <c r="BX66" s="142">
        <f t="shared" si="151"/>
        <v>12268.249083750003</v>
      </c>
      <c r="BY66" s="142">
        <f t="shared" si="151"/>
        <v>12268.249083750003</v>
      </c>
      <c r="BZ66" s="142">
        <f t="shared" si="151"/>
        <v>12268.249083750003</v>
      </c>
      <c r="CA66" s="142">
        <f t="shared" si="151"/>
        <v>12268.249083750003</v>
      </c>
      <c r="CB66" s="142">
        <f t="shared" si="148"/>
        <v>12268.249083750003</v>
      </c>
      <c r="CC66" s="142">
        <f t="shared" si="148"/>
        <v>12268.249083750003</v>
      </c>
      <c r="CD66" s="142">
        <f t="shared" si="148"/>
        <v>12268.249083750003</v>
      </c>
      <c r="CE66" s="142">
        <f t="shared" si="148"/>
        <v>12268.249083750003</v>
      </c>
    </row>
    <row r="67" spans="1:83" x14ac:dyDescent="0.15">
      <c r="A67" s="152"/>
      <c r="B67" s="152" t="s">
        <v>597</v>
      </c>
      <c r="C67" s="140" t="s">
        <v>429</v>
      </c>
      <c r="D67" s="150">
        <v>46388</v>
      </c>
      <c r="E67" s="140" t="s">
        <v>181</v>
      </c>
      <c r="F67" s="31" t="s">
        <v>375</v>
      </c>
      <c r="G67" s="141"/>
      <c r="H67" s="23">
        <f t="shared" si="100"/>
        <v>0</v>
      </c>
      <c r="I67" s="142" t="str">
        <f t="shared" si="146"/>
        <v/>
      </c>
      <c r="J67" s="142" t="str">
        <f t="shared" si="146"/>
        <v/>
      </c>
      <c r="K67" s="142" t="str">
        <f t="shared" si="146"/>
        <v/>
      </c>
      <c r="L67" s="142" t="str">
        <f t="shared" si="146"/>
        <v/>
      </c>
      <c r="M67" s="142" t="str">
        <f t="shared" si="146"/>
        <v/>
      </c>
      <c r="N67" s="142" t="str">
        <f t="shared" si="146"/>
        <v/>
      </c>
      <c r="O67" s="142" t="str">
        <f t="shared" si="150"/>
        <v/>
      </c>
      <c r="P67" s="142" t="str">
        <f t="shared" si="151"/>
        <v/>
      </c>
      <c r="Q67" s="142" t="str">
        <f t="shared" si="151"/>
        <v/>
      </c>
      <c r="R67" s="142" t="str">
        <f t="shared" si="151"/>
        <v/>
      </c>
      <c r="S67" s="142" t="str">
        <f t="shared" si="151"/>
        <v/>
      </c>
      <c r="T67" s="142" t="str">
        <f t="shared" si="151"/>
        <v/>
      </c>
      <c r="U67" s="142" t="str">
        <f t="shared" si="151"/>
        <v/>
      </c>
      <c r="V67" s="142" t="str">
        <f t="shared" si="151"/>
        <v/>
      </c>
      <c r="W67" s="142" t="str">
        <f t="shared" si="151"/>
        <v/>
      </c>
      <c r="X67" s="142">
        <f t="shared" si="151"/>
        <v>0</v>
      </c>
      <c r="Y67" s="142">
        <f t="shared" si="151"/>
        <v>0</v>
      </c>
      <c r="Z67" s="142">
        <f t="shared" si="151"/>
        <v>0</v>
      </c>
      <c r="AA67" s="142">
        <f t="shared" si="151"/>
        <v>0</v>
      </c>
      <c r="AB67" s="142">
        <f t="shared" si="151"/>
        <v>0</v>
      </c>
      <c r="AC67" s="142">
        <f t="shared" si="151"/>
        <v>0</v>
      </c>
      <c r="AD67" s="142">
        <f t="shared" si="151"/>
        <v>0</v>
      </c>
      <c r="AE67" s="142">
        <f t="shared" si="151"/>
        <v>0</v>
      </c>
      <c r="AF67" s="142">
        <f t="shared" si="151"/>
        <v>0</v>
      </c>
      <c r="AG67" s="142">
        <f t="shared" si="151"/>
        <v>0</v>
      </c>
      <c r="AH67" s="142">
        <f t="shared" si="151"/>
        <v>0</v>
      </c>
      <c r="AI67" s="142">
        <f t="shared" si="151"/>
        <v>0</v>
      </c>
      <c r="AJ67" s="142">
        <f t="shared" si="151"/>
        <v>0</v>
      </c>
      <c r="AK67" s="142">
        <f t="shared" si="151"/>
        <v>0</v>
      </c>
      <c r="AL67" s="142">
        <f t="shared" si="151"/>
        <v>0</v>
      </c>
      <c r="AM67" s="142">
        <f t="shared" si="151"/>
        <v>0</v>
      </c>
      <c r="AN67" s="142">
        <f t="shared" si="151"/>
        <v>0</v>
      </c>
      <c r="AO67" s="142">
        <f t="shared" si="151"/>
        <v>0</v>
      </c>
      <c r="AP67" s="142">
        <f t="shared" si="151"/>
        <v>0</v>
      </c>
      <c r="AQ67" s="142">
        <f t="shared" si="151"/>
        <v>0</v>
      </c>
      <c r="AR67" s="142">
        <f t="shared" si="151"/>
        <v>0</v>
      </c>
      <c r="AS67" s="142">
        <f t="shared" si="151"/>
        <v>0</v>
      </c>
      <c r="AT67" s="142">
        <f t="shared" si="151"/>
        <v>0</v>
      </c>
      <c r="AU67" s="142">
        <f t="shared" si="151"/>
        <v>0</v>
      </c>
      <c r="AV67" s="142">
        <f t="shared" si="151"/>
        <v>0</v>
      </c>
      <c r="AW67" s="142">
        <f t="shared" si="151"/>
        <v>0</v>
      </c>
      <c r="AX67" s="142">
        <f t="shared" si="151"/>
        <v>0</v>
      </c>
      <c r="AY67" s="142">
        <f t="shared" si="151"/>
        <v>0</v>
      </c>
      <c r="AZ67" s="142">
        <f t="shared" si="151"/>
        <v>0</v>
      </c>
      <c r="BA67" s="142">
        <f t="shared" si="151"/>
        <v>0</v>
      </c>
      <c r="BB67" s="142">
        <f t="shared" si="151"/>
        <v>0</v>
      </c>
      <c r="BC67" s="142">
        <f t="shared" si="151"/>
        <v>0</v>
      </c>
      <c r="BD67" s="142">
        <f t="shared" si="151"/>
        <v>0</v>
      </c>
      <c r="BE67" s="142">
        <f t="shared" si="151"/>
        <v>0</v>
      </c>
      <c r="BF67" s="142">
        <f t="shared" si="151"/>
        <v>0</v>
      </c>
      <c r="BG67" s="142">
        <f t="shared" si="151"/>
        <v>0</v>
      </c>
      <c r="BH67" s="142">
        <f t="shared" si="151"/>
        <v>0</v>
      </c>
      <c r="BI67" s="142">
        <f t="shared" si="151"/>
        <v>0</v>
      </c>
      <c r="BJ67" s="142">
        <f t="shared" si="151"/>
        <v>0</v>
      </c>
      <c r="BK67" s="142">
        <f t="shared" si="151"/>
        <v>0</v>
      </c>
      <c r="BL67" s="142">
        <f t="shared" si="151"/>
        <v>0</v>
      </c>
      <c r="BM67" s="142">
        <f t="shared" si="151"/>
        <v>0</v>
      </c>
      <c r="BN67" s="142">
        <f t="shared" si="151"/>
        <v>0</v>
      </c>
      <c r="BO67" s="142">
        <f t="shared" si="151"/>
        <v>0</v>
      </c>
      <c r="BP67" s="142">
        <f t="shared" si="151"/>
        <v>0</v>
      </c>
      <c r="BQ67" s="142">
        <f t="shared" si="151"/>
        <v>0</v>
      </c>
      <c r="BR67" s="142">
        <f t="shared" si="151"/>
        <v>0</v>
      </c>
      <c r="BS67" s="142">
        <f t="shared" si="151"/>
        <v>0</v>
      </c>
      <c r="BT67" s="142">
        <f t="shared" si="151"/>
        <v>0</v>
      </c>
      <c r="BU67" s="142">
        <f t="shared" si="151"/>
        <v>0</v>
      </c>
      <c r="BV67" s="142">
        <f t="shared" si="151"/>
        <v>0</v>
      </c>
      <c r="BW67" s="142">
        <f t="shared" si="151"/>
        <v>0</v>
      </c>
      <c r="BX67" s="142">
        <f t="shared" si="151"/>
        <v>0</v>
      </c>
      <c r="BY67" s="142">
        <f t="shared" si="151"/>
        <v>0</v>
      </c>
      <c r="BZ67" s="142">
        <f t="shared" si="151"/>
        <v>0</v>
      </c>
      <c r="CA67" s="142">
        <f t="shared" si="151"/>
        <v>0</v>
      </c>
      <c r="CB67" s="142">
        <f t="shared" si="148"/>
        <v>0</v>
      </c>
      <c r="CC67" s="142">
        <f t="shared" si="148"/>
        <v>0</v>
      </c>
      <c r="CD67" s="142">
        <f t="shared" si="148"/>
        <v>0</v>
      </c>
      <c r="CE67" s="142">
        <f t="shared" si="148"/>
        <v>0</v>
      </c>
    </row>
    <row r="68" spans="1:83" x14ac:dyDescent="0.15">
      <c r="A68" s="152"/>
      <c r="B68" s="152" t="s">
        <v>597</v>
      </c>
      <c r="C68" s="140" t="s">
        <v>430</v>
      </c>
      <c r="D68" s="150">
        <f>EDATE('Revenue Model auto'!B6,6)</f>
        <v>46813</v>
      </c>
      <c r="E68" s="140" t="s">
        <v>181</v>
      </c>
      <c r="F68" s="31" t="s">
        <v>375</v>
      </c>
      <c r="G68" s="141"/>
      <c r="H68" s="23">
        <f t="shared" si="100"/>
        <v>0</v>
      </c>
      <c r="I68" s="142" t="str">
        <f t="shared" si="146"/>
        <v/>
      </c>
      <c r="J68" s="142" t="str">
        <f t="shared" si="146"/>
        <v/>
      </c>
      <c r="K68" s="142" t="str">
        <f t="shared" si="146"/>
        <v/>
      </c>
      <c r="L68" s="142" t="str">
        <f t="shared" si="146"/>
        <v/>
      </c>
      <c r="M68" s="142" t="str">
        <f t="shared" ref="M68:N68" si="152">IF($D68&lt;M$7,$H68/12*$O$1^DATEDIF(DATE(2025, 4,1),M$7,"y"),"")</f>
        <v/>
      </c>
      <c r="N68" s="142" t="str">
        <f t="shared" si="152"/>
        <v/>
      </c>
      <c r="O68" s="142" t="str">
        <f t="shared" si="150"/>
        <v/>
      </c>
      <c r="P68" s="142" t="str">
        <f t="shared" si="151"/>
        <v/>
      </c>
      <c r="Q68" s="142" t="str">
        <f t="shared" si="151"/>
        <v/>
      </c>
      <c r="R68" s="142" t="str">
        <f t="shared" si="151"/>
        <v/>
      </c>
      <c r="S68" s="142" t="str">
        <f t="shared" si="151"/>
        <v/>
      </c>
      <c r="T68" s="142" t="str">
        <f t="shared" si="151"/>
        <v/>
      </c>
      <c r="U68" s="142" t="str">
        <f t="shared" si="151"/>
        <v/>
      </c>
      <c r="V68" s="142" t="str">
        <f t="shared" si="151"/>
        <v/>
      </c>
      <c r="W68" s="142" t="str">
        <f t="shared" si="151"/>
        <v/>
      </c>
      <c r="X68" s="142" t="str">
        <f t="shared" si="151"/>
        <v/>
      </c>
      <c r="Y68" s="142" t="str">
        <f t="shared" si="151"/>
        <v/>
      </c>
      <c r="Z68" s="142" t="str">
        <f t="shared" si="151"/>
        <v/>
      </c>
      <c r="AA68" s="142" t="str">
        <f t="shared" si="151"/>
        <v/>
      </c>
      <c r="AB68" s="142" t="str">
        <f t="shared" si="151"/>
        <v/>
      </c>
      <c r="AC68" s="142" t="str">
        <f t="shared" si="151"/>
        <v/>
      </c>
      <c r="AD68" s="142" t="str">
        <f t="shared" si="151"/>
        <v/>
      </c>
      <c r="AE68" s="142" t="str">
        <f t="shared" si="151"/>
        <v/>
      </c>
      <c r="AF68" s="142" t="str">
        <f t="shared" si="151"/>
        <v/>
      </c>
      <c r="AG68" s="142" t="str">
        <f t="shared" si="151"/>
        <v/>
      </c>
      <c r="AH68" s="142" t="str">
        <f t="shared" si="151"/>
        <v/>
      </c>
      <c r="AI68" s="142" t="str">
        <f t="shared" si="151"/>
        <v/>
      </c>
      <c r="AJ68" s="142" t="str">
        <f t="shared" si="151"/>
        <v/>
      </c>
      <c r="AK68" s="142" t="str">
        <f t="shared" si="151"/>
        <v/>
      </c>
      <c r="AL68" s="142">
        <f t="shared" si="151"/>
        <v>0</v>
      </c>
      <c r="AM68" s="142">
        <f t="shared" si="151"/>
        <v>0</v>
      </c>
      <c r="AN68" s="142">
        <f t="shared" si="151"/>
        <v>0</v>
      </c>
      <c r="AO68" s="142">
        <f t="shared" si="151"/>
        <v>0</v>
      </c>
      <c r="AP68" s="142">
        <f t="shared" si="151"/>
        <v>0</v>
      </c>
      <c r="AQ68" s="142">
        <f t="shared" si="151"/>
        <v>0</v>
      </c>
      <c r="AR68" s="142">
        <f t="shared" si="151"/>
        <v>0</v>
      </c>
      <c r="AS68" s="142">
        <f t="shared" si="151"/>
        <v>0</v>
      </c>
      <c r="AT68" s="142">
        <f t="shared" si="151"/>
        <v>0</v>
      </c>
      <c r="AU68" s="142">
        <f t="shared" si="151"/>
        <v>0</v>
      </c>
      <c r="AV68" s="142">
        <f t="shared" si="151"/>
        <v>0</v>
      </c>
      <c r="AW68" s="142">
        <f t="shared" si="151"/>
        <v>0</v>
      </c>
      <c r="AX68" s="142">
        <f t="shared" si="151"/>
        <v>0</v>
      </c>
      <c r="AY68" s="142">
        <f t="shared" si="151"/>
        <v>0</v>
      </c>
      <c r="AZ68" s="142">
        <f t="shared" si="151"/>
        <v>0</v>
      </c>
      <c r="BA68" s="142">
        <f t="shared" si="151"/>
        <v>0</v>
      </c>
      <c r="BB68" s="142">
        <f t="shared" si="151"/>
        <v>0</v>
      </c>
      <c r="BC68" s="142">
        <f t="shared" si="151"/>
        <v>0</v>
      </c>
      <c r="BD68" s="142">
        <f t="shared" si="151"/>
        <v>0</v>
      </c>
      <c r="BE68" s="142">
        <f t="shared" si="151"/>
        <v>0</v>
      </c>
      <c r="BF68" s="142">
        <f t="shared" si="151"/>
        <v>0</v>
      </c>
      <c r="BG68" s="142">
        <f t="shared" si="151"/>
        <v>0</v>
      </c>
      <c r="BH68" s="142">
        <f t="shared" si="151"/>
        <v>0</v>
      </c>
      <c r="BI68" s="142">
        <f t="shared" si="151"/>
        <v>0</v>
      </c>
      <c r="BJ68" s="142">
        <f t="shared" si="151"/>
        <v>0</v>
      </c>
      <c r="BK68" s="142">
        <f t="shared" si="151"/>
        <v>0</v>
      </c>
      <c r="BL68" s="142">
        <f t="shared" si="151"/>
        <v>0</v>
      </c>
      <c r="BM68" s="142">
        <f t="shared" si="151"/>
        <v>0</v>
      </c>
      <c r="BN68" s="142">
        <f t="shared" si="151"/>
        <v>0</v>
      </c>
      <c r="BO68" s="142">
        <f t="shared" si="151"/>
        <v>0</v>
      </c>
      <c r="BP68" s="142">
        <f t="shared" si="151"/>
        <v>0</v>
      </c>
      <c r="BQ68" s="142">
        <f t="shared" si="151"/>
        <v>0</v>
      </c>
      <c r="BR68" s="142">
        <f t="shared" si="151"/>
        <v>0</v>
      </c>
      <c r="BS68" s="142">
        <f t="shared" si="151"/>
        <v>0</v>
      </c>
      <c r="BT68" s="142">
        <f t="shared" si="151"/>
        <v>0</v>
      </c>
      <c r="BU68" s="142">
        <f t="shared" si="151"/>
        <v>0</v>
      </c>
      <c r="BV68" s="142">
        <f t="shared" si="151"/>
        <v>0</v>
      </c>
      <c r="BW68" s="142">
        <f t="shared" si="151"/>
        <v>0</v>
      </c>
      <c r="BX68" s="142">
        <f t="shared" si="151"/>
        <v>0</v>
      </c>
      <c r="BY68" s="142">
        <f t="shared" si="151"/>
        <v>0</v>
      </c>
      <c r="BZ68" s="142">
        <f t="shared" si="151"/>
        <v>0</v>
      </c>
      <c r="CA68" s="142">
        <f t="shared" si="151"/>
        <v>0</v>
      </c>
      <c r="CB68" s="142">
        <f t="shared" si="148"/>
        <v>0</v>
      </c>
      <c r="CC68" s="142">
        <f t="shared" si="148"/>
        <v>0</v>
      </c>
      <c r="CD68" s="142">
        <f t="shared" si="148"/>
        <v>0</v>
      </c>
      <c r="CE68" s="142">
        <f t="shared" si="148"/>
        <v>0</v>
      </c>
    </row>
    <row r="69" spans="1:83" x14ac:dyDescent="0.15">
      <c r="A69" s="152"/>
      <c r="B69" s="152" t="s">
        <v>597</v>
      </c>
      <c r="C69" s="140" t="s">
        <v>596</v>
      </c>
      <c r="D69" s="150">
        <f>EDATE('Revenue Model auto'!B7,6)</f>
        <v>46935</v>
      </c>
      <c r="E69" s="140" t="s">
        <v>181</v>
      </c>
      <c r="F69" s="31" t="s">
        <v>375</v>
      </c>
      <c r="G69" s="141"/>
      <c r="H69" s="23">
        <f t="shared" si="100"/>
        <v>0</v>
      </c>
      <c r="I69" s="142" t="str">
        <f t="shared" ref="I69:N72" si="153">IF($D69&lt;I$7,$H69/12*$O$1^DATEDIF(DATE(2025, 4,1),I$7,"y"),"")</f>
        <v/>
      </c>
      <c r="J69" s="142" t="str">
        <f t="shared" si="153"/>
        <v/>
      </c>
      <c r="K69" s="142" t="str">
        <f t="shared" si="153"/>
        <v/>
      </c>
      <c r="L69" s="142" t="str">
        <f t="shared" si="153"/>
        <v/>
      </c>
      <c r="M69" s="142" t="str">
        <f t="shared" si="153"/>
        <v/>
      </c>
      <c r="N69" s="142" t="str">
        <f t="shared" si="153"/>
        <v/>
      </c>
      <c r="O69" s="142" t="str">
        <f t="shared" si="150"/>
        <v/>
      </c>
      <c r="P69" s="142" t="str">
        <f t="shared" si="151"/>
        <v/>
      </c>
      <c r="Q69" s="142" t="str">
        <f t="shared" si="151"/>
        <v/>
      </c>
      <c r="R69" s="142" t="str">
        <f t="shared" si="151"/>
        <v/>
      </c>
      <c r="S69" s="142" t="str">
        <f t="shared" si="151"/>
        <v/>
      </c>
      <c r="T69" s="142" t="str">
        <f t="shared" si="151"/>
        <v/>
      </c>
      <c r="U69" s="142" t="str">
        <f t="shared" si="151"/>
        <v/>
      </c>
      <c r="V69" s="142" t="str">
        <f t="shared" si="151"/>
        <v/>
      </c>
      <c r="W69" s="142" t="str">
        <f t="shared" si="151"/>
        <v/>
      </c>
      <c r="X69" s="142" t="str">
        <f t="shared" si="151"/>
        <v/>
      </c>
      <c r="Y69" s="142" t="str">
        <f t="shared" si="151"/>
        <v/>
      </c>
      <c r="Z69" s="142" t="str">
        <f t="shared" si="151"/>
        <v/>
      </c>
      <c r="AA69" s="142" t="str">
        <f t="shared" si="151"/>
        <v/>
      </c>
      <c r="AB69" s="142" t="str">
        <f t="shared" si="151"/>
        <v/>
      </c>
      <c r="AC69" s="142" t="str">
        <f t="shared" si="151"/>
        <v/>
      </c>
      <c r="AD69" s="142" t="str">
        <f t="shared" si="151"/>
        <v/>
      </c>
      <c r="AE69" s="142" t="str">
        <f t="shared" si="151"/>
        <v/>
      </c>
      <c r="AF69" s="142" t="str">
        <f t="shared" si="151"/>
        <v/>
      </c>
      <c r="AG69" s="142" t="str">
        <f t="shared" si="151"/>
        <v/>
      </c>
      <c r="AH69" s="142" t="str">
        <f t="shared" si="151"/>
        <v/>
      </c>
      <c r="AI69" s="142" t="str">
        <f t="shared" si="151"/>
        <v/>
      </c>
      <c r="AJ69" s="142" t="str">
        <f t="shared" si="151"/>
        <v/>
      </c>
      <c r="AK69" s="142" t="str">
        <f t="shared" si="151"/>
        <v/>
      </c>
      <c r="AL69" s="142" t="str">
        <f t="shared" si="151"/>
        <v/>
      </c>
      <c r="AM69" s="142" t="str">
        <f t="shared" si="151"/>
        <v/>
      </c>
      <c r="AN69" s="142" t="str">
        <f t="shared" si="151"/>
        <v/>
      </c>
      <c r="AO69" s="142" t="str">
        <f t="shared" si="151"/>
        <v/>
      </c>
      <c r="AP69" s="142">
        <f t="shared" si="151"/>
        <v>0</v>
      </c>
      <c r="AQ69" s="142">
        <f t="shared" si="151"/>
        <v>0</v>
      </c>
      <c r="AR69" s="142">
        <f t="shared" si="151"/>
        <v>0</v>
      </c>
      <c r="AS69" s="142">
        <f t="shared" si="151"/>
        <v>0</v>
      </c>
      <c r="AT69" s="142">
        <f t="shared" si="151"/>
        <v>0</v>
      </c>
      <c r="AU69" s="142">
        <f t="shared" si="151"/>
        <v>0</v>
      </c>
      <c r="AV69" s="142">
        <f t="shared" si="151"/>
        <v>0</v>
      </c>
      <c r="AW69" s="142">
        <f t="shared" si="151"/>
        <v>0</v>
      </c>
      <c r="AX69" s="142">
        <f t="shared" si="151"/>
        <v>0</v>
      </c>
      <c r="AY69" s="142">
        <f t="shared" si="151"/>
        <v>0</v>
      </c>
      <c r="AZ69" s="142">
        <f t="shared" si="151"/>
        <v>0</v>
      </c>
      <c r="BA69" s="142">
        <f t="shared" si="151"/>
        <v>0</v>
      </c>
      <c r="BB69" s="142">
        <f t="shared" si="151"/>
        <v>0</v>
      </c>
      <c r="BC69" s="142">
        <f t="shared" si="151"/>
        <v>0</v>
      </c>
      <c r="BD69" s="142">
        <f t="shared" si="151"/>
        <v>0</v>
      </c>
      <c r="BE69" s="142">
        <f t="shared" si="151"/>
        <v>0</v>
      </c>
      <c r="BF69" s="142">
        <f t="shared" si="151"/>
        <v>0</v>
      </c>
      <c r="BG69" s="142">
        <f t="shared" si="151"/>
        <v>0</v>
      </c>
      <c r="BH69" s="142">
        <f t="shared" si="151"/>
        <v>0</v>
      </c>
      <c r="BI69" s="142">
        <f t="shared" si="151"/>
        <v>0</v>
      </c>
      <c r="BJ69" s="142">
        <f t="shared" si="151"/>
        <v>0</v>
      </c>
      <c r="BK69" s="142">
        <f t="shared" si="151"/>
        <v>0</v>
      </c>
      <c r="BL69" s="142">
        <f t="shared" si="151"/>
        <v>0</v>
      </c>
      <c r="BM69" s="142">
        <f t="shared" si="151"/>
        <v>0</v>
      </c>
      <c r="BN69" s="142">
        <f t="shared" si="151"/>
        <v>0</v>
      </c>
      <c r="BO69" s="142">
        <f t="shared" si="151"/>
        <v>0</v>
      </c>
      <c r="BP69" s="142">
        <f t="shared" si="151"/>
        <v>0</v>
      </c>
      <c r="BQ69" s="142">
        <f t="shared" si="151"/>
        <v>0</v>
      </c>
      <c r="BR69" s="142">
        <f t="shared" si="151"/>
        <v>0</v>
      </c>
      <c r="BS69" s="142">
        <f t="shared" si="151"/>
        <v>0</v>
      </c>
      <c r="BT69" s="142">
        <f t="shared" si="151"/>
        <v>0</v>
      </c>
      <c r="BU69" s="142">
        <f t="shared" si="151"/>
        <v>0</v>
      </c>
      <c r="BV69" s="142">
        <f t="shared" si="151"/>
        <v>0</v>
      </c>
      <c r="BW69" s="142">
        <f t="shared" si="151"/>
        <v>0</v>
      </c>
      <c r="BX69" s="142">
        <f t="shared" si="151"/>
        <v>0</v>
      </c>
      <c r="BY69" s="142">
        <f t="shared" si="151"/>
        <v>0</v>
      </c>
      <c r="BZ69" s="142">
        <f t="shared" si="151"/>
        <v>0</v>
      </c>
      <c r="CA69" s="142">
        <f t="shared" ref="CA69:CE72" si="154">IF($D69&lt;CA$7,$H69/12*$O$1^DATEDIF(DATE(2025, 4,1),CA$7,"y"),"")</f>
        <v>0</v>
      </c>
      <c r="CB69" s="142">
        <f t="shared" si="154"/>
        <v>0</v>
      </c>
      <c r="CC69" s="142">
        <f t="shared" si="154"/>
        <v>0</v>
      </c>
      <c r="CD69" s="142">
        <f t="shared" si="154"/>
        <v>0</v>
      </c>
      <c r="CE69" s="142">
        <f t="shared" si="154"/>
        <v>0</v>
      </c>
    </row>
    <row r="70" spans="1:83" x14ac:dyDescent="0.15">
      <c r="A70" s="152"/>
      <c r="B70" s="152" t="s">
        <v>597</v>
      </c>
      <c r="C70" s="140" t="s">
        <v>817</v>
      </c>
      <c r="D70" s="150">
        <v>46753</v>
      </c>
      <c r="E70" s="140" t="s">
        <v>181</v>
      </c>
      <c r="F70" s="31" t="s">
        <v>375</v>
      </c>
      <c r="G70" s="141"/>
      <c r="H70" s="23">
        <f t="shared" ref="H70" si="155">G70*(1+$H$3)</f>
        <v>0</v>
      </c>
      <c r="I70" s="142" t="str">
        <f t="shared" si="153"/>
        <v/>
      </c>
      <c r="J70" s="142" t="str">
        <f t="shared" si="153"/>
        <v/>
      </c>
      <c r="K70" s="142" t="str">
        <f t="shared" si="153"/>
        <v/>
      </c>
      <c r="L70" s="142" t="str">
        <f t="shared" si="153"/>
        <v/>
      </c>
      <c r="M70" s="142" t="str">
        <f t="shared" si="153"/>
        <v/>
      </c>
      <c r="N70" s="142" t="str">
        <f t="shared" si="153"/>
        <v/>
      </c>
      <c r="O70" s="142" t="str">
        <f t="shared" si="150"/>
        <v/>
      </c>
      <c r="P70" s="142" t="str">
        <f t="shared" ref="P70:CA73" si="156">IF($D70&lt;P$7,$H70/12*$O$1^DATEDIF(DATE(2025, 4,1),P$7,"y"),"")</f>
        <v/>
      </c>
      <c r="Q70" s="142" t="str">
        <f t="shared" si="156"/>
        <v/>
      </c>
      <c r="R70" s="142" t="str">
        <f t="shared" si="156"/>
        <v/>
      </c>
      <c r="S70" s="142" t="str">
        <f t="shared" si="156"/>
        <v/>
      </c>
      <c r="T70" s="142" t="str">
        <f t="shared" si="156"/>
        <v/>
      </c>
      <c r="U70" s="142" t="str">
        <f t="shared" si="156"/>
        <v/>
      </c>
      <c r="V70" s="142" t="str">
        <f t="shared" si="156"/>
        <v/>
      </c>
      <c r="W70" s="142" t="str">
        <f t="shared" si="156"/>
        <v/>
      </c>
      <c r="X70" s="142" t="str">
        <f t="shared" si="156"/>
        <v/>
      </c>
      <c r="Y70" s="142" t="str">
        <f t="shared" si="156"/>
        <v/>
      </c>
      <c r="Z70" s="142" t="str">
        <f t="shared" si="156"/>
        <v/>
      </c>
      <c r="AA70" s="142" t="str">
        <f t="shared" si="156"/>
        <v/>
      </c>
      <c r="AB70" s="142" t="str">
        <f t="shared" si="156"/>
        <v/>
      </c>
      <c r="AC70" s="142" t="str">
        <f t="shared" si="156"/>
        <v/>
      </c>
      <c r="AD70" s="142" t="str">
        <f t="shared" si="156"/>
        <v/>
      </c>
      <c r="AE70" s="142" t="str">
        <f t="shared" si="156"/>
        <v/>
      </c>
      <c r="AF70" s="142" t="str">
        <f t="shared" si="156"/>
        <v/>
      </c>
      <c r="AG70" s="142" t="str">
        <f t="shared" si="156"/>
        <v/>
      </c>
      <c r="AH70" s="142" t="str">
        <f t="shared" si="156"/>
        <v/>
      </c>
      <c r="AI70" s="142" t="str">
        <f t="shared" si="156"/>
        <v/>
      </c>
      <c r="AJ70" s="142">
        <f t="shared" si="156"/>
        <v>0</v>
      </c>
      <c r="AK70" s="142">
        <f t="shared" si="156"/>
        <v>0</v>
      </c>
      <c r="AL70" s="142">
        <f t="shared" si="156"/>
        <v>0</v>
      </c>
      <c r="AM70" s="142">
        <f t="shared" si="156"/>
        <v>0</v>
      </c>
      <c r="AN70" s="142">
        <f t="shared" si="156"/>
        <v>0</v>
      </c>
      <c r="AO70" s="142">
        <f t="shared" si="156"/>
        <v>0</v>
      </c>
      <c r="AP70" s="142">
        <f t="shared" si="156"/>
        <v>0</v>
      </c>
      <c r="AQ70" s="142">
        <f t="shared" si="156"/>
        <v>0</v>
      </c>
      <c r="AR70" s="142">
        <f t="shared" si="156"/>
        <v>0</v>
      </c>
      <c r="AS70" s="142">
        <f t="shared" si="156"/>
        <v>0</v>
      </c>
      <c r="AT70" s="142">
        <f t="shared" si="156"/>
        <v>0</v>
      </c>
      <c r="AU70" s="142">
        <f t="shared" si="156"/>
        <v>0</v>
      </c>
      <c r="AV70" s="142">
        <f t="shared" si="156"/>
        <v>0</v>
      </c>
      <c r="AW70" s="142">
        <f t="shared" si="156"/>
        <v>0</v>
      </c>
      <c r="AX70" s="142">
        <f t="shared" si="156"/>
        <v>0</v>
      </c>
      <c r="AY70" s="142">
        <f t="shared" si="156"/>
        <v>0</v>
      </c>
      <c r="AZ70" s="142">
        <f t="shared" si="156"/>
        <v>0</v>
      </c>
      <c r="BA70" s="142">
        <f t="shared" si="156"/>
        <v>0</v>
      </c>
      <c r="BB70" s="142">
        <f t="shared" si="156"/>
        <v>0</v>
      </c>
      <c r="BC70" s="142">
        <f t="shared" si="156"/>
        <v>0</v>
      </c>
      <c r="BD70" s="142">
        <f t="shared" si="156"/>
        <v>0</v>
      </c>
      <c r="BE70" s="142">
        <f t="shared" si="156"/>
        <v>0</v>
      </c>
      <c r="BF70" s="142">
        <f t="shared" si="156"/>
        <v>0</v>
      </c>
      <c r="BG70" s="142">
        <f t="shared" si="156"/>
        <v>0</v>
      </c>
      <c r="BH70" s="142">
        <f t="shared" si="156"/>
        <v>0</v>
      </c>
      <c r="BI70" s="142">
        <f t="shared" si="156"/>
        <v>0</v>
      </c>
      <c r="BJ70" s="142">
        <f t="shared" si="156"/>
        <v>0</v>
      </c>
      <c r="BK70" s="142">
        <f t="shared" si="156"/>
        <v>0</v>
      </c>
      <c r="BL70" s="142">
        <f t="shared" si="156"/>
        <v>0</v>
      </c>
      <c r="BM70" s="142">
        <f t="shared" si="156"/>
        <v>0</v>
      </c>
      <c r="BN70" s="142">
        <f t="shared" si="156"/>
        <v>0</v>
      </c>
      <c r="BO70" s="142">
        <f t="shared" si="156"/>
        <v>0</v>
      </c>
      <c r="BP70" s="142">
        <f t="shared" si="156"/>
        <v>0</v>
      </c>
      <c r="BQ70" s="142">
        <f t="shared" si="156"/>
        <v>0</v>
      </c>
      <c r="BR70" s="142">
        <f t="shared" si="156"/>
        <v>0</v>
      </c>
      <c r="BS70" s="142">
        <f t="shared" si="156"/>
        <v>0</v>
      </c>
      <c r="BT70" s="142">
        <f t="shared" si="156"/>
        <v>0</v>
      </c>
      <c r="BU70" s="142">
        <f t="shared" si="156"/>
        <v>0</v>
      </c>
      <c r="BV70" s="142">
        <f t="shared" si="156"/>
        <v>0</v>
      </c>
      <c r="BW70" s="142">
        <f t="shared" si="156"/>
        <v>0</v>
      </c>
      <c r="BX70" s="142">
        <f t="shared" si="156"/>
        <v>0</v>
      </c>
      <c r="BY70" s="142">
        <f t="shared" si="156"/>
        <v>0</v>
      </c>
      <c r="BZ70" s="142">
        <f t="shared" si="156"/>
        <v>0</v>
      </c>
      <c r="CA70" s="142">
        <f t="shared" si="156"/>
        <v>0</v>
      </c>
      <c r="CB70" s="142">
        <f t="shared" si="154"/>
        <v>0</v>
      </c>
      <c r="CC70" s="142">
        <f t="shared" si="154"/>
        <v>0</v>
      </c>
      <c r="CD70" s="142">
        <f t="shared" si="154"/>
        <v>0</v>
      </c>
      <c r="CE70" s="142">
        <f t="shared" si="154"/>
        <v>0</v>
      </c>
    </row>
    <row r="71" spans="1:83" x14ac:dyDescent="0.15">
      <c r="A71" s="152"/>
      <c r="B71" s="152" t="s">
        <v>597</v>
      </c>
      <c r="C71" s="140" t="s">
        <v>817</v>
      </c>
      <c r="D71" s="150">
        <v>46935</v>
      </c>
      <c r="E71" s="140" t="s">
        <v>181</v>
      </c>
      <c r="F71" s="31" t="s">
        <v>375</v>
      </c>
      <c r="G71" s="141"/>
      <c r="H71" s="23">
        <f t="shared" ref="H71:H72" si="157">G71*(1+$H$3)</f>
        <v>0</v>
      </c>
      <c r="I71" s="142" t="str">
        <f t="shared" si="153"/>
        <v/>
      </c>
      <c r="J71" s="142" t="str">
        <f t="shared" si="153"/>
        <v/>
      </c>
      <c r="K71" s="142" t="str">
        <f t="shared" si="153"/>
        <v/>
      </c>
      <c r="L71" s="142" t="str">
        <f t="shared" si="153"/>
        <v/>
      </c>
      <c r="M71" s="142" t="str">
        <f t="shared" si="153"/>
        <v/>
      </c>
      <c r="N71" s="142" t="str">
        <f t="shared" si="153"/>
        <v/>
      </c>
      <c r="O71" s="142" t="str">
        <f t="shared" si="150"/>
        <v/>
      </c>
      <c r="P71" s="142" t="str">
        <f t="shared" si="156"/>
        <v/>
      </c>
      <c r="Q71" s="142" t="str">
        <f t="shared" si="156"/>
        <v/>
      </c>
      <c r="R71" s="142" t="str">
        <f t="shared" si="156"/>
        <v/>
      </c>
      <c r="S71" s="142" t="str">
        <f t="shared" si="156"/>
        <v/>
      </c>
      <c r="T71" s="142" t="str">
        <f t="shared" si="156"/>
        <v/>
      </c>
      <c r="U71" s="142" t="str">
        <f t="shared" si="156"/>
        <v/>
      </c>
      <c r="V71" s="142" t="str">
        <f t="shared" si="156"/>
        <v/>
      </c>
      <c r="W71" s="142" t="str">
        <f t="shared" si="156"/>
        <v/>
      </c>
      <c r="X71" s="142" t="str">
        <f t="shared" si="156"/>
        <v/>
      </c>
      <c r="Y71" s="142" t="str">
        <f t="shared" si="156"/>
        <v/>
      </c>
      <c r="Z71" s="142" t="str">
        <f t="shared" si="156"/>
        <v/>
      </c>
      <c r="AA71" s="142" t="str">
        <f t="shared" si="156"/>
        <v/>
      </c>
      <c r="AB71" s="142" t="str">
        <f t="shared" si="156"/>
        <v/>
      </c>
      <c r="AC71" s="142" t="str">
        <f t="shared" si="156"/>
        <v/>
      </c>
      <c r="AD71" s="142" t="str">
        <f t="shared" si="156"/>
        <v/>
      </c>
      <c r="AE71" s="142" t="str">
        <f t="shared" si="156"/>
        <v/>
      </c>
      <c r="AF71" s="142" t="str">
        <f t="shared" si="156"/>
        <v/>
      </c>
      <c r="AG71" s="142" t="str">
        <f t="shared" si="156"/>
        <v/>
      </c>
      <c r="AH71" s="142" t="str">
        <f t="shared" si="156"/>
        <v/>
      </c>
      <c r="AI71" s="142" t="str">
        <f t="shared" si="156"/>
        <v/>
      </c>
      <c r="AJ71" s="142" t="str">
        <f t="shared" si="156"/>
        <v/>
      </c>
      <c r="AK71" s="142" t="str">
        <f t="shared" si="156"/>
        <v/>
      </c>
      <c r="AL71" s="142" t="str">
        <f t="shared" si="156"/>
        <v/>
      </c>
      <c r="AM71" s="142" t="str">
        <f t="shared" si="156"/>
        <v/>
      </c>
      <c r="AN71" s="142" t="str">
        <f t="shared" si="156"/>
        <v/>
      </c>
      <c r="AO71" s="142" t="str">
        <f t="shared" si="156"/>
        <v/>
      </c>
      <c r="AP71" s="142">
        <f t="shared" si="156"/>
        <v>0</v>
      </c>
      <c r="AQ71" s="142">
        <f t="shared" si="156"/>
        <v>0</v>
      </c>
      <c r="AR71" s="142">
        <f t="shared" si="156"/>
        <v>0</v>
      </c>
      <c r="AS71" s="142">
        <f t="shared" si="156"/>
        <v>0</v>
      </c>
      <c r="AT71" s="142">
        <f t="shared" si="156"/>
        <v>0</v>
      </c>
      <c r="AU71" s="142">
        <f t="shared" si="156"/>
        <v>0</v>
      </c>
      <c r="AV71" s="142">
        <f t="shared" si="156"/>
        <v>0</v>
      </c>
      <c r="AW71" s="142">
        <f t="shared" si="156"/>
        <v>0</v>
      </c>
      <c r="AX71" s="142">
        <f t="shared" si="156"/>
        <v>0</v>
      </c>
      <c r="AY71" s="142">
        <f t="shared" si="156"/>
        <v>0</v>
      </c>
      <c r="AZ71" s="142">
        <f t="shared" si="156"/>
        <v>0</v>
      </c>
      <c r="BA71" s="142">
        <f t="shared" si="156"/>
        <v>0</v>
      </c>
      <c r="BB71" s="142">
        <f t="shared" si="156"/>
        <v>0</v>
      </c>
      <c r="BC71" s="142">
        <f t="shared" si="156"/>
        <v>0</v>
      </c>
      <c r="BD71" s="142">
        <f t="shared" si="156"/>
        <v>0</v>
      </c>
      <c r="BE71" s="142">
        <f t="shared" si="156"/>
        <v>0</v>
      </c>
      <c r="BF71" s="142">
        <f t="shared" si="156"/>
        <v>0</v>
      </c>
      <c r="BG71" s="142">
        <f t="shared" si="156"/>
        <v>0</v>
      </c>
      <c r="BH71" s="142">
        <f t="shared" si="156"/>
        <v>0</v>
      </c>
      <c r="BI71" s="142">
        <f t="shared" si="156"/>
        <v>0</v>
      </c>
      <c r="BJ71" s="142">
        <f t="shared" si="156"/>
        <v>0</v>
      </c>
      <c r="BK71" s="142">
        <f t="shared" si="156"/>
        <v>0</v>
      </c>
      <c r="BL71" s="142">
        <f t="shared" si="156"/>
        <v>0</v>
      </c>
      <c r="BM71" s="142">
        <f t="shared" si="156"/>
        <v>0</v>
      </c>
      <c r="BN71" s="142">
        <f t="shared" si="156"/>
        <v>0</v>
      </c>
      <c r="BO71" s="142">
        <f t="shared" si="156"/>
        <v>0</v>
      </c>
      <c r="BP71" s="142">
        <f t="shared" si="156"/>
        <v>0</v>
      </c>
      <c r="BQ71" s="142">
        <f t="shared" si="156"/>
        <v>0</v>
      </c>
      <c r="BR71" s="142">
        <f t="shared" si="156"/>
        <v>0</v>
      </c>
      <c r="BS71" s="142">
        <f t="shared" si="156"/>
        <v>0</v>
      </c>
      <c r="BT71" s="142">
        <f t="shared" si="156"/>
        <v>0</v>
      </c>
      <c r="BU71" s="142">
        <f t="shared" si="156"/>
        <v>0</v>
      </c>
      <c r="BV71" s="142">
        <f t="shared" si="156"/>
        <v>0</v>
      </c>
      <c r="BW71" s="142">
        <f t="shared" si="156"/>
        <v>0</v>
      </c>
      <c r="BX71" s="142">
        <f t="shared" si="156"/>
        <v>0</v>
      </c>
      <c r="BY71" s="142">
        <f t="shared" si="156"/>
        <v>0</v>
      </c>
      <c r="BZ71" s="142">
        <f t="shared" si="156"/>
        <v>0</v>
      </c>
      <c r="CA71" s="142">
        <f t="shared" si="156"/>
        <v>0</v>
      </c>
      <c r="CB71" s="142">
        <f t="shared" si="154"/>
        <v>0</v>
      </c>
      <c r="CC71" s="142">
        <f t="shared" si="154"/>
        <v>0</v>
      </c>
      <c r="CD71" s="142">
        <f t="shared" si="154"/>
        <v>0</v>
      </c>
      <c r="CE71" s="142">
        <f t="shared" si="154"/>
        <v>0</v>
      </c>
    </row>
    <row r="72" spans="1:83" x14ac:dyDescent="0.15">
      <c r="A72" s="152"/>
      <c r="B72" s="152" t="s">
        <v>597</v>
      </c>
      <c r="C72" s="140" t="s">
        <v>817</v>
      </c>
      <c r="D72" s="150">
        <v>47119</v>
      </c>
      <c r="E72" s="140" t="s">
        <v>181</v>
      </c>
      <c r="F72" s="31" t="s">
        <v>375</v>
      </c>
      <c r="G72" s="141"/>
      <c r="H72" s="23">
        <f t="shared" si="157"/>
        <v>0</v>
      </c>
      <c r="I72" s="142" t="str">
        <f t="shared" si="153"/>
        <v/>
      </c>
      <c r="J72" s="142" t="str">
        <f t="shared" si="153"/>
        <v/>
      </c>
      <c r="K72" s="142" t="str">
        <f t="shared" si="153"/>
        <v/>
      </c>
      <c r="L72" s="142" t="str">
        <f t="shared" si="153"/>
        <v/>
      </c>
      <c r="M72" s="142" t="str">
        <f t="shared" ref="M72:N72" si="158">IF($D72&lt;M$7,$H72/12*$O$1^DATEDIF(DATE(2025, 4,1),M$7,"y"),"")</f>
        <v/>
      </c>
      <c r="N72" s="142" t="str">
        <f t="shared" si="158"/>
        <v/>
      </c>
      <c r="O72" s="142" t="str">
        <f t="shared" si="150"/>
        <v/>
      </c>
      <c r="P72" s="142" t="str">
        <f t="shared" si="156"/>
        <v/>
      </c>
      <c r="Q72" s="142" t="str">
        <f t="shared" si="156"/>
        <v/>
      </c>
      <c r="R72" s="142" t="str">
        <f t="shared" si="156"/>
        <v/>
      </c>
      <c r="S72" s="142" t="str">
        <f t="shared" si="156"/>
        <v/>
      </c>
      <c r="T72" s="142" t="str">
        <f t="shared" si="156"/>
        <v/>
      </c>
      <c r="U72" s="142" t="str">
        <f t="shared" si="156"/>
        <v/>
      </c>
      <c r="V72" s="142" t="str">
        <f t="shared" si="156"/>
        <v/>
      </c>
      <c r="W72" s="142" t="str">
        <f t="shared" si="156"/>
        <v/>
      </c>
      <c r="X72" s="142" t="str">
        <f t="shared" si="156"/>
        <v/>
      </c>
      <c r="Y72" s="142" t="str">
        <f t="shared" si="156"/>
        <v/>
      </c>
      <c r="Z72" s="142" t="str">
        <f t="shared" si="156"/>
        <v/>
      </c>
      <c r="AA72" s="142" t="str">
        <f t="shared" si="156"/>
        <v/>
      </c>
      <c r="AB72" s="142" t="str">
        <f t="shared" si="156"/>
        <v/>
      </c>
      <c r="AC72" s="142" t="str">
        <f t="shared" si="156"/>
        <v/>
      </c>
      <c r="AD72" s="142" t="str">
        <f t="shared" si="156"/>
        <v/>
      </c>
      <c r="AE72" s="142" t="str">
        <f t="shared" si="156"/>
        <v/>
      </c>
      <c r="AF72" s="142" t="str">
        <f t="shared" si="156"/>
        <v/>
      </c>
      <c r="AG72" s="142" t="str">
        <f t="shared" si="156"/>
        <v/>
      </c>
      <c r="AH72" s="142" t="str">
        <f t="shared" si="156"/>
        <v/>
      </c>
      <c r="AI72" s="142" t="str">
        <f t="shared" si="156"/>
        <v/>
      </c>
      <c r="AJ72" s="142" t="str">
        <f t="shared" si="156"/>
        <v/>
      </c>
      <c r="AK72" s="142" t="str">
        <f t="shared" si="156"/>
        <v/>
      </c>
      <c r="AL72" s="142" t="str">
        <f t="shared" si="156"/>
        <v/>
      </c>
      <c r="AM72" s="142" t="str">
        <f t="shared" si="156"/>
        <v/>
      </c>
      <c r="AN72" s="142" t="str">
        <f t="shared" si="156"/>
        <v/>
      </c>
      <c r="AO72" s="142" t="str">
        <f t="shared" si="156"/>
        <v/>
      </c>
      <c r="AP72" s="142" t="str">
        <f t="shared" si="156"/>
        <v/>
      </c>
      <c r="AQ72" s="142" t="str">
        <f t="shared" si="156"/>
        <v/>
      </c>
      <c r="AR72" s="142" t="str">
        <f t="shared" si="156"/>
        <v/>
      </c>
      <c r="AS72" s="142" t="str">
        <f t="shared" si="156"/>
        <v/>
      </c>
      <c r="AT72" s="142" t="str">
        <f t="shared" si="156"/>
        <v/>
      </c>
      <c r="AU72" s="142" t="str">
        <f t="shared" si="156"/>
        <v/>
      </c>
      <c r="AV72" s="142">
        <f t="shared" si="156"/>
        <v>0</v>
      </c>
      <c r="AW72" s="142">
        <f t="shared" si="156"/>
        <v>0</v>
      </c>
      <c r="AX72" s="142">
        <f t="shared" si="156"/>
        <v>0</v>
      </c>
      <c r="AY72" s="142">
        <f t="shared" si="156"/>
        <v>0</v>
      </c>
      <c r="AZ72" s="142">
        <f t="shared" si="156"/>
        <v>0</v>
      </c>
      <c r="BA72" s="142">
        <f t="shared" si="156"/>
        <v>0</v>
      </c>
      <c r="BB72" s="142">
        <f t="shared" si="156"/>
        <v>0</v>
      </c>
      <c r="BC72" s="142">
        <f t="shared" si="156"/>
        <v>0</v>
      </c>
      <c r="BD72" s="142">
        <f t="shared" si="156"/>
        <v>0</v>
      </c>
      <c r="BE72" s="142">
        <f t="shared" si="156"/>
        <v>0</v>
      </c>
      <c r="BF72" s="142">
        <f t="shared" si="156"/>
        <v>0</v>
      </c>
      <c r="BG72" s="142">
        <f t="shared" si="156"/>
        <v>0</v>
      </c>
      <c r="BH72" s="142">
        <f t="shared" si="156"/>
        <v>0</v>
      </c>
      <c r="BI72" s="142">
        <f t="shared" si="156"/>
        <v>0</v>
      </c>
      <c r="BJ72" s="142">
        <f t="shared" si="156"/>
        <v>0</v>
      </c>
      <c r="BK72" s="142">
        <f t="shared" si="156"/>
        <v>0</v>
      </c>
      <c r="BL72" s="142">
        <f t="shared" si="156"/>
        <v>0</v>
      </c>
      <c r="BM72" s="142">
        <f t="shared" si="156"/>
        <v>0</v>
      </c>
      <c r="BN72" s="142">
        <f t="shared" si="156"/>
        <v>0</v>
      </c>
      <c r="BO72" s="142">
        <f t="shared" si="156"/>
        <v>0</v>
      </c>
      <c r="BP72" s="142">
        <f t="shared" si="156"/>
        <v>0</v>
      </c>
      <c r="BQ72" s="142">
        <f t="shared" si="156"/>
        <v>0</v>
      </c>
      <c r="BR72" s="142">
        <f t="shared" si="156"/>
        <v>0</v>
      </c>
      <c r="BS72" s="142">
        <f t="shared" si="156"/>
        <v>0</v>
      </c>
      <c r="BT72" s="142">
        <f t="shared" si="156"/>
        <v>0</v>
      </c>
      <c r="BU72" s="142">
        <f t="shared" si="156"/>
        <v>0</v>
      </c>
      <c r="BV72" s="142">
        <f t="shared" si="156"/>
        <v>0</v>
      </c>
      <c r="BW72" s="142">
        <f t="shared" si="156"/>
        <v>0</v>
      </c>
      <c r="BX72" s="142">
        <f t="shared" si="156"/>
        <v>0</v>
      </c>
      <c r="BY72" s="142">
        <f t="shared" si="156"/>
        <v>0</v>
      </c>
      <c r="BZ72" s="142">
        <f t="shared" si="156"/>
        <v>0</v>
      </c>
      <c r="CA72" s="142">
        <f t="shared" si="156"/>
        <v>0</v>
      </c>
      <c r="CB72" s="142">
        <f t="shared" si="154"/>
        <v>0</v>
      </c>
      <c r="CC72" s="142">
        <f t="shared" si="154"/>
        <v>0</v>
      </c>
      <c r="CD72" s="142">
        <f t="shared" si="154"/>
        <v>0</v>
      </c>
      <c r="CE72" s="142">
        <f t="shared" si="154"/>
        <v>0</v>
      </c>
    </row>
    <row r="73" spans="1:83" x14ac:dyDescent="0.15">
      <c r="A73" s="292"/>
      <c r="B73" s="292"/>
      <c r="C73" s="140"/>
      <c r="D73" s="150">
        <v>46997</v>
      </c>
      <c r="E73" s="140" t="s">
        <v>181</v>
      </c>
      <c r="F73" s="31" t="s">
        <v>375</v>
      </c>
      <c r="G73" s="141"/>
      <c r="H73" s="23">
        <f t="shared" ref="H73:H74" si="159">G73*(1+$H$3)</f>
        <v>0</v>
      </c>
      <c r="I73" s="142"/>
      <c r="J73" s="142"/>
      <c r="K73" s="142"/>
      <c r="L73" s="142"/>
      <c r="M73" s="142"/>
      <c r="N73" s="142"/>
      <c r="O73" s="142" t="str">
        <f t="shared" si="150"/>
        <v/>
      </c>
      <c r="P73" s="142" t="str">
        <f t="shared" si="156"/>
        <v/>
      </c>
      <c r="Q73" s="142" t="str">
        <f t="shared" si="156"/>
        <v/>
      </c>
      <c r="R73" s="142" t="str">
        <f t="shared" si="156"/>
        <v/>
      </c>
      <c r="S73" s="142" t="str">
        <f t="shared" si="156"/>
        <v/>
      </c>
      <c r="T73" s="142" t="str">
        <f t="shared" si="156"/>
        <v/>
      </c>
      <c r="U73" s="142" t="str">
        <f t="shared" si="156"/>
        <v/>
      </c>
      <c r="V73" s="142" t="str">
        <f t="shared" si="156"/>
        <v/>
      </c>
      <c r="W73" s="142" t="str">
        <f t="shared" si="156"/>
        <v/>
      </c>
      <c r="X73" s="142" t="str">
        <f t="shared" si="156"/>
        <v/>
      </c>
      <c r="Y73" s="142" t="str">
        <f t="shared" si="156"/>
        <v/>
      </c>
      <c r="Z73" s="142" t="str">
        <f t="shared" si="156"/>
        <v/>
      </c>
      <c r="AA73" s="142" t="str">
        <f t="shared" si="156"/>
        <v/>
      </c>
      <c r="AB73" s="142" t="str">
        <f t="shared" si="156"/>
        <v/>
      </c>
      <c r="AC73" s="142" t="str">
        <f t="shared" si="156"/>
        <v/>
      </c>
      <c r="AD73" s="142" t="str">
        <f t="shared" si="156"/>
        <v/>
      </c>
      <c r="AE73" s="142" t="str">
        <f t="shared" si="156"/>
        <v/>
      </c>
      <c r="AF73" s="142" t="str">
        <f t="shared" si="156"/>
        <v/>
      </c>
      <c r="AG73" s="142" t="str">
        <f t="shared" si="156"/>
        <v/>
      </c>
      <c r="AH73" s="142" t="str">
        <f t="shared" si="156"/>
        <v/>
      </c>
      <c r="AI73" s="142" t="str">
        <f t="shared" si="156"/>
        <v/>
      </c>
      <c r="AJ73" s="142" t="str">
        <f t="shared" si="156"/>
        <v/>
      </c>
      <c r="AK73" s="142" t="str">
        <f t="shared" si="156"/>
        <v/>
      </c>
      <c r="AL73" s="142" t="str">
        <f t="shared" si="156"/>
        <v/>
      </c>
      <c r="AM73" s="142" t="str">
        <f t="shared" si="156"/>
        <v/>
      </c>
      <c r="AN73" s="142" t="str">
        <f t="shared" si="156"/>
        <v/>
      </c>
      <c r="AO73" s="142" t="str">
        <f t="shared" si="156"/>
        <v/>
      </c>
      <c r="AP73" s="142" t="str">
        <f t="shared" si="156"/>
        <v/>
      </c>
      <c r="AQ73" s="142" t="str">
        <f t="shared" si="156"/>
        <v/>
      </c>
      <c r="AR73" s="142">
        <f t="shared" si="156"/>
        <v>0</v>
      </c>
      <c r="AS73" s="142">
        <f t="shared" si="156"/>
        <v>0</v>
      </c>
      <c r="AT73" s="142">
        <f t="shared" si="156"/>
        <v>0</v>
      </c>
      <c r="AU73" s="142">
        <f t="shared" si="156"/>
        <v>0</v>
      </c>
      <c r="AV73" s="142">
        <f t="shared" si="156"/>
        <v>0</v>
      </c>
      <c r="AW73" s="142">
        <f t="shared" si="156"/>
        <v>0</v>
      </c>
      <c r="AX73" s="142">
        <f t="shared" si="156"/>
        <v>0</v>
      </c>
      <c r="AY73" s="142">
        <f t="shared" si="156"/>
        <v>0</v>
      </c>
      <c r="AZ73" s="142">
        <f t="shared" si="156"/>
        <v>0</v>
      </c>
      <c r="BA73" s="142">
        <f t="shared" si="156"/>
        <v>0</v>
      </c>
      <c r="BB73" s="142">
        <f t="shared" si="156"/>
        <v>0</v>
      </c>
      <c r="BC73" s="142">
        <f t="shared" si="156"/>
        <v>0</v>
      </c>
      <c r="BD73" s="142">
        <f t="shared" si="156"/>
        <v>0</v>
      </c>
      <c r="BE73" s="142">
        <f t="shared" si="156"/>
        <v>0</v>
      </c>
      <c r="BF73" s="142">
        <f t="shared" si="156"/>
        <v>0</v>
      </c>
      <c r="BG73" s="142">
        <f t="shared" si="156"/>
        <v>0</v>
      </c>
      <c r="BH73" s="142">
        <f t="shared" si="156"/>
        <v>0</v>
      </c>
      <c r="BI73" s="142">
        <f t="shared" si="156"/>
        <v>0</v>
      </c>
      <c r="BJ73" s="142">
        <f t="shared" si="156"/>
        <v>0</v>
      </c>
      <c r="BK73" s="142">
        <f t="shared" si="156"/>
        <v>0</v>
      </c>
      <c r="BL73" s="142">
        <f t="shared" si="156"/>
        <v>0</v>
      </c>
      <c r="BM73" s="142">
        <f t="shared" si="156"/>
        <v>0</v>
      </c>
      <c r="BN73" s="142">
        <f t="shared" si="156"/>
        <v>0</v>
      </c>
      <c r="BO73" s="142">
        <f t="shared" si="156"/>
        <v>0</v>
      </c>
      <c r="BP73" s="142">
        <f t="shared" si="156"/>
        <v>0</v>
      </c>
      <c r="BQ73" s="142">
        <f t="shared" si="156"/>
        <v>0</v>
      </c>
      <c r="BR73" s="142">
        <f t="shared" si="156"/>
        <v>0</v>
      </c>
      <c r="BS73" s="142">
        <f t="shared" si="156"/>
        <v>0</v>
      </c>
      <c r="BT73" s="142">
        <f t="shared" si="156"/>
        <v>0</v>
      </c>
      <c r="BU73" s="142">
        <f t="shared" si="156"/>
        <v>0</v>
      </c>
      <c r="BV73" s="142">
        <f t="shared" si="156"/>
        <v>0</v>
      </c>
      <c r="BW73" s="142">
        <f t="shared" si="156"/>
        <v>0</v>
      </c>
      <c r="BX73" s="142">
        <f t="shared" si="156"/>
        <v>0</v>
      </c>
      <c r="BY73" s="142">
        <f t="shared" si="156"/>
        <v>0</v>
      </c>
      <c r="BZ73" s="142">
        <f t="shared" si="156"/>
        <v>0</v>
      </c>
      <c r="CA73" s="142">
        <f t="shared" ref="CA73:CE76" si="160">IF($D73&lt;CA$7,$H73/12*$O$1^DATEDIF(DATE(2025, 4,1),CA$7,"y"),"")</f>
        <v>0</v>
      </c>
      <c r="CB73" s="142">
        <f t="shared" si="160"/>
        <v>0</v>
      </c>
      <c r="CC73" s="142">
        <f t="shared" si="160"/>
        <v>0</v>
      </c>
      <c r="CD73" s="142">
        <f t="shared" si="160"/>
        <v>0</v>
      </c>
      <c r="CE73" s="142">
        <f t="shared" si="160"/>
        <v>0</v>
      </c>
    </row>
    <row r="74" spans="1:83" x14ac:dyDescent="0.15">
      <c r="A74" s="292"/>
      <c r="B74" s="292"/>
      <c r="C74" s="140"/>
      <c r="D74" s="150">
        <v>46997</v>
      </c>
      <c r="E74" s="140" t="s">
        <v>181</v>
      </c>
      <c r="F74" s="31" t="s">
        <v>375</v>
      </c>
      <c r="G74" s="141"/>
      <c r="H74" s="23">
        <f t="shared" si="159"/>
        <v>0</v>
      </c>
      <c r="I74" s="142"/>
      <c r="J74" s="142"/>
      <c r="K74" s="142"/>
      <c r="L74" s="142"/>
      <c r="M74" s="142"/>
      <c r="N74" s="142"/>
      <c r="O74" s="142" t="str">
        <f t="shared" si="150"/>
        <v/>
      </c>
      <c r="P74" s="142" t="str">
        <f t="shared" ref="P74:CA77" si="161">IF($D74&lt;P$7,$H74/12*$O$1^DATEDIF(DATE(2025, 4,1),P$7,"y"),"")</f>
        <v/>
      </c>
      <c r="Q74" s="142" t="str">
        <f t="shared" si="161"/>
        <v/>
      </c>
      <c r="R74" s="142" t="str">
        <f t="shared" si="161"/>
        <v/>
      </c>
      <c r="S74" s="142" t="str">
        <f t="shared" si="161"/>
        <v/>
      </c>
      <c r="T74" s="142" t="str">
        <f t="shared" si="161"/>
        <v/>
      </c>
      <c r="U74" s="142" t="str">
        <f t="shared" si="161"/>
        <v/>
      </c>
      <c r="V74" s="142" t="str">
        <f t="shared" si="161"/>
        <v/>
      </c>
      <c r="W74" s="142" t="str">
        <f t="shared" si="161"/>
        <v/>
      </c>
      <c r="X74" s="142" t="str">
        <f t="shared" si="161"/>
        <v/>
      </c>
      <c r="Y74" s="142" t="str">
        <f t="shared" si="161"/>
        <v/>
      </c>
      <c r="Z74" s="142" t="str">
        <f t="shared" si="161"/>
        <v/>
      </c>
      <c r="AA74" s="142" t="str">
        <f t="shared" si="161"/>
        <v/>
      </c>
      <c r="AB74" s="142" t="str">
        <f t="shared" si="161"/>
        <v/>
      </c>
      <c r="AC74" s="142" t="str">
        <f t="shared" si="161"/>
        <v/>
      </c>
      <c r="AD74" s="142" t="str">
        <f t="shared" si="161"/>
        <v/>
      </c>
      <c r="AE74" s="142" t="str">
        <f t="shared" si="161"/>
        <v/>
      </c>
      <c r="AF74" s="142" t="str">
        <f t="shared" si="161"/>
        <v/>
      </c>
      <c r="AG74" s="142" t="str">
        <f t="shared" si="161"/>
        <v/>
      </c>
      <c r="AH74" s="142" t="str">
        <f t="shared" si="161"/>
        <v/>
      </c>
      <c r="AI74" s="142" t="str">
        <f t="shared" si="161"/>
        <v/>
      </c>
      <c r="AJ74" s="142" t="str">
        <f t="shared" si="161"/>
        <v/>
      </c>
      <c r="AK74" s="142" t="str">
        <f t="shared" si="161"/>
        <v/>
      </c>
      <c r="AL74" s="142" t="str">
        <f t="shared" si="161"/>
        <v/>
      </c>
      <c r="AM74" s="142" t="str">
        <f t="shared" si="161"/>
        <v/>
      </c>
      <c r="AN74" s="142" t="str">
        <f t="shared" si="161"/>
        <v/>
      </c>
      <c r="AO74" s="142" t="str">
        <f t="shared" si="161"/>
        <v/>
      </c>
      <c r="AP74" s="142" t="str">
        <f t="shared" si="161"/>
        <v/>
      </c>
      <c r="AQ74" s="142" t="str">
        <f t="shared" si="161"/>
        <v/>
      </c>
      <c r="AR74" s="142">
        <f t="shared" si="161"/>
        <v>0</v>
      </c>
      <c r="AS74" s="142">
        <f t="shared" si="161"/>
        <v>0</v>
      </c>
      <c r="AT74" s="142">
        <f t="shared" si="161"/>
        <v>0</v>
      </c>
      <c r="AU74" s="142">
        <f t="shared" si="161"/>
        <v>0</v>
      </c>
      <c r="AV74" s="142">
        <f t="shared" si="161"/>
        <v>0</v>
      </c>
      <c r="AW74" s="142">
        <f t="shared" si="161"/>
        <v>0</v>
      </c>
      <c r="AX74" s="142">
        <f t="shared" si="161"/>
        <v>0</v>
      </c>
      <c r="AY74" s="142">
        <f t="shared" si="161"/>
        <v>0</v>
      </c>
      <c r="AZ74" s="142">
        <f t="shared" si="161"/>
        <v>0</v>
      </c>
      <c r="BA74" s="142">
        <f t="shared" si="161"/>
        <v>0</v>
      </c>
      <c r="BB74" s="142">
        <f t="shared" si="161"/>
        <v>0</v>
      </c>
      <c r="BC74" s="142">
        <f t="shared" si="161"/>
        <v>0</v>
      </c>
      <c r="BD74" s="142">
        <f t="shared" si="161"/>
        <v>0</v>
      </c>
      <c r="BE74" s="142">
        <f t="shared" si="161"/>
        <v>0</v>
      </c>
      <c r="BF74" s="142">
        <f t="shared" si="161"/>
        <v>0</v>
      </c>
      <c r="BG74" s="142">
        <f t="shared" si="161"/>
        <v>0</v>
      </c>
      <c r="BH74" s="142">
        <f t="shared" si="161"/>
        <v>0</v>
      </c>
      <c r="BI74" s="142">
        <f t="shared" si="161"/>
        <v>0</v>
      </c>
      <c r="BJ74" s="142">
        <f t="shared" si="161"/>
        <v>0</v>
      </c>
      <c r="BK74" s="142">
        <f t="shared" si="161"/>
        <v>0</v>
      </c>
      <c r="BL74" s="142">
        <f t="shared" si="161"/>
        <v>0</v>
      </c>
      <c r="BM74" s="142">
        <f t="shared" si="161"/>
        <v>0</v>
      </c>
      <c r="BN74" s="142">
        <f t="shared" si="161"/>
        <v>0</v>
      </c>
      <c r="BO74" s="142">
        <f t="shared" si="161"/>
        <v>0</v>
      </c>
      <c r="BP74" s="142">
        <f t="shared" si="161"/>
        <v>0</v>
      </c>
      <c r="BQ74" s="142">
        <f t="shared" si="161"/>
        <v>0</v>
      </c>
      <c r="BR74" s="142">
        <f t="shared" si="161"/>
        <v>0</v>
      </c>
      <c r="BS74" s="142">
        <f t="shared" si="161"/>
        <v>0</v>
      </c>
      <c r="BT74" s="142">
        <f t="shared" si="161"/>
        <v>0</v>
      </c>
      <c r="BU74" s="142">
        <f t="shared" si="161"/>
        <v>0</v>
      </c>
      <c r="BV74" s="142">
        <f t="shared" si="161"/>
        <v>0</v>
      </c>
      <c r="BW74" s="142">
        <f t="shared" si="161"/>
        <v>0</v>
      </c>
      <c r="BX74" s="142">
        <f t="shared" si="161"/>
        <v>0</v>
      </c>
      <c r="BY74" s="142">
        <f t="shared" si="161"/>
        <v>0</v>
      </c>
      <c r="BZ74" s="142">
        <f t="shared" si="161"/>
        <v>0</v>
      </c>
      <c r="CA74" s="142">
        <f t="shared" si="161"/>
        <v>0</v>
      </c>
      <c r="CB74" s="142">
        <f t="shared" si="160"/>
        <v>0</v>
      </c>
      <c r="CC74" s="142">
        <f t="shared" si="160"/>
        <v>0</v>
      </c>
      <c r="CD74" s="142">
        <f t="shared" si="160"/>
        <v>0</v>
      </c>
      <c r="CE74" s="142">
        <f t="shared" si="160"/>
        <v>0</v>
      </c>
    </row>
    <row r="75" spans="1:83" x14ac:dyDescent="0.15">
      <c r="A75" s="292"/>
      <c r="B75" s="292"/>
      <c r="C75" s="140"/>
      <c r="D75" s="150">
        <v>47119</v>
      </c>
      <c r="E75" s="140" t="s">
        <v>181</v>
      </c>
      <c r="F75" s="31" t="s">
        <v>375</v>
      </c>
      <c r="G75" s="141"/>
      <c r="H75" s="23">
        <f t="shared" ref="H75:H81" si="162">G75*(1+$H$3)</f>
        <v>0</v>
      </c>
      <c r="I75" s="142"/>
      <c r="J75" s="142"/>
      <c r="K75" s="142"/>
      <c r="L75" s="142"/>
      <c r="M75" s="142"/>
      <c r="N75" s="142"/>
      <c r="O75" s="142" t="str">
        <f t="shared" si="150"/>
        <v/>
      </c>
      <c r="P75" s="142" t="str">
        <f t="shared" si="161"/>
        <v/>
      </c>
      <c r="Q75" s="142" t="str">
        <f t="shared" si="161"/>
        <v/>
      </c>
      <c r="R75" s="142" t="str">
        <f t="shared" si="161"/>
        <v/>
      </c>
      <c r="S75" s="142" t="str">
        <f t="shared" si="161"/>
        <v/>
      </c>
      <c r="T75" s="142" t="str">
        <f t="shared" si="161"/>
        <v/>
      </c>
      <c r="U75" s="142" t="str">
        <f t="shared" si="161"/>
        <v/>
      </c>
      <c r="V75" s="142" t="str">
        <f t="shared" si="161"/>
        <v/>
      </c>
      <c r="W75" s="142" t="str">
        <f t="shared" si="161"/>
        <v/>
      </c>
      <c r="X75" s="142" t="str">
        <f t="shared" si="161"/>
        <v/>
      </c>
      <c r="Y75" s="142" t="str">
        <f t="shared" si="161"/>
        <v/>
      </c>
      <c r="Z75" s="142" t="str">
        <f t="shared" si="161"/>
        <v/>
      </c>
      <c r="AA75" s="142" t="str">
        <f t="shared" si="161"/>
        <v/>
      </c>
      <c r="AB75" s="142" t="str">
        <f t="shared" si="161"/>
        <v/>
      </c>
      <c r="AC75" s="142" t="str">
        <f t="shared" si="161"/>
        <v/>
      </c>
      <c r="AD75" s="142" t="str">
        <f t="shared" si="161"/>
        <v/>
      </c>
      <c r="AE75" s="142" t="str">
        <f t="shared" si="161"/>
        <v/>
      </c>
      <c r="AF75" s="142" t="str">
        <f t="shared" si="161"/>
        <v/>
      </c>
      <c r="AG75" s="142" t="str">
        <f t="shared" si="161"/>
        <v/>
      </c>
      <c r="AH75" s="142" t="str">
        <f t="shared" si="161"/>
        <v/>
      </c>
      <c r="AI75" s="142" t="str">
        <f t="shared" si="161"/>
        <v/>
      </c>
      <c r="AJ75" s="142" t="str">
        <f t="shared" si="161"/>
        <v/>
      </c>
      <c r="AK75" s="142" t="str">
        <f t="shared" si="161"/>
        <v/>
      </c>
      <c r="AL75" s="142" t="str">
        <f t="shared" si="161"/>
        <v/>
      </c>
      <c r="AM75" s="142" t="str">
        <f t="shared" si="161"/>
        <v/>
      </c>
      <c r="AN75" s="142" t="str">
        <f t="shared" si="161"/>
        <v/>
      </c>
      <c r="AO75" s="142" t="str">
        <f t="shared" si="161"/>
        <v/>
      </c>
      <c r="AP75" s="142" t="str">
        <f t="shared" si="161"/>
        <v/>
      </c>
      <c r="AQ75" s="142" t="str">
        <f t="shared" si="161"/>
        <v/>
      </c>
      <c r="AR75" s="142" t="str">
        <f t="shared" si="161"/>
        <v/>
      </c>
      <c r="AS75" s="142" t="str">
        <f t="shared" si="161"/>
        <v/>
      </c>
      <c r="AT75" s="142" t="str">
        <f t="shared" si="161"/>
        <v/>
      </c>
      <c r="AU75" s="142" t="str">
        <f t="shared" si="161"/>
        <v/>
      </c>
      <c r="AV75" s="142">
        <f t="shared" si="161"/>
        <v>0</v>
      </c>
      <c r="AW75" s="142">
        <f t="shared" si="161"/>
        <v>0</v>
      </c>
      <c r="AX75" s="142">
        <f t="shared" si="161"/>
        <v>0</v>
      </c>
      <c r="AY75" s="142">
        <f t="shared" si="161"/>
        <v>0</v>
      </c>
      <c r="AZ75" s="142">
        <f t="shared" si="161"/>
        <v>0</v>
      </c>
      <c r="BA75" s="142">
        <f t="shared" si="161"/>
        <v>0</v>
      </c>
      <c r="BB75" s="142">
        <f t="shared" si="161"/>
        <v>0</v>
      </c>
      <c r="BC75" s="142">
        <f t="shared" si="161"/>
        <v>0</v>
      </c>
      <c r="BD75" s="142">
        <f t="shared" si="161"/>
        <v>0</v>
      </c>
      <c r="BE75" s="142">
        <f t="shared" si="161"/>
        <v>0</v>
      </c>
      <c r="BF75" s="142">
        <f t="shared" si="161"/>
        <v>0</v>
      </c>
      <c r="BG75" s="142">
        <f t="shared" si="161"/>
        <v>0</v>
      </c>
      <c r="BH75" s="142">
        <f t="shared" si="161"/>
        <v>0</v>
      </c>
      <c r="BI75" s="142">
        <f t="shared" si="161"/>
        <v>0</v>
      </c>
      <c r="BJ75" s="142">
        <f t="shared" si="161"/>
        <v>0</v>
      </c>
      <c r="BK75" s="142">
        <f t="shared" si="161"/>
        <v>0</v>
      </c>
      <c r="BL75" s="142">
        <f t="shared" si="161"/>
        <v>0</v>
      </c>
      <c r="BM75" s="142">
        <f t="shared" si="161"/>
        <v>0</v>
      </c>
      <c r="BN75" s="142">
        <f t="shared" si="161"/>
        <v>0</v>
      </c>
      <c r="BO75" s="142">
        <f t="shared" si="161"/>
        <v>0</v>
      </c>
      <c r="BP75" s="142">
        <f t="shared" si="161"/>
        <v>0</v>
      </c>
      <c r="BQ75" s="142">
        <f t="shared" si="161"/>
        <v>0</v>
      </c>
      <c r="BR75" s="142">
        <f t="shared" si="161"/>
        <v>0</v>
      </c>
      <c r="BS75" s="142">
        <f t="shared" si="161"/>
        <v>0</v>
      </c>
      <c r="BT75" s="142">
        <f t="shared" si="161"/>
        <v>0</v>
      </c>
      <c r="BU75" s="142">
        <f t="shared" si="161"/>
        <v>0</v>
      </c>
      <c r="BV75" s="142">
        <f t="shared" si="161"/>
        <v>0</v>
      </c>
      <c r="BW75" s="142">
        <f t="shared" si="161"/>
        <v>0</v>
      </c>
      <c r="BX75" s="142">
        <f t="shared" si="161"/>
        <v>0</v>
      </c>
      <c r="BY75" s="142">
        <f t="shared" si="161"/>
        <v>0</v>
      </c>
      <c r="BZ75" s="142">
        <f t="shared" si="161"/>
        <v>0</v>
      </c>
      <c r="CA75" s="142">
        <f t="shared" si="161"/>
        <v>0</v>
      </c>
      <c r="CB75" s="142">
        <f t="shared" si="160"/>
        <v>0</v>
      </c>
      <c r="CC75" s="142">
        <f t="shared" si="160"/>
        <v>0</v>
      </c>
      <c r="CD75" s="142">
        <f t="shared" si="160"/>
        <v>0</v>
      </c>
      <c r="CE75" s="142">
        <f t="shared" si="160"/>
        <v>0</v>
      </c>
    </row>
    <row r="76" spans="1:83" x14ac:dyDescent="0.15">
      <c r="A76" s="292"/>
      <c r="B76" s="292"/>
      <c r="C76" s="140"/>
      <c r="D76" s="150">
        <v>47178</v>
      </c>
      <c r="E76" s="140" t="s">
        <v>181</v>
      </c>
      <c r="F76" s="31" t="s">
        <v>375</v>
      </c>
      <c r="G76" s="141"/>
      <c r="H76" s="23">
        <f t="shared" ref="H76:H77" si="163">G76*(1+$H$3)</f>
        <v>0</v>
      </c>
      <c r="I76" s="142" t="str">
        <f t="shared" ref="I76:N78" si="164">IF($D76&lt;I$7,$H76/12*$O$1^DATEDIF(DATE(2025, 4,1),I$7,"y"),"")</f>
        <v/>
      </c>
      <c r="J76" s="142" t="str">
        <f t="shared" si="164"/>
        <v/>
      </c>
      <c r="K76" s="142" t="str">
        <f t="shared" si="164"/>
        <v/>
      </c>
      <c r="L76" s="142" t="str">
        <f t="shared" si="164"/>
        <v/>
      </c>
      <c r="M76" s="142" t="str">
        <f t="shared" si="164"/>
        <v/>
      </c>
      <c r="N76" s="142" t="str">
        <f t="shared" si="164"/>
        <v/>
      </c>
      <c r="O76" s="142" t="str">
        <f t="shared" si="150"/>
        <v/>
      </c>
      <c r="P76" s="142" t="str">
        <f t="shared" si="161"/>
        <v/>
      </c>
      <c r="Q76" s="142" t="str">
        <f t="shared" si="161"/>
        <v/>
      </c>
      <c r="R76" s="142" t="str">
        <f t="shared" si="161"/>
        <v/>
      </c>
      <c r="S76" s="142" t="str">
        <f t="shared" si="161"/>
        <v/>
      </c>
      <c r="T76" s="142" t="str">
        <f t="shared" si="161"/>
        <v/>
      </c>
      <c r="U76" s="142" t="str">
        <f t="shared" si="161"/>
        <v/>
      </c>
      <c r="V76" s="142" t="str">
        <f t="shared" si="161"/>
        <v/>
      </c>
      <c r="W76" s="142" t="str">
        <f t="shared" si="161"/>
        <v/>
      </c>
      <c r="X76" s="142" t="str">
        <f t="shared" si="161"/>
        <v/>
      </c>
      <c r="Y76" s="142" t="str">
        <f t="shared" si="161"/>
        <v/>
      </c>
      <c r="Z76" s="142" t="str">
        <f t="shared" si="161"/>
        <v/>
      </c>
      <c r="AA76" s="142" t="str">
        <f t="shared" si="161"/>
        <v/>
      </c>
      <c r="AB76" s="142" t="str">
        <f t="shared" si="161"/>
        <v/>
      </c>
      <c r="AC76" s="142" t="str">
        <f t="shared" si="161"/>
        <v/>
      </c>
      <c r="AD76" s="142" t="str">
        <f t="shared" si="161"/>
        <v/>
      </c>
      <c r="AE76" s="142" t="str">
        <f t="shared" si="161"/>
        <v/>
      </c>
      <c r="AF76" s="142" t="str">
        <f t="shared" si="161"/>
        <v/>
      </c>
      <c r="AG76" s="142" t="str">
        <f t="shared" si="161"/>
        <v/>
      </c>
      <c r="AH76" s="142" t="str">
        <f t="shared" si="161"/>
        <v/>
      </c>
      <c r="AI76" s="142" t="str">
        <f t="shared" si="161"/>
        <v/>
      </c>
      <c r="AJ76" s="142" t="str">
        <f t="shared" si="161"/>
        <v/>
      </c>
      <c r="AK76" s="142" t="str">
        <f t="shared" si="161"/>
        <v/>
      </c>
      <c r="AL76" s="142" t="str">
        <f t="shared" si="161"/>
        <v/>
      </c>
      <c r="AM76" s="142" t="str">
        <f t="shared" si="161"/>
        <v/>
      </c>
      <c r="AN76" s="142" t="str">
        <f t="shared" si="161"/>
        <v/>
      </c>
      <c r="AO76" s="142" t="str">
        <f t="shared" si="161"/>
        <v/>
      </c>
      <c r="AP76" s="142" t="str">
        <f t="shared" si="161"/>
        <v/>
      </c>
      <c r="AQ76" s="142" t="str">
        <f t="shared" si="161"/>
        <v/>
      </c>
      <c r="AR76" s="142" t="str">
        <f t="shared" si="161"/>
        <v/>
      </c>
      <c r="AS76" s="142" t="str">
        <f t="shared" si="161"/>
        <v/>
      </c>
      <c r="AT76" s="142" t="str">
        <f t="shared" si="161"/>
        <v/>
      </c>
      <c r="AU76" s="142" t="str">
        <f t="shared" si="161"/>
        <v/>
      </c>
      <c r="AV76" s="142" t="str">
        <f t="shared" si="161"/>
        <v/>
      </c>
      <c r="AW76" s="142" t="str">
        <f t="shared" si="161"/>
        <v/>
      </c>
      <c r="AX76" s="142">
        <f t="shared" si="161"/>
        <v>0</v>
      </c>
      <c r="AY76" s="142">
        <f t="shared" si="161"/>
        <v>0</v>
      </c>
      <c r="AZ76" s="142">
        <f t="shared" si="161"/>
        <v>0</v>
      </c>
      <c r="BA76" s="142">
        <f t="shared" si="161"/>
        <v>0</v>
      </c>
      <c r="BB76" s="142">
        <f t="shared" si="161"/>
        <v>0</v>
      </c>
      <c r="BC76" s="142">
        <f t="shared" si="161"/>
        <v>0</v>
      </c>
      <c r="BD76" s="142">
        <f t="shared" si="161"/>
        <v>0</v>
      </c>
      <c r="BE76" s="142">
        <f t="shared" si="161"/>
        <v>0</v>
      </c>
      <c r="BF76" s="142">
        <f t="shared" si="161"/>
        <v>0</v>
      </c>
      <c r="BG76" s="142">
        <f t="shared" si="161"/>
        <v>0</v>
      </c>
      <c r="BH76" s="142">
        <f t="shared" si="161"/>
        <v>0</v>
      </c>
      <c r="BI76" s="142">
        <f t="shared" si="161"/>
        <v>0</v>
      </c>
      <c r="BJ76" s="142">
        <f t="shared" si="161"/>
        <v>0</v>
      </c>
      <c r="BK76" s="142">
        <f t="shared" si="161"/>
        <v>0</v>
      </c>
      <c r="BL76" s="142">
        <f t="shared" si="161"/>
        <v>0</v>
      </c>
      <c r="BM76" s="142">
        <f t="shared" si="161"/>
        <v>0</v>
      </c>
      <c r="BN76" s="142">
        <f t="shared" si="161"/>
        <v>0</v>
      </c>
      <c r="BO76" s="142">
        <f t="shared" si="161"/>
        <v>0</v>
      </c>
      <c r="BP76" s="142">
        <f t="shared" si="161"/>
        <v>0</v>
      </c>
      <c r="BQ76" s="142">
        <f t="shared" si="161"/>
        <v>0</v>
      </c>
      <c r="BR76" s="142">
        <f t="shared" si="161"/>
        <v>0</v>
      </c>
      <c r="BS76" s="142">
        <f t="shared" si="161"/>
        <v>0</v>
      </c>
      <c r="BT76" s="142">
        <f t="shared" si="161"/>
        <v>0</v>
      </c>
      <c r="BU76" s="142">
        <f t="shared" si="161"/>
        <v>0</v>
      </c>
      <c r="BV76" s="142">
        <f t="shared" si="161"/>
        <v>0</v>
      </c>
      <c r="BW76" s="142">
        <f t="shared" si="161"/>
        <v>0</v>
      </c>
      <c r="BX76" s="142">
        <f t="shared" si="161"/>
        <v>0</v>
      </c>
      <c r="BY76" s="142">
        <f t="shared" si="161"/>
        <v>0</v>
      </c>
      <c r="BZ76" s="142">
        <f t="shared" si="161"/>
        <v>0</v>
      </c>
      <c r="CA76" s="142">
        <f t="shared" si="161"/>
        <v>0</v>
      </c>
      <c r="CB76" s="142">
        <f t="shared" si="160"/>
        <v>0</v>
      </c>
      <c r="CC76" s="142">
        <f t="shared" si="160"/>
        <v>0</v>
      </c>
      <c r="CD76" s="142">
        <f t="shared" si="160"/>
        <v>0</v>
      </c>
      <c r="CE76" s="142">
        <f t="shared" si="160"/>
        <v>0</v>
      </c>
    </row>
    <row r="77" spans="1:83" x14ac:dyDescent="0.15">
      <c r="A77" s="292"/>
      <c r="B77" s="292"/>
      <c r="C77" s="140"/>
      <c r="D77" s="150">
        <v>47484</v>
      </c>
      <c r="E77" s="140" t="s">
        <v>181</v>
      </c>
      <c r="F77" s="31" t="s">
        <v>375</v>
      </c>
      <c r="G77" s="141"/>
      <c r="H77" s="23">
        <f t="shared" si="163"/>
        <v>0</v>
      </c>
      <c r="I77" s="142" t="str">
        <f t="shared" si="164"/>
        <v/>
      </c>
      <c r="J77" s="142" t="str">
        <f t="shared" si="164"/>
        <v/>
      </c>
      <c r="K77" s="142" t="str">
        <f t="shared" si="164"/>
        <v/>
      </c>
      <c r="L77" s="142" t="str">
        <f t="shared" si="164"/>
        <v/>
      </c>
      <c r="M77" s="142" t="str">
        <f t="shared" si="164"/>
        <v/>
      </c>
      <c r="N77" s="142" t="str">
        <f t="shared" si="164"/>
        <v/>
      </c>
      <c r="O77" s="142" t="str">
        <f t="shared" si="150"/>
        <v/>
      </c>
      <c r="P77" s="142" t="str">
        <f t="shared" si="161"/>
        <v/>
      </c>
      <c r="Q77" s="142" t="str">
        <f t="shared" si="161"/>
        <v/>
      </c>
      <c r="R77" s="142" t="str">
        <f t="shared" si="161"/>
        <v/>
      </c>
      <c r="S77" s="142" t="str">
        <f t="shared" si="161"/>
        <v/>
      </c>
      <c r="T77" s="142" t="str">
        <f t="shared" si="161"/>
        <v/>
      </c>
      <c r="U77" s="142" t="str">
        <f t="shared" si="161"/>
        <v/>
      </c>
      <c r="V77" s="142" t="str">
        <f t="shared" si="161"/>
        <v/>
      </c>
      <c r="W77" s="142" t="str">
        <f t="shared" si="161"/>
        <v/>
      </c>
      <c r="X77" s="142" t="str">
        <f t="shared" si="161"/>
        <v/>
      </c>
      <c r="Y77" s="142" t="str">
        <f t="shared" si="161"/>
        <v/>
      </c>
      <c r="Z77" s="142" t="str">
        <f t="shared" si="161"/>
        <v/>
      </c>
      <c r="AA77" s="142" t="str">
        <f t="shared" si="161"/>
        <v/>
      </c>
      <c r="AB77" s="142" t="str">
        <f t="shared" si="161"/>
        <v/>
      </c>
      <c r="AC77" s="142" t="str">
        <f t="shared" si="161"/>
        <v/>
      </c>
      <c r="AD77" s="142" t="str">
        <f t="shared" si="161"/>
        <v/>
      </c>
      <c r="AE77" s="142" t="str">
        <f t="shared" si="161"/>
        <v/>
      </c>
      <c r="AF77" s="142" t="str">
        <f t="shared" si="161"/>
        <v/>
      </c>
      <c r="AG77" s="142" t="str">
        <f t="shared" si="161"/>
        <v/>
      </c>
      <c r="AH77" s="142" t="str">
        <f t="shared" si="161"/>
        <v/>
      </c>
      <c r="AI77" s="142" t="str">
        <f t="shared" si="161"/>
        <v/>
      </c>
      <c r="AJ77" s="142" t="str">
        <f t="shared" si="161"/>
        <v/>
      </c>
      <c r="AK77" s="142" t="str">
        <f t="shared" si="161"/>
        <v/>
      </c>
      <c r="AL77" s="142" t="str">
        <f t="shared" si="161"/>
        <v/>
      </c>
      <c r="AM77" s="142" t="str">
        <f t="shared" si="161"/>
        <v/>
      </c>
      <c r="AN77" s="142" t="str">
        <f t="shared" si="161"/>
        <v/>
      </c>
      <c r="AO77" s="142" t="str">
        <f t="shared" si="161"/>
        <v/>
      </c>
      <c r="AP77" s="142" t="str">
        <f t="shared" si="161"/>
        <v/>
      </c>
      <c r="AQ77" s="142" t="str">
        <f t="shared" si="161"/>
        <v/>
      </c>
      <c r="AR77" s="142" t="str">
        <f t="shared" si="161"/>
        <v/>
      </c>
      <c r="AS77" s="142" t="str">
        <f t="shared" si="161"/>
        <v/>
      </c>
      <c r="AT77" s="142" t="str">
        <f t="shared" si="161"/>
        <v/>
      </c>
      <c r="AU77" s="142" t="str">
        <f t="shared" si="161"/>
        <v/>
      </c>
      <c r="AV77" s="142" t="str">
        <f t="shared" si="161"/>
        <v/>
      </c>
      <c r="AW77" s="142" t="str">
        <f t="shared" si="161"/>
        <v/>
      </c>
      <c r="AX77" s="142" t="str">
        <f t="shared" si="161"/>
        <v/>
      </c>
      <c r="AY77" s="142" t="str">
        <f t="shared" si="161"/>
        <v/>
      </c>
      <c r="AZ77" s="142" t="str">
        <f t="shared" si="161"/>
        <v/>
      </c>
      <c r="BA77" s="142" t="str">
        <f t="shared" si="161"/>
        <v/>
      </c>
      <c r="BB77" s="142" t="str">
        <f t="shared" si="161"/>
        <v/>
      </c>
      <c r="BC77" s="142" t="str">
        <f t="shared" si="161"/>
        <v/>
      </c>
      <c r="BD77" s="142" t="str">
        <f t="shared" si="161"/>
        <v/>
      </c>
      <c r="BE77" s="142" t="str">
        <f t="shared" si="161"/>
        <v/>
      </c>
      <c r="BF77" s="142" t="str">
        <f t="shared" si="161"/>
        <v/>
      </c>
      <c r="BG77" s="142" t="str">
        <f t="shared" si="161"/>
        <v/>
      </c>
      <c r="BH77" s="142">
        <f t="shared" si="161"/>
        <v>0</v>
      </c>
      <c r="BI77" s="142">
        <f t="shared" si="161"/>
        <v>0</v>
      </c>
      <c r="BJ77" s="142">
        <f t="shared" si="161"/>
        <v>0</v>
      </c>
      <c r="BK77" s="142">
        <f t="shared" si="161"/>
        <v>0</v>
      </c>
      <c r="BL77" s="142">
        <f t="shared" si="161"/>
        <v>0</v>
      </c>
      <c r="BM77" s="142">
        <f t="shared" si="161"/>
        <v>0</v>
      </c>
      <c r="BN77" s="142">
        <f t="shared" si="161"/>
        <v>0</v>
      </c>
      <c r="BO77" s="142">
        <f t="shared" si="161"/>
        <v>0</v>
      </c>
      <c r="BP77" s="142">
        <f t="shared" si="161"/>
        <v>0</v>
      </c>
      <c r="BQ77" s="142">
        <f t="shared" si="161"/>
        <v>0</v>
      </c>
      <c r="BR77" s="142">
        <f t="shared" si="161"/>
        <v>0</v>
      </c>
      <c r="BS77" s="142">
        <f t="shared" si="161"/>
        <v>0</v>
      </c>
      <c r="BT77" s="142">
        <f t="shared" si="161"/>
        <v>0</v>
      </c>
      <c r="BU77" s="142">
        <f t="shared" si="161"/>
        <v>0</v>
      </c>
      <c r="BV77" s="142">
        <f t="shared" si="161"/>
        <v>0</v>
      </c>
      <c r="BW77" s="142">
        <f t="shared" si="161"/>
        <v>0</v>
      </c>
      <c r="BX77" s="142">
        <f t="shared" si="161"/>
        <v>0</v>
      </c>
      <c r="BY77" s="142">
        <f t="shared" si="161"/>
        <v>0</v>
      </c>
      <c r="BZ77" s="142">
        <f t="shared" si="161"/>
        <v>0</v>
      </c>
      <c r="CA77" s="142">
        <f t="shared" ref="CA77:CE80" si="165">IF($D77&lt;CA$7,$H77/12*$O$1^DATEDIF(DATE(2025, 4,1),CA$7,"y"),"")</f>
        <v>0</v>
      </c>
      <c r="CB77" s="142">
        <f t="shared" si="165"/>
        <v>0</v>
      </c>
      <c r="CC77" s="142">
        <f t="shared" si="165"/>
        <v>0</v>
      </c>
      <c r="CD77" s="142">
        <f t="shared" si="165"/>
        <v>0</v>
      </c>
      <c r="CE77" s="142">
        <f t="shared" si="165"/>
        <v>0</v>
      </c>
    </row>
    <row r="78" spans="1:83" x14ac:dyDescent="0.15">
      <c r="A78" s="292"/>
      <c r="B78" s="292"/>
      <c r="C78" s="140"/>
      <c r="D78" s="150">
        <v>47543</v>
      </c>
      <c r="E78" s="140" t="s">
        <v>181</v>
      </c>
      <c r="F78" s="31" t="s">
        <v>375</v>
      </c>
      <c r="G78" s="141"/>
      <c r="H78" s="23">
        <f t="shared" ref="H78" si="166">G78*(1+$H$3)</f>
        <v>0</v>
      </c>
      <c r="I78" s="142" t="str">
        <f t="shared" si="164"/>
        <v/>
      </c>
      <c r="J78" s="142" t="str">
        <f t="shared" si="164"/>
        <v/>
      </c>
      <c r="K78" s="142" t="str">
        <f t="shared" si="164"/>
        <v/>
      </c>
      <c r="L78" s="142" t="str">
        <f t="shared" si="164"/>
        <v/>
      </c>
      <c r="M78" s="142" t="str">
        <f t="shared" si="164"/>
        <v/>
      </c>
      <c r="N78" s="142" t="str">
        <f t="shared" si="164"/>
        <v/>
      </c>
      <c r="O78" s="142" t="str">
        <f t="shared" si="150"/>
        <v/>
      </c>
      <c r="P78" s="142" t="str">
        <f t="shared" ref="P78:CA80" si="167">IF($D78&lt;P$7,$H78/12*$O$1^DATEDIF(DATE(2025, 4,1),P$7,"y"),"")</f>
        <v/>
      </c>
      <c r="Q78" s="142" t="str">
        <f t="shared" si="167"/>
        <v/>
      </c>
      <c r="R78" s="142" t="str">
        <f t="shared" si="167"/>
        <v/>
      </c>
      <c r="S78" s="142" t="str">
        <f t="shared" si="167"/>
        <v/>
      </c>
      <c r="T78" s="142" t="str">
        <f t="shared" si="167"/>
        <v/>
      </c>
      <c r="U78" s="142" t="str">
        <f t="shared" si="167"/>
        <v/>
      </c>
      <c r="V78" s="142" t="str">
        <f t="shared" si="167"/>
        <v/>
      </c>
      <c r="W78" s="142" t="str">
        <f t="shared" si="167"/>
        <v/>
      </c>
      <c r="X78" s="142" t="str">
        <f t="shared" si="167"/>
        <v/>
      </c>
      <c r="Y78" s="142" t="str">
        <f t="shared" si="167"/>
        <v/>
      </c>
      <c r="Z78" s="142" t="str">
        <f t="shared" si="167"/>
        <v/>
      </c>
      <c r="AA78" s="142" t="str">
        <f t="shared" si="167"/>
        <v/>
      </c>
      <c r="AB78" s="142" t="str">
        <f t="shared" si="167"/>
        <v/>
      </c>
      <c r="AC78" s="142" t="str">
        <f t="shared" si="167"/>
        <v/>
      </c>
      <c r="AD78" s="142" t="str">
        <f t="shared" si="167"/>
        <v/>
      </c>
      <c r="AE78" s="142" t="str">
        <f t="shared" si="167"/>
        <v/>
      </c>
      <c r="AF78" s="142" t="str">
        <f t="shared" si="167"/>
        <v/>
      </c>
      <c r="AG78" s="142" t="str">
        <f t="shared" si="167"/>
        <v/>
      </c>
      <c r="AH78" s="142" t="str">
        <f t="shared" si="167"/>
        <v/>
      </c>
      <c r="AI78" s="142" t="str">
        <f t="shared" si="167"/>
        <v/>
      </c>
      <c r="AJ78" s="142" t="str">
        <f t="shared" si="167"/>
        <v/>
      </c>
      <c r="AK78" s="142" t="str">
        <f t="shared" si="167"/>
        <v/>
      </c>
      <c r="AL78" s="142" t="str">
        <f t="shared" si="167"/>
        <v/>
      </c>
      <c r="AM78" s="142" t="str">
        <f t="shared" si="167"/>
        <v/>
      </c>
      <c r="AN78" s="142" t="str">
        <f t="shared" si="167"/>
        <v/>
      </c>
      <c r="AO78" s="142" t="str">
        <f t="shared" si="167"/>
        <v/>
      </c>
      <c r="AP78" s="142" t="str">
        <f t="shared" si="167"/>
        <v/>
      </c>
      <c r="AQ78" s="142" t="str">
        <f t="shared" si="167"/>
        <v/>
      </c>
      <c r="AR78" s="142" t="str">
        <f t="shared" si="167"/>
        <v/>
      </c>
      <c r="AS78" s="142" t="str">
        <f t="shared" si="167"/>
        <v/>
      </c>
      <c r="AT78" s="142" t="str">
        <f t="shared" si="167"/>
        <v/>
      </c>
      <c r="AU78" s="142" t="str">
        <f t="shared" si="167"/>
        <v/>
      </c>
      <c r="AV78" s="142" t="str">
        <f t="shared" si="167"/>
        <v/>
      </c>
      <c r="AW78" s="142" t="str">
        <f t="shared" si="167"/>
        <v/>
      </c>
      <c r="AX78" s="142" t="str">
        <f t="shared" si="167"/>
        <v/>
      </c>
      <c r="AY78" s="142" t="str">
        <f t="shared" si="167"/>
        <v/>
      </c>
      <c r="AZ78" s="142" t="str">
        <f t="shared" si="167"/>
        <v/>
      </c>
      <c r="BA78" s="142" t="str">
        <f t="shared" si="167"/>
        <v/>
      </c>
      <c r="BB78" s="142" t="str">
        <f t="shared" si="167"/>
        <v/>
      </c>
      <c r="BC78" s="142" t="str">
        <f t="shared" si="167"/>
        <v/>
      </c>
      <c r="BD78" s="142" t="str">
        <f t="shared" si="167"/>
        <v/>
      </c>
      <c r="BE78" s="142" t="str">
        <f t="shared" si="167"/>
        <v/>
      </c>
      <c r="BF78" s="142" t="str">
        <f t="shared" si="167"/>
        <v/>
      </c>
      <c r="BG78" s="142" t="str">
        <f t="shared" si="167"/>
        <v/>
      </c>
      <c r="BH78" s="142" t="str">
        <f t="shared" si="167"/>
        <v/>
      </c>
      <c r="BI78" s="142" t="str">
        <f t="shared" si="167"/>
        <v/>
      </c>
      <c r="BJ78" s="142">
        <f t="shared" si="167"/>
        <v>0</v>
      </c>
      <c r="BK78" s="142">
        <f t="shared" si="167"/>
        <v>0</v>
      </c>
      <c r="BL78" s="142">
        <f t="shared" si="167"/>
        <v>0</v>
      </c>
      <c r="BM78" s="142">
        <f t="shared" si="167"/>
        <v>0</v>
      </c>
      <c r="BN78" s="142">
        <f t="shared" si="167"/>
        <v>0</v>
      </c>
      <c r="BO78" s="142">
        <f t="shared" si="167"/>
        <v>0</v>
      </c>
      <c r="BP78" s="142">
        <f t="shared" si="167"/>
        <v>0</v>
      </c>
      <c r="BQ78" s="142">
        <f t="shared" si="167"/>
        <v>0</v>
      </c>
      <c r="BR78" s="142">
        <f t="shared" si="167"/>
        <v>0</v>
      </c>
      <c r="BS78" s="142">
        <f t="shared" si="167"/>
        <v>0</v>
      </c>
      <c r="BT78" s="142">
        <f t="shared" si="167"/>
        <v>0</v>
      </c>
      <c r="BU78" s="142">
        <f t="shared" si="167"/>
        <v>0</v>
      </c>
      <c r="BV78" s="142">
        <f t="shared" si="167"/>
        <v>0</v>
      </c>
      <c r="BW78" s="142">
        <f t="shared" si="167"/>
        <v>0</v>
      </c>
      <c r="BX78" s="142">
        <f t="shared" si="167"/>
        <v>0</v>
      </c>
      <c r="BY78" s="142">
        <f t="shared" si="167"/>
        <v>0</v>
      </c>
      <c r="BZ78" s="142">
        <f t="shared" si="167"/>
        <v>0</v>
      </c>
      <c r="CA78" s="142">
        <f t="shared" si="167"/>
        <v>0</v>
      </c>
      <c r="CB78" s="142">
        <f t="shared" si="165"/>
        <v>0</v>
      </c>
      <c r="CC78" s="142">
        <f t="shared" si="165"/>
        <v>0</v>
      </c>
      <c r="CD78" s="142">
        <f t="shared" si="165"/>
        <v>0</v>
      </c>
      <c r="CE78" s="142">
        <f t="shared" si="165"/>
        <v>0</v>
      </c>
    </row>
    <row r="79" spans="1:83" x14ac:dyDescent="0.15">
      <c r="A79" s="152"/>
      <c r="B79" s="152" t="s">
        <v>597</v>
      </c>
      <c r="C79" s="140"/>
      <c r="D79" s="150">
        <v>47635</v>
      </c>
      <c r="E79" s="140" t="s">
        <v>181</v>
      </c>
      <c r="F79" s="31" t="s">
        <v>375</v>
      </c>
      <c r="G79" s="141"/>
      <c r="H79" s="23">
        <f t="shared" si="162"/>
        <v>0</v>
      </c>
      <c r="I79" s="142" t="str">
        <f t="shared" ref="I79:BS81" si="168">IF($D79&lt;I$7,$H79/12*$O$1^DATEDIF(DATE(2025, 4,1),I$7,"y"),"")</f>
        <v/>
      </c>
      <c r="J79" s="142" t="str">
        <f t="shared" si="168"/>
        <v/>
      </c>
      <c r="K79" s="142" t="str">
        <f t="shared" si="168"/>
        <v/>
      </c>
      <c r="L79" s="142" t="str">
        <f t="shared" si="168"/>
        <v/>
      </c>
      <c r="M79" s="142" t="str">
        <f t="shared" si="168"/>
        <v/>
      </c>
      <c r="N79" s="142" t="str">
        <f t="shared" si="168"/>
        <v/>
      </c>
      <c r="O79" s="142" t="str">
        <f t="shared" si="150"/>
        <v/>
      </c>
      <c r="P79" s="142" t="str">
        <f t="shared" si="167"/>
        <v/>
      </c>
      <c r="Q79" s="142" t="str">
        <f t="shared" si="167"/>
        <v/>
      </c>
      <c r="R79" s="142" t="str">
        <f t="shared" si="167"/>
        <v/>
      </c>
      <c r="S79" s="142" t="str">
        <f t="shared" si="167"/>
        <v/>
      </c>
      <c r="T79" s="142" t="str">
        <f t="shared" si="167"/>
        <v/>
      </c>
      <c r="U79" s="142" t="str">
        <f t="shared" si="167"/>
        <v/>
      </c>
      <c r="V79" s="142" t="str">
        <f t="shared" si="167"/>
        <v/>
      </c>
      <c r="W79" s="142" t="str">
        <f t="shared" si="167"/>
        <v/>
      </c>
      <c r="X79" s="142" t="str">
        <f t="shared" si="167"/>
        <v/>
      </c>
      <c r="Y79" s="142" t="str">
        <f t="shared" si="167"/>
        <v/>
      </c>
      <c r="Z79" s="142" t="str">
        <f t="shared" si="167"/>
        <v/>
      </c>
      <c r="AA79" s="142" t="str">
        <f t="shared" si="167"/>
        <v/>
      </c>
      <c r="AB79" s="142" t="str">
        <f t="shared" si="167"/>
        <v/>
      </c>
      <c r="AC79" s="142" t="str">
        <f t="shared" si="167"/>
        <v/>
      </c>
      <c r="AD79" s="142" t="str">
        <f t="shared" si="167"/>
        <v/>
      </c>
      <c r="AE79" s="142" t="str">
        <f t="shared" si="167"/>
        <v/>
      </c>
      <c r="AF79" s="142" t="str">
        <f t="shared" si="167"/>
        <v/>
      </c>
      <c r="AG79" s="142" t="str">
        <f t="shared" si="167"/>
        <v/>
      </c>
      <c r="AH79" s="142" t="str">
        <f t="shared" si="167"/>
        <v/>
      </c>
      <c r="AI79" s="142" t="str">
        <f t="shared" si="167"/>
        <v/>
      </c>
      <c r="AJ79" s="142" t="str">
        <f t="shared" si="167"/>
        <v/>
      </c>
      <c r="AK79" s="142" t="str">
        <f t="shared" si="167"/>
        <v/>
      </c>
      <c r="AL79" s="142" t="str">
        <f t="shared" si="167"/>
        <v/>
      </c>
      <c r="AM79" s="142" t="str">
        <f t="shared" si="167"/>
        <v/>
      </c>
      <c r="AN79" s="142" t="str">
        <f t="shared" si="167"/>
        <v/>
      </c>
      <c r="AO79" s="142" t="str">
        <f t="shared" si="167"/>
        <v/>
      </c>
      <c r="AP79" s="142" t="str">
        <f t="shared" si="167"/>
        <v/>
      </c>
      <c r="AQ79" s="142" t="str">
        <f t="shared" si="167"/>
        <v/>
      </c>
      <c r="AR79" s="142" t="str">
        <f t="shared" si="167"/>
        <v/>
      </c>
      <c r="AS79" s="142" t="str">
        <f t="shared" si="167"/>
        <v/>
      </c>
      <c r="AT79" s="142" t="str">
        <f t="shared" si="167"/>
        <v/>
      </c>
      <c r="AU79" s="142" t="str">
        <f t="shared" si="167"/>
        <v/>
      </c>
      <c r="AV79" s="142" t="str">
        <f t="shared" si="167"/>
        <v/>
      </c>
      <c r="AW79" s="142" t="str">
        <f t="shared" si="167"/>
        <v/>
      </c>
      <c r="AX79" s="142" t="str">
        <f t="shared" si="167"/>
        <v/>
      </c>
      <c r="AY79" s="142" t="str">
        <f t="shared" si="167"/>
        <v/>
      </c>
      <c r="AZ79" s="142" t="str">
        <f t="shared" si="167"/>
        <v/>
      </c>
      <c r="BA79" s="142" t="str">
        <f t="shared" si="167"/>
        <v/>
      </c>
      <c r="BB79" s="142" t="str">
        <f t="shared" si="167"/>
        <v/>
      </c>
      <c r="BC79" s="142" t="str">
        <f t="shared" si="167"/>
        <v/>
      </c>
      <c r="BD79" s="142" t="str">
        <f t="shared" si="167"/>
        <v/>
      </c>
      <c r="BE79" s="142" t="str">
        <f t="shared" si="167"/>
        <v/>
      </c>
      <c r="BF79" s="142" t="str">
        <f t="shared" si="167"/>
        <v/>
      </c>
      <c r="BG79" s="142" t="str">
        <f t="shared" si="167"/>
        <v/>
      </c>
      <c r="BH79" s="142" t="str">
        <f t="shared" si="167"/>
        <v/>
      </c>
      <c r="BI79" s="142" t="str">
        <f t="shared" si="167"/>
        <v/>
      </c>
      <c r="BJ79" s="142" t="str">
        <f t="shared" si="167"/>
        <v/>
      </c>
      <c r="BK79" s="142" t="str">
        <f t="shared" si="167"/>
        <v/>
      </c>
      <c r="BL79" s="142" t="str">
        <f t="shared" si="167"/>
        <v/>
      </c>
      <c r="BM79" s="142">
        <f t="shared" si="167"/>
        <v>0</v>
      </c>
      <c r="BN79" s="142">
        <f t="shared" si="167"/>
        <v>0</v>
      </c>
      <c r="BO79" s="142">
        <f t="shared" si="167"/>
        <v>0</v>
      </c>
      <c r="BP79" s="142">
        <f t="shared" si="167"/>
        <v>0</v>
      </c>
      <c r="BQ79" s="142">
        <f t="shared" si="167"/>
        <v>0</v>
      </c>
      <c r="BR79" s="142">
        <f t="shared" si="167"/>
        <v>0</v>
      </c>
      <c r="BS79" s="142">
        <f t="shared" si="167"/>
        <v>0</v>
      </c>
      <c r="BT79" s="142">
        <f t="shared" si="167"/>
        <v>0</v>
      </c>
      <c r="BU79" s="142">
        <f t="shared" si="167"/>
        <v>0</v>
      </c>
      <c r="BV79" s="142">
        <f t="shared" si="167"/>
        <v>0</v>
      </c>
      <c r="BW79" s="142">
        <f t="shared" si="167"/>
        <v>0</v>
      </c>
      <c r="BX79" s="142">
        <f t="shared" si="167"/>
        <v>0</v>
      </c>
      <c r="BY79" s="142">
        <f t="shared" si="167"/>
        <v>0</v>
      </c>
      <c r="BZ79" s="142">
        <f t="shared" si="167"/>
        <v>0</v>
      </c>
      <c r="CA79" s="142">
        <f t="shared" si="167"/>
        <v>0</v>
      </c>
      <c r="CB79" s="142">
        <f t="shared" si="165"/>
        <v>0</v>
      </c>
      <c r="CC79" s="142">
        <f t="shared" si="165"/>
        <v>0</v>
      </c>
      <c r="CD79" s="142">
        <f t="shared" si="165"/>
        <v>0</v>
      </c>
      <c r="CE79" s="142">
        <f t="shared" si="165"/>
        <v>0</v>
      </c>
    </row>
    <row r="80" spans="1:83" x14ac:dyDescent="0.15">
      <c r="A80" s="152"/>
      <c r="B80" s="152"/>
      <c r="C80" s="140"/>
      <c r="D80" s="150">
        <v>47635</v>
      </c>
      <c r="E80" s="140" t="s">
        <v>181</v>
      </c>
      <c r="F80" s="31" t="s">
        <v>375</v>
      </c>
      <c r="G80" s="141"/>
      <c r="H80" s="23">
        <f t="shared" si="162"/>
        <v>0</v>
      </c>
      <c r="I80" s="142" t="str">
        <f t="shared" si="168"/>
        <v/>
      </c>
      <c r="J80" s="142" t="str">
        <f t="shared" si="168"/>
        <v/>
      </c>
      <c r="K80" s="142" t="str">
        <f t="shared" si="168"/>
        <v/>
      </c>
      <c r="L80" s="142" t="str">
        <f t="shared" si="168"/>
        <v/>
      </c>
      <c r="M80" s="142" t="str">
        <f t="shared" si="168"/>
        <v/>
      </c>
      <c r="N80" s="142" t="str">
        <f t="shared" si="168"/>
        <v/>
      </c>
      <c r="O80" s="142" t="str">
        <f t="shared" si="150"/>
        <v/>
      </c>
      <c r="P80" s="142" t="str">
        <f t="shared" si="167"/>
        <v/>
      </c>
      <c r="Q80" s="142" t="str">
        <f t="shared" si="167"/>
        <v/>
      </c>
      <c r="R80" s="142" t="str">
        <f t="shared" si="167"/>
        <v/>
      </c>
      <c r="S80" s="142" t="str">
        <f t="shared" si="167"/>
        <v/>
      </c>
      <c r="T80" s="142" t="str">
        <f t="shared" si="167"/>
        <v/>
      </c>
      <c r="U80" s="142" t="str">
        <f t="shared" si="167"/>
        <v/>
      </c>
      <c r="V80" s="142" t="str">
        <f t="shared" si="167"/>
        <v/>
      </c>
      <c r="W80" s="142" t="str">
        <f t="shared" si="167"/>
        <v/>
      </c>
      <c r="X80" s="142" t="str">
        <f t="shared" si="167"/>
        <v/>
      </c>
      <c r="Y80" s="142" t="str">
        <f t="shared" si="167"/>
        <v/>
      </c>
      <c r="Z80" s="142" t="str">
        <f t="shared" si="167"/>
        <v/>
      </c>
      <c r="AA80" s="142" t="str">
        <f t="shared" si="167"/>
        <v/>
      </c>
      <c r="AB80" s="142" t="str">
        <f t="shared" si="167"/>
        <v/>
      </c>
      <c r="AC80" s="142" t="str">
        <f t="shared" si="167"/>
        <v/>
      </c>
      <c r="AD80" s="142" t="str">
        <f t="shared" si="167"/>
        <v/>
      </c>
      <c r="AE80" s="142" t="str">
        <f t="shared" si="167"/>
        <v/>
      </c>
      <c r="AF80" s="142" t="str">
        <f t="shared" si="167"/>
        <v/>
      </c>
      <c r="AG80" s="142" t="str">
        <f t="shared" si="167"/>
        <v/>
      </c>
      <c r="AH80" s="142" t="str">
        <f t="shared" si="167"/>
        <v/>
      </c>
      <c r="AI80" s="142" t="str">
        <f t="shared" si="167"/>
        <v/>
      </c>
      <c r="AJ80" s="142" t="str">
        <f t="shared" si="167"/>
        <v/>
      </c>
      <c r="AK80" s="142" t="str">
        <f t="shared" si="167"/>
        <v/>
      </c>
      <c r="AL80" s="142" t="str">
        <f t="shared" si="167"/>
        <v/>
      </c>
      <c r="AM80" s="142" t="str">
        <f t="shared" si="167"/>
        <v/>
      </c>
      <c r="AN80" s="142" t="str">
        <f t="shared" si="167"/>
        <v/>
      </c>
      <c r="AO80" s="142" t="str">
        <f t="shared" si="167"/>
        <v/>
      </c>
      <c r="AP80" s="142" t="str">
        <f t="shared" si="167"/>
        <v/>
      </c>
      <c r="AQ80" s="142" t="str">
        <f t="shared" si="167"/>
        <v/>
      </c>
      <c r="AR80" s="142" t="str">
        <f t="shared" si="167"/>
        <v/>
      </c>
      <c r="AS80" s="142" t="str">
        <f t="shared" si="167"/>
        <v/>
      </c>
      <c r="AT80" s="142" t="str">
        <f t="shared" si="167"/>
        <v/>
      </c>
      <c r="AU80" s="142" t="str">
        <f t="shared" si="167"/>
        <v/>
      </c>
      <c r="AV80" s="142" t="str">
        <f t="shared" si="167"/>
        <v/>
      </c>
      <c r="AW80" s="142" t="str">
        <f t="shared" si="167"/>
        <v/>
      </c>
      <c r="AX80" s="142" t="str">
        <f t="shared" si="167"/>
        <v/>
      </c>
      <c r="AY80" s="142" t="str">
        <f t="shared" si="167"/>
        <v/>
      </c>
      <c r="AZ80" s="142" t="str">
        <f t="shared" si="167"/>
        <v/>
      </c>
      <c r="BA80" s="142" t="str">
        <f t="shared" si="167"/>
        <v/>
      </c>
      <c r="BB80" s="142" t="str">
        <f t="shared" si="167"/>
        <v/>
      </c>
      <c r="BC80" s="142" t="str">
        <f t="shared" si="167"/>
        <v/>
      </c>
      <c r="BD80" s="142" t="str">
        <f t="shared" si="167"/>
        <v/>
      </c>
      <c r="BE80" s="142" t="str">
        <f t="shared" si="167"/>
        <v/>
      </c>
      <c r="BF80" s="142" t="str">
        <f t="shared" si="167"/>
        <v/>
      </c>
      <c r="BG80" s="142" t="str">
        <f t="shared" si="167"/>
        <v/>
      </c>
      <c r="BH80" s="142" t="str">
        <f t="shared" si="167"/>
        <v/>
      </c>
      <c r="BI80" s="142" t="str">
        <f t="shared" si="167"/>
        <v/>
      </c>
      <c r="BJ80" s="142" t="str">
        <f t="shared" si="167"/>
        <v/>
      </c>
      <c r="BK80" s="142" t="str">
        <f t="shared" si="167"/>
        <v/>
      </c>
      <c r="BL80" s="142" t="str">
        <f t="shared" si="167"/>
        <v/>
      </c>
      <c r="BM80" s="142">
        <f t="shared" si="167"/>
        <v>0</v>
      </c>
      <c r="BN80" s="142">
        <f t="shared" si="167"/>
        <v>0</v>
      </c>
      <c r="BO80" s="142">
        <f t="shared" si="167"/>
        <v>0</v>
      </c>
      <c r="BP80" s="142">
        <f t="shared" si="167"/>
        <v>0</v>
      </c>
      <c r="BQ80" s="142">
        <f t="shared" si="167"/>
        <v>0</v>
      </c>
      <c r="BR80" s="142">
        <f t="shared" si="167"/>
        <v>0</v>
      </c>
      <c r="BS80" s="142">
        <f t="shared" si="167"/>
        <v>0</v>
      </c>
      <c r="BT80" s="142">
        <f t="shared" si="167"/>
        <v>0</v>
      </c>
      <c r="BU80" s="142">
        <f t="shared" si="167"/>
        <v>0</v>
      </c>
      <c r="BV80" s="142">
        <f t="shared" si="167"/>
        <v>0</v>
      </c>
      <c r="BW80" s="142">
        <f t="shared" si="167"/>
        <v>0</v>
      </c>
      <c r="BX80" s="142">
        <f t="shared" si="167"/>
        <v>0</v>
      </c>
      <c r="BY80" s="142">
        <f t="shared" si="167"/>
        <v>0</v>
      </c>
      <c r="BZ80" s="142">
        <f t="shared" si="167"/>
        <v>0</v>
      </c>
      <c r="CA80" s="142">
        <f t="shared" si="167"/>
        <v>0</v>
      </c>
      <c r="CB80" s="142">
        <f t="shared" si="165"/>
        <v>0</v>
      </c>
      <c r="CC80" s="142">
        <f t="shared" si="165"/>
        <v>0</v>
      </c>
      <c r="CD80" s="142">
        <f t="shared" si="165"/>
        <v>0</v>
      </c>
      <c r="CE80" s="142">
        <f t="shared" si="165"/>
        <v>0</v>
      </c>
    </row>
    <row r="81" spans="1:83" x14ac:dyDescent="0.15">
      <c r="A81" s="140"/>
      <c r="B81" s="140"/>
      <c r="C81" s="140"/>
      <c r="D81" s="150">
        <v>47635</v>
      </c>
      <c r="E81" s="140" t="s">
        <v>181</v>
      </c>
      <c r="F81" s="31" t="s">
        <v>375</v>
      </c>
      <c r="G81" s="141"/>
      <c r="H81" s="23">
        <f t="shared" si="162"/>
        <v>0</v>
      </c>
      <c r="I81" s="142" t="str">
        <f t="shared" si="168"/>
        <v/>
      </c>
      <c r="J81" s="142" t="str">
        <f t="shared" si="168"/>
        <v/>
      </c>
      <c r="K81" s="142" t="str">
        <f t="shared" si="168"/>
        <v/>
      </c>
      <c r="L81" s="142" t="str">
        <f t="shared" si="168"/>
        <v/>
      </c>
      <c r="M81" s="142" t="str">
        <f t="shared" si="168"/>
        <v/>
      </c>
      <c r="N81" s="142" t="str">
        <f t="shared" si="168"/>
        <v/>
      </c>
      <c r="O81" s="142" t="str">
        <f t="shared" si="168"/>
        <v/>
      </c>
      <c r="P81" s="142" t="str">
        <f t="shared" si="168"/>
        <v/>
      </c>
      <c r="Q81" s="142" t="str">
        <f t="shared" si="168"/>
        <v/>
      </c>
      <c r="R81" s="142" t="str">
        <f t="shared" si="168"/>
        <v/>
      </c>
      <c r="S81" s="142" t="str">
        <f t="shared" si="168"/>
        <v/>
      </c>
      <c r="T81" s="142" t="str">
        <f t="shared" si="168"/>
        <v/>
      </c>
      <c r="U81" s="142" t="str">
        <f t="shared" si="168"/>
        <v/>
      </c>
      <c r="V81" s="142" t="str">
        <f t="shared" si="168"/>
        <v/>
      </c>
      <c r="W81" s="142" t="str">
        <f t="shared" si="168"/>
        <v/>
      </c>
      <c r="X81" s="142" t="str">
        <f t="shared" si="168"/>
        <v/>
      </c>
      <c r="Y81" s="142" t="str">
        <f t="shared" si="168"/>
        <v/>
      </c>
      <c r="Z81" s="142" t="str">
        <f t="shared" si="168"/>
        <v/>
      </c>
      <c r="AA81" s="142" t="str">
        <f t="shared" si="168"/>
        <v/>
      </c>
      <c r="AB81" s="142" t="str">
        <f t="shared" si="168"/>
        <v/>
      </c>
      <c r="AC81" s="142" t="str">
        <f t="shared" si="168"/>
        <v/>
      </c>
      <c r="AD81" s="142" t="str">
        <f t="shared" si="168"/>
        <v/>
      </c>
      <c r="AE81" s="142" t="str">
        <f t="shared" si="168"/>
        <v/>
      </c>
      <c r="AF81" s="142" t="str">
        <f t="shared" si="168"/>
        <v/>
      </c>
      <c r="AG81" s="142" t="str">
        <f t="shared" si="168"/>
        <v/>
      </c>
      <c r="AH81" s="142" t="str">
        <f t="shared" si="168"/>
        <v/>
      </c>
      <c r="AI81" s="142" t="str">
        <f t="shared" si="168"/>
        <v/>
      </c>
      <c r="AJ81" s="142" t="str">
        <f t="shared" si="168"/>
        <v/>
      </c>
      <c r="AK81" s="142" t="str">
        <f t="shared" si="168"/>
        <v/>
      </c>
      <c r="AL81" s="142" t="str">
        <f t="shared" si="168"/>
        <v/>
      </c>
      <c r="AM81" s="142" t="str">
        <f t="shared" si="168"/>
        <v/>
      </c>
      <c r="AN81" s="142" t="str">
        <f t="shared" si="168"/>
        <v/>
      </c>
      <c r="AO81" s="142" t="str">
        <f t="shared" si="168"/>
        <v/>
      </c>
      <c r="AP81" s="142" t="str">
        <f t="shared" si="168"/>
        <v/>
      </c>
      <c r="AQ81" s="142" t="str">
        <f t="shared" si="168"/>
        <v/>
      </c>
      <c r="AR81" s="142" t="str">
        <f t="shared" si="168"/>
        <v/>
      </c>
      <c r="AS81" s="142" t="str">
        <f t="shared" si="168"/>
        <v/>
      </c>
      <c r="AT81" s="142" t="str">
        <f t="shared" si="168"/>
        <v/>
      </c>
      <c r="AU81" s="142" t="str">
        <f t="shared" si="168"/>
        <v/>
      </c>
      <c r="AV81" s="142" t="str">
        <f t="shared" si="168"/>
        <v/>
      </c>
      <c r="AW81" s="142" t="str">
        <f t="shared" si="168"/>
        <v/>
      </c>
      <c r="AX81" s="142" t="str">
        <f t="shared" si="168"/>
        <v/>
      </c>
      <c r="AY81" s="142" t="str">
        <f t="shared" si="168"/>
        <v/>
      </c>
      <c r="AZ81" s="142" t="str">
        <f t="shared" si="168"/>
        <v/>
      </c>
      <c r="BA81" s="142" t="str">
        <f t="shared" si="168"/>
        <v/>
      </c>
      <c r="BB81" s="142" t="str">
        <f t="shared" si="168"/>
        <v/>
      </c>
      <c r="BC81" s="142" t="str">
        <f t="shared" si="168"/>
        <v/>
      </c>
      <c r="BD81" s="142" t="str">
        <f t="shared" si="168"/>
        <v/>
      </c>
      <c r="BE81" s="142" t="str">
        <f t="shared" si="168"/>
        <v/>
      </c>
      <c r="BF81" s="142" t="str">
        <f t="shared" si="168"/>
        <v/>
      </c>
      <c r="BG81" s="142" t="str">
        <f t="shared" si="168"/>
        <v/>
      </c>
      <c r="BH81" s="142" t="str">
        <f t="shared" si="168"/>
        <v/>
      </c>
      <c r="BI81" s="142" t="str">
        <f t="shared" si="168"/>
        <v/>
      </c>
      <c r="BJ81" s="142" t="str">
        <f t="shared" si="168"/>
        <v/>
      </c>
      <c r="BK81" s="142" t="str">
        <f t="shared" si="168"/>
        <v/>
      </c>
      <c r="BL81" s="142" t="str">
        <f t="shared" si="168"/>
        <v/>
      </c>
      <c r="BM81" s="142">
        <f t="shared" si="168"/>
        <v>0</v>
      </c>
      <c r="BN81" s="142">
        <f t="shared" si="168"/>
        <v>0</v>
      </c>
      <c r="BO81" s="142">
        <f t="shared" si="168"/>
        <v>0</v>
      </c>
      <c r="BP81" s="142">
        <f t="shared" si="168"/>
        <v>0</v>
      </c>
      <c r="BQ81" s="142">
        <f t="shared" si="168"/>
        <v>0</v>
      </c>
      <c r="BR81" s="142">
        <f t="shared" si="168"/>
        <v>0</v>
      </c>
      <c r="BS81" s="142">
        <f t="shared" si="168"/>
        <v>0</v>
      </c>
      <c r="BT81" s="142">
        <f t="shared" ref="BT81:CE81" si="169">IF($D81&lt;BT$7,$H81/12*$O$1^DATEDIF(DATE(2025, 4,1),BT$7,"y"),"")</f>
        <v>0</v>
      </c>
      <c r="BU81" s="142">
        <f t="shared" si="169"/>
        <v>0</v>
      </c>
      <c r="BV81" s="142">
        <f t="shared" si="169"/>
        <v>0</v>
      </c>
      <c r="BW81" s="142">
        <f t="shared" si="169"/>
        <v>0</v>
      </c>
      <c r="BX81" s="142">
        <f t="shared" si="169"/>
        <v>0</v>
      </c>
      <c r="BY81" s="142">
        <f t="shared" si="169"/>
        <v>0</v>
      </c>
      <c r="BZ81" s="142">
        <f t="shared" si="169"/>
        <v>0</v>
      </c>
      <c r="CA81" s="142">
        <f t="shared" si="169"/>
        <v>0</v>
      </c>
      <c r="CB81" s="142">
        <f t="shared" si="169"/>
        <v>0</v>
      </c>
      <c r="CC81" s="142">
        <f t="shared" si="169"/>
        <v>0</v>
      </c>
      <c r="CD81" s="142">
        <f t="shared" si="169"/>
        <v>0</v>
      </c>
      <c r="CE81" s="142">
        <f t="shared" si="169"/>
        <v>0</v>
      </c>
    </row>
    <row r="82" spans="1:83" ht="14" thickBot="1" x14ac:dyDescent="0.2">
      <c r="A82" s="144"/>
      <c r="B82" s="144"/>
      <c r="C82" s="144"/>
      <c r="D82" s="144"/>
      <c r="E82" s="145" t="s">
        <v>181</v>
      </c>
      <c r="F82" s="145"/>
      <c r="G82" s="146"/>
      <c r="H82" s="147"/>
      <c r="I82" s="148">
        <f t="shared" ref="I82:AN82" si="170">SUM(I52:I81)</f>
        <v>158085.67500000002</v>
      </c>
      <c r="J82" s="148">
        <f t="shared" si="170"/>
        <v>158085.67500000002</v>
      </c>
      <c r="K82" s="148">
        <f t="shared" si="170"/>
        <v>158085.67500000002</v>
      </c>
      <c r="L82" s="148">
        <f t="shared" si="170"/>
        <v>145438.55733000001</v>
      </c>
      <c r="M82" s="148">
        <f t="shared" si="170"/>
        <v>145438.55733000001</v>
      </c>
      <c r="N82" s="148">
        <f t="shared" si="170"/>
        <v>145438.55733000001</v>
      </c>
      <c r="O82" s="148">
        <f t="shared" si="170"/>
        <v>130264.6125</v>
      </c>
      <c r="P82" s="148">
        <f t="shared" si="170"/>
        <v>118115.11767000001</v>
      </c>
      <c r="Q82" s="148">
        <f t="shared" si="170"/>
        <v>94009.987500000003</v>
      </c>
      <c r="R82" s="148">
        <f t="shared" si="170"/>
        <v>94009.987500000003</v>
      </c>
      <c r="S82" s="148">
        <f t="shared" si="170"/>
        <v>94009.987500000003</v>
      </c>
      <c r="T82" s="148">
        <f t="shared" si="170"/>
        <v>94009.987500000003</v>
      </c>
      <c r="U82" s="148">
        <f t="shared" si="170"/>
        <v>106278.23658375001</v>
      </c>
      <c r="V82" s="148">
        <f t="shared" si="170"/>
        <v>106278.23658375001</v>
      </c>
      <c r="W82" s="148">
        <f t="shared" si="170"/>
        <v>106278.23658375001</v>
      </c>
      <c r="X82" s="148">
        <f t="shared" si="170"/>
        <v>106278.23658375001</v>
      </c>
      <c r="Y82" s="148">
        <f t="shared" si="170"/>
        <v>106278.23658375001</v>
      </c>
      <c r="Z82" s="148">
        <f t="shared" si="170"/>
        <v>106278.23658375001</v>
      </c>
      <c r="AA82" s="148">
        <f t="shared" si="170"/>
        <v>123246.98504250002</v>
      </c>
      <c r="AB82" s="148">
        <f t="shared" si="170"/>
        <v>123246.98504250002</v>
      </c>
      <c r="AC82" s="148">
        <f t="shared" si="170"/>
        <v>123246.98504250002</v>
      </c>
      <c r="AD82" s="148">
        <f t="shared" si="170"/>
        <v>123246.98504250002</v>
      </c>
      <c r="AE82" s="148">
        <f t="shared" si="170"/>
        <v>123246.98504250002</v>
      </c>
      <c r="AF82" s="148">
        <f t="shared" si="170"/>
        <v>123246.98504250002</v>
      </c>
      <c r="AG82" s="148">
        <f t="shared" si="170"/>
        <v>123246.98504250002</v>
      </c>
      <c r="AH82" s="148">
        <f t="shared" si="170"/>
        <v>123246.98504250002</v>
      </c>
      <c r="AI82" s="148">
        <f t="shared" si="170"/>
        <v>123246.98504250002</v>
      </c>
      <c r="AJ82" s="148">
        <f t="shared" si="170"/>
        <v>123246.98504250002</v>
      </c>
      <c r="AK82" s="148">
        <f t="shared" si="170"/>
        <v>123246.98504250002</v>
      </c>
      <c r="AL82" s="148">
        <f t="shared" si="170"/>
        <v>123246.98504250002</v>
      </c>
      <c r="AM82" s="148">
        <f t="shared" si="170"/>
        <v>128182.50938625002</v>
      </c>
      <c r="AN82" s="148">
        <f t="shared" si="170"/>
        <v>128182.50938625002</v>
      </c>
      <c r="AO82" s="148">
        <f t="shared" ref="AO82:BS82" si="171">SUM(AO52:AO81)</f>
        <v>140450.75847000003</v>
      </c>
      <c r="AP82" s="148">
        <f t="shared" si="171"/>
        <v>140450.75847000003</v>
      </c>
      <c r="AQ82" s="148">
        <f t="shared" si="171"/>
        <v>140450.75847000003</v>
      </c>
      <c r="AR82" s="148">
        <f t="shared" si="171"/>
        <v>140450.75847000003</v>
      </c>
      <c r="AS82" s="148">
        <f t="shared" si="171"/>
        <v>140450.75847000003</v>
      </c>
      <c r="AT82" s="148">
        <f t="shared" si="171"/>
        <v>140450.75847000003</v>
      </c>
      <c r="AU82" s="148">
        <f t="shared" si="171"/>
        <v>140450.75847000003</v>
      </c>
      <c r="AV82" s="148">
        <f t="shared" si="171"/>
        <v>140450.75847000003</v>
      </c>
      <c r="AW82" s="148">
        <f t="shared" si="171"/>
        <v>140450.75847000003</v>
      </c>
      <c r="AX82" s="148">
        <f t="shared" si="171"/>
        <v>140450.75847000003</v>
      </c>
      <c r="AY82" s="148">
        <f t="shared" si="171"/>
        <v>145633.05903093753</v>
      </c>
      <c r="AZ82" s="148">
        <f t="shared" si="171"/>
        <v>145633.05903093753</v>
      </c>
      <c r="BA82" s="148">
        <f t="shared" si="171"/>
        <v>145633.05903093753</v>
      </c>
      <c r="BB82" s="148">
        <f t="shared" si="171"/>
        <v>145633.05903093753</v>
      </c>
      <c r="BC82" s="148">
        <f t="shared" si="171"/>
        <v>145633.05903093753</v>
      </c>
      <c r="BD82" s="148">
        <f t="shared" si="171"/>
        <v>145633.05903093753</v>
      </c>
      <c r="BE82" s="148">
        <f t="shared" si="171"/>
        <v>145633.05903093753</v>
      </c>
      <c r="BF82" s="148">
        <f t="shared" si="171"/>
        <v>145633.05903093753</v>
      </c>
      <c r="BG82" s="148">
        <f t="shared" si="171"/>
        <v>145633.05903093753</v>
      </c>
      <c r="BH82" s="148">
        <f t="shared" si="171"/>
        <v>145633.05903093753</v>
      </c>
      <c r="BI82" s="148">
        <f t="shared" si="171"/>
        <v>145633.05903093753</v>
      </c>
      <c r="BJ82" s="148">
        <f t="shared" si="171"/>
        <v>145633.05903093753</v>
      </c>
      <c r="BK82" s="148">
        <f t="shared" si="171"/>
        <v>151074.47461992191</v>
      </c>
      <c r="BL82" s="148">
        <f t="shared" si="171"/>
        <v>151074.47461992191</v>
      </c>
      <c r="BM82" s="148">
        <f t="shared" si="171"/>
        <v>151074.47461992191</v>
      </c>
      <c r="BN82" s="148">
        <f t="shared" si="171"/>
        <v>151074.47461992191</v>
      </c>
      <c r="BO82" s="148">
        <f t="shared" si="171"/>
        <v>151074.47461992191</v>
      </c>
      <c r="BP82" s="148">
        <f t="shared" si="171"/>
        <v>151074.47461992191</v>
      </c>
      <c r="BQ82" s="148">
        <f t="shared" si="171"/>
        <v>151074.47461992191</v>
      </c>
      <c r="BR82" s="148">
        <f t="shared" si="171"/>
        <v>151074.47461992191</v>
      </c>
      <c r="BS82" s="148">
        <f t="shared" si="171"/>
        <v>151074.47461992191</v>
      </c>
      <c r="BT82" s="148">
        <f t="shared" ref="BT82" si="172">SUM(BT52:BT81)</f>
        <v>151074.47461992191</v>
      </c>
      <c r="BU82" s="148">
        <f t="shared" ref="BU82" si="173">SUM(BU52:BU81)</f>
        <v>151074.47461992191</v>
      </c>
      <c r="BV82" s="148">
        <f t="shared" ref="BV82" si="174">SUM(BV52:BV81)</f>
        <v>151074.47461992191</v>
      </c>
      <c r="BW82" s="148">
        <f t="shared" ref="BW82" si="175">SUM(BW52:BW81)</f>
        <v>151074.47461992191</v>
      </c>
      <c r="BX82" s="148">
        <f t="shared" ref="BX82" si="176">SUM(BX52:BX81)</f>
        <v>151074.47461992191</v>
      </c>
      <c r="BY82" s="148">
        <f t="shared" ref="BY82" si="177">SUM(BY52:BY81)</f>
        <v>151074.47461992191</v>
      </c>
      <c r="BZ82" s="148">
        <f t="shared" ref="BZ82" si="178">SUM(BZ52:BZ81)</f>
        <v>151074.47461992191</v>
      </c>
      <c r="CA82" s="148">
        <f t="shared" ref="CA82" si="179">SUM(CA52:CA81)</f>
        <v>151074.47461992191</v>
      </c>
      <c r="CB82" s="148">
        <f t="shared" ref="CB82" si="180">SUM(CB52:CB81)</f>
        <v>151074.47461992191</v>
      </c>
      <c r="CC82" s="148">
        <f t="shared" ref="CC82" si="181">SUM(CC52:CC81)</f>
        <v>151074.47461992191</v>
      </c>
      <c r="CD82" s="148">
        <f t="shared" ref="CD82" si="182">SUM(CD52:CD81)</f>
        <v>151074.47461992191</v>
      </c>
      <c r="CE82" s="148">
        <f t="shared" ref="CE82" si="183">SUM(CE52:CE81)</f>
        <v>151074.47461992191</v>
      </c>
    </row>
    <row r="83" spans="1:83" ht="14" thickTop="1" x14ac:dyDescent="0.15">
      <c r="A83" s="140" t="s">
        <v>431</v>
      </c>
      <c r="B83" s="140" t="s">
        <v>432</v>
      </c>
      <c r="C83" s="140" t="s">
        <v>433</v>
      </c>
      <c r="D83" s="31" t="s">
        <v>370</v>
      </c>
      <c r="E83" s="140" t="s">
        <v>80</v>
      </c>
      <c r="F83" s="31" t="s">
        <v>375</v>
      </c>
      <c r="G83" s="141">
        <f>5416.67*12*H5</f>
        <v>85800.052800000005</v>
      </c>
      <c r="H83" s="23">
        <f t="shared" ref="H83:H111" si="184">G83*(1+$H$3)</f>
        <v>100815.06204</v>
      </c>
      <c r="I83" s="142">
        <f t="shared" ref="I83:N83" si="185">$H83/12</f>
        <v>8401.2551700000004</v>
      </c>
      <c r="J83" s="142">
        <f t="shared" si="185"/>
        <v>8401.2551700000004</v>
      </c>
      <c r="K83" s="142">
        <f t="shared" si="185"/>
        <v>8401.2551700000004</v>
      </c>
      <c r="L83" s="142">
        <f t="shared" si="185"/>
        <v>8401.2551700000004</v>
      </c>
      <c r="M83" s="142">
        <f t="shared" si="185"/>
        <v>8401.2551700000004</v>
      </c>
      <c r="N83" s="142">
        <f t="shared" si="185"/>
        <v>8401.2551700000004</v>
      </c>
      <c r="O83" s="142">
        <f t="shared" ref="O83:Z83" si="186">$N83*$O$1</f>
        <v>8401.2551700000004</v>
      </c>
      <c r="P83" s="142">
        <f t="shared" si="186"/>
        <v>8401.2551700000004</v>
      </c>
      <c r="Q83" s="142">
        <f t="shared" si="186"/>
        <v>8401.2551700000004</v>
      </c>
      <c r="R83" s="142">
        <f t="shared" si="186"/>
        <v>8401.2551700000004</v>
      </c>
      <c r="S83" s="142">
        <f t="shared" si="186"/>
        <v>8401.2551700000004</v>
      </c>
      <c r="T83" s="142">
        <f t="shared" si="186"/>
        <v>8401.2551700000004</v>
      </c>
      <c r="U83" s="142">
        <f t="shared" si="186"/>
        <v>8401.2551700000004</v>
      </c>
      <c r="V83" s="142">
        <f t="shared" si="186"/>
        <v>8401.2551700000004</v>
      </c>
      <c r="W83" s="142">
        <f t="shared" si="186"/>
        <v>8401.2551700000004</v>
      </c>
      <c r="X83" s="142">
        <f t="shared" si="186"/>
        <v>8401.2551700000004</v>
      </c>
      <c r="Y83" s="142">
        <f t="shared" si="186"/>
        <v>8401.2551700000004</v>
      </c>
      <c r="Z83" s="142">
        <f t="shared" si="186"/>
        <v>8401.2551700000004</v>
      </c>
      <c r="AA83" s="142">
        <f t="shared" ref="AA83:AL83" si="187">$Z83*$AA$1</f>
        <v>8821.3179285000006</v>
      </c>
      <c r="AB83" s="142">
        <f t="shared" si="187"/>
        <v>8821.3179285000006</v>
      </c>
      <c r="AC83" s="142">
        <f t="shared" si="187"/>
        <v>8821.3179285000006</v>
      </c>
      <c r="AD83" s="142">
        <f t="shared" si="187"/>
        <v>8821.3179285000006</v>
      </c>
      <c r="AE83" s="142">
        <f t="shared" si="187"/>
        <v>8821.3179285000006</v>
      </c>
      <c r="AF83" s="142">
        <f t="shared" si="187"/>
        <v>8821.3179285000006</v>
      </c>
      <c r="AG83" s="142">
        <f t="shared" si="187"/>
        <v>8821.3179285000006</v>
      </c>
      <c r="AH83" s="142">
        <f t="shared" si="187"/>
        <v>8821.3179285000006</v>
      </c>
      <c r="AI83" s="142">
        <f t="shared" si="187"/>
        <v>8821.3179285000006</v>
      </c>
      <c r="AJ83" s="142">
        <f t="shared" si="187"/>
        <v>8821.3179285000006</v>
      </c>
      <c r="AK83" s="142">
        <f t="shared" si="187"/>
        <v>8821.3179285000006</v>
      </c>
      <c r="AL83" s="142">
        <f t="shared" si="187"/>
        <v>8821.3179285000006</v>
      </c>
      <c r="AM83" s="142">
        <f t="shared" ref="AM83:AX83" si="188">$AL83*$AM$1</f>
        <v>9262.3838249250002</v>
      </c>
      <c r="AN83" s="142">
        <f t="shared" si="188"/>
        <v>9262.3838249250002</v>
      </c>
      <c r="AO83" s="142">
        <f t="shared" si="188"/>
        <v>9262.3838249250002</v>
      </c>
      <c r="AP83" s="142">
        <f t="shared" si="188"/>
        <v>9262.3838249250002</v>
      </c>
      <c r="AQ83" s="142">
        <f t="shared" si="188"/>
        <v>9262.3838249250002</v>
      </c>
      <c r="AR83" s="142">
        <f t="shared" si="188"/>
        <v>9262.3838249250002</v>
      </c>
      <c r="AS83" s="142">
        <f t="shared" si="188"/>
        <v>9262.3838249250002</v>
      </c>
      <c r="AT83" s="142">
        <f t="shared" si="188"/>
        <v>9262.3838249250002</v>
      </c>
      <c r="AU83" s="142">
        <f t="shared" si="188"/>
        <v>9262.3838249250002</v>
      </c>
      <c r="AV83" s="142">
        <f t="shared" si="188"/>
        <v>9262.3838249250002</v>
      </c>
      <c r="AW83" s="142">
        <f t="shared" si="188"/>
        <v>9262.3838249250002</v>
      </c>
      <c r="AX83" s="142">
        <f t="shared" si="188"/>
        <v>9262.3838249250002</v>
      </c>
      <c r="AY83" s="142">
        <f t="shared" ref="AY83:BJ83" si="189">$AX83*$AY$1</f>
        <v>9725.5030161712511</v>
      </c>
      <c r="AZ83" s="142">
        <f t="shared" si="189"/>
        <v>9725.5030161712511</v>
      </c>
      <c r="BA83" s="142">
        <f t="shared" si="189"/>
        <v>9725.5030161712511</v>
      </c>
      <c r="BB83" s="142">
        <f t="shared" si="189"/>
        <v>9725.5030161712511</v>
      </c>
      <c r="BC83" s="142">
        <f t="shared" si="189"/>
        <v>9725.5030161712511</v>
      </c>
      <c r="BD83" s="142">
        <f t="shared" si="189"/>
        <v>9725.5030161712511</v>
      </c>
      <c r="BE83" s="142">
        <f t="shared" si="189"/>
        <v>9725.5030161712511</v>
      </c>
      <c r="BF83" s="142">
        <f t="shared" si="189"/>
        <v>9725.5030161712511</v>
      </c>
      <c r="BG83" s="142">
        <f t="shared" si="189"/>
        <v>9725.5030161712511</v>
      </c>
      <c r="BH83" s="142">
        <f t="shared" si="189"/>
        <v>9725.5030161712511</v>
      </c>
      <c r="BI83" s="142">
        <f t="shared" si="189"/>
        <v>9725.5030161712511</v>
      </c>
      <c r="BJ83" s="142">
        <f t="shared" si="189"/>
        <v>9725.5030161712511</v>
      </c>
      <c r="BK83" s="142">
        <f t="shared" ref="BK83:CE83" si="190">$BJ83*$BK$1</f>
        <v>10211.778166979813</v>
      </c>
      <c r="BL83" s="142">
        <f t="shared" si="190"/>
        <v>10211.778166979813</v>
      </c>
      <c r="BM83" s="142">
        <f t="shared" si="190"/>
        <v>10211.778166979813</v>
      </c>
      <c r="BN83" s="142">
        <f t="shared" si="190"/>
        <v>10211.778166979813</v>
      </c>
      <c r="BO83" s="142">
        <f t="shared" si="190"/>
        <v>10211.778166979813</v>
      </c>
      <c r="BP83" s="142">
        <f t="shared" si="190"/>
        <v>10211.778166979813</v>
      </c>
      <c r="BQ83" s="142">
        <f t="shared" si="190"/>
        <v>10211.778166979813</v>
      </c>
      <c r="BR83" s="142">
        <f t="shared" si="190"/>
        <v>10211.778166979813</v>
      </c>
      <c r="BS83" s="142">
        <f t="shared" si="190"/>
        <v>10211.778166979813</v>
      </c>
      <c r="BT83" s="142">
        <f t="shared" si="190"/>
        <v>10211.778166979813</v>
      </c>
      <c r="BU83" s="142">
        <f t="shared" si="190"/>
        <v>10211.778166979813</v>
      </c>
      <c r="BV83" s="142">
        <f t="shared" si="190"/>
        <v>10211.778166979813</v>
      </c>
      <c r="BW83" s="142">
        <f t="shared" si="190"/>
        <v>10211.778166979813</v>
      </c>
      <c r="BX83" s="142">
        <f t="shared" si="190"/>
        <v>10211.778166979813</v>
      </c>
      <c r="BY83" s="142">
        <f t="shared" si="190"/>
        <v>10211.778166979813</v>
      </c>
      <c r="BZ83" s="142">
        <f t="shared" si="190"/>
        <v>10211.778166979813</v>
      </c>
      <c r="CA83" s="142">
        <f t="shared" si="190"/>
        <v>10211.778166979813</v>
      </c>
      <c r="CB83" s="142">
        <f t="shared" si="190"/>
        <v>10211.778166979813</v>
      </c>
      <c r="CC83" s="142">
        <f t="shared" si="190"/>
        <v>10211.778166979813</v>
      </c>
      <c r="CD83" s="142">
        <f t="shared" si="190"/>
        <v>10211.778166979813</v>
      </c>
      <c r="CE83" s="142">
        <f t="shared" si="190"/>
        <v>10211.778166979813</v>
      </c>
    </row>
    <row r="84" spans="1:83" x14ac:dyDescent="0.15">
      <c r="A84" s="140"/>
      <c r="B84" s="140"/>
      <c r="C84" s="140" t="s">
        <v>434</v>
      </c>
      <c r="D84" s="150">
        <v>46266</v>
      </c>
      <c r="E84" s="140" t="s">
        <v>80</v>
      </c>
      <c r="F84" s="31" t="s">
        <v>375</v>
      </c>
      <c r="G84" s="141">
        <f>80000*$H$5</f>
        <v>105600</v>
      </c>
      <c r="H84" s="23">
        <f t="shared" si="184"/>
        <v>124080</v>
      </c>
      <c r="I84" s="142" t="str">
        <f t="shared" ref="I84:T90" si="191">IF($D84&lt;I$7,$H84/12*$O$1^DATEDIF(DATE(2025, 4,1),I$7,"y"),"")</f>
        <v/>
      </c>
      <c r="J84" s="142" t="str">
        <f t="shared" si="191"/>
        <v/>
      </c>
      <c r="K84" s="142" t="str">
        <f t="shared" si="191"/>
        <v/>
      </c>
      <c r="L84" s="142" t="str">
        <f t="shared" si="191"/>
        <v/>
      </c>
      <c r="M84" s="142" t="str">
        <f t="shared" si="191"/>
        <v/>
      </c>
      <c r="N84" s="142" t="str">
        <f t="shared" si="191"/>
        <v/>
      </c>
      <c r="O84" s="142" t="str">
        <f t="shared" si="191"/>
        <v/>
      </c>
      <c r="P84" s="142" t="str">
        <f t="shared" si="191"/>
        <v/>
      </c>
      <c r="Q84" s="142" t="str">
        <f t="shared" si="191"/>
        <v/>
      </c>
      <c r="R84" s="142" t="str">
        <f t="shared" si="191"/>
        <v/>
      </c>
      <c r="S84" s="142" t="str">
        <f t="shared" si="191"/>
        <v/>
      </c>
      <c r="T84" s="142">
        <f t="shared" si="191"/>
        <v>10340</v>
      </c>
      <c r="U84" s="142">
        <f t="shared" ref="U84:CE88" si="192">IF($D84&lt;U$7,$H84/12*$O$1^DATEDIF(DATE(2025, 4,1),U$7,"y"),"")</f>
        <v>10340</v>
      </c>
      <c r="V84" s="142">
        <f t="shared" si="192"/>
        <v>10340</v>
      </c>
      <c r="W84" s="142">
        <f t="shared" si="192"/>
        <v>10340</v>
      </c>
      <c r="X84" s="142">
        <f t="shared" si="192"/>
        <v>10340</v>
      </c>
      <c r="Y84" s="142">
        <f t="shared" si="192"/>
        <v>10340</v>
      </c>
      <c r="Z84" s="142">
        <f t="shared" si="192"/>
        <v>10340</v>
      </c>
      <c r="AA84" s="142">
        <f t="shared" si="192"/>
        <v>10340</v>
      </c>
      <c r="AB84" s="142">
        <f t="shared" si="192"/>
        <v>10340</v>
      </c>
      <c r="AC84" s="142">
        <f t="shared" si="192"/>
        <v>10340</v>
      </c>
      <c r="AD84" s="142">
        <f t="shared" si="192"/>
        <v>10340</v>
      </c>
      <c r="AE84" s="142">
        <f t="shared" si="192"/>
        <v>10340</v>
      </c>
      <c r="AF84" s="142">
        <f t="shared" si="192"/>
        <v>10340</v>
      </c>
      <c r="AG84" s="142">
        <f t="shared" si="192"/>
        <v>10340</v>
      </c>
      <c r="AH84" s="142">
        <f t="shared" si="192"/>
        <v>10340</v>
      </c>
      <c r="AI84" s="142">
        <f t="shared" si="192"/>
        <v>10340</v>
      </c>
      <c r="AJ84" s="142">
        <f t="shared" si="192"/>
        <v>10340</v>
      </c>
      <c r="AK84" s="142">
        <f t="shared" si="192"/>
        <v>10340</v>
      </c>
      <c r="AL84" s="142">
        <f t="shared" si="192"/>
        <v>10340</v>
      </c>
      <c r="AM84" s="142">
        <f t="shared" si="192"/>
        <v>10340</v>
      </c>
      <c r="AN84" s="142">
        <f t="shared" si="192"/>
        <v>10340</v>
      </c>
      <c r="AO84" s="142">
        <f t="shared" si="192"/>
        <v>10340</v>
      </c>
      <c r="AP84" s="142">
        <f t="shared" si="192"/>
        <v>10340</v>
      </c>
      <c r="AQ84" s="142">
        <f t="shared" si="192"/>
        <v>10340</v>
      </c>
      <c r="AR84" s="142">
        <f t="shared" si="192"/>
        <v>10340</v>
      </c>
      <c r="AS84" s="142">
        <f t="shared" si="192"/>
        <v>10340</v>
      </c>
      <c r="AT84" s="142">
        <f t="shared" si="192"/>
        <v>10340</v>
      </c>
      <c r="AU84" s="142">
        <f t="shared" si="192"/>
        <v>10340</v>
      </c>
      <c r="AV84" s="142">
        <f t="shared" si="192"/>
        <v>10340</v>
      </c>
      <c r="AW84" s="142">
        <f t="shared" si="192"/>
        <v>10340</v>
      </c>
      <c r="AX84" s="142">
        <f t="shared" si="192"/>
        <v>10340</v>
      </c>
      <c r="AY84" s="142">
        <f t="shared" si="192"/>
        <v>10340</v>
      </c>
      <c r="AZ84" s="142">
        <f t="shared" si="192"/>
        <v>10340</v>
      </c>
      <c r="BA84" s="142">
        <f t="shared" si="192"/>
        <v>10340</v>
      </c>
      <c r="BB84" s="142">
        <f t="shared" si="192"/>
        <v>10340</v>
      </c>
      <c r="BC84" s="142">
        <f t="shared" si="192"/>
        <v>10340</v>
      </c>
      <c r="BD84" s="142">
        <f t="shared" si="192"/>
        <v>10340</v>
      </c>
      <c r="BE84" s="142">
        <f t="shared" si="192"/>
        <v>10340</v>
      </c>
      <c r="BF84" s="142">
        <f t="shared" si="192"/>
        <v>10340</v>
      </c>
      <c r="BG84" s="142">
        <f t="shared" si="192"/>
        <v>10340</v>
      </c>
      <c r="BH84" s="142">
        <f t="shared" si="192"/>
        <v>10340</v>
      </c>
      <c r="BI84" s="142">
        <f t="shared" si="192"/>
        <v>10340</v>
      </c>
      <c r="BJ84" s="142">
        <f t="shared" si="192"/>
        <v>10340</v>
      </c>
      <c r="BK84" s="142">
        <f t="shared" si="192"/>
        <v>10340</v>
      </c>
      <c r="BL84" s="142">
        <f t="shared" si="192"/>
        <v>10340</v>
      </c>
      <c r="BM84" s="142">
        <f t="shared" si="192"/>
        <v>10340</v>
      </c>
      <c r="BN84" s="142">
        <f t="shared" si="192"/>
        <v>10340</v>
      </c>
      <c r="BO84" s="142">
        <f t="shared" si="192"/>
        <v>10340</v>
      </c>
      <c r="BP84" s="142">
        <f t="shared" si="192"/>
        <v>10340</v>
      </c>
      <c r="BQ84" s="142">
        <f t="shared" si="192"/>
        <v>10340</v>
      </c>
      <c r="BR84" s="142">
        <f t="shared" si="192"/>
        <v>10340</v>
      </c>
      <c r="BS84" s="142">
        <f t="shared" si="192"/>
        <v>10340</v>
      </c>
      <c r="BT84" s="142">
        <f t="shared" si="192"/>
        <v>10340</v>
      </c>
      <c r="BU84" s="142">
        <f t="shared" si="192"/>
        <v>10340</v>
      </c>
      <c r="BV84" s="142">
        <f t="shared" si="192"/>
        <v>10340</v>
      </c>
      <c r="BW84" s="142">
        <f t="shared" si="192"/>
        <v>10340</v>
      </c>
      <c r="BX84" s="142">
        <f t="shared" si="192"/>
        <v>10340</v>
      </c>
      <c r="BY84" s="142">
        <f t="shared" si="192"/>
        <v>10340</v>
      </c>
      <c r="BZ84" s="142">
        <f t="shared" si="192"/>
        <v>10340</v>
      </c>
      <c r="CA84" s="142">
        <f t="shared" si="192"/>
        <v>10340</v>
      </c>
      <c r="CB84" s="142">
        <f t="shared" si="192"/>
        <v>10340</v>
      </c>
      <c r="CC84" s="142">
        <f t="shared" si="192"/>
        <v>10340</v>
      </c>
      <c r="CD84" s="142">
        <f t="shared" si="192"/>
        <v>10340</v>
      </c>
      <c r="CE84" s="142">
        <f t="shared" si="192"/>
        <v>10340</v>
      </c>
    </row>
    <row r="85" spans="1:83" x14ac:dyDescent="0.15">
      <c r="A85" s="140"/>
      <c r="B85" s="140"/>
      <c r="C85" s="140" t="s">
        <v>434</v>
      </c>
      <c r="D85" s="150">
        <v>46388</v>
      </c>
      <c r="E85" s="140" t="s">
        <v>80</v>
      </c>
      <c r="F85" s="31" t="s">
        <v>371</v>
      </c>
      <c r="G85" s="141">
        <f>80000*$H$5</f>
        <v>105600</v>
      </c>
      <c r="H85" s="23">
        <f t="shared" ref="H85:H90" si="193">G85*(1+$H$3)</f>
        <v>124080</v>
      </c>
      <c r="I85" s="142" t="str">
        <f t="shared" si="191"/>
        <v/>
      </c>
      <c r="J85" s="142" t="str">
        <f t="shared" si="191"/>
        <v/>
      </c>
      <c r="K85" s="142" t="str">
        <f t="shared" si="191"/>
        <v/>
      </c>
      <c r="L85" s="142" t="str">
        <f t="shared" si="191"/>
        <v/>
      </c>
      <c r="M85" s="142" t="str">
        <f t="shared" si="191"/>
        <v/>
      </c>
      <c r="N85" s="142" t="str">
        <f t="shared" si="191"/>
        <v/>
      </c>
      <c r="O85" s="142" t="str">
        <f t="shared" si="191"/>
        <v/>
      </c>
      <c r="P85" s="142" t="str">
        <f t="shared" si="191"/>
        <v/>
      </c>
      <c r="Q85" s="142" t="str">
        <f t="shared" si="191"/>
        <v/>
      </c>
      <c r="R85" s="142" t="str">
        <f t="shared" si="191"/>
        <v/>
      </c>
      <c r="S85" s="142" t="str">
        <f t="shared" si="191"/>
        <v/>
      </c>
      <c r="T85" s="142" t="str">
        <f t="shared" si="191"/>
        <v/>
      </c>
      <c r="U85" s="142" t="str">
        <f t="shared" si="192"/>
        <v/>
      </c>
      <c r="V85" s="142" t="str">
        <f t="shared" si="192"/>
        <v/>
      </c>
      <c r="W85" s="142" t="str">
        <f t="shared" si="192"/>
        <v/>
      </c>
      <c r="X85" s="142">
        <f t="shared" si="192"/>
        <v>10340</v>
      </c>
      <c r="Y85" s="142">
        <f t="shared" si="192"/>
        <v>10340</v>
      </c>
      <c r="Z85" s="142">
        <f t="shared" si="192"/>
        <v>10340</v>
      </c>
      <c r="AA85" s="142">
        <f t="shared" si="192"/>
        <v>10340</v>
      </c>
      <c r="AB85" s="142">
        <f t="shared" si="192"/>
        <v>10340</v>
      </c>
      <c r="AC85" s="142">
        <f t="shared" si="192"/>
        <v>10340</v>
      </c>
      <c r="AD85" s="142">
        <f t="shared" si="192"/>
        <v>10340</v>
      </c>
      <c r="AE85" s="142">
        <f t="shared" si="192"/>
        <v>10340</v>
      </c>
      <c r="AF85" s="142">
        <f t="shared" si="192"/>
        <v>10340</v>
      </c>
      <c r="AG85" s="142">
        <f t="shared" si="192"/>
        <v>10340</v>
      </c>
      <c r="AH85" s="142">
        <f t="shared" si="192"/>
        <v>10340</v>
      </c>
      <c r="AI85" s="142">
        <f t="shared" si="192"/>
        <v>10340</v>
      </c>
      <c r="AJ85" s="142">
        <f t="shared" si="192"/>
        <v>10340</v>
      </c>
      <c r="AK85" s="142">
        <f t="shared" si="192"/>
        <v>10340</v>
      </c>
      <c r="AL85" s="142">
        <f t="shared" si="192"/>
        <v>10340</v>
      </c>
      <c r="AM85" s="142">
        <f t="shared" si="192"/>
        <v>10340</v>
      </c>
      <c r="AN85" s="142">
        <f t="shared" si="192"/>
        <v>10340</v>
      </c>
      <c r="AO85" s="142">
        <f t="shared" si="192"/>
        <v>10340</v>
      </c>
      <c r="AP85" s="142">
        <f t="shared" si="192"/>
        <v>10340</v>
      </c>
      <c r="AQ85" s="142">
        <f t="shared" si="192"/>
        <v>10340</v>
      </c>
      <c r="AR85" s="142">
        <f t="shared" si="192"/>
        <v>10340</v>
      </c>
      <c r="AS85" s="142">
        <f t="shared" si="192"/>
        <v>10340</v>
      </c>
      <c r="AT85" s="142">
        <f t="shared" si="192"/>
        <v>10340</v>
      </c>
      <c r="AU85" s="142">
        <f t="shared" si="192"/>
        <v>10340</v>
      </c>
      <c r="AV85" s="142">
        <f t="shared" si="192"/>
        <v>10340</v>
      </c>
      <c r="AW85" s="142">
        <f t="shared" si="192"/>
        <v>10340</v>
      </c>
      <c r="AX85" s="142">
        <f t="shared" si="192"/>
        <v>10340</v>
      </c>
      <c r="AY85" s="142">
        <f t="shared" si="192"/>
        <v>10340</v>
      </c>
      <c r="AZ85" s="142">
        <f t="shared" si="192"/>
        <v>10340</v>
      </c>
      <c r="BA85" s="142">
        <f t="shared" si="192"/>
        <v>10340</v>
      </c>
      <c r="BB85" s="142">
        <f t="shared" si="192"/>
        <v>10340</v>
      </c>
      <c r="BC85" s="142">
        <f t="shared" si="192"/>
        <v>10340</v>
      </c>
      <c r="BD85" s="142">
        <f t="shared" si="192"/>
        <v>10340</v>
      </c>
      <c r="BE85" s="142">
        <f t="shared" si="192"/>
        <v>10340</v>
      </c>
      <c r="BF85" s="142">
        <f t="shared" si="192"/>
        <v>10340</v>
      </c>
      <c r="BG85" s="142">
        <f t="shared" si="192"/>
        <v>10340</v>
      </c>
      <c r="BH85" s="142">
        <f t="shared" si="192"/>
        <v>10340</v>
      </c>
      <c r="BI85" s="142">
        <f t="shared" si="192"/>
        <v>10340</v>
      </c>
      <c r="BJ85" s="142">
        <f t="shared" si="192"/>
        <v>10340</v>
      </c>
      <c r="BK85" s="142">
        <f t="shared" si="192"/>
        <v>10340</v>
      </c>
      <c r="BL85" s="142">
        <f t="shared" si="192"/>
        <v>10340</v>
      </c>
      <c r="BM85" s="142">
        <f t="shared" si="192"/>
        <v>10340</v>
      </c>
      <c r="BN85" s="142">
        <f t="shared" si="192"/>
        <v>10340</v>
      </c>
      <c r="BO85" s="142">
        <f t="shared" si="192"/>
        <v>10340</v>
      </c>
      <c r="BP85" s="142">
        <f t="shared" si="192"/>
        <v>10340</v>
      </c>
      <c r="BQ85" s="142">
        <f t="shared" si="192"/>
        <v>10340</v>
      </c>
      <c r="BR85" s="142">
        <f t="shared" si="192"/>
        <v>10340</v>
      </c>
      <c r="BS85" s="142">
        <f t="shared" si="192"/>
        <v>10340</v>
      </c>
      <c r="BT85" s="142">
        <f t="shared" si="192"/>
        <v>10340</v>
      </c>
      <c r="BU85" s="142">
        <f t="shared" si="192"/>
        <v>10340</v>
      </c>
      <c r="BV85" s="142">
        <f t="shared" si="192"/>
        <v>10340</v>
      </c>
      <c r="BW85" s="142">
        <f t="shared" si="192"/>
        <v>10340</v>
      </c>
      <c r="BX85" s="142">
        <f t="shared" si="192"/>
        <v>10340</v>
      </c>
      <c r="BY85" s="142">
        <f t="shared" si="192"/>
        <v>10340</v>
      </c>
      <c r="BZ85" s="142">
        <f t="shared" si="192"/>
        <v>10340</v>
      </c>
      <c r="CA85" s="142">
        <f t="shared" si="192"/>
        <v>10340</v>
      </c>
      <c r="CB85" s="142">
        <f t="shared" si="192"/>
        <v>10340</v>
      </c>
      <c r="CC85" s="142">
        <f t="shared" si="192"/>
        <v>10340</v>
      </c>
      <c r="CD85" s="142">
        <f t="shared" si="192"/>
        <v>10340</v>
      </c>
      <c r="CE85" s="142">
        <f t="shared" si="192"/>
        <v>10340</v>
      </c>
    </row>
    <row r="86" spans="1:83" x14ac:dyDescent="0.15">
      <c r="A86" s="140"/>
      <c r="B86" s="140"/>
      <c r="C86" s="140" t="s">
        <v>434</v>
      </c>
      <c r="D86" s="150">
        <v>46539</v>
      </c>
      <c r="E86" s="140" t="s">
        <v>80</v>
      </c>
      <c r="F86" s="31" t="s">
        <v>371</v>
      </c>
      <c r="G86" s="141">
        <f>80000*$H$5</f>
        <v>105600</v>
      </c>
      <c r="H86" s="23">
        <f t="shared" si="193"/>
        <v>124080</v>
      </c>
      <c r="I86" s="142" t="str">
        <f t="shared" si="191"/>
        <v/>
      </c>
      <c r="J86" s="142" t="str">
        <f t="shared" si="191"/>
        <v/>
      </c>
      <c r="K86" s="142" t="str">
        <f t="shared" si="191"/>
        <v/>
      </c>
      <c r="L86" s="142" t="str">
        <f t="shared" si="191"/>
        <v/>
      </c>
      <c r="M86" s="142" t="str">
        <f t="shared" si="191"/>
        <v/>
      </c>
      <c r="N86" s="142" t="str">
        <f t="shared" si="191"/>
        <v/>
      </c>
      <c r="O86" s="142" t="str">
        <f t="shared" si="191"/>
        <v/>
      </c>
      <c r="P86" s="142" t="str">
        <f t="shared" si="191"/>
        <v/>
      </c>
      <c r="Q86" s="142" t="str">
        <f t="shared" si="191"/>
        <v/>
      </c>
      <c r="R86" s="142" t="str">
        <f t="shared" si="191"/>
        <v/>
      </c>
      <c r="S86" s="142" t="str">
        <f t="shared" si="191"/>
        <v/>
      </c>
      <c r="T86" s="142" t="str">
        <f t="shared" si="191"/>
        <v/>
      </c>
      <c r="U86" s="142" t="str">
        <f t="shared" si="192"/>
        <v/>
      </c>
      <c r="V86" s="142" t="str">
        <f t="shared" si="192"/>
        <v/>
      </c>
      <c r="W86" s="142" t="str">
        <f t="shared" si="192"/>
        <v/>
      </c>
      <c r="X86" s="142" t="str">
        <f t="shared" si="192"/>
        <v/>
      </c>
      <c r="Y86" s="142" t="str">
        <f t="shared" si="192"/>
        <v/>
      </c>
      <c r="Z86" s="142" t="str">
        <f t="shared" si="192"/>
        <v/>
      </c>
      <c r="AA86" s="142" t="str">
        <f t="shared" si="192"/>
        <v/>
      </c>
      <c r="AB86" s="142" t="str">
        <f t="shared" si="192"/>
        <v/>
      </c>
      <c r="AC86" s="142">
        <f t="shared" si="192"/>
        <v>10340</v>
      </c>
      <c r="AD86" s="142">
        <f t="shared" si="192"/>
        <v>10340</v>
      </c>
      <c r="AE86" s="142">
        <f t="shared" si="192"/>
        <v>10340</v>
      </c>
      <c r="AF86" s="142">
        <f t="shared" si="192"/>
        <v>10340</v>
      </c>
      <c r="AG86" s="142">
        <f t="shared" si="192"/>
        <v>10340</v>
      </c>
      <c r="AH86" s="142">
        <f t="shared" si="192"/>
        <v>10340</v>
      </c>
      <c r="AI86" s="142">
        <f t="shared" si="192"/>
        <v>10340</v>
      </c>
      <c r="AJ86" s="142">
        <f t="shared" si="192"/>
        <v>10340</v>
      </c>
      <c r="AK86" s="142">
        <f t="shared" si="192"/>
        <v>10340</v>
      </c>
      <c r="AL86" s="142">
        <f t="shared" si="192"/>
        <v>10340</v>
      </c>
      <c r="AM86" s="142">
        <f t="shared" si="192"/>
        <v>10340</v>
      </c>
      <c r="AN86" s="142">
        <f t="shared" si="192"/>
        <v>10340</v>
      </c>
      <c r="AO86" s="142">
        <f t="shared" si="192"/>
        <v>10340</v>
      </c>
      <c r="AP86" s="142">
        <f t="shared" si="192"/>
        <v>10340</v>
      </c>
      <c r="AQ86" s="142">
        <f t="shared" si="192"/>
        <v>10340</v>
      </c>
      <c r="AR86" s="142">
        <f t="shared" si="192"/>
        <v>10340</v>
      </c>
      <c r="AS86" s="142">
        <f t="shared" si="192"/>
        <v>10340</v>
      </c>
      <c r="AT86" s="142">
        <f t="shared" si="192"/>
        <v>10340</v>
      </c>
      <c r="AU86" s="142">
        <f t="shared" si="192"/>
        <v>10340</v>
      </c>
      <c r="AV86" s="142">
        <f t="shared" si="192"/>
        <v>10340</v>
      </c>
      <c r="AW86" s="142">
        <f t="shared" si="192"/>
        <v>10340</v>
      </c>
      <c r="AX86" s="142">
        <f t="shared" si="192"/>
        <v>10340</v>
      </c>
      <c r="AY86" s="142">
        <f t="shared" si="192"/>
        <v>10340</v>
      </c>
      <c r="AZ86" s="142">
        <f t="shared" si="192"/>
        <v>10340</v>
      </c>
      <c r="BA86" s="142">
        <f t="shared" si="192"/>
        <v>10340</v>
      </c>
      <c r="BB86" s="142">
        <f t="shared" si="192"/>
        <v>10340</v>
      </c>
      <c r="BC86" s="142">
        <f t="shared" si="192"/>
        <v>10340</v>
      </c>
      <c r="BD86" s="142">
        <f t="shared" si="192"/>
        <v>10340</v>
      </c>
      <c r="BE86" s="142">
        <f t="shared" si="192"/>
        <v>10340</v>
      </c>
      <c r="BF86" s="142">
        <f t="shared" si="192"/>
        <v>10340</v>
      </c>
      <c r="BG86" s="142">
        <f t="shared" si="192"/>
        <v>10340</v>
      </c>
      <c r="BH86" s="142">
        <f t="shared" si="192"/>
        <v>10340</v>
      </c>
      <c r="BI86" s="142">
        <f t="shared" si="192"/>
        <v>10340</v>
      </c>
      <c r="BJ86" s="142">
        <f t="shared" si="192"/>
        <v>10340</v>
      </c>
      <c r="BK86" s="142">
        <f t="shared" si="192"/>
        <v>10340</v>
      </c>
      <c r="BL86" s="142">
        <f t="shared" si="192"/>
        <v>10340</v>
      </c>
      <c r="BM86" s="142">
        <f t="shared" si="192"/>
        <v>10340</v>
      </c>
      <c r="BN86" s="142">
        <f t="shared" si="192"/>
        <v>10340</v>
      </c>
      <c r="BO86" s="142">
        <f t="shared" si="192"/>
        <v>10340</v>
      </c>
      <c r="BP86" s="142">
        <f t="shared" si="192"/>
        <v>10340</v>
      </c>
      <c r="BQ86" s="142">
        <f t="shared" si="192"/>
        <v>10340</v>
      </c>
      <c r="BR86" s="142">
        <f t="shared" si="192"/>
        <v>10340</v>
      </c>
      <c r="BS86" s="142">
        <f t="shared" si="192"/>
        <v>10340</v>
      </c>
      <c r="BT86" s="142">
        <f t="shared" si="192"/>
        <v>10340</v>
      </c>
      <c r="BU86" s="142">
        <f t="shared" si="192"/>
        <v>10340</v>
      </c>
      <c r="BV86" s="142">
        <f t="shared" si="192"/>
        <v>10340</v>
      </c>
      <c r="BW86" s="142">
        <f t="shared" si="192"/>
        <v>10340</v>
      </c>
      <c r="BX86" s="142">
        <f t="shared" si="192"/>
        <v>10340</v>
      </c>
      <c r="BY86" s="142">
        <f t="shared" si="192"/>
        <v>10340</v>
      </c>
      <c r="BZ86" s="142">
        <f t="shared" si="192"/>
        <v>10340</v>
      </c>
      <c r="CA86" s="142">
        <f t="shared" si="192"/>
        <v>10340</v>
      </c>
      <c r="CB86" s="142">
        <f t="shared" si="192"/>
        <v>10340</v>
      </c>
      <c r="CC86" s="142">
        <f t="shared" si="192"/>
        <v>10340</v>
      </c>
      <c r="CD86" s="142">
        <f t="shared" si="192"/>
        <v>10340</v>
      </c>
      <c r="CE86" s="142">
        <f t="shared" si="192"/>
        <v>10340</v>
      </c>
    </row>
    <row r="87" spans="1:83" x14ac:dyDescent="0.15">
      <c r="A87" s="140"/>
      <c r="B87" s="140"/>
      <c r="C87" s="140" t="s">
        <v>434</v>
      </c>
      <c r="D87" s="150">
        <v>46753</v>
      </c>
      <c r="E87" s="140" t="s">
        <v>80</v>
      </c>
      <c r="F87" s="31" t="s">
        <v>371</v>
      </c>
      <c r="G87" s="141">
        <f>80000*$H$5</f>
        <v>105600</v>
      </c>
      <c r="H87" s="23">
        <f t="shared" si="193"/>
        <v>124080</v>
      </c>
      <c r="I87" s="142"/>
      <c r="J87" s="142"/>
      <c r="K87" s="142"/>
      <c r="L87" s="142"/>
      <c r="M87" s="142"/>
      <c r="N87" s="142"/>
      <c r="O87" s="142"/>
      <c r="P87" s="142"/>
      <c r="Q87" s="142"/>
      <c r="R87" s="142"/>
      <c r="S87" s="142"/>
      <c r="T87" s="142" t="str">
        <f t="shared" si="191"/>
        <v/>
      </c>
      <c r="U87" s="142" t="str">
        <f t="shared" si="192"/>
        <v/>
      </c>
      <c r="V87" s="142" t="str">
        <f t="shared" si="192"/>
        <v/>
      </c>
      <c r="W87" s="142" t="str">
        <f t="shared" si="192"/>
        <v/>
      </c>
      <c r="X87" s="142" t="str">
        <f t="shared" si="192"/>
        <v/>
      </c>
      <c r="Y87" s="142" t="str">
        <f t="shared" si="192"/>
        <v/>
      </c>
      <c r="Z87" s="142" t="str">
        <f t="shared" si="192"/>
        <v/>
      </c>
      <c r="AA87" s="142" t="str">
        <f t="shared" si="192"/>
        <v/>
      </c>
      <c r="AB87" s="142" t="str">
        <f t="shared" si="192"/>
        <v/>
      </c>
      <c r="AC87" s="142" t="str">
        <f t="shared" si="192"/>
        <v/>
      </c>
      <c r="AD87" s="142" t="str">
        <f t="shared" si="192"/>
        <v/>
      </c>
      <c r="AE87" s="142" t="str">
        <f t="shared" si="192"/>
        <v/>
      </c>
      <c r="AF87" s="142" t="str">
        <f t="shared" si="192"/>
        <v/>
      </c>
      <c r="AG87" s="142" t="str">
        <f t="shared" si="192"/>
        <v/>
      </c>
      <c r="AH87" s="142" t="str">
        <f t="shared" si="192"/>
        <v/>
      </c>
      <c r="AI87" s="142" t="str">
        <f t="shared" si="192"/>
        <v/>
      </c>
      <c r="AJ87" s="142">
        <f t="shared" si="192"/>
        <v>10340</v>
      </c>
      <c r="AK87" s="142">
        <f t="shared" si="192"/>
        <v>10340</v>
      </c>
      <c r="AL87" s="142">
        <f t="shared" si="192"/>
        <v>10340</v>
      </c>
      <c r="AM87" s="142">
        <f t="shared" si="192"/>
        <v>10340</v>
      </c>
      <c r="AN87" s="142">
        <f t="shared" si="192"/>
        <v>10340</v>
      </c>
      <c r="AO87" s="142">
        <f t="shared" si="192"/>
        <v>10340</v>
      </c>
      <c r="AP87" s="142">
        <f t="shared" si="192"/>
        <v>10340</v>
      </c>
      <c r="AQ87" s="142">
        <f t="shared" si="192"/>
        <v>10340</v>
      </c>
      <c r="AR87" s="142">
        <f t="shared" si="192"/>
        <v>10340</v>
      </c>
      <c r="AS87" s="142">
        <f t="shared" si="192"/>
        <v>10340</v>
      </c>
      <c r="AT87" s="142">
        <f t="shared" si="192"/>
        <v>10340</v>
      </c>
      <c r="AU87" s="142">
        <f t="shared" si="192"/>
        <v>10340</v>
      </c>
      <c r="AV87" s="142">
        <f t="shared" si="192"/>
        <v>10340</v>
      </c>
      <c r="AW87" s="142">
        <f t="shared" si="192"/>
        <v>10340</v>
      </c>
      <c r="AX87" s="142">
        <f t="shared" si="192"/>
        <v>10340</v>
      </c>
      <c r="AY87" s="142">
        <f t="shared" si="192"/>
        <v>10340</v>
      </c>
      <c r="AZ87" s="142">
        <f t="shared" si="192"/>
        <v>10340</v>
      </c>
      <c r="BA87" s="142">
        <f t="shared" si="192"/>
        <v>10340</v>
      </c>
      <c r="BB87" s="142">
        <f t="shared" si="192"/>
        <v>10340</v>
      </c>
      <c r="BC87" s="142">
        <f t="shared" si="192"/>
        <v>10340</v>
      </c>
      <c r="BD87" s="142">
        <f t="shared" si="192"/>
        <v>10340</v>
      </c>
      <c r="BE87" s="142">
        <f t="shared" si="192"/>
        <v>10340</v>
      </c>
      <c r="BF87" s="142">
        <f t="shared" si="192"/>
        <v>10340</v>
      </c>
      <c r="BG87" s="142">
        <f t="shared" si="192"/>
        <v>10340</v>
      </c>
      <c r="BH87" s="142">
        <f t="shared" si="192"/>
        <v>10340</v>
      </c>
      <c r="BI87" s="142">
        <f t="shared" si="192"/>
        <v>10340</v>
      </c>
      <c r="BJ87" s="142">
        <f t="shared" si="192"/>
        <v>10340</v>
      </c>
      <c r="BK87" s="142">
        <f t="shared" si="192"/>
        <v>10340</v>
      </c>
      <c r="BL87" s="142">
        <f t="shared" si="192"/>
        <v>10340</v>
      </c>
      <c r="BM87" s="142">
        <f t="shared" si="192"/>
        <v>10340</v>
      </c>
      <c r="BN87" s="142">
        <f t="shared" si="192"/>
        <v>10340</v>
      </c>
      <c r="BO87" s="142">
        <f t="shared" si="192"/>
        <v>10340</v>
      </c>
      <c r="BP87" s="142">
        <f t="shared" si="192"/>
        <v>10340</v>
      </c>
      <c r="BQ87" s="142">
        <f t="shared" si="192"/>
        <v>10340</v>
      </c>
      <c r="BR87" s="142">
        <f t="shared" si="192"/>
        <v>10340</v>
      </c>
      <c r="BS87" s="142">
        <f t="shared" si="192"/>
        <v>10340</v>
      </c>
      <c r="BT87" s="142">
        <f t="shared" si="192"/>
        <v>10340</v>
      </c>
      <c r="BU87" s="142">
        <f t="shared" si="192"/>
        <v>10340</v>
      </c>
      <c r="BV87" s="142">
        <f t="shared" si="192"/>
        <v>10340</v>
      </c>
      <c r="BW87" s="142">
        <f t="shared" si="192"/>
        <v>10340</v>
      </c>
      <c r="BX87" s="142">
        <f t="shared" si="192"/>
        <v>10340</v>
      </c>
      <c r="BY87" s="142">
        <f t="shared" si="192"/>
        <v>10340</v>
      </c>
      <c r="BZ87" s="142">
        <f t="shared" si="192"/>
        <v>10340</v>
      </c>
      <c r="CA87" s="142">
        <f t="shared" si="192"/>
        <v>10340</v>
      </c>
      <c r="CB87" s="142">
        <f t="shared" si="192"/>
        <v>10340</v>
      </c>
      <c r="CC87" s="142">
        <f t="shared" si="192"/>
        <v>10340</v>
      </c>
      <c r="CD87" s="142">
        <f t="shared" si="192"/>
        <v>10340</v>
      </c>
      <c r="CE87" s="142">
        <f t="shared" si="192"/>
        <v>10340</v>
      </c>
    </row>
    <row r="88" spans="1:83" x14ac:dyDescent="0.15">
      <c r="A88" s="140"/>
      <c r="B88" s="140"/>
      <c r="C88" s="140" t="s">
        <v>434</v>
      </c>
      <c r="D88" s="150"/>
      <c r="E88" s="140" t="s">
        <v>80</v>
      </c>
      <c r="F88" s="31" t="s">
        <v>371</v>
      </c>
      <c r="G88" s="141"/>
      <c r="H88" s="23">
        <f t="shared" si="193"/>
        <v>0</v>
      </c>
      <c r="I88" s="142"/>
      <c r="J88" s="142"/>
      <c r="K88" s="142"/>
      <c r="L88" s="142"/>
      <c r="M88" s="142"/>
      <c r="N88" s="142"/>
      <c r="O88" s="142"/>
      <c r="P88" s="142"/>
      <c r="Q88" s="142"/>
      <c r="R88" s="142"/>
      <c r="S88" s="142"/>
      <c r="T88" s="142">
        <f t="shared" si="191"/>
        <v>0</v>
      </c>
      <c r="U88" s="142">
        <f t="shared" si="192"/>
        <v>0</v>
      </c>
      <c r="V88" s="142">
        <f t="shared" si="192"/>
        <v>0</v>
      </c>
      <c r="W88" s="142">
        <f t="shared" si="192"/>
        <v>0</v>
      </c>
      <c r="X88" s="142">
        <f t="shared" ref="U88:CE89" si="194">IF($D88&lt;X$7,$H88/12*$O$1^DATEDIF(DATE(2025, 4,1),X$7,"y"),"")</f>
        <v>0</v>
      </c>
      <c r="Y88" s="142">
        <f t="shared" si="194"/>
        <v>0</v>
      </c>
      <c r="Z88" s="142">
        <f t="shared" si="194"/>
        <v>0</v>
      </c>
      <c r="AA88" s="142">
        <f t="shared" si="194"/>
        <v>0</v>
      </c>
      <c r="AB88" s="142">
        <f t="shared" si="194"/>
        <v>0</v>
      </c>
      <c r="AC88" s="142">
        <f t="shared" si="194"/>
        <v>0</v>
      </c>
      <c r="AD88" s="142">
        <f t="shared" si="194"/>
        <v>0</v>
      </c>
      <c r="AE88" s="142">
        <f t="shared" si="194"/>
        <v>0</v>
      </c>
      <c r="AF88" s="142">
        <f t="shared" si="194"/>
        <v>0</v>
      </c>
      <c r="AG88" s="142">
        <f t="shared" si="194"/>
        <v>0</v>
      </c>
      <c r="AH88" s="142">
        <f t="shared" si="194"/>
        <v>0</v>
      </c>
      <c r="AI88" s="142">
        <f t="shared" si="194"/>
        <v>0</v>
      </c>
      <c r="AJ88" s="142">
        <f t="shared" si="194"/>
        <v>0</v>
      </c>
      <c r="AK88" s="142">
        <f t="shared" si="194"/>
        <v>0</v>
      </c>
      <c r="AL88" s="142">
        <f t="shared" si="194"/>
        <v>0</v>
      </c>
      <c r="AM88" s="142">
        <f t="shared" si="194"/>
        <v>0</v>
      </c>
      <c r="AN88" s="142">
        <f t="shared" si="194"/>
        <v>0</v>
      </c>
      <c r="AO88" s="142">
        <f t="shared" si="194"/>
        <v>0</v>
      </c>
      <c r="AP88" s="142">
        <f t="shared" si="194"/>
        <v>0</v>
      </c>
      <c r="AQ88" s="142">
        <f t="shared" si="194"/>
        <v>0</v>
      </c>
      <c r="AR88" s="142">
        <f t="shared" si="194"/>
        <v>0</v>
      </c>
      <c r="AS88" s="142">
        <f t="shared" si="194"/>
        <v>0</v>
      </c>
      <c r="AT88" s="142">
        <f t="shared" si="194"/>
        <v>0</v>
      </c>
      <c r="AU88" s="142">
        <f t="shared" si="194"/>
        <v>0</v>
      </c>
      <c r="AV88" s="142">
        <f t="shared" si="194"/>
        <v>0</v>
      </c>
      <c r="AW88" s="142">
        <f t="shared" si="194"/>
        <v>0</v>
      </c>
      <c r="AX88" s="142">
        <f t="shared" si="194"/>
        <v>0</v>
      </c>
      <c r="AY88" s="142">
        <f t="shared" si="194"/>
        <v>0</v>
      </c>
      <c r="AZ88" s="142">
        <f t="shared" si="194"/>
        <v>0</v>
      </c>
      <c r="BA88" s="142">
        <f t="shared" si="194"/>
        <v>0</v>
      </c>
      <c r="BB88" s="142">
        <f t="shared" si="194"/>
        <v>0</v>
      </c>
      <c r="BC88" s="142">
        <f t="shared" si="194"/>
        <v>0</v>
      </c>
      <c r="BD88" s="142">
        <f t="shared" si="194"/>
        <v>0</v>
      </c>
      <c r="BE88" s="142">
        <f t="shared" si="194"/>
        <v>0</v>
      </c>
      <c r="BF88" s="142">
        <f t="shared" si="194"/>
        <v>0</v>
      </c>
      <c r="BG88" s="142">
        <f t="shared" si="194"/>
        <v>0</v>
      </c>
      <c r="BH88" s="142">
        <f t="shared" si="194"/>
        <v>0</v>
      </c>
      <c r="BI88" s="142">
        <f t="shared" si="194"/>
        <v>0</v>
      </c>
      <c r="BJ88" s="142">
        <f t="shared" si="194"/>
        <v>0</v>
      </c>
      <c r="BK88" s="142">
        <f t="shared" si="194"/>
        <v>0</v>
      </c>
      <c r="BL88" s="142">
        <f t="shared" si="194"/>
        <v>0</v>
      </c>
      <c r="BM88" s="142">
        <f t="shared" si="194"/>
        <v>0</v>
      </c>
      <c r="BN88" s="142">
        <f t="shared" si="194"/>
        <v>0</v>
      </c>
      <c r="BO88" s="142">
        <f t="shared" si="194"/>
        <v>0</v>
      </c>
      <c r="BP88" s="142">
        <f t="shared" si="194"/>
        <v>0</v>
      </c>
      <c r="BQ88" s="142">
        <f t="shared" si="194"/>
        <v>0</v>
      </c>
      <c r="BR88" s="142">
        <f t="shared" si="194"/>
        <v>0</v>
      </c>
      <c r="BS88" s="142">
        <f t="shared" si="194"/>
        <v>0</v>
      </c>
      <c r="BT88" s="142">
        <f t="shared" si="194"/>
        <v>0</v>
      </c>
      <c r="BU88" s="142">
        <f t="shared" si="194"/>
        <v>0</v>
      </c>
      <c r="BV88" s="142">
        <f t="shared" si="194"/>
        <v>0</v>
      </c>
      <c r="BW88" s="142">
        <f t="shared" si="194"/>
        <v>0</v>
      </c>
      <c r="BX88" s="142">
        <f t="shared" si="194"/>
        <v>0</v>
      </c>
      <c r="BY88" s="142">
        <f t="shared" si="194"/>
        <v>0</v>
      </c>
      <c r="BZ88" s="142">
        <f t="shared" si="194"/>
        <v>0</v>
      </c>
      <c r="CA88" s="142">
        <f t="shared" si="194"/>
        <v>0</v>
      </c>
      <c r="CB88" s="142">
        <f t="shared" si="194"/>
        <v>0</v>
      </c>
      <c r="CC88" s="142">
        <f t="shared" si="194"/>
        <v>0</v>
      </c>
      <c r="CD88" s="142">
        <f t="shared" si="194"/>
        <v>0</v>
      </c>
      <c r="CE88" s="142">
        <f t="shared" si="194"/>
        <v>0</v>
      </c>
    </row>
    <row r="89" spans="1:83" x14ac:dyDescent="0.15">
      <c r="A89" s="140"/>
      <c r="B89" s="140"/>
      <c r="C89" s="140" t="s">
        <v>434</v>
      </c>
      <c r="D89" s="150"/>
      <c r="E89" s="140" t="s">
        <v>80</v>
      </c>
      <c r="F89" s="31" t="s">
        <v>371</v>
      </c>
      <c r="G89" s="141"/>
      <c r="H89" s="23">
        <f t="shared" si="193"/>
        <v>0</v>
      </c>
      <c r="I89" s="142"/>
      <c r="J89" s="142"/>
      <c r="K89" s="142"/>
      <c r="L89" s="142"/>
      <c r="M89" s="142"/>
      <c r="N89" s="142"/>
      <c r="O89" s="142"/>
      <c r="P89" s="142"/>
      <c r="Q89" s="142"/>
      <c r="R89" s="142"/>
      <c r="S89" s="142"/>
      <c r="T89" s="142">
        <f t="shared" si="191"/>
        <v>0</v>
      </c>
      <c r="U89" s="142">
        <f t="shared" si="194"/>
        <v>0</v>
      </c>
      <c r="V89" s="142">
        <f t="shared" si="194"/>
        <v>0</v>
      </c>
      <c r="W89" s="142">
        <f t="shared" si="194"/>
        <v>0</v>
      </c>
      <c r="X89" s="142">
        <f t="shared" si="194"/>
        <v>0</v>
      </c>
      <c r="Y89" s="142">
        <f t="shared" si="194"/>
        <v>0</v>
      </c>
      <c r="Z89" s="142">
        <f t="shared" si="194"/>
        <v>0</v>
      </c>
      <c r="AA89" s="142">
        <f t="shared" si="194"/>
        <v>0</v>
      </c>
      <c r="AB89" s="142">
        <f t="shared" si="194"/>
        <v>0</v>
      </c>
      <c r="AC89" s="142">
        <f t="shared" si="194"/>
        <v>0</v>
      </c>
      <c r="AD89" s="142">
        <f t="shared" si="194"/>
        <v>0</v>
      </c>
      <c r="AE89" s="142">
        <f t="shared" si="194"/>
        <v>0</v>
      </c>
      <c r="AF89" s="142">
        <f t="shared" si="194"/>
        <v>0</v>
      </c>
      <c r="AG89" s="142">
        <f t="shared" si="194"/>
        <v>0</v>
      </c>
      <c r="AH89" s="142">
        <f t="shared" si="194"/>
        <v>0</v>
      </c>
      <c r="AI89" s="142">
        <f t="shared" si="194"/>
        <v>0</v>
      </c>
      <c r="AJ89" s="142">
        <f t="shared" si="194"/>
        <v>0</v>
      </c>
      <c r="AK89" s="142">
        <f t="shared" si="194"/>
        <v>0</v>
      </c>
      <c r="AL89" s="142">
        <f t="shared" si="194"/>
        <v>0</v>
      </c>
      <c r="AM89" s="142">
        <f t="shared" si="194"/>
        <v>0</v>
      </c>
      <c r="AN89" s="142">
        <f t="shared" si="194"/>
        <v>0</v>
      </c>
      <c r="AO89" s="142">
        <f t="shared" si="194"/>
        <v>0</v>
      </c>
      <c r="AP89" s="142">
        <f t="shared" si="194"/>
        <v>0</v>
      </c>
      <c r="AQ89" s="142">
        <f t="shared" si="194"/>
        <v>0</v>
      </c>
      <c r="AR89" s="142">
        <f t="shared" si="194"/>
        <v>0</v>
      </c>
      <c r="AS89" s="142">
        <f t="shared" si="194"/>
        <v>0</v>
      </c>
      <c r="AT89" s="142">
        <f t="shared" si="194"/>
        <v>0</v>
      </c>
      <c r="AU89" s="142">
        <f t="shared" si="194"/>
        <v>0</v>
      </c>
      <c r="AV89" s="142">
        <f t="shared" si="194"/>
        <v>0</v>
      </c>
      <c r="AW89" s="142">
        <f t="shared" si="194"/>
        <v>0</v>
      </c>
      <c r="AX89" s="142">
        <f t="shared" si="194"/>
        <v>0</v>
      </c>
      <c r="AY89" s="142">
        <f t="shared" si="194"/>
        <v>0</v>
      </c>
      <c r="AZ89" s="142">
        <f t="shared" si="194"/>
        <v>0</v>
      </c>
      <c r="BA89" s="142">
        <f t="shared" si="194"/>
        <v>0</v>
      </c>
      <c r="BB89" s="142">
        <f t="shared" si="194"/>
        <v>0</v>
      </c>
      <c r="BC89" s="142">
        <f t="shared" si="194"/>
        <v>0</v>
      </c>
      <c r="BD89" s="142">
        <f t="shared" si="194"/>
        <v>0</v>
      </c>
      <c r="BE89" s="142">
        <f t="shared" si="194"/>
        <v>0</v>
      </c>
      <c r="BF89" s="142">
        <f t="shared" si="194"/>
        <v>0</v>
      </c>
      <c r="BG89" s="142">
        <f t="shared" si="194"/>
        <v>0</v>
      </c>
      <c r="BH89" s="142">
        <f t="shared" si="194"/>
        <v>0</v>
      </c>
      <c r="BI89" s="142">
        <f t="shared" si="194"/>
        <v>0</v>
      </c>
      <c r="BJ89" s="142">
        <f t="shared" si="194"/>
        <v>0</v>
      </c>
      <c r="BK89" s="142">
        <f t="shared" si="194"/>
        <v>0</v>
      </c>
      <c r="BL89" s="142">
        <f t="shared" si="194"/>
        <v>0</v>
      </c>
      <c r="BM89" s="142">
        <f t="shared" si="194"/>
        <v>0</v>
      </c>
      <c r="BN89" s="142">
        <f t="shared" si="194"/>
        <v>0</v>
      </c>
      <c r="BO89" s="142">
        <f t="shared" si="194"/>
        <v>0</v>
      </c>
      <c r="BP89" s="142">
        <f t="shared" si="194"/>
        <v>0</v>
      </c>
      <c r="BQ89" s="142">
        <f t="shared" si="194"/>
        <v>0</v>
      </c>
      <c r="BR89" s="142">
        <f t="shared" si="194"/>
        <v>0</v>
      </c>
      <c r="BS89" s="142">
        <f t="shared" si="194"/>
        <v>0</v>
      </c>
      <c r="BT89" s="142">
        <f t="shared" si="194"/>
        <v>0</v>
      </c>
      <c r="BU89" s="142">
        <f t="shared" si="194"/>
        <v>0</v>
      </c>
      <c r="BV89" s="142">
        <f t="shared" si="194"/>
        <v>0</v>
      </c>
      <c r="BW89" s="142">
        <f t="shared" si="194"/>
        <v>0</v>
      </c>
      <c r="BX89" s="142">
        <f t="shared" si="194"/>
        <v>0</v>
      </c>
      <c r="BY89" s="142">
        <f t="shared" si="194"/>
        <v>0</v>
      </c>
      <c r="BZ89" s="142">
        <f t="shared" si="194"/>
        <v>0</v>
      </c>
      <c r="CA89" s="142">
        <f t="shared" si="194"/>
        <v>0</v>
      </c>
      <c r="CB89" s="142">
        <f t="shared" si="194"/>
        <v>0</v>
      </c>
      <c r="CC89" s="142">
        <f t="shared" si="194"/>
        <v>0</v>
      </c>
      <c r="CD89" s="142">
        <f t="shared" si="194"/>
        <v>0</v>
      </c>
      <c r="CE89" s="142">
        <f t="shared" si="194"/>
        <v>0</v>
      </c>
    </row>
    <row r="90" spans="1:83" x14ac:dyDescent="0.15">
      <c r="A90" s="140"/>
      <c r="B90" s="140"/>
      <c r="C90" s="140" t="s">
        <v>434</v>
      </c>
      <c r="D90" s="150"/>
      <c r="E90" s="140" t="s">
        <v>80</v>
      </c>
      <c r="F90" s="31" t="s">
        <v>371</v>
      </c>
      <c r="G90" s="141"/>
      <c r="H90" s="23">
        <f t="shared" si="193"/>
        <v>0</v>
      </c>
      <c r="I90" s="142">
        <f t="shared" si="191"/>
        <v>0</v>
      </c>
      <c r="J90" s="142">
        <f t="shared" si="191"/>
        <v>0</v>
      </c>
      <c r="K90" s="142">
        <f t="shared" si="191"/>
        <v>0</v>
      </c>
      <c r="L90" s="142">
        <f t="shared" si="191"/>
        <v>0</v>
      </c>
      <c r="M90" s="142">
        <f t="shared" si="191"/>
        <v>0</v>
      </c>
      <c r="N90" s="142">
        <f t="shared" si="191"/>
        <v>0</v>
      </c>
      <c r="O90" s="142">
        <f t="shared" si="191"/>
        <v>0</v>
      </c>
      <c r="P90" s="142">
        <f t="shared" si="191"/>
        <v>0</v>
      </c>
      <c r="Q90" s="142">
        <f t="shared" si="191"/>
        <v>0</v>
      </c>
      <c r="R90" s="142">
        <f t="shared" si="191"/>
        <v>0</v>
      </c>
      <c r="S90" s="142">
        <f t="shared" si="191"/>
        <v>0</v>
      </c>
      <c r="T90" s="142">
        <f t="shared" ref="T90:CE90" si="195">IF($D90&lt;T$7,$H90/12*$O$1^DATEDIF(DATE(2025, 4,1),T$7,"y"),"")</f>
        <v>0</v>
      </c>
      <c r="U90" s="142">
        <f t="shared" si="195"/>
        <v>0</v>
      </c>
      <c r="V90" s="142">
        <f t="shared" si="195"/>
        <v>0</v>
      </c>
      <c r="W90" s="142">
        <f t="shared" si="195"/>
        <v>0</v>
      </c>
      <c r="X90" s="142">
        <f t="shared" si="195"/>
        <v>0</v>
      </c>
      <c r="Y90" s="142">
        <f t="shared" si="195"/>
        <v>0</v>
      </c>
      <c r="Z90" s="142">
        <f t="shared" si="195"/>
        <v>0</v>
      </c>
      <c r="AA90" s="142">
        <f t="shared" si="195"/>
        <v>0</v>
      </c>
      <c r="AB90" s="142">
        <f t="shared" si="195"/>
        <v>0</v>
      </c>
      <c r="AC90" s="142">
        <f t="shared" si="195"/>
        <v>0</v>
      </c>
      <c r="AD90" s="142">
        <f t="shared" si="195"/>
        <v>0</v>
      </c>
      <c r="AE90" s="142">
        <f t="shared" si="195"/>
        <v>0</v>
      </c>
      <c r="AF90" s="142">
        <f t="shared" si="195"/>
        <v>0</v>
      </c>
      <c r="AG90" s="142">
        <f t="shared" si="195"/>
        <v>0</v>
      </c>
      <c r="AH90" s="142">
        <f t="shared" si="195"/>
        <v>0</v>
      </c>
      <c r="AI90" s="142">
        <f t="shared" si="195"/>
        <v>0</v>
      </c>
      <c r="AJ90" s="142">
        <f t="shared" si="195"/>
        <v>0</v>
      </c>
      <c r="AK90" s="142">
        <f t="shared" si="195"/>
        <v>0</v>
      </c>
      <c r="AL90" s="142">
        <f t="shared" si="195"/>
        <v>0</v>
      </c>
      <c r="AM90" s="142">
        <f t="shared" si="195"/>
        <v>0</v>
      </c>
      <c r="AN90" s="142">
        <f t="shared" si="195"/>
        <v>0</v>
      </c>
      <c r="AO90" s="142">
        <f t="shared" si="195"/>
        <v>0</v>
      </c>
      <c r="AP90" s="142">
        <f t="shared" si="195"/>
        <v>0</v>
      </c>
      <c r="AQ90" s="142">
        <f t="shared" si="195"/>
        <v>0</v>
      </c>
      <c r="AR90" s="142">
        <f t="shared" si="195"/>
        <v>0</v>
      </c>
      <c r="AS90" s="142">
        <f t="shared" si="195"/>
        <v>0</v>
      </c>
      <c r="AT90" s="142">
        <f t="shared" si="195"/>
        <v>0</v>
      </c>
      <c r="AU90" s="142">
        <f t="shared" si="195"/>
        <v>0</v>
      </c>
      <c r="AV90" s="142">
        <f t="shared" si="195"/>
        <v>0</v>
      </c>
      <c r="AW90" s="142">
        <f t="shared" si="195"/>
        <v>0</v>
      </c>
      <c r="AX90" s="142">
        <f t="shared" si="195"/>
        <v>0</v>
      </c>
      <c r="AY90" s="142">
        <f t="shared" si="195"/>
        <v>0</v>
      </c>
      <c r="AZ90" s="142">
        <f t="shared" si="195"/>
        <v>0</v>
      </c>
      <c r="BA90" s="142">
        <f t="shared" si="195"/>
        <v>0</v>
      </c>
      <c r="BB90" s="142">
        <f t="shared" si="195"/>
        <v>0</v>
      </c>
      <c r="BC90" s="142">
        <f t="shared" si="195"/>
        <v>0</v>
      </c>
      <c r="BD90" s="142">
        <f t="shared" si="195"/>
        <v>0</v>
      </c>
      <c r="BE90" s="142">
        <f t="shared" si="195"/>
        <v>0</v>
      </c>
      <c r="BF90" s="142">
        <f t="shared" si="195"/>
        <v>0</v>
      </c>
      <c r="BG90" s="142">
        <f t="shared" si="195"/>
        <v>0</v>
      </c>
      <c r="BH90" s="142">
        <f t="shared" si="195"/>
        <v>0</v>
      </c>
      <c r="BI90" s="142">
        <f t="shared" si="195"/>
        <v>0</v>
      </c>
      <c r="BJ90" s="142">
        <f t="shared" si="195"/>
        <v>0</v>
      </c>
      <c r="BK90" s="142">
        <f t="shared" si="195"/>
        <v>0</v>
      </c>
      <c r="BL90" s="142">
        <f t="shared" si="195"/>
        <v>0</v>
      </c>
      <c r="BM90" s="142">
        <f t="shared" si="195"/>
        <v>0</v>
      </c>
      <c r="BN90" s="142">
        <f t="shared" si="195"/>
        <v>0</v>
      </c>
      <c r="BO90" s="142">
        <f t="shared" si="195"/>
        <v>0</v>
      </c>
      <c r="BP90" s="142">
        <f t="shared" si="195"/>
        <v>0</v>
      </c>
      <c r="BQ90" s="142">
        <f t="shared" si="195"/>
        <v>0</v>
      </c>
      <c r="BR90" s="142">
        <f t="shared" si="195"/>
        <v>0</v>
      </c>
      <c r="BS90" s="142">
        <f t="shared" si="195"/>
        <v>0</v>
      </c>
      <c r="BT90" s="142">
        <f t="shared" si="195"/>
        <v>0</v>
      </c>
      <c r="BU90" s="142">
        <f t="shared" si="195"/>
        <v>0</v>
      </c>
      <c r="BV90" s="142">
        <f t="shared" si="195"/>
        <v>0</v>
      </c>
      <c r="BW90" s="142">
        <f t="shared" si="195"/>
        <v>0</v>
      </c>
      <c r="BX90" s="142">
        <f t="shared" si="195"/>
        <v>0</v>
      </c>
      <c r="BY90" s="142">
        <f t="shared" si="195"/>
        <v>0</v>
      </c>
      <c r="BZ90" s="142">
        <f t="shared" si="195"/>
        <v>0</v>
      </c>
      <c r="CA90" s="142">
        <f t="shared" si="195"/>
        <v>0</v>
      </c>
      <c r="CB90" s="142">
        <f t="shared" si="195"/>
        <v>0</v>
      </c>
      <c r="CC90" s="142">
        <f t="shared" si="195"/>
        <v>0</v>
      </c>
      <c r="CD90" s="142">
        <f t="shared" si="195"/>
        <v>0</v>
      </c>
      <c r="CE90" s="142">
        <f t="shared" si="195"/>
        <v>0</v>
      </c>
    </row>
    <row r="91" spans="1:83" x14ac:dyDescent="0.15">
      <c r="A91" s="351" t="s">
        <v>435</v>
      </c>
      <c r="B91" s="152" t="s">
        <v>436</v>
      </c>
      <c r="C91" s="140"/>
      <c r="D91" s="31" t="s">
        <v>370</v>
      </c>
      <c r="E91" s="140" t="s">
        <v>80</v>
      </c>
      <c r="F91" s="31" t="s">
        <v>375</v>
      </c>
      <c r="G91" s="141">
        <f>8749.92*12*H5</f>
        <v>138598.73280000003</v>
      </c>
      <c r="H91" s="23">
        <f t="shared" si="184"/>
        <v>162853.51104000004</v>
      </c>
      <c r="I91" s="142">
        <f t="shared" ref="I91:N91" si="196">$H91/12</f>
        <v>13571.125920000004</v>
      </c>
      <c r="J91" s="142">
        <f t="shared" si="196"/>
        <v>13571.125920000004</v>
      </c>
      <c r="K91" s="142">
        <f t="shared" si="196"/>
        <v>13571.125920000004</v>
      </c>
      <c r="L91" s="142">
        <f t="shared" si="196"/>
        <v>13571.125920000004</v>
      </c>
      <c r="M91" s="142">
        <f t="shared" si="196"/>
        <v>13571.125920000004</v>
      </c>
      <c r="N91" s="142">
        <f t="shared" si="196"/>
        <v>13571.125920000004</v>
      </c>
      <c r="O91" s="142">
        <f t="shared" ref="O91:P91" si="197">$N91*$O$1</f>
        <v>13571.125920000004</v>
      </c>
      <c r="P91" s="142">
        <f t="shared" si="197"/>
        <v>13571.125920000004</v>
      </c>
      <c r="Q91" s="142"/>
      <c r="R91" s="142"/>
      <c r="S91" s="142"/>
      <c r="T91" s="142"/>
      <c r="U91" s="142"/>
      <c r="V91" s="142"/>
      <c r="W91" s="142"/>
      <c r="X91" s="142"/>
      <c r="Y91" s="142"/>
      <c r="Z91" s="142"/>
      <c r="AA91" s="142"/>
      <c r="AB91" s="142"/>
      <c r="AC91" s="142"/>
      <c r="AD91" s="142"/>
      <c r="AE91" s="142"/>
      <c r="AF91" s="142"/>
      <c r="AG91" s="142"/>
      <c r="AH91" s="142"/>
      <c r="AI91" s="142"/>
      <c r="AJ91" s="142"/>
      <c r="AK91" s="142"/>
      <c r="AL91" s="142"/>
      <c r="AM91" s="142"/>
      <c r="AN91" s="142"/>
      <c r="AO91" s="142"/>
      <c r="AP91" s="142"/>
      <c r="AQ91" s="142"/>
      <c r="AR91" s="142"/>
      <c r="AS91" s="142"/>
      <c r="AT91" s="142"/>
      <c r="AU91" s="142"/>
      <c r="AV91" s="142"/>
      <c r="AW91" s="142"/>
      <c r="AX91" s="142"/>
      <c r="AY91" s="142"/>
      <c r="AZ91" s="142"/>
      <c r="BA91" s="142"/>
      <c r="BB91" s="142"/>
      <c r="BC91" s="142"/>
      <c r="BD91" s="142"/>
      <c r="BE91" s="142"/>
      <c r="BF91" s="142"/>
      <c r="BG91" s="142"/>
      <c r="BH91" s="142"/>
      <c r="BI91" s="142"/>
      <c r="BJ91" s="142"/>
      <c r="BK91" s="142"/>
      <c r="BL91" s="142"/>
      <c r="BM91" s="142"/>
      <c r="BN91" s="142"/>
      <c r="BO91" s="142"/>
      <c r="BP91" s="142"/>
      <c r="BQ91" s="142"/>
      <c r="BR91" s="142"/>
      <c r="BS91" s="142"/>
      <c r="BT91" s="142"/>
      <c r="BU91" s="142"/>
      <c r="BV91" s="142"/>
      <c r="BW91" s="142"/>
      <c r="BX91" s="142"/>
      <c r="BY91" s="142"/>
      <c r="BZ91" s="142"/>
      <c r="CA91" s="142"/>
      <c r="CB91" s="142"/>
      <c r="CC91" s="142"/>
      <c r="CD91" s="142"/>
      <c r="CE91" s="142"/>
    </row>
    <row r="92" spans="1:83" x14ac:dyDescent="0.15">
      <c r="A92" s="152" t="s">
        <v>437</v>
      </c>
      <c r="B92" s="152" t="s">
        <v>438</v>
      </c>
      <c r="C92" s="140"/>
      <c r="D92" s="31" t="s">
        <v>370</v>
      </c>
      <c r="E92" s="140" t="s">
        <v>80</v>
      </c>
      <c r="F92" s="31" t="s">
        <v>375</v>
      </c>
      <c r="G92" s="141">
        <f>8666.67*12*H5</f>
        <v>137280.0528</v>
      </c>
      <c r="H92" s="23">
        <f t="shared" si="184"/>
        <v>161304.06204000002</v>
      </c>
      <c r="I92" s="142">
        <f t="shared" ref="I92:N92" si="198">$H92/12</f>
        <v>13442.005170000002</v>
      </c>
      <c r="J92" s="142">
        <f t="shared" si="198"/>
        <v>13442.005170000002</v>
      </c>
      <c r="K92" s="142">
        <f t="shared" si="198"/>
        <v>13442.005170000002</v>
      </c>
      <c r="L92" s="142">
        <f t="shared" si="198"/>
        <v>13442.005170000002</v>
      </c>
      <c r="M92" s="142">
        <f t="shared" si="198"/>
        <v>13442.005170000002</v>
      </c>
      <c r="N92" s="142">
        <f t="shared" si="198"/>
        <v>13442.005170000002</v>
      </c>
      <c r="O92" s="142">
        <f t="shared" ref="O92:Z92" si="199">$N92*$O$1</f>
        <v>13442.005170000002</v>
      </c>
      <c r="P92" s="142">
        <f t="shared" si="199"/>
        <v>13442.005170000002</v>
      </c>
      <c r="Q92" s="142">
        <f t="shared" si="199"/>
        <v>13442.005170000002</v>
      </c>
      <c r="R92" s="142">
        <f t="shared" si="199"/>
        <v>13442.005170000002</v>
      </c>
      <c r="S92" s="142">
        <f t="shared" si="199"/>
        <v>13442.005170000002</v>
      </c>
      <c r="T92" s="142">
        <f t="shared" si="199"/>
        <v>13442.005170000002</v>
      </c>
      <c r="U92" s="142">
        <f t="shared" si="199"/>
        <v>13442.005170000002</v>
      </c>
      <c r="V92" s="142">
        <f t="shared" si="199"/>
        <v>13442.005170000002</v>
      </c>
      <c r="W92" s="142">
        <f t="shared" si="199"/>
        <v>13442.005170000002</v>
      </c>
      <c r="X92" s="142">
        <f t="shared" si="199"/>
        <v>13442.005170000002</v>
      </c>
      <c r="Y92" s="142">
        <f t="shared" si="199"/>
        <v>13442.005170000002</v>
      </c>
      <c r="Z92" s="142">
        <f t="shared" si="199"/>
        <v>13442.005170000002</v>
      </c>
      <c r="AA92" s="142">
        <f t="shared" ref="AA92:AL92" si="200">$Z92*$AA$1</f>
        <v>14114.105428500003</v>
      </c>
      <c r="AB92" s="142">
        <f t="shared" si="200"/>
        <v>14114.105428500003</v>
      </c>
      <c r="AC92" s="142">
        <f t="shared" si="200"/>
        <v>14114.105428500003</v>
      </c>
      <c r="AD92" s="142">
        <f t="shared" si="200"/>
        <v>14114.105428500003</v>
      </c>
      <c r="AE92" s="142">
        <f t="shared" si="200"/>
        <v>14114.105428500003</v>
      </c>
      <c r="AF92" s="142">
        <f t="shared" si="200"/>
        <v>14114.105428500003</v>
      </c>
      <c r="AG92" s="142">
        <f t="shared" si="200"/>
        <v>14114.105428500003</v>
      </c>
      <c r="AH92" s="142">
        <f t="shared" si="200"/>
        <v>14114.105428500003</v>
      </c>
      <c r="AI92" s="142">
        <f t="shared" si="200"/>
        <v>14114.105428500003</v>
      </c>
      <c r="AJ92" s="142">
        <f t="shared" si="200"/>
        <v>14114.105428500003</v>
      </c>
      <c r="AK92" s="142">
        <f t="shared" si="200"/>
        <v>14114.105428500003</v>
      </c>
      <c r="AL92" s="142">
        <f t="shared" si="200"/>
        <v>14114.105428500003</v>
      </c>
      <c r="AM92" s="142">
        <f t="shared" ref="AM92:AX92" si="201">$AL92*$AM$1</f>
        <v>14819.810699925003</v>
      </c>
      <c r="AN92" s="142">
        <f t="shared" si="201"/>
        <v>14819.810699925003</v>
      </c>
      <c r="AO92" s="142">
        <f t="shared" si="201"/>
        <v>14819.810699925003</v>
      </c>
      <c r="AP92" s="142">
        <f t="shared" si="201"/>
        <v>14819.810699925003</v>
      </c>
      <c r="AQ92" s="142">
        <f t="shared" si="201"/>
        <v>14819.810699925003</v>
      </c>
      <c r="AR92" s="142">
        <f t="shared" si="201"/>
        <v>14819.810699925003</v>
      </c>
      <c r="AS92" s="142">
        <f t="shared" si="201"/>
        <v>14819.810699925003</v>
      </c>
      <c r="AT92" s="142">
        <f t="shared" si="201"/>
        <v>14819.810699925003</v>
      </c>
      <c r="AU92" s="142">
        <f t="shared" si="201"/>
        <v>14819.810699925003</v>
      </c>
      <c r="AV92" s="142">
        <f t="shared" si="201"/>
        <v>14819.810699925003</v>
      </c>
      <c r="AW92" s="142">
        <f t="shared" si="201"/>
        <v>14819.810699925003</v>
      </c>
      <c r="AX92" s="142">
        <f t="shared" si="201"/>
        <v>14819.810699925003</v>
      </c>
      <c r="AY92" s="142">
        <f t="shared" ref="AY92:BJ92" si="202">$AX92*$AY$1</f>
        <v>15560.801234921253</v>
      </c>
      <c r="AZ92" s="142">
        <f t="shared" si="202"/>
        <v>15560.801234921253</v>
      </c>
      <c r="BA92" s="142">
        <f t="shared" si="202"/>
        <v>15560.801234921253</v>
      </c>
      <c r="BB92" s="142">
        <f t="shared" si="202"/>
        <v>15560.801234921253</v>
      </c>
      <c r="BC92" s="142">
        <f t="shared" si="202"/>
        <v>15560.801234921253</v>
      </c>
      <c r="BD92" s="142">
        <f t="shared" si="202"/>
        <v>15560.801234921253</v>
      </c>
      <c r="BE92" s="142">
        <f t="shared" si="202"/>
        <v>15560.801234921253</v>
      </c>
      <c r="BF92" s="142">
        <f t="shared" si="202"/>
        <v>15560.801234921253</v>
      </c>
      <c r="BG92" s="142">
        <f t="shared" si="202"/>
        <v>15560.801234921253</v>
      </c>
      <c r="BH92" s="142">
        <f t="shared" si="202"/>
        <v>15560.801234921253</v>
      </c>
      <c r="BI92" s="142">
        <f t="shared" si="202"/>
        <v>15560.801234921253</v>
      </c>
      <c r="BJ92" s="142">
        <f t="shared" si="202"/>
        <v>15560.801234921253</v>
      </c>
      <c r="BK92" s="142">
        <f t="shared" ref="BK92:CE92" si="203">$BJ92*$BK$1</f>
        <v>16338.841296667317</v>
      </c>
      <c r="BL92" s="142">
        <f t="shared" si="203"/>
        <v>16338.841296667317</v>
      </c>
      <c r="BM92" s="142">
        <f t="shared" si="203"/>
        <v>16338.841296667317</v>
      </c>
      <c r="BN92" s="142">
        <f t="shared" si="203"/>
        <v>16338.841296667317</v>
      </c>
      <c r="BO92" s="142">
        <f t="shared" si="203"/>
        <v>16338.841296667317</v>
      </c>
      <c r="BP92" s="142">
        <f t="shared" si="203"/>
        <v>16338.841296667317</v>
      </c>
      <c r="BQ92" s="142">
        <f t="shared" si="203"/>
        <v>16338.841296667317</v>
      </c>
      <c r="BR92" s="142">
        <f t="shared" si="203"/>
        <v>16338.841296667317</v>
      </c>
      <c r="BS92" s="142">
        <f t="shared" si="203"/>
        <v>16338.841296667317</v>
      </c>
      <c r="BT92" s="142">
        <f t="shared" si="203"/>
        <v>16338.841296667317</v>
      </c>
      <c r="BU92" s="142">
        <f t="shared" si="203"/>
        <v>16338.841296667317</v>
      </c>
      <c r="BV92" s="142">
        <f t="shared" si="203"/>
        <v>16338.841296667317</v>
      </c>
      <c r="BW92" s="142">
        <f t="shared" si="203"/>
        <v>16338.841296667317</v>
      </c>
      <c r="BX92" s="142">
        <f t="shared" si="203"/>
        <v>16338.841296667317</v>
      </c>
      <c r="BY92" s="142">
        <f t="shared" si="203"/>
        <v>16338.841296667317</v>
      </c>
      <c r="BZ92" s="142">
        <f t="shared" si="203"/>
        <v>16338.841296667317</v>
      </c>
      <c r="CA92" s="142">
        <f t="shared" si="203"/>
        <v>16338.841296667317</v>
      </c>
      <c r="CB92" s="142">
        <f t="shared" si="203"/>
        <v>16338.841296667317</v>
      </c>
      <c r="CC92" s="142">
        <f t="shared" si="203"/>
        <v>16338.841296667317</v>
      </c>
      <c r="CD92" s="142">
        <f t="shared" si="203"/>
        <v>16338.841296667317</v>
      </c>
      <c r="CE92" s="142">
        <f t="shared" si="203"/>
        <v>16338.841296667317</v>
      </c>
    </row>
    <row r="93" spans="1:83" x14ac:dyDescent="0.15">
      <c r="A93" s="152" t="s">
        <v>439</v>
      </c>
      <c r="B93" s="152" t="s">
        <v>440</v>
      </c>
      <c r="C93" s="140"/>
      <c r="D93" s="31" t="s">
        <v>370</v>
      </c>
      <c r="E93" s="140" t="s">
        <v>80</v>
      </c>
      <c r="F93" s="31" t="s">
        <v>375</v>
      </c>
      <c r="G93" s="141">
        <f>92000*H5</f>
        <v>121440</v>
      </c>
      <c r="H93" s="23">
        <f t="shared" si="184"/>
        <v>142692</v>
      </c>
      <c r="I93" s="142">
        <f t="shared" ref="I93:N93" si="204">$H93/12</f>
        <v>11891</v>
      </c>
      <c r="J93" s="142">
        <f t="shared" si="204"/>
        <v>11891</v>
      </c>
      <c r="K93" s="142">
        <f t="shared" si="204"/>
        <v>11891</v>
      </c>
      <c r="L93" s="142">
        <f t="shared" si="204"/>
        <v>11891</v>
      </c>
      <c r="M93" s="142">
        <f t="shared" si="204"/>
        <v>11891</v>
      </c>
      <c r="N93" s="142">
        <f t="shared" si="204"/>
        <v>11891</v>
      </c>
      <c r="O93" s="142">
        <f t="shared" ref="O93:Z93" si="205">$N93*$O$1</f>
        <v>11891</v>
      </c>
      <c r="P93" s="142">
        <f t="shared" si="205"/>
        <v>11891</v>
      </c>
      <c r="Q93" s="142">
        <f t="shared" si="205"/>
        <v>11891</v>
      </c>
      <c r="R93" s="142">
        <f t="shared" si="205"/>
        <v>11891</v>
      </c>
      <c r="S93" s="142">
        <f t="shared" si="205"/>
        <v>11891</v>
      </c>
      <c r="T93" s="142">
        <f t="shared" si="205"/>
        <v>11891</v>
      </c>
      <c r="U93" s="142">
        <f t="shared" si="205"/>
        <v>11891</v>
      </c>
      <c r="V93" s="142">
        <f t="shared" si="205"/>
        <v>11891</v>
      </c>
      <c r="W93" s="142">
        <f t="shared" si="205"/>
        <v>11891</v>
      </c>
      <c r="X93" s="142">
        <f t="shared" si="205"/>
        <v>11891</v>
      </c>
      <c r="Y93" s="142">
        <f t="shared" si="205"/>
        <v>11891</v>
      </c>
      <c r="Z93" s="142">
        <f t="shared" si="205"/>
        <v>11891</v>
      </c>
      <c r="AA93" s="142">
        <f t="shared" ref="AA93:AL93" si="206">$Z93*$AA$1</f>
        <v>12485.550000000001</v>
      </c>
      <c r="AB93" s="142">
        <f t="shared" si="206"/>
        <v>12485.550000000001</v>
      </c>
      <c r="AC93" s="142">
        <f t="shared" si="206"/>
        <v>12485.550000000001</v>
      </c>
      <c r="AD93" s="142">
        <f t="shared" si="206"/>
        <v>12485.550000000001</v>
      </c>
      <c r="AE93" s="142">
        <f t="shared" si="206"/>
        <v>12485.550000000001</v>
      </c>
      <c r="AF93" s="142">
        <f t="shared" si="206"/>
        <v>12485.550000000001</v>
      </c>
      <c r="AG93" s="142">
        <f t="shared" si="206"/>
        <v>12485.550000000001</v>
      </c>
      <c r="AH93" s="142">
        <f t="shared" si="206"/>
        <v>12485.550000000001</v>
      </c>
      <c r="AI93" s="142">
        <f t="shared" si="206"/>
        <v>12485.550000000001</v>
      </c>
      <c r="AJ93" s="142">
        <f t="shared" si="206"/>
        <v>12485.550000000001</v>
      </c>
      <c r="AK93" s="142">
        <f t="shared" si="206"/>
        <v>12485.550000000001</v>
      </c>
      <c r="AL93" s="142">
        <f t="shared" si="206"/>
        <v>12485.550000000001</v>
      </c>
      <c r="AM93" s="142">
        <f t="shared" ref="AM93:AX93" si="207">$AL93*$AM$1</f>
        <v>13109.827500000001</v>
      </c>
      <c r="AN93" s="142">
        <f t="shared" si="207"/>
        <v>13109.827500000001</v>
      </c>
      <c r="AO93" s="142">
        <f t="shared" si="207"/>
        <v>13109.827500000001</v>
      </c>
      <c r="AP93" s="142">
        <f t="shared" si="207"/>
        <v>13109.827500000001</v>
      </c>
      <c r="AQ93" s="142">
        <f t="shared" si="207"/>
        <v>13109.827500000001</v>
      </c>
      <c r="AR93" s="142">
        <f t="shared" si="207"/>
        <v>13109.827500000001</v>
      </c>
      <c r="AS93" s="142">
        <f t="shared" si="207"/>
        <v>13109.827500000001</v>
      </c>
      <c r="AT93" s="142">
        <f t="shared" si="207"/>
        <v>13109.827500000001</v>
      </c>
      <c r="AU93" s="142">
        <f t="shared" si="207"/>
        <v>13109.827500000001</v>
      </c>
      <c r="AV93" s="142">
        <f t="shared" si="207"/>
        <v>13109.827500000001</v>
      </c>
      <c r="AW93" s="142">
        <f t="shared" si="207"/>
        <v>13109.827500000001</v>
      </c>
      <c r="AX93" s="142">
        <f t="shared" si="207"/>
        <v>13109.827500000001</v>
      </c>
      <c r="AY93" s="142">
        <f t="shared" ref="AY93:BJ93" si="208">$AX93*$AY$1</f>
        <v>13765.318875000003</v>
      </c>
      <c r="AZ93" s="142">
        <f t="shared" si="208"/>
        <v>13765.318875000003</v>
      </c>
      <c r="BA93" s="142">
        <f t="shared" si="208"/>
        <v>13765.318875000003</v>
      </c>
      <c r="BB93" s="142">
        <f t="shared" si="208"/>
        <v>13765.318875000003</v>
      </c>
      <c r="BC93" s="142">
        <f t="shared" si="208"/>
        <v>13765.318875000003</v>
      </c>
      <c r="BD93" s="142">
        <f t="shared" si="208"/>
        <v>13765.318875000003</v>
      </c>
      <c r="BE93" s="142">
        <f t="shared" si="208"/>
        <v>13765.318875000003</v>
      </c>
      <c r="BF93" s="142">
        <f t="shared" si="208"/>
        <v>13765.318875000003</v>
      </c>
      <c r="BG93" s="142">
        <f t="shared" si="208"/>
        <v>13765.318875000003</v>
      </c>
      <c r="BH93" s="142">
        <f t="shared" si="208"/>
        <v>13765.318875000003</v>
      </c>
      <c r="BI93" s="142">
        <f t="shared" si="208"/>
        <v>13765.318875000003</v>
      </c>
      <c r="BJ93" s="142">
        <f t="shared" si="208"/>
        <v>13765.318875000003</v>
      </c>
      <c r="BK93" s="142">
        <f t="shared" ref="BK93:CE93" si="209">$BJ93*$BK$1</f>
        <v>14453.584818750003</v>
      </c>
      <c r="BL93" s="142">
        <f t="shared" si="209"/>
        <v>14453.584818750003</v>
      </c>
      <c r="BM93" s="142">
        <f t="shared" si="209"/>
        <v>14453.584818750003</v>
      </c>
      <c r="BN93" s="142">
        <f t="shared" si="209"/>
        <v>14453.584818750003</v>
      </c>
      <c r="BO93" s="142">
        <f t="shared" si="209"/>
        <v>14453.584818750003</v>
      </c>
      <c r="BP93" s="142">
        <f t="shared" si="209"/>
        <v>14453.584818750003</v>
      </c>
      <c r="BQ93" s="142">
        <f t="shared" si="209"/>
        <v>14453.584818750003</v>
      </c>
      <c r="BR93" s="142">
        <f t="shared" si="209"/>
        <v>14453.584818750003</v>
      </c>
      <c r="BS93" s="142">
        <f t="shared" si="209"/>
        <v>14453.584818750003</v>
      </c>
      <c r="BT93" s="142">
        <f t="shared" si="209"/>
        <v>14453.584818750003</v>
      </c>
      <c r="BU93" s="142">
        <f t="shared" si="209"/>
        <v>14453.584818750003</v>
      </c>
      <c r="BV93" s="142">
        <f t="shared" si="209"/>
        <v>14453.584818750003</v>
      </c>
      <c r="BW93" s="142">
        <f t="shared" si="209"/>
        <v>14453.584818750003</v>
      </c>
      <c r="BX93" s="142">
        <f t="shared" si="209"/>
        <v>14453.584818750003</v>
      </c>
      <c r="BY93" s="142">
        <f t="shared" si="209"/>
        <v>14453.584818750003</v>
      </c>
      <c r="BZ93" s="142">
        <f t="shared" si="209"/>
        <v>14453.584818750003</v>
      </c>
      <c r="CA93" s="142">
        <f t="shared" si="209"/>
        <v>14453.584818750003</v>
      </c>
      <c r="CB93" s="142">
        <f t="shared" si="209"/>
        <v>14453.584818750003</v>
      </c>
      <c r="CC93" s="142">
        <f t="shared" si="209"/>
        <v>14453.584818750003</v>
      </c>
      <c r="CD93" s="142">
        <f t="shared" si="209"/>
        <v>14453.584818750003</v>
      </c>
      <c r="CE93" s="142">
        <f t="shared" si="209"/>
        <v>14453.584818750003</v>
      </c>
    </row>
    <row r="94" spans="1:83" x14ac:dyDescent="0.15">
      <c r="A94" s="152" t="s">
        <v>441</v>
      </c>
      <c r="B94" s="152" t="s">
        <v>442</v>
      </c>
      <c r="C94" s="140"/>
      <c r="D94" s="31" t="s">
        <v>370</v>
      </c>
      <c r="E94" s="140" t="s">
        <v>80</v>
      </c>
      <c r="F94" s="31" t="s">
        <v>375</v>
      </c>
      <c r="G94" s="141">
        <f>7916.67*12*H5</f>
        <v>125400.05280000002</v>
      </c>
      <c r="H94" s="23">
        <f t="shared" si="184"/>
        <v>147345.06204000002</v>
      </c>
      <c r="I94" s="142">
        <f t="shared" ref="I94:N94" si="210">$H94/12</f>
        <v>12278.755170000002</v>
      </c>
      <c r="J94" s="142">
        <f t="shared" si="210"/>
        <v>12278.755170000002</v>
      </c>
      <c r="K94" s="142">
        <f t="shared" si="210"/>
        <v>12278.755170000002</v>
      </c>
      <c r="L94" s="142">
        <f t="shared" si="210"/>
        <v>12278.755170000002</v>
      </c>
      <c r="M94" s="142">
        <f t="shared" si="210"/>
        <v>12278.755170000002</v>
      </c>
      <c r="N94" s="142">
        <f t="shared" si="210"/>
        <v>12278.755170000002</v>
      </c>
      <c r="O94" s="142">
        <f t="shared" ref="O94:Z94" si="211">$N94*$O$1</f>
        <v>12278.755170000002</v>
      </c>
      <c r="P94" s="142">
        <f t="shared" si="211"/>
        <v>12278.755170000002</v>
      </c>
      <c r="Q94" s="142">
        <f t="shared" si="211"/>
        <v>12278.755170000002</v>
      </c>
      <c r="R94" s="142">
        <f t="shared" si="211"/>
        <v>12278.755170000002</v>
      </c>
      <c r="S94" s="142">
        <f t="shared" si="211"/>
        <v>12278.755170000002</v>
      </c>
      <c r="T94" s="142">
        <f t="shared" si="211"/>
        <v>12278.755170000002</v>
      </c>
      <c r="U94" s="142">
        <f t="shared" si="211"/>
        <v>12278.755170000002</v>
      </c>
      <c r="V94" s="142">
        <f t="shared" si="211"/>
        <v>12278.755170000002</v>
      </c>
      <c r="W94" s="142">
        <f t="shared" si="211"/>
        <v>12278.755170000002</v>
      </c>
      <c r="X94" s="142">
        <f t="shared" si="211"/>
        <v>12278.755170000002</v>
      </c>
      <c r="Y94" s="142">
        <f t="shared" si="211"/>
        <v>12278.755170000002</v>
      </c>
      <c r="Z94" s="142">
        <f t="shared" si="211"/>
        <v>12278.755170000002</v>
      </c>
      <c r="AA94" s="142">
        <f t="shared" ref="AA94:AL94" si="212">$Z94*$AA$1</f>
        <v>12892.692928500002</v>
      </c>
      <c r="AB94" s="142">
        <f t="shared" si="212"/>
        <v>12892.692928500002</v>
      </c>
      <c r="AC94" s="142">
        <f t="shared" si="212"/>
        <v>12892.692928500002</v>
      </c>
      <c r="AD94" s="142">
        <f t="shared" si="212"/>
        <v>12892.692928500002</v>
      </c>
      <c r="AE94" s="142">
        <f t="shared" si="212"/>
        <v>12892.692928500002</v>
      </c>
      <c r="AF94" s="142">
        <f t="shared" si="212"/>
        <v>12892.692928500002</v>
      </c>
      <c r="AG94" s="142">
        <f t="shared" si="212"/>
        <v>12892.692928500002</v>
      </c>
      <c r="AH94" s="142">
        <f t="shared" si="212"/>
        <v>12892.692928500002</v>
      </c>
      <c r="AI94" s="142">
        <f t="shared" si="212"/>
        <v>12892.692928500002</v>
      </c>
      <c r="AJ94" s="142">
        <f t="shared" si="212"/>
        <v>12892.692928500002</v>
      </c>
      <c r="AK94" s="142">
        <f t="shared" si="212"/>
        <v>12892.692928500002</v>
      </c>
      <c r="AL94" s="142">
        <f t="shared" si="212"/>
        <v>12892.692928500002</v>
      </c>
      <c r="AM94" s="142">
        <f t="shared" ref="AM94:AX94" si="213">$AL94*$AM$1</f>
        <v>13537.327574925002</v>
      </c>
      <c r="AN94" s="142">
        <f t="shared" si="213"/>
        <v>13537.327574925002</v>
      </c>
      <c r="AO94" s="142">
        <f t="shared" si="213"/>
        <v>13537.327574925002</v>
      </c>
      <c r="AP94" s="142">
        <f t="shared" si="213"/>
        <v>13537.327574925002</v>
      </c>
      <c r="AQ94" s="142">
        <f t="shared" si="213"/>
        <v>13537.327574925002</v>
      </c>
      <c r="AR94" s="142">
        <f t="shared" si="213"/>
        <v>13537.327574925002</v>
      </c>
      <c r="AS94" s="142">
        <f t="shared" si="213"/>
        <v>13537.327574925002</v>
      </c>
      <c r="AT94" s="142">
        <f t="shared" si="213"/>
        <v>13537.327574925002</v>
      </c>
      <c r="AU94" s="142">
        <f t="shared" si="213"/>
        <v>13537.327574925002</v>
      </c>
      <c r="AV94" s="142">
        <f t="shared" si="213"/>
        <v>13537.327574925002</v>
      </c>
      <c r="AW94" s="142">
        <f t="shared" si="213"/>
        <v>13537.327574925002</v>
      </c>
      <c r="AX94" s="142">
        <f t="shared" si="213"/>
        <v>13537.327574925002</v>
      </c>
      <c r="AY94" s="142">
        <f t="shared" ref="AY94:BJ94" si="214">$AX94*$AY$1</f>
        <v>14214.193953671253</v>
      </c>
      <c r="AZ94" s="142">
        <f t="shared" si="214"/>
        <v>14214.193953671253</v>
      </c>
      <c r="BA94" s="142">
        <f t="shared" si="214"/>
        <v>14214.193953671253</v>
      </c>
      <c r="BB94" s="142">
        <f t="shared" si="214"/>
        <v>14214.193953671253</v>
      </c>
      <c r="BC94" s="142">
        <f t="shared" si="214"/>
        <v>14214.193953671253</v>
      </c>
      <c r="BD94" s="142">
        <f t="shared" si="214"/>
        <v>14214.193953671253</v>
      </c>
      <c r="BE94" s="142">
        <f t="shared" si="214"/>
        <v>14214.193953671253</v>
      </c>
      <c r="BF94" s="142">
        <f t="shared" si="214"/>
        <v>14214.193953671253</v>
      </c>
      <c r="BG94" s="142">
        <f t="shared" si="214"/>
        <v>14214.193953671253</v>
      </c>
      <c r="BH94" s="142">
        <f t="shared" si="214"/>
        <v>14214.193953671253</v>
      </c>
      <c r="BI94" s="142">
        <f t="shared" si="214"/>
        <v>14214.193953671253</v>
      </c>
      <c r="BJ94" s="142">
        <f t="shared" si="214"/>
        <v>14214.193953671253</v>
      </c>
      <c r="BK94" s="142">
        <f t="shared" ref="BK94:CE94" si="215">$BJ94*$BK$1</f>
        <v>14924.903651354816</v>
      </c>
      <c r="BL94" s="142">
        <f t="shared" si="215"/>
        <v>14924.903651354816</v>
      </c>
      <c r="BM94" s="142">
        <f t="shared" si="215"/>
        <v>14924.903651354816</v>
      </c>
      <c r="BN94" s="142">
        <f t="shared" si="215"/>
        <v>14924.903651354816</v>
      </c>
      <c r="BO94" s="142">
        <f t="shared" si="215"/>
        <v>14924.903651354816</v>
      </c>
      <c r="BP94" s="142">
        <f t="shared" si="215"/>
        <v>14924.903651354816</v>
      </c>
      <c r="BQ94" s="142">
        <f t="shared" si="215"/>
        <v>14924.903651354816</v>
      </c>
      <c r="BR94" s="142">
        <f t="shared" si="215"/>
        <v>14924.903651354816</v>
      </c>
      <c r="BS94" s="142">
        <f t="shared" si="215"/>
        <v>14924.903651354816</v>
      </c>
      <c r="BT94" s="142">
        <f t="shared" si="215"/>
        <v>14924.903651354816</v>
      </c>
      <c r="BU94" s="142">
        <f t="shared" si="215"/>
        <v>14924.903651354816</v>
      </c>
      <c r="BV94" s="142">
        <f t="shared" si="215"/>
        <v>14924.903651354816</v>
      </c>
      <c r="BW94" s="142">
        <f t="shared" si="215"/>
        <v>14924.903651354816</v>
      </c>
      <c r="BX94" s="142">
        <f t="shared" si="215"/>
        <v>14924.903651354816</v>
      </c>
      <c r="BY94" s="142">
        <f t="shared" si="215"/>
        <v>14924.903651354816</v>
      </c>
      <c r="BZ94" s="142">
        <f t="shared" si="215"/>
        <v>14924.903651354816</v>
      </c>
      <c r="CA94" s="142">
        <f t="shared" si="215"/>
        <v>14924.903651354816</v>
      </c>
      <c r="CB94" s="142">
        <f t="shared" si="215"/>
        <v>14924.903651354816</v>
      </c>
      <c r="CC94" s="142">
        <f t="shared" si="215"/>
        <v>14924.903651354816</v>
      </c>
      <c r="CD94" s="142">
        <f t="shared" si="215"/>
        <v>14924.903651354816</v>
      </c>
      <c r="CE94" s="142">
        <f t="shared" si="215"/>
        <v>14924.903651354816</v>
      </c>
    </row>
    <row r="95" spans="1:83" x14ac:dyDescent="0.15">
      <c r="A95" s="292"/>
      <c r="B95" s="292"/>
      <c r="C95" s="140"/>
      <c r="D95" s="273">
        <v>46753</v>
      </c>
      <c r="E95" s="140" t="s">
        <v>80</v>
      </c>
      <c r="F95" s="31" t="s">
        <v>371</v>
      </c>
      <c r="G95" s="141"/>
      <c r="H95" s="23">
        <f t="shared" ref="H95:H97" si="216">G95*(1+$H$3)</f>
        <v>0</v>
      </c>
      <c r="I95" s="142" t="str">
        <f t="shared" ref="I95:X97" si="217">IF($D95&lt;I$7,$H95/12*$O$1^DATEDIF(DATE(2025, 4,1),I$7,"y"),"")</f>
        <v/>
      </c>
      <c r="J95" s="142" t="str">
        <f t="shared" si="217"/>
        <v/>
      </c>
      <c r="K95" s="142" t="str">
        <f t="shared" si="217"/>
        <v/>
      </c>
      <c r="L95" s="142" t="str">
        <f t="shared" si="217"/>
        <v/>
      </c>
      <c r="M95" s="142" t="str">
        <f t="shared" si="217"/>
        <v/>
      </c>
      <c r="N95" s="142" t="str">
        <f t="shared" si="217"/>
        <v/>
      </c>
      <c r="O95" s="142" t="str">
        <f t="shared" si="217"/>
        <v/>
      </c>
      <c r="P95" s="142" t="str">
        <f t="shared" si="217"/>
        <v/>
      </c>
      <c r="Q95" s="142" t="str">
        <f t="shared" si="217"/>
        <v/>
      </c>
      <c r="R95" s="142" t="str">
        <f t="shared" si="217"/>
        <v/>
      </c>
      <c r="S95" s="142" t="str">
        <f t="shared" si="217"/>
        <v/>
      </c>
      <c r="T95" s="142" t="str">
        <f t="shared" si="217"/>
        <v/>
      </c>
      <c r="U95" s="142" t="str">
        <f t="shared" si="217"/>
        <v/>
      </c>
      <c r="V95" s="142" t="str">
        <f t="shared" si="217"/>
        <v/>
      </c>
      <c r="W95" s="142" t="str">
        <f t="shared" si="217"/>
        <v/>
      </c>
      <c r="X95" s="142" t="str">
        <f t="shared" si="217"/>
        <v/>
      </c>
      <c r="Y95" s="142" t="str">
        <f t="shared" ref="Y95:BT97" si="218">IF($D95&lt;Y$7,$H95/12*$O$1^DATEDIF(DATE(2025, 4,1),Y$7,"y"),"")</f>
        <v/>
      </c>
      <c r="Z95" s="142" t="str">
        <f t="shared" si="218"/>
        <v/>
      </c>
      <c r="AA95" s="142" t="str">
        <f t="shared" si="218"/>
        <v/>
      </c>
      <c r="AB95" s="142" t="str">
        <f t="shared" si="218"/>
        <v/>
      </c>
      <c r="AC95" s="142" t="str">
        <f t="shared" si="218"/>
        <v/>
      </c>
      <c r="AD95" s="142" t="str">
        <f t="shared" si="218"/>
        <v/>
      </c>
      <c r="AE95" s="142" t="str">
        <f t="shared" si="218"/>
        <v/>
      </c>
      <c r="AF95" s="142" t="str">
        <f t="shared" si="218"/>
        <v/>
      </c>
      <c r="AG95" s="142" t="str">
        <f t="shared" si="218"/>
        <v/>
      </c>
      <c r="AH95" s="142" t="str">
        <f t="shared" si="218"/>
        <v/>
      </c>
      <c r="AI95" s="142" t="str">
        <f t="shared" si="218"/>
        <v/>
      </c>
      <c r="AJ95" s="142">
        <f t="shared" si="218"/>
        <v>0</v>
      </c>
      <c r="AK95" s="142">
        <f t="shared" si="218"/>
        <v>0</v>
      </c>
      <c r="AL95" s="142">
        <f t="shared" si="218"/>
        <v>0</v>
      </c>
      <c r="AM95" s="142">
        <f t="shared" si="218"/>
        <v>0</v>
      </c>
      <c r="AN95" s="142">
        <f t="shared" si="218"/>
        <v>0</v>
      </c>
      <c r="AO95" s="142">
        <f t="shared" si="218"/>
        <v>0</v>
      </c>
      <c r="AP95" s="142">
        <f t="shared" si="218"/>
        <v>0</v>
      </c>
      <c r="AQ95" s="142">
        <f t="shared" si="218"/>
        <v>0</v>
      </c>
      <c r="AR95" s="142">
        <f t="shared" si="218"/>
        <v>0</v>
      </c>
      <c r="AS95" s="142">
        <f t="shared" si="218"/>
        <v>0</v>
      </c>
      <c r="AT95" s="142">
        <f t="shared" si="218"/>
        <v>0</v>
      </c>
      <c r="AU95" s="142">
        <f t="shared" si="218"/>
        <v>0</v>
      </c>
      <c r="AV95" s="142">
        <f t="shared" si="218"/>
        <v>0</v>
      </c>
      <c r="AW95" s="142">
        <f t="shared" si="218"/>
        <v>0</v>
      </c>
      <c r="AX95" s="142">
        <f t="shared" si="218"/>
        <v>0</v>
      </c>
      <c r="AY95" s="142">
        <f t="shared" si="218"/>
        <v>0</v>
      </c>
      <c r="AZ95" s="142">
        <f t="shared" si="218"/>
        <v>0</v>
      </c>
      <c r="BA95" s="142">
        <f t="shared" si="218"/>
        <v>0</v>
      </c>
      <c r="BB95" s="142">
        <f t="shared" si="218"/>
        <v>0</v>
      </c>
      <c r="BC95" s="142">
        <f t="shared" si="218"/>
        <v>0</v>
      </c>
      <c r="BD95" s="142">
        <f t="shared" si="218"/>
        <v>0</v>
      </c>
      <c r="BE95" s="142">
        <f t="shared" si="218"/>
        <v>0</v>
      </c>
      <c r="BF95" s="142">
        <f t="shared" si="218"/>
        <v>0</v>
      </c>
      <c r="BG95" s="142">
        <f t="shared" si="218"/>
        <v>0</v>
      </c>
      <c r="BH95" s="142">
        <f t="shared" si="218"/>
        <v>0</v>
      </c>
      <c r="BI95" s="142">
        <f t="shared" si="218"/>
        <v>0</v>
      </c>
      <c r="BJ95" s="142">
        <f t="shared" si="218"/>
        <v>0</v>
      </c>
      <c r="BK95" s="142">
        <f t="shared" si="218"/>
        <v>0</v>
      </c>
      <c r="BL95" s="142">
        <f t="shared" si="218"/>
        <v>0</v>
      </c>
      <c r="BM95" s="142">
        <f t="shared" si="218"/>
        <v>0</v>
      </c>
      <c r="BN95" s="142">
        <f t="shared" si="218"/>
        <v>0</v>
      </c>
      <c r="BO95" s="142">
        <f t="shared" si="218"/>
        <v>0</v>
      </c>
      <c r="BP95" s="142">
        <f t="shared" si="218"/>
        <v>0</v>
      </c>
      <c r="BQ95" s="142">
        <f t="shared" si="218"/>
        <v>0</v>
      </c>
      <c r="BR95" s="142">
        <f t="shared" si="218"/>
        <v>0</v>
      </c>
      <c r="BS95" s="142">
        <f t="shared" si="218"/>
        <v>0</v>
      </c>
      <c r="BT95" s="142">
        <f t="shared" si="218"/>
        <v>0</v>
      </c>
      <c r="BU95" s="142">
        <f t="shared" ref="BT95:CE97" si="219">IF($D95&lt;BU$7,$H95/12*$O$1^DATEDIF(DATE(2025, 4,1),BU$7,"y"),"")</f>
        <v>0</v>
      </c>
      <c r="BV95" s="142">
        <f t="shared" si="219"/>
        <v>0</v>
      </c>
      <c r="BW95" s="142">
        <f t="shared" si="219"/>
        <v>0</v>
      </c>
      <c r="BX95" s="142">
        <f t="shared" si="219"/>
        <v>0</v>
      </c>
      <c r="BY95" s="142">
        <f t="shared" si="219"/>
        <v>0</v>
      </c>
      <c r="BZ95" s="142">
        <f t="shared" si="219"/>
        <v>0</v>
      </c>
      <c r="CA95" s="142">
        <f t="shared" si="219"/>
        <v>0</v>
      </c>
      <c r="CB95" s="142">
        <f t="shared" si="219"/>
        <v>0</v>
      </c>
      <c r="CC95" s="142">
        <f t="shared" si="219"/>
        <v>0</v>
      </c>
      <c r="CD95" s="142">
        <f t="shared" si="219"/>
        <v>0</v>
      </c>
      <c r="CE95" s="142">
        <f t="shared" si="219"/>
        <v>0</v>
      </c>
    </row>
    <row r="96" spans="1:83" x14ac:dyDescent="0.15">
      <c r="A96" s="292"/>
      <c r="B96" s="292"/>
      <c r="C96" s="140"/>
      <c r="D96" s="273">
        <v>46905</v>
      </c>
      <c r="E96" s="140" t="s">
        <v>80</v>
      </c>
      <c r="F96" s="31" t="s">
        <v>371</v>
      </c>
      <c r="G96" s="141"/>
      <c r="H96" s="23">
        <f t="shared" si="216"/>
        <v>0</v>
      </c>
      <c r="I96" s="142"/>
      <c r="J96" s="142" t="str">
        <f t="shared" si="217"/>
        <v/>
      </c>
      <c r="K96" s="142" t="str">
        <f t="shared" si="217"/>
        <v/>
      </c>
      <c r="L96" s="142" t="str">
        <f t="shared" si="217"/>
        <v/>
      </c>
      <c r="M96" s="142" t="str">
        <f t="shared" si="217"/>
        <v/>
      </c>
      <c r="N96" s="142" t="str">
        <f t="shared" si="217"/>
        <v/>
      </c>
      <c r="O96" s="142" t="str">
        <f t="shared" si="217"/>
        <v/>
      </c>
      <c r="P96" s="142" t="str">
        <f t="shared" si="217"/>
        <v/>
      </c>
      <c r="Q96" s="142" t="str">
        <f t="shared" si="217"/>
        <v/>
      </c>
      <c r="R96" s="142" t="str">
        <f t="shared" si="217"/>
        <v/>
      </c>
      <c r="S96" s="142" t="str">
        <f t="shared" si="217"/>
        <v/>
      </c>
      <c r="T96" s="142" t="str">
        <f t="shared" si="217"/>
        <v/>
      </c>
      <c r="U96" s="142" t="str">
        <f t="shared" si="217"/>
        <v/>
      </c>
      <c r="V96" s="142" t="str">
        <f t="shared" si="217"/>
        <v/>
      </c>
      <c r="W96" s="142" t="str">
        <f t="shared" si="217"/>
        <v/>
      </c>
      <c r="X96" s="142" t="str">
        <f t="shared" si="217"/>
        <v/>
      </c>
      <c r="Y96" s="142" t="str">
        <f t="shared" si="218"/>
        <v/>
      </c>
      <c r="Z96" s="142" t="str">
        <f t="shared" si="218"/>
        <v/>
      </c>
      <c r="AA96" s="142" t="str">
        <f t="shared" si="218"/>
        <v/>
      </c>
      <c r="AB96" s="142" t="str">
        <f t="shared" si="218"/>
        <v/>
      </c>
      <c r="AC96" s="142" t="str">
        <f t="shared" si="218"/>
        <v/>
      </c>
      <c r="AD96" s="142" t="str">
        <f t="shared" si="218"/>
        <v/>
      </c>
      <c r="AE96" s="142" t="str">
        <f t="shared" si="218"/>
        <v/>
      </c>
      <c r="AF96" s="142" t="str">
        <f t="shared" si="218"/>
        <v/>
      </c>
      <c r="AG96" s="142" t="str">
        <f t="shared" si="218"/>
        <v/>
      </c>
      <c r="AH96" s="142" t="str">
        <f t="shared" si="218"/>
        <v/>
      </c>
      <c r="AI96" s="142" t="str">
        <f t="shared" si="218"/>
        <v/>
      </c>
      <c r="AJ96" s="142" t="str">
        <f t="shared" si="218"/>
        <v/>
      </c>
      <c r="AK96" s="142" t="str">
        <f t="shared" si="218"/>
        <v/>
      </c>
      <c r="AL96" s="142" t="str">
        <f t="shared" si="218"/>
        <v/>
      </c>
      <c r="AM96" s="142" t="str">
        <f t="shared" si="218"/>
        <v/>
      </c>
      <c r="AN96" s="142" t="str">
        <f t="shared" si="218"/>
        <v/>
      </c>
      <c r="AO96" s="142">
        <f t="shared" si="218"/>
        <v>0</v>
      </c>
      <c r="AP96" s="142">
        <f t="shared" si="218"/>
        <v>0</v>
      </c>
      <c r="AQ96" s="142">
        <f t="shared" si="218"/>
        <v>0</v>
      </c>
      <c r="AR96" s="142">
        <f t="shared" si="218"/>
        <v>0</v>
      </c>
      <c r="AS96" s="142">
        <f t="shared" si="218"/>
        <v>0</v>
      </c>
      <c r="AT96" s="142">
        <f t="shared" si="218"/>
        <v>0</v>
      </c>
      <c r="AU96" s="142">
        <f t="shared" si="218"/>
        <v>0</v>
      </c>
      <c r="AV96" s="142">
        <f t="shared" si="218"/>
        <v>0</v>
      </c>
      <c r="AW96" s="142">
        <f t="shared" si="218"/>
        <v>0</v>
      </c>
      <c r="AX96" s="142">
        <f t="shared" si="218"/>
        <v>0</v>
      </c>
      <c r="AY96" s="142">
        <f t="shared" si="218"/>
        <v>0</v>
      </c>
      <c r="AZ96" s="142">
        <f t="shared" si="218"/>
        <v>0</v>
      </c>
      <c r="BA96" s="142">
        <f t="shared" si="218"/>
        <v>0</v>
      </c>
      <c r="BB96" s="142">
        <f t="shared" si="218"/>
        <v>0</v>
      </c>
      <c r="BC96" s="142">
        <f t="shared" si="218"/>
        <v>0</v>
      </c>
      <c r="BD96" s="142">
        <f t="shared" si="218"/>
        <v>0</v>
      </c>
      <c r="BE96" s="142">
        <f t="shared" si="218"/>
        <v>0</v>
      </c>
      <c r="BF96" s="142">
        <f t="shared" si="218"/>
        <v>0</v>
      </c>
      <c r="BG96" s="142">
        <f t="shared" si="218"/>
        <v>0</v>
      </c>
      <c r="BH96" s="142">
        <f t="shared" si="218"/>
        <v>0</v>
      </c>
      <c r="BI96" s="142">
        <f t="shared" si="218"/>
        <v>0</v>
      </c>
      <c r="BJ96" s="142">
        <f t="shared" si="218"/>
        <v>0</v>
      </c>
      <c r="BK96" s="142">
        <f t="shared" si="218"/>
        <v>0</v>
      </c>
      <c r="BL96" s="142">
        <f t="shared" si="218"/>
        <v>0</v>
      </c>
      <c r="BM96" s="142">
        <f t="shared" si="218"/>
        <v>0</v>
      </c>
      <c r="BN96" s="142">
        <f t="shared" si="218"/>
        <v>0</v>
      </c>
      <c r="BO96" s="142">
        <f t="shared" si="218"/>
        <v>0</v>
      </c>
      <c r="BP96" s="142">
        <f t="shared" si="218"/>
        <v>0</v>
      </c>
      <c r="BQ96" s="142">
        <f t="shared" si="218"/>
        <v>0</v>
      </c>
      <c r="BR96" s="142">
        <f t="shared" si="218"/>
        <v>0</v>
      </c>
      <c r="BS96" s="142">
        <f t="shared" si="218"/>
        <v>0</v>
      </c>
      <c r="BT96" s="142">
        <f t="shared" si="219"/>
        <v>0</v>
      </c>
      <c r="BU96" s="142">
        <f t="shared" si="219"/>
        <v>0</v>
      </c>
      <c r="BV96" s="142">
        <f t="shared" si="219"/>
        <v>0</v>
      </c>
      <c r="BW96" s="142">
        <f t="shared" si="219"/>
        <v>0</v>
      </c>
      <c r="BX96" s="142">
        <f t="shared" si="219"/>
        <v>0</v>
      </c>
      <c r="BY96" s="142">
        <f t="shared" si="219"/>
        <v>0</v>
      </c>
      <c r="BZ96" s="142">
        <f t="shared" si="219"/>
        <v>0</v>
      </c>
      <c r="CA96" s="142">
        <f t="shared" si="219"/>
        <v>0</v>
      </c>
      <c r="CB96" s="142">
        <f t="shared" si="219"/>
        <v>0</v>
      </c>
      <c r="CC96" s="142">
        <f t="shared" si="219"/>
        <v>0</v>
      </c>
      <c r="CD96" s="142">
        <f t="shared" si="219"/>
        <v>0</v>
      </c>
      <c r="CE96" s="142">
        <f t="shared" si="219"/>
        <v>0</v>
      </c>
    </row>
    <row r="97" spans="1:83" x14ac:dyDescent="0.15">
      <c r="A97" s="292"/>
      <c r="B97" s="292"/>
      <c r="C97" s="140"/>
      <c r="D97" s="273">
        <v>47119</v>
      </c>
      <c r="E97" s="140" t="s">
        <v>80</v>
      </c>
      <c r="F97" s="31" t="s">
        <v>371</v>
      </c>
      <c r="G97" s="141"/>
      <c r="H97" s="23">
        <f t="shared" si="216"/>
        <v>0</v>
      </c>
      <c r="I97" s="142"/>
      <c r="J97" s="142" t="str">
        <f t="shared" si="217"/>
        <v/>
      </c>
      <c r="K97" s="142" t="str">
        <f t="shared" si="217"/>
        <v/>
      </c>
      <c r="L97" s="142" t="str">
        <f t="shared" si="217"/>
        <v/>
      </c>
      <c r="M97" s="142" t="str">
        <f t="shared" si="217"/>
        <v/>
      </c>
      <c r="N97" s="142" t="str">
        <f t="shared" si="217"/>
        <v/>
      </c>
      <c r="O97" s="142" t="str">
        <f t="shared" si="217"/>
        <v/>
      </c>
      <c r="P97" s="142" t="str">
        <f t="shared" si="217"/>
        <v/>
      </c>
      <c r="Q97" s="142" t="str">
        <f t="shared" si="217"/>
        <v/>
      </c>
      <c r="R97" s="142" t="str">
        <f t="shared" si="217"/>
        <v/>
      </c>
      <c r="S97" s="142" t="str">
        <f t="shared" si="217"/>
        <v/>
      </c>
      <c r="T97" s="142" t="str">
        <f t="shared" si="217"/>
        <v/>
      </c>
      <c r="U97" s="142" t="str">
        <f t="shared" si="217"/>
        <v/>
      </c>
      <c r="V97" s="142" t="str">
        <f t="shared" si="217"/>
        <v/>
      </c>
      <c r="W97" s="142" t="str">
        <f t="shared" si="217"/>
        <v/>
      </c>
      <c r="X97" s="142" t="str">
        <f t="shared" si="217"/>
        <v/>
      </c>
      <c r="Y97" s="142" t="str">
        <f t="shared" si="218"/>
        <v/>
      </c>
      <c r="Z97" s="142" t="str">
        <f t="shared" si="218"/>
        <v/>
      </c>
      <c r="AA97" s="142" t="str">
        <f t="shared" si="218"/>
        <v/>
      </c>
      <c r="AB97" s="142" t="str">
        <f t="shared" si="218"/>
        <v/>
      </c>
      <c r="AC97" s="142" t="str">
        <f t="shared" si="218"/>
        <v/>
      </c>
      <c r="AD97" s="142" t="str">
        <f t="shared" si="218"/>
        <v/>
      </c>
      <c r="AE97" s="142" t="str">
        <f t="shared" si="218"/>
        <v/>
      </c>
      <c r="AF97" s="142" t="str">
        <f t="shared" si="218"/>
        <v/>
      </c>
      <c r="AG97" s="142" t="str">
        <f t="shared" si="218"/>
        <v/>
      </c>
      <c r="AH97" s="142" t="str">
        <f t="shared" si="218"/>
        <v/>
      </c>
      <c r="AI97" s="142" t="str">
        <f t="shared" si="218"/>
        <v/>
      </c>
      <c r="AJ97" s="142" t="str">
        <f t="shared" si="218"/>
        <v/>
      </c>
      <c r="AK97" s="142" t="str">
        <f t="shared" si="218"/>
        <v/>
      </c>
      <c r="AL97" s="142" t="str">
        <f t="shared" si="218"/>
        <v/>
      </c>
      <c r="AM97" s="142" t="str">
        <f t="shared" si="218"/>
        <v/>
      </c>
      <c r="AN97" s="142" t="str">
        <f t="shared" si="218"/>
        <v/>
      </c>
      <c r="AO97" s="142" t="str">
        <f t="shared" si="218"/>
        <v/>
      </c>
      <c r="AP97" s="142" t="str">
        <f t="shared" si="218"/>
        <v/>
      </c>
      <c r="AQ97" s="142" t="str">
        <f t="shared" si="218"/>
        <v/>
      </c>
      <c r="AR97" s="142" t="str">
        <f t="shared" si="218"/>
        <v/>
      </c>
      <c r="AS97" s="142" t="str">
        <f t="shared" si="218"/>
        <v/>
      </c>
      <c r="AT97" s="142" t="str">
        <f t="shared" si="218"/>
        <v/>
      </c>
      <c r="AU97" s="142" t="str">
        <f t="shared" si="218"/>
        <v/>
      </c>
      <c r="AV97" s="142">
        <f t="shared" si="218"/>
        <v>0</v>
      </c>
      <c r="AW97" s="142">
        <f t="shared" si="218"/>
        <v>0</v>
      </c>
      <c r="AX97" s="142">
        <f t="shared" si="218"/>
        <v>0</v>
      </c>
      <c r="AY97" s="142">
        <f t="shared" si="218"/>
        <v>0</v>
      </c>
      <c r="AZ97" s="142">
        <f t="shared" si="218"/>
        <v>0</v>
      </c>
      <c r="BA97" s="142">
        <f t="shared" si="218"/>
        <v>0</v>
      </c>
      <c r="BB97" s="142">
        <f t="shared" si="218"/>
        <v>0</v>
      </c>
      <c r="BC97" s="142">
        <f t="shared" si="218"/>
        <v>0</v>
      </c>
      <c r="BD97" s="142">
        <f t="shared" si="218"/>
        <v>0</v>
      </c>
      <c r="BE97" s="142">
        <f t="shared" si="218"/>
        <v>0</v>
      </c>
      <c r="BF97" s="142">
        <f t="shared" si="218"/>
        <v>0</v>
      </c>
      <c r="BG97" s="142">
        <f t="shared" si="218"/>
        <v>0</v>
      </c>
      <c r="BH97" s="142">
        <f t="shared" si="218"/>
        <v>0</v>
      </c>
      <c r="BI97" s="142">
        <f t="shared" si="218"/>
        <v>0</v>
      </c>
      <c r="BJ97" s="142">
        <f t="shared" si="218"/>
        <v>0</v>
      </c>
      <c r="BK97" s="142">
        <f t="shared" si="218"/>
        <v>0</v>
      </c>
      <c r="BL97" s="142">
        <f t="shared" si="218"/>
        <v>0</v>
      </c>
      <c r="BM97" s="142">
        <f t="shared" si="218"/>
        <v>0</v>
      </c>
      <c r="BN97" s="142">
        <f t="shared" si="218"/>
        <v>0</v>
      </c>
      <c r="BO97" s="142">
        <f t="shared" si="218"/>
        <v>0</v>
      </c>
      <c r="BP97" s="142">
        <f t="shared" si="218"/>
        <v>0</v>
      </c>
      <c r="BQ97" s="142">
        <f t="shared" si="218"/>
        <v>0</v>
      </c>
      <c r="BR97" s="142">
        <f t="shared" si="218"/>
        <v>0</v>
      </c>
      <c r="BS97" s="142">
        <f t="shared" si="218"/>
        <v>0</v>
      </c>
      <c r="BT97" s="142">
        <f t="shared" si="219"/>
        <v>0</v>
      </c>
      <c r="BU97" s="142">
        <f t="shared" si="219"/>
        <v>0</v>
      </c>
      <c r="BV97" s="142">
        <f t="shared" si="219"/>
        <v>0</v>
      </c>
      <c r="BW97" s="142">
        <f t="shared" si="219"/>
        <v>0</v>
      </c>
      <c r="BX97" s="142">
        <f t="shared" si="219"/>
        <v>0</v>
      </c>
      <c r="BY97" s="142">
        <f t="shared" si="219"/>
        <v>0</v>
      </c>
      <c r="BZ97" s="142">
        <f t="shared" si="219"/>
        <v>0</v>
      </c>
      <c r="CA97" s="142">
        <f t="shared" si="219"/>
        <v>0</v>
      </c>
      <c r="CB97" s="142">
        <f t="shared" si="219"/>
        <v>0</v>
      </c>
      <c r="CC97" s="142">
        <f t="shared" si="219"/>
        <v>0</v>
      </c>
      <c r="CD97" s="142">
        <f t="shared" si="219"/>
        <v>0</v>
      </c>
      <c r="CE97" s="142">
        <f t="shared" si="219"/>
        <v>0</v>
      </c>
    </row>
    <row r="98" spans="1:83" x14ac:dyDescent="0.15">
      <c r="A98" s="149" t="s">
        <v>443</v>
      </c>
      <c r="B98" s="149" t="s">
        <v>444</v>
      </c>
      <c r="C98" s="140" t="s">
        <v>433</v>
      </c>
      <c r="D98" s="31" t="s">
        <v>370</v>
      </c>
      <c r="E98" s="140" t="s">
        <v>80</v>
      </c>
      <c r="F98" s="31" t="s">
        <v>371</v>
      </c>
      <c r="G98" s="141">
        <f>10417*12</f>
        <v>125004</v>
      </c>
      <c r="H98" s="23">
        <f t="shared" si="184"/>
        <v>146879.70000000001</v>
      </c>
      <c r="I98" s="142">
        <f t="shared" ref="I98:N98" si="220">$H98/12</f>
        <v>12239.975</v>
      </c>
      <c r="J98" s="142">
        <f t="shared" si="220"/>
        <v>12239.975</v>
      </c>
      <c r="K98" s="142">
        <f t="shared" si="220"/>
        <v>12239.975</v>
      </c>
      <c r="L98" s="142">
        <f t="shared" si="220"/>
        <v>12239.975</v>
      </c>
      <c r="M98" s="142">
        <f t="shared" si="220"/>
        <v>12239.975</v>
      </c>
      <c r="N98" s="142">
        <f t="shared" si="220"/>
        <v>12239.975</v>
      </c>
      <c r="O98" s="142">
        <f t="shared" ref="O98:Z98" si="221">$N98*$O$1</f>
        <v>12239.975</v>
      </c>
      <c r="P98" s="142">
        <f t="shared" si="221"/>
        <v>12239.975</v>
      </c>
      <c r="Q98" s="142">
        <f t="shared" si="221"/>
        <v>12239.975</v>
      </c>
      <c r="R98" s="142">
        <f t="shared" si="221"/>
        <v>12239.975</v>
      </c>
      <c r="S98" s="142">
        <f t="shared" si="221"/>
        <v>12239.975</v>
      </c>
      <c r="T98" s="142">
        <f t="shared" si="221"/>
        <v>12239.975</v>
      </c>
      <c r="U98" s="142">
        <f t="shared" si="221"/>
        <v>12239.975</v>
      </c>
      <c r="V98" s="142">
        <f t="shared" si="221"/>
        <v>12239.975</v>
      </c>
      <c r="W98" s="142">
        <f t="shared" si="221"/>
        <v>12239.975</v>
      </c>
      <c r="X98" s="142">
        <f t="shared" si="221"/>
        <v>12239.975</v>
      </c>
      <c r="Y98" s="142">
        <f t="shared" si="221"/>
        <v>12239.975</v>
      </c>
      <c r="Z98" s="142">
        <f t="shared" si="221"/>
        <v>12239.975</v>
      </c>
      <c r="AA98" s="142">
        <f t="shared" ref="AA98:AL98" si="222">$Z98*$AA$1</f>
        <v>12851.973750000001</v>
      </c>
      <c r="AB98" s="142">
        <f t="shared" si="222"/>
        <v>12851.973750000001</v>
      </c>
      <c r="AC98" s="142">
        <f t="shared" si="222"/>
        <v>12851.973750000001</v>
      </c>
      <c r="AD98" s="142">
        <f t="shared" si="222"/>
        <v>12851.973750000001</v>
      </c>
      <c r="AE98" s="142">
        <f t="shared" si="222"/>
        <v>12851.973750000001</v>
      </c>
      <c r="AF98" s="142">
        <f t="shared" si="222"/>
        <v>12851.973750000001</v>
      </c>
      <c r="AG98" s="142">
        <f t="shared" si="222"/>
        <v>12851.973750000001</v>
      </c>
      <c r="AH98" s="142">
        <f t="shared" si="222"/>
        <v>12851.973750000001</v>
      </c>
      <c r="AI98" s="142">
        <f t="shared" si="222"/>
        <v>12851.973750000001</v>
      </c>
      <c r="AJ98" s="142">
        <f t="shared" si="222"/>
        <v>12851.973750000001</v>
      </c>
      <c r="AK98" s="142">
        <f t="shared" si="222"/>
        <v>12851.973750000001</v>
      </c>
      <c r="AL98" s="142">
        <f t="shared" si="222"/>
        <v>12851.973750000001</v>
      </c>
      <c r="AM98" s="142">
        <f t="shared" ref="AM98:AX98" si="223">$AL98*$AM$1</f>
        <v>13494.572437500001</v>
      </c>
      <c r="AN98" s="142">
        <f t="shared" si="223"/>
        <v>13494.572437500001</v>
      </c>
      <c r="AO98" s="142">
        <f t="shared" si="223"/>
        <v>13494.572437500001</v>
      </c>
      <c r="AP98" s="142">
        <f t="shared" si="223"/>
        <v>13494.572437500001</v>
      </c>
      <c r="AQ98" s="142">
        <f t="shared" si="223"/>
        <v>13494.572437500001</v>
      </c>
      <c r="AR98" s="142">
        <f t="shared" si="223"/>
        <v>13494.572437500001</v>
      </c>
      <c r="AS98" s="142">
        <f t="shared" si="223"/>
        <v>13494.572437500001</v>
      </c>
      <c r="AT98" s="142">
        <f t="shared" si="223"/>
        <v>13494.572437500001</v>
      </c>
      <c r="AU98" s="142">
        <f t="shared" si="223"/>
        <v>13494.572437500001</v>
      </c>
      <c r="AV98" s="142">
        <f t="shared" si="223"/>
        <v>13494.572437500001</v>
      </c>
      <c r="AW98" s="142">
        <f t="shared" si="223"/>
        <v>13494.572437500001</v>
      </c>
      <c r="AX98" s="142">
        <f t="shared" si="223"/>
        <v>13494.572437500001</v>
      </c>
      <c r="AY98" s="142">
        <f t="shared" ref="AY98:BJ98" si="224">$AX98*$AY$1</f>
        <v>14169.301059375002</v>
      </c>
      <c r="AZ98" s="142">
        <f t="shared" si="224"/>
        <v>14169.301059375002</v>
      </c>
      <c r="BA98" s="142">
        <f t="shared" si="224"/>
        <v>14169.301059375002</v>
      </c>
      <c r="BB98" s="142">
        <f t="shared" si="224"/>
        <v>14169.301059375002</v>
      </c>
      <c r="BC98" s="142">
        <f t="shared" si="224"/>
        <v>14169.301059375002</v>
      </c>
      <c r="BD98" s="142">
        <f t="shared" si="224"/>
        <v>14169.301059375002</v>
      </c>
      <c r="BE98" s="142">
        <f t="shared" si="224"/>
        <v>14169.301059375002</v>
      </c>
      <c r="BF98" s="142">
        <f t="shared" si="224"/>
        <v>14169.301059375002</v>
      </c>
      <c r="BG98" s="142">
        <f t="shared" si="224"/>
        <v>14169.301059375002</v>
      </c>
      <c r="BH98" s="142">
        <f t="shared" si="224"/>
        <v>14169.301059375002</v>
      </c>
      <c r="BI98" s="142">
        <f t="shared" si="224"/>
        <v>14169.301059375002</v>
      </c>
      <c r="BJ98" s="142">
        <f t="shared" si="224"/>
        <v>14169.301059375002</v>
      </c>
      <c r="BK98" s="142">
        <f t="shared" ref="BK98:CE98" si="225">$BJ98*$BK$1</f>
        <v>14877.766112343754</v>
      </c>
      <c r="BL98" s="142">
        <f t="shared" si="225"/>
        <v>14877.766112343754</v>
      </c>
      <c r="BM98" s="142">
        <f t="shared" si="225"/>
        <v>14877.766112343754</v>
      </c>
      <c r="BN98" s="142">
        <f t="shared" si="225"/>
        <v>14877.766112343754</v>
      </c>
      <c r="BO98" s="142">
        <f t="shared" si="225"/>
        <v>14877.766112343754</v>
      </c>
      <c r="BP98" s="142">
        <f t="shared" si="225"/>
        <v>14877.766112343754</v>
      </c>
      <c r="BQ98" s="142">
        <f t="shared" si="225"/>
        <v>14877.766112343754</v>
      </c>
      <c r="BR98" s="142">
        <f t="shared" si="225"/>
        <v>14877.766112343754</v>
      </c>
      <c r="BS98" s="142">
        <f t="shared" si="225"/>
        <v>14877.766112343754</v>
      </c>
      <c r="BT98" s="142">
        <f t="shared" si="225"/>
        <v>14877.766112343754</v>
      </c>
      <c r="BU98" s="142">
        <f t="shared" si="225"/>
        <v>14877.766112343754</v>
      </c>
      <c r="BV98" s="142">
        <f t="shared" si="225"/>
        <v>14877.766112343754</v>
      </c>
      <c r="BW98" s="142">
        <f t="shared" si="225"/>
        <v>14877.766112343754</v>
      </c>
      <c r="BX98" s="142">
        <f t="shared" si="225"/>
        <v>14877.766112343754</v>
      </c>
      <c r="BY98" s="142">
        <f t="shared" si="225"/>
        <v>14877.766112343754</v>
      </c>
      <c r="BZ98" s="142">
        <f t="shared" si="225"/>
        <v>14877.766112343754</v>
      </c>
      <c r="CA98" s="142">
        <f t="shared" si="225"/>
        <v>14877.766112343754</v>
      </c>
      <c r="CB98" s="142">
        <f t="shared" si="225"/>
        <v>14877.766112343754</v>
      </c>
      <c r="CC98" s="142">
        <f t="shared" si="225"/>
        <v>14877.766112343754</v>
      </c>
      <c r="CD98" s="142">
        <f t="shared" si="225"/>
        <v>14877.766112343754</v>
      </c>
      <c r="CE98" s="142">
        <f t="shared" si="225"/>
        <v>14877.766112343754</v>
      </c>
    </row>
    <row r="99" spans="1:83" x14ac:dyDescent="0.15">
      <c r="A99" s="149"/>
      <c r="B99" s="149"/>
      <c r="C99" s="140" t="s">
        <v>433</v>
      </c>
      <c r="D99" s="273">
        <v>46539</v>
      </c>
      <c r="E99" s="140" t="s">
        <v>80</v>
      </c>
      <c r="F99" s="31" t="s">
        <v>371</v>
      </c>
      <c r="G99" s="141">
        <f t="shared" ref="G99:G103" si="226">10417*12</f>
        <v>125004</v>
      </c>
      <c r="H99" s="23">
        <f t="shared" ref="H99:H108" si="227">G99*(1+$H$3)</f>
        <v>146879.70000000001</v>
      </c>
      <c r="I99" s="142" t="str">
        <f t="shared" ref="I99:X110" si="228">IF($D99&lt;I$7,$H99/12*$O$1^DATEDIF(DATE(2025, 4,1),I$7,"y"),"")</f>
        <v/>
      </c>
      <c r="J99" s="142" t="str">
        <f t="shared" si="228"/>
        <v/>
      </c>
      <c r="K99" s="142" t="str">
        <f t="shared" si="228"/>
        <v/>
      </c>
      <c r="L99" s="142" t="str">
        <f t="shared" si="228"/>
        <v/>
      </c>
      <c r="M99" s="142" t="str">
        <f t="shared" si="228"/>
        <v/>
      </c>
      <c r="N99" s="142" t="str">
        <f t="shared" si="228"/>
        <v/>
      </c>
      <c r="O99" s="142" t="str">
        <f t="shared" si="228"/>
        <v/>
      </c>
      <c r="P99" s="142" t="str">
        <f t="shared" si="228"/>
        <v/>
      </c>
      <c r="Q99" s="142" t="str">
        <f t="shared" si="228"/>
        <v/>
      </c>
      <c r="R99" s="142" t="str">
        <f t="shared" si="228"/>
        <v/>
      </c>
      <c r="S99" s="142" t="str">
        <f t="shared" si="228"/>
        <v/>
      </c>
      <c r="T99" s="142" t="str">
        <f t="shared" si="228"/>
        <v/>
      </c>
      <c r="U99" s="142" t="str">
        <f t="shared" si="228"/>
        <v/>
      </c>
      <c r="V99" s="142" t="str">
        <f t="shared" si="228"/>
        <v/>
      </c>
      <c r="W99" s="142" t="str">
        <f t="shared" si="228"/>
        <v/>
      </c>
      <c r="X99" s="142" t="str">
        <f t="shared" si="228"/>
        <v/>
      </c>
      <c r="Y99" s="142" t="str">
        <f t="shared" ref="Y99:CE102" si="229">IF($D99&lt;Y$7,$H99/12*$O$1^DATEDIF(DATE(2025, 4,1),Y$7,"y"),"")</f>
        <v/>
      </c>
      <c r="Z99" s="142" t="str">
        <f t="shared" si="229"/>
        <v/>
      </c>
      <c r="AA99" s="142" t="str">
        <f t="shared" si="229"/>
        <v/>
      </c>
      <c r="AB99" s="142" t="str">
        <f t="shared" si="229"/>
        <v/>
      </c>
      <c r="AC99" s="142">
        <f t="shared" si="229"/>
        <v>12239.975</v>
      </c>
      <c r="AD99" s="142">
        <f t="shared" si="229"/>
        <v>12239.975</v>
      </c>
      <c r="AE99" s="142">
        <f t="shared" si="229"/>
        <v>12239.975</v>
      </c>
      <c r="AF99" s="142">
        <f t="shared" si="229"/>
        <v>12239.975</v>
      </c>
      <c r="AG99" s="142">
        <f t="shared" si="229"/>
        <v>12239.975</v>
      </c>
      <c r="AH99" s="142">
        <f t="shared" si="229"/>
        <v>12239.975</v>
      </c>
      <c r="AI99" s="142">
        <f t="shared" si="229"/>
        <v>12239.975</v>
      </c>
      <c r="AJ99" s="142">
        <f t="shared" si="229"/>
        <v>12239.975</v>
      </c>
      <c r="AK99" s="142">
        <f t="shared" si="229"/>
        <v>12239.975</v>
      </c>
      <c r="AL99" s="142">
        <f t="shared" si="229"/>
        <v>12239.975</v>
      </c>
      <c r="AM99" s="142">
        <f t="shared" si="229"/>
        <v>12239.975</v>
      </c>
      <c r="AN99" s="142">
        <f t="shared" si="229"/>
        <v>12239.975</v>
      </c>
      <c r="AO99" s="142">
        <f t="shared" si="229"/>
        <v>12239.975</v>
      </c>
      <c r="AP99" s="142">
        <f t="shared" si="229"/>
        <v>12239.975</v>
      </c>
      <c r="AQ99" s="142">
        <f t="shared" si="229"/>
        <v>12239.975</v>
      </c>
      <c r="AR99" s="142">
        <f t="shared" si="229"/>
        <v>12239.975</v>
      </c>
      <c r="AS99" s="142">
        <f t="shared" si="229"/>
        <v>12239.975</v>
      </c>
      <c r="AT99" s="142">
        <f t="shared" si="229"/>
        <v>12239.975</v>
      </c>
      <c r="AU99" s="142">
        <f t="shared" si="229"/>
        <v>12239.975</v>
      </c>
      <c r="AV99" s="142">
        <f t="shared" si="229"/>
        <v>12239.975</v>
      </c>
      <c r="AW99" s="142">
        <f t="shared" si="229"/>
        <v>12239.975</v>
      </c>
      <c r="AX99" s="142">
        <f t="shared" si="229"/>
        <v>12239.975</v>
      </c>
      <c r="AY99" s="142">
        <f t="shared" si="229"/>
        <v>12239.975</v>
      </c>
      <c r="AZ99" s="142">
        <f t="shared" si="229"/>
        <v>12239.975</v>
      </c>
      <c r="BA99" s="142">
        <f t="shared" si="229"/>
        <v>12239.975</v>
      </c>
      <c r="BB99" s="142">
        <f t="shared" si="229"/>
        <v>12239.975</v>
      </c>
      <c r="BC99" s="142">
        <f t="shared" si="229"/>
        <v>12239.975</v>
      </c>
      <c r="BD99" s="142">
        <f t="shared" si="229"/>
        <v>12239.975</v>
      </c>
      <c r="BE99" s="142">
        <f t="shared" si="229"/>
        <v>12239.975</v>
      </c>
      <c r="BF99" s="142">
        <f t="shared" si="229"/>
        <v>12239.975</v>
      </c>
      <c r="BG99" s="142">
        <f t="shared" si="229"/>
        <v>12239.975</v>
      </c>
      <c r="BH99" s="142">
        <f t="shared" si="229"/>
        <v>12239.975</v>
      </c>
      <c r="BI99" s="142">
        <f t="shared" si="229"/>
        <v>12239.975</v>
      </c>
      <c r="BJ99" s="142">
        <f t="shared" si="229"/>
        <v>12239.975</v>
      </c>
      <c r="BK99" s="142">
        <f t="shared" si="229"/>
        <v>12239.975</v>
      </c>
      <c r="BL99" s="142">
        <f t="shared" si="229"/>
        <v>12239.975</v>
      </c>
      <c r="BM99" s="142">
        <f t="shared" si="229"/>
        <v>12239.975</v>
      </c>
      <c r="BN99" s="142">
        <f t="shared" si="229"/>
        <v>12239.975</v>
      </c>
      <c r="BO99" s="142">
        <f t="shared" si="229"/>
        <v>12239.975</v>
      </c>
      <c r="BP99" s="142">
        <f t="shared" si="229"/>
        <v>12239.975</v>
      </c>
      <c r="BQ99" s="142">
        <f t="shared" si="229"/>
        <v>12239.975</v>
      </c>
      <c r="BR99" s="142">
        <f t="shared" si="229"/>
        <v>12239.975</v>
      </c>
      <c r="BS99" s="142">
        <f t="shared" si="229"/>
        <v>12239.975</v>
      </c>
      <c r="BT99" s="142">
        <f t="shared" si="229"/>
        <v>12239.975</v>
      </c>
      <c r="BU99" s="142">
        <f t="shared" si="229"/>
        <v>12239.975</v>
      </c>
      <c r="BV99" s="142">
        <f t="shared" si="229"/>
        <v>12239.975</v>
      </c>
      <c r="BW99" s="142">
        <f t="shared" si="229"/>
        <v>12239.975</v>
      </c>
      <c r="BX99" s="142">
        <f t="shared" si="229"/>
        <v>12239.975</v>
      </c>
      <c r="BY99" s="142">
        <f t="shared" si="229"/>
        <v>12239.975</v>
      </c>
      <c r="BZ99" s="142">
        <f t="shared" si="229"/>
        <v>12239.975</v>
      </c>
      <c r="CA99" s="142">
        <f t="shared" si="229"/>
        <v>12239.975</v>
      </c>
      <c r="CB99" s="142">
        <f t="shared" si="229"/>
        <v>12239.975</v>
      </c>
      <c r="CC99" s="142">
        <f t="shared" si="229"/>
        <v>12239.975</v>
      </c>
      <c r="CD99" s="142">
        <f t="shared" si="229"/>
        <v>12239.975</v>
      </c>
      <c r="CE99" s="142">
        <f t="shared" si="229"/>
        <v>12239.975</v>
      </c>
    </row>
    <row r="100" spans="1:83" x14ac:dyDescent="0.15">
      <c r="A100" s="149"/>
      <c r="B100" s="149"/>
      <c r="C100" s="140" t="s">
        <v>433</v>
      </c>
      <c r="D100" s="273">
        <v>46935</v>
      </c>
      <c r="E100" s="140" t="s">
        <v>80</v>
      </c>
      <c r="F100" s="31" t="s">
        <v>371</v>
      </c>
      <c r="G100" s="141">
        <f t="shared" si="226"/>
        <v>125004</v>
      </c>
      <c r="H100" s="23">
        <f t="shared" si="227"/>
        <v>146879.70000000001</v>
      </c>
      <c r="I100" s="142" t="str">
        <f t="shared" si="228"/>
        <v/>
      </c>
      <c r="J100" s="142" t="str">
        <f t="shared" si="228"/>
        <v/>
      </c>
      <c r="K100" s="142" t="str">
        <f t="shared" si="228"/>
        <v/>
      </c>
      <c r="L100" s="142" t="str">
        <f t="shared" si="228"/>
        <v/>
      </c>
      <c r="M100" s="142" t="str">
        <f t="shared" si="228"/>
        <v/>
      </c>
      <c r="N100" s="142" t="str">
        <f t="shared" si="228"/>
        <v/>
      </c>
      <c r="O100" s="142" t="str">
        <f t="shared" si="228"/>
        <v/>
      </c>
      <c r="P100" s="142" t="str">
        <f t="shared" ref="P100:CA103" si="230">IF($D100&lt;P$7,$H100/12*$O$1^DATEDIF(DATE(2025, 4,1),P$7,"y"),"")</f>
        <v/>
      </c>
      <c r="Q100" s="142" t="str">
        <f t="shared" si="230"/>
        <v/>
      </c>
      <c r="R100" s="142" t="str">
        <f t="shared" si="230"/>
        <v/>
      </c>
      <c r="S100" s="142" t="str">
        <f t="shared" si="230"/>
        <v/>
      </c>
      <c r="T100" s="142" t="str">
        <f t="shared" si="230"/>
        <v/>
      </c>
      <c r="U100" s="142" t="str">
        <f t="shared" si="230"/>
        <v/>
      </c>
      <c r="V100" s="142" t="str">
        <f t="shared" si="230"/>
        <v/>
      </c>
      <c r="W100" s="142" t="str">
        <f t="shared" si="230"/>
        <v/>
      </c>
      <c r="X100" s="142" t="str">
        <f t="shared" si="230"/>
        <v/>
      </c>
      <c r="Y100" s="142" t="str">
        <f t="shared" si="230"/>
        <v/>
      </c>
      <c r="Z100" s="142" t="str">
        <f t="shared" si="230"/>
        <v/>
      </c>
      <c r="AA100" s="142" t="str">
        <f t="shared" si="230"/>
        <v/>
      </c>
      <c r="AB100" s="142" t="str">
        <f t="shared" si="230"/>
        <v/>
      </c>
      <c r="AC100" s="142" t="str">
        <f t="shared" si="230"/>
        <v/>
      </c>
      <c r="AD100" s="142" t="str">
        <f t="shared" si="230"/>
        <v/>
      </c>
      <c r="AE100" s="142" t="str">
        <f t="shared" si="230"/>
        <v/>
      </c>
      <c r="AF100" s="142" t="str">
        <f t="shared" si="230"/>
        <v/>
      </c>
      <c r="AG100" s="142" t="str">
        <f t="shared" si="230"/>
        <v/>
      </c>
      <c r="AH100" s="142" t="str">
        <f t="shared" si="230"/>
        <v/>
      </c>
      <c r="AI100" s="142" t="str">
        <f t="shared" si="230"/>
        <v/>
      </c>
      <c r="AJ100" s="142" t="str">
        <f t="shared" si="230"/>
        <v/>
      </c>
      <c r="AK100" s="142" t="str">
        <f t="shared" si="230"/>
        <v/>
      </c>
      <c r="AL100" s="142" t="str">
        <f t="shared" si="230"/>
        <v/>
      </c>
      <c r="AM100" s="142" t="str">
        <f t="shared" si="230"/>
        <v/>
      </c>
      <c r="AN100" s="142" t="str">
        <f t="shared" si="230"/>
        <v/>
      </c>
      <c r="AO100" s="142" t="str">
        <f t="shared" si="230"/>
        <v/>
      </c>
      <c r="AP100" s="142">
        <f t="shared" si="230"/>
        <v>12239.975</v>
      </c>
      <c r="AQ100" s="142">
        <f t="shared" si="230"/>
        <v>12239.975</v>
      </c>
      <c r="AR100" s="142">
        <f t="shared" si="230"/>
        <v>12239.975</v>
      </c>
      <c r="AS100" s="142">
        <f t="shared" si="230"/>
        <v>12239.975</v>
      </c>
      <c r="AT100" s="142">
        <f t="shared" si="230"/>
        <v>12239.975</v>
      </c>
      <c r="AU100" s="142">
        <f t="shared" si="230"/>
        <v>12239.975</v>
      </c>
      <c r="AV100" s="142">
        <f t="shared" si="230"/>
        <v>12239.975</v>
      </c>
      <c r="AW100" s="142">
        <f t="shared" si="230"/>
        <v>12239.975</v>
      </c>
      <c r="AX100" s="142">
        <f t="shared" si="230"/>
        <v>12239.975</v>
      </c>
      <c r="AY100" s="142">
        <f t="shared" si="230"/>
        <v>12239.975</v>
      </c>
      <c r="AZ100" s="142">
        <f t="shared" si="230"/>
        <v>12239.975</v>
      </c>
      <c r="BA100" s="142">
        <f t="shared" si="230"/>
        <v>12239.975</v>
      </c>
      <c r="BB100" s="142">
        <f t="shared" si="230"/>
        <v>12239.975</v>
      </c>
      <c r="BC100" s="142">
        <f t="shared" si="230"/>
        <v>12239.975</v>
      </c>
      <c r="BD100" s="142">
        <f t="shared" si="230"/>
        <v>12239.975</v>
      </c>
      <c r="BE100" s="142">
        <f t="shared" si="230"/>
        <v>12239.975</v>
      </c>
      <c r="BF100" s="142">
        <f t="shared" si="230"/>
        <v>12239.975</v>
      </c>
      <c r="BG100" s="142">
        <f t="shared" si="230"/>
        <v>12239.975</v>
      </c>
      <c r="BH100" s="142">
        <f t="shared" si="230"/>
        <v>12239.975</v>
      </c>
      <c r="BI100" s="142">
        <f t="shared" si="230"/>
        <v>12239.975</v>
      </c>
      <c r="BJ100" s="142">
        <f t="shared" si="230"/>
        <v>12239.975</v>
      </c>
      <c r="BK100" s="142">
        <f t="shared" si="230"/>
        <v>12239.975</v>
      </c>
      <c r="BL100" s="142">
        <f t="shared" si="230"/>
        <v>12239.975</v>
      </c>
      <c r="BM100" s="142">
        <f t="shared" si="230"/>
        <v>12239.975</v>
      </c>
      <c r="BN100" s="142">
        <f t="shared" si="230"/>
        <v>12239.975</v>
      </c>
      <c r="BO100" s="142">
        <f t="shared" si="230"/>
        <v>12239.975</v>
      </c>
      <c r="BP100" s="142">
        <f t="shared" si="230"/>
        <v>12239.975</v>
      </c>
      <c r="BQ100" s="142">
        <f t="shared" si="230"/>
        <v>12239.975</v>
      </c>
      <c r="BR100" s="142">
        <f t="shared" si="230"/>
        <v>12239.975</v>
      </c>
      <c r="BS100" s="142">
        <f t="shared" si="230"/>
        <v>12239.975</v>
      </c>
      <c r="BT100" s="142">
        <f t="shared" si="230"/>
        <v>12239.975</v>
      </c>
      <c r="BU100" s="142">
        <f t="shared" si="230"/>
        <v>12239.975</v>
      </c>
      <c r="BV100" s="142">
        <f t="shared" si="230"/>
        <v>12239.975</v>
      </c>
      <c r="BW100" s="142">
        <f t="shared" si="230"/>
        <v>12239.975</v>
      </c>
      <c r="BX100" s="142">
        <f t="shared" si="230"/>
        <v>12239.975</v>
      </c>
      <c r="BY100" s="142">
        <f t="shared" si="230"/>
        <v>12239.975</v>
      </c>
      <c r="BZ100" s="142">
        <f t="shared" si="230"/>
        <v>12239.975</v>
      </c>
      <c r="CA100" s="142">
        <f t="shared" si="230"/>
        <v>12239.975</v>
      </c>
      <c r="CB100" s="142">
        <f t="shared" si="229"/>
        <v>12239.975</v>
      </c>
      <c r="CC100" s="142">
        <f t="shared" si="229"/>
        <v>12239.975</v>
      </c>
      <c r="CD100" s="142">
        <f t="shared" si="229"/>
        <v>12239.975</v>
      </c>
      <c r="CE100" s="142">
        <f t="shared" si="229"/>
        <v>12239.975</v>
      </c>
    </row>
    <row r="101" spans="1:83" x14ac:dyDescent="0.15">
      <c r="A101" s="149"/>
      <c r="B101" s="149"/>
      <c r="C101" s="140" t="s">
        <v>433</v>
      </c>
      <c r="D101" s="273">
        <v>46753</v>
      </c>
      <c r="E101" s="140" t="s">
        <v>80</v>
      </c>
      <c r="F101" s="31" t="s">
        <v>371</v>
      </c>
      <c r="G101" s="141">
        <f t="shared" si="226"/>
        <v>125004</v>
      </c>
      <c r="H101" s="23">
        <f t="shared" si="227"/>
        <v>146879.70000000001</v>
      </c>
      <c r="I101" s="142" t="str">
        <f t="shared" si="228"/>
        <v/>
      </c>
      <c r="J101" s="142" t="str">
        <f t="shared" si="228"/>
        <v/>
      </c>
      <c r="K101" s="142" t="str">
        <f t="shared" si="228"/>
        <v/>
      </c>
      <c r="L101" s="142" t="str">
        <f t="shared" si="228"/>
        <v/>
      </c>
      <c r="M101" s="142" t="str">
        <f t="shared" si="228"/>
        <v/>
      </c>
      <c r="N101" s="142" t="str">
        <f t="shared" si="228"/>
        <v/>
      </c>
      <c r="O101" s="142" t="str">
        <f t="shared" si="228"/>
        <v/>
      </c>
      <c r="P101" s="142" t="str">
        <f t="shared" si="230"/>
        <v/>
      </c>
      <c r="Q101" s="142" t="str">
        <f t="shared" si="230"/>
        <v/>
      </c>
      <c r="R101" s="142" t="str">
        <f t="shared" si="230"/>
        <v/>
      </c>
      <c r="S101" s="142" t="str">
        <f t="shared" si="230"/>
        <v/>
      </c>
      <c r="T101" s="142" t="str">
        <f t="shared" si="230"/>
        <v/>
      </c>
      <c r="U101" s="142" t="str">
        <f t="shared" si="230"/>
        <v/>
      </c>
      <c r="V101" s="142" t="str">
        <f t="shared" si="230"/>
        <v/>
      </c>
      <c r="W101" s="142" t="str">
        <f t="shared" si="230"/>
        <v/>
      </c>
      <c r="X101" s="142" t="str">
        <f t="shared" si="230"/>
        <v/>
      </c>
      <c r="Y101" s="142" t="str">
        <f t="shared" si="230"/>
        <v/>
      </c>
      <c r="Z101" s="142" t="str">
        <f t="shared" si="230"/>
        <v/>
      </c>
      <c r="AA101" s="142" t="str">
        <f t="shared" si="230"/>
        <v/>
      </c>
      <c r="AB101" s="142" t="str">
        <f t="shared" si="230"/>
        <v/>
      </c>
      <c r="AC101" s="142" t="str">
        <f t="shared" si="230"/>
        <v/>
      </c>
      <c r="AD101" s="142" t="str">
        <f t="shared" si="230"/>
        <v/>
      </c>
      <c r="AE101" s="142" t="str">
        <f t="shared" si="230"/>
        <v/>
      </c>
      <c r="AF101" s="142" t="str">
        <f t="shared" si="230"/>
        <v/>
      </c>
      <c r="AG101" s="142" t="str">
        <f t="shared" si="230"/>
        <v/>
      </c>
      <c r="AH101" s="142" t="str">
        <f t="shared" si="230"/>
        <v/>
      </c>
      <c r="AI101" s="142" t="str">
        <f t="shared" si="230"/>
        <v/>
      </c>
      <c r="AJ101" s="142">
        <f t="shared" si="230"/>
        <v>12239.975</v>
      </c>
      <c r="AK101" s="142">
        <f t="shared" si="230"/>
        <v>12239.975</v>
      </c>
      <c r="AL101" s="142">
        <f t="shared" si="230"/>
        <v>12239.975</v>
      </c>
      <c r="AM101" s="142">
        <f t="shared" si="230"/>
        <v>12239.975</v>
      </c>
      <c r="AN101" s="142">
        <f t="shared" si="230"/>
        <v>12239.975</v>
      </c>
      <c r="AO101" s="142">
        <f t="shared" si="230"/>
        <v>12239.975</v>
      </c>
      <c r="AP101" s="142">
        <f t="shared" si="230"/>
        <v>12239.975</v>
      </c>
      <c r="AQ101" s="142">
        <f t="shared" si="230"/>
        <v>12239.975</v>
      </c>
      <c r="AR101" s="142">
        <f t="shared" si="230"/>
        <v>12239.975</v>
      </c>
      <c r="AS101" s="142">
        <f t="shared" si="230"/>
        <v>12239.975</v>
      </c>
      <c r="AT101" s="142">
        <f t="shared" si="230"/>
        <v>12239.975</v>
      </c>
      <c r="AU101" s="142">
        <f t="shared" si="230"/>
        <v>12239.975</v>
      </c>
      <c r="AV101" s="142">
        <f t="shared" si="230"/>
        <v>12239.975</v>
      </c>
      <c r="AW101" s="142">
        <f t="shared" si="230"/>
        <v>12239.975</v>
      </c>
      <c r="AX101" s="142">
        <f t="shared" si="230"/>
        <v>12239.975</v>
      </c>
      <c r="AY101" s="142">
        <f t="shared" si="230"/>
        <v>12239.975</v>
      </c>
      <c r="AZ101" s="142">
        <f t="shared" si="230"/>
        <v>12239.975</v>
      </c>
      <c r="BA101" s="142">
        <f t="shared" si="230"/>
        <v>12239.975</v>
      </c>
      <c r="BB101" s="142">
        <f t="shared" si="230"/>
        <v>12239.975</v>
      </c>
      <c r="BC101" s="142">
        <f t="shared" si="230"/>
        <v>12239.975</v>
      </c>
      <c r="BD101" s="142">
        <f t="shared" si="230"/>
        <v>12239.975</v>
      </c>
      <c r="BE101" s="142">
        <f t="shared" si="230"/>
        <v>12239.975</v>
      </c>
      <c r="BF101" s="142">
        <f t="shared" si="230"/>
        <v>12239.975</v>
      </c>
      <c r="BG101" s="142">
        <f t="shared" si="230"/>
        <v>12239.975</v>
      </c>
      <c r="BH101" s="142">
        <f t="shared" si="230"/>
        <v>12239.975</v>
      </c>
      <c r="BI101" s="142">
        <f t="shared" si="230"/>
        <v>12239.975</v>
      </c>
      <c r="BJ101" s="142">
        <f t="shared" si="230"/>
        <v>12239.975</v>
      </c>
      <c r="BK101" s="142">
        <f t="shared" si="230"/>
        <v>12239.975</v>
      </c>
      <c r="BL101" s="142">
        <f t="shared" si="230"/>
        <v>12239.975</v>
      </c>
      <c r="BM101" s="142">
        <f t="shared" si="230"/>
        <v>12239.975</v>
      </c>
      <c r="BN101" s="142">
        <f t="shared" si="230"/>
        <v>12239.975</v>
      </c>
      <c r="BO101" s="142">
        <f t="shared" si="230"/>
        <v>12239.975</v>
      </c>
      <c r="BP101" s="142">
        <f t="shared" si="230"/>
        <v>12239.975</v>
      </c>
      <c r="BQ101" s="142">
        <f t="shared" si="230"/>
        <v>12239.975</v>
      </c>
      <c r="BR101" s="142">
        <f t="shared" si="230"/>
        <v>12239.975</v>
      </c>
      <c r="BS101" s="142">
        <f t="shared" si="230"/>
        <v>12239.975</v>
      </c>
      <c r="BT101" s="142">
        <f t="shared" si="230"/>
        <v>12239.975</v>
      </c>
      <c r="BU101" s="142">
        <f t="shared" si="230"/>
        <v>12239.975</v>
      </c>
      <c r="BV101" s="142">
        <f t="shared" si="230"/>
        <v>12239.975</v>
      </c>
      <c r="BW101" s="142">
        <f t="shared" si="230"/>
        <v>12239.975</v>
      </c>
      <c r="BX101" s="142">
        <f t="shared" si="230"/>
        <v>12239.975</v>
      </c>
      <c r="BY101" s="142">
        <f t="shared" si="230"/>
        <v>12239.975</v>
      </c>
      <c r="BZ101" s="142">
        <f t="shared" si="230"/>
        <v>12239.975</v>
      </c>
      <c r="CA101" s="142">
        <f t="shared" si="230"/>
        <v>12239.975</v>
      </c>
      <c r="CB101" s="142">
        <f t="shared" si="229"/>
        <v>12239.975</v>
      </c>
      <c r="CC101" s="142">
        <f t="shared" si="229"/>
        <v>12239.975</v>
      </c>
      <c r="CD101" s="142">
        <f t="shared" si="229"/>
        <v>12239.975</v>
      </c>
      <c r="CE101" s="142">
        <f t="shared" si="229"/>
        <v>12239.975</v>
      </c>
    </row>
    <row r="102" spans="1:83" x14ac:dyDescent="0.15">
      <c r="A102" s="149"/>
      <c r="B102" s="149"/>
      <c r="C102" s="140" t="s">
        <v>433</v>
      </c>
      <c r="D102" s="273">
        <v>47178</v>
      </c>
      <c r="E102" s="140" t="s">
        <v>80</v>
      </c>
      <c r="F102" s="31" t="s">
        <v>371</v>
      </c>
      <c r="G102" s="141">
        <f t="shared" si="226"/>
        <v>125004</v>
      </c>
      <c r="H102" s="23">
        <f t="shared" si="227"/>
        <v>146879.70000000001</v>
      </c>
      <c r="I102" s="142" t="str">
        <f t="shared" si="228"/>
        <v/>
      </c>
      <c r="J102" s="142" t="str">
        <f t="shared" si="228"/>
        <v/>
      </c>
      <c r="K102" s="142" t="str">
        <f t="shared" si="228"/>
        <v/>
      </c>
      <c r="L102" s="142" t="str">
        <f t="shared" si="228"/>
        <v/>
      </c>
      <c r="M102" s="142" t="str">
        <f t="shared" si="228"/>
        <v/>
      </c>
      <c r="N102" s="142" t="str">
        <f t="shared" si="228"/>
        <v/>
      </c>
      <c r="O102" s="142" t="str">
        <f t="shared" si="228"/>
        <v/>
      </c>
      <c r="P102" s="142" t="str">
        <f t="shared" si="230"/>
        <v/>
      </c>
      <c r="Q102" s="142" t="str">
        <f t="shared" si="230"/>
        <v/>
      </c>
      <c r="R102" s="142" t="str">
        <f t="shared" si="230"/>
        <v/>
      </c>
      <c r="S102" s="142" t="str">
        <f t="shared" si="230"/>
        <v/>
      </c>
      <c r="T102" s="142" t="str">
        <f t="shared" si="230"/>
        <v/>
      </c>
      <c r="U102" s="142" t="str">
        <f t="shared" si="230"/>
        <v/>
      </c>
      <c r="V102" s="142" t="str">
        <f t="shared" si="230"/>
        <v/>
      </c>
      <c r="W102" s="142" t="str">
        <f t="shared" si="230"/>
        <v/>
      </c>
      <c r="X102" s="142" t="str">
        <f t="shared" si="230"/>
        <v/>
      </c>
      <c r="Y102" s="142" t="str">
        <f t="shared" si="230"/>
        <v/>
      </c>
      <c r="Z102" s="142" t="str">
        <f t="shared" si="230"/>
        <v/>
      </c>
      <c r="AA102" s="142" t="str">
        <f t="shared" si="230"/>
        <v/>
      </c>
      <c r="AB102" s="142" t="str">
        <f t="shared" si="230"/>
        <v/>
      </c>
      <c r="AC102" s="142" t="str">
        <f t="shared" si="230"/>
        <v/>
      </c>
      <c r="AD102" s="142" t="str">
        <f t="shared" si="230"/>
        <v/>
      </c>
      <c r="AE102" s="142" t="str">
        <f t="shared" si="230"/>
        <v/>
      </c>
      <c r="AF102" s="142" t="str">
        <f t="shared" si="230"/>
        <v/>
      </c>
      <c r="AG102" s="142" t="str">
        <f t="shared" si="230"/>
        <v/>
      </c>
      <c r="AH102" s="142" t="str">
        <f t="shared" si="230"/>
        <v/>
      </c>
      <c r="AI102" s="142" t="str">
        <f t="shared" si="230"/>
        <v/>
      </c>
      <c r="AJ102" s="142" t="str">
        <f t="shared" si="230"/>
        <v/>
      </c>
      <c r="AK102" s="142" t="str">
        <f t="shared" si="230"/>
        <v/>
      </c>
      <c r="AL102" s="142" t="str">
        <f t="shared" si="230"/>
        <v/>
      </c>
      <c r="AM102" s="142" t="str">
        <f t="shared" si="230"/>
        <v/>
      </c>
      <c r="AN102" s="142" t="str">
        <f t="shared" si="230"/>
        <v/>
      </c>
      <c r="AO102" s="142" t="str">
        <f t="shared" si="230"/>
        <v/>
      </c>
      <c r="AP102" s="142" t="str">
        <f t="shared" si="230"/>
        <v/>
      </c>
      <c r="AQ102" s="142" t="str">
        <f t="shared" si="230"/>
        <v/>
      </c>
      <c r="AR102" s="142" t="str">
        <f t="shared" si="230"/>
        <v/>
      </c>
      <c r="AS102" s="142" t="str">
        <f t="shared" si="230"/>
        <v/>
      </c>
      <c r="AT102" s="142" t="str">
        <f t="shared" si="230"/>
        <v/>
      </c>
      <c r="AU102" s="142" t="str">
        <f t="shared" si="230"/>
        <v/>
      </c>
      <c r="AV102" s="142" t="str">
        <f t="shared" si="230"/>
        <v/>
      </c>
      <c r="AW102" s="142" t="str">
        <f t="shared" si="230"/>
        <v/>
      </c>
      <c r="AX102" s="142">
        <f t="shared" si="230"/>
        <v>12239.975</v>
      </c>
      <c r="AY102" s="142">
        <f t="shared" si="230"/>
        <v>12239.975</v>
      </c>
      <c r="AZ102" s="142">
        <f t="shared" si="230"/>
        <v>12239.975</v>
      </c>
      <c r="BA102" s="142">
        <f t="shared" si="230"/>
        <v>12239.975</v>
      </c>
      <c r="BB102" s="142">
        <f t="shared" si="230"/>
        <v>12239.975</v>
      </c>
      <c r="BC102" s="142">
        <f t="shared" si="230"/>
        <v>12239.975</v>
      </c>
      <c r="BD102" s="142">
        <f t="shared" si="230"/>
        <v>12239.975</v>
      </c>
      <c r="BE102" s="142">
        <f t="shared" si="230"/>
        <v>12239.975</v>
      </c>
      <c r="BF102" s="142">
        <f t="shared" si="230"/>
        <v>12239.975</v>
      </c>
      <c r="BG102" s="142">
        <f t="shared" si="230"/>
        <v>12239.975</v>
      </c>
      <c r="BH102" s="142">
        <f t="shared" si="230"/>
        <v>12239.975</v>
      </c>
      <c r="BI102" s="142">
        <f t="shared" si="230"/>
        <v>12239.975</v>
      </c>
      <c r="BJ102" s="142">
        <f t="shared" si="230"/>
        <v>12239.975</v>
      </c>
      <c r="BK102" s="142">
        <f t="shared" si="230"/>
        <v>12239.975</v>
      </c>
      <c r="BL102" s="142">
        <f t="shared" si="230"/>
        <v>12239.975</v>
      </c>
      <c r="BM102" s="142">
        <f t="shared" si="230"/>
        <v>12239.975</v>
      </c>
      <c r="BN102" s="142">
        <f t="shared" si="230"/>
        <v>12239.975</v>
      </c>
      <c r="BO102" s="142">
        <f t="shared" si="230"/>
        <v>12239.975</v>
      </c>
      <c r="BP102" s="142">
        <f t="shared" si="230"/>
        <v>12239.975</v>
      </c>
      <c r="BQ102" s="142">
        <f t="shared" si="230"/>
        <v>12239.975</v>
      </c>
      <c r="BR102" s="142">
        <f t="shared" si="230"/>
        <v>12239.975</v>
      </c>
      <c r="BS102" s="142">
        <f t="shared" si="230"/>
        <v>12239.975</v>
      </c>
      <c r="BT102" s="142">
        <f t="shared" si="230"/>
        <v>12239.975</v>
      </c>
      <c r="BU102" s="142">
        <f t="shared" si="230"/>
        <v>12239.975</v>
      </c>
      <c r="BV102" s="142">
        <f t="shared" si="230"/>
        <v>12239.975</v>
      </c>
      <c r="BW102" s="142">
        <f t="shared" si="230"/>
        <v>12239.975</v>
      </c>
      <c r="BX102" s="142">
        <f t="shared" si="230"/>
        <v>12239.975</v>
      </c>
      <c r="BY102" s="142">
        <f t="shared" si="230"/>
        <v>12239.975</v>
      </c>
      <c r="BZ102" s="142">
        <f t="shared" si="230"/>
        <v>12239.975</v>
      </c>
      <c r="CA102" s="142">
        <f t="shared" si="230"/>
        <v>12239.975</v>
      </c>
      <c r="CB102" s="142">
        <f t="shared" si="229"/>
        <v>12239.975</v>
      </c>
      <c r="CC102" s="142">
        <f t="shared" si="229"/>
        <v>12239.975</v>
      </c>
      <c r="CD102" s="142">
        <f t="shared" si="229"/>
        <v>12239.975</v>
      </c>
      <c r="CE102" s="142">
        <f t="shared" si="229"/>
        <v>12239.975</v>
      </c>
    </row>
    <row r="103" spans="1:83" x14ac:dyDescent="0.15">
      <c r="A103" s="149"/>
      <c r="B103" s="149"/>
      <c r="C103" s="140" t="s">
        <v>433</v>
      </c>
      <c r="D103" s="273">
        <v>47300</v>
      </c>
      <c r="E103" s="140" t="s">
        <v>80</v>
      </c>
      <c r="F103" s="31" t="s">
        <v>371</v>
      </c>
      <c r="G103" s="141">
        <f t="shared" si="226"/>
        <v>125004</v>
      </c>
      <c r="H103" s="23">
        <f t="shared" si="227"/>
        <v>146879.70000000001</v>
      </c>
      <c r="I103" s="142" t="str">
        <f t="shared" si="228"/>
        <v/>
      </c>
      <c r="J103" s="142" t="str">
        <f t="shared" si="228"/>
        <v/>
      </c>
      <c r="K103" s="142" t="str">
        <f t="shared" si="228"/>
        <v/>
      </c>
      <c r="L103" s="142" t="str">
        <f t="shared" si="228"/>
        <v/>
      </c>
      <c r="M103" s="142" t="str">
        <f t="shared" si="228"/>
        <v/>
      </c>
      <c r="N103" s="142" t="str">
        <f t="shared" si="228"/>
        <v/>
      </c>
      <c r="O103" s="142" t="str">
        <f t="shared" si="228"/>
        <v/>
      </c>
      <c r="P103" s="142" t="str">
        <f t="shared" si="230"/>
        <v/>
      </c>
      <c r="Q103" s="142" t="str">
        <f t="shared" si="230"/>
        <v/>
      </c>
      <c r="R103" s="142" t="str">
        <f t="shared" si="230"/>
        <v/>
      </c>
      <c r="S103" s="142" t="str">
        <f t="shared" si="230"/>
        <v/>
      </c>
      <c r="T103" s="142" t="str">
        <f t="shared" si="230"/>
        <v/>
      </c>
      <c r="U103" s="142" t="str">
        <f t="shared" si="230"/>
        <v/>
      </c>
      <c r="V103" s="142" t="str">
        <f t="shared" si="230"/>
        <v/>
      </c>
      <c r="W103" s="142" t="str">
        <f t="shared" si="230"/>
        <v/>
      </c>
      <c r="X103" s="142" t="str">
        <f t="shared" si="230"/>
        <v/>
      </c>
      <c r="Y103" s="142" t="str">
        <f t="shared" si="230"/>
        <v/>
      </c>
      <c r="Z103" s="142" t="str">
        <f t="shared" si="230"/>
        <v/>
      </c>
      <c r="AA103" s="142" t="str">
        <f t="shared" si="230"/>
        <v/>
      </c>
      <c r="AB103" s="142" t="str">
        <f t="shared" si="230"/>
        <v/>
      </c>
      <c r="AC103" s="142" t="str">
        <f t="shared" si="230"/>
        <v/>
      </c>
      <c r="AD103" s="142" t="str">
        <f t="shared" si="230"/>
        <v/>
      </c>
      <c r="AE103" s="142" t="str">
        <f t="shared" si="230"/>
        <v/>
      </c>
      <c r="AF103" s="142" t="str">
        <f t="shared" si="230"/>
        <v/>
      </c>
      <c r="AG103" s="142" t="str">
        <f t="shared" si="230"/>
        <v/>
      </c>
      <c r="AH103" s="142" t="str">
        <f t="shared" si="230"/>
        <v/>
      </c>
      <c r="AI103" s="142" t="str">
        <f t="shared" si="230"/>
        <v/>
      </c>
      <c r="AJ103" s="142" t="str">
        <f t="shared" si="230"/>
        <v/>
      </c>
      <c r="AK103" s="142" t="str">
        <f t="shared" si="230"/>
        <v/>
      </c>
      <c r="AL103" s="142" t="str">
        <f t="shared" si="230"/>
        <v/>
      </c>
      <c r="AM103" s="142" t="str">
        <f t="shared" si="230"/>
        <v/>
      </c>
      <c r="AN103" s="142" t="str">
        <f t="shared" si="230"/>
        <v/>
      </c>
      <c r="AO103" s="142" t="str">
        <f t="shared" si="230"/>
        <v/>
      </c>
      <c r="AP103" s="142" t="str">
        <f t="shared" si="230"/>
        <v/>
      </c>
      <c r="AQ103" s="142" t="str">
        <f t="shared" si="230"/>
        <v/>
      </c>
      <c r="AR103" s="142" t="str">
        <f t="shared" si="230"/>
        <v/>
      </c>
      <c r="AS103" s="142" t="str">
        <f t="shared" si="230"/>
        <v/>
      </c>
      <c r="AT103" s="142" t="str">
        <f t="shared" si="230"/>
        <v/>
      </c>
      <c r="AU103" s="142" t="str">
        <f t="shared" si="230"/>
        <v/>
      </c>
      <c r="AV103" s="142" t="str">
        <f t="shared" si="230"/>
        <v/>
      </c>
      <c r="AW103" s="142" t="str">
        <f t="shared" si="230"/>
        <v/>
      </c>
      <c r="AX103" s="142" t="str">
        <f t="shared" si="230"/>
        <v/>
      </c>
      <c r="AY103" s="142" t="str">
        <f t="shared" si="230"/>
        <v/>
      </c>
      <c r="AZ103" s="142" t="str">
        <f t="shared" si="230"/>
        <v/>
      </c>
      <c r="BA103" s="142" t="str">
        <f t="shared" si="230"/>
        <v/>
      </c>
      <c r="BB103" s="142">
        <f t="shared" si="230"/>
        <v>12239.975</v>
      </c>
      <c r="BC103" s="142">
        <f t="shared" si="230"/>
        <v>12239.975</v>
      </c>
      <c r="BD103" s="142">
        <f t="shared" si="230"/>
        <v>12239.975</v>
      </c>
      <c r="BE103" s="142">
        <f t="shared" si="230"/>
        <v>12239.975</v>
      </c>
      <c r="BF103" s="142">
        <f t="shared" si="230"/>
        <v>12239.975</v>
      </c>
      <c r="BG103" s="142">
        <f t="shared" si="230"/>
        <v>12239.975</v>
      </c>
      <c r="BH103" s="142">
        <f t="shared" si="230"/>
        <v>12239.975</v>
      </c>
      <c r="BI103" s="142">
        <f t="shared" si="230"/>
        <v>12239.975</v>
      </c>
      <c r="BJ103" s="142">
        <f t="shared" si="230"/>
        <v>12239.975</v>
      </c>
      <c r="BK103" s="142">
        <f t="shared" si="230"/>
        <v>12239.975</v>
      </c>
      <c r="BL103" s="142">
        <f t="shared" si="230"/>
        <v>12239.975</v>
      </c>
      <c r="BM103" s="142">
        <f t="shared" si="230"/>
        <v>12239.975</v>
      </c>
      <c r="BN103" s="142">
        <f t="shared" si="230"/>
        <v>12239.975</v>
      </c>
      <c r="BO103" s="142">
        <f t="shared" si="230"/>
        <v>12239.975</v>
      </c>
      <c r="BP103" s="142">
        <f t="shared" si="230"/>
        <v>12239.975</v>
      </c>
      <c r="BQ103" s="142">
        <f t="shared" si="230"/>
        <v>12239.975</v>
      </c>
      <c r="BR103" s="142">
        <f t="shared" si="230"/>
        <v>12239.975</v>
      </c>
      <c r="BS103" s="142">
        <f t="shared" si="230"/>
        <v>12239.975</v>
      </c>
      <c r="BT103" s="142">
        <f t="shared" si="230"/>
        <v>12239.975</v>
      </c>
      <c r="BU103" s="142">
        <f t="shared" si="230"/>
        <v>12239.975</v>
      </c>
      <c r="BV103" s="142">
        <f t="shared" si="230"/>
        <v>12239.975</v>
      </c>
      <c r="BW103" s="142">
        <f t="shared" si="230"/>
        <v>12239.975</v>
      </c>
      <c r="BX103" s="142">
        <f t="shared" si="230"/>
        <v>12239.975</v>
      </c>
      <c r="BY103" s="142">
        <f t="shared" si="230"/>
        <v>12239.975</v>
      </c>
      <c r="BZ103" s="142">
        <f t="shared" si="230"/>
        <v>12239.975</v>
      </c>
      <c r="CA103" s="142">
        <f t="shared" ref="CA103:CE106" si="231">IF($D103&lt;CA$7,$H103/12*$O$1^DATEDIF(DATE(2025, 4,1),CA$7,"y"),"")</f>
        <v>12239.975</v>
      </c>
      <c r="CB103" s="142">
        <f t="shared" si="231"/>
        <v>12239.975</v>
      </c>
      <c r="CC103" s="142">
        <f t="shared" si="231"/>
        <v>12239.975</v>
      </c>
      <c r="CD103" s="142">
        <f t="shared" si="231"/>
        <v>12239.975</v>
      </c>
      <c r="CE103" s="142">
        <f t="shared" si="231"/>
        <v>12239.975</v>
      </c>
    </row>
    <row r="104" spans="1:83" x14ac:dyDescent="0.15">
      <c r="A104" s="149"/>
      <c r="B104" s="149"/>
      <c r="C104" s="140" t="s">
        <v>433</v>
      </c>
      <c r="D104" s="273">
        <v>47362</v>
      </c>
      <c r="E104" s="140" t="s">
        <v>80</v>
      </c>
      <c r="F104" s="31" t="s">
        <v>371</v>
      </c>
      <c r="G104" s="141"/>
      <c r="H104" s="23">
        <f t="shared" si="227"/>
        <v>0</v>
      </c>
      <c r="I104" s="142" t="str">
        <f t="shared" si="228"/>
        <v/>
      </c>
      <c r="J104" s="142" t="str">
        <f t="shared" si="228"/>
        <v/>
      </c>
      <c r="K104" s="142" t="str">
        <f t="shared" si="228"/>
        <v/>
      </c>
      <c r="L104" s="142" t="str">
        <f t="shared" si="228"/>
        <v/>
      </c>
      <c r="M104" s="142" t="str">
        <f t="shared" si="228"/>
        <v/>
      </c>
      <c r="N104" s="142" t="str">
        <f t="shared" si="228"/>
        <v/>
      </c>
      <c r="O104" s="142" t="str">
        <f t="shared" si="228"/>
        <v/>
      </c>
      <c r="P104" s="142" t="str">
        <f t="shared" ref="P104:CA107" si="232">IF($D104&lt;P$7,$H104/12*$O$1^DATEDIF(DATE(2025, 4,1),P$7,"y"),"")</f>
        <v/>
      </c>
      <c r="Q104" s="142" t="str">
        <f t="shared" si="232"/>
        <v/>
      </c>
      <c r="R104" s="142" t="str">
        <f t="shared" si="232"/>
        <v/>
      </c>
      <c r="S104" s="142" t="str">
        <f t="shared" si="232"/>
        <v/>
      </c>
      <c r="T104" s="142" t="str">
        <f t="shared" si="232"/>
        <v/>
      </c>
      <c r="U104" s="142" t="str">
        <f t="shared" si="232"/>
        <v/>
      </c>
      <c r="V104" s="142" t="str">
        <f t="shared" si="232"/>
        <v/>
      </c>
      <c r="W104" s="142" t="str">
        <f t="shared" si="232"/>
        <v/>
      </c>
      <c r="X104" s="142" t="str">
        <f t="shared" si="232"/>
        <v/>
      </c>
      <c r="Y104" s="142" t="str">
        <f t="shared" si="232"/>
        <v/>
      </c>
      <c r="Z104" s="142" t="str">
        <f t="shared" si="232"/>
        <v/>
      </c>
      <c r="AA104" s="142" t="str">
        <f t="shared" si="232"/>
        <v/>
      </c>
      <c r="AB104" s="142" t="str">
        <f t="shared" si="232"/>
        <v/>
      </c>
      <c r="AC104" s="142" t="str">
        <f t="shared" si="232"/>
        <v/>
      </c>
      <c r="AD104" s="142" t="str">
        <f t="shared" si="232"/>
        <v/>
      </c>
      <c r="AE104" s="142" t="str">
        <f t="shared" si="232"/>
        <v/>
      </c>
      <c r="AF104" s="142" t="str">
        <f t="shared" si="232"/>
        <v/>
      </c>
      <c r="AG104" s="142" t="str">
        <f t="shared" si="232"/>
        <v/>
      </c>
      <c r="AH104" s="142" t="str">
        <f t="shared" si="232"/>
        <v/>
      </c>
      <c r="AI104" s="142" t="str">
        <f t="shared" si="232"/>
        <v/>
      </c>
      <c r="AJ104" s="142" t="str">
        <f t="shared" si="232"/>
        <v/>
      </c>
      <c r="AK104" s="142" t="str">
        <f t="shared" si="232"/>
        <v/>
      </c>
      <c r="AL104" s="142" t="str">
        <f t="shared" si="232"/>
        <v/>
      </c>
      <c r="AM104" s="142" t="str">
        <f t="shared" si="232"/>
        <v/>
      </c>
      <c r="AN104" s="142" t="str">
        <f t="shared" si="232"/>
        <v/>
      </c>
      <c r="AO104" s="142" t="str">
        <f t="shared" si="232"/>
        <v/>
      </c>
      <c r="AP104" s="142" t="str">
        <f t="shared" si="232"/>
        <v/>
      </c>
      <c r="AQ104" s="142" t="str">
        <f t="shared" si="232"/>
        <v/>
      </c>
      <c r="AR104" s="142" t="str">
        <f t="shared" si="232"/>
        <v/>
      </c>
      <c r="AS104" s="142" t="str">
        <f t="shared" si="232"/>
        <v/>
      </c>
      <c r="AT104" s="142" t="str">
        <f t="shared" si="232"/>
        <v/>
      </c>
      <c r="AU104" s="142" t="str">
        <f t="shared" si="232"/>
        <v/>
      </c>
      <c r="AV104" s="142" t="str">
        <f t="shared" si="232"/>
        <v/>
      </c>
      <c r="AW104" s="142" t="str">
        <f t="shared" si="232"/>
        <v/>
      </c>
      <c r="AX104" s="142" t="str">
        <f t="shared" si="232"/>
        <v/>
      </c>
      <c r="AY104" s="142" t="str">
        <f t="shared" si="232"/>
        <v/>
      </c>
      <c r="AZ104" s="142" t="str">
        <f t="shared" si="232"/>
        <v/>
      </c>
      <c r="BA104" s="142" t="str">
        <f t="shared" si="232"/>
        <v/>
      </c>
      <c r="BB104" s="142" t="str">
        <f t="shared" si="232"/>
        <v/>
      </c>
      <c r="BC104" s="142" t="str">
        <f t="shared" si="232"/>
        <v/>
      </c>
      <c r="BD104" s="142">
        <f t="shared" si="232"/>
        <v>0</v>
      </c>
      <c r="BE104" s="142">
        <f t="shared" si="232"/>
        <v>0</v>
      </c>
      <c r="BF104" s="142">
        <f t="shared" si="232"/>
        <v>0</v>
      </c>
      <c r="BG104" s="142">
        <f t="shared" si="232"/>
        <v>0</v>
      </c>
      <c r="BH104" s="142">
        <f t="shared" si="232"/>
        <v>0</v>
      </c>
      <c r="BI104" s="142">
        <f t="shared" si="232"/>
        <v>0</v>
      </c>
      <c r="BJ104" s="142">
        <f t="shared" si="232"/>
        <v>0</v>
      </c>
      <c r="BK104" s="142">
        <f t="shared" si="232"/>
        <v>0</v>
      </c>
      <c r="BL104" s="142">
        <f t="shared" si="232"/>
        <v>0</v>
      </c>
      <c r="BM104" s="142">
        <f t="shared" si="232"/>
        <v>0</v>
      </c>
      <c r="BN104" s="142">
        <f t="shared" si="232"/>
        <v>0</v>
      </c>
      <c r="BO104" s="142">
        <f t="shared" si="232"/>
        <v>0</v>
      </c>
      <c r="BP104" s="142">
        <f t="shared" si="232"/>
        <v>0</v>
      </c>
      <c r="BQ104" s="142">
        <f t="shared" si="232"/>
        <v>0</v>
      </c>
      <c r="BR104" s="142">
        <f t="shared" si="232"/>
        <v>0</v>
      </c>
      <c r="BS104" s="142">
        <f t="shared" si="232"/>
        <v>0</v>
      </c>
      <c r="BT104" s="142">
        <f t="shared" si="232"/>
        <v>0</v>
      </c>
      <c r="BU104" s="142">
        <f t="shared" si="232"/>
        <v>0</v>
      </c>
      <c r="BV104" s="142">
        <f t="shared" si="232"/>
        <v>0</v>
      </c>
      <c r="BW104" s="142">
        <f t="shared" si="232"/>
        <v>0</v>
      </c>
      <c r="BX104" s="142">
        <f t="shared" si="232"/>
        <v>0</v>
      </c>
      <c r="BY104" s="142">
        <f t="shared" si="232"/>
        <v>0</v>
      </c>
      <c r="BZ104" s="142">
        <f t="shared" si="232"/>
        <v>0</v>
      </c>
      <c r="CA104" s="142">
        <f t="shared" si="232"/>
        <v>0</v>
      </c>
      <c r="CB104" s="142">
        <f t="shared" si="231"/>
        <v>0</v>
      </c>
      <c r="CC104" s="142">
        <f t="shared" si="231"/>
        <v>0</v>
      </c>
      <c r="CD104" s="142">
        <f t="shared" si="231"/>
        <v>0</v>
      </c>
      <c r="CE104" s="142">
        <f t="shared" si="231"/>
        <v>0</v>
      </c>
    </row>
    <row r="105" spans="1:83" x14ac:dyDescent="0.15">
      <c r="A105" s="149"/>
      <c r="B105" s="149"/>
      <c r="C105" s="140" t="s">
        <v>433</v>
      </c>
      <c r="D105" s="273">
        <v>47484</v>
      </c>
      <c r="E105" s="140" t="s">
        <v>80</v>
      </c>
      <c r="F105" s="31" t="s">
        <v>371</v>
      </c>
      <c r="G105" s="141"/>
      <c r="H105" s="23">
        <f t="shared" si="227"/>
        <v>0</v>
      </c>
      <c r="I105" s="142" t="str">
        <f t="shared" si="228"/>
        <v/>
      </c>
      <c r="J105" s="142" t="str">
        <f t="shared" si="228"/>
        <v/>
      </c>
      <c r="K105" s="142" t="str">
        <f t="shared" si="228"/>
        <v/>
      </c>
      <c r="L105" s="142" t="str">
        <f t="shared" si="228"/>
        <v/>
      </c>
      <c r="M105" s="142" t="str">
        <f t="shared" si="228"/>
        <v/>
      </c>
      <c r="N105" s="142" t="str">
        <f t="shared" si="228"/>
        <v/>
      </c>
      <c r="O105" s="142" t="str">
        <f t="shared" si="228"/>
        <v/>
      </c>
      <c r="P105" s="142" t="str">
        <f t="shared" si="232"/>
        <v/>
      </c>
      <c r="Q105" s="142" t="str">
        <f t="shared" si="232"/>
        <v/>
      </c>
      <c r="R105" s="142" t="str">
        <f t="shared" si="232"/>
        <v/>
      </c>
      <c r="S105" s="142" t="str">
        <f t="shared" si="232"/>
        <v/>
      </c>
      <c r="T105" s="142" t="str">
        <f t="shared" si="232"/>
        <v/>
      </c>
      <c r="U105" s="142" t="str">
        <f t="shared" si="232"/>
        <v/>
      </c>
      <c r="V105" s="142" t="str">
        <f t="shared" si="232"/>
        <v/>
      </c>
      <c r="W105" s="142" t="str">
        <f t="shared" si="232"/>
        <v/>
      </c>
      <c r="X105" s="142" t="str">
        <f t="shared" si="232"/>
        <v/>
      </c>
      <c r="Y105" s="142" t="str">
        <f t="shared" si="232"/>
        <v/>
      </c>
      <c r="Z105" s="142" t="str">
        <f t="shared" si="232"/>
        <v/>
      </c>
      <c r="AA105" s="142" t="str">
        <f t="shared" si="232"/>
        <v/>
      </c>
      <c r="AB105" s="142" t="str">
        <f t="shared" si="232"/>
        <v/>
      </c>
      <c r="AC105" s="142" t="str">
        <f t="shared" si="232"/>
        <v/>
      </c>
      <c r="AD105" s="142" t="str">
        <f t="shared" si="232"/>
        <v/>
      </c>
      <c r="AE105" s="142" t="str">
        <f t="shared" si="232"/>
        <v/>
      </c>
      <c r="AF105" s="142" t="str">
        <f t="shared" si="232"/>
        <v/>
      </c>
      <c r="AG105" s="142" t="str">
        <f t="shared" si="232"/>
        <v/>
      </c>
      <c r="AH105" s="142" t="str">
        <f t="shared" si="232"/>
        <v/>
      </c>
      <c r="AI105" s="142" t="str">
        <f t="shared" si="232"/>
        <v/>
      </c>
      <c r="AJ105" s="142" t="str">
        <f t="shared" si="232"/>
        <v/>
      </c>
      <c r="AK105" s="142" t="str">
        <f t="shared" si="232"/>
        <v/>
      </c>
      <c r="AL105" s="142" t="str">
        <f t="shared" si="232"/>
        <v/>
      </c>
      <c r="AM105" s="142" t="str">
        <f t="shared" si="232"/>
        <v/>
      </c>
      <c r="AN105" s="142" t="str">
        <f t="shared" si="232"/>
        <v/>
      </c>
      <c r="AO105" s="142" t="str">
        <f t="shared" si="232"/>
        <v/>
      </c>
      <c r="AP105" s="142" t="str">
        <f t="shared" si="232"/>
        <v/>
      </c>
      <c r="AQ105" s="142" t="str">
        <f t="shared" si="232"/>
        <v/>
      </c>
      <c r="AR105" s="142" t="str">
        <f t="shared" si="232"/>
        <v/>
      </c>
      <c r="AS105" s="142" t="str">
        <f t="shared" si="232"/>
        <v/>
      </c>
      <c r="AT105" s="142" t="str">
        <f t="shared" si="232"/>
        <v/>
      </c>
      <c r="AU105" s="142" t="str">
        <f t="shared" si="232"/>
        <v/>
      </c>
      <c r="AV105" s="142" t="str">
        <f t="shared" si="232"/>
        <v/>
      </c>
      <c r="AW105" s="142" t="str">
        <f t="shared" si="232"/>
        <v/>
      </c>
      <c r="AX105" s="142" t="str">
        <f t="shared" si="232"/>
        <v/>
      </c>
      <c r="AY105" s="142" t="str">
        <f t="shared" si="232"/>
        <v/>
      </c>
      <c r="AZ105" s="142" t="str">
        <f t="shared" si="232"/>
        <v/>
      </c>
      <c r="BA105" s="142" t="str">
        <f t="shared" si="232"/>
        <v/>
      </c>
      <c r="BB105" s="142" t="str">
        <f t="shared" si="232"/>
        <v/>
      </c>
      <c r="BC105" s="142" t="str">
        <f t="shared" si="232"/>
        <v/>
      </c>
      <c r="BD105" s="142" t="str">
        <f t="shared" si="232"/>
        <v/>
      </c>
      <c r="BE105" s="142" t="str">
        <f t="shared" si="232"/>
        <v/>
      </c>
      <c r="BF105" s="142" t="str">
        <f t="shared" si="232"/>
        <v/>
      </c>
      <c r="BG105" s="142" t="str">
        <f t="shared" si="232"/>
        <v/>
      </c>
      <c r="BH105" s="142">
        <f t="shared" si="232"/>
        <v>0</v>
      </c>
      <c r="BI105" s="142">
        <f t="shared" si="232"/>
        <v>0</v>
      </c>
      <c r="BJ105" s="142">
        <f t="shared" si="232"/>
        <v>0</v>
      </c>
      <c r="BK105" s="142">
        <f t="shared" si="232"/>
        <v>0</v>
      </c>
      <c r="BL105" s="142">
        <f t="shared" si="232"/>
        <v>0</v>
      </c>
      <c r="BM105" s="142">
        <f t="shared" si="232"/>
        <v>0</v>
      </c>
      <c r="BN105" s="142">
        <f t="shared" si="232"/>
        <v>0</v>
      </c>
      <c r="BO105" s="142">
        <f t="shared" si="232"/>
        <v>0</v>
      </c>
      <c r="BP105" s="142">
        <f t="shared" si="232"/>
        <v>0</v>
      </c>
      <c r="BQ105" s="142">
        <f t="shared" si="232"/>
        <v>0</v>
      </c>
      <c r="BR105" s="142">
        <f t="shared" si="232"/>
        <v>0</v>
      </c>
      <c r="BS105" s="142">
        <f t="shared" si="232"/>
        <v>0</v>
      </c>
      <c r="BT105" s="142">
        <f t="shared" si="232"/>
        <v>0</v>
      </c>
      <c r="BU105" s="142">
        <f t="shared" si="232"/>
        <v>0</v>
      </c>
      <c r="BV105" s="142">
        <f t="shared" si="232"/>
        <v>0</v>
      </c>
      <c r="BW105" s="142">
        <f t="shared" si="232"/>
        <v>0</v>
      </c>
      <c r="BX105" s="142">
        <f t="shared" si="232"/>
        <v>0</v>
      </c>
      <c r="BY105" s="142">
        <f t="shared" si="232"/>
        <v>0</v>
      </c>
      <c r="BZ105" s="142">
        <f t="shared" si="232"/>
        <v>0</v>
      </c>
      <c r="CA105" s="142">
        <f t="shared" si="232"/>
        <v>0</v>
      </c>
      <c r="CB105" s="142">
        <f t="shared" si="231"/>
        <v>0</v>
      </c>
      <c r="CC105" s="142">
        <f t="shared" si="231"/>
        <v>0</v>
      </c>
      <c r="CD105" s="142">
        <f t="shared" si="231"/>
        <v>0</v>
      </c>
      <c r="CE105" s="142">
        <f t="shared" si="231"/>
        <v>0</v>
      </c>
    </row>
    <row r="106" spans="1:83" x14ac:dyDescent="0.15">
      <c r="A106" s="149"/>
      <c r="B106" s="149"/>
      <c r="C106" s="140" t="s">
        <v>433</v>
      </c>
      <c r="D106" s="273">
        <v>47543</v>
      </c>
      <c r="E106" s="140" t="s">
        <v>80</v>
      </c>
      <c r="F106" s="31" t="s">
        <v>371</v>
      </c>
      <c r="G106" s="141"/>
      <c r="H106" s="23">
        <f t="shared" si="227"/>
        <v>0</v>
      </c>
      <c r="I106" s="142" t="str">
        <f t="shared" si="228"/>
        <v/>
      </c>
      <c r="J106" s="142" t="str">
        <f t="shared" si="228"/>
        <v/>
      </c>
      <c r="K106" s="142" t="str">
        <f t="shared" si="228"/>
        <v/>
      </c>
      <c r="L106" s="142" t="str">
        <f t="shared" si="228"/>
        <v/>
      </c>
      <c r="M106" s="142" t="str">
        <f t="shared" si="228"/>
        <v/>
      </c>
      <c r="N106" s="142" t="str">
        <f t="shared" si="228"/>
        <v/>
      </c>
      <c r="O106" s="142" t="str">
        <f t="shared" si="228"/>
        <v/>
      </c>
      <c r="P106" s="142" t="str">
        <f t="shared" si="232"/>
        <v/>
      </c>
      <c r="Q106" s="142" t="str">
        <f t="shared" si="232"/>
        <v/>
      </c>
      <c r="R106" s="142" t="str">
        <f t="shared" si="232"/>
        <v/>
      </c>
      <c r="S106" s="142" t="str">
        <f t="shared" si="232"/>
        <v/>
      </c>
      <c r="T106" s="142" t="str">
        <f t="shared" si="232"/>
        <v/>
      </c>
      <c r="U106" s="142" t="str">
        <f t="shared" si="232"/>
        <v/>
      </c>
      <c r="V106" s="142" t="str">
        <f t="shared" si="232"/>
        <v/>
      </c>
      <c r="W106" s="142" t="str">
        <f t="shared" si="232"/>
        <v/>
      </c>
      <c r="X106" s="142" t="str">
        <f t="shared" si="232"/>
        <v/>
      </c>
      <c r="Y106" s="142" t="str">
        <f t="shared" si="232"/>
        <v/>
      </c>
      <c r="Z106" s="142" t="str">
        <f t="shared" si="232"/>
        <v/>
      </c>
      <c r="AA106" s="142" t="str">
        <f t="shared" si="232"/>
        <v/>
      </c>
      <c r="AB106" s="142" t="str">
        <f t="shared" si="232"/>
        <v/>
      </c>
      <c r="AC106" s="142" t="str">
        <f t="shared" si="232"/>
        <v/>
      </c>
      <c r="AD106" s="142" t="str">
        <f t="shared" si="232"/>
        <v/>
      </c>
      <c r="AE106" s="142" t="str">
        <f t="shared" si="232"/>
        <v/>
      </c>
      <c r="AF106" s="142" t="str">
        <f t="shared" si="232"/>
        <v/>
      </c>
      <c r="AG106" s="142" t="str">
        <f t="shared" si="232"/>
        <v/>
      </c>
      <c r="AH106" s="142" t="str">
        <f t="shared" si="232"/>
        <v/>
      </c>
      <c r="AI106" s="142" t="str">
        <f t="shared" si="232"/>
        <v/>
      </c>
      <c r="AJ106" s="142" t="str">
        <f t="shared" si="232"/>
        <v/>
      </c>
      <c r="AK106" s="142" t="str">
        <f t="shared" si="232"/>
        <v/>
      </c>
      <c r="AL106" s="142" t="str">
        <f t="shared" si="232"/>
        <v/>
      </c>
      <c r="AM106" s="142" t="str">
        <f t="shared" si="232"/>
        <v/>
      </c>
      <c r="AN106" s="142" t="str">
        <f t="shared" si="232"/>
        <v/>
      </c>
      <c r="AO106" s="142" t="str">
        <f t="shared" si="232"/>
        <v/>
      </c>
      <c r="AP106" s="142" t="str">
        <f t="shared" si="232"/>
        <v/>
      </c>
      <c r="AQ106" s="142" t="str">
        <f t="shared" si="232"/>
        <v/>
      </c>
      <c r="AR106" s="142" t="str">
        <f t="shared" si="232"/>
        <v/>
      </c>
      <c r="AS106" s="142" t="str">
        <f t="shared" si="232"/>
        <v/>
      </c>
      <c r="AT106" s="142" t="str">
        <f t="shared" si="232"/>
        <v/>
      </c>
      <c r="AU106" s="142" t="str">
        <f t="shared" si="232"/>
        <v/>
      </c>
      <c r="AV106" s="142" t="str">
        <f t="shared" si="232"/>
        <v/>
      </c>
      <c r="AW106" s="142" t="str">
        <f t="shared" si="232"/>
        <v/>
      </c>
      <c r="AX106" s="142" t="str">
        <f t="shared" si="232"/>
        <v/>
      </c>
      <c r="AY106" s="142" t="str">
        <f t="shared" si="232"/>
        <v/>
      </c>
      <c r="AZ106" s="142" t="str">
        <f t="shared" si="232"/>
        <v/>
      </c>
      <c r="BA106" s="142" t="str">
        <f t="shared" si="232"/>
        <v/>
      </c>
      <c r="BB106" s="142" t="str">
        <f t="shared" si="232"/>
        <v/>
      </c>
      <c r="BC106" s="142" t="str">
        <f t="shared" si="232"/>
        <v/>
      </c>
      <c r="BD106" s="142" t="str">
        <f t="shared" si="232"/>
        <v/>
      </c>
      <c r="BE106" s="142" t="str">
        <f t="shared" si="232"/>
        <v/>
      </c>
      <c r="BF106" s="142" t="str">
        <f t="shared" si="232"/>
        <v/>
      </c>
      <c r="BG106" s="142" t="str">
        <f t="shared" si="232"/>
        <v/>
      </c>
      <c r="BH106" s="142" t="str">
        <f t="shared" si="232"/>
        <v/>
      </c>
      <c r="BI106" s="142" t="str">
        <f t="shared" si="232"/>
        <v/>
      </c>
      <c r="BJ106" s="142">
        <f t="shared" si="232"/>
        <v>0</v>
      </c>
      <c r="BK106" s="142">
        <f t="shared" si="232"/>
        <v>0</v>
      </c>
      <c r="BL106" s="142">
        <f t="shared" si="232"/>
        <v>0</v>
      </c>
      <c r="BM106" s="142">
        <f t="shared" si="232"/>
        <v>0</v>
      </c>
      <c r="BN106" s="142">
        <f t="shared" si="232"/>
        <v>0</v>
      </c>
      <c r="BO106" s="142">
        <f t="shared" si="232"/>
        <v>0</v>
      </c>
      <c r="BP106" s="142">
        <f t="shared" si="232"/>
        <v>0</v>
      </c>
      <c r="BQ106" s="142">
        <f t="shared" si="232"/>
        <v>0</v>
      </c>
      <c r="BR106" s="142">
        <f t="shared" si="232"/>
        <v>0</v>
      </c>
      <c r="BS106" s="142">
        <f t="shared" si="232"/>
        <v>0</v>
      </c>
      <c r="BT106" s="142">
        <f t="shared" si="232"/>
        <v>0</v>
      </c>
      <c r="BU106" s="142">
        <f t="shared" si="232"/>
        <v>0</v>
      </c>
      <c r="BV106" s="142">
        <f t="shared" si="232"/>
        <v>0</v>
      </c>
      <c r="BW106" s="142">
        <f t="shared" si="232"/>
        <v>0</v>
      </c>
      <c r="BX106" s="142">
        <f t="shared" si="232"/>
        <v>0</v>
      </c>
      <c r="BY106" s="142">
        <f t="shared" si="232"/>
        <v>0</v>
      </c>
      <c r="BZ106" s="142">
        <f t="shared" si="232"/>
        <v>0</v>
      </c>
      <c r="CA106" s="142">
        <f t="shared" si="232"/>
        <v>0</v>
      </c>
      <c r="CB106" s="142">
        <f t="shared" si="231"/>
        <v>0</v>
      </c>
      <c r="CC106" s="142">
        <f t="shared" si="231"/>
        <v>0</v>
      </c>
      <c r="CD106" s="142">
        <f t="shared" si="231"/>
        <v>0</v>
      </c>
      <c r="CE106" s="142">
        <f t="shared" si="231"/>
        <v>0</v>
      </c>
    </row>
    <row r="107" spans="1:83" x14ac:dyDescent="0.15">
      <c r="A107" s="149"/>
      <c r="B107" s="149"/>
      <c r="C107" s="140" t="s">
        <v>433</v>
      </c>
      <c r="D107" s="273">
        <v>47543</v>
      </c>
      <c r="E107" s="140" t="s">
        <v>80</v>
      </c>
      <c r="F107" s="31" t="s">
        <v>371</v>
      </c>
      <c r="G107" s="141"/>
      <c r="H107" s="23">
        <f t="shared" si="227"/>
        <v>0</v>
      </c>
      <c r="I107" s="142" t="str">
        <f t="shared" si="228"/>
        <v/>
      </c>
      <c r="J107" s="142" t="str">
        <f t="shared" si="228"/>
        <v/>
      </c>
      <c r="K107" s="142" t="str">
        <f t="shared" si="228"/>
        <v/>
      </c>
      <c r="L107" s="142" t="str">
        <f t="shared" si="228"/>
        <v/>
      </c>
      <c r="M107" s="142" t="str">
        <f t="shared" si="228"/>
        <v/>
      </c>
      <c r="N107" s="142" t="str">
        <f t="shared" si="228"/>
        <v/>
      </c>
      <c r="O107" s="142" t="str">
        <f t="shared" si="228"/>
        <v/>
      </c>
      <c r="P107" s="142" t="str">
        <f t="shared" si="232"/>
        <v/>
      </c>
      <c r="Q107" s="142" t="str">
        <f t="shared" si="232"/>
        <v/>
      </c>
      <c r="R107" s="142" t="str">
        <f t="shared" si="232"/>
        <v/>
      </c>
      <c r="S107" s="142" t="str">
        <f t="shared" si="232"/>
        <v/>
      </c>
      <c r="T107" s="142" t="str">
        <f t="shared" si="232"/>
        <v/>
      </c>
      <c r="U107" s="142" t="str">
        <f t="shared" si="232"/>
        <v/>
      </c>
      <c r="V107" s="142" t="str">
        <f t="shared" si="232"/>
        <v/>
      </c>
      <c r="W107" s="142" t="str">
        <f t="shared" si="232"/>
        <v/>
      </c>
      <c r="X107" s="142" t="str">
        <f t="shared" si="232"/>
        <v/>
      </c>
      <c r="Y107" s="142" t="str">
        <f t="shared" si="232"/>
        <v/>
      </c>
      <c r="Z107" s="142" t="str">
        <f t="shared" si="232"/>
        <v/>
      </c>
      <c r="AA107" s="142" t="str">
        <f t="shared" si="232"/>
        <v/>
      </c>
      <c r="AB107" s="142" t="str">
        <f t="shared" si="232"/>
        <v/>
      </c>
      <c r="AC107" s="142" t="str">
        <f t="shared" si="232"/>
        <v/>
      </c>
      <c r="AD107" s="142" t="str">
        <f t="shared" si="232"/>
        <v/>
      </c>
      <c r="AE107" s="142" t="str">
        <f t="shared" si="232"/>
        <v/>
      </c>
      <c r="AF107" s="142" t="str">
        <f t="shared" si="232"/>
        <v/>
      </c>
      <c r="AG107" s="142" t="str">
        <f t="shared" si="232"/>
        <v/>
      </c>
      <c r="AH107" s="142" t="str">
        <f t="shared" si="232"/>
        <v/>
      </c>
      <c r="AI107" s="142" t="str">
        <f t="shared" si="232"/>
        <v/>
      </c>
      <c r="AJ107" s="142" t="str">
        <f t="shared" si="232"/>
        <v/>
      </c>
      <c r="AK107" s="142" t="str">
        <f t="shared" si="232"/>
        <v/>
      </c>
      <c r="AL107" s="142" t="str">
        <f t="shared" si="232"/>
        <v/>
      </c>
      <c r="AM107" s="142" t="str">
        <f t="shared" si="232"/>
        <v/>
      </c>
      <c r="AN107" s="142" t="str">
        <f t="shared" si="232"/>
        <v/>
      </c>
      <c r="AO107" s="142" t="str">
        <f t="shared" si="232"/>
        <v/>
      </c>
      <c r="AP107" s="142" t="str">
        <f t="shared" si="232"/>
        <v/>
      </c>
      <c r="AQ107" s="142" t="str">
        <f t="shared" si="232"/>
        <v/>
      </c>
      <c r="AR107" s="142" t="str">
        <f t="shared" si="232"/>
        <v/>
      </c>
      <c r="AS107" s="142" t="str">
        <f t="shared" si="232"/>
        <v/>
      </c>
      <c r="AT107" s="142" t="str">
        <f t="shared" si="232"/>
        <v/>
      </c>
      <c r="AU107" s="142" t="str">
        <f t="shared" si="232"/>
        <v/>
      </c>
      <c r="AV107" s="142" t="str">
        <f t="shared" si="232"/>
        <v/>
      </c>
      <c r="AW107" s="142" t="str">
        <f t="shared" si="232"/>
        <v/>
      </c>
      <c r="AX107" s="142" t="str">
        <f t="shared" si="232"/>
        <v/>
      </c>
      <c r="AY107" s="142" t="str">
        <f t="shared" si="232"/>
        <v/>
      </c>
      <c r="AZ107" s="142" t="str">
        <f t="shared" si="232"/>
        <v/>
      </c>
      <c r="BA107" s="142" t="str">
        <f t="shared" si="232"/>
        <v/>
      </c>
      <c r="BB107" s="142" t="str">
        <f t="shared" si="232"/>
        <v/>
      </c>
      <c r="BC107" s="142" t="str">
        <f t="shared" si="232"/>
        <v/>
      </c>
      <c r="BD107" s="142" t="str">
        <f t="shared" si="232"/>
        <v/>
      </c>
      <c r="BE107" s="142" t="str">
        <f t="shared" si="232"/>
        <v/>
      </c>
      <c r="BF107" s="142" t="str">
        <f t="shared" si="232"/>
        <v/>
      </c>
      <c r="BG107" s="142" t="str">
        <f t="shared" si="232"/>
        <v/>
      </c>
      <c r="BH107" s="142" t="str">
        <f t="shared" si="232"/>
        <v/>
      </c>
      <c r="BI107" s="142" t="str">
        <f t="shared" si="232"/>
        <v/>
      </c>
      <c r="BJ107" s="142">
        <f t="shared" si="232"/>
        <v>0</v>
      </c>
      <c r="BK107" s="142">
        <f t="shared" si="232"/>
        <v>0</v>
      </c>
      <c r="BL107" s="142">
        <f t="shared" si="232"/>
        <v>0</v>
      </c>
      <c r="BM107" s="142">
        <f t="shared" si="232"/>
        <v>0</v>
      </c>
      <c r="BN107" s="142">
        <f t="shared" si="232"/>
        <v>0</v>
      </c>
      <c r="BO107" s="142">
        <f t="shared" si="232"/>
        <v>0</v>
      </c>
      <c r="BP107" s="142">
        <f t="shared" si="232"/>
        <v>0</v>
      </c>
      <c r="BQ107" s="142">
        <f t="shared" si="232"/>
        <v>0</v>
      </c>
      <c r="BR107" s="142">
        <f t="shared" si="232"/>
        <v>0</v>
      </c>
      <c r="BS107" s="142">
        <f t="shared" si="232"/>
        <v>0</v>
      </c>
      <c r="BT107" s="142">
        <f t="shared" si="232"/>
        <v>0</v>
      </c>
      <c r="BU107" s="142">
        <f t="shared" si="232"/>
        <v>0</v>
      </c>
      <c r="BV107" s="142">
        <f t="shared" si="232"/>
        <v>0</v>
      </c>
      <c r="BW107" s="142">
        <f t="shared" si="232"/>
        <v>0</v>
      </c>
      <c r="BX107" s="142">
        <f t="shared" si="232"/>
        <v>0</v>
      </c>
      <c r="BY107" s="142">
        <f t="shared" si="232"/>
        <v>0</v>
      </c>
      <c r="BZ107" s="142">
        <f t="shared" si="232"/>
        <v>0</v>
      </c>
      <c r="CA107" s="142">
        <f t="shared" ref="CA107:CE110" si="233">IF($D107&lt;CA$7,$H107/12*$O$1^DATEDIF(DATE(2025, 4,1),CA$7,"y"),"")</f>
        <v>0</v>
      </c>
      <c r="CB107" s="142">
        <f t="shared" si="233"/>
        <v>0</v>
      </c>
      <c r="CC107" s="142">
        <f t="shared" si="233"/>
        <v>0</v>
      </c>
      <c r="CD107" s="142">
        <f t="shared" si="233"/>
        <v>0</v>
      </c>
      <c r="CE107" s="142">
        <f t="shared" si="233"/>
        <v>0</v>
      </c>
    </row>
    <row r="108" spans="1:83" x14ac:dyDescent="0.15">
      <c r="A108" s="149"/>
      <c r="B108" s="149"/>
      <c r="C108" s="140" t="s">
        <v>433</v>
      </c>
      <c r="D108" s="273">
        <v>47665</v>
      </c>
      <c r="E108" s="140" t="s">
        <v>80</v>
      </c>
      <c r="F108" s="31" t="s">
        <v>371</v>
      </c>
      <c r="G108" s="141"/>
      <c r="H108" s="23">
        <f t="shared" si="227"/>
        <v>0</v>
      </c>
      <c r="I108" s="142" t="str">
        <f t="shared" si="228"/>
        <v/>
      </c>
      <c r="J108" s="142" t="str">
        <f t="shared" si="228"/>
        <v/>
      </c>
      <c r="K108" s="142" t="str">
        <f t="shared" si="228"/>
        <v/>
      </c>
      <c r="L108" s="142" t="str">
        <f t="shared" si="228"/>
        <v/>
      </c>
      <c r="M108" s="142" t="str">
        <f t="shared" si="228"/>
        <v/>
      </c>
      <c r="N108" s="142" t="str">
        <f t="shared" si="228"/>
        <v/>
      </c>
      <c r="O108" s="142" t="str">
        <f t="shared" si="228"/>
        <v/>
      </c>
      <c r="P108" s="142" t="str">
        <f t="shared" ref="P108:CA110" si="234">IF($D108&lt;P$7,$H108/12*$O$1^DATEDIF(DATE(2025, 4,1),P$7,"y"),"")</f>
        <v/>
      </c>
      <c r="Q108" s="142" t="str">
        <f t="shared" si="234"/>
        <v/>
      </c>
      <c r="R108" s="142" t="str">
        <f t="shared" si="234"/>
        <v/>
      </c>
      <c r="S108" s="142" t="str">
        <f t="shared" si="234"/>
        <v/>
      </c>
      <c r="T108" s="142" t="str">
        <f t="shared" si="234"/>
        <v/>
      </c>
      <c r="U108" s="142" t="str">
        <f t="shared" si="234"/>
        <v/>
      </c>
      <c r="V108" s="142" t="str">
        <f t="shared" si="234"/>
        <v/>
      </c>
      <c r="W108" s="142" t="str">
        <f t="shared" si="234"/>
        <v/>
      </c>
      <c r="X108" s="142" t="str">
        <f t="shared" si="234"/>
        <v/>
      </c>
      <c r="Y108" s="142" t="str">
        <f t="shared" si="234"/>
        <v/>
      </c>
      <c r="Z108" s="142" t="str">
        <f t="shared" si="234"/>
        <v/>
      </c>
      <c r="AA108" s="142" t="str">
        <f t="shared" si="234"/>
        <v/>
      </c>
      <c r="AB108" s="142" t="str">
        <f t="shared" si="234"/>
        <v/>
      </c>
      <c r="AC108" s="142" t="str">
        <f t="shared" si="234"/>
        <v/>
      </c>
      <c r="AD108" s="142" t="str">
        <f t="shared" si="234"/>
        <v/>
      </c>
      <c r="AE108" s="142" t="str">
        <f t="shared" si="234"/>
        <v/>
      </c>
      <c r="AF108" s="142" t="str">
        <f t="shared" si="234"/>
        <v/>
      </c>
      <c r="AG108" s="142" t="str">
        <f t="shared" si="234"/>
        <v/>
      </c>
      <c r="AH108" s="142" t="str">
        <f t="shared" si="234"/>
        <v/>
      </c>
      <c r="AI108" s="142" t="str">
        <f t="shared" si="234"/>
        <v/>
      </c>
      <c r="AJ108" s="142" t="str">
        <f t="shared" si="234"/>
        <v/>
      </c>
      <c r="AK108" s="142" t="str">
        <f t="shared" si="234"/>
        <v/>
      </c>
      <c r="AL108" s="142" t="str">
        <f t="shared" si="234"/>
        <v/>
      </c>
      <c r="AM108" s="142" t="str">
        <f t="shared" si="234"/>
        <v/>
      </c>
      <c r="AN108" s="142" t="str">
        <f t="shared" si="234"/>
        <v/>
      </c>
      <c r="AO108" s="142" t="str">
        <f t="shared" si="234"/>
        <v/>
      </c>
      <c r="AP108" s="142" t="str">
        <f t="shared" si="234"/>
        <v/>
      </c>
      <c r="AQ108" s="142" t="str">
        <f t="shared" si="234"/>
        <v/>
      </c>
      <c r="AR108" s="142" t="str">
        <f t="shared" si="234"/>
        <v/>
      </c>
      <c r="AS108" s="142" t="str">
        <f t="shared" si="234"/>
        <v/>
      </c>
      <c r="AT108" s="142" t="str">
        <f t="shared" si="234"/>
        <v/>
      </c>
      <c r="AU108" s="142" t="str">
        <f t="shared" si="234"/>
        <v/>
      </c>
      <c r="AV108" s="142" t="str">
        <f t="shared" si="234"/>
        <v/>
      </c>
      <c r="AW108" s="142" t="str">
        <f t="shared" si="234"/>
        <v/>
      </c>
      <c r="AX108" s="142" t="str">
        <f t="shared" si="234"/>
        <v/>
      </c>
      <c r="AY108" s="142" t="str">
        <f t="shared" si="234"/>
        <v/>
      </c>
      <c r="AZ108" s="142" t="str">
        <f t="shared" si="234"/>
        <v/>
      </c>
      <c r="BA108" s="142" t="str">
        <f t="shared" si="234"/>
        <v/>
      </c>
      <c r="BB108" s="142" t="str">
        <f t="shared" si="234"/>
        <v/>
      </c>
      <c r="BC108" s="142" t="str">
        <f t="shared" si="234"/>
        <v/>
      </c>
      <c r="BD108" s="142" t="str">
        <f t="shared" si="234"/>
        <v/>
      </c>
      <c r="BE108" s="142" t="str">
        <f t="shared" si="234"/>
        <v/>
      </c>
      <c r="BF108" s="142" t="str">
        <f t="shared" si="234"/>
        <v/>
      </c>
      <c r="BG108" s="142" t="str">
        <f t="shared" si="234"/>
        <v/>
      </c>
      <c r="BH108" s="142" t="str">
        <f t="shared" si="234"/>
        <v/>
      </c>
      <c r="BI108" s="142" t="str">
        <f t="shared" si="234"/>
        <v/>
      </c>
      <c r="BJ108" s="142" t="str">
        <f t="shared" si="234"/>
        <v/>
      </c>
      <c r="BK108" s="142" t="str">
        <f t="shared" si="234"/>
        <v/>
      </c>
      <c r="BL108" s="142" t="str">
        <f t="shared" si="234"/>
        <v/>
      </c>
      <c r="BM108" s="142" t="str">
        <f t="shared" si="234"/>
        <v/>
      </c>
      <c r="BN108" s="142">
        <f t="shared" si="234"/>
        <v>0</v>
      </c>
      <c r="BO108" s="142">
        <f t="shared" si="234"/>
        <v>0</v>
      </c>
      <c r="BP108" s="142">
        <f t="shared" si="234"/>
        <v>0</v>
      </c>
      <c r="BQ108" s="142">
        <f t="shared" si="234"/>
        <v>0</v>
      </c>
      <c r="BR108" s="142">
        <f t="shared" si="234"/>
        <v>0</v>
      </c>
      <c r="BS108" s="142">
        <f t="shared" si="234"/>
        <v>0</v>
      </c>
      <c r="BT108" s="142">
        <f t="shared" si="234"/>
        <v>0</v>
      </c>
      <c r="BU108" s="142">
        <f t="shared" si="234"/>
        <v>0</v>
      </c>
      <c r="BV108" s="142">
        <f t="shared" si="234"/>
        <v>0</v>
      </c>
      <c r="BW108" s="142">
        <f t="shared" si="234"/>
        <v>0</v>
      </c>
      <c r="BX108" s="142">
        <f t="shared" si="234"/>
        <v>0</v>
      </c>
      <c r="BY108" s="142">
        <f t="shared" si="234"/>
        <v>0</v>
      </c>
      <c r="BZ108" s="142">
        <f t="shared" si="234"/>
        <v>0</v>
      </c>
      <c r="CA108" s="142">
        <f t="shared" si="234"/>
        <v>0</v>
      </c>
      <c r="CB108" s="142">
        <f t="shared" si="233"/>
        <v>0</v>
      </c>
      <c r="CC108" s="142">
        <f t="shared" si="233"/>
        <v>0</v>
      </c>
      <c r="CD108" s="142">
        <f t="shared" si="233"/>
        <v>0</v>
      </c>
      <c r="CE108" s="142">
        <f t="shared" si="233"/>
        <v>0</v>
      </c>
    </row>
    <row r="109" spans="1:83" x14ac:dyDescent="0.15">
      <c r="A109" s="31"/>
      <c r="B109" s="31"/>
      <c r="C109" s="140" t="s">
        <v>433</v>
      </c>
      <c r="D109" s="273">
        <v>47665</v>
      </c>
      <c r="E109" s="140" t="s">
        <v>80</v>
      </c>
      <c r="F109" s="31" t="s">
        <v>371</v>
      </c>
      <c r="G109" s="141"/>
      <c r="H109" s="23">
        <f t="shared" si="184"/>
        <v>0</v>
      </c>
      <c r="I109" s="142" t="str">
        <f t="shared" ref="I109:BS111" si="235">IF($D109&lt;I$7,$H109/12*$O$1^DATEDIF(DATE(2025, 4,1),I$7,"y"),"")</f>
        <v/>
      </c>
      <c r="J109" s="142" t="str">
        <f t="shared" si="235"/>
        <v/>
      </c>
      <c r="K109" s="142" t="str">
        <f t="shared" si="235"/>
        <v/>
      </c>
      <c r="L109" s="142" t="str">
        <f t="shared" si="235"/>
        <v/>
      </c>
      <c r="M109" s="142" t="str">
        <f t="shared" si="235"/>
        <v/>
      </c>
      <c r="N109" s="142" t="str">
        <f t="shared" si="235"/>
        <v/>
      </c>
      <c r="O109" s="142" t="str">
        <f t="shared" si="228"/>
        <v/>
      </c>
      <c r="P109" s="142" t="str">
        <f t="shared" si="234"/>
        <v/>
      </c>
      <c r="Q109" s="142" t="str">
        <f t="shared" si="234"/>
        <v/>
      </c>
      <c r="R109" s="142" t="str">
        <f t="shared" si="234"/>
        <v/>
      </c>
      <c r="S109" s="142" t="str">
        <f t="shared" si="234"/>
        <v/>
      </c>
      <c r="T109" s="142" t="str">
        <f t="shared" si="234"/>
        <v/>
      </c>
      <c r="U109" s="142" t="str">
        <f t="shared" si="234"/>
        <v/>
      </c>
      <c r="V109" s="142" t="str">
        <f t="shared" si="234"/>
        <v/>
      </c>
      <c r="W109" s="142" t="str">
        <f t="shared" si="234"/>
        <v/>
      </c>
      <c r="X109" s="142" t="str">
        <f t="shared" si="234"/>
        <v/>
      </c>
      <c r="Y109" s="142" t="str">
        <f t="shared" si="234"/>
        <v/>
      </c>
      <c r="Z109" s="142" t="str">
        <f t="shared" si="234"/>
        <v/>
      </c>
      <c r="AA109" s="142" t="str">
        <f t="shared" si="234"/>
        <v/>
      </c>
      <c r="AB109" s="142" t="str">
        <f t="shared" si="234"/>
        <v/>
      </c>
      <c r="AC109" s="142" t="str">
        <f t="shared" si="234"/>
        <v/>
      </c>
      <c r="AD109" s="142" t="str">
        <f t="shared" si="234"/>
        <v/>
      </c>
      <c r="AE109" s="142" t="str">
        <f t="shared" si="234"/>
        <v/>
      </c>
      <c r="AF109" s="142" t="str">
        <f t="shared" si="234"/>
        <v/>
      </c>
      <c r="AG109" s="142" t="str">
        <f t="shared" si="234"/>
        <v/>
      </c>
      <c r="AH109" s="142" t="str">
        <f t="shared" si="234"/>
        <v/>
      </c>
      <c r="AI109" s="142" t="str">
        <f t="shared" si="234"/>
        <v/>
      </c>
      <c r="AJ109" s="142" t="str">
        <f t="shared" si="234"/>
        <v/>
      </c>
      <c r="AK109" s="142" t="str">
        <f t="shared" si="234"/>
        <v/>
      </c>
      <c r="AL109" s="142" t="str">
        <f t="shared" si="234"/>
        <v/>
      </c>
      <c r="AM109" s="142" t="str">
        <f t="shared" si="234"/>
        <v/>
      </c>
      <c r="AN109" s="142" t="str">
        <f t="shared" si="234"/>
        <v/>
      </c>
      <c r="AO109" s="142" t="str">
        <f t="shared" si="234"/>
        <v/>
      </c>
      <c r="AP109" s="142" t="str">
        <f t="shared" si="234"/>
        <v/>
      </c>
      <c r="AQ109" s="142" t="str">
        <f t="shared" si="234"/>
        <v/>
      </c>
      <c r="AR109" s="142" t="str">
        <f t="shared" si="234"/>
        <v/>
      </c>
      <c r="AS109" s="142" t="str">
        <f t="shared" si="234"/>
        <v/>
      </c>
      <c r="AT109" s="142" t="str">
        <f t="shared" si="234"/>
        <v/>
      </c>
      <c r="AU109" s="142" t="str">
        <f t="shared" si="234"/>
        <v/>
      </c>
      <c r="AV109" s="142" t="str">
        <f t="shared" si="234"/>
        <v/>
      </c>
      <c r="AW109" s="142" t="str">
        <f t="shared" si="234"/>
        <v/>
      </c>
      <c r="AX109" s="142" t="str">
        <f t="shared" si="234"/>
        <v/>
      </c>
      <c r="AY109" s="142" t="str">
        <f t="shared" si="234"/>
        <v/>
      </c>
      <c r="AZ109" s="142" t="str">
        <f t="shared" si="234"/>
        <v/>
      </c>
      <c r="BA109" s="142" t="str">
        <f t="shared" si="234"/>
        <v/>
      </c>
      <c r="BB109" s="142" t="str">
        <f t="shared" si="234"/>
        <v/>
      </c>
      <c r="BC109" s="142" t="str">
        <f t="shared" si="234"/>
        <v/>
      </c>
      <c r="BD109" s="142" t="str">
        <f t="shared" si="234"/>
        <v/>
      </c>
      <c r="BE109" s="142" t="str">
        <f t="shared" si="234"/>
        <v/>
      </c>
      <c r="BF109" s="142" t="str">
        <f t="shared" si="234"/>
        <v/>
      </c>
      <c r="BG109" s="142" t="str">
        <f t="shared" si="234"/>
        <v/>
      </c>
      <c r="BH109" s="142" t="str">
        <f t="shared" si="234"/>
        <v/>
      </c>
      <c r="BI109" s="142" t="str">
        <f t="shared" si="234"/>
        <v/>
      </c>
      <c r="BJ109" s="142" t="str">
        <f t="shared" si="234"/>
        <v/>
      </c>
      <c r="BK109" s="142" t="str">
        <f t="shared" si="234"/>
        <v/>
      </c>
      <c r="BL109" s="142" t="str">
        <f t="shared" si="234"/>
        <v/>
      </c>
      <c r="BM109" s="142" t="str">
        <f t="shared" si="234"/>
        <v/>
      </c>
      <c r="BN109" s="142">
        <f t="shared" si="234"/>
        <v>0</v>
      </c>
      <c r="BO109" s="142">
        <f t="shared" si="234"/>
        <v>0</v>
      </c>
      <c r="BP109" s="142">
        <f t="shared" si="234"/>
        <v>0</v>
      </c>
      <c r="BQ109" s="142">
        <f t="shared" si="234"/>
        <v>0</v>
      </c>
      <c r="BR109" s="142">
        <f t="shared" si="234"/>
        <v>0</v>
      </c>
      <c r="BS109" s="142">
        <f t="shared" si="234"/>
        <v>0</v>
      </c>
      <c r="BT109" s="142">
        <f t="shared" si="234"/>
        <v>0</v>
      </c>
      <c r="BU109" s="142">
        <f t="shared" si="234"/>
        <v>0</v>
      </c>
      <c r="BV109" s="142">
        <f t="shared" si="234"/>
        <v>0</v>
      </c>
      <c r="BW109" s="142">
        <f t="shared" si="234"/>
        <v>0</v>
      </c>
      <c r="BX109" s="142">
        <f t="shared" si="234"/>
        <v>0</v>
      </c>
      <c r="BY109" s="142">
        <f t="shared" si="234"/>
        <v>0</v>
      </c>
      <c r="BZ109" s="142">
        <f t="shared" si="234"/>
        <v>0</v>
      </c>
      <c r="CA109" s="142">
        <f t="shared" si="234"/>
        <v>0</v>
      </c>
      <c r="CB109" s="142">
        <f t="shared" si="233"/>
        <v>0</v>
      </c>
      <c r="CC109" s="142">
        <f t="shared" si="233"/>
        <v>0</v>
      </c>
      <c r="CD109" s="142">
        <f t="shared" si="233"/>
        <v>0</v>
      </c>
      <c r="CE109" s="142">
        <f t="shared" si="233"/>
        <v>0</v>
      </c>
    </row>
    <row r="110" spans="1:83" x14ac:dyDescent="0.15">
      <c r="A110" s="31"/>
      <c r="B110" s="31"/>
      <c r="C110" s="140" t="s">
        <v>433</v>
      </c>
      <c r="D110" s="273">
        <v>47665</v>
      </c>
      <c r="E110" s="140" t="s">
        <v>80</v>
      </c>
      <c r="F110" s="31" t="s">
        <v>371</v>
      </c>
      <c r="G110" s="141"/>
      <c r="H110" s="23">
        <f t="shared" si="184"/>
        <v>0</v>
      </c>
      <c r="I110" s="142" t="str">
        <f t="shared" si="235"/>
        <v/>
      </c>
      <c r="J110" s="142" t="str">
        <f t="shared" si="235"/>
        <v/>
      </c>
      <c r="K110" s="142" t="str">
        <f t="shared" si="235"/>
        <v/>
      </c>
      <c r="L110" s="142" t="str">
        <f t="shared" si="235"/>
        <v/>
      </c>
      <c r="M110" s="142" t="str">
        <f t="shared" si="235"/>
        <v/>
      </c>
      <c r="N110" s="142" t="str">
        <f t="shared" si="235"/>
        <v/>
      </c>
      <c r="O110" s="142" t="str">
        <f t="shared" si="228"/>
        <v/>
      </c>
      <c r="P110" s="142" t="str">
        <f t="shared" si="234"/>
        <v/>
      </c>
      <c r="Q110" s="142" t="str">
        <f t="shared" si="234"/>
        <v/>
      </c>
      <c r="R110" s="142" t="str">
        <f t="shared" si="234"/>
        <v/>
      </c>
      <c r="S110" s="142" t="str">
        <f t="shared" si="234"/>
        <v/>
      </c>
      <c r="T110" s="142" t="str">
        <f t="shared" si="234"/>
        <v/>
      </c>
      <c r="U110" s="142" t="str">
        <f t="shared" si="234"/>
        <v/>
      </c>
      <c r="V110" s="142" t="str">
        <f t="shared" si="234"/>
        <v/>
      </c>
      <c r="W110" s="142" t="str">
        <f t="shared" si="234"/>
        <v/>
      </c>
      <c r="X110" s="142" t="str">
        <f t="shared" si="234"/>
        <v/>
      </c>
      <c r="Y110" s="142" t="str">
        <f t="shared" si="234"/>
        <v/>
      </c>
      <c r="Z110" s="142" t="str">
        <f t="shared" si="234"/>
        <v/>
      </c>
      <c r="AA110" s="142" t="str">
        <f t="shared" si="234"/>
        <v/>
      </c>
      <c r="AB110" s="142" t="str">
        <f t="shared" si="234"/>
        <v/>
      </c>
      <c r="AC110" s="142" t="str">
        <f t="shared" si="234"/>
        <v/>
      </c>
      <c r="AD110" s="142" t="str">
        <f t="shared" si="234"/>
        <v/>
      </c>
      <c r="AE110" s="142" t="str">
        <f t="shared" si="234"/>
        <v/>
      </c>
      <c r="AF110" s="142" t="str">
        <f t="shared" si="234"/>
        <v/>
      </c>
      <c r="AG110" s="142" t="str">
        <f t="shared" si="234"/>
        <v/>
      </c>
      <c r="AH110" s="142" t="str">
        <f t="shared" si="234"/>
        <v/>
      </c>
      <c r="AI110" s="142" t="str">
        <f t="shared" si="234"/>
        <v/>
      </c>
      <c r="AJ110" s="142" t="str">
        <f t="shared" si="234"/>
        <v/>
      </c>
      <c r="AK110" s="142" t="str">
        <f t="shared" si="234"/>
        <v/>
      </c>
      <c r="AL110" s="142" t="str">
        <f t="shared" si="234"/>
        <v/>
      </c>
      <c r="AM110" s="142" t="str">
        <f t="shared" si="234"/>
        <v/>
      </c>
      <c r="AN110" s="142" t="str">
        <f t="shared" si="234"/>
        <v/>
      </c>
      <c r="AO110" s="142" t="str">
        <f t="shared" si="234"/>
        <v/>
      </c>
      <c r="AP110" s="142" t="str">
        <f t="shared" si="234"/>
        <v/>
      </c>
      <c r="AQ110" s="142" t="str">
        <f t="shared" si="234"/>
        <v/>
      </c>
      <c r="AR110" s="142" t="str">
        <f t="shared" si="234"/>
        <v/>
      </c>
      <c r="AS110" s="142" t="str">
        <f t="shared" si="234"/>
        <v/>
      </c>
      <c r="AT110" s="142" t="str">
        <f t="shared" si="234"/>
        <v/>
      </c>
      <c r="AU110" s="142" t="str">
        <f t="shared" si="234"/>
        <v/>
      </c>
      <c r="AV110" s="142" t="str">
        <f t="shared" si="234"/>
        <v/>
      </c>
      <c r="AW110" s="142" t="str">
        <f t="shared" si="234"/>
        <v/>
      </c>
      <c r="AX110" s="142" t="str">
        <f t="shared" si="234"/>
        <v/>
      </c>
      <c r="AY110" s="142" t="str">
        <f t="shared" si="234"/>
        <v/>
      </c>
      <c r="AZ110" s="142" t="str">
        <f t="shared" si="234"/>
        <v/>
      </c>
      <c r="BA110" s="142" t="str">
        <f t="shared" si="234"/>
        <v/>
      </c>
      <c r="BB110" s="142" t="str">
        <f t="shared" si="234"/>
        <v/>
      </c>
      <c r="BC110" s="142" t="str">
        <f t="shared" si="234"/>
        <v/>
      </c>
      <c r="BD110" s="142" t="str">
        <f t="shared" si="234"/>
        <v/>
      </c>
      <c r="BE110" s="142" t="str">
        <f t="shared" si="234"/>
        <v/>
      </c>
      <c r="BF110" s="142" t="str">
        <f t="shared" si="234"/>
        <v/>
      </c>
      <c r="BG110" s="142" t="str">
        <f t="shared" si="234"/>
        <v/>
      </c>
      <c r="BH110" s="142" t="str">
        <f t="shared" si="234"/>
        <v/>
      </c>
      <c r="BI110" s="142" t="str">
        <f t="shared" si="234"/>
        <v/>
      </c>
      <c r="BJ110" s="142" t="str">
        <f t="shared" si="234"/>
        <v/>
      </c>
      <c r="BK110" s="142" t="str">
        <f t="shared" si="234"/>
        <v/>
      </c>
      <c r="BL110" s="142" t="str">
        <f t="shared" si="234"/>
        <v/>
      </c>
      <c r="BM110" s="142" t="str">
        <f t="shared" si="234"/>
        <v/>
      </c>
      <c r="BN110" s="142">
        <f t="shared" si="234"/>
        <v>0</v>
      </c>
      <c r="BO110" s="142">
        <f t="shared" si="234"/>
        <v>0</v>
      </c>
      <c r="BP110" s="142">
        <f t="shared" si="234"/>
        <v>0</v>
      </c>
      <c r="BQ110" s="142">
        <f t="shared" si="234"/>
        <v>0</v>
      </c>
      <c r="BR110" s="142">
        <f t="shared" si="234"/>
        <v>0</v>
      </c>
      <c r="BS110" s="142">
        <f t="shared" si="234"/>
        <v>0</v>
      </c>
      <c r="BT110" s="142">
        <f t="shared" si="234"/>
        <v>0</v>
      </c>
      <c r="BU110" s="142">
        <f t="shared" si="234"/>
        <v>0</v>
      </c>
      <c r="BV110" s="142">
        <f t="shared" si="234"/>
        <v>0</v>
      </c>
      <c r="BW110" s="142">
        <f t="shared" si="234"/>
        <v>0</v>
      </c>
      <c r="BX110" s="142">
        <f t="shared" si="234"/>
        <v>0</v>
      </c>
      <c r="BY110" s="142">
        <f t="shared" si="234"/>
        <v>0</v>
      </c>
      <c r="BZ110" s="142">
        <f t="shared" si="234"/>
        <v>0</v>
      </c>
      <c r="CA110" s="142">
        <f t="shared" si="234"/>
        <v>0</v>
      </c>
      <c r="CB110" s="142">
        <f t="shared" si="233"/>
        <v>0</v>
      </c>
      <c r="CC110" s="142">
        <f t="shared" si="233"/>
        <v>0</v>
      </c>
      <c r="CD110" s="142">
        <f t="shared" si="233"/>
        <v>0</v>
      </c>
      <c r="CE110" s="142">
        <f t="shared" si="233"/>
        <v>0</v>
      </c>
    </row>
    <row r="111" spans="1:83" x14ac:dyDescent="0.15">
      <c r="A111" s="31"/>
      <c r="B111" s="31"/>
      <c r="C111" s="153"/>
      <c r="D111" s="153"/>
      <c r="E111" s="140" t="s">
        <v>80</v>
      </c>
      <c r="F111" s="140"/>
      <c r="G111" s="141"/>
      <c r="H111" s="23">
        <f t="shared" si="184"/>
        <v>0</v>
      </c>
      <c r="I111" s="142">
        <f t="shared" si="235"/>
        <v>0</v>
      </c>
      <c r="J111" s="142">
        <f t="shared" si="235"/>
        <v>0</v>
      </c>
      <c r="K111" s="142">
        <f t="shared" si="235"/>
        <v>0</v>
      </c>
      <c r="L111" s="142">
        <f t="shared" si="235"/>
        <v>0</v>
      </c>
      <c r="M111" s="142">
        <f t="shared" si="235"/>
        <v>0</v>
      </c>
      <c r="N111" s="142">
        <f t="shared" si="235"/>
        <v>0</v>
      </c>
      <c r="O111" s="142">
        <f t="shared" si="235"/>
        <v>0</v>
      </c>
      <c r="P111" s="142">
        <f t="shared" si="235"/>
        <v>0</v>
      </c>
      <c r="Q111" s="142">
        <f t="shared" si="235"/>
        <v>0</v>
      </c>
      <c r="R111" s="142">
        <f t="shared" si="235"/>
        <v>0</v>
      </c>
      <c r="S111" s="142">
        <f t="shared" si="235"/>
        <v>0</v>
      </c>
      <c r="T111" s="142">
        <f t="shared" si="235"/>
        <v>0</v>
      </c>
      <c r="U111" s="142">
        <f t="shared" si="235"/>
        <v>0</v>
      </c>
      <c r="V111" s="142">
        <f t="shared" si="235"/>
        <v>0</v>
      </c>
      <c r="W111" s="142">
        <f t="shared" si="235"/>
        <v>0</v>
      </c>
      <c r="X111" s="142">
        <f t="shared" si="235"/>
        <v>0</v>
      </c>
      <c r="Y111" s="142">
        <f t="shared" si="235"/>
        <v>0</v>
      </c>
      <c r="Z111" s="142">
        <f t="shared" si="235"/>
        <v>0</v>
      </c>
      <c r="AA111" s="142">
        <f t="shared" si="235"/>
        <v>0</v>
      </c>
      <c r="AB111" s="142">
        <f t="shared" si="235"/>
        <v>0</v>
      </c>
      <c r="AC111" s="142">
        <f t="shared" si="235"/>
        <v>0</v>
      </c>
      <c r="AD111" s="142">
        <f t="shared" si="235"/>
        <v>0</v>
      </c>
      <c r="AE111" s="142">
        <f t="shared" si="235"/>
        <v>0</v>
      </c>
      <c r="AF111" s="142">
        <f t="shared" si="235"/>
        <v>0</v>
      </c>
      <c r="AG111" s="142">
        <f t="shared" si="235"/>
        <v>0</v>
      </c>
      <c r="AH111" s="142">
        <f t="shared" si="235"/>
        <v>0</v>
      </c>
      <c r="AI111" s="142">
        <f t="shared" si="235"/>
        <v>0</v>
      </c>
      <c r="AJ111" s="142">
        <f t="shared" si="235"/>
        <v>0</v>
      </c>
      <c r="AK111" s="142">
        <f t="shared" si="235"/>
        <v>0</v>
      </c>
      <c r="AL111" s="142">
        <f t="shared" si="235"/>
        <v>0</v>
      </c>
      <c r="AM111" s="142">
        <f t="shared" si="235"/>
        <v>0</v>
      </c>
      <c r="AN111" s="142">
        <f t="shared" si="235"/>
        <v>0</v>
      </c>
      <c r="AO111" s="142">
        <f t="shared" si="235"/>
        <v>0</v>
      </c>
      <c r="AP111" s="142">
        <f t="shared" si="235"/>
        <v>0</v>
      </c>
      <c r="AQ111" s="142">
        <f t="shared" si="235"/>
        <v>0</v>
      </c>
      <c r="AR111" s="142">
        <f t="shared" si="235"/>
        <v>0</v>
      </c>
      <c r="AS111" s="142">
        <f t="shared" si="235"/>
        <v>0</v>
      </c>
      <c r="AT111" s="142">
        <f t="shared" si="235"/>
        <v>0</v>
      </c>
      <c r="AU111" s="142">
        <f t="shared" si="235"/>
        <v>0</v>
      </c>
      <c r="AV111" s="142">
        <f t="shared" si="235"/>
        <v>0</v>
      </c>
      <c r="AW111" s="142">
        <f t="shared" si="235"/>
        <v>0</v>
      </c>
      <c r="AX111" s="142">
        <f t="shared" si="235"/>
        <v>0</v>
      </c>
      <c r="AY111" s="142">
        <f t="shared" si="235"/>
        <v>0</v>
      </c>
      <c r="AZ111" s="142">
        <f t="shared" si="235"/>
        <v>0</v>
      </c>
      <c r="BA111" s="142">
        <f t="shared" si="235"/>
        <v>0</v>
      </c>
      <c r="BB111" s="142">
        <f t="shared" si="235"/>
        <v>0</v>
      </c>
      <c r="BC111" s="142">
        <f t="shared" si="235"/>
        <v>0</v>
      </c>
      <c r="BD111" s="142">
        <f t="shared" si="235"/>
        <v>0</v>
      </c>
      <c r="BE111" s="142">
        <f t="shared" si="235"/>
        <v>0</v>
      </c>
      <c r="BF111" s="142">
        <f t="shared" si="235"/>
        <v>0</v>
      </c>
      <c r="BG111" s="142">
        <f t="shared" si="235"/>
        <v>0</v>
      </c>
      <c r="BH111" s="142">
        <f t="shared" si="235"/>
        <v>0</v>
      </c>
      <c r="BI111" s="142">
        <f t="shared" si="235"/>
        <v>0</v>
      </c>
      <c r="BJ111" s="142">
        <f t="shared" si="235"/>
        <v>0</v>
      </c>
      <c r="BK111" s="142">
        <f t="shared" si="235"/>
        <v>0</v>
      </c>
      <c r="BL111" s="142">
        <f t="shared" si="235"/>
        <v>0</v>
      </c>
      <c r="BM111" s="142">
        <f t="shared" si="235"/>
        <v>0</v>
      </c>
      <c r="BN111" s="142">
        <f t="shared" si="235"/>
        <v>0</v>
      </c>
      <c r="BO111" s="142">
        <f t="shared" si="235"/>
        <v>0</v>
      </c>
      <c r="BP111" s="142">
        <f t="shared" si="235"/>
        <v>0</v>
      </c>
      <c r="BQ111" s="142">
        <f t="shared" si="235"/>
        <v>0</v>
      </c>
      <c r="BR111" s="142">
        <f t="shared" si="235"/>
        <v>0</v>
      </c>
      <c r="BS111" s="142">
        <f t="shared" si="235"/>
        <v>0</v>
      </c>
      <c r="BT111" s="142">
        <f t="shared" ref="BT111:CE111" si="236">IF($D111&lt;BT$7,$H111/12*$O$1^DATEDIF(DATE(2025, 4,1),BT$7,"y"),"")</f>
        <v>0</v>
      </c>
      <c r="BU111" s="142">
        <f t="shared" si="236"/>
        <v>0</v>
      </c>
      <c r="BV111" s="142">
        <f t="shared" si="236"/>
        <v>0</v>
      </c>
      <c r="BW111" s="142">
        <f t="shared" si="236"/>
        <v>0</v>
      </c>
      <c r="BX111" s="142">
        <f t="shared" si="236"/>
        <v>0</v>
      </c>
      <c r="BY111" s="142">
        <f t="shared" si="236"/>
        <v>0</v>
      </c>
      <c r="BZ111" s="142">
        <f t="shared" si="236"/>
        <v>0</v>
      </c>
      <c r="CA111" s="142">
        <f t="shared" si="236"/>
        <v>0</v>
      </c>
      <c r="CB111" s="142">
        <f t="shared" si="236"/>
        <v>0</v>
      </c>
      <c r="CC111" s="142">
        <f t="shared" si="236"/>
        <v>0</v>
      </c>
      <c r="CD111" s="142">
        <f t="shared" si="236"/>
        <v>0</v>
      </c>
      <c r="CE111" s="142">
        <f t="shared" si="236"/>
        <v>0</v>
      </c>
    </row>
    <row r="112" spans="1:83" ht="14" thickBot="1" x14ac:dyDescent="0.2">
      <c r="A112" s="144"/>
      <c r="B112" s="144"/>
      <c r="C112" s="145"/>
      <c r="D112" s="145"/>
      <c r="E112" s="145" t="s">
        <v>80</v>
      </c>
      <c r="F112" s="145"/>
      <c r="G112" s="146"/>
      <c r="H112" s="154"/>
      <c r="I112" s="148">
        <f t="shared" ref="I112:BS112" si="237">SUM(I83:I111)</f>
        <v>71824.116430000009</v>
      </c>
      <c r="J112" s="148">
        <f t="shared" si="237"/>
        <v>71824.116430000009</v>
      </c>
      <c r="K112" s="148">
        <f t="shared" si="237"/>
        <v>71824.116430000009</v>
      </c>
      <c r="L112" s="148">
        <f t="shared" si="237"/>
        <v>71824.116430000009</v>
      </c>
      <c r="M112" s="148">
        <f t="shared" si="237"/>
        <v>71824.116430000009</v>
      </c>
      <c r="N112" s="148">
        <f t="shared" si="237"/>
        <v>71824.116430000009</v>
      </c>
      <c r="O112" s="148">
        <f t="shared" si="237"/>
        <v>71824.116430000009</v>
      </c>
      <c r="P112" s="148">
        <f t="shared" si="237"/>
        <v>71824.116430000009</v>
      </c>
      <c r="Q112" s="148">
        <f t="shared" si="237"/>
        <v>58252.990510000003</v>
      </c>
      <c r="R112" s="148">
        <f t="shared" si="237"/>
        <v>58252.990510000003</v>
      </c>
      <c r="S112" s="148">
        <f t="shared" si="237"/>
        <v>58252.990510000003</v>
      </c>
      <c r="T112" s="148">
        <f t="shared" si="237"/>
        <v>68592.990510000003</v>
      </c>
      <c r="U112" s="148">
        <f t="shared" si="237"/>
        <v>68592.990510000003</v>
      </c>
      <c r="V112" s="148">
        <f t="shared" si="237"/>
        <v>68592.990510000003</v>
      </c>
      <c r="W112" s="148">
        <f t="shared" si="237"/>
        <v>68592.990510000003</v>
      </c>
      <c r="X112" s="148">
        <f t="shared" si="237"/>
        <v>78932.990510000003</v>
      </c>
      <c r="Y112" s="148">
        <f t="shared" si="237"/>
        <v>78932.990510000003</v>
      </c>
      <c r="Z112" s="148">
        <f t="shared" si="237"/>
        <v>78932.990510000003</v>
      </c>
      <c r="AA112" s="148">
        <f t="shared" si="237"/>
        <v>81845.640035500022</v>
      </c>
      <c r="AB112" s="148">
        <f t="shared" si="237"/>
        <v>81845.640035500022</v>
      </c>
      <c r="AC112" s="148">
        <f t="shared" si="237"/>
        <v>104425.61503550003</v>
      </c>
      <c r="AD112" s="148">
        <f t="shared" si="237"/>
        <v>104425.61503550003</v>
      </c>
      <c r="AE112" s="148">
        <f t="shared" si="237"/>
        <v>104425.61503550003</v>
      </c>
      <c r="AF112" s="148">
        <f t="shared" si="237"/>
        <v>104425.61503550003</v>
      </c>
      <c r="AG112" s="148">
        <f t="shared" si="237"/>
        <v>104425.61503550003</v>
      </c>
      <c r="AH112" s="148">
        <f t="shared" si="237"/>
        <v>104425.61503550003</v>
      </c>
      <c r="AI112" s="148">
        <f t="shared" si="237"/>
        <v>104425.61503550003</v>
      </c>
      <c r="AJ112" s="148">
        <f t="shared" si="237"/>
        <v>127005.59003550003</v>
      </c>
      <c r="AK112" s="148">
        <f t="shared" si="237"/>
        <v>127005.59003550003</v>
      </c>
      <c r="AL112" s="148">
        <f t="shared" si="237"/>
        <v>127005.59003550003</v>
      </c>
      <c r="AM112" s="148">
        <f t="shared" si="237"/>
        <v>130063.87203727501</v>
      </c>
      <c r="AN112" s="148">
        <f t="shared" si="237"/>
        <v>130063.87203727501</v>
      </c>
      <c r="AO112" s="148">
        <f t="shared" si="237"/>
        <v>130063.87203727501</v>
      </c>
      <c r="AP112" s="148">
        <f t="shared" si="237"/>
        <v>142303.847037275</v>
      </c>
      <c r="AQ112" s="148">
        <f t="shared" si="237"/>
        <v>142303.847037275</v>
      </c>
      <c r="AR112" s="148">
        <f t="shared" si="237"/>
        <v>142303.847037275</v>
      </c>
      <c r="AS112" s="148">
        <f t="shared" si="237"/>
        <v>142303.847037275</v>
      </c>
      <c r="AT112" s="148">
        <f t="shared" si="237"/>
        <v>142303.847037275</v>
      </c>
      <c r="AU112" s="148">
        <f t="shared" si="237"/>
        <v>142303.847037275</v>
      </c>
      <c r="AV112" s="148">
        <f t="shared" si="237"/>
        <v>142303.847037275</v>
      </c>
      <c r="AW112" s="148">
        <f t="shared" si="237"/>
        <v>142303.847037275</v>
      </c>
      <c r="AX112" s="148">
        <f t="shared" si="237"/>
        <v>154543.82203727501</v>
      </c>
      <c r="AY112" s="148">
        <f t="shared" si="237"/>
        <v>157755.01813913876</v>
      </c>
      <c r="AZ112" s="148">
        <f t="shared" si="237"/>
        <v>157755.01813913876</v>
      </c>
      <c r="BA112" s="148">
        <f t="shared" si="237"/>
        <v>157755.01813913876</v>
      </c>
      <c r="BB112" s="148">
        <f t="shared" si="237"/>
        <v>169994.99313913877</v>
      </c>
      <c r="BC112" s="148">
        <f t="shared" si="237"/>
        <v>169994.99313913877</v>
      </c>
      <c r="BD112" s="148">
        <f t="shared" si="237"/>
        <v>169994.99313913877</v>
      </c>
      <c r="BE112" s="148">
        <f t="shared" si="237"/>
        <v>169994.99313913877</v>
      </c>
      <c r="BF112" s="148">
        <f t="shared" si="237"/>
        <v>169994.99313913877</v>
      </c>
      <c r="BG112" s="148">
        <f t="shared" si="237"/>
        <v>169994.99313913877</v>
      </c>
      <c r="BH112" s="148">
        <f t="shared" si="237"/>
        <v>169994.99313913877</v>
      </c>
      <c r="BI112" s="148">
        <f t="shared" si="237"/>
        <v>169994.99313913877</v>
      </c>
      <c r="BJ112" s="148">
        <f t="shared" si="237"/>
        <v>169994.99313913877</v>
      </c>
      <c r="BK112" s="148">
        <f t="shared" si="237"/>
        <v>173366.74904609573</v>
      </c>
      <c r="BL112" s="148">
        <f t="shared" si="237"/>
        <v>173366.74904609573</v>
      </c>
      <c r="BM112" s="148">
        <f t="shared" si="237"/>
        <v>173366.74904609573</v>
      </c>
      <c r="BN112" s="148">
        <f t="shared" si="237"/>
        <v>173366.74904609573</v>
      </c>
      <c r="BO112" s="148">
        <f t="shared" si="237"/>
        <v>173366.74904609573</v>
      </c>
      <c r="BP112" s="148">
        <f t="shared" si="237"/>
        <v>173366.74904609573</v>
      </c>
      <c r="BQ112" s="148">
        <f t="shared" si="237"/>
        <v>173366.74904609573</v>
      </c>
      <c r="BR112" s="148">
        <f t="shared" si="237"/>
        <v>173366.74904609573</v>
      </c>
      <c r="BS112" s="148">
        <f t="shared" si="237"/>
        <v>173366.74904609573</v>
      </c>
      <c r="BT112" s="148">
        <f t="shared" ref="BT112:CE112" si="238">SUM(BT83:BT111)</f>
        <v>173366.74904609573</v>
      </c>
      <c r="BU112" s="148">
        <f t="shared" si="238"/>
        <v>173366.74904609573</v>
      </c>
      <c r="BV112" s="148">
        <f t="shared" si="238"/>
        <v>173366.74904609573</v>
      </c>
      <c r="BW112" s="148">
        <f t="shared" si="238"/>
        <v>173366.74904609573</v>
      </c>
      <c r="BX112" s="148">
        <f t="shared" si="238"/>
        <v>173366.74904609573</v>
      </c>
      <c r="BY112" s="148">
        <f t="shared" si="238"/>
        <v>173366.74904609573</v>
      </c>
      <c r="BZ112" s="148">
        <f t="shared" si="238"/>
        <v>173366.74904609573</v>
      </c>
      <c r="CA112" s="148">
        <f t="shared" si="238"/>
        <v>173366.74904609573</v>
      </c>
      <c r="CB112" s="148">
        <f t="shared" si="238"/>
        <v>173366.74904609573</v>
      </c>
      <c r="CC112" s="148">
        <f t="shared" si="238"/>
        <v>173366.74904609573</v>
      </c>
      <c r="CD112" s="148">
        <f t="shared" si="238"/>
        <v>173366.74904609573</v>
      </c>
      <c r="CE112" s="148">
        <f t="shared" si="238"/>
        <v>173366.74904609573</v>
      </c>
    </row>
    <row r="113" spans="1:83" ht="14" thickTop="1" x14ac:dyDescent="0.15">
      <c r="A113" s="140"/>
      <c r="B113" s="140"/>
      <c r="C113" s="153"/>
      <c r="D113" s="153"/>
      <c r="E113" s="153"/>
      <c r="F113" s="153"/>
      <c r="G113" s="141"/>
      <c r="H113" s="134"/>
      <c r="I113" s="64"/>
      <c r="J113" s="64"/>
      <c r="K113" s="64"/>
      <c r="L113" s="64"/>
      <c r="M113" s="64"/>
      <c r="N113" s="64"/>
      <c r="O113" s="64"/>
      <c r="P113" s="64"/>
      <c r="Q113" s="64"/>
      <c r="R113" s="64"/>
      <c r="S113" s="64"/>
      <c r="T113" s="64"/>
      <c r="U113" s="64"/>
      <c r="V113" s="64"/>
      <c r="W113" s="64"/>
      <c r="X113" s="64"/>
      <c r="Y113" s="64"/>
      <c r="Z113" s="64"/>
      <c r="AA113" s="64"/>
      <c r="AB113" s="64"/>
      <c r="AC113" s="64"/>
      <c r="AD113" s="64"/>
      <c r="AE113" s="64"/>
      <c r="AF113" s="64"/>
      <c r="AG113" s="64"/>
      <c r="AH113" s="64"/>
      <c r="AI113" s="64"/>
      <c r="AJ113" s="64"/>
      <c r="AK113" s="64"/>
      <c r="AL113" s="64"/>
      <c r="AM113" s="64"/>
      <c r="AN113" s="64"/>
      <c r="AO113" s="64"/>
      <c r="AP113" s="64"/>
      <c r="AQ113" s="64"/>
      <c r="AR113" s="64"/>
      <c r="AS113" s="64"/>
      <c r="AT113" s="64"/>
      <c r="AU113" s="64"/>
      <c r="AV113" s="64"/>
      <c r="AW113" s="64"/>
      <c r="AX113" s="64"/>
      <c r="AY113" s="64"/>
      <c r="AZ113" s="64"/>
      <c r="BA113" s="64"/>
      <c r="BB113" s="64"/>
      <c r="BC113" s="64"/>
      <c r="BD113" s="64"/>
      <c r="BE113" s="64"/>
      <c r="BF113" s="64"/>
      <c r="BG113" s="64"/>
      <c r="BH113" s="64"/>
      <c r="BI113" s="64"/>
      <c r="BJ113" s="64"/>
      <c r="BK113" s="64"/>
      <c r="BL113" s="64"/>
      <c r="BM113" s="64"/>
      <c r="BN113" s="64"/>
      <c r="BO113" s="64"/>
      <c r="BP113" s="64"/>
      <c r="BQ113" s="64"/>
      <c r="BR113" s="64"/>
      <c r="BS113" s="64"/>
      <c r="BT113" s="64"/>
      <c r="BU113" s="64"/>
      <c r="BV113" s="64"/>
      <c r="BW113" s="64"/>
      <c r="BX113" s="64"/>
      <c r="BY113" s="64"/>
      <c r="BZ113" s="64"/>
      <c r="CA113" s="64"/>
      <c r="CB113" s="64"/>
      <c r="CC113" s="64"/>
      <c r="CD113" s="64"/>
      <c r="CE113" s="64"/>
    </row>
    <row r="114" spans="1:83" ht="14" thickBot="1" x14ac:dyDescent="0.2">
      <c r="A114" s="140"/>
      <c r="B114" s="140"/>
      <c r="C114" s="140"/>
      <c r="D114" s="140"/>
      <c r="E114" s="140"/>
      <c r="F114" s="140"/>
      <c r="G114" s="141"/>
      <c r="H114" s="134" t="s">
        <v>445</v>
      </c>
      <c r="I114" s="155">
        <f t="shared" ref="I114:AN114" si="239">I112+I82+I51+I39+I10</f>
        <v>293775.6682666667</v>
      </c>
      <c r="J114" s="155">
        <f t="shared" si="239"/>
        <v>293775.6682666667</v>
      </c>
      <c r="K114" s="155">
        <f t="shared" si="239"/>
        <v>293775.6682666667</v>
      </c>
      <c r="L114" s="155">
        <f t="shared" si="239"/>
        <v>281128.5505966667</v>
      </c>
      <c r="M114" s="155">
        <f t="shared" si="239"/>
        <v>281128.5505966667</v>
      </c>
      <c r="N114" s="155">
        <f t="shared" si="239"/>
        <v>281128.5505966667</v>
      </c>
      <c r="O114" s="155">
        <f t="shared" si="239"/>
        <v>263924.34676666668</v>
      </c>
      <c r="P114" s="155">
        <f t="shared" si="239"/>
        <v>241434.85193666667</v>
      </c>
      <c r="Q114" s="155">
        <f t="shared" si="239"/>
        <v>193100.63567666669</v>
      </c>
      <c r="R114" s="155">
        <f t="shared" si="239"/>
        <v>193100.63567666669</v>
      </c>
      <c r="S114" s="155">
        <f t="shared" si="239"/>
        <v>193100.63567666669</v>
      </c>
      <c r="T114" s="155">
        <f t="shared" si="239"/>
        <v>203440.63567666669</v>
      </c>
      <c r="U114" s="155">
        <f t="shared" si="239"/>
        <v>231218.88476041669</v>
      </c>
      <c r="V114" s="155">
        <f t="shared" si="239"/>
        <v>231218.88476041669</v>
      </c>
      <c r="W114" s="155">
        <f t="shared" si="239"/>
        <v>231218.88476041669</v>
      </c>
      <c r="X114" s="155">
        <f t="shared" si="239"/>
        <v>267150.38476041669</v>
      </c>
      <c r="Y114" s="155">
        <f t="shared" si="239"/>
        <v>267150.38476041669</v>
      </c>
      <c r="Z114" s="155">
        <f t="shared" si="239"/>
        <v>277490.38476041669</v>
      </c>
      <c r="AA114" s="155">
        <f t="shared" si="239"/>
        <v>328373.860078</v>
      </c>
      <c r="AB114" s="155">
        <f t="shared" si="239"/>
        <v>328373.860078</v>
      </c>
      <c r="AC114" s="155">
        <f t="shared" si="239"/>
        <v>366463.83507800009</v>
      </c>
      <c r="AD114" s="155">
        <f t="shared" si="239"/>
        <v>366463.83507800009</v>
      </c>
      <c r="AE114" s="155">
        <f t="shared" si="239"/>
        <v>366463.83507800009</v>
      </c>
      <c r="AF114" s="155">
        <f t="shared" si="239"/>
        <v>366463.83507800009</v>
      </c>
      <c r="AG114" s="155">
        <f t="shared" si="239"/>
        <v>386458.4184113334</v>
      </c>
      <c r="AH114" s="155">
        <f t="shared" si="239"/>
        <v>386458.4184113334</v>
      </c>
      <c r="AI114" s="155">
        <f t="shared" si="239"/>
        <v>386458.4184113334</v>
      </c>
      <c r="AJ114" s="155">
        <f t="shared" si="239"/>
        <v>409038.39341133338</v>
      </c>
      <c r="AK114" s="155">
        <f t="shared" si="239"/>
        <v>409038.39341133338</v>
      </c>
      <c r="AL114" s="155">
        <f t="shared" si="239"/>
        <v>417116.51324133342</v>
      </c>
      <c r="AM114" s="155">
        <f t="shared" si="239"/>
        <v>427926.80633685843</v>
      </c>
      <c r="AN114" s="155">
        <f t="shared" si="239"/>
        <v>427926.80633685843</v>
      </c>
      <c r="AO114" s="155">
        <f t="shared" ref="AO114:BT114" si="240">AO112+AO82+AO51+AO39+AO10</f>
        <v>447950.05542060838</v>
      </c>
      <c r="AP114" s="155">
        <f t="shared" si="240"/>
        <v>468268.15025060833</v>
      </c>
      <c r="AQ114" s="155">
        <f t="shared" si="240"/>
        <v>468268.15025060833</v>
      </c>
      <c r="AR114" s="155">
        <f t="shared" si="240"/>
        <v>468268.15025060833</v>
      </c>
      <c r="AS114" s="155">
        <f t="shared" si="240"/>
        <v>468268.15025060833</v>
      </c>
      <c r="AT114" s="155">
        <f t="shared" si="240"/>
        <v>468268.15025060833</v>
      </c>
      <c r="AU114" s="155">
        <f t="shared" si="240"/>
        <v>468268.15025060833</v>
      </c>
      <c r="AV114" s="155">
        <f t="shared" si="240"/>
        <v>476346.27008060843</v>
      </c>
      <c r="AW114" s="155">
        <f t="shared" si="240"/>
        <v>476346.27008060843</v>
      </c>
      <c r="AX114" s="155">
        <f t="shared" si="240"/>
        <v>488586.24508060841</v>
      </c>
      <c r="AY114" s="155">
        <f t="shared" si="240"/>
        <v>499937.05283090961</v>
      </c>
      <c r="AZ114" s="155">
        <f t="shared" si="240"/>
        <v>499937.05283090961</v>
      </c>
      <c r="BA114" s="155">
        <f t="shared" si="240"/>
        <v>499937.05283090961</v>
      </c>
      <c r="BB114" s="155">
        <f t="shared" si="240"/>
        <v>512177.02783090959</v>
      </c>
      <c r="BC114" s="155">
        <f t="shared" si="240"/>
        <v>512177.02783090959</v>
      </c>
      <c r="BD114" s="155">
        <f t="shared" si="240"/>
        <v>512177.02783090959</v>
      </c>
      <c r="BE114" s="155">
        <f t="shared" si="240"/>
        <v>512177.02783090959</v>
      </c>
      <c r="BF114" s="155">
        <f t="shared" si="240"/>
        <v>512177.02783090959</v>
      </c>
      <c r="BG114" s="155">
        <f t="shared" si="240"/>
        <v>512177.02783090959</v>
      </c>
      <c r="BH114" s="155">
        <f t="shared" si="240"/>
        <v>512177.02783090959</v>
      </c>
      <c r="BI114" s="155">
        <f t="shared" si="240"/>
        <v>512177.02783090959</v>
      </c>
      <c r="BJ114" s="155">
        <f t="shared" si="240"/>
        <v>512177.02783090959</v>
      </c>
      <c r="BK114" s="155">
        <f t="shared" si="240"/>
        <v>524095.375968726</v>
      </c>
      <c r="BL114" s="155">
        <f t="shared" si="240"/>
        <v>524095.375968726</v>
      </c>
      <c r="BM114" s="155">
        <f t="shared" si="240"/>
        <v>524095.375968726</v>
      </c>
      <c r="BN114" s="155">
        <f t="shared" si="240"/>
        <v>524095.375968726</v>
      </c>
      <c r="BO114" s="155">
        <f t="shared" si="240"/>
        <v>524095.375968726</v>
      </c>
      <c r="BP114" s="155">
        <f t="shared" si="240"/>
        <v>524095.375968726</v>
      </c>
      <c r="BQ114" s="155">
        <f t="shared" si="240"/>
        <v>524095.375968726</v>
      </c>
      <c r="BR114" s="155">
        <f t="shared" si="240"/>
        <v>524095.375968726</v>
      </c>
      <c r="BS114" s="155">
        <f t="shared" si="240"/>
        <v>524095.375968726</v>
      </c>
      <c r="BT114" s="155">
        <f t="shared" si="240"/>
        <v>524095.375968726</v>
      </c>
      <c r="BU114" s="155">
        <f t="shared" ref="BU114:CE114" si="241">BU112+BU82+BU51+BU39+BU10</f>
        <v>524095.375968726</v>
      </c>
      <c r="BV114" s="155">
        <f t="shared" si="241"/>
        <v>524095.375968726</v>
      </c>
      <c r="BW114" s="155">
        <f t="shared" si="241"/>
        <v>524095.375968726</v>
      </c>
      <c r="BX114" s="155">
        <f t="shared" si="241"/>
        <v>524095.375968726</v>
      </c>
      <c r="BY114" s="155">
        <f t="shared" si="241"/>
        <v>524095.375968726</v>
      </c>
      <c r="BZ114" s="155">
        <f t="shared" si="241"/>
        <v>524095.375968726</v>
      </c>
      <c r="CA114" s="155">
        <f t="shared" si="241"/>
        <v>524095.375968726</v>
      </c>
      <c r="CB114" s="155">
        <f t="shared" si="241"/>
        <v>524095.375968726</v>
      </c>
      <c r="CC114" s="155">
        <f t="shared" si="241"/>
        <v>524095.375968726</v>
      </c>
      <c r="CD114" s="155">
        <f t="shared" si="241"/>
        <v>524095.375968726</v>
      </c>
      <c r="CE114" s="155">
        <f t="shared" si="241"/>
        <v>524095.375968726</v>
      </c>
    </row>
    <row r="115" spans="1:83" ht="16" thickTop="1" x14ac:dyDescent="0.15">
      <c r="G115" s="156"/>
      <c r="H115" s="157"/>
      <c r="I115" s="158"/>
      <c r="J115" s="158"/>
      <c r="K115" s="158"/>
      <c r="L115" s="158"/>
      <c r="M115" s="158"/>
      <c r="N115" s="158"/>
      <c r="O115" s="158"/>
      <c r="P115" s="158"/>
      <c r="Q115" s="158"/>
      <c r="R115" s="158"/>
    </row>
    <row r="116" spans="1:83" ht="15" x14ac:dyDescent="0.15">
      <c r="G116" s="158" t="s">
        <v>446</v>
      </c>
      <c r="H116" s="158" t="s">
        <v>30</v>
      </c>
      <c r="I116" s="31">
        <f t="shared" ref="I116:AN116" si="242">COUNTIF(I8:I9, "&gt;0")</f>
        <v>0</v>
      </c>
      <c r="J116" s="31">
        <f t="shared" si="242"/>
        <v>0</v>
      </c>
      <c r="K116" s="31">
        <f t="shared" si="242"/>
        <v>0</v>
      </c>
      <c r="L116" s="31">
        <f t="shared" si="242"/>
        <v>0</v>
      </c>
      <c r="M116" s="31">
        <f t="shared" si="242"/>
        <v>0</v>
      </c>
      <c r="N116" s="31">
        <f t="shared" si="242"/>
        <v>0</v>
      </c>
      <c r="O116" s="31">
        <f t="shared" si="242"/>
        <v>0</v>
      </c>
      <c r="P116" s="31">
        <f t="shared" si="242"/>
        <v>0</v>
      </c>
      <c r="Q116" s="31">
        <f t="shared" si="242"/>
        <v>0</v>
      </c>
      <c r="R116" s="31">
        <f t="shared" si="242"/>
        <v>0</v>
      </c>
      <c r="S116" s="31">
        <f t="shared" si="242"/>
        <v>0</v>
      </c>
      <c r="T116" s="31">
        <f t="shared" si="242"/>
        <v>0</v>
      </c>
      <c r="U116" s="31">
        <f t="shared" si="242"/>
        <v>0</v>
      </c>
      <c r="V116" s="31">
        <f t="shared" si="242"/>
        <v>0</v>
      </c>
      <c r="W116" s="31">
        <f t="shared" si="242"/>
        <v>0</v>
      </c>
      <c r="X116" s="31">
        <f t="shared" si="242"/>
        <v>0</v>
      </c>
      <c r="Y116" s="31">
        <f t="shared" si="242"/>
        <v>0</v>
      </c>
      <c r="Z116" s="31">
        <f t="shared" si="242"/>
        <v>0</v>
      </c>
      <c r="AA116" s="31">
        <f t="shared" si="242"/>
        <v>0</v>
      </c>
      <c r="AB116" s="31">
        <f t="shared" si="242"/>
        <v>0</v>
      </c>
      <c r="AC116" s="31">
        <f t="shared" si="242"/>
        <v>0</v>
      </c>
      <c r="AD116" s="31">
        <f t="shared" si="242"/>
        <v>0</v>
      </c>
      <c r="AE116" s="31">
        <f t="shared" si="242"/>
        <v>0</v>
      </c>
      <c r="AF116" s="31">
        <f t="shared" si="242"/>
        <v>0</v>
      </c>
      <c r="AG116" s="31">
        <f t="shared" si="242"/>
        <v>0</v>
      </c>
      <c r="AH116" s="31">
        <f t="shared" si="242"/>
        <v>0</v>
      </c>
      <c r="AI116" s="31">
        <f t="shared" si="242"/>
        <v>0</v>
      </c>
      <c r="AJ116" s="31">
        <f t="shared" si="242"/>
        <v>0</v>
      </c>
      <c r="AK116" s="31">
        <f t="shared" si="242"/>
        <v>0</v>
      </c>
      <c r="AL116" s="31">
        <f t="shared" si="242"/>
        <v>0</v>
      </c>
      <c r="AM116" s="31">
        <f t="shared" si="242"/>
        <v>0</v>
      </c>
      <c r="AN116" s="31">
        <f t="shared" si="242"/>
        <v>0</v>
      </c>
      <c r="AO116" s="31">
        <f t="shared" ref="AO116:BT116" si="243">COUNTIF(AO8:AO9, "&gt;0")</f>
        <v>0</v>
      </c>
      <c r="AP116" s="31">
        <f t="shared" si="243"/>
        <v>0</v>
      </c>
      <c r="AQ116" s="31">
        <f t="shared" si="243"/>
        <v>0</v>
      </c>
      <c r="AR116" s="31">
        <f t="shared" si="243"/>
        <v>0</v>
      </c>
      <c r="AS116" s="31">
        <f t="shared" si="243"/>
        <v>0</v>
      </c>
      <c r="AT116" s="31">
        <f t="shared" si="243"/>
        <v>0</v>
      </c>
      <c r="AU116" s="31">
        <f t="shared" si="243"/>
        <v>0</v>
      </c>
      <c r="AV116" s="31">
        <f t="shared" si="243"/>
        <v>0</v>
      </c>
      <c r="AW116" s="31">
        <f t="shared" si="243"/>
        <v>0</v>
      </c>
      <c r="AX116" s="31">
        <f t="shared" si="243"/>
        <v>0</v>
      </c>
      <c r="AY116" s="31">
        <f t="shared" si="243"/>
        <v>0</v>
      </c>
      <c r="AZ116" s="31">
        <f t="shared" si="243"/>
        <v>0</v>
      </c>
      <c r="BA116" s="31">
        <f t="shared" si="243"/>
        <v>0</v>
      </c>
      <c r="BB116" s="31">
        <f t="shared" si="243"/>
        <v>0</v>
      </c>
      <c r="BC116" s="31">
        <f t="shared" si="243"/>
        <v>0</v>
      </c>
      <c r="BD116" s="31">
        <f t="shared" si="243"/>
        <v>0</v>
      </c>
      <c r="BE116" s="31">
        <f t="shared" si="243"/>
        <v>0</v>
      </c>
      <c r="BF116" s="31">
        <f t="shared" si="243"/>
        <v>0</v>
      </c>
      <c r="BG116" s="31">
        <f t="shared" si="243"/>
        <v>0</v>
      </c>
      <c r="BH116" s="31">
        <f t="shared" si="243"/>
        <v>0</v>
      </c>
      <c r="BI116" s="31">
        <f t="shared" si="243"/>
        <v>0</v>
      </c>
      <c r="BJ116" s="31">
        <f t="shared" si="243"/>
        <v>0</v>
      </c>
      <c r="BK116" s="31">
        <f t="shared" si="243"/>
        <v>0</v>
      </c>
      <c r="BL116" s="31">
        <f t="shared" si="243"/>
        <v>0</v>
      </c>
      <c r="BM116" s="31">
        <f t="shared" si="243"/>
        <v>0</v>
      </c>
      <c r="BN116" s="31">
        <f t="shared" si="243"/>
        <v>0</v>
      </c>
      <c r="BO116" s="31">
        <f t="shared" si="243"/>
        <v>0</v>
      </c>
      <c r="BP116" s="31">
        <f t="shared" si="243"/>
        <v>0</v>
      </c>
      <c r="BQ116" s="31">
        <f t="shared" si="243"/>
        <v>0</v>
      </c>
      <c r="BR116" s="31">
        <f t="shared" si="243"/>
        <v>0</v>
      </c>
      <c r="BS116" s="31">
        <f t="shared" si="243"/>
        <v>0</v>
      </c>
      <c r="BT116" s="31">
        <f t="shared" si="243"/>
        <v>0</v>
      </c>
      <c r="BU116" s="31">
        <f t="shared" ref="BU116:CE116" si="244">COUNTIF(BU8:BU9, "&gt;0")</f>
        <v>0</v>
      </c>
      <c r="BV116" s="31">
        <f t="shared" si="244"/>
        <v>0</v>
      </c>
      <c r="BW116" s="31">
        <f t="shared" si="244"/>
        <v>0</v>
      </c>
      <c r="BX116" s="31">
        <f t="shared" si="244"/>
        <v>0</v>
      </c>
      <c r="BY116" s="31">
        <f t="shared" si="244"/>
        <v>0</v>
      </c>
      <c r="BZ116" s="31">
        <f t="shared" si="244"/>
        <v>0</v>
      </c>
      <c r="CA116" s="31">
        <f t="shared" si="244"/>
        <v>0</v>
      </c>
      <c r="CB116" s="31">
        <f t="shared" si="244"/>
        <v>0</v>
      </c>
      <c r="CC116" s="31">
        <f t="shared" si="244"/>
        <v>0</v>
      </c>
      <c r="CD116" s="31">
        <f t="shared" si="244"/>
        <v>0</v>
      </c>
      <c r="CE116" s="31">
        <f t="shared" si="244"/>
        <v>0</v>
      </c>
    </row>
    <row r="117" spans="1:83" x14ac:dyDescent="0.15">
      <c r="G117" s="23"/>
      <c r="H117" s="31" t="s">
        <v>33</v>
      </c>
      <c r="I117" s="31">
        <f t="shared" ref="I117:AN117" si="245">COUNTIF(I11:I38, "&gt;0")</f>
        <v>3</v>
      </c>
      <c r="J117" s="31">
        <f t="shared" si="245"/>
        <v>3</v>
      </c>
      <c r="K117" s="31">
        <f t="shared" si="245"/>
        <v>3</v>
      </c>
      <c r="L117" s="31">
        <f t="shared" si="245"/>
        <v>3</v>
      </c>
      <c r="M117" s="31">
        <f t="shared" si="245"/>
        <v>3</v>
      </c>
      <c r="N117" s="31">
        <f t="shared" si="245"/>
        <v>3</v>
      </c>
      <c r="O117" s="31">
        <f t="shared" si="245"/>
        <v>3</v>
      </c>
      <c r="P117" s="31">
        <f t="shared" si="245"/>
        <v>2</v>
      </c>
      <c r="Q117" s="31">
        <f t="shared" si="245"/>
        <v>2</v>
      </c>
      <c r="R117" s="31">
        <f t="shared" si="245"/>
        <v>2</v>
      </c>
      <c r="S117" s="31">
        <f t="shared" si="245"/>
        <v>2</v>
      </c>
      <c r="T117" s="31">
        <f t="shared" si="245"/>
        <v>2</v>
      </c>
      <c r="U117" s="31">
        <f t="shared" si="245"/>
        <v>3</v>
      </c>
      <c r="V117" s="31">
        <f t="shared" si="245"/>
        <v>3</v>
      </c>
      <c r="W117" s="31">
        <f t="shared" si="245"/>
        <v>3</v>
      </c>
      <c r="X117" s="31">
        <f t="shared" si="245"/>
        <v>4</v>
      </c>
      <c r="Y117" s="31">
        <f t="shared" si="245"/>
        <v>4</v>
      </c>
      <c r="Z117" s="31">
        <f t="shared" si="245"/>
        <v>5</v>
      </c>
      <c r="AA117" s="31">
        <f t="shared" si="245"/>
        <v>6</v>
      </c>
      <c r="AB117" s="31">
        <f t="shared" si="245"/>
        <v>6</v>
      </c>
      <c r="AC117" s="31">
        <f t="shared" si="245"/>
        <v>7</v>
      </c>
      <c r="AD117" s="31">
        <f t="shared" si="245"/>
        <v>7</v>
      </c>
      <c r="AE117" s="31">
        <f t="shared" si="245"/>
        <v>7</v>
      </c>
      <c r="AF117" s="31">
        <f t="shared" si="245"/>
        <v>7</v>
      </c>
      <c r="AG117" s="31">
        <f t="shared" si="245"/>
        <v>9</v>
      </c>
      <c r="AH117" s="31">
        <f t="shared" si="245"/>
        <v>9</v>
      </c>
      <c r="AI117" s="31">
        <f t="shared" si="245"/>
        <v>9</v>
      </c>
      <c r="AJ117" s="31">
        <f t="shared" si="245"/>
        <v>9</v>
      </c>
      <c r="AK117" s="31">
        <f t="shared" si="245"/>
        <v>9</v>
      </c>
      <c r="AL117" s="31">
        <f t="shared" si="245"/>
        <v>9</v>
      </c>
      <c r="AM117" s="31">
        <f t="shared" si="245"/>
        <v>9</v>
      </c>
      <c r="AN117" s="31">
        <f t="shared" si="245"/>
        <v>9</v>
      </c>
      <c r="AO117" s="31">
        <f t="shared" ref="AO117:BT117" si="246">COUNTIF(AO11:AO38, "&gt;0")</f>
        <v>10</v>
      </c>
      <c r="AP117" s="31">
        <f t="shared" si="246"/>
        <v>10</v>
      </c>
      <c r="AQ117" s="31">
        <f t="shared" si="246"/>
        <v>10</v>
      </c>
      <c r="AR117" s="31">
        <f t="shared" si="246"/>
        <v>10</v>
      </c>
      <c r="AS117" s="31">
        <f t="shared" si="246"/>
        <v>10</v>
      </c>
      <c r="AT117" s="31">
        <f t="shared" si="246"/>
        <v>10</v>
      </c>
      <c r="AU117" s="31">
        <f t="shared" si="246"/>
        <v>10</v>
      </c>
      <c r="AV117" s="31">
        <f t="shared" si="246"/>
        <v>10</v>
      </c>
      <c r="AW117" s="31">
        <f t="shared" si="246"/>
        <v>10</v>
      </c>
      <c r="AX117" s="31">
        <f t="shared" si="246"/>
        <v>10</v>
      </c>
      <c r="AY117" s="31">
        <f t="shared" si="246"/>
        <v>10</v>
      </c>
      <c r="AZ117" s="31">
        <f t="shared" si="246"/>
        <v>10</v>
      </c>
      <c r="BA117" s="31">
        <f t="shared" si="246"/>
        <v>10</v>
      </c>
      <c r="BB117" s="31">
        <f t="shared" si="246"/>
        <v>10</v>
      </c>
      <c r="BC117" s="31">
        <f t="shared" si="246"/>
        <v>10</v>
      </c>
      <c r="BD117" s="31">
        <f t="shared" si="246"/>
        <v>10</v>
      </c>
      <c r="BE117" s="31">
        <f t="shared" si="246"/>
        <v>10</v>
      </c>
      <c r="BF117" s="31">
        <f t="shared" si="246"/>
        <v>10</v>
      </c>
      <c r="BG117" s="31">
        <f t="shared" si="246"/>
        <v>10</v>
      </c>
      <c r="BH117" s="31">
        <f t="shared" si="246"/>
        <v>10</v>
      </c>
      <c r="BI117" s="31">
        <f t="shared" si="246"/>
        <v>10</v>
      </c>
      <c r="BJ117" s="31">
        <f t="shared" si="246"/>
        <v>10</v>
      </c>
      <c r="BK117" s="31">
        <f t="shared" si="246"/>
        <v>10</v>
      </c>
      <c r="BL117" s="31">
        <f t="shared" si="246"/>
        <v>10</v>
      </c>
      <c r="BM117" s="31">
        <f t="shared" si="246"/>
        <v>10</v>
      </c>
      <c r="BN117" s="31">
        <f t="shared" si="246"/>
        <v>10</v>
      </c>
      <c r="BO117" s="31">
        <f t="shared" si="246"/>
        <v>10</v>
      </c>
      <c r="BP117" s="31">
        <f t="shared" si="246"/>
        <v>10</v>
      </c>
      <c r="BQ117" s="31">
        <f t="shared" si="246"/>
        <v>10</v>
      </c>
      <c r="BR117" s="31">
        <f t="shared" si="246"/>
        <v>10</v>
      </c>
      <c r="BS117" s="31">
        <f t="shared" si="246"/>
        <v>10</v>
      </c>
      <c r="BT117" s="31">
        <f t="shared" si="246"/>
        <v>10</v>
      </c>
      <c r="BU117" s="31">
        <f t="shared" ref="BU117:CE117" si="247">COUNTIF(BU11:BU38, "&gt;0")</f>
        <v>10</v>
      </c>
      <c r="BV117" s="31">
        <f t="shared" si="247"/>
        <v>10</v>
      </c>
      <c r="BW117" s="31">
        <f t="shared" si="247"/>
        <v>10</v>
      </c>
      <c r="BX117" s="31">
        <f t="shared" si="247"/>
        <v>10</v>
      </c>
      <c r="BY117" s="31">
        <f t="shared" si="247"/>
        <v>10</v>
      </c>
      <c r="BZ117" s="31">
        <f t="shared" si="247"/>
        <v>10</v>
      </c>
      <c r="CA117" s="31">
        <f t="shared" si="247"/>
        <v>10</v>
      </c>
      <c r="CB117" s="31">
        <f t="shared" si="247"/>
        <v>10</v>
      </c>
      <c r="CC117" s="31">
        <f t="shared" si="247"/>
        <v>10</v>
      </c>
      <c r="CD117" s="31">
        <f t="shared" si="247"/>
        <v>10</v>
      </c>
      <c r="CE117" s="31">
        <f t="shared" si="247"/>
        <v>10</v>
      </c>
    </row>
    <row r="118" spans="1:83" x14ac:dyDescent="0.15">
      <c r="A118" s="31"/>
      <c r="B118" s="31"/>
      <c r="G118" s="23"/>
      <c r="H118" s="31" t="s">
        <v>34</v>
      </c>
      <c r="I118" s="31">
        <f t="shared" ref="I118:AN118" si="248">COUNTIF(I40:I50, "&gt;0")</f>
        <v>3</v>
      </c>
      <c r="J118" s="31">
        <f t="shared" si="248"/>
        <v>3</v>
      </c>
      <c r="K118" s="31">
        <f t="shared" si="248"/>
        <v>3</v>
      </c>
      <c r="L118" s="31">
        <f t="shared" si="248"/>
        <v>3</v>
      </c>
      <c r="M118" s="31">
        <f t="shared" si="248"/>
        <v>3</v>
      </c>
      <c r="N118" s="31">
        <f t="shared" si="248"/>
        <v>3</v>
      </c>
      <c r="O118" s="31">
        <f t="shared" si="248"/>
        <v>3</v>
      </c>
      <c r="P118" s="31">
        <f t="shared" si="248"/>
        <v>3</v>
      </c>
      <c r="Q118" s="31">
        <f t="shared" si="248"/>
        <v>2</v>
      </c>
      <c r="R118" s="31">
        <f t="shared" si="248"/>
        <v>2</v>
      </c>
      <c r="S118" s="31">
        <f t="shared" si="248"/>
        <v>2</v>
      </c>
      <c r="T118" s="31">
        <f t="shared" si="248"/>
        <v>2</v>
      </c>
      <c r="U118" s="31">
        <f t="shared" si="248"/>
        <v>2</v>
      </c>
      <c r="V118" s="31">
        <f t="shared" si="248"/>
        <v>2</v>
      </c>
      <c r="W118" s="31">
        <f t="shared" si="248"/>
        <v>2</v>
      </c>
      <c r="X118" s="31">
        <f t="shared" si="248"/>
        <v>3</v>
      </c>
      <c r="Y118" s="31">
        <f t="shared" si="248"/>
        <v>3</v>
      </c>
      <c r="Z118" s="31">
        <f t="shared" si="248"/>
        <v>3</v>
      </c>
      <c r="AA118" s="31">
        <f t="shared" si="248"/>
        <v>3</v>
      </c>
      <c r="AB118" s="31">
        <f t="shared" si="248"/>
        <v>3</v>
      </c>
      <c r="AC118" s="31">
        <f t="shared" si="248"/>
        <v>3</v>
      </c>
      <c r="AD118" s="31">
        <f t="shared" si="248"/>
        <v>3</v>
      </c>
      <c r="AE118" s="31">
        <f t="shared" si="248"/>
        <v>3</v>
      </c>
      <c r="AF118" s="31">
        <f t="shared" si="248"/>
        <v>3</v>
      </c>
      <c r="AG118" s="31">
        <f t="shared" si="248"/>
        <v>3</v>
      </c>
      <c r="AH118" s="31">
        <f t="shared" si="248"/>
        <v>3</v>
      </c>
      <c r="AI118" s="31">
        <f t="shared" si="248"/>
        <v>3</v>
      </c>
      <c r="AJ118" s="31">
        <f t="shared" si="248"/>
        <v>3</v>
      </c>
      <c r="AK118" s="31">
        <f t="shared" si="248"/>
        <v>3</v>
      </c>
      <c r="AL118" s="31">
        <f t="shared" si="248"/>
        <v>4</v>
      </c>
      <c r="AM118" s="31">
        <f t="shared" si="248"/>
        <v>4</v>
      </c>
      <c r="AN118" s="31">
        <f t="shared" si="248"/>
        <v>4</v>
      </c>
      <c r="AO118" s="31">
        <f t="shared" ref="AO118:BS118" si="249">COUNTIF(AO40:AO50, "&gt;0")</f>
        <v>4</v>
      </c>
      <c r="AP118" s="31">
        <f t="shared" si="249"/>
        <v>5</v>
      </c>
      <c r="AQ118" s="31">
        <f t="shared" si="249"/>
        <v>5</v>
      </c>
      <c r="AR118" s="31">
        <f t="shared" si="249"/>
        <v>5</v>
      </c>
      <c r="AS118" s="31">
        <f t="shared" si="249"/>
        <v>5</v>
      </c>
      <c r="AT118" s="31">
        <f t="shared" si="249"/>
        <v>5</v>
      </c>
      <c r="AU118" s="31">
        <f t="shared" si="249"/>
        <v>5</v>
      </c>
      <c r="AV118" s="31">
        <f t="shared" si="249"/>
        <v>6</v>
      </c>
      <c r="AW118" s="31">
        <f t="shared" si="249"/>
        <v>6</v>
      </c>
      <c r="AX118" s="31">
        <f t="shared" si="249"/>
        <v>6</v>
      </c>
      <c r="AY118" s="31">
        <f t="shared" si="249"/>
        <v>6</v>
      </c>
      <c r="AZ118" s="31">
        <f t="shared" si="249"/>
        <v>6</v>
      </c>
      <c r="BA118" s="31">
        <f t="shared" si="249"/>
        <v>6</v>
      </c>
      <c r="BB118" s="31">
        <f t="shared" si="249"/>
        <v>6</v>
      </c>
      <c r="BC118" s="31">
        <f t="shared" si="249"/>
        <v>6</v>
      </c>
      <c r="BD118" s="31">
        <f t="shared" si="249"/>
        <v>6</v>
      </c>
      <c r="BE118" s="31">
        <f t="shared" si="249"/>
        <v>6</v>
      </c>
      <c r="BF118" s="31">
        <f t="shared" si="249"/>
        <v>6</v>
      </c>
      <c r="BG118" s="31">
        <f t="shared" si="249"/>
        <v>6</v>
      </c>
      <c r="BH118" s="31">
        <f t="shared" si="249"/>
        <v>6</v>
      </c>
      <c r="BI118" s="31">
        <f t="shared" si="249"/>
        <v>6</v>
      </c>
      <c r="BJ118" s="31">
        <f t="shared" si="249"/>
        <v>6</v>
      </c>
      <c r="BK118" s="31">
        <f t="shared" si="249"/>
        <v>6</v>
      </c>
      <c r="BL118" s="31">
        <f t="shared" si="249"/>
        <v>6</v>
      </c>
      <c r="BM118" s="31">
        <f t="shared" si="249"/>
        <v>6</v>
      </c>
      <c r="BN118" s="31">
        <f t="shared" si="249"/>
        <v>6</v>
      </c>
      <c r="BO118" s="31">
        <f t="shared" si="249"/>
        <v>6</v>
      </c>
      <c r="BP118" s="31">
        <f t="shared" si="249"/>
        <v>6</v>
      </c>
      <c r="BQ118" s="31">
        <f t="shared" si="249"/>
        <v>6</v>
      </c>
      <c r="BR118" s="31">
        <f t="shared" si="249"/>
        <v>6</v>
      </c>
      <c r="BS118" s="31">
        <f t="shared" si="249"/>
        <v>6</v>
      </c>
      <c r="BT118" s="31">
        <f t="shared" ref="BT118:CE118" si="250">COUNTIF(BT40:BT50, "&gt;0")</f>
        <v>6</v>
      </c>
      <c r="BU118" s="31">
        <f t="shared" si="250"/>
        <v>6</v>
      </c>
      <c r="BV118" s="31">
        <f t="shared" si="250"/>
        <v>6</v>
      </c>
      <c r="BW118" s="31">
        <f t="shared" si="250"/>
        <v>6</v>
      </c>
      <c r="BX118" s="31">
        <f t="shared" si="250"/>
        <v>6</v>
      </c>
      <c r="BY118" s="31">
        <f t="shared" si="250"/>
        <v>6</v>
      </c>
      <c r="BZ118" s="31">
        <f t="shared" si="250"/>
        <v>6</v>
      </c>
      <c r="CA118" s="31">
        <f t="shared" si="250"/>
        <v>6</v>
      </c>
      <c r="CB118" s="31">
        <f t="shared" si="250"/>
        <v>6</v>
      </c>
      <c r="CC118" s="31">
        <f t="shared" si="250"/>
        <v>6</v>
      </c>
      <c r="CD118" s="31">
        <f t="shared" si="250"/>
        <v>6</v>
      </c>
      <c r="CE118" s="31">
        <f t="shared" si="250"/>
        <v>6</v>
      </c>
    </row>
    <row r="119" spans="1:83" x14ac:dyDescent="0.15">
      <c r="G119" s="23"/>
      <c r="H119" s="31" t="s">
        <v>181</v>
      </c>
      <c r="I119" s="31">
        <f t="shared" ref="I119:AN119" si="251">COUNTIF(I52:I81, "&gt;0")</f>
        <v>12</v>
      </c>
      <c r="J119" s="31">
        <f t="shared" si="251"/>
        <v>12</v>
      </c>
      <c r="K119" s="31">
        <f t="shared" si="251"/>
        <v>12</v>
      </c>
      <c r="L119" s="31">
        <f t="shared" si="251"/>
        <v>11</v>
      </c>
      <c r="M119" s="31">
        <f t="shared" si="251"/>
        <v>11</v>
      </c>
      <c r="N119" s="31">
        <f t="shared" si="251"/>
        <v>11</v>
      </c>
      <c r="O119" s="31">
        <f t="shared" si="251"/>
        <v>10</v>
      </c>
      <c r="P119" s="31">
        <f t="shared" si="251"/>
        <v>9</v>
      </c>
      <c r="Q119" s="31">
        <f t="shared" si="251"/>
        <v>7</v>
      </c>
      <c r="R119" s="31">
        <f t="shared" si="251"/>
        <v>7</v>
      </c>
      <c r="S119" s="31">
        <f t="shared" si="251"/>
        <v>7</v>
      </c>
      <c r="T119" s="31">
        <f t="shared" si="251"/>
        <v>7</v>
      </c>
      <c r="U119" s="31">
        <f t="shared" si="251"/>
        <v>8</v>
      </c>
      <c r="V119" s="31">
        <f t="shared" si="251"/>
        <v>8</v>
      </c>
      <c r="W119" s="31">
        <f t="shared" si="251"/>
        <v>8</v>
      </c>
      <c r="X119" s="31">
        <f t="shared" si="251"/>
        <v>8</v>
      </c>
      <c r="Y119" s="31">
        <f t="shared" si="251"/>
        <v>8</v>
      </c>
      <c r="Z119" s="31">
        <f t="shared" si="251"/>
        <v>8</v>
      </c>
      <c r="AA119" s="31">
        <f t="shared" si="251"/>
        <v>9</v>
      </c>
      <c r="AB119" s="31">
        <f t="shared" si="251"/>
        <v>9</v>
      </c>
      <c r="AC119" s="31">
        <f t="shared" si="251"/>
        <v>9</v>
      </c>
      <c r="AD119" s="31">
        <f t="shared" si="251"/>
        <v>9</v>
      </c>
      <c r="AE119" s="31">
        <f t="shared" si="251"/>
        <v>9</v>
      </c>
      <c r="AF119" s="31">
        <f t="shared" si="251"/>
        <v>9</v>
      </c>
      <c r="AG119" s="31">
        <f t="shared" si="251"/>
        <v>9</v>
      </c>
      <c r="AH119" s="31">
        <f t="shared" si="251"/>
        <v>9</v>
      </c>
      <c r="AI119" s="31">
        <f t="shared" si="251"/>
        <v>9</v>
      </c>
      <c r="AJ119" s="31">
        <f t="shared" si="251"/>
        <v>9</v>
      </c>
      <c r="AK119" s="31">
        <f t="shared" si="251"/>
        <v>9</v>
      </c>
      <c r="AL119" s="31">
        <f t="shared" si="251"/>
        <v>9</v>
      </c>
      <c r="AM119" s="31">
        <f t="shared" si="251"/>
        <v>9</v>
      </c>
      <c r="AN119" s="31">
        <f t="shared" si="251"/>
        <v>9</v>
      </c>
      <c r="AO119" s="31">
        <f t="shared" ref="AO119:BS119" si="252">COUNTIF(AO52:AO81, "&gt;0")</f>
        <v>10</v>
      </c>
      <c r="AP119" s="31">
        <f t="shared" si="252"/>
        <v>10</v>
      </c>
      <c r="AQ119" s="31">
        <f t="shared" si="252"/>
        <v>10</v>
      </c>
      <c r="AR119" s="31">
        <f t="shared" si="252"/>
        <v>10</v>
      </c>
      <c r="AS119" s="31">
        <f t="shared" si="252"/>
        <v>10</v>
      </c>
      <c r="AT119" s="31">
        <f t="shared" si="252"/>
        <v>10</v>
      </c>
      <c r="AU119" s="31">
        <f t="shared" si="252"/>
        <v>10</v>
      </c>
      <c r="AV119" s="31">
        <f t="shared" si="252"/>
        <v>10</v>
      </c>
      <c r="AW119" s="31">
        <f t="shared" si="252"/>
        <v>10</v>
      </c>
      <c r="AX119" s="31">
        <f t="shared" si="252"/>
        <v>10</v>
      </c>
      <c r="AY119" s="31">
        <f t="shared" si="252"/>
        <v>10</v>
      </c>
      <c r="AZ119" s="31">
        <f t="shared" si="252"/>
        <v>10</v>
      </c>
      <c r="BA119" s="31">
        <f t="shared" si="252"/>
        <v>10</v>
      </c>
      <c r="BB119" s="31">
        <f t="shared" si="252"/>
        <v>10</v>
      </c>
      <c r="BC119" s="31">
        <f t="shared" si="252"/>
        <v>10</v>
      </c>
      <c r="BD119" s="31">
        <f t="shared" si="252"/>
        <v>10</v>
      </c>
      <c r="BE119" s="31">
        <f t="shared" si="252"/>
        <v>10</v>
      </c>
      <c r="BF119" s="31">
        <f t="shared" si="252"/>
        <v>10</v>
      </c>
      <c r="BG119" s="31">
        <f t="shared" si="252"/>
        <v>10</v>
      </c>
      <c r="BH119" s="31">
        <f t="shared" si="252"/>
        <v>10</v>
      </c>
      <c r="BI119" s="31">
        <f t="shared" si="252"/>
        <v>10</v>
      </c>
      <c r="BJ119" s="31">
        <f t="shared" si="252"/>
        <v>10</v>
      </c>
      <c r="BK119" s="31">
        <f t="shared" si="252"/>
        <v>10</v>
      </c>
      <c r="BL119" s="31">
        <f t="shared" si="252"/>
        <v>10</v>
      </c>
      <c r="BM119" s="31">
        <f t="shared" si="252"/>
        <v>10</v>
      </c>
      <c r="BN119" s="31">
        <f t="shared" si="252"/>
        <v>10</v>
      </c>
      <c r="BO119" s="31">
        <f t="shared" si="252"/>
        <v>10</v>
      </c>
      <c r="BP119" s="31">
        <f t="shared" si="252"/>
        <v>10</v>
      </c>
      <c r="BQ119" s="31">
        <f t="shared" si="252"/>
        <v>10</v>
      </c>
      <c r="BR119" s="31">
        <f t="shared" si="252"/>
        <v>10</v>
      </c>
      <c r="BS119" s="31">
        <f t="shared" si="252"/>
        <v>10</v>
      </c>
      <c r="BT119" s="31">
        <f t="shared" ref="BT119:CE119" si="253">COUNTIF(BT52:BT81, "&gt;0")</f>
        <v>10</v>
      </c>
      <c r="BU119" s="31">
        <f t="shared" si="253"/>
        <v>10</v>
      </c>
      <c r="BV119" s="31">
        <f t="shared" si="253"/>
        <v>10</v>
      </c>
      <c r="BW119" s="31">
        <f t="shared" si="253"/>
        <v>10</v>
      </c>
      <c r="BX119" s="31">
        <f t="shared" si="253"/>
        <v>10</v>
      </c>
      <c r="BY119" s="31">
        <f t="shared" si="253"/>
        <v>10</v>
      </c>
      <c r="BZ119" s="31">
        <f t="shared" si="253"/>
        <v>10</v>
      </c>
      <c r="CA119" s="31">
        <f t="shared" si="253"/>
        <v>10</v>
      </c>
      <c r="CB119" s="31">
        <f t="shared" si="253"/>
        <v>10</v>
      </c>
      <c r="CC119" s="31">
        <f t="shared" si="253"/>
        <v>10</v>
      </c>
      <c r="CD119" s="31">
        <f t="shared" si="253"/>
        <v>10</v>
      </c>
      <c r="CE119" s="31">
        <f t="shared" si="253"/>
        <v>10</v>
      </c>
    </row>
    <row r="120" spans="1:83" x14ac:dyDescent="0.15">
      <c r="G120" s="23"/>
      <c r="H120" s="31" t="s">
        <v>80</v>
      </c>
      <c r="I120" s="31">
        <f t="shared" ref="I120:BS120" si="254">COUNTIF(I83:I111, "&gt;0")</f>
        <v>6</v>
      </c>
      <c r="J120" s="31">
        <f t="shared" si="254"/>
        <v>6</v>
      </c>
      <c r="K120" s="31">
        <f t="shared" si="254"/>
        <v>6</v>
      </c>
      <c r="L120" s="31">
        <f t="shared" si="254"/>
        <v>6</v>
      </c>
      <c r="M120" s="31">
        <f t="shared" si="254"/>
        <v>6</v>
      </c>
      <c r="N120" s="31">
        <f t="shared" si="254"/>
        <v>6</v>
      </c>
      <c r="O120" s="31">
        <f t="shared" si="254"/>
        <v>6</v>
      </c>
      <c r="P120" s="31">
        <f t="shared" si="254"/>
        <v>6</v>
      </c>
      <c r="Q120" s="31">
        <f t="shared" si="254"/>
        <v>5</v>
      </c>
      <c r="R120" s="31">
        <f t="shared" si="254"/>
        <v>5</v>
      </c>
      <c r="S120" s="31">
        <f t="shared" si="254"/>
        <v>5</v>
      </c>
      <c r="T120" s="31">
        <f t="shared" si="254"/>
        <v>6</v>
      </c>
      <c r="U120" s="31">
        <f t="shared" si="254"/>
        <v>6</v>
      </c>
      <c r="V120" s="31">
        <f t="shared" si="254"/>
        <v>6</v>
      </c>
      <c r="W120" s="31">
        <f t="shared" si="254"/>
        <v>6</v>
      </c>
      <c r="X120" s="31">
        <f t="shared" si="254"/>
        <v>7</v>
      </c>
      <c r="Y120" s="31">
        <f t="shared" si="254"/>
        <v>7</v>
      </c>
      <c r="Z120" s="31">
        <f t="shared" si="254"/>
        <v>7</v>
      </c>
      <c r="AA120" s="31">
        <f t="shared" si="254"/>
        <v>7</v>
      </c>
      <c r="AB120" s="31">
        <f t="shared" si="254"/>
        <v>7</v>
      </c>
      <c r="AC120" s="31">
        <f t="shared" si="254"/>
        <v>9</v>
      </c>
      <c r="AD120" s="31">
        <f t="shared" si="254"/>
        <v>9</v>
      </c>
      <c r="AE120" s="31">
        <f t="shared" si="254"/>
        <v>9</v>
      </c>
      <c r="AF120" s="31">
        <f t="shared" si="254"/>
        <v>9</v>
      </c>
      <c r="AG120" s="31">
        <f t="shared" si="254"/>
        <v>9</v>
      </c>
      <c r="AH120" s="31">
        <f t="shared" si="254"/>
        <v>9</v>
      </c>
      <c r="AI120" s="31">
        <f t="shared" si="254"/>
        <v>9</v>
      </c>
      <c r="AJ120" s="31">
        <f t="shared" si="254"/>
        <v>11</v>
      </c>
      <c r="AK120" s="31">
        <f t="shared" si="254"/>
        <v>11</v>
      </c>
      <c r="AL120" s="31">
        <f t="shared" si="254"/>
        <v>11</v>
      </c>
      <c r="AM120" s="31">
        <f t="shared" si="254"/>
        <v>11</v>
      </c>
      <c r="AN120" s="31">
        <f t="shared" si="254"/>
        <v>11</v>
      </c>
      <c r="AO120" s="31">
        <f t="shared" si="254"/>
        <v>11</v>
      </c>
      <c r="AP120" s="31">
        <f t="shared" si="254"/>
        <v>12</v>
      </c>
      <c r="AQ120" s="31">
        <f t="shared" si="254"/>
        <v>12</v>
      </c>
      <c r="AR120" s="31">
        <f t="shared" si="254"/>
        <v>12</v>
      </c>
      <c r="AS120" s="31">
        <f t="shared" si="254"/>
        <v>12</v>
      </c>
      <c r="AT120" s="31">
        <f t="shared" si="254"/>
        <v>12</v>
      </c>
      <c r="AU120" s="31">
        <f t="shared" si="254"/>
        <v>12</v>
      </c>
      <c r="AV120" s="31">
        <f t="shared" si="254"/>
        <v>12</v>
      </c>
      <c r="AW120" s="31">
        <f t="shared" si="254"/>
        <v>12</v>
      </c>
      <c r="AX120" s="31">
        <f t="shared" si="254"/>
        <v>13</v>
      </c>
      <c r="AY120" s="31">
        <f t="shared" si="254"/>
        <v>13</v>
      </c>
      <c r="AZ120" s="31">
        <f t="shared" si="254"/>
        <v>13</v>
      </c>
      <c r="BA120" s="31">
        <f t="shared" si="254"/>
        <v>13</v>
      </c>
      <c r="BB120" s="31">
        <f t="shared" si="254"/>
        <v>14</v>
      </c>
      <c r="BC120" s="31">
        <f t="shared" si="254"/>
        <v>14</v>
      </c>
      <c r="BD120" s="31">
        <f t="shared" si="254"/>
        <v>14</v>
      </c>
      <c r="BE120" s="31">
        <f t="shared" si="254"/>
        <v>14</v>
      </c>
      <c r="BF120" s="31">
        <f t="shared" si="254"/>
        <v>14</v>
      </c>
      <c r="BG120" s="31">
        <f t="shared" si="254"/>
        <v>14</v>
      </c>
      <c r="BH120" s="31">
        <f t="shared" si="254"/>
        <v>14</v>
      </c>
      <c r="BI120" s="31">
        <f t="shared" si="254"/>
        <v>14</v>
      </c>
      <c r="BJ120" s="31">
        <f t="shared" si="254"/>
        <v>14</v>
      </c>
      <c r="BK120" s="31">
        <f t="shared" si="254"/>
        <v>14</v>
      </c>
      <c r="BL120" s="31">
        <f t="shared" si="254"/>
        <v>14</v>
      </c>
      <c r="BM120" s="31">
        <f t="shared" si="254"/>
        <v>14</v>
      </c>
      <c r="BN120" s="31">
        <f t="shared" si="254"/>
        <v>14</v>
      </c>
      <c r="BO120" s="31">
        <f t="shared" si="254"/>
        <v>14</v>
      </c>
      <c r="BP120" s="31">
        <f t="shared" si="254"/>
        <v>14</v>
      </c>
      <c r="BQ120" s="31">
        <f t="shared" si="254"/>
        <v>14</v>
      </c>
      <c r="BR120" s="31">
        <f t="shared" si="254"/>
        <v>14</v>
      </c>
      <c r="BS120" s="31">
        <f t="shared" si="254"/>
        <v>14</v>
      </c>
      <c r="BT120" s="31">
        <f t="shared" ref="BT120:CE120" si="255">COUNTIF(BT83:BT111, "&gt;0")</f>
        <v>14</v>
      </c>
      <c r="BU120" s="31">
        <f t="shared" si="255"/>
        <v>14</v>
      </c>
      <c r="BV120" s="31">
        <f t="shared" si="255"/>
        <v>14</v>
      </c>
      <c r="BW120" s="31">
        <f t="shared" si="255"/>
        <v>14</v>
      </c>
      <c r="BX120" s="31">
        <f t="shared" si="255"/>
        <v>14</v>
      </c>
      <c r="BY120" s="31">
        <f t="shared" si="255"/>
        <v>14</v>
      </c>
      <c r="BZ120" s="31">
        <f t="shared" si="255"/>
        <v>14</v>
      </c>
      <c r="CA120" s="31">
        <f t="shared" si="255"/>
        <v>14</v>
      </c>
      <c r="CB120" s="31">
        <f t="shared" si="255"/>
        <v>14</v>
      </c>
      <c r="CC120" s="31">
        <f t="shared" si="255"/>
        <v>14</v>
      </c>
      <c r="CD120" s="31">
        <f t="shared" si="255"/>
        <v>14</v>
      </c>
      <c r="CE120" s="31">
        <f t="shared" si="255"/>
        <v>14</v>
      </c>
    </row>
    <row r="121" spans="1:83" ht="14" thickBot="1" x14ac:dyDescent="0.2">
      <c r="G121" s="23"/>
      <c r="H121" s="42" t="s">
        <v>447</v>
      </c>
      <c r="I121" s="119">
        <f t="shared" ref="I121:BS121" si="256">SUM(I116:I120)</f>
        <v>24</v>
      </c>
      <c r="J121" s="119">
        <f t="shared" si="256"/>
        <v>24</v>
      </c>
      <c r="K121" s="119">
        <f t="shared" si="256"/>
        <v>24</v>
      </c>
      <c r="L121" s="119">
        <f t="shared" si="256"/>
        <v>23</v>
      </c>
      <c r="M121" s="119">
        <f t="shared" si="256"/>
        <v>23</v>
      </c>
      <c r="N121" s="119">
        <f t="shared" si="256"/>
        <v>23</v>
      </c>
      <c r="O121" s="119">
        <f t="shared" si="256"/>
        <v>22</v>
      </c>
      <c r="P121" s="119">
        <f t="shared" si="256"/>
        <v>20</v>
      </c>
      <c r="Q121" s="119">
        <f t="shared" si="256"/>
        <v>16</v>
      </c>
      <c r="R121" s="119">
        <f t="shared" si="256"/>
        <v>16</v>
      </c>
      <c r="S121" s="119">
        <f t="shared" si="256"/>
        <v>16</v>
      </c>
      <c r="T121" s="119">
        <f t="shared" si="256"/>
        <v>17</v>
      </c>
      <c r="U121" s="119">
        <f t="shared" si="256"/>
        <v>19</v>
      </c>
      <c r="V121" s="119">
        <f t="shared" si="256"/>
        <v>19</v>
      </c>
      <c r="W121" s="119">
        <f t="shared" si="256"/>
        <v>19</v>
      </c>
      <c r="X121" s="119">
        <f t="shared" si="256"/>
        <v>22</v>
      </c>
      <c r="Y121" s="119">
        <f t="shared" si="256"/>
        <v>22</v>
      </c>
      <c r="Z121" s="119">
        <f t="shared" si="256"/>
        <v>23</v>
      </c>
      <c r="AA121" s="119">
        <f t="shared" si="256"/>
        <v>25</v>
      </c>
      <c r="AB121" s="119">
        <f t="shared" si="256"/>
        <v>25</v>
      </c>
      <c r="AC121" s="119">
        <f t="shared" si="256"/>
        <v>28</v>
      </c>
      <c r="AD121" s="119">
        <f t="shared" si="256"/>
        <v>28</v>
      </c>
      <c r="AE121" s="119">
        <f t="shared" si="256"/>
        <v>28</v>
      </c>
      <c r="AF121" s="119">
        <f t="shared" si="256"/>
        <v>28</v>
      </c>
      <c r="AG121" s="119">
        <f t="shared" si="256"/>
        <v>30</v>
      </c>
      <c r="AH121" s="119">
        <f t="shared" si="256"/>
        <v>30</v>
      </c>
      <c r="AI121" s="119">
        <f t="shared" si="256"/>
        <v>30</v>
      </c>
      <c r="AJ121" s="119">
        <f t="shared" si="256"/>
        <v>32</v>
      </c>
      <c r="AK121" s="119">
        <f t="shared" si="256"/>
        <v>32</v>
      </c>
      <c r="AL121" s="119">
        <f t="shared" si="256"/>
        <v>33</v>
      </c>
      <c r="AM121" s="119">
        <f t="shared" si="256"/>
        <v>33</v>
      </c>
      <c r="AN121" s="119">
        <f t="shared" si="256"/>
        <v>33</v>
      </c>
      <c r="AO121" s="119">
        <f t="shared" si="256"/>
        <v>35</v>
      </c>
      <c r="AP121" s="119">
        <f t="shared" si="256"/>
        <v>37</v>
      </c>
      <c r="AQ121" s="119">
        <f t="shared" si="256"/>
        <v>37</v>
      </c>
      <c r="AR121" s="119">
        <f t="shared" si="256"/>
        <v>37</v>
      </c>
      <c r="AS121" s="119">
        <f t="shared" si="256"/>
        <v>37</v>
      </c>
      <c r="AT121" s="119">
        <f t="shared" si="256"/>
        <v>37</v>
      </c>
      <c r="AU121" s="119">
        <f t="shared" si="256"/>
        <v>37</v>
      </c>
      <c r="AV121" s="119">
        <f t="shared" si="256"/>
        <v>38</v>
      </c>
      <c r="AW121" s="119">
        <f t="shared" si="256"/>
        <v>38</v>
      </c>
      <c r="AX121" s="119">
        <f t="shared" si="256"/>
        <v>39</v>
      </c>
      <c r="AY121" s="119">
        <f t="shared" si="256"/>
        <v>39</v>
      </c>
      <c r="AZ121" s="119">
        <f t="shared" si="256"/>
        <v>39</v>
      </c>
      <c r="BA121" s="119">
        <f t="shared" si="256"/>
        <v>39</v>
      </c>
      <c r="BB121" s="119">
        <f t="shared" si="256"/>
        <v>40</v>
      </c>
      <c r="BC121" s="119">
        <f t="shared" si="256"/>
        <v>40</v>
      </c>
      <c r="BD121" s="119">
        <f t="shared" si="256"/>
        <v>40</v>
      </c>
      <c r="BE121" s="119">
        <f t="shared" si="256"/>
        <v>40</v>
      </c>
      <c r="BF121" s="119">
        <f t="shared" si="256"/>
        <v>40</v>
      </c>
      <c r="BG121" s="119">
        <f t="shared" si="256"/>
        <v>40</v>
      </c>
      <c r="BH121" s="119">
        <f t="shared" si="256"/>
        <v>40</v>
      </c>
      <c r="BI121" s="119">
        <f t="shared" si="256"/>
        <v>40</v>
      </c>
      <c r="BJ121" s="119">
        <f t="shared" si="256"/>
        <v>40</v>
      </c>
      <c r="BK121" s="119">
        <f t="shared" si="256"/>
        <v>40</v>
      </c>
      <c r="BL121" s="119">
        <f t="shared" si="256"/>
        <v>40</v>
      </c>
      <c r="BM121" s="119">
        <f t="shared" si="256"/>
        <v>40</v>
      </c>
      <c r="BN121" s="119">
        <f t="shared" si="256"/>
        <v>40</v>
      </c>
      <c r="BO121" s="119">
        <f t="shared" si="256"/>
        <v>40</v>
      </c>
      <c r="BP121" s="119">
        <f t="shared" si="256"/>
        <v>40</v>
      </c>
      <c r="BQ121" s="119">
        <f t="shared" si="256"/>
        <v>40</v>
      </c>
      <c r="BR121" s="119">
        <f t="shared" si="256"/>
        <v>40</v>
      </c>
      <c r="BS121" s="119">
        <f t="shared" si="256"/>
        <v>40</v>
      </c>
      <c r="BT121" s="119">
        <f t="shared" ref="BT121:CE121" si="257">SUM(BT116:BT120)</f>
        <v>40</v>
      </c>
      <c r="BU121" s="119">
        <f t="shared" si="257"/>
        <v>40</v>
      </c>
      <c r="BV121" s="119">
        <f t="shared" si="257"/>
        <v>40</v>
      </c>
      <c r="BW121" s="119">
        <f t="shared" si="257"/>
        <v>40</v>
      </c>
      <c r="BX121" s="119">
        <f t="shared" si="257"/>
        <v>40</v>
      </c>
      <c r="BY121" s="119">
        <f t="shared" si="257"/>
        <v>40</v>
      </c>
      <c r="BZ121" s="119">
        <f t="shared" si="257"/>
        <v>40</v>
      </c>
      <c r="CA121" s="119">
        <f t="shared" si="257"/>
        <v>40</v>
      </c>
      <c r="CB121" s="119">
        <f t="shared" si="257"/>
        <v>40</v>
      </c>
      <c r="CC121" s="119">
        <f t="shared" si="257"/>
        <v>40</v>
      </c>
      <c r="CD121" s="119">
        <f t="shared" si="257"/>
        <v>40</v>
      </c>
      <c r="CE121" s="119">
        <f t="shared" si="257"/>
        <v>40</v>
      </c>
    </row>
    <row r="122" spans="1:83" ht="14" thickTop="1" x14ac:dyDescent="0.15">
      <c r="G122" s="23"/>
    </row>
    <row r="123" spans="1:83" ht="15" x14ac:dyDescent="0.15">
      <c r="G123" s="158" t="s">
        <v>446</v>
      </c>
      <c r="H123" s="158" t="s">
        <v>30</v>
      </c>
      <c r="I123" s="31">
        <f t="shared" ref="I123:AN123" si="258">COUNTIFS(I8:I9, "&gt;0", $F$8:$F$9, "US")</f>
        <v>0</v>
      </c>
      <c r="J123" s="31">
        <f t="shared" si="258"/>
        <v>0</v>
      </c>
      <c r="K123" s="31">
        <f t="shared" si="258"/>
        <v>0</v>
      </c>
      <c r="L123" s="31">
        <f t="shared" si="258"/>
        <v>0</v>
      </c>
      <c r="M123" s="31">
        <f t="shared" si="258"/>
        <v>0</v>
      </c>
      <c r="N123" s="31">
        <f t="shared" si="258"/>
        <v>0</v>
      </c>
      <c r="O123" s="31">
        <f t="shared" si="258"/>
        <v>0</v>
      </c>
      <c r="P123" s="31">
        <f t="shared" si="258"/>
        <v>0</v>
      </c>
      <c r="Q123" s="31">
        <f t="shared" si="258"/>
        <v>0</v>
      </c>
      <c r="R123" s="31">
        <f t="shared" si="258"/>
        <v>0</v>
      </c>
      <c r="S123" s="31">
        <f t="shared" si="258"/>
        <v>0</v>
      </c>
      <c r="T123" s="31">
        <f t="shared" si="258"/>
        <v>0</v>
      </c>
      <c r="U123" s="31">
        <f t="shared" si="258"/>
        <v>0</v>
      </c>
      <c r="V123" s="31">
        <f t="shared" si="258"/>
        <v>0</v>
      </c>
      <c r="W123" s="31">
        <f t="shared" si="258"/>
        <v>0</v>
      </c>
      <c r="X123" s="31">
        <f t="shared" si="258"/>
        <v>0</v>
      </c>
      <c r="Y123" s="31">
        <f t="shared" si="258"/>
        <v>0</v>
      </c>
      <c r="Z123" s="31">
        <f t="shared" si="258"/>
        <v>0</v>
      </c>
      <c r="AA123" s="31">
        <f t="shared" si="258"/>
        <v>0</v>
      </c>
      <c r="AB123" s="31">
        <f t="shared" si="258"/>
        <v>0</v>
      </c>
      <c r="AC123" s="31">
        <f t="shared" si="258"/>
        <v>0</v>
      </c>
      <c r="AD123" s="31">
        <f t="shared" si="258"/>
        <v>0</v>
      </c>
      <c r="AE123" s="31">
        <f t="shared" si="258"/>
        <v>0</v>
      </c>
      <c r="AF123" s="31">
        <f t="shared" si="258"/>
        <v>0</v>
      </c>
      <c r="AG123" s="31">
        <f t="shared" si="258"/>
        <v>0</v>
      </c>
      <c r="AH123" s="31">
        <f t="shared" si="258"/>
        <v>0</v>
      </c>
      <c r="AI123" s="31">
        <f t="shared" si="258"/>
        <v>0</v>
      </c>
      <c r="AJ123" s="31">
        <f t="shared" si="258"/>
        <v>0</v>
      </c>
      <c r="AK123" s="31">
        <f t="shared" si="258"/>
        <v>0</v>
      </c>
      <c r="AL123" s="31">
        <f t="shared" si="258"/>
        <v>0</v>
      </c>
      <c r="AM123" s="31">
        <f t="shared" si="258"/>
        <v>0</v>
      </c>
      <c r="AN123" s="31">
        <f t="shared" si="258"/>
        <v>0</v>
      </c>
      <c r="AO123" s="31">
        <f t="shared" ref="AO123:BT123" si="259">COUNTIFS(AO8:AO9, "&gt;0", $F$8:$F$9, "US")</f>
        <v>0</v>
      </c>
      <c r="AP123" s="31">
        <f t="shared" si="259"/>
        <v>0</v>
      </c>
      <c r="AQ123" s="31">
        <f t="shared" si="259"/>
        <v>0</v>
      </c>
      <c r="AR123" s="31">
        <f t="shared" si="259"/>
        <v>0</v>
      </c>
      <c r="AS123" s="31">
        <f t="shared" si="259"/>
        <v>0</v>
      </c>
      <c r="AT123" s="31">
        <f t="shared" si="259"/>
        <v>0</v>
      </c>
      <c r="AU123" s="31">
        <f t="shared" si="259"/>
        <v>0</v>
      </c>
      <c r="AV123" s="31">
        <f t="shared" si="259"/>
        <v>0</v>
      </c>
      <c r="AW123" s="31">
        <f t="shared" si="259"/>
        <v>0</v>
      </c>
      <c r="AX123" s="31">
        <f t="shared" si="259"/>
        <v>0</v>
      </c>
      <c r="AY123" s="31">
        <f t="shared" si="259"/>
        <v>0</v>
      </c>
      <c r="AZ123" s="31">
        <f t="shared" si="259"/>
        <v>0</v>
      </c>
      <c r="BA123" s="31">
        <f t="shared" si="259"/>
        <v>0</v>
      </c>
      <c r="BB123" s="31">
        <f t="shared" si="259"/>
        <v>0</v>
      </c>
      <c r="BC123" s="31">
        <f t="shared" si="259"/>
        <v>0</v>
      </c>
      <c r="BD123" s="31">
        <f t="shared" si="259"/>
        <v>0</v>
      </c>
      <c r="BE123" s="31">
        <f t="shared" si="259"/>
        <v>0</v>
      </c>
      <c r="BF123" s="31">
        <f t="shared" si="259"/>
        <v>0</v>
      </c>
      <c r="BG123" s="31">
        <f t="shared" si="259"/>
        <v>0</v>
      </c>
      <c r="BH123" s="31">
        <f t="shared" si="259"/>
        <v>0</v>
      </c>
      <c r="BI123" s="31">
        <f t="shared" si="259"/>
        <v>0</v>
      </c>
      <c r="BJ123" s="31">
        <f t="shared" si="259"/>
        <v>0</v>
      </c>
      <c r="BK123" s="31">
        <f t="shared" si="259"/>
        <v>0</v>
      </c>
      <c r="BL123" s="31">
        <f t="shared" si="259"/>
        <v>0</v>
      </c>
      <c r="BM123" s="31">
        <f t="shared" si="259"/>
        <v>0</v>
      </c>
      <c r="BN123" s="31">
        <f t="shared" si="259"/>
        <v>0</v>
      </c>
      <c r="BO123" s="31">
        <f t="shared" si="259"/>
        <v>0</v>
      </c>
      <c r="BP123" s="31">
        <f t="shared" si="259"/>
        <v>0</v>
      </c>
      <c r="BQ123" s="31">
        <f t="shared" si="259"/>
        <v>0</v>
      </c>
      <c r="BR123" s="31">
        <f t="shared" si="259"/>
        <v>0</v>
      </c>
      <c r="BS123" s="31">
        <f t="shared" si="259"/>
        <v>0</v>
      </c>
      <c r="BT123" s="31">
        <f t="shared" si="259"/>
        <v>0</v>
      </c>
      <c r="BU123" s="31">
        <f t="shared" ref="BU123:CE123" si="260">COUNTIFS(BU8:BU9, "&gt;0", $F$8:$F$9, "US")</f>
        <v>0</v>
      </c>
      <c r="BV123" s="31">
        <f t="shared" si="260"/>
        <v>0</v>
      </c>
      <c r="BW123" s="31">
        <f t="shared" si="260"/>
        <v>0</v>
      </c>
      <c r="BX123" s="31">
        <f t="shared" si="260"/>
        <v>0</v>
      </c>
      <c r="BY123" s="31">
        <f t="shared" si="260"/>
        <v>0</v>
      </c>
      <c r="BZ123" s="31">
        <f t="shared" si="260"/>
        <v>0</v>
      </c>
      <c r="CA123" s="31">
        <f t="shared" si="260"/>
        <v>0</v>
      </c>
      <c r="CB123" s="31">
        <f t="shared" si="260"/>
        <v>0</v>
      </c>
      <c r="CC123" s="31">
        <f t="shared" si="260"/>
        <v>0</v>
      </c>
      <c r="CD123" s="31">
        <f t="shared" si="260"/>
        <v>0</v>
      </c>
      <c r="CE123" s="31">
        <f t="shared" si="260"/>
        <v>0</v>
      </c>
    </row>
    <row r="124" spans="1:83" x14ac:dyDescent="0.15">
      <c r="G124" s="23"/>
      <c r="H124" s="31" t="s">
        <v>33</v>
      </c>
      <c r="I124" s="31">
        <f t="shared" ref="I124:AN124" si="261">COUNTIFS(I11:I38, "&gt;0",$F$11:$F$38, "US")</f>
        <v>1</v>
      </c>
      <c r="J124" s="31">
        <f t="shared" si="261"/>
        <v>1</v>
      </c>
      <c r="K124" s="31">
        <f t="shared" si="261"/>
        <v>1</v>
      </c>
      <c r="L124" s="31">
        <f t="shared" si="261"/>
        <v>1</v>
      </c>
      <c r="M124" s="31">
        <f t="shared" si="261"/>
        <v>1</v>
      </c>
      <c r="N124" s="31">
        <f t="shared" si="261"/>
        <v>1</v>
      </c>
      <c r="O124" s="31">
        <f t="shared" si="261"/>
        <v>1</v>
      </c>
      <c r="P124" s="31">
        <f t="shared" si="261"/>
        <v>1</v>
      </c>
      <c r="Q124" s="31">
        <f t="shared" si="261"/>
        <v>1</v>
      </c>
      <c r="R124" s="31">
        <f t="shared" si="261"/>
        <v>1</v>
      </c>
      <c r="S124" s="31">
        <f t="shared" si="261"/>
        <v>1</v>
      </c>
      <c r="T124" s="31">
        <f t="shared" si="261"/>
        <v>1</v>
      </c>
      <c r="U124" s="31">
        <f t="shared" si="261"/>
        <v>2</v>
      </c>
      <c r="V124" s="31">
        <f t="shared" si="261"/>
        <v>2</v>
      </c>
      <c r="W124" s="31">
        <f t="shared" si="261"/>
        <v>2</v>
      </c>
      <c r="X124" s="31">
        <f t="shared" si="261"/>
        <v>3</v>
      </c>
      <c r="Y124" s="31">
        <f t="shared" si="261"/>
        <v>3</v>
      </c>
      <c r="Z124" s="31">
        <f t="shared" si="261"/>
        <v>3</v>
      </c>
      <c r="AA124" s="31">
        <f t="shared" si="261"/>
        <v>4</v>
      </c>
      <c r="AB124" s="31">
        <f t="shared" si="261"/>
        <v>4</v>
      </c>
      <c r="AC124" s="31">
        <f t="shared" si="261"/>
        <v>4</v>
      </c>
      <c r="AD124" s="31">
        <f t="shared" si="261"/>
        <v>4</v>
      </c>
      <c r="AE124" s="31">
        <f t="shared" si="261"/>
        <v>4</v>
      </c>
      <c r="AF124" s="31">
        <f t="shared" si="261"/>
        <v>4</v>
      </c>
      <c r="AG124" s="31">
        <f t="shared" si="261"/>
        <v>5</v>
      </c>
      <c r="AH124" s="31">
        <f t="shared" si="261"/>
        <v>5</v>
      </c>
      <c r="AI124" s="31">
        <f t="shared" si="261"/>
        <v>5</v>
      </c>
      <c r="AJ124" s="31">
        <f t="shared" si="261"/>
        <v>5</v>
      </c>
      <c r="AK124" s="31">
        <f t="shared" si="261"/>
        <v>5</v>
      </c>
      <c r="AL124" s="31">
        <f t="shared" si="261"/>
        <v>5</v>
      </c>
      <c r="AM124" s="31">
        <f t="shared" si="261"/>
        <v>5</v>
      </c>
      <c r="AN124" s="31">
        <f t="shared" si="261"/>
        <v>5</v>
      </c>
      <c r="AO124" s="31">
        <f t="shared" ref="AO124:BT124" si="262">COUNTIFS(AO11:AO38, "&gt;0",$F$11:$F$38, "US")</f>
        <v>5</v>
      </c>
      <c r="AP124" s="31">
        <f t="shared" si="262"/>
        <v>5</v>
      </c>
      <c r="AQ124" s="31">
        <f t="shared" si="262"/>
        <v>5</v>
      </c>
      <c r="AR124" s="31">
        <f t="shared" si="262"/>
        <v>5</v>
      </c>
      <c r="AS124" s="31">
        <f t="shared" si="262"/>
        <v>5</v>
      </c>
      <c r="AT124" s="31">
        <f t="shared" si="262"/>
        <v>5</v>
      </c>
      <c r="AU124" s="31">
        <f t="shared" si="262"/>
        <v>5</v>
      </c>
      <c r="AV124" s="31">
        <f t="shared" si="262"/>
        <v>5</v>
      </c>
      <c r="AW124" s="31">
        <f t="shared" si="262"/>
        <v>5</v>
      </c>
      <c r="AX124" s="31">
        <f t="shared" si="262"/>
        <v>5</v>
      </c>
      <c r="AY124" s="31">
        <f t="shared" si="262"/>
        <v>5</v>
      </c>
      <c r="AZ124" s="31">
        <f t="shared" si="262"/>
        <v>5</v>
      </c>
      <c r="BA124" s="31">
        <f t="shared" si="262"/>
        <v>5</v>
      </c>
      <c r="BB124" s="31">
        <f t="shared" si="262"/>
        <v>5</v>
      </c>
      <c r="BC124" s="31">
        <f t="shared" si="262"/>
        <v>5</v>
      </c>
      <c r="BD124" s="31">
        <f t="shared" si="262"/>
        <v>5</v>
      </c>
      <c r="BE124" s="31">
        <f t="shared" si="262"/>
        <v>5</v>
      </c>
      <c r="BF124" s="31">
        <f t="shared" si="262"/>
        <v>5</v>
      </c>
      <c r="BG124" s="31">
        <f t="shared" si="262"/>
        <v>5</v>
      </c>
      <c r="BH124" s="31">
        <f t="shared" si="262"/>
        <v>5</v>
      </c>
      <c r="BI124" s="31">
        <f t="shared" si="262"/>
        <v>5</v>
      </c>
      <c r="BJ124" s="31">
        <f t="shared" si="262"/>
        <v>5</v>
      </c>
      <c r="BK124" s="31">
        <f t="shared" si="262"/>
        <v>5</v>
      </c>
      <c r="BL124" s="31">
        <f t="shared" si="262"/>
        <v>5</v>
      </c>
      <c r="BM124" s="31">
        <f t="shared" si="262"/>
        <v>5</v>
      </c>
      <c r="BN124" s="31">
        <f t="shared" si="262"/>
        <v>5</v>
      </c>
      <c r="BO124" s="31">
        <f t="shared" si="262"/>
        <v>5</v>
      </c>
      <c r="BP124" s="31">
        <f t="shared" si="262"/>
        <v>5</v>
      </c>
      <c r="BQ124" s="31">
        <f t="shared" si="262"/>
        <v>5</v>
      </c>
      <c r="BR124" s="31">
        <f t="shared" si="262"/>
        <v>5</v>
      </c>
      <c r="BS124" s="31">
        <f t="shared" si="262"/>
        <v>5</v>
      </c>
      <c r="BT124" s="31">
        <f t="shared" si="262"/>
        <v>5</v>
      </c>
      <c r="BU124" s="31">
        <f t="shared" ref="BU124:CE124" si="263">COUNTIFS(BU11:BU38, "&gt;0",$F$11:$F$38, "US")</f>
        <v>5</v>
      </c>
      <c r="BV124" s="31">
        <f t="shared" si="263"/>
        <v>5</v>
      </c>
      <c r="BW124" s="31">
        <f t="shared" si="263"/>
        <v>5</v>
      </c>
      <c r="BX124" s="31">
        <f t="shared" si="263"/>
        <v>5</v>
      </c>
      <c r="BY124" s="31">
        <f t="shared" si="263"/>
        <v>5</v>
      </c>
      <c r="BZ124" s="31">
        <f t="shared" si="263"/>
        <v>5</v>
      </c>
      <c r="CA124" s="31">
        <f t="shared" si="263"/>
        <v>5</v>
      </c>
      <c r="CB124" s="31">
        <f t="shared" si="263"/>
        <v>5</v>
      </c>
      <c r="CC124" s="31">
        <f t="shared" si="263"/>
        <v>5</v>
      </c>
      <c r="CD124" s="31">
        <f t="shared" si="263"/>
        <v>5</v>
      </c>
      <c r="CE124" s="31">
        <f t="shared" si="263"/>
        <v>5</v>
      </c>
    </row>
    <row r="125" spans="1:83" x14ac:dyDescent="0.15">
      <c r="G125" s="23"/>
      <c r="H125" s="31" t="s">
        <v>34</v>
      </c>
      <c r="I125" s="31">
        <f t="shared" ref="I125:AN125" si="264">COUNTIFS(I40:I50, "&gt;0",$F$40:$F$50, "US")</f>
        <v>0</v>
      </c>
      <c r="J125" s="31">
        <f t="shared" si="264"/>
        <v>0</v>
      </c>
      <c r="K125" s="31">
        <f t="shared" si="264"/>
        <v>0</v>
      </c>
      <c r="L125" s="31">
        <f t="shared" si="264"/>
        <v>0</v>
      </c>
      <c r="M125" s="31">
        <f t="shared" si="264"/>
        <v>0</v>
      </c>
      <c r="N125" s="31">
        <f t="shared" si="264"/>
        <v>0</v>
      </c>
      <c r="O125" s="31">
        <f t="shared" si="264"/>
        <v>0</v>
      </c>
      <c r="P125" s="31">
        <f t="shared" si="264"/>
        <v>0</v>
      </c>
      <c r="Q125" s="31">
        <f t="shared" si="264"/>
        <v>0</v>
      </c>
      <c r="R125" s="31">
        <f t="shared" si="264"/>
        <v>0</v>
      </c>
      <c r="S125" s="31">
        <f t="shared" si="264"/>
        <v>0</v>
      </c>
      <c r="T125" s="31">
        <f t="shared" si="264"/>
        <v>0</v>
      </c>
      <c r="U125" s="31">
        <f t="shared" si="264"/>
        <v>0</v>
      </c>
      <c r="V125" s="31">
        <f t="shared" si="264"/>
        <v>0</v>
      </c>
      <c r="W125" s="31">
        <f t="shared" si="264"/>
        <v>0</v>
      </c>
      <c r="X125" s="31">
        <f t="shared" si="264"/>
        <v>0</v>
      </c>
      <c r="Y125" s="31">
        <f t="shared" si="264"/>
        <v>0</v>
      </c>
      <c r="Z125" s="31">
        <f t="shared" si="264"/>
        <v>0</v>
      </c>
      <c r="AA125" s="31">
        <f t="shared" si="264"/>
        <v>0</v>
      </c>
      <c r="AB125" s="31">
        <f t="shared" si="264"/>
        <v>0</v>
      </c>
      <c r="AC125" s="31">
        <f t="shared" si="264"/>
        <v>0</v>
      </c>
      <c r="AD125" s="31">
        <f t="shared" si="264"/>
        <v>0</v>
      </c>
      <c r="AE125" s="31">
        <f t="shared" si="264"/>
        <v>0</v>
      </c>
      <c r="AF125" s="31">
        <f t="shared" si="264"/>
        <v>0</v>
      </c>
      <c r="AG125" s="31">
        <f t="shared" si="264"/>
        <v>0</v>
      </c>
      <c r="AH125" s="31">
        <f t="shared" si="264"/>
        <v>0</v>
      </c>
      <c r="AI125" s="31">
        <f t="shared" si="264"/>
        <v>0</v>
      </c>
      <c r="AJ125" s="31">
        <f t="shared" si="264"/>
        <v>0</v>
      </c>
      <c r="AK125" s="31">
        <f t="shared" si="264"/>
        <v>0</v>
      </c>
      <c r="AL125" s="31">
        <f t="shared" si="264"/>
        <v>0</v>
      </c>
      <c r="AM125" s="31">
        <f t="shared" si="264"/>
        <v>0</v>
      </c>
      <c r="AN125" s="31">
        <f t="shared" si="264"/>
        <v>0</v>
      </c>
      <c r="AO125" s="31">
        <f t="shared" ref="AO125:BS125" si="265">COUNTIFS(AO40:AO50, "&gt;0",$F$40:$F$50, "US")</f>
        <v>0</v>
      </c>
      <c r="AP125" s="31">
        <f t="shared" si="265"/>
        <v>0</v>
      </c>
      <c r="AQ125" s="31">
        <f t="shared" si="265"/>
        <v>0</v>
      </c>
      <c r="AR125" s="31">
        <f t="shared" si="265"/>
        <v>0</v>
      </c>
      <c r="AS125" s="31">
        <f t="shared" si="265"/>
        <v>0</v>
      </c>
      <c r="AT125" s="31">
        <f t="shared" si="265"/>
        <v>0</v>
      </c>
      <c r="AU125" s="31">
        <f t="shared" si="265"/>
        <v>0</v>
      </c>
      <c r="AV125" s="31">
        <f t="shared" si="265"/>
        <v>0</v>
      </c>
      <c r="AW125" s="31">
        <f t="shared" si="265"/>
        <v>0</v>
      </c>
      <c r="AX125" s="31">
        <f t="shared" si="265"/>
        <v>0</v>
      </c>
      <c r="AY125" s="31">
        <f t="shared" si="265"/>
        <v>0</v>
      </c>
      <c r="AZ125" s="31">
        <f t="shared" si="265"/>
        <v>0</v>
      </c>
      <c r="BA125" s="31">
        <f t="shared" si="265"/>
        <v>0</v>
      </c>
      <c r="BB125" s="31">
        <f t="shared" si="265"/>
        <v>0</v>
      </c>
      <c r="BC125" s="31">
        <f t="shared" si="265"/>
        <v>0</v>
      </c>
      <c r="BD125" s="31">
        <f t="shared" si="265"/>
        <v>0</v>
      </c>
      <c r="BE125" s="31">
        <f t="shared" si="265"/>
        <v>0</v>
      </c>
      <c r="BF125" s="31">
        <f t="shared" si="265"/>
        <v>0</v>
      </c>
      <c r="BG125" s="31">
        <f t="shared" si="265"/>
        <v>0</v>
      </c>
      <c r="BH125" s="31">
        <f t="shared" si="265"/>
        <v>0</v>
      </c>
      <c r="BI125" s="31">
        <f t="shared" si="265"/>
        <v>0</v>
      </c>
      <c r="BJ125" s="31">
        <f t="shared" si="265"/>
        <v>0</v>
      </c>
      <c r="BK125" s="31">
        <f t="shared" si="265"/>
        <v>0</v>
      </c>
      <c r="BL125" s="31">
        <f t="shared" si="265"/>
        <v>0</v>
      </c>
      <c r="BM125" s="31">
        <f t="shared" si="265"/>
        <v>0</v>
      </c>
      <c r="BN125" s="31">
        <f t="shared" si="265"/>
        <v>0</v>
      </c>
      <c r="BO125" s="31">
        <f t="shared" si="265"/>
        <v>0</v>
      </c>
      <c r="BP125" s="31">
        <f t="shared" si="265"/>
        <v>0</v>
      </c>
      <c r="BQ125" s="31">
        <f t="shared" si="265"/>
        <v>0</v>
      </c>
      <c r="BR125" s="31">
        <f t="shared" si="265"/>
        <v>0</v>
      </c>
      <c r="BS125" s="31">
        <f t="shared" si="265"/>
        <v>0</v>
      </c>
      <c r="BT125" s="31">
        <f t="shared" ref="BT125:CE125" si="266">COUNTIFS(BT40:BT50, "&gt;0",$F$40:$F$50, "US")</f>
        <v>0</v>
      </c>
      <c r="BU125" s="31">
        <f t="shared" si="266"/>
        <v>0</v>
      </c>
      <c r="BV125" s="31">
        <f t="shared" si="266"/>
        <v>0</v>
      </c>
      <c r="BW125" s="31">
        <f t="shared" si="266"/>
        <v>0</v>
      </c>
      <c r="BX125" s="31">
        <f t="shared" si="266"/>
        <v>0</v>
      </c>
      <c r="BY125" s="31">
        <f t="shared" si="266"/>
        <v>0</v>
      </c>
      <c r="BZ125" s="31">
        <f t="shared" si="266"/>
        <v>0</v>
      </c>
      <c r="CA125" s="31">
        <f t="shared" si="266"/>
        <v>0</v>
      </c>
      <c r="CB125" s="31">
        <f t="shared" si="266"/>
        <v>0</v>
      </c>
      <c r="CC125" s="31">
        <f t="shared" si="266"/>
        <v>0</v>
      </c>
      <c r="CD125" s="31">
        <f t="shared" si="266"/>
        <v>0</v>
      </c>
      <c r="CE125" s="31">
        <f t="shared" si="266"/>
        <v>0</v>
      </c>
    </row>
    <row r="126" spans="1:83" x14ac:dyDescent="0.15">
      <c r="G126" s="23"/>
      <c r="H126" s="31" t="s">
        <v>181</v>
      </c>
      <c r="I126" s="31">
        <f t="shared" ref="I126:AN126" si="267">COUNTIFS(I52:I81, "&gt;0", $F$52:$F$81, "US")</f>
        <v>0</v>
      </c>
      <c r="J126" s="31">
        <f t="shared" si="267"/>
        <v>0</v>
      </c>
      <c r="K126" s="31">
        <f t="shared" si="267"/>
        <v>0</v>
      </c>
      <c r="L126" s="31">
        <f t="shared" si="267"/>
        <v>0</v>
      </c>
      <c r="M126" s="31">
        <f t="shared" si="267"/>
        <v>0</v>
      </c>
      <c r="N126" s="31">
        <f t="shared" si="267"/>
        <v>0</v>
      </c>
      <c r="O126" s="31">
        <f t="shared" si="267"/>
        <v>0</v>
      </c>
      <c r="P126" s="31">
        <f t="shared" si="267"/>
        <v>0</v>
      </c>
      <c r="Q126" s="31">
        <f t="shared" si="267"/>
        <v>0</v>
      </c>
      <c r="R126" s="31">
        <f t="shared" si="267"/>
        <v>0</v>
      </c>
      <c r="S126" s="31">
        <f t="shared" si="267"/>
        <v>0</v>
      </c>
      <c r="T126" s="31">
        <f t="shared" si="267"/>
        <v>0</v>
      </c>
      <c r="U126" s="31">
        <f t="shared" si="267"/>
        <v>0</v>
      </c>
      <c r="V126" s="31">
        <f t="shared" si="267"/>
        <v>0</v>
      </c>
      <c r="W126" s="31">
        <f t="shared" si="267"/>
        <v>0</v>
      </c>
      <c r="X126" s="31">
        <f t="shared" si="267"/>
        <v>0</v>
      </c>
      <c r="Y126" s="31">
        <f t="shared" si="267"/>
        <v>0</v>
      </c>
      <c r="Z126" s="31">
        <f t="shared" si="267"/>
        <v>0</v>
      </c>
      <c r="AA126" s="31">
        <f t="shared" si="267"/>
        <v>0</v>
      </c>
      <c r="AB126" s="31">
        <f t="shared" si="267"/>
        <v>0</v>
      </c>
      <c r="AC126" s="31">
        <f t="shared" si="267"/>
        <v>0</v>
      </c>
      <c r="AD126" s="31">
        <f t="shared" si="267"/>
        <v>0</v>
      </c>
      <c r="AE126" s="31">
        <f t="shared" si="267"/>
        <v>0</v>
      </c>
      <c r="AF126" s="31">
        <f t="shared" si="267"/>
        <v>0</v>
      </c>
      <c r="AG126" s="31">
        <f t="shared" si="267"/>
        <v>0</v>
      </c>
      <c r="AH126" s="31">
        <f t="shared" si="267"/>
        <v>0</v>
      </c>
      <c r="AI126" s="31">
        <f t="shared" si="267"/>
        <v>0</v>
      </c>
      <c r="AJ126" s="31">
        <f t="shared" si="267"/>
        <v>0</v>
      </c>
      <c r="AK126" s="31">
        <f t="shared" si="267"/>
        <v>0</v>
      </c>
      <c r="AL126" s="31">
        <f t="shared" si="267"/>
        <v>0</v>
      </c>
      <c r="AM126" s="31">
        <f t="shared" si="267"/>
        <v>0</v>
      </c>
      <c r="AN126" s="31">
        <f t="shared" si="267"/>
        <v>0</v>
      </c>
      <c r="AO126" s="31">
        <f t="shared" ref="AO126:BS126" si="268">COUNTIFS(AO52:AO81, "&gt;0", $F$52:$F$81, "US")</f>
        <v>0</v>
      </c>
      <c r="AP126" s="31">
        <f t="shared" si="268"/>
        <v>0</v>
      </c>
      <c r="AQ126" s="31">
        <f t="shared" si="268"/>
        <v>0</v>
      </c>
      <c r="AR126" s="31">
        <f t="shared" si="268"/>
        <v>0</v>
      </c>
      <c r="AS126" s="31">
        <f t="shared" si="268"/>
        <v>0</v>
      </c>
      <c r="AT126" s="31">
        <f t="shared" si="268"/>
        <v>0</v>
      </c>
      <c r="AU126" s="31">
        <f t="shared" si="268"/>
        <v>0</v>
      </c>
      <c r="AV126" s="31">
        <f t="shared" si="268"/>
        <v>0</v>
      </c>
      <c r="AW126" s="31">
        <f t="shared" si="268"/>
        <v>0</v>
      </c>
      <c r="AX126" s="31">
        <f t="shared" si="268"/>
        <v>0</v>
      </c>
      <c r="AY126" s="31">
        <f t="shared" si="268"/>
        <v>0</v>
      </c>
      <c r="AZ126" s="31">
        <f t="shared" si="268"/>
        <v>0</v>
      </c>
      <c r="BA126" s="31">
        <f t="shared" si="268"/>
        <v>0</v>
      </c>
      <c r="BB126" s="31">
        <f t="shared" si="268"/>
        <v>0</v>
      </c>
      <c r="BC126" s="31">
        <f t="shared" si="268"/>
        <v>0</v>
      </c>
      <c r="BD126" s="31">
        <f t="shared" si="268"/>
        <v>0</v>
      </c>
      <c r="BE126" s="31">
        <f t="shared" si="268"/>
        <v>0</v>
      </c>
      <c r="BF126" s="31">
        <f t="shared" si="268"/>
        <v>0</v>
      </c>
      <c r="BG126" s="31">
        <f t="shared" si="268"/>
        <v>0</v>
      </c>
      <c r="BH126" s="31">
        <f t="shared" si="268"/>
        <v>0</v>
      </c>
      <c r="BI126" s="31">
        <f t="shared" si="268"/>
        <v>0</v>
      </c>
      <c r="BJ126" s="31">
        <f t="shared" si="268"/>
        <v>0</v>
      </c>
      <c r="BK126" s="31">
        <f t="shared" si="268"/>
        <v>0</v>
      </c>
      <c r="BL126" s="31">
        <f t="shared" si="268"/>
        <v>0</v>
      </c>
      <c r="BM126" s="31">
        <f t="shared" si="268"/>
        <v>0</v>
      </c>
      <c r="BN126" s="31">
        <f t="shared" si="268"/>
        <v>0</v>
      </c>
      <c r="BO126" s="31">
        <f t="shared" si="268"/>
        <v>0</v>
      </c>
      <c r="BP126" s="31">
        <f t="shared" si="268"/>
        <v>0</v>
      </c>
      <c r="BQ126" s="31">
        <f t="shared" si="268"/>
        <v>0</v>
      </c>
      <c r="BR126" s="31">
        <f t="shared" si="268"/>
        <v>0</v>
      </c>
      <c r="BS126" s="31">
        <f t="shared" si="268"/>
        <v>0</v>
      </c>
      <c r="BT126" s="31">
        <f t="shared" ref="BT126:CE126" si="269">COUNTIFS(BT52:BT81, "&gt;0", $F$52:$F$81, "US")</f>
        <v>0</v>
      </c>
      <c r="BU126" s="31">
        <f t="shared" si="269"/>
        <v>0</v>
      </c>
      <c r="BV126" s="31">
        <f t="shared" si="269"/>
        <v>0</v>
      </c>
      <c r="BW126" s="31">
        <f t="shared" si="269"/>
        <v>0</v>
      </c>
      <c r="BX126" s="31">
        <f t="shared" si="269"/>
        <v>0</v>
      </c>
      <c r="BY126" s="31">
        <f t="shared" si="269"/>
        <v>0</v>
      </c>
      <c r="BZ126" s="31">
        <f t="shared" si="269"/>
        <v>0</v>
      </c>
      <c r="CA126" s="31">
        <f t="shared" si="269"/>
        <v>0</v>
      </c>
      <c r="CB126" s="31">
        <f t="shared" si="269"/>
        <v>0</v>
      </c>
      <c r="CC126" s="31">
        <f t="shared" si="269"/>
        <v>0</v>
      </c>
      <c r="CD126" s="31">
        <f t="shared" si="269"/>
        <v>0</v>
      </c>
      <c r="CE126" s="31">
        <f t="shared" si="269"/>
        <v>0</v>
      </c>
    </row>
    <row r="127" spans="1:83" x14ac:dyDescent="0.15">
      <c r="G127" s="23"/>
      <c r="H127" s="31" t="s">
        <v>80</v>
      </c>
      <c r="I127" s="31">
        <f t="shared" ref="I127:BS127" si="270">COUNTIFS(I83:I111, "&gt;0", $F$83:$F$111, "US")</f>
        <v>1</v>
      </c>
      <c r="J127" s="31">
        <f t="shared" si="270"/>
        <v>1</v>
      </c>
      <c r="K127" s="31">
        <f t="shared" si="270"/>
        <v>1</v>
      </c>
      <c r="L127" s="31">
        <f t="shared" si="270"/>
        <v>1</v>
      </c>
      <c r="M127" s="31">
        <f t="shared" si="270"/>
        <v>1</v>
      </c>
      <c r="N127" s="31">
        <f t="shared" si="270"/>
        <v>1</v>
      </c>
      <c r="O127" s="31">
        <f t="shared" si="270"/>
        <v>1</v>
      </c>
      <c r="P127" s="31">
        <f t="shared" si="270"/>
        <v>1</v>
      </c>
      <c r="Q127" s="31">
        <f t="shared" si="270"/>
        <v>1</v>
      </c>
      <c r="R127" s="31">
        <f t="shared" si="270"/>
        <v>1</v>
      </c>
      <c r="S127" s="31">
        <f t="shared" si="270"/>
        <v>1</v>
      </c>
      <c r="T127" s="31">
        <f t="shared" si="270"/>
        <v>1</v>
      </c>
      <c r="U127" s="31">
        <f t="shared" si="270"/>
        <v>1</v>
      </c>
      <c r="V127" s="31">
        <f t="shared" si="270"/>
        <v>1</v>
      </c>
      <c r="W127" s="31">
        <f t="shared" si="270"/>
        <v>1</v>
      </c>
      <c r="X127" s="31">
        <f t="shared" si="270"/>
        <v>2</v>
      </c>
      <c r="Y127" s="31">
        <f t="shared" si="270"/>
        <v>2</v>
      </c>
      <c r="Z127" s="31">
        <f t="shared" si="270"/>
        <v>2</v>
      </c>
      <c r="AA127" s="31">
        <f t="shared" si="270"/>
        <v>2</v>
      </c>
      <c r="AB127" s="31">
        <f t="shared" si="270"/>
        <v>2</v>
      </c>
      <c r="AC127" s="31">
        <f t="shared" si="270"/>
        <v>4</v>
      </c>
      <c r="AD127" s="31">
        <f t="shared" si="270"/>
        <v>4</v>
      </c>
      <c r="AE127" s="31">
        <f t="shared" si="270"/>
        <v>4</v>
      </c>
      <c r="AF127" s="31">
        <f t="shared" si="270"/>
        <v>4</v>
      </c>
      <c r="AG127" s="31">
        <f t="shared" si="270"/>
        <v>4</v>
      </c>
      <c r="AH127" s="31">
        <f t="shared" si="270"/>
        <v>4</v>
      </c>
      <c r="AI127" s="31">
        <f t="shared" si="270"/>
        <v>4</v>
      </c>
      <c r="AJ127" s="31">
        <f t="shared" si="270"/>
        <v>6</v>
      </c>
      <c r="AK127" s="31">
        <f t="shared" si="270"/>
        <v>6</v>
      </c>
      <c r="AL127" s="31">
        <f t="shared" si="270"/>
        <v>6</v>
      </c>
      <c r="AM127" s="31">
        <f t="shared" si="270"/>
        <v>6</v>
      </c>
      <c r="AN127" s="31">
        <f t="shared" si="270"/>
        <v>6</v>
      </c>
      <c r="AO127" s="31">
        <f t="shared" si="270"/>
        <v>6</v>
      </c>
      <c r="AP127" s="31">
        <f t="shared" si="270"/>
        <v>7</v>
      </c>
      <c r="AQ127" s="31">
        <f t="shared" si="270"/>
        <v>7</v>
      </c>
      <c r="AR127" s="31">
        <f t="shared" si="270"/>
        <v>7</v>
      </c>
      <c r="AS127" s="31">
        <f t="shared" si="270"/>
        <v>7</v>
      </c>
      <c r="AT127" s="31">
        <f t="shared" si="270"/>
        <v>7</v>
      </c>
      <c r="AU127" s="31">
        <f t="shared" si="270"/>
        <v>7</v>
      </c>
      <c r="AV127" s="31">
        <f t="shared" si="270"/>
        <v>7</v>
      </c>
      <c r="AW127" s="31">
        <f t="shared" si="270"/>
        <v>7</v>
      </c>
      <c r="AX127" s="31">
        <f t="shared" si="270"/>
        <v>8</v>
      </c>
      <c r="AY127" s="31">
        <f t="shared" si="270"/>
        <v>8</v>
      </c>
      <c r="AZ127" s="31">
        <f t="shared" si="270"/>
        <v>8</v>
      </c>
      <c r="BA127" s="31">
        <f t="shared" si="270"/>
        <v>8</v>
      </c>
      <c r="BB127" s="31">
        <f t="shared" si="270"/>
        <v>9</v>
      </c>
      <c r="BC127" s="31">
        <f t="shared" si="270"/>
        <v>9</v>
      </c>
      <c r="BD127" s="31">
        <f t="shared" si="270"/>
        <v>9</v>
      </c>
      <c r="BE127" s="31">
        <f t="shared" si="270"/>
        <v>9</v>
      </c>
      <c r="BF127" s="31">
        <f t="shared" si="270"/>
        <v>9</v>
      </c>
      <c r="BG127" s="31">
        <f t="shared" si="270"/>
        <v>9</v>
      </c>
      <c r="BH127" s="31">
        <f t="shared" si="270"/>
        <v>9</v>
      </c>
      <c r="BI127" s="31">
        <f t="shared" si="270"/>
        <v>9</v>
      </c>
      <c r="BJ127" s="31">
        <f t="shared" si="270"/>
        <v>9</v>
      </c>
      <c r="BK127" s="31">
        <f t="shared" si="270"/>
        <v>9</v>
      </c>
      <c r="BL127" s="31">
        <f t="shared" si="270"/>
        <v>9</v>
      </c>
      <c r="BM127" s="31">
        <f t="shared" si="270"/>
        <v>9</v>
      </c>
      <c r="BN127" s="31">
        <f t="shared" si="270"/>
        <v>9</v>
      </c>
      <c r="BO127" s="31">
        <f t="shared" si="270"/>
        <v>9</v>
      </c>
      <c r="BP127" s="31">
        <f t="shared" si="270"/>
        <v>9</v>
      </c>
      <c r="BQ127" s="31">
        <f t="shared" si="270"/>
        <v>9</v>
      </c>
      <c r="BR127" s="31">
        <f t="shared" si="270"/>
        <v>9</v>
      </c>
      <c r="BS127" s="31">
        <f t="shared" si="270"/>
        <v>9</v>
      </c>
      <c r="BT127" s="31">
        <f t="shared" ref="BT127:CE127" si="271">COUNTIFS(BT83:BT111, "&gt;0", $F$83:$F$111, "US")</f>
        <v>9</v>
      </c>
      <c r="BU127" s="31">
        <f t="shared" si="271"/>
        <v>9</v>
      </c>
      <c r="BV127" s="31">
        <f t="shared" si="271"/>
        <v>9</v>
      </c>
      <c r="BW127" s="31">
        <f t="shared" si="271"/>
        <v>9</v>
      </c>
      <c r="BX127" s="31">
        <f t="shared" si="271"/>
        <v>9</v>
      </c>
      <c r="BY127" s="31">
        <f t="shared" si="271"/>
        <v>9</v>
      </c>
      <c r="BZ127" s="31">
        <f t="shared" si="271"/>
        <v>9</v>
      </c>
      <c r="CA127" s="31">
        <f t="shared" si="271"/>
        <v>9</v>
      </c>
      <c r="CB127" s="31">
        <f t="shared" si="271"/>
        <v>9</v>
      </c>
      <c r="CC127" s="31">
        <f t="shared" si="271"/>
        <v>9</v>
      </c>
      <c r="CD127" s="31">
        <f t="shared" si="271"/>
        <v>9</v>
      </c>
      <c r="CE127" s="31">
        <f t="shared" si="271"/>
        <v>9</v>
      </c>
    </row>
    <row r="128" spans="1:83" ht="14" thickBot="1" x14ac:dyDescent="0.2">
      <c r="G128" s="23"/>
      <c r="I128" s="119">
        <f t="shared" ref="I128:BS128" si="272">SUM(I123:I127)</f>
        <v>2</v>
      </c>
      <c r="J128" s="119">
        <f t="shared" si="272"/>
        <v>2</v>
      </c>
      <c r="K128" s="119">
        <f t="shared" si="272"/>
        <v>2</v>
      </c>
      <c r="L128" s="119">
        <f t="shared" si="272"/>
        <v>2</v>
      </c>
      <c r="M128" s="119">
        <f t="shared" si="272"/>
        <v>2</v>
      </c>
      <c r="N128" s="119">
        <f t="shared" si="272"/>
        <v>2</v>
      </c>
      <c r="O128" s="119">
        <f t="shared" si="272"/>
        <v>2</v>
      </c>
      <c r="P128" s="119">
        <f t="shared" si="272"/>
        <v>2</v>
      </c>
      <c r="Q128" s="119">
        <f t="shared" si="272"/>
        <v>2</v>
      </c>
      <c r="R128" s="119">
        <f t="shared" si="272"/>
        <v>2</v>
      </c>
      <c r="S128" s="119">
        <f t="shared" si="272"/>
        <v>2</v>
      </c>
      <c r="T128" s="119">
        <f t="shared" si="272"/>
        <v>2</v>
      </c>
      <c r="U128" s="119">
        <f t="shared" si="272"/>
        <v>3</v>
      </c>
      <c r="V128" s="119">
        <f t="shared" si="272"/>
        <v>3</v>
      </c>
      <c r="W128" s="119">
        <f t="shared" si="272"/>
        <v>3</v>
      </c>
      <c r="X128" s="119">
        <f t="shared" si="272"/>
        <v>5</v>
      </c>
      <c r="Y128" s="119">
        <f t="shared" si="272"/>
        <v>5</v>
      </c>
      <c r="Z128" s="119">
        <f t="shared" si="272"/>
        <v>5</v>
      </c>
      <c r="AA128" s="119">
        <f t="shared" si="272"/>
        <v>6</v>
      </c>
      <c r="AB128" s="119">
        <f t="shared" si="272"/>
        <v>6</v>
      </c>
      <c r="AC128" s="119">
        <f t="shared" si="272"/>
        <v>8</v>
      </c>
      <c r="AD128" s="119">
        <f t="shared" si="272"/>
        <v>8</v>
      </c>
      <c r="AE128" s="119">
        <f t="shared" si="272"/>
        <v>8</v>
      </c>
      <c r="AF128" s="119">
        <f t="shared" si="272"/>
        <v>8</v>
      </c>
      <c r="AG128" s="119">
        <f t="shared" si="272"/>
        <v>9</v>
      </c>
      <c r="AH128" s="119">
        <f t="shared" si="272"/>
        <v>9</v>
      </c>
      <c r="AI128" s="119">
        <f t="shared" si="272"/>
        <v>9</v>
      </c>
      <c r="AJ128" s="119">
        <f t="shared" si="272"/>
        <v>11</v>
      </c>
      <c r="AK128" s="119">
        <f t="shared" si="272"/>
        <v>11</v>
      </c>
      <c r="AL128" s="119">
        <f t="shared" si="272"/>
        <v>11</v>
      </c>
      <c r="AM128" s="119">
        <f t="shared" si="272"/>
        <v>11</v>
      </c>
      <c r="AN128" s="119">
        <f t="shared" si="272"/>
        <v>11</v>
      </c>
      <c r="AO128" s="119">
        <f t="shared" si="272"/>
        <v>11</v>
      </c>
      <c r="AP128" s="119">
        <f t="shared" si="272"/>
        <v>12</v>
      </c>
      <c r="AQ128" s="119">
        <f t="shared" si="272"/>
        <v>12</v>
      </c>
      <c r="AR128" s="119">
        <f t="shared" si="272"/>
        <v>12</v>
      </c>
      <c r="AS128" s="119">
        <f t="shared" si="272"/>
        <v>12</v>
      </c>
      <c r="AT128" s="119">
        <f t="shared" si="272"/>
        <v>12</v>
      </c>
      <c r="AU128" s="119">
        <f t="shared" si="272"/>
        <v>12</v>
      </c>
      <c r="AV128" s="119">
        <f t="shared" si="272"/>
        <v>12</v>
      </c>
      <c r="AW128" s="119">
        <f t="shared" si="272"/>
        <v>12</v>
      </c>
      <c r="AX128" s="119">
        <f t="shared" si="272"/>
        <v>13</v>
      </c>
      <c r="AY128" s="119">
        <f t="shared" si="272"/>
        <v>13</v>
      </c>
      <c r="AZ128" s="119">
        <f t="shared" si="272"/>
        <v>13</v>
      </c>
      <c r="BA128" s="119">
        <f t="shared" si="272"/>
        <v>13</v>
      </c>
      <c r="BB128" s="119">
        <f t="shared" si="272"/>
        <v>14</v>
      </c>
      <c r="BC128" s="119">
        <f t="shared" si="272"/>
        <v>14</v>
      </c>
      <c r="BD128" s="119">
        <f t="shared" si="272"/>
        <v>14</v>
      </c>
      <c r="BE128" s="119">
        <f t="shared" si="272"/>
        <v>14</v>
      </c>
      <c r="BF128" s="119">
        <f t="shared" si="272"/>
        <v>14</v>
      </c>
      <c r="BG128" s="119">
        <f t="shared" si="272"/>
        <v>14</v>
      </c>
      <c r="BH128" s="119">
        <f t="shared" si="272"/>
        <v>14</v>
      </c>
      <c r="BI128" s="119">
        <f t="shared" si="272"/>
        <v>14</v>
      </c>
      <c r="BJ128" s="119">
        <f t="shared" si="272"/>
        <v>14</v>
      </c>
      <c r="BK128" s="119">
        <f t="shared" si="272"/>
        <v>14</v>
      </c>
      <c r="BL128" s="119">
        <f t="shared" si="272"/>
        <v>14</v>
      </c>
      <c r="BM128" s="119">
        <f t="shared" si="272"/>
        <v>14</v>
      </c>
      <c r="BN128" s="119">
        <f t="shared" si="272"/>
        <v>14</v>
      </c>
      <c r="BO128" s="119">
        <f t="shared" si="272"/>
        <v>14</v>
      </c>
      <c r="BP128" s="119">
        <f t="shared" si="272"/>
        <v>14</v>
      </c>
      <c r="BQ128" s="119">
        <f t="shared" si="272"/>
        <v>14</v>
      </c>
      <c r="BR128" s="119">
        <f t="shared" si="272"/>
        <v>14</v>
      </c>
      <c r="BS128" s="119">
        <f t="shared" si="272"/>
        <v>14</v>
      </c>
      <c r="BT128" s="119">
        <f t="shared" ref="BT128:CE128" si="273">SUM(BT123:BT127)</f>
        <v>14</v>
      </c>
      <c r="BU128" s="119">
        <f t="shared" si="273"/>
        <v>14</v>
      </c>
      <c r="BV128" s="119">
        <f t="shared" si="273"/>
        <v>14</v>
      </c>
      <c r="BW128" s="119">
        <f t="shared" si="273"/>
        <v>14</v>
      </c>
      <c r="BX128" s="119">
        <f t="shared" si="273"/>
        <v>14</v>
      </c>
      <c r="BY128" s="119">
        <f t="shared" si="273"/>
        <v>14</v>
      </c>
      <c r="BZ128" s="119">
        <f t="shared" si="273"/>
        <v>14</v>
      </c>
      <c r="CA128" s="119">
        <f t="shared" si="273"/>
        <v>14</v>
      </c>
      <c r="CB128" s="119">
        <f t="shared" si="273"/>
        <v>14</v>
      </c>
      <c r="CC128" s="119">
        <f t="shared" si="273"/>
        <v>14</v>
      </c>
      <c r="CD128" s="119">
        <f t="shared" si="273"/>
        <v>14</v>
      </c>
      <c r="CE128" s="119">
        <f t="shared" si="273"/>
        <v>14</v>
      </c>
    </row>
    <row r="129" spans="7:11" ht="14" thickTop="1" x14ac:dyDescent="0.15">
      <c r="G129" s="23"/>
    </row>
    <row r="130" spans="7:11" x14ac:dyDescent="0.15">
      <c r="G130" s="23"/>
    </row>
    <row r="131" spans="7:11" x14ac:dyDescent="0.15">
      <c r="G131" s="23"/>
      <c r="K131">
        <f>(249147.51+1436.73)*1.32</f>
        <v>330771.19680000003</v>
      </c>
    </row>
    <row r="132" spans="7:11" x14ac:dyDescent="0.15">
      <c r="G132" s="23"/>
      <c r="K132" s="282">
        <f>K114+9000</f>
        <v>302775.6682666667</v>
      </c>
    </row>
    <row r="133" spans="7:11" x14ac:dyDescent="0.15">
      <c r="G133" s="23"/>
      <c r="K133" s="282">
        <f>K131-K132</f>
        <v>27995.52853333333</v>
      </c>
    </row>
    <row r="134" spans="7:11" x14ac:dyDescent="0.15">
      <c r="G134" s="23"/>
    </row>
    <row r="135" spans="7:11" x14ac:dyDescent="0.15">
      <c r="G135" s="23"/>
    </row>
    <row r="136" spans="7:11" x14ac:dyDescent="0.15">
      <c r="G136" s="23"/>
    </row>
    <row r="137" spans="7:11" x14ac:dyDescent="0.15">
      <c r="G137" s="23"/>
    </row>
    <row r="138" spans="7:11" x14ac:dyDescent="0.15">
      <c r="G138" s="23"/>
    </row>
    <row r="139" spans="7:11" x14ac:dyDescent="0.15">
      <c r="G139" s="23"/>
    </row>
    <row r="140" spans="7:11" x14ac:dyDescent="0.15">
      <c r="G140" s="23"/>
    </row>
    <row r="141" spans="7:11" x14ac:dyDescent="0.15">
      <c r="G141" s="23"/>
    </row>
    <row r="142" spans="7:11" x14ac:dyDescent="0.15">
      <c r="G142" s="23"/>
    </row>
    <row r="143" spans="7:11" x14ac:dyDescent="0.15">
      <c r="G143" s="23"/>
    </row>
    <row r="144" spans="7:11" x14ac:dyDescent="0.15">
      <c r="G144" s="23"/>
    </row>
    <row r="145" spans="7:7" x14ac:dyDescent="0.15">
      <c r="G145" s="23"/>
    </row>
    <row r="146" spans="7:7" x14ac:dyDescent="0.15">
      <c r="G146" s="23"/>
    </row>
    <row r="147" spans="7:7" x14ac:dyDescent="0.15">
      <c r="G147" s="23"/>
    </row>
    <row r="148" spans="7:7" x14ac:dyDescent="0.15">
      <c r="G148" s="23"/>
    </row>
    <row r="149" spans="7:7" x14ac:dyDescent="0.15">
      <c r="G149" s="23"/>
    </row>
    <row r="150" spans="7:7" x14ac:dyDescent="0.15">
      <c r="G150" s="23"/>
    </row>
    <row r="151" spans="7:7" x14ac:dyDescent="0.15">
      <c r="G151" s="23"/>
    </row>
    <row r="152" spans="7:7" x14ac:dyDescent="0.15">
      <c r="G152" s="23"/>
    </row>
    <row r="153" spans="7:7" x14ac:dyDescent="0.15">
      <c r="G153" s="23"/>
    </row>
    <row r="154" spans="7:7" x14ac:dyDescent="0.15">
      <c r="G154" s="23"/>
    </row>
    <row r="155" spans="7:7" x14ac:dyDescent="0.15">
      <c r="G155" s="23"/>
    </row>
    <row r="156" spans="7:7" x14ac:dyDescent="0.15">
      <c r="G156" s="23"/>
    </row>
    <row r="157" spans="7:7" x14ac:dyDescent="0.15">
      <c r="G157" s="23"/>
    </row>
    <row r="158" spans="7:7" x14ac:dyDescent="0.15">
      <c r="G158" s="23"/>
    </row>
    <row r="159" spans="7:7" x14ac:dyDescent="0.15">
      <c r="G159" s="23"/>
    </row>
    <row r="160" spans="7:7" x14ac:dyDescent="0.15">
      <c r="G160" s="23"/>
    </row>
    <row r="161" spans="7:7" x14ac:dyDescent="0.15">
      <c r="G161" s="23"/>
    </row>
    <row r="162" spans="7:7" x14ac:dyDescent="0.15">
      <c r="G162" s="23"/>
    </row>
    <row r="163" spans="7:7" x14ac:dyDescent="0.15">
      <c r="G163" s="23"/>
    </row>
    <row r="164" spans="7:7" x14ac:dyDescent="0.15">
      <c r="G164" s="23"/>
    </row>
    <row r="165" spans="7:7" x14ac:dyDescent="0.15">
      <c r="G165" s="23"/>
    </row>
    <row r="166" spans="7:7" x14ac:dyDescent="0.15">
      <c r="G166" s="23"/>
    </row>
    <row r="167" spans="7:7" x14ac:dyDescent="0.15">
      <c r="G167" s="23"/>
    </row>
    <row r="168" spans="7:7" x14ac:dyDescent="0.15">
      <c r="G168" s="23"/>
    </row>
    <row r="169" spans="7:7" x14ac:dyDescent="0.15">
      <c r="G169" s="23"/>
    </row>
    <row r="170" spans="7:7" x14ac:dyDescent="0.15">
      <c r="G170" s="23"/>
    </row>
    <row r="171" spans="7:7" x14ac:dyDescent="0.15">
      <c r="G171" s="23"/>
    </row>
    <row r="172" spans="7:7" x14ac:dyDescent="0.15">
      <c r="G172" s="23"/>
    </row>
    <row r="173" spans="7:7" x14ac:dyDescent="0.15">
      <c r="G173" s="23"/>
    </row>
    <row r="174" spans="7:7" x14ac:dyDescent="0.15">
      <c r="G174" s="23"/>
    </row>
    <row r="175" spans="7:7" x14ac:dyDescent="0.15">
      <c r="G175" s="23"/>
    </row>
    <row r="176" spans="7:7" x14ac:dyDescent="0.15">
      <c r="G176" s="23"/>
    </row>
    <row r="177" spans="7:7" x14ac:dyDescent="0.15">
      <c r="G177" s="23"/>
    </row>
    <row r="178" spans="7:7" x14ac:dyDescent="0.15">
      <c r="G178" s="23"/>
    </row>
    <row r="179" spans="7:7" x14ac:dyDescent="0.15">
      <c r="G179" s="23"/>
    </row>
    <row r="180" spans="7:7" x14ac:dyDescent="0.15">
      <c r="G180" s="23"/>
    </row>
    <row r="181" spans="7:7" x14ac:dyDescent="0.15">
      <c r="G181" s="23"/>
    </row>
    <row r="182" spans="7:7" x14ac:dyDescent="0.15">
      <c r="G182" s="23"/>
    </row>
    <row r="183" spans="7:7" x14ac:dyDescent="0.15">
      <c r="G183" s="23"/>
    </row>
    <row r="184" spans="7:7" x14ac:dyDescent="0.15">
      <c r="G184" s="23"/>
    </row>
    <row r="185" spans="7:7" x14ac:dyDescent="0.15">
      <c r="G185" s="23"/>
    </row>
    <row r="186" spans="7:7" x14ac:dyDescent="0.15">
      <c r="G186" s="23"/>
    </row>
    <row r="187" spans="7:7" x14ac:dyDescent="0.15">
      <c r="G187" s="23"/>
    </row>
    <row r="188" spans="7:7" x14ac:dyDescent="0.15">
      <c r="G188" s="23"/>
    </row>
    <row r="189" spans="7:7" x14ac:dyDescent="0.15">
      <c r="G189" s="23"/>
    </row>
    <row r="190" spans="7:7" x14ac:dyDescent="0.15">
      <c r="G190" s="23"/>
    </row>
    <row r="191" spans="7:7" x14ac:dyDescent="0.15">
      <c r="G191" s="23"/>
    </row>
    <row r="192" spans="7:7" x14ac:dyDescent="0.15">
      <c r="G192" s="23"/>
    </row>
    <row r="193" spans="7:7" x14ac:dyDescent="0.15">
      <c r="G193" s="23"/>
    </row>
    <row r="194" spans="7:7" x14ac:dyDescent="0.15">
      <c r="G194" s="23"/>
    </row>
    <row r="195" spans="7:7" x14ac:dyDescent="0.15">
      <c r="G195" s="23"/>
    </row>
    <row r="196" spans="7:7" x14ac:dyDescent="0.15">
      <c r="G196" s="23"/>
    </row>
    <row r="197" spans="7:7" x14ac:dyDescent="0.15">
      <c r="G197" s="23"/>
    </row>
    <row r="198" spans="7:7" x14ac:dyDescent="0.15">
      <c r="G198" s="23"/>
    </row>
    <row r="199" spans="7:7" x14ac:dyDescent="0.15">
      <c r="G199" s="23"/>
    </row>
    <row r="200" spans="7:7" x14ac:dyDescent="0.15">
      <c r="G200" s="23"/>
    </row>
    <row r="201" spans="7:7" x14ac:dyDescent="0.15">
      <c r="G201" s="23"/>
    </row>
    <row r="202" spans="7:7" x14ac:dyDescent="0.15">
      <c r="G202" s="23"/>
    </row>
    <row r="203" spans="7:7" x14ac:dyDescent="0.15">
      <c r="G203" s="23"/>
    </row>
    <row r="204" spans="7:7" x14ac:dyDescent="0.15">
      <c r="G204" s="23"/>
    </row>
    <row r="205" spans="7:7" x14ac:dyDescent="0.15">
      <c r="G205" s="23"/>
    </row>
    <row r="206" spans="7:7" x14ac:dyDescent="0.15">
      <c r="G206" s="23"/>
    </row>
    <row r="207" spans="7:7" x14ac:dyDescent="0.15">
      <c r="G207" s="23"/>
    </row>
    <row r="208" spans="7:7" x14ac:dyDescent="0.15">
      <c r="G208" s="23"/>
    </row>
    <row r="209" spans="7:7" x14ac:dyDescent="0.15">
      <c r="G209" s="23"/>
    </row>
    <row r="210" spans="7:7" x14ac:dyDescent="0.15">
      <c r="G210" s="23"/>
    </row>
    <row r="211" spans="7:7" x14ac:dyDescent="0.15">
      <c r="G211" s="23"/>
    </row>
    <row r="212" spans="7:7" x14ac:dyDescent="0.15">
      <c r="G212" s="23"/>
    </row>
    <row r="213" spans="7:7" x14ac:dyDescent="0.15">
      <c r="G213" s="23"/>
    </row>
    <row r="214" spans="7:7" x14ac:dyDescent="0.15">
      <c r="G214" s="23"/>
    </row>
    <row r="215" spans="7:7" x14ac:dyDescent="0.15">
      <c r="G215" s="23"/>
    </row>
    <row r="216" spans="7:7" x14ac:dyDescent="0.15">
      <c r="G216" s="23"/>
    </row>
    <row r="217" spans="7:7" x14ac:dyDescent="0.15">
      <c r="G217" s="23"/>
    </row>
    <row r="218" spans="7:7" x14ac:dyDescent="0.15">
      <c r="G218" s="23"/>
    </row>
    <row r="219" spans="7:7" x14ac:dyDescent="0.15">
      <c r="G219" s="23"/>
    </row>
    <row r="220" spans="7:7" x14ac:dyDescent="0.15">
      <c r="G220" s="23"/>
    </row>
    <row r="221" spans="7:7" x14ac:dyDescent="0.15">
      <c r="G221" s="23"/>
    </row>
    <row r="222" spans="7:7" x14ac:dyDescent="0.15">
      <c r="G222" s="23"/>
    </row>
    <row r="223" spans="7:7" x14ac:dyDescent="0.15">
      <c r="G223" s="23"/>
    </row>
    <row r="224" spans="7:7" x14ac:dyDescent="0.15">
      <c r="G224" s="23"/>
    </row>
    <row r="225" spans="7:7" x14ac:dyDescent="0.15">
      <c r="G225" s="23"/>
    </row>
    <row r="226" spans="7:7" x14ac:dyDescent="0.15">
      <c r="G226" s="23"/>
    </row>
    <row r="227" spans="7:7" x14ac:dyDescent="0.15">
      <c r="G227" s="23"/>
    </row>
    <row r="228" spans="7:7" x14ac:dyDescent="0.15">
      <c r="G228" s="23"/>
    </row>
    <row r="229" spans="7:7" x14ac:dyDescent="0.15">
      <c r="G229" s="23"/>
    </row>
    <row r="230" spans="7:7" x14ac:dyDescent="0.15">
      <c r="G230" s="23"/>
    </row>
    <row r="231" spans="7:7" x14ac:dyDescent="0.15">
      <c r="G231" s="23"/>
    </row>
    <row r="232" spans="7:7" x14ac:dyDescent="0.15">
      <c r="G232" s="23"/>
    </row>
    <row r="233" spans="7:7" x14ac:dyDescent="0.15">
      <c r="G233" s="23"/>
    </row>
    <row r="234" spans="7:7" x14ac:dyDescent="0.15">
      <c r="G234" s="23"/>
    </row>
    <row r="235" spans="7:7" x14ac:dyDescent="0.15">
      <c r="G235" s="23"/>
    </row>
    <row r="236" spans="7:7" x14ac:dyDescent="0.15">
      <c r="G236" s="23"/>
    </row>
    <row r="237" spans="7:7" x14ac:dyDescent="0.15">
      <c r="G237" s="23"/>
    </row>
    <row r="238" spans="7:7" x14ac:dyDescent="0.15">
      <c r="G238" s="23"/>
    </row>
    <row r="239" spans="7:7" x14ac:dyDescent="0.15">
      <c r="G239" s="23"/>
    </row>
    <row r="240" spans="7:7" x14ac:dyDescent="0.15">
      <c r="G240" s="23"/>
    </row>
    <row r="241" spans="7:7" x14ac:dyDescent="0.15">
      <c r="G241" s="23"/>
    </row>
    <row r="242" spans="7:7" x14ac:dyDescent="0.15">
      <c r="G242" s="23"/>
    </row>
    <row r="243" spans="7:7" x14ac:dyDescent="0.15">
      <c r="G243" s="23"/>
    </row>
    <row r="244" spans="7:7" x14ac:dyDescent="0.15">
      <c r="G244" s="23"/>
    </row>
    <row r="245" spans="7:7" x14ac:dyDescent="0.15">
      <c r="G245" s="23"/>
    </row>
    <row r="246" spans="7:7" x14ac:dyDescent="0.15">
      <c r="G246" s="23"/>
    </row>
    <row r="247" spans="7:7" x14ac:dyDescent="0.15">
      <c r="G247" s="23"/>
    </row>
    <row r="248" spans="7:7" x14ac:dyDescent="0.15">
      <c r="G248" s="23"/>
    </row>
    <row r="249" spans="7:7" x14ac:dyDescent="0.15">
      <c r="G249" s="23"/>
    </row>
    <row r="250" spans="7:7" x14ac:dyDescent="0.15">
      <c r="G250" s="23"/>
    </row>
    <row r="251" spans="7:7" x14ac:dyDescent="0.15">
      <c r="G251" s="23"/>
    </row>
    <row r="252" spans="7:7" x14ac:dyDescent="0.15">
      <c r="G252" s="23"/>
    </row>
    <row r="253" spans="7:7" x14ac:dyDescent="0.15">
      <c r="G253" s="23"/>
    </row>
    <row r="254" spans="7:7" x14ac:dyDescent="0.15">
      <c r="G254" s="23"/>
    </row>
    <row r="255" spans="7:7" x14ac:dyDescent="0.15">
      <c r="G255" s="23"/>
    </row>
    <row r="256" spans="7:7" x14ac:dyDescent="0.15">
      <c r="G256" s="23"/>
    </row>
    <row r="257" spans="7:7" x14ac:dyDescent="0.15">
      <c r="G257" s="23"/>
    </row>
    <row r="258" spans="7:7" x14ac:dyDescent="0.15">
      <c r="G258" s="23"/>
    </row>
    <row r="259" spans="7:7" x14ac:dyDescent="0.15">
      <c r="G259" s="23"/>
    </row>
    <row r="260" spans="7:7" x14ac:dyDescent="0.15">
      <c r="G260" s="23"/>
    </row>
    <row r="261" spans="7:7" x14ac:dyDescent="0.15">
      <c r="G261" s="23"/>
    </row>
    <row r="262" spans="7:7" x14ac:dyDescent="0.15">
      <c r="G262" s="23"/>
    </row>
    <row r="263" spans="7:7" x14ac:dyDescent="0.15">
      <c r="G263" s="23"/>
    </row>
    <row r="264" spans="7:7" x14ac:dyDescent="0.15">
      <c r="G264" s="23"/>
    </row>
    <row r="265" spans="7:7" x14ac:dyDescent="0.15">
      <c r="G265" s="23"/>
    </row>
    <row r="266" spans="7:7" x14ac:dyDescent="0.15">
      <c r="G266" s="23"/>
    </row>
    <row r="267" spans="7:7" x14ac:dyDescent="0.15">
      <c r="G267" s="23"/>
    </row>
    <row r="268" spans="7:7" x14ac:dyDescent="0.15">
      <c r="G268" s="23"/>
    </row>
    <row r="269" spans="7:7" x14ac:dyDescent="0.15">
      <c r="G269" s="23"/>
    </row>
    <row r="270" spans="7:7" x14ac:dyDescent="0.15">
      <c r="G270" s="23"/>
    </row>
    <row r="271" spans="7:7" x14ac:dyDescent="0.15">
      <c r="G271" s="23"/>
    </row>
    <row r="272" spans="7:7" x14ac:dyDescent="0.15">
      <c r="G272" s="23"/>
    </row>
    <row r="273" spans="7:7" x14ac:dyDescent="0.15">
      <c r="G273" s="23"/>
    </row>
    <row r="274" spans="7:7" x14ac:dyDescent="0.15">
      <c r="G274" s="23"/>
    </row>
    <row r="275" spans="7:7" x14ac:dyDescent="0.15">
      <c r="G275" s="23"/>
    </row>
    <row r="276" spans="7:7" x14ac:dyDescent="0.15">
      <c r="G276" s="23"/>
    </row>
    <row r="277" spans="7:7" x14ac:dyDescent="0.15">
      <c r="G277" s="23"/>
    </row>
    <row r="278" spans="7:7" x14ac:dyDescent="0.15">
      <c r="G278" s="23"/>
    </row>
    <row r="279" spans="7:7" x14ac:dyDescent="0.15">
      <c r="G279" s="23"/>
    </row>
    <row r="280" spans="7:7" x14ac:dyDescent="0.15">
      <c r="G280" s="23"/>
    </row>
    <row r="281" spans="7:7" x14ac:dyDescent="0.15">
      <c r="G281" s="23"/>
    </row>
    <row r="282" spans="7:7" x14ac:dyDescent="0.15">
      <c r="G282" s="23"/>
    </row>
    <row r="283" spans="7:7" x14ac:dyDescent="0.15">
      <c r="G283" s="23"/>
    </row>
    <row r="284" spans="7:7" x14ac:dyDescent="0.15">
      <c r="G284" s="23"/>
    </row>
    <row r="285" spans="7:7" x14ac:dyDescent="0.15">
      <c r="G285" s="23"/>
    </row>
    <row r="286" spans="7:7" x14ac:dyDescent="0.15">
      <c r="G286" s="23"/>
    </row>
    <row r="287" spans="7:7" x14ac:dyDescent="0.15">
      <c r="G287" s="23"/>
    </row>
    <row r="288" spans="7:7" x14ac:dyDescent="0.15">
      <c r="G288" s="23"/>
    </row>
    <row r="289" spans="7:7" x14ac:dyDescent="0.15">
      <c r="G289" s="23"/>
    </row>
    <row r="290" spans="7:7" x14ac:dyDescent="0.15">
      <c r="G290" s="23"/>
    </row>
    <row r="291" spans="7:7" x14ac:dyDescent="0.15">
      <c r="G291" s="23"/>
    </row>
    <row r="292" spans="7:7" x14ac:dyDescent="0.15">
      <c r="G292" s="23"/>
    </row>
    <row r="293" spans="7:7" x14ac:dyDescent="0.15">
      <c r="G293" s="23"/>
    </row>
    <row r="294" spans="7:7" x14ac:dyDescent="0.15">
      <c r="G294" s="23"/>
    </row>
    <row r="295" spans="7:7" x14ac:dyDescent="0.15">
      <c r="G295" s="23"/>
    </row>
    <row r="296" spans="7:7" x14ac:dyDescent="0.15">
      <c r="G296" s="23"/>
    </row>
    <row r="297" spans="7:7" x14ac:dyDescent="0.15">
      <c r="G297" s="23"/>
    </row>
    <row r="298" spans="7:7" x14ac:dyDescent="0.15">
      <c r="G298" s="23"/>
    </row>
    <row r="299" spans="7:7" x14ac:dyDescent="0.15">
      <c r="G299" s="23"/>
    </row>
    <row r="300" spans="7:7" x14ac:dyDescent="0.15">
      <c r="G300" s="23"/>
    </row>
    <row r="301" spans="7:7" x14ac:dyDescent="0.15">
      <c r="G301" s="23"/>
    </row>
    <row r="302" spans="7:7" x14ac:dyDescent="0.15">
      <c r="G302" s="23"/>
    </row>
    <row r="303" spans="7:7" x14ac:dyDescent="0.15">
      <c r="G303" s="23"/>
    </row>
    <row r="304" spans="7:7" x14ac:dyDescent="0.15">
      <c r="G304" s="23"/>
    </row>
    <row r="305" spans="7:7" x14ac:dyDescent="0.15">
      <c r="G305" s="23"/>
    </row>
    <row r="306" spans="7:7" x14ac:dyDescent="0.15">
      <c r="G306" s="23"/>
    </row>
    <row r="307" spans="7:7" x14ac:dyDescent="0.15">
      <c r="G307" s="23"/>
    </row>
    <row r="308" spans="7:7" x14ac:dyDescent="0.15">
      <c r="G308" s="23"/>
    </row>
    <row r="309" spans="7:7" x14ac:dyDescent="0.15">
      <c r="G309" s="23"/>
    </row>
    <row r="310" spans="7:7" x14ac:dyDescent="0.15">
      <c r="G310" s="23"/>
    </row>
    <row r="311" spans="7:7" x14ac:dyDescent="0.15">
      <c r="G311" s="23"/>
    </row>
    <row r="312" spans="7:7" x14ac:dyDescent="0.15">
      <c r="G312" s="23"/>
    </row>
    <row r="313" spans="7:7" x14ac:dyDescent="0.15">
      <c r="G313" s="23"/>
    </row>
    <row r="314" spans="7:7" x14ac:dyDescent="0.15">
      <c r="G314" s="23"/>
    </row>
    <row r="315" spans="7:7" x14ac:dyDescent="0.15">
      <c r="G315" s="23"/>
    </row>
    <row r="316" spans="7:7" x14ac:dyDescent="0.15">
      <c r="G316" s="23"/>
    </row>
    <row r="317" spans="7:7" x14ac:dyDescent="0.15">
      <c r="G317" s="23"/>
    </row>
    <row r="318" spans="7:7" x14ac:dyDescent="0.15">
      <c r="G318" s="23"/>
    </row>
    <row r="319" spans="7:7" x14ac:dyDescent="0.15">
      <c r="G319" s="23"/>
    </row>
    <row r="320" spans="7:7" x14ac:dyDescent="0.15">
      <c r="G320" s="23"/>
    </row>
    <row r="321" spans="7:7" x14ac:dyDescent="0.15">
      <c r="G321" s="23"/>
    </row>
    <row r="322" spans="7:7" x14ac:dyDescent="0.15">
      <c r="G322" s="23"/>
    </row>
    <row r="323" spans="7:7" x14ac:dyDescent="0.15">
      <c r="G323" s="23"/>
    </row>
    <row r="324" spans="7:7" x14ac:dyDescent="0.15">
      <c r="G324" s="23"/>
    </row>
    <row r="325" spans="7:7" x14ac:dyDescent="0.15">
      <c r="G325" s="23"/>
    </row>
    <row r="326" spans="7:7" x14ac:dyDescent="0.15">
      <c r="G326" s="23"/>
    </row>
    <row r="327" spans="7:7" x14ac:dyDescent="0.15">
      <c r="G327" s="23"/>
    </row>
    <row r="328" spans="7:7" x14ac:dyDescent="0.15">
      <c r="G328" s="23"/>
    </row>
    <row r="329" spans="7:7" x14ac:dyDescent="0.15">
      <c r="G329" s="23"/>
    </row>
    <row r="330" spans="7:7" x14ac:dyDescent="0.15">
      <c r="G330" s="23"/>
    </row>
    <row r="331" spans="7:7" x14ac:dyDescent="0.15">
      <c r="G331" s="23"/>
    </row>
    <row r="332" spans="7:7" x14ac:dyDescent="0.15">
      <c r="G332" s="23"/>
    </row>
    <row r="333" spans="7:7" x14ac:dyDescent="0.15">
      <c r="G333" s="23"/>
    </row>
    <row r="334" spans="7:7" x14ac:dyDescent="0.15">
      <c r="G334" s="23"/>
    </row>
    <row r="335" spans="7:7" x14ac:dyDescent="0.15">
      <c r="G335" s="23"/>
    </row>
    <row r="336" spans="7:7" x14ac:dyDescent="0.15">
      <c r="G336" s="23"/>
    </row>
    <row r="337" spans="7:7" x14ac:dyDescent="0.15">
      <c r="G337" s="23"/>
    </row>
    <row r="338" spans="7:7" x14ac:dyDescent="0.15">
      <c r="G338" s="23"/>
    </row>
    <row r="339" spans="7:7" x14ac:dyDescent="0.15">
      <c r="G339" s="23"/>
    </row>
    <row r="340" spans="7:7" x14ac:dyDescent="0.15">
      <c r="G340" s="23"/>
    </row>
    <row r="341" spans="7:7" x14ac:dyDescent="0.15">
      <c r="G341" s="23"/>
    </row>
    <row r="342" spans="7:7" x14ac:dyDescent="0.15">
      <c r="G342" s="23"/>
    </row>
    <row r="343" spans="7:7" x14ac:dyDescent="0.15">
      <c r="G343" s="23"/>
    </row>
    <row r="344" spans="7:7" x14ac:dyDescent="0.15">
      <c r="G344" s="23"/>
    </row>
    <row r="345" spans="7:7" x14ac:dyDescent="0.15">
      <c r="G345" s="23"/>
    </row>
    <row r="346" spans="7:7" x14ac:dyDescent="0.15">
      <c r="G346" s="23"/>
    </row>
    <row r="347" spans="7:7" x14ac:dyDescent="0.15">
      <c r="G347" s="23"/>
    </row>
    <row r="348" spans="7:7" x14ac:dyDescent="0.15">
      <c r="G348" s="23"/>
    </row>
    <row r="349" spans="7:7" x14ac:dyDescent="0.15">
      <c r="G349" s="23"/>
    </row>
    <row r="350" spans="7:7" x14ac:dyDescent="0.15">
      <c r="G350" s="23"/>
    </row>
    <row r="351" spans="7:7" x14ac:dyDescent="0.15">
      <c r="G351" s="23"/>
    </row>
    <row r="352" spans="7:7" x14ac:dyDescent="0.15">
      <c r="G352" s="23"/>
    </row>
    <row r="353" spans="7:7" x14ac:dyDescent="0.15">
      <c r="G353" s="23"/>
    </row>
    <row r="354" spans="7:7" x14ac:dyDescent="0.15">
      <c r="G354" s="23"/>
    </row>
    <row r="355" spans="7:7" x14ac:dyDescent="0.15">
      <c r="G355" s="23"/>
    </row>
    <row r="356" spans="7:7" x14ac:dyDescent="0.15">
      <c r="G356" s="23"/>
    </row>
    <row r="357" spans="7:7" x14ac:dyDescent="0.15">
      <c r="G357" s="23"/>
    </row>
    <row r="358" spans="7:7" x14ac:dyDescent="0.15">
      <c r="G358" s="23"/>
    </row>
    <row r="359" spans="7:7" x14ac:dyDescent="0.15">
      <c r="G359" s="23"/>
    </row>
    <row r="360" spans="7:7" x14ac:dyDescent="0.15">
      <c r="G360" s="23"/>
    </row>
    <row r="361" spans="7:7" x14ac:dyDescent="0.15">
      <c r="G361" s="23"/>
    </row>
    <row r="362" spans="7:7" x14ac:dyDescent="0.15">
      <c r="G362" s="23"/>
    </row>
    <row r="363" spans="7:7" x14ac:dyDescent="0.15">
      <c r="G363" s="23"/>
    </row>
    <row r="364" spans="7:7" x14ac:dyDescent="0.15">
      <c r="G364" s="23"/>
    </row>
    <row r="365" spans="7:7" x14ac:dyDescent="0.15">
      <c r="G365" s="23"/>
    </row>
    <row r="366" spans="7:7" x14ac:dyDescent="0.15">
      <c r="G366" s="23"/>
    </row>
    <row r="367" spans="7:7" x14ac:dyDescent="0.15">
      <c r="G367" s="23"/>
    </row>
    <row r="368" spans="7:7" x14ac:dyDescent="0.15">
      <c r="G368" s="23"/>
    </row>
    <row r="369" spans="7:7" x14ac:dyDescent="0.15">
      <c r="G369" s="23"/>
    </row>
    <row r="370" spans="7:7" x14ac:dyDescent="0.15">
      <c r="G370" s="23"/>
    </row>
    <row r="371" spans="7:7" x14ac:dyDescent="0.15">
      <c r="G371" s="23"/>
    </row>
    <row r="372" spans="7:7" x14ac:dyDescent="0.15">
      <c r="G372" s="23"/>
    </row>
    <row r="373" spans="7:7" x14ac:dyDescent="0.15">
      <c r="G373" s="23"/>
    </row>
    <row r="374" spans="7:7" x14ac:dyDescent="0.15">
      <c r="G374" s="23"/>
    </row>
    <row r="375" spans="7:7" x14ac:dyDescent="0.15">
      <c r="G375" s="23"/>
    </row>
    <row r="376" spans="7:7" x14ac:dyDescent="0.15">
      <c r="G376" s="23"/>
    </row>
    <row r="377" spans="7:7" x14ac:dyDescent="0.15">
      <c r="G377" s="23"/>
    </row>
    <row r="378" spans="7:7" x14ac:dyDescent="0.15">
      <c r="G378" s="23"/>
    </row>
    <row r="379" spans="7:7" x14ac:dyDescent="0.15">
      <c r="G379" s="23"/>
    </row>
    <row r="380" spans="7:7" x14ac:dyDescent="0.15">
      <c r="G380" s="23"/>
    </row>
    <row r="381" spans="7:7" x14ac:dyDescent="0.15">
      <c r="G381" s="23"/>
    </row>
    <row r="382" spans="7:7" x14ac:dyDescent="0.15">
      <c r="G382" s="23"/>
    </row>
    <row r="383" spans="7:7" x14ac:dyDescent="0.15">
      <c r="G383" s="23"/>
    </row>
    <row r="384" spans="7:7" x14ac:dyDescent="0.15">
      <c r="G384" s="23"/>
    </row>
    <row r="385" spans="7:7" x14ac:dyDescent="0.15">
      <c r="G385" s="23"/>
    </row>
    <row r="386" spans="7:7" x14ac:dyDescent="0.15">
      <c r="G386" s="23"/>
    </row>
    <row r="387" spans="7:7" x14ac:dyDescent="0.15">
      <c r="G387" s="23"/>
    </row>
    <row r="388" spans="7:7" x14ac:dyDescent="0.15">
      <c r="G388" s="23"/>
    </row>
    <row r="389" spans="7:7" x14ac:dyDescent="0.15">
      <c r="G389" s="23"/>
    </row>
    <row r="390" spans="7:7" x14ac:dyDescent="0.15">
      <c r="G390" s="23"/>
    </row>
    <row r="391" spans="7:7" x14ac:dyDescent="0.15">
      <c r="G391" s="23"/>
    </row>
    <row r="392" spans="7:7" x14ac:dyDescent="0.15">
      <c r="G392" s="23"/>
    </row>
    <row r="393" spans="7:7" x14ac:dyDescent="0.15">
      <c r="G393" s="23"/>
    </row>
    <row r="394" spans="7:7" x14ac:dyDescent="0.15">
      <c r="G394" s="23"/>
    </row>
    <row r="395" spans="7:7" x14ac:dyDescent="0.15">
      <c r="G395" s="23"/>
    </row>
    <row r="396" spans="7:7" x14ac:dyDescent="0.15">
      <c r="G396" s="23"/>
    </row>
    <row r="397" spans="7:7" x14ac:dyDescent="0.15">
      <c r="G397" s="23"/>
    </row>
    <row r="398" spans="7:7" x14ac:dyDescent="0.15">
      <c r="G398" s="23"/>
    </row>
    <row r="399" spans="7:7" x14ac:dyDescent="0.15">
      <c r="G399" s="23"/>
    </row>
    <row r="400" spans="7:7" x14ac:dyDescent="0.15">
      <c r="G400" s="23"/>
    </row>
    <row r="401" spans="7:7" x14ac:dyDescent="0.15">
      <c r="G401" s="23"/>
    </row>
    <row r="402" spans="7:7" x14ac:dyDescent="0.15">
      <c r="G402" s="23"/>
    </row>
    <row r="403" spans="7:7" x14ac:dyDescent="0.15">
      <c r="G403" s="23"/>
    </row>
    <row r="404" spans="7:7" x14ac:dyDescent="0.15">
      <c r="G404" s="23"/>
    </row>
    <row r="405" spans="7:7" x14ac:dyDescent="0.15">
      <c r="G405" s="23"/>
    </row>
    <row r="406" spans="7:7" x14ac:dyDescent="0.15">
      <c r="G406" s="23"/>
    </row>
    <row r="407" spans="7:7" x14ac:dyDescent="0.15">
      <c r="G407" s="23"/>
    </row>
    <row r="408" spans="7:7" x14ac:dyDescent="0.15">
      <c r="G408" s="23"/>
    </row>
    <row r="409" spans="7:7" x14ac:dyDescent="0.15">
      <c r="G409" s="23"/>
    </row>
    <row r="410" spans="7:7" x14ac:dyDescent="0.15">
      <c r="G410" s="23"/>
    </row>
    <row r="411" spans="7:7" x14ac:dyDescent="0.15">
      <c r="G411" s="23"/>
    </row>
    <row r="412" spans="7:7" x14ac:dyDescent="0.15">
      <c r="G412" s="23"/>
    </row>
    <row r="413" spans="7:7" x14ac:dyDescent="0.15">
      <c r="G413" s="23"/>
    </row>
    <row r="414" spans="7:7" x14ac:dyDescent="0.15">
      <c r="G414" s="23"/>
    </row>
    <row r="415" spans="7:7" x14ac:dyDescent="0.15">
      <c r="G415" s="23"/>
    </row>
    <row r="416" spans="7:7" x14ac:dyDescent="0.15">
      <c r="G416" s="23"/>
    </row>
    <row r="417" spans="7:7" x14ac:dyDescent="0.15">
      <c r="G417" s="23"/>
    </row>
    <row r="418" spans="7:7" x14ac:dyDescent="0.15">
      <c r="G418" s="23"/>
    </row>
    <row r="419" spans="7:7" x14ac:dyDescent="0.15">
      <c r="G419" s="23"/>
    </row>
    <row r="420" spans="7:7" x14ac:dyDescent="0.15">
      <c r="G420" s="23"/>
    </row>
    <row r="421" spans="7:7" x14ac:dyDescent="0.15">
      <c r="G421" s="23"/>
    </row>
    <row r="422" spans="7:7" x14ac:dyDescent="0.15">
      <c r="G422" s="23"/>
    </row>
    <row r="423" spans="7:7" x14ac:dyDescent="0.15">
      <c r="G423" s="23"/>
    </row>
    <row r="424" spans="7:7" x14ac:dyDescent="0.15">
      <c r="G424" s="23"/>
    </row>
    <row r="425" spans="7:7" x14ac:dyDescent="0.15">
      <c r="G425" s="23"/>
    </row>
    <row r="426" spans="7:7" x14ac:dyDescent="0.15">
      <c r="G426" s="23"/>
    </row>
    <row r="427" spans="7:7" x14ac:dyDescent="0.15">
      <c r="G427" s="23"/>
    </row>
    <row r="428" spans="7:7" x14ac:dyDescent="0.15">
      <c r="G428" s="23"/>
    </row>
    <row r="429" spans="7:7" x14ac:dyDescent="0.15">
      <c r="G429" s="23"/>
    </row>
    <row r="430" spans="7:7" x14ac:dyDescent="0.15">
      <c r="G430" s="23"/>
    </row>
    <row r="431" spans="7:7" x14ac:dyDescent="0.15">
      <c r="G431" s="23"/>
    </row>
    <row r="432" spans="7:7" x14ac:dyDescent="0.15">
      <c r="G432" s="23"/>
    </row>
    <row r="433" spans="7:7" x14ac:dyDescent="0.15">
      <c r="G433" s="23"/>
    </row>
    <row r="434" spans="7:7" x14ac:dyDescent="0.15">
      <c r="G434" s="23"/>
    </row>
    <row r="435" spans="7:7" x14ac:dyDescent="0.15">
      <c r="G435" s="23"/>
    </row>
    <row r="436" spans="7:7" x14ac:dyDescent="0.15">
      <c r="G436" s="23"/>
    </row>
    <row r="437" spans="7:7" x14ac:dyDescent="0.15">
      <c r="G437" s="23"/>
    </row>
    <row r="438" spans="7:7" x14ac:dyDescent="0.15">
      <c r="G438" s="23"/>
    </row>
    <row r="439" spans="7:7" x14ac:dyDescent="0.15">
      <c r="G439" s="23"/>
    </row>
    <row r="440" spans="7:7" x14ac:dyDescent="0.15">
      <c r="G440" s="23"/>
    </row>
    <row r="441" spans="7:7" x14ac:dyDescent="0.15">
      <c r="G441" s="23"/>
    </row>
    <row r="442" spans="7:7" x14ac:dyDescent="0.15">
      <c r="G442" s="23"/>
    </row>
    <row r="443" spans="7:7" x14ac:dyDescent="0.15">
      <c r="G443" s="23"/>
    </row>
    <row r="444" spans="7:7" x14ac:dyDescent="0.15">
      <c r="G444" s="23"/>
    </row>
    <row r="445" spans="7:7" x14ac:dyDescent="0.15">
      <c r="G445" s="23"/>
    </row>
    <row r="446" spans="7:7" x14ac:dyDescent="0.15">
      <c r="G446" s="23"/>
    </row>
    <row r="447" spans="7:7" x14ac:dyDescent="0.15">
      <c r="G447" s="23"/>
    </row>
    <row r="448" spans="7:7" x14ac:dyDescent="0.15">
      <c r="G448" s="23"/>
    </row>
    <row r="449" spans="7:7" x14ac:dyDescent="0.15">
      <c r="G449" s="23"/>
    </row>
    <row r="450" spans="7:7" x14ac:dyDescent="0.15">
      <c r="G450" s="23"/>
    </row>
    <row r="451" spans="7:7" x14ac:dyDescent="0.15">
      <c r="G451" s="23"/>
    </row>
    <row r="452" spans="7:7" x14ac:dyDescent="0.15">
      <c r="G452" s="23"/>
    </row>
    <row r="453" spans="7:7" x14ac:dyDescent="0.15">
      <c r="G453" s="23"/>
    </row>
    <row r="454" spans="7:7" x14ac:dyDescent="0.15">
      <c r="G454" s="23"/>
    </row>
    <row r="455" spans="7:7" x14ac:dyDescent="0.15">
      <c r="G455" s="23"/>
    </row>
    <row r="456" spans="7:7" x14ac:dyDescent="0.15">
      <c r="G456" s="23"/>
    </row>
    <row r="457" spans="7:7" x14ac:dyDescent="0.15">
      <c r="G457" s="23"/>
    </row>
    <row r="458" spans="7:7" x14ac:dyDescent="0.15">
      <c r="G458" s="23"/>
    </row>
    <row r="459" spans="7:7" x14ac:dyDescent="0.15">
      <c r="G459" s="23"/>
    </row>
    <row r="460" spans="7:7" x14ac:dyDescent="0.15">
      <c r="G460" s="23"/>
    </row>
    <row r="461" spans="7:7" x14ac:dyDescent="0.15">
      <c r="G461" s="23"/>
    </row>
    <row r="462" spans="7:7" x14ac:dyDescent="0.15">
      <c r="G462" s="23"/>
    </row>
    <row r="463" spans="7:7" x14ac:dyDescent="0.15">
      <c r="G463" s="23"/>
    </row>
    <row r="464" spans="7:7" x14ac:dyDescent="0.15">
      <c r="G464" s="23"/>
    </row>
    <row r="465" spans="7:7" x14ac:dyDescent="0.15">
      <c r="G465" s="23"/>
    </row>
    <row r="466" spans="7:7" x14ac:dyDescent="0.15">
      <c r="G466" s="23"/>
    </row>
    <row r="467" spans="7:7" x14ac:dyDescent="0.15">
      <c r="G467" s="23"/>
    </row>
    <row r="468" spans="7:7" x14ac:dyDescent="0.15">
      <c r="G468" s="23"/>
    </row>
    <row r="469" spans="7:7" x14ac:dyDescent="0.15">
      <c r="G469" s="23"/>
    </row>
    <row r="470" spans="7:7" x14ac:dyDescent="0.15">
      <c r="G470" s="23"/>
    </row>
    <row r="471" spans="7:7" x14ac:dyDescent="0.15">
      <c r="G471" s="23"/>
    </row>
    <row r="472" spans="7:7" x14ac:dyDescent="0.15">
      <c r="G472" s="23"/>
    </row>
    <row r="473" spans="7:7" x14ac:dyDescent="0.15">
      <c r="G473" s="23"/>
    </row>
    <row r="474" spans="7:7" x14ac:dyDescent="0.15">
      <c r="G474" s="23"/>
    </row>
    <row r="475" spans="7:7" x14ac:dyDescent="0.15">
      <c r="G475" s="23"/>
    </row>
    <row r="476" spans="7:7" x14ac:dyDescent="0.15">
      <c r="G476" s="23"/>
    </row>
    <row r="477" spans="7:7" x14ac:dyDescent="0.15">
      <c r="G477" s="23"/>
    </row>
    <row r="478" spans="7:7" x14ac:dyDescent="0.15">
      <c r="G478" s="23"/>
    </row>
    <row r="479" spans="7:7" x14ac:dyDescent="0.15">
      <c r="G479" s="23"/>
    </row>
    <row r="480" spans="7:7" x14ac:dyDescent="0.15">
      <c r="G480" s="23"/>
    </row>
    <row r="481" spans="7:7" x14ac:dyDescent="0.15">
      <c r="G481" s="23"/>
    </row>
    <row r="482" spans="7:7" x14ac:dyDescent="0.15">
      <c r="G482" s="23"/>
    </row>
    <row r="483" spans="7:7" x14ac:dyDescent="0.15">
      <c r="G483" s="23"/>
    </row>
    <row r="484" spans="7:7" x14ac:dyDescent="0.15">
      <c r="G484" s="23"/>
    </row>
    <row r="485" spans="7:7" x14ac:dyDescent="0.15">
      <c r="G485" s="23"/>
    </row>
    <row r="486" spans="7:7" x14ac:dyDescent="0.15">
      <c r="G486" s="23"/>
    </row>
    <row r="487" spans="7:7" x14ac:dyDescent="0.15">
      <c r="G487" s="23"/>
    </row>
    <row r="488" spans="7:7" x14ac:dyDescent="0.15">
      <c r="G488" s="23"/>
    </row>
    <row r="489" spans="7:7" x14ac:dyDescent="0.15">
      <c r="G489" s="23"/>
    </row>
    <row r="490" spans="7:7" x14ac:dyDescent="0.15">
      <c r="G490" s="23"/>
    </row>
    <row r="491" spans="7:7" x14ac:dyDescent="0.15">
      <c r="G491" s="23"/>
    </row>
    <row r="492" spans="7:7" x14ac:dyDescent="0.15">
      <c r="G492" s="23"/>
    </row>
    <row r="493" spans="7:7" x14ac:dyDescent="0.15">
      <c r="G493" s="23"/>
    </row>
    <row r="494" spans="7:7" x14ac:dyDescent="0.15">
      <c r="G494" s="23"/>
    </row>
    <row r="495" spans="7:7" x14ac:dyDescent="0.15">
      <c r="G495" s="23"/>
    </row>
    <row r="496" spans="7:7" x14ac:dyDescent="0.15">
      <c r="G496" s="23"/>
    </row>
    <row r="497" spans="7:7" x14ac:dyDescent="0.15">
      <c r="G497" s="23"/>
    </row>
    <row r="498" spans="7:7" x14ac:dyDescent="0.15">
      <c r="G498" s="23"/>
    </row>
    <row r="499" spans="7:7" x14ac:dyDescent="0.15">
      <c r="G499" s="23"/>
    </row>
    <row r="500" spans="7:7" x14ac:dyDescent="0.15">
      <c r="G500" s="23"/>
    </row>
    <row r="501" spans="7:7" x14ac:dyDescent="0.15">
      <c r="G501" s="23"/>
    </row>
    <row r="502" spans="7:7" x14ac:dyDescent="0.15">
      <c r="G502" s="23"/>
    </row>
    <row r="503" spans="7:7" x14ac:dyDescent="0.15">
      <c r="G503" s="23"/>
    </row>
    <row r="504" spans="7:7" x14ac:dyDescent="0.15">
      <c r="G504" s="23"/>
    </row>
    <row r="505" spans="7:7" x14ac:dyDescent="0.15">
      <c r="G505" s="23"/>
    </row>
    <row r="506" spans="7:7" x14ac:dyDescent="0.15">
      <c r="G506" s="23"/>
    </row>
    <row r="507" spans="7:7" x14ac:dyDescent="0.15">
      <c r="G507" s="23"/>
    </row>
    <row r="508" spans="7:7" x14ac:dyDescent="0.15">
      <c r="G508" s="23"/>
    </row>
    <row r="509" spans="7:7" x14ac:dyDescent="0.15">
      <c r="G509" s="23"/>
    </row>
    <row r="510" spans="7:7" x14ac:dyDescent="0.15">
      <c r="G510" s="23"/>
    </row>
    <row r="511" spans="7:7" x14ac:dyDescent="0.15">
      <c r="G511" s="23"/>
    </row>
    <row r="512" spans="7:7" x14ac:dyDescent="0.15">
      <c r="G512" s="23"/>
    </row>
    <row r="513" spans="7:7" x14ac:dyDescent="0.15">
      <c r="G513" s="23"/>
    </row>
    <row r="514" spans="7:7" x14ac:dyDescent="0.15">
      <c r="G514" s="23"/>
    </row>
    <row r="515" spans="7:7" x14ac:dyDescent="0.15">
      <c r="G515" s="23"/>
    </row>
    <row r="516" spans="7:7" x14ac:dyDescent="0.15">
      <c r="G516" s="23"/>
    </row>
    <row r="517" spans="7:7" x14ac:dyDescent="0.15">
      <c r="G517" s="23"/>
    </row>
    <row r="518" spans="7:7" x14ac:dyDescent="0.15">
      <c r="G518" s="23"/>
    </row>
    <row r="519" spans="7:7" x14ac:dyDescent="0.15">
      <c r="G519" s="23"/>
    </row>
    <row r="520" spans="7:7" x14ac:dyDescent="0.15">
      <c r="G520" s="23"/>
    </row>
    <row r="521" spans="7:7" x14ac:dyDescent="0.15">
      <c r="G521" s="23"/>
    </row>
    <row r="522" spans="7:7" x14ac:dyDescent="0.15">
      <c r="G522" s="23"/>
    </row>
    <row r="523" spans="7:7" x14ac:dyDescent="0.15">
      <c r="G523" s="23"/>
    </row>
    <row r="524" spans="7:7" x14ac:dyDescent="0.15">
      <c r="G524" s="23"/>
    </row>
    <row r="525" spans="7:7" x14ac:dyDescent="0.15">
      <c r="G525" s="23"/>
    </row>
    <row r="526" spans="7:7" x14ac:dyDescent="0.15">
      <c r="G526" s="23"/>
    </row>
    <row r="527" spans="7:7" x14ac:dyDescent="0.15">
      <c r="G527" s="23"/>
    </row>
    <row r="528" spans="7:7" x14ac:dyDescent="0.15">
      <c r="G528" s="23"/>
    </row>
    <row r="529" spans="7:7" x14ac:dyDescent="0.15">
      <c r="G529" s="23"/>
    </row>
    <row r="530" spans="7:7" x14ac:dyDescent="0.15">
      <c r="G530" s="23"/>
    </row>
    <row r="531" spans="7:7" x14ac:dyDescent="0.15">
      <c r="G531" s="23"/>
    </row>
    <row r="532" spans="7:7" x14ac:dyDescent="0.15">
      <c r="G532" s="23"/>
    </row>
    <row r="533" spans="7:7" x14ac:dyDescent="0.15">
      <c r="G533" s="23"/>
    </row>
    <row r="534" spans="7:7" x14ac:dyDescent="0.15">
      <c r="G534" s="23"/>
    </row>
    <row r="535" spans="7:7" x14ac:dyDescent="0.15">
      <c r="G535" s="23"/>
    </row>
    <row r="536" spans="7:7" x14ac:dyDescent="0.15">
      <c r="G536" s="23"/>
    </row>
    <row r="537" spans="7:7" x14ac:dyDescent="0.15">
      <c r="G537" s="23"/>
    </row>
    <row r="538" spans="7:7" x14ac:dyDescent="0.15">
      <c r="G538" s="23"/>
    </row>
    <row r="539" spans="7:7" x14ac:dyDescent="0.15">
      <c r="G539" s="23"/>
    </row>
    <row r="540" spans="7:7" x14ac:dyDescent="0.15">
      <c r="G540" s="23"/>
    </row>
    <row r="541" spans="7:7" x14ac:dyDescent="0.15">
      <c r="G541" s="23"/>
    </row>
    <row r="542" spans="7:7" x14ac:dyDescent="0.15">
      <c r="G542" s="23"/>
    </row>
    <row r="543" spans="7:7" x14ac:dyDescent="0.15">
      <c r="G543" s="23"/>
    </row>
    <row r="544" spans="7:7" x14ac:dyDescent="0.15">
      <c r="G544" s="23"/>
    </row>
    <row r="545" spans="7:7" x14ac:dyDescent="0.15">
      <c r="G545" s="23"/>
    </row>
    <row r="546" spans="7:7" x14ac:dyDescent="0.15">
      <c r="G546" s="23"/>
    </row>
    <row r="547" spans="7:7" x14ac:dyDescent="0.15">
      <c r="G547" s="23"/>
    </row>
    <row r="548" spans="7:7" x14ac:dyDescent="0.15">
      <c r="G548" s="23"/>
    </row>
    <row r="549" spans="7:7" x14ac:dyDescent="0.15">
      <c r="G549" s="23"/>
    </row>
    <row r="550" spans="7:7" x14ac:dyDescent="0.15">
      <c r="G550" s="23"/>
    </row>
    <row r="551" spans="7:7" x14ac:dyDescent="0.15">
      <c r="G551" s="23"/>
    </row>
    <row r="552" spans="7:7" x14ac:dyDescent="0.15">
      <c r="G552" s="23"/>
    </row>
    <row r="553" spans="7:7" x14ac:dyDescent="0.15">
      <c r="G553" s="23"/>
    </row>
    <row r="554" spans="7:7" x14ac:dyDescent="0.15">
      <c r="G554" s="23"/>
    </row>
    <row r="555" spans="7:7" x14ac:dyDescent="0.15">
      <c r="G555" s="23"/>
    </row>
    <row r="556" spans="7:7" x14ac:dyDescent="0.15">
      <c r="G556" s="23"/>
    </row>
    <row r="557" spans="7:7" x14ac:dyDescent="0.15">
      <c r="G557" s="23"/>
    </row>
    <row r="558" spans="7:7" x14ac:dyDescent="0.15">
      <c r="G558" s="23"/>
    </row>
    <row r="559" spans="7:7" x14ac:dyDescent="0.15">
      <c r="G559" s="23"/>
    </row>
    <row r="560" spans="7:7" x14ac:dyDescent="0.15">
      <c r="G560" s="23"/>
    </row>
    <row r="561" spans="7:7" x14ac:dyDescent="0.15">
      <c r="G561" s="23"/>
    </row>
    <row r="562" spans="7:7" x14ac:dyDescent="0.15">
      <c r="G562" s="23"/>
    </row>
    <row r="563" spans="7:7" x14ac:dyDescent="0.15">
      <c r="G563" s="23"/>
    </row>
    <row r="564" spans="7:7" x14ac:dyDescent="0.15">
      <c r="G564" s="23"/>
    </row>
    <row r="565" spans="7:7" x14ac:dyDescent="0.15">
      <c r="G565" s="23"/>
    </row>
    <row r="566" spans="7:7" x14ac:dyDescent="0.15">
      <c r="G566" s="23"/>
    </row>
    <row r="567" spans="7:7" x14ac:dyDescent="0.15">
      <c r="G567" s="23"/>
    </row>
    <row r="568" spans="7:7" x14ac:dyDescent="0.15">
      <c r="G568" s="23"/>
    </row>
    <row r="569" spans="7:7" x14ac:dyDescent="0.15">
      <c r="G569" s="23"/>
    </row>
    <row r="570" spans="7:7" x14ac:dyDescent="0.15">
      <c r="G570" s="23"/>
    </row>
    <row r="571" spans="7:7" x14ac:dyDescent="0.15">
      <c r="G571" s="23"/>
    </row>
    <row r="572" spans="7:7" x14ac:dyDescent="0.15">
      <c r="G572" s="23"/>
    </row>
    <row r="573" spans="7:7" x14ac:dyDescent="0.15">
      <c r="G573" s="23"/>
    </row>
    <row r="574" spans="7:7" x14ac:dyDescent="0.15">
      <c r="G574" s="23"/>
    </row>
    <row r="575" spans="7:7" x14ac:dyDescent="0.15">
      <c r="G575" s="23"/>
    </row>
    <row r="576" spans="7:7" x14ac:dyDescent="0.15">
      <c r="G576" s="23"/>
    </row>
    <row r="577" spans="7:7" x14ac:dyDescent="0.15">
      <c r="G577" s="23"/>
    </row>
    <row r="578" spans="7:7" x14ac:dyDescent="0.15">
      <c r="G578" s="23"/>
    </row>
    <row r="579" spans="7:7" x14ac:dyDescent="0.15">
      <c r="G579" s="23"/>
    </row>
    <row r="580" spans="7:7" x14ac:dyDescent="0.15">
      <c r="G580" s="23"/>
    </row>
    <row r="581" spans="7:7" x14ac:dyDescent="0.15">
      <c r="G581" s="23"/>
    </row>
    <row r="582" spans="7:7" x14ac:dyDescent="0.15">
      <c r="G582" s="23"/>
    </row>
    <row r="583" spans="7:7" x14ac:dyDescent="0.15">
      <c r="G583" s="23"/>
    </row>
    <row r="584" spans="7:7" x14ac:dyDescent="0.15">
      <c r="G584" s="23"/>
    </row>
    <row r="585" spans="7:7" x14ac:dyDescent="0.15">
      <c r="G585" s="23"/>
    </row>
    <row r="586" spans="7:7" x14ac:dyDescent="0.15">
      <c r="G586" s="23"/>
    </row>
    <row r="587" spans="7:7" x14ac:dyDescent="0.15">
      <c r="G587" s="23"/>
    </row>
    <row r="588" spans="7:7" x14ac:dyDescent="0.15">
      <c r="G588" s="23"/>
    </row>
    <row r="589" spans="7:7" x14ac:dyDescent="0.15">
      <c r="G589" s="23"/>
    </row>
    <row r="590" spans="7:7" x14ac:dyDescent="0.15">
      <c r="G590" s="23"/>
    </row>
    <row r="591" spans="7:7" x14ac:dyDescent="0.15">
      <c r="G591" s="23"/>
    </row>
    <row r="592" spans="7:7" x14ac:dyDescent="0.15">
      <c r="G592" s="23"/>
    </row>
    <row r="593" spans="7:7" x14ac:dyDescent="0.15">
      <c r="G593" s="23"/>
    </row>
    <row r="594" spans="7:7" x14ac:dyDescent="0.15">
      <c r="G594" s="23"/>
    </row>
    <row r="595" spans="7:7" x14ac:dyDescent="0.15">
      <c r="G595" s="23"/>
    </row>
    <row r="596" spans="7:7" x14ac:dyDescent="0.15">
      <c r="G596" s="23"/>
    </row>
    <row r="597" spans="7:7" x14ac:dyDescent="0.15">
      <c r="G597" s="23"/>
    </row>
    <row r="598" spans="7:7" x14ac:dyDescent="0.15">
      <c r="G598" s="23"/>
    </row>
    <row r="599" spans="7:7" x14ac:dyDescent="0.15">
      <c r="G599" s="23"/>
    </row>
    <row r="600" spans="7:7" x14ac:dyDescent="0.15">
      <c r="G600" s="23"/>
    </row>
    <row r="601" spans="7:7" x14ac:dyDescent="0.15">
      <c r="G601" s="23"/>
    </row>
    <row r="602" spans="7:7" x14ac:dyDescent="0.15">
      <c r="G602" s="23"/>
    </row>
    <row r="603" spans="7:7" x14ac:dyDescent="0.15">
      <c r="G603" s="23"/>
    </row>
    <row r="604" spans="7:7" x14ac:dyDescent="0.15">
      <c r="G604" s="23"/>
    </row>
    <row r="605" spans="7:7" x14ac:dyDescent="0.15">
      <c r="G605" s="23"/>
    </row>
    <row r="606" spans="7:7" x14ac:dyDescent="0.15">
      <c r="G606" s="23"/>
    </row>
    <row r="607" spans="7:7" x14ac:dyDescent="0.15">
      <c r="G607" s="23"/>
    </row>
    <row r="608" spans="7:7" x14ac:dyDescent="0.15">
      <c r="G608" s="23"/>
    </row>
    <row r="609" spans="7:7" x14ac:dyDescent="0.15">
      <c r="G609" s="23"/>
    </row>
    <row r="610" spans="7:7" x14ac:dyDescent="0.15">
      <c r="G610" s="23"/>
    </row>
    <row r="611" spans="7:7" x14ac:dyDescent="0.15">
      <c r="G611" s="23"/>
    </row>
    <row r="612" spans="7:7" x14ac:dyDescent="0.15">
      <c r="G612" s="23"/>
    </row>
    <row r="613" spans="7:7" x14ac:dyDescent="0.15">
      <c r="G613" s="23"/>
    </row>
    <row r="614" spans="7:7" x14ac:dyDescent="0.15">
      <c r="G614" s="23"/>
    </row>
    <row r="615" spans="7:7" x14ac:dyDescent="0.15">
      <c r="G615" s="23"/>
    </row>
    <row r="616" spans="7:7" x14ac:dyDescent="0.15">
      <c r="G616" s="23"/>
    </row>
    <row r="617" spans="7:7" x14ac:dyDescent="0.15">
      <c r="G617" s="23"/>
    </row>
    <row r="618" spans="7:7" x14ac:dyDescent="0.15">
      <c r="G618" s="23"/>
    </row>
    <row r="619" spans="7:7" x14ac:dyDescent="0.15">
      <c r="G619" s="23"/>
    </row>
    <row r="620" spans="7:7" x14ac:dyDescent="0.15">
      <c r="G620" s="23"/>
    </row>
    <row r="621" spans="7:7" x14ac:dyDescent="0.15">
      <c r="G621" s="23"/>
    </row>
    <row r="622" spans="7:7" x14ac:dyDescent="0.15">
      <c r="G622" s="23"/>
    </row>
    <row r="623" spans="7:7" x14ac:dyDescent="0.15">
      <c r="G623" s="23"/>
    </row>
    <row r="624" spans="7:7" x14ac:dyDescent="0.15">
      <c r="G624" s="23"/>
    </row>
    <row r="625" spans="7:7" x14ac:dyDescent="0.15">
      <c r="G625" s="23"/>
    </row>
    <row r="626" spans="7:7" x14ac:dyDescent="0.15">
      <c r="G626" s="23"/>
    </row>
    <row r="627" spans="7:7" x14ac:dyDescent="0.15">
      <c r="G627" s="23"/>
    </row>
    <row r="628" spans="7:7" x14ac:dyDescent="0.15">
      <c r="G628" s="23"/>
    </row>
    <row r="629" spans="7:7" x14ac:dyDescent="0.15">
      <c r="G629" s="23"/>
    </row>
    <row r="630" spans="7:7" x14ac:dyDescent="0.15">
      <c r="G630" s="23"/>
    </row>
    <row r="631" spans="7:7" x14ac:dyDescent="0.15">
      <c r="G631" s="23"/>
    </row>
    <row r="632" spans="7:7" x14ac:dyDescent="0.15">
      <c r="G632" s="23"/>
    </row>
    <row r="633" spans="7:7" x14ac:dyDescent="0.15">
      <c r="G633" s="23"/>
    </row>
    <row r="634" spans="7:7" x14ac:dyDescent="0.15">
      <c r="G634" s="23"/>
    </row>
    <row r="635" spans="7:7" x14ac:dyDescent="0.15">
      <c r="G635" s="23"/>
    </row>
    <row r="636" spans="7:7" x14ac:dyDescent="0.15">
      <c r="G636" s="23"/>
    </row>
    <row r="637" spans="7:7" x14ac:dyDescent="0.15">
      <c r="G637" s="23"/>
    </row>
    <row r="638" spans="7:7" x14ac:dyDescent="0.15">
      <c r="G638" s="23"/>
    </row>
    <row r="639" spans="7:7" x14ac:dyDescent="0.15">
      <c r="G639" s="23"/>
    </row>
    <row r="640" spans="7:7" x14ac:dyDescent="0.15">
      <c r="G640" s="23"/>
    </row>
    <row r="641" spans="7:7" x14ac:dyDescent="0.15">
      <c r="G641" s="23"/>
    </row>
    <row r="642" spans="7:7" x14ac:dyDescent="0.15">
      <c r="G642" s="23"/>
    </row>
    <row r="643" spans="7:7" x14ac:dyDescent="0.15">
      <c r="G643" s="23"/>
    </row>
    <row r="644" spans="7:7" x14ac:dyDescent="0.15">
      <c r="G644" s="23"/>
    </row>
    <row r="645" spans="7:7" x14ac:dyDescent="0.15">
      <c r="G645" s="23"/>
    </row>
    <row r="646" spans="7:7" x14ac:dyDescent="0.15">
      <c r="G646" s="23"/>
    </row>
    <row r="647" spans="7:7" x14ac:dyDescent="0.15">
      <c r="G647" s="23"/>
    </row>
    <row r="648" spans="7:7" x14ac:dyDescent="0.15">
      <c r="G648" s="23"/>
    </row>
    <row r="649" spans="7:7" x14ac:dyDescent="0.15">
      <c r="G649" s="23"/>
    </row>
    <row r="650" spans="7:7" x14ac:dyDescent="0.15">
      <c r="G650" s="23"/>
    </row>
    <row r="651" spans="7:7" x14ac:dyDescent="0.15">
      <c r="G651" s="23"/>
    </row>
    <row r="652" spans="7:7" x14ac:dyDescent="0.15">
      <c r="G652" s="23"/>
    </row>
    <row r="653" spans="7:7" x14ac:dyDescent="0.15">
      <c r="G653" s="23"/>
    </row>
    <row r="654" spans="7:7" x14ac:dyDescent="0.15">
      <c r="G654" s="23"/>
    </row>
    <row r="655" spans="7:7" x14ac:dyDescent="0.15">
      <c r="G655" s="23"/>
    </row>
    <row r="656" spans="7:7" x14ac:dyDescent="0.15">
      <c r="G656" s="23"/>
    </row>
    <row r="657" spans="7:7" x14ac:dyDescent="0.15">
      <c r="G657" s="23"/>
    </row>
    <row r="658" spans="7:7" x14ac:dyDescent="0.15">
      <c r="G658" s="23"/>
    </row>
    <row r="659" spans="7:7" x14ac:dyDescent="0.15">
      <c r="G659" s="23"/>
    </row>
    <row r="660" spans="7:7" x14ac:dyDescent="0.15">
      <c r="G660" s="23"/>
    </row>
    <row r="661" spans="7:7" x14ac:dyDescent="0.15">
      <c r="G661" s="23"/>
    </row>
    <row r="662" spans="7:7" x14ac:dyDescent="0.15">
      <c r="G662" s="23"/>
    </row>
    <row r="663" spans="7:7" x14ac:dyDescent="0.15">
      <c r="G663" s="23"/>
    </row>
    <row r="664" spans="7:7" x14ac:dyDescent="0.15">
      <c r="G664" s="23"/>
    </row>
    <row r="665" spans="7:7" x14ac:dyDescent="0.15">
      <c r="G665" s="23"/>
    </row>
    <row r="666" spans="7:7" x14ac:dyDescent="0.15">
      <c r="G666" s="23"/>
    </row>
    <row r="667" spans="7:7" x14ac:dyDescent="0.15">
      <c r="G667" s="23"/>
    </row>
    <row r="668" spans="7:7" x14ac:dyDescent="0.15">
      <c r="G668" s="23"/>
    </row>
    <row r="669" spans="7:7" x14ac:dyDescent="0.15">
      <c r="G669" s="23"/>
    </row>
    <row r="670" spans="7:7" x14ac:dyDescent="0.15">
      <c r="G670" s="23"/>
    </row>
    <row r="671" spans="7:7" x14ac:dyDescent="0.15">
      <c r="G671" s="23"/>
    </row>
    <row r="672" spans="7:7" x14ac:dyDescent="0.15">
      <c r="G672" s="23"/>
    </row>
    <row r="673" spans="7:7" x14ac:dyDescent="0.15">
      <c r="G673" s="23"/>
    </row>
    <row r="674" spans="7:7" x14ac:dyDescent="0.15">
      <c r="G674" s="23"/>
    </row>
    <row r="675" spans="7:7" x14ac:dyDescent="0.15">
      <c r="G675" s="23"/>
    </row>
    <row r="676" spans="7:7" x14ac:dyDescent="0.15">
      <c r="G676" s="23"/>
    </row>
    <row r="677" spans="7:7" x14ac:dyDescent="0.15">
      <c r="G677" s="23"/>
    </row>
    <row r="678" spans="7:7" x14ac:dyDescent="0.15">
      <c r="G678" s="23"/>
    </row>
    <row r="679" spans="7:7" x14ac:dyDescent="0.15">
      <c r="G679" s="23"/>
    </row>
    <row r="680" spans="7:7" x14ac:dyDescent="0.15">
      <c r="G680" s="23"/>
    </row>
    <row r="681" spans="7:7" x14ac:dyDescent="0.15">
      <c r="G681" s="23"/>
    </row>
    <row r="682" spans="7:7" x14ac:dyDescent="0.15">
      <c r="G682" s="23"/>
    </row>
    <row r="683" spans="7:7" x14ac:dyDescent="0.15">
      <c r="G683" s="23"/>
    </row>
    <row r="684" spans="7:7" x14ac:dyDescent="0.15">
      <c r="G684" s="23"/>
    </row>
    <row r="685" spans="7:7" x14ac:dyDescent="0.15">
      <c r="G685" s="23"/>
    </row>
    <row r="686" spans="7:7" x14ac:dyDescent="0.15">
      <c r="G686" s="23"/>
    </row>
    <row r="687" spans="7:7" x14ac:dyDescent="0.15">
      <c r="G687" s="23"/>
    </row>
    <row r="688" spans="7:7" x14ac:dyDescent="0.15">
      <c r="G688" s="23"/>
    </row>
    <row r="689" spans="7:7" x14ac:dyDescent="0.15">
      <c r="G689" s="23"/>
    </row>
    <row r="690" spans="7:7" x14ac:dyDescent="0.15">
      <c r="G690" s="23"/>
    </row>
    <row r="691" spans="7:7" x14ac:dyDescent="0.15">
      <c r="G691" s="23"/>
    </row>
    <row r="692" spans="7:7" x14ac:dyDescent="0.15">
      <c r="G692" s="23"/>
    </row>
    <row r="693" spans="7:7" x14ac:dyDescent="0.15">
      <c r="G693" s="23"/>
    </row>
    <row r="694" spans="7:7" x14ac:dyDescent="0.15">
      <c r="G694" s="23"/>
    </row>
    <row r="695" spans="7:7" x14ac:dyDescent="0.15">
      <c r="G695" s="23"/>
    </row>
    <row r="696" spans="7:7" x14ac:dyDescent="0.15">
      <c r="G696" s="23"/>
    </row>
    <row r="697" spans="7:7" x14ac:dyDescent="0.15">
      <c r="G697" s="23"/>
    </row>
    <row r="698" spans="7:7" x14ac:dyDescent="0.15">
      <c r="G698" s="23"/>
    </row>
    <row r="699" spans="7:7" x14ac:dyDescent="0.15">
      <c r="G699" s="23"/>
    </row>
    <row r="700" spans="7:7" x14ac:dyDescent="0.15">
      <c r="G700" s="23"/>
    </row>
    <row r="701" spans="7:7" x14ac:dyDescent="0.15">
      <c r="G701" s="23"/>
    </row>
    <row r="702" spans="7:7" x14ac:dyDescent="0.15">
      <c r="G702" s="23"/>
    </row>
    <row r="703" spans="7:7" x14ac:dyDescent="0.15">
      <c r="G703" s="23"/>
    </row>
    <row r="704" spans="7:7" x14ac:dyDescent="0.15">
      <c r="G704" s="23"/>
    </row>
    <row r="705" spans="7:7" x14ac:dyDescent="0.15">
      <c r="G705" s="23"/>
    </row>
    <row r="706" spans="7:7" x14ac:dyDescent="0.15">
      <c r="G706" s="23"/>
    </row>
    <row r="707" spans="7:7" x14ac:dyDescent="0.15">
      <c r="G707" s="23"/>
    </row>
    <row r="708" spans="7:7" x14ac:dyDescent="0.15">
      <c r="G708" s="23"/>
    </row>
    <row r="709" spans="7:7" x14ac:dyDescent="0.15">
      <c r="G709" s="23"/>
    </row>
    <row r="710" spans="7:7" x14ac:dyDescent="0.15">
      <c r="G710" s="23"/>
    </row>
    <row r="711" spans="7:7" x14ac:dyDescent="0.15">
      <c r="G711" s="23"/>
    </row>
    <row r="712" spans="7:7" x14ac:dyDescent="0.15">
      <c r="G712" s="23"/>
    </row>
    <row r="713" spans="7:7" x14ac:dyDescent="0.15">
      <c r="G713" s="23"/>
    </row>
    <row r="714" spans="7:7" x14ac:dyDescent="0.15">
      <c r="G714" s="23"/>
    </row>
    <row r="715" spans="7:7" x14ac:dyDescent="0.15">
      <c r="G715" s="23"/>
    </row>
    <row r="716" spans="7:7" x14ac:dyDescent="0.15">
      <c r="G716" s="23"/>
    </row>
    <row r="717" spans="7:7" x14ac:dyDescent="0.15">
      <c r="G717" s="23"/>
    </row>
    <row r="718" spans="7:7" x14ac:dyDescent="0.15">
      <c r="G718" s="23"/>
    </row>
    <row r="719" spans="7:7" x14ac:dyDescent="0.15">
      <c r="G719" s="23"/>
    </row>
    <row r="720" spans="7:7" x14ac:dyDescent="0.15">
      <c r="G720" s="23"/>
    </row>
    <row r="721" spans="7:7" x14ac:dyDescent="0.15">
      <c r="G721" s="23"/>
    </row>
    <row r="722" spans="7:7" x14ac:dyDescent="0.15">
      <c r="G722" s="23"/>
    </row>
    <row r="723" spans="7:7" x14ac:dyDescent="0.15">
      <c r="G723" s="23"/>
    </row>
    <row r="724" spans="7:7" x14ac:dyDescent="0.15">
      <c r="G724" s="23"/>
    </row>
    <row r="725" spans="7:7" x14ac:dyDescent="0.15">
      <c r="G725" s="23"/>
    </row>
    <row r="726" spans="7:7" x14ac:dyDescent="0.15">
      <c r="G726" s="23"/>
    </row>
    <row r="727" spans="7:7" x14ac:dyDescent="0.15">
      <c r="G727" s="23"/>
    </row>
    <row r="728" spans="7:7" x14ac:dyDescent="0.15">
      <c r="G728" s="23"/>
    </row>
    <row r="729" spans="7:7" x14ac:dyDescent="0.15">
      <c r="G729" s="23"/>
    </row>
    <row r="730" spans="7:7" x14ac:dyDescent="0.15">
      <c r="G730" s="23"/>
    </row>
    <row r="731" spans="7:7" x14ac:dyDescent="0.15">
      <c r="G731" s="23"/>
    </row>
    <row r="732" spans="7:7" x14ac:dyDescent="0.15">
      <c r="G732" s="23"/>
    </row>
    <row r="733" spans="7:7" x14ac:dyDescent="0.15">
      <c r="G733" s="23"/>
    </row>
    <row r="734" spans="7:7" x14ac:dyDescent="0.15">
      <c r="G734" s="23"/>
    </row>
    <row r="735" spans="7:7" x14ac:dyDescent="0.15">
      <c r="G735" s="23"/>
    </row>
    <row r="736" spans="7:7" x14ac:dyDescent="0.15">
      <c r="G736" s="23"/>
    </row>
    <row r="737" spans="7:7" x14ac:dyDescent="0.15">
      <c r="G737" s="23"/>
    </row>
    <row r="738" spans="7:7" x14ac:dyDescent="0.15">
      <c r="G738" s="23"/>
    </row>
    <row r="739" spans="7:7" x14ac:dyDescent="0.15">
      <c r="G739" s="23"/>
    </row>
    <row r="740" spans="7:7" x14ac:dyDescent="0.15">
      <c r="G740" s="23"/>
    </row>
    <row r="741" spans="7:7" x14ac:dyDescent="0.15">
      <c r="G741" s="23"/>
    </row>
    <row r="742" spans="7:7" x14ac:dyDescent="0.15">
      <c r="G742" s="23"/>
    </row>
    <row r="743" spans="7:7" x14ac:dyDescent="0.15">
      <c r="G743" s="23"/>
    </row>
    <row r="744" spans="7:7" x14ac:dyDescent="0.15">
      <c r="G744" s="23"/>
    </row>
    <row r="745" spans="7:7" x14ac:dyDescent="0.15">
      <c r="G745" s="23"/>
    </row>
    <row r="746" spans="7:7" x14ac:dyDescent="0.15">
      <c r="G746" s="23"/>
    </row>
    <row r="747" spans="7:7" x14ac:dyDescent="0.15">
      <c r="G747" s="23"/>
    </row>
    <row r="748" spans="7:7" x14ac:dyDescent="0.15">
      <c r="G748" s="23"/>
    </row>
    <row r="749" spans="7:7" x14ac:dyDescent="0.15">
      <c r="G749" s="23"/>
    </row>
    <row r="750" spans="7:7" x14ac:dyDescent="0.15">
      <c r="G750" s="23"/>
    </row>
    <row r="751" spans="7:7" x14ac:dyDescent="0.15">
      <c r="G751" s="23"/>
    </row>
    <row r="752" spans="7:7" x14ac:dyDescent="0.15">
      <c r="G752" s="23"/>
    </row>
    <row r="753" spans="7:7" x14ac:dyDescent="0.15">
      <c r="G753" s="23"/>
    </row>
    <row r="754" spans="7:7" x14ac:dyDescent="0.15">
      <c r="G754" s="23"/>
    </row>
    <row r="755" spans="7:7" x14ac:dyDescent="0.15">
      <c r="G755" s="23"/>
    </row>
    <row r="756" spans="7:7" x14ac:dyDescent="0.15">
      <c r="G756" s="23"/>
    </row>
    <row r="757" spans="7:7" x14ac:dyDescent="0.15">
      <c r="G757" s="23"/>
    </row>
    <row r="758" spans="7:7" x14ac:dyDescent="0.15">
      <c r="G758" s="23"/>
    </row>
    <row r="759" spans="7:7" x14ac:dyDescent="0.15">
      <c r="G759" s="23"/>
    </row>
    <row r="760" spans="7:7" x14ac:dyDescent="0.15">
      <c r="G760" s="23"/>
    </row>
    <row r="761" spans="7:7" x14ac:dyDescent="0.15">
      <c r="G761" s="23"/>
    </row>
    <row r="762" spans="7:7" x14ac:dyDescent="0.15">
      <c r="G762" s="23"/>
    </row>
    <row r="763" spans="7:7" x14ac:dyDescent="0.15">
      <c r="G763" s="23"/>
    </row>
    <row r="764" spans="7:7" x14ac:dyDescent="0.15">
      <c r="G764" s="23"/>
    </row>
    <row r="765" spans="7:7" x14ac:dyDescent="0.15">
      <c r="G765" s="23"/>
    </row>
    <row r="766" spans="7:7" x14ac:dyDescent="0.15">
      <c r="G766" s="23"/>
    </row>
    <row r="767" spans="7:7" x14ac:dyDescent="0.15">
      <c r="G767" s="23"/>
    </row>
    <row r="768" spans="7:7" x14ac:dyDescent="0.15">
      <c r="G768" s="23"/>
    </row>
    <row r="769" spans="7:7" x14ac:dyDescent="0.15">
      <c r="G769" s="23"/>
    </row>
    <row r="770" spans="7:7" x14ac:dyDescent="0.15">
      <c r="G770" s="23"/>
    </row>
    <row r="771" spans="7:7" x14ac:dyDescent="0.15">
      <c r="G771" s="23"/>
    </row>
    <row r="772" spans="7:7" x14ac:dyDescent="0.15">
      <c r="G772" s="23"/>
    </row>
    <row r="773" spans="7:7" x14ac:dyDescent="0.15">
      <c r="G773" s="23"/>
    </row>
    <row r="774" spans="7:7" x14ac:dyDescent="0.15">
      <c r="G774" s="23"/>
    </row>
    <row r="775" spans="7:7" x14ac:dyDescent="0.15">
      <c r="G775" s="23"/>
    </row>
    <row r="776" spans="7:7" x14ac:dyDescent="0.15">
      <c r="G776" s="23"/>
    </row>
    <row r="777" spans="7:7" x14ac:dyDescent="0.15">
      <c r="G777" s="23"/>
    </row>
    <row r="778" spans="7:7" x14ac:dyDescent="0.15">
      <c r="G778" s="23"/>
    </row>
    <row r="779" spans="7:7" x14ac:dyDescent="0.15">
      <c r="G779" s="23"/>
    </row>
    <row r="780" spans="7:7" x14ac:dyDescent="0.15">
      <c r="G780" s="23"/>
    </row>
    <row r="781" spans="7:7" x14ac:dyDescent="0.15">
      <c r="G781" s="23"/>
    </row>
    <row r="782" spans="7:7" x14ac:dyDescent="0.15">
      <c r="G782" s="23"/>
    </row>
    <row r="783" spans="7:7" x14ac:dyDescent="0.15">
      <c r="G783" s="23"/>
    </row>
    <row r="784" spans="7:7" x14ac:dyDescent="0.15">
      <c r="G784" s="23"/>
    </row>
    <row r="785" spans="7:7" x14ac:dyDescent="0.15">
      <c r="G785" s="23"/>
    </row>
    <row r="786" spans="7:7" x14ac:dyDescent="0.15">
      <c r="G786" s="23"/>
    </row>
    <row r="787" spans="7:7" x14ac:dyDescent="0.15">
      <c r="G787" s="23"/>
    </row>
    <row r="788" spans="7:7" x14ac:dyDescent="0.15">
      <c r="G788" s="23"/>
    </row>
    <row r="789" spans="7:7" x14ac:dyDescent="0.15">
      <c r="G789" s="23"/>
    </row>
    <row r="790" spans="7:7" x14ac:dyDescent="0.15">
      <c r="G790" s="23"/>
    </row>
    <row r="791" spans="7:7" x14ac:dyDescent="0.15">
      <c r="G791" s="23"/>
    </row>
    <row r="792" spans="7:7" x14ac:dyDescent="0.15">
      <c r="G792" s="23"/>
    </row>
    <row r="793" spans="7:7" x14ac:dyDescent="0.15">
      <c r="G793" s="23"/>
    </row>
    <row r="794" spans="7:7" x14ac:dyDescent="0.15">
      <c r="G794" s="23"/>
    </row>
    <row r="795" spans="7:7" x14ac:dyDescent="0.15">
      <c r="G795" s="23"/>
    </row>
    <row r="796" spans="7:7" x14ac:dyDescent="0.15">
      <c r="G796" s="23"/>
    </row>
    <row r="797" spans="7:7" x14ac:dyDescent="0.15">
      <c r="G797" s="23"/>
    </row>
    <row r="798" spans="7:7" x14ac:dyDescent="0.15">
      <c r="G798" s="23"/>
    </row>
    <row r="799" spans="7:7" x14ac:dyDescent="0.15">
      <c r="G799" s="23"/>
    </row>
    <row r="800" spans="7:7" x14ac:dyDescent="0.15">
      <c r="G800" s="23"/>
    </row>
    <row r="801" spans="7:7" x14ac:dyDescent="0.15">
      <c r="G801" s="23"/>
    </row>
    <row r="802" spans="7:7" x14ac:dyDescent="0.15">
      <c r="G802" s="23"/>
    </row>
    <row r="803" spans="7:7" x14ac:dyDescent="0.15">
      <c r="G803" s="23"/>
    </row>
    <row r="804" spans="7:7" x14ac:dyDescent="0.15">
      <c r="G804" s="23"/>
    </row>
    <row r="805" spans="7:7" x14ac:dyDescent="0.15">
      <c r="G805" s="23"/>
    </row>
    <row r="806" spans="7:7" x14ac:dyDescent="0.15">
      <c r="G806" s="23"/>
    </row>
    <row r="807" spans="7:7" x14ac:dyDescent="0.15">
      <c r="G807" s="23"/>
    </row>
    <row r="808" spans="7:7" x14ac:dyDescent="0.15">
      <c r="G808" s="23"/>
    </row>
    <row r="809" spans="7:7" x14ac:dyDescent="0.15">
      <c r="G809" s="23"/>
    </row>
    <row r="810" spans="7:7" x14ac:dyDescent="0.15">
      <c r="G810" s="23"/>
    </row>
    <row r="811" spans="7:7" x14ac:dyDescent="0.15">
      <c r="G811" s="23"/>
    </row>
    <row r="812" spans="7:7" x14ac:dyDescent="0.15">
      <c r="G812" s="23"/>
    </row>
    <row r="813" spans="7:7" x14ac:dyDescent="0.15">
      <c r="G813" s="23"/>
    </row>
    <row r="814" spans="7:7" x14ac:dyDescent="0.15">
      <c r="G814" s="23"/>
    </row>
    <row r="815" spans="7:7" x14ac:dyDescent="0.15">
      <c r="G815" s="23"/>
    </row>
    <row r="816" spans="7:7" x14ac:dyDescent="0.15">
      <c r="G816" s="23"/>
    </row>
    <row r="817" spans="7:7" x14ac:dyDescent="0.15">
      <c r="G817" s="23"/>
    </row>
    <row r="818" spans="7:7" x14ac:dyDescent="0.15">
      <c r="G818" s="23"/>
    </row>
    <row r="819" spans="7:7" x14ac:dyDescent="0.15">
      <c r="G819" s="23"/>
    </row>
    <row r="820" spans="7:7" x14ac:dyDescent="0.15">
      <c r="G820" s="23"/>
    </row>
    <row r="821" spans="7:7" x14ac:dyDescent="0.15">
      <c r="G821" s="23"/>
    </row>
    <row r="822" spans="7:7" x14ac:dyDescent="0.15">
      <c r="G822" s="23"/>
    </row>
    <row r="823" spans="7:7" x14ac:dyDescent="0.15">
      <c r="G823" s="23"/>
    </row>
    <row r="824" spans="7:7" x14ac:dyDescent="0.15">
      <c r="G824" s="23"/>
    </row>
    <row r="825" spans="7:7" x14ac:dyDescent="0.15">
      <c r="G825" s="23"/>
    </row>
    <row r="826" spans="7:7" x14ac:dyDescent="0.15">
      <c r="G826" s="23"/>
    </row>
    <row r="827" spans="7:7" x14ac:dyDescent="0.15">
      <c r="G827" s="23"/>
    </row>
    <row r="828" spans="7:7" x14ac:dyDescent="0.15">
      <c r="G828" s="23"/>
    </row>
    <row r="829" spans="7:7" x14ac:dyDescent="0.15">
      <c r="G829" s="23"/>
    </row>
    <row r="830" spans="7:7" x14ac:dyDescent="0.15">
      <c r="G830" s="23"/>
    </row>
    <row r="831" spans="7:7" x14ac:dyDescent="0.15">
      <c r="G831" s="23"/>
    </row>
    <row r="832" spans="7:7" x14ac:dyDescent="0.15">
      <c r="G832" s="23"/>
    </row>
    <row r="833" spans="7:7" x14ac:dyDescent="0.15">
      <c r="G833" s="23"/>
    </row>
    <row r="834" spans="7:7" x14ac:dyDescent="0.15">
      <c r="G834" s="23"/>
    </row>
    <row r="835" spans="7:7" x14ac:dyDescent="0.15">
      <c r="G835" s="23"/>
    </row>
    <row r="836" spans="7:7" x14ac:dyDescent="0.15">
      <c r="G836" s="23"/>
    </row>
    <row r="837" spans="7:7" x14ac:dyDescent="0.15">
      <c r="G837" s="23"/>
    </row>
    <row r="838" spans="7:7" x14ac:dyDescent="0.15">
      <c r="G838" s="23"/>
    </row>
    <row r="839" spans="7:7" x14ac:dyDescent="0.15">
      <c r="G839" s="23"/>
    </row>
    <row r="840" spans="7:7" x14ac:dyDescent="0.15">
      <c r="G840" s="23"/>
    </row>
    <row r="841" spans="7:7" x14ac:dyDescent="0.15">
      <c r="G841" s="23"/>
    </row>
    <row r="842" spans="7:7" x14ac:dyDescent="0.15">
      <c r="G842" s="23"/>
    </row>
    <row r="843" spans="7:7" x14ac:dyDescent="0.15">
      <c r="G843" s="23"/>
    </row>
    <row r="844" spans="7:7" x14ac:dyDescent="0.15">
      <c r="G844" s="23"/>
    </row>
    <row r="845" spans="7:7" x14ac:dyDescent="0.15">
      <c r="G845" s="23"/>
    </row>
    <row r="846" spans="7:7" x14ac:dyDescent="0.15">
      <c r="G846" s="23"/>
    </row>
    <row r="847" spans="7:7" x14ac:dyDescent="0.15">
      <c r="G847" s="23"/>
    </row>
    <row r="848" spans="7:7" x14ac:dyDescent="0.15">
      <c r="G848" s="23"/>
    </row>
    <row r="849" spans="7:7" x14ac:dyDescent="0.15">
      <c r="G849" s="23"/>
    </row>
    <row r="850" spans="7:7" x14ac:dyDescent="0.15">
      <c r="G850" s="23"/>
    </row>
    <row r="851" spans="7:7" x14ac:dyDescent="0.15">
      <c r="G851" s="23"/>
    </row>
    <row r="852" spans="7:7" x14ac:dyDescent="0.15">
      <c r="G852" s="23"/>
    </row>
    <row r="853" spans="7:7" x14ac:dyDescent="0.15">
      <c r="G853" s="23"/>
    </row>
    <row r="854" spans="7:7" x14ac:dyDescent="0.15">
      <c r="G854" s="23"/>
    </row>
    <row r="855" spans="7:7" x14ac:dyDescent="0.15">
      <c r="G855" s="23"/>
    </row>
    <row r="856" spans="7:7" x14ac:dyDescent="0.15">
      <c r="G856" s="23"/>
    </row>
    <row r="857" spans="7:7" x14ac:dyDescent="0.15">
      <c r="G857" s="23"/>
    </row>
    <row r="858" spans="7:7" x14ac:dyDescent="0.15">
      <c r="G858" s="23"/>
    </row>
    <row r="859" spans="7:7" x14ac:dyDescent="0.15">
      <c r="G859" s="23"/>
    </row>
    <row r="860" spans="7:7" x14ac:dyDescent="0.15">
      <c r="G860" s="23"/>
    </row>
    <row r="861" spans="7:7" x14ac:dyDescent="0.15">
      <c r="G861" s="23"/>
    </row>
    <row r="862" spans="7:7" x14ac:dyDescent="0.15">
      <c r="G862" s="23"/>
    </row>
    <row r="863" spans="7:7" x14ac:dyDescent="0.15">
      <c r="G863" s="23"/>
    </row>
    <row r="864" spans="7:7" x14ac:dyDescent="0.15">
      <c r="G864" s="23"/>
    </row>
    <row r="865" spans="7:7" x14ac:dyDescent="0.15">
      <c r="G865" s="23"/>
    </row>
    <row r="866" spans="7:7" x14ac:dyDescent="0.15">
      <c r="G866" s="23"/>
    </row>
    <row r="867" spans="7:7" x14ac:dyDescent="0.15">
      <c r="G867" s="23"/>
    </row>
    <row r="868" spans="7:7" x14ac:dyDescent="0.15">
      <c r="G868" s="23"/>
    </row>
    <row r="869" spans="7:7" x14ac:dyDescent="0.15">
      <c r="G869" s="23"/>
    </row>
    <row r="870" spans="7:7" x14ac:dyDescent="0.15">
      <c r="G870" s="23"/>
    </row>
    <row r="871" spans="7:7" x14ac:dyDescent="0.15">
      <c r="G871" s="23"/>
    </row>
    <row r="872" spans="7:7" x14ac:dyDescent="0.15">
      <c r="G872" s="23"/>
    </row>
    <row r="873" spans="7:7" x14ac:dyDescent="0.15">
      <c r="G873" s="23"/>
    </row>
    <row r="874" spans="7:7" x14ac:dyDescent="0.15">
      <c r="G874" s="23"/>
    </row>
    <row r="875" spans="7:7" x14ac:dyDescent="0.15">
      <c r="G875" s="23"/>
    </row>
    <row r="876" spans="7:7" x14ac:dyDescent="0.15">
      <c r="G876" s="23"/>
    </row>
    <row r="877" spans="7:7" x14ac:dyDescent="0.15">
      <c r="G877" s="23"/>
    </row>
    <row r="878" spans="7:7" x14ac:dyDescent="0.15">
      <c r="G878" s="23"/>
    </row>
    <row r="879" spans="7:7" x14ac:dyDescent="0.15">
      <c r="G879" s="23"/>
    </row>
    <row r="880" spans="7:7" x14ac:dyDescent="0.15">
      <c r="G880" s="23"/>
    </row>
    <row r="881" spans="7:7" x14ac:dyDescent="0.15">
      <c r="G881" s="23"/>
    </row>
    <row r="882" spans="7:7" x14ac:dyDescent="0.15">
      <c r="G882" s="23"/>
    </row>
    <row r="883" spans="7:7" x14ac:dyDescent="0.15">
      <c r="G883" s="23"/>
    </row>
    <row r="884" spans="7:7" x14ac:dyDescent="0.15">
      <c r="G884" s="23"/>
    </row>
    <row r="885" spans="7:7" x14ac:dyDescent="0.15">
      <c r="G885" s="23"/>
    </row>
    <row r="886" spans="7:7" x14ac:dyDescent="0.15">
      <c r="G886" s="23"/>
    </row>
    <row r="887" spans="7:7" x14ac:dyDescent="0.15">
      <c r="G887" s="23"/>
    </row>
    <row r="888" spans="7:7" x14ac:dyDescent="0.15">
      <c r="G888" s="23"/>
    </row>
    <row r="889" spans="7:7" x14ac:dyDescent="0.15">
      <c r="G889" s="23"/>
    </row>
    <row r="890" spans="7:7" x14ac:dyDescent="0.15">
      <c r="G890" s="23"/>
    </row>
    <row r="891" spans="7:7" x14ac:dyDescent="0.15">
      <c r="G891" s="23"/>
    </row>
    <row r="892" spans="7:7" x14ac:dyDescent="0.15">
      <c r="G892" s="23"/>
    </row>
    <row r="893" spans="7:7" x14ac:dyDescent="0.15">
      <c r="G893" s="23"/>
    </row>
    <row r="894" spans="7:7" x14ac:dyDescent="0.15">
      <c r="G894" s="23"/>
    </row>
    <row r="895" spans="7:7" x14ac:dyDescent="0.15">
      <c r="G895" s="23"/>
    </row>
    <row r="896" spans="7:7" x14ac:dyDescent="0.15">
      <c r="G896" s="23"/>
    </row>
    <row r="897" spans="7:7" x14ac:dyDescent="0.15">
      <c r="G897" s="23"/>
    </row>
    <row r="898" spans="7:7" x14ac:dyDescent="0.15">
      <c r="G898" s="23"/>
    </row>
    <row r="899" spans="7:7" x14ac:dyDescent="0.15">
      <c r="G899" s="23"/>
    </row>
    <row r="900" spans="7:7" x14ac:dyDescent="0.15">
      <c r="G900" s="23"/>
    </row>
    <row r="901" spans="7:7" x14ac:dyDescent="0.15">
      <c r="G901" s="23"/>
    </row>
    <row r="902" spans="7:7" x14ac:dyDescent="0.15">
      <c r="G902" s="23"/>
    </row>
    <row r="903" spans="7:7" x14ac:dyDescent="0.15">
      <c r="G903" s="23"/>
    </row>
    <row r="904" spans="7:7" x14ac:dyDescent="0.15">
      <c r="G904" s="23"/>
    </row>
    <row r="905" spans="7:7" x14ac:dyDescent="0.15">
      <c r="G905" s="23"/>
    </row>
    <row r="906" spans="7:7" x14ac:dyDescent="0.15">
      <c r="G906" s="23"/>
    </row>
    <row r="907" spans="7:7" x14ac:dyDescent="0.15">
      <c r="G907" s="23"/>
    </row>
    <row r="908" spans="7:7" x14ac:dyDescent="0.15">
      <c r="G908" s="23"/>
    </row>
    <row r="909" spans="7:7" x14ac:dyDescent="0.15">
      <c r="G909" s="23"/>
    </row>
    <row r="910" spans="7:7" x14ac:dyDescent="0.15">
      <c r="G910" s="23"/>
    </row>
    <row r="911" spans="7:7" x14ac:dyDescent="0.15">
      <c r="G911" s="23"/>
    </row>
    <row r="912" spans="7:7" x14ac:dyDescent="0.15">
      <c r="G912" s="23"/>
    </row>
    <row r="913" spans="7:7" x14ac:dyDescent="0.15">
      <c r="G913" s="23"/>
    </row>
    <row r="914" spans="7:7" x14ac:dyDescent="0.15">
      <c r="G914" s="23"/>
    </row>
    <row r="915" spans="7:7" x14ac:dyDescent="0.15">
      <c r="G915" s="23"/>
    </row>
    <row r="916" spans="7:7" x14ac:dyDescent="0.15">
      <c r="G916" s="23"/>
    </row>
    <row r="917" spans="7:7" x14ac:dyDescent="0.15">
      <c r="G917" s="23"/>
    </row>
    <row r="918" spans="7:7" x14ac:dyDescent="0.15">
      <c r="G918" s="23"/>
    </row>
    <row r="919" spans="7:7" x14ac:dyDescent="0.15">
      <c r="G919" s="23"/>
    </row>
    <row r="920" spans="7:7" x14ac:dyDescent="0.15">
      <c r="G920" s="23"/>
    </row>
    <row r="921" spans="7:7" x14ac:dyDescent="0.15">
      <c r="G921" s="23"/>
    </row>
    <row r="922" spans="7:7" x14ac:dyDescent="0.15">
      <c r="G922" s="23"/>
    </row>
    <row r="923" spans="7:7" x14ac:dyDescent="0.15">
      <c r="G923" s="23"/>
    </row>
    <row r="924" spans="7:7" x14ac:dyDescent="0.15">
      <c r="G924" s="23"/>
    </row>
    <row r="925" spans="7:7" x14ac:dyDescent="0.15">
      <c r="G925" s="23"/>
    </row>
    <row r="926" spans="7:7" x14ac:dyDescent="0.15">
      <c r="G926" s="23"/>
    </row>
    <row r="927" spans="7:7" x14ac:dyDescent="0.15">
      <c r="G927" s="23"/>
    </row>
    <row r="928" spans="7:7" x14ac:dyDescent="0.15">
      <c r="G928" s="23"/>
    </row>
    <row r="929" spans="7:7" x14ac:dyDescent="0.15">
      <c r="G929" s="23"/>
    </row>
    <row r="930" spans="7:7" x14ac:dyDescent="0.15">
      <c r="G930" s="23"/>
    </row>
    <row r="931" spans="7:7" x14ac:dyDescent="0.15">
      <c r="G931" s="23"/>
    </row>
    <row r="932" spans="7:7" x14ac:dyDescent="0.15">
      <c r="G932" s="23"/>
    </row>
    <row r="933" spans="7:7" x14ac:dyDescent="0.15">
      <c r="G933" s="23"/>
    </row>
    <row r="934" spans="7:7" x14ac:dyDescent="0.15">
      <c r="G934" s="23"/>
    </row>
    <row r="935" spans="7:7" x14ac:dyDescent="0.15">
      <c r="G935" s="23"/>
    </row>
    <row r="936" spans="7:7" x14ac:dyDescent="0.15">
      <c r="G936" s="23"/>
    </row>
    <row r="937" spans="7:7" x14ac:dyDescent="0.15">
      <c r="G937" s="23"/>
    </row>
    <row r="938" spans="7:7" x14ac:dyDescent="0.15">
      <c r="G938" s="23"/>
    </row>
    <row r="939" spans="7:7" x14ac:dyDescent="0.15">
      <c r="G939" s="23"/>
    </row>
    <row r="940" spans="7:7" x14ac:dyDescent="0.15">
      <c r="G940" s="23"/>
    </row>
    <row r="941" spans="7:7" x14ac:dyDescent="0.15">
      <c r="G941" s="23"/>
    </row>
    <row r="942" spans="7:7" x14ac:dyDescent="0.15">
      <c r="G942" s="23"/>
    </row>
    <row r="943" spans="7:7" x14ac:dyDescent="0.15">
      <c r="G943" s="23"/>
    </row>
    <row r="944" spans="7:7" x14ac:dyDescent="0.15">
      <c r="G944" s="23"/>
    </row>
    <row r="945" spans="7:7" x14ac:dyDescent="0.15">
      <c r="G945" s="23"/>
    </row>
    <row r="946" spans="7:7" x14ac:dyDescent="0.15">
      <c r="G946" s="23"/>
    </row>
    <row r="947" spans="7:7" x14ac:dyDescent="0.15">
      <c r="G947" s="23"/>
    </row>
    <row r="948" spans="7:7" x14ac:dyDescent="0.15">
      <c r="G948" s="23"/>
    </row>
    <row r="949" spans="7:7" x14ac:dyDescent="0.15">
      <c r="G949" s="23"/>
    </row>
    <row r="950" spans="7:7" x14ac:dyDescent="0.15">
      <c r="G950" s="23"/>
    </row>
    <row r="951" spans="7:7" x14ac:dyDescent="0.15">
      <c r="G951" s="23"/>
    </row>
    <row r="952" spans="7:7" x14ac:dyDescent="0.15">
      <c r="G952" s="23"/>
    </row>
    <row r="953" spans="7:7" x14ac:dyDescent="0.15">
      <c r="G953" s="23"/>
    </row>
    <row r="954" spans="7:7" x14ac:dyDescent="0.15">
      <c r="G954" s="23"/>
    </row>
    <row r="955" spans="7:7" x14ac:dyDescent="0.15">
      <c r="G955" s="23"/>
    </row>
    <row r="956" spans="7:7" x14ac:dyDescent="0.15">
      <c r="G956" s="23"/>
    </row>
    <row r="957" spans="7:7" x14ac:dyDescent="0.15">
      <c r="G957" s="23"/>
    </row>
    <row r="958" spans="7:7" x14ac:dyDescent="0.15">
      <c r="G958" s="23"/>
    </row>
    <row r="959" spans="7:7" x14ac:dyDescent="0.15">
      <c r="G959" s="23"/>
    </row>
    <row r="960" spans="7:7" x14ac:dyDescent="0.15">
      <c r="G960" s="23"/>
    </row>
    <row r="961" spans="7:7" x14ac:dyDescent="0.15">
      <c r="G961" s="23"/>
    </row>
    <row r="962" spans="7:7" x14ac:dyDescent="0.15">
      <c r="G962" s="23"/>
    </row>
    <row r="963" spans="7:7" x14ac:dyDescent="0.15">
      <c r="G963" s="23"/>
    </row>
    <row r="964" spans="7:7" x14ac:dyDescent="0.15">
      <c r="G964" s="23"/>
    </row>
    <row r="965" spans="7:7" x14ac:dyDescent="0.15">
      <c r="G965" s="23"/>
    </row>
    <row r="966" spans="7:7" x14ac:dyDescent="0.15">
      <c r="G966" s="23"/>
    </row>
    <row r="967" spans="7:7" x14ac:dyDescent="0.15">
      <c r="G967" s="23"/>
    </row>
    <row r="968" spans="7:7" x14ac:dyDescent="0.15">
      <c r="G968" s="23"/>
    </row>
    <row r="969" spans="7:7" x14ac:dyDescent="0.15">
      <c r="G969" s="23"/>
    </row>
    <row r="970" spans="7:7" x14ac:dyDescent="0.15">
      <c r="G970" s="23"/>
    </row>
    <row r="971" spans="7:7" x14ac:dyDescent="0.15">
      <c r="G971" s="23"/>
    </row>
    <row r="972" spans="7:7" x14ac:dyDescent="0.15">
      <c r="G972" s="23"/>
    </row>
    <row r="973" spans="7:7" x14ac:dyDescent="0.15">
      <c r="G973" s="23"/>
    </row>
    <row r="974" spans="7:7" x14ac:dyDescent="0.15">
      <c r="G974" s="23"/>
    </row>
    <row r="975" spans="7:7" x14ac:dyDescent="0.15">
      <c r="G975" s="23"/>
    </row>
    <row r="976" spans="7:7" x14ac:dyDescent="0.15">
      <c r="G976" s="23"/>
    </row>
    <row r="977" spans="7:7" x14ac:dyDescent="0.15">
      <c r="G977" s="23"/>
    </row>
    <row r="978" spans="7:7" x14ac:dyDescent="0.15">
      <c r="G978" s="23"/>
    </row>
    <row r="979" spans="7:7" x14ac:dyDescent="0.15">
      <c r="G979" s="23"/>
    </row>
    <row r="980" spans="7:7" x14ac:dyDescent="0.15">
      <c r="G980" s="23"/>
    </row>
    <row r="981" spans="7:7" x14ac:dyDescent="0.15">
      <c r="G981" s="23"/>
    </row>
    <row r="982" spans="7:7" x14ac:dyDescent="0.15">
      <c r="G982" s="23"/>
    </row>
    <row r="983" spans="7:7" x14ac:dyDescent="0.15">
      <c r="G983" s="23"/>
    </row>
    <row r="984" spans="7:7" x14ac:dyDescent="0.15">
      <c r="G984" s="23"/>
    </row>
    <row r="985" spans="7:7" x14ac:dyDescent="0.15">
      <c r="G985" s="23"/>
    </row>
    <row r="986" spans="7:7" x14ac:dyDescent="0.15">
      <c r="G986" s="23"/>
    </row>
    <row r="987" spans="7:7" x14ac:dyDescent="0.15">
      <c r="G987" s="23"/>
    </row>
    <row r="988" spans="7:7" x14ac:dyDescent="0.15">
      <c r="G988" s="23"/>
    </row>
    <row r="989" spans="7:7" x14ac:dyDescent="0.15">
      <c r="G989" s="23"/>
    </row>
    <row r="990" spans="7:7" x14ac:dyDescent="0.15">
      <c r="G990" s="23"/>
    </row>
    <row r="991" spans="7:7" x14ac:dyDescent="0.15">
      <c r="G991" s="23"/>
    </row>
    <row r="992" spans="7:7" x14ac:dyDescent="0.15">
      <c r="G992" s="23"/>
    </row>
    <row r="993" spans="7:7" x14ac:dyDescent="0.15">
      <c r="G993" s="23"/>
    </row>
    <row r="994" spans="7:7" x14ac:dyDescent="0.15">
      <c r="G994" s="23"/>
    </row>
    <row r="995" spans="7:7" x14ac:dyDescent="0.15">
      <c r="G995" s="23"/>
    </row>
    <row r="996" spans="7:7" x14ac:dyDescent="0.15">
      <c r="G996" s="23"/>
    </row>
    <row r="997" spans="7:7" x14ac:dyDescent="0.15">
      <c r="G997" s="23"/>
    </row>
    <row r="998" spans="7:7" x14ac:dyDescent="0.15">
      <c r="G998" s="23"/>
    </row>
    <row r="999" spans="7:7" x14ac:dyDescent="0.15">
      <c r="G999" s="23"/>
    </row>
    <row r="1000" spans="7:7" x14ac:dyDescent="0.15">
      <c r="G1000" s="23"/>
    </row>
    <row r="1001" spans="7:7" x14ac:dyDescent="0.15">
      <c r="G1001" s="23"/>
    </row>
    <row r="1002" spans="7:7" x14ac:dyDescent="0.15">
      <c r="G1002" s="23"/>
    </row>
    <row r="1003" spans="7:7" x14ac:dyDescent="0.15">
      <c r="G1003" s="23"/>
    </row>
    <row r="1004" spans="7:7" x14ac:dyDescent="0.15">
      <c r="G1004" s="23"/>
    </row>
    <row r="1005" spans="7:7" x14ac:dyDescent="0.15">
      <c r="G1005" s="23"/>
    </row>
    <row r="1006" spans="7:7" x14ac:dyDescent="0.15">
      <c r="G1006" s="23"/>
    </row>
    <row r="1007" spans="7:7" x14ac:dyDescent="0.15">
      <c r="G1007" s="23"/>
    </row>
    <row r="1008" spans="7:7" x14ac:dyDescent="0.15">
      <c r="G1008" s="23"/>
    </row>
    <row r="1009" spans="7:7" x14ac:dyDescent="0.15">
      <c r="G1009" s="23"/>
    </row>
    <row r="1010" spans="7:7" x14ac:dyDescent="0.15">
      <c r="G1010" s="23"/>
    </row>
    <row r="1011" spans="7:7" x14ac:dyDescent="0.15">
      <c r="G1011" s="23"/>
    </row>
    <row r="1012" spans="7:7" x14ac:dyDescent="0.15">
      <c r="G1012" s="23"/>
    </row>
    <row r="1013" spans="7:7" x14ac:dyDescent="0.15">
      <c r="G1013" s="23"/>
    </row>
    <row r="1014" spans="7:7" x14ac:dyDescent="0.15">
      <c r="G1014" s="23"/>
    </row>
    <row r="1015" spans="7:7" x14ac:dyDescent="0.15">
      <c r="G1015" s="23"/>
    </row>
    <row r="1016" spans="7:7" x14ac:dyDescent="0.15">
      <c r="G1016" s="23"/>
    </row>
    <row r="1017" spans="7:7" x14ac:dyDescent="0.15">
      <c r="G1017" s="23"/>
    </row>
    <row r="1018" spans="7:7" x14ac:dyDescent="0.15">
      <c r="G1018" s="23"/>
    </row>
    <row r="1019" spans="7:7" x14ac:dyDescent="0.15">
      <c r="G1019" s="23"/>
    </row>
    <row r="1020" spans="7:7" x14ac:dyDescent="0.15">
      <c r="G1020" s="23"/>
    </row>
    <row r="1021" spans="7:7" x14ac:dyDescent="0.15">
      <c r="G1021" s="23"/>
    </row>
    <row r="1022" spans="7:7" x14ac:dyDescent="0.15">
      <c r="G1022" s="23"/>
    </row>
    <row r="1023" spans="7:7" x14ac:dyDescent="0.15">
      <c r="G1023" s="23"/>
    </row>
    <row r="1024" spans="7:7" x14ac:dyDescent="0.15">
      <c r="G1024" s="23"/>
    </row>
    <row r="1025" spans="7:7" x14ac:dyDescent="0.15">
      <c r="G1025" s="23"/>
    </row>
    <row r="1026" spans="7:7" x14ac:dyDescent="0.15">
      <c r="G1026" s="23"/>
    </row>
    <row r="1027" spans="7:7" x14ac:dyDescent="0.15">
      <c r="G1027" s="23"/>
    </row>
    <row r="1028" spans="7:7" x14ac:dyDescent="0.15">
      <c r="G1028" s="23"/>
    </row>
    <row r="1029" spans="7:7" x14ac:dyDescent="0.15">
      <c r="G1029" s="23"/>
    </row>
    <row r="1030" spans="7:7" x14ac:dyDescent="0.15">
      <c r="G1030" s="23"/>
    </row>
    <row r="1031" spans="7:7" x14ac:dyDescent="0.15">
      <c r="G1031" s="23"/>
    </row>
    <row r="1032" spans="7:7" x14ac:dyDescent="0.15">
      <c r="G1032" s="23"/>
    </row>
  </sheetData>
  <autoFilter ref="A7:R112" xr:uid="{00000000-0009-0000-0000-00000C000000}">
    <filterColumn colId="3">
      <filters>
        <dateGroupItem year="2029" dateTimeGrouping="year"/>
        <dateGroupItem year="2028" dateTimeGrouping="year"/>
        <dateGroupItem year="2027" dateTimeGrouping="year"/>
        <dateGroupItem year="2026" dateTimeGrouping="year"/>
      </filters>
    </filterColumn>
    <filterColumn colId="6">
      <customFilters>
        <customFilter operator="notEqual" val=" "/>
      </customFilters>
    </filterColumn>
  </autoFilter>
  <pageMargins left="0.7" right="0.7" top="0.75" bottom="0.75" header="0" footer="0"/>
  <pageSetup paperSize="9" orientation="portrait"/>
  <ignoredErrors>
    <ignoredError sqref="G43" formula="1"/>
  </ignoredErrors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X1000"/>
  <sheetViews>
    <sheetView workbookViewId="0"/>
  </sheetViews>
  <sheetFormatPr baseColWidth="10" defaultColWidth="12.5" defaultRowHeight="15" customHeight="1" x14ac:dyDescent="0.15"/>
  <cols>
    <col min="1" max="1" width="15.33203125" customWidth="1"/>
    <col min="2" max="2" width="20" customWidth="1"/>
    <col min="3" max="3" width="19" customWidth="1"/>
    <col min="4" max="4" width="17" customWidth="1"/>
    <col min="5" max="9" width="14" customWidth="1"/>
    <col min="10" max="12" width="11.33203125" customWidth="1"/>
    <col min="13" max="50" width="8.5" customWidth="1"/>
  </cols>
  <sheetData>
    <row r="1" spans="1:50" ht="12.75" customHeight="1" x14ac:dyDescent="0.15">
      <c r="A1" s="42" t="s">
        <v>448</v>
      </c>
    </row>
    <row r="2" spans="1:50" ht="12.75" customHeight="1" x14ac:dyDescent="0.15">
      <c r="A2" s="42" t="s">
        <v>449</v>
      </c>
    </row>
    <row r="3" spans="1:50" ht="12.75" customHeight="1" x14ac:dyDescent="0.15"/>
    <row r="4" spans="1:50" ht="12.75" customHeight="1" x14ac:dyDescent="0.15">
      <c r="A4" s="42" t="s">
        <v>14</v>
      </c>
    </row>
    <row r="5" spans="1:50" ht="12.75" customHeight="1" x14ac:dyDescent="0.2">
      <c r="C5" s="91">
        <v>44866</v>
      </c>
      <c r="D5" s="91">
        <v>44896</v>
      </c>
      <c r="E5" s="91">
        <v>44927</v>
      </c>
      <c r="F5" s="91">
        <v>44958</v>
      </c>
      <c r="G5" s="91">
        <v>44986</v>
      </c>
      <c r="H5" s="91">
        <v>45017</v>
      </c>
      <c r="I5" s="91">
        <v>45047</v>
      </c>
      <c r="J5" s="91">
        <v>45078</v>
      </c>
      <c r="K5" s="91">
        <v>45108</v>
      </c>
      <c r="L5" s="91">
        <v>45139</v>
      </c>
      <c r="M5" s="91">
        <v>45170</v>
      </c>
      <c r="N5" s="91">
        <v>45200</v>
      </c>
      <c r="O5" s="91">
        <v>45231</v>
      </c>
      <c r="P5" s="91">
        <v>45261</v>
      </c>
      <c r="Q5" s="91">
        <v>45292</v>
      </c>
      <c r="R5" s="91">
        <v>45323</v>
      </c>
      <c r="S5" s="91">
        <v>45352</v>
      </c>
      <c r="T5" s="91">
        <v>45383</v>
      </c>
      <c r="U5" s="91">
        <v>45413</v>
      </c>
      <c r="V5" s="91">
        <v>45444</v>
      </c>
      <c r="W5" s="91">
        <v>45474</v>
      </c>
      <c r="X5" s="91">
        <v>45505</v>
      </c>
      <c r="Y5" s="91">
        <v>45536</v>
      </c>
      <c r="Z5" s="91">
        <v>45566</v>
      </c>
      <c r="AA5" s="91">
        <v>45597</v>
      </c>
      <c r="AB5" s="91">
        <v>45627</v>
      </c>
      <c r="AC5" s="91">
        <v>45658</v>
      </c>
      <c r="AD5" s="91">
        <v>45689</v>
      </c>
      <c r="AE5" s="91">
        <v>45717</v>
      </c>
      <c r="AF5" s="91">
        <v>45748</v>
      </c>
      <c r="AG5" s="91">
        <v>45778</v>
      </c>
      <c r="AH5" s="91">
        <v>45809</v>
      </c>
      <c r="AI5" s="91">
        <v>45839</v>
      </c>
      <c r="AJ5" s="91">
        <v>45870</v>
      </c>
      <c r="AK5" s="91">
        <v>45901</v>
      </c>
      <c r="AL5" s="91">
        <v>45931</v>
      </c>
      <c r="AM5" s="91">
        <v>45962</v>
      </c>
      <c r="AN5" s="91">
        <v>45992</v>
      </c>
      <c r="AO5" s="91">
        <v>46023</v>
      </c>
      <c r="AP5" s="91">
        <v>46054</v>
      </c>
      <c r="AQ5" s="91">
        <v>46082</v>
      </c>
      <c r="AR5" s="91">
        <v>46113</v>
      </c>
      <c r="AS5" s="91">
        <v>46143</v>
      </c>
      <c r="AT5" s="91">
        <v>46174</v>
      </c>
      <c r="AU5" s="91">
        <v>46204</v>
      </c>
      <c r="AV5" s="91">
        <v>46235</v>
      </c>
      <c r="AW5" s="91">
        <v>46266</v>
      </c>
      <c r="AX5" s="91">
        <v>46296</v>
      </c>
    </row>
    <row r="6" spans="1:50" ht="12.75" customHeight="1" x14ac:dyDescent="0.15">
      <c r="A6" s="159" t="s">
        <v>450</v>
      </c>
      <c r="B6" s="159" t="s">
        <v>451</v>
      </c>
      <c r="C6" s="41">
        <v>-4324287.71</v>
      </c>
      <c r="D6" s="160">
        <v>-4400434.97</v>
      </c>
      <c r="E6" s="41">
        <v>-4523208.37</v>
      </c>
      <c r="F6" s="41">
        <v>-4642451.26</v>
      </c>
      <c r="G6" s="41">
        <v>-4763533.7</v>
      </c>
    </row>
    <row r="7" spans="1:50" ht="12.75" customHeight="1" x14ac:dyDescent="0.15">
      <c r="A7" s="159" t="s">
        <v>452</v>
      </c>
      <c r="B7" s="159" t="s">
        <v>453</v>
      </c>
      <c r="C7" s="41">
        <v>2507.46</v>
      </c>
      <c r="D7" s="160">
        <v>2226.9899999999998</v>
      </c>
      <c r="E7" s="41">
        <v>1255.8499999999999</v>
      </c>
      <c r="F7" s="41">
        <v>6170.28</v>
      </c>
      <c r="G7" s="41">
        <v>6382.91</v>
      </c>
    </row>
    <row r="8" spans="1:50" ht="12.75" customHeight="1" x14ac:dyDescent="0.15">
      <c r="A8" s="159" t="s">
        <v>454</v>
      </c>
      <c r="B8" s="159" t="s">
        <v>455</v>
      </c>
      <c r="C8" s="41">
        <v>4777491.6399999997</v>
      </c>
      <c r="D8" s="160">
        <v>4883656.58</v>
      </c>
      <c r="E8" s="41">
        <v>5028556.5999999996</v>
      </c>
      <c r="F8" s="41">
        <v>5121383.8899999997</v>
      </c>
      <c r="G8" s="41">
        <v>5238939</v>
      </c>
    </row>
    <row r="9" spans="1:50" ht="12.75" customHeight="1" x14ac:dyDescent="0.15">
      <c r="A9" s="159" t="s">
        <v>456</v>
      </c>
      <c r="B9" s="159" t="s">
        <v>457</v>
      </c>
      <c r="C9" s="41">
        <v>97166.71</v>
      </c>
      <c r="D9" s="160">
        <v>100461.81</v>
      </c>
      <c r="E9" s="41">
        <v>103699.07</v>
      </c>
      <c r="F9" s="41">
        <v>105301.7</v>
      </c>
      <c r="G9" s="41">
        <v>109242.13</v>
      </c>
    </row>
    <row r="10" spans="1:50" ht="12.75" customHeight="1" x14ac:dyDescent="0.15">
      <c r="A10" s="159" t="s">
        <v>458</v>
      </c>
      <c r="B10" s="159" t="s">
        <v>459</v>
      </c>
      <c r="C10" s="41">
        <v>1012.29</v>
      </c>
      <c r="D10" s="160">
        <v>1028.3599999999999</v>
      </c>
      <c r="E10" s="41">
        <v>1043.24</v>
      </c>
      <c r="F10" s="41">
        <v>1069.28</v>
      </c>
      <c r="G10" s="41">
        <v>1085.98</v>
      </c>
    </row>
    <row r="11" spans="1:50" ht="12.75" customHeight="1" x14ac:dyDescent="0.15">
      <c r="A11" s="159" t="s">
        <v>460</v>
      </c>
      <c r="B11" s="159" t="s">
        <v>461</v>
      </c>
      <c r="C11" s="41">
        <v>-2108.8200000000002</v>
      </c>
      <c r="D11" s="160">
        <v>-2108.8200000000002</v>
      </c>
      <c r="E11" s="41">
        <v>-2108.8200000000002</v>
      </c>
      <c r="F11" s="41">
        <v>-2108.8200000000002</v>
      </c>
      <c r="G11" s="41">
        <v>-2108.8200000000002</v>
      </c>
    </row>
    <row r="12" spans="1:50" ht="12.75" customHeight="1" x14ac:dyDescent="0.15">
      <c r="C12" s="82">
        <f t="shared" ref="C12:AX12" si="0">SUM(C6:C11)</f>
        <v>551781.56999999972</v>
      </c>
      <c r="D12" s="82">
        <f t="shared" si="0"/>
        <v>584829.95000000065</v>
      </c>
      <c r="E12" s="82">
        <f t="shared" si="0"/>
        <v>609237.56999999925</v>
      </c>
      <c r="F12" s="82">
        <f t="shared" si="0"/>
        <v>589365.07000000018</v>
      </c>
      <c r="G12" s="82">
        <f t="shared" si="0"/>
        <v>590007.5</v>
      </c>
      <c r="H12" s="82">
        <f t="shared" si="0"/>
        <v>0</v>
      </c>
      <c r="I12" s="82">
        <f t="shared" si="0"/>
        <v>0</v>
      </c>
      <c r="J12" s="82">
        <f t="shared" si="0"/>
        <v>0</v>
      </c>
      <c r="K12" s="82">
        <f t="shared" si="0"/>
        <v>0</v>
      </c>
      <c r="L12" s="82">
        <f t="shared" si="0"/>
        <v>0</v>
      </c>
      <c r="M12" s="82">
        <f t="shared" si="0"/>
        <v>0</v>
      </c>
      <c r="N12" s="82">
        <f t="shared" si="0"/>
        <v>0</v>
      </c>
      <c r="O12" s="82">
        <f t="shared" si="0"/>
        <v>0</v>
      </c>
      <c r="P12" s="82">
        <f t="shared" si="0"/>
        <v>0</v>
      </c>
      <c r="Q12" s="82">
        <f t="shared" si="0"/>
        <v>0</v>
      </c>
      <c r="R12" s="82">
        <f t="shared" si="0"/>
        <v>0</v>
      </c>
      <c r="S12" s="82">
        <f t="shared" si="0"/>
        <v>0</v>
      </c>
      <c r="T12" s="82">
        <f t="shared" si="0"/>
        <v>0</v>
      </c>
      <c r="U12" s="82">
        <f t="shared" si="0"/>
        <v>0</v>
      </c>
      <c r="V12" s="82">
        <f t="shared" si="0"/>
        <v>0</v>
      </c>
      <c r="W12" s="82">
        <f t="shared" si="0"/>
        <v>0</v>
      </c>
      <c r="X12" s="82">
        <f t="shared" si="0"/>
        <v>0</v>
      </c>
      <c r="Y12" s="82">
        <f t="shared" si="0"/>
        <v>0</v>
      </c>
      <c r="Z12" s="82">
        <f t="shared" si="0"/>
        <v>0</v>
      </c>
      <c r="AA12" s="82">
        <f t="shared" si="0"/>
        <v>0</v>
      </c>
      <c r="AB12" s="82">
        <f t="shared" si="0"/>
        <v>0</v>
      </c>
      <c r="AC12" s="82">
        <f t="shared" si="0"/>
        <v>0</v>
      </c>
      <c r="AD12" s="82">
        <f t="shared" si="0"/>
        <v>0</v>
      </c>
      <c r="AE12" s="82">
        <f t="shared" si="0"/>
        <v>0</v>
      </c>
      <c r="AF12" s="82">
        <f t="shared" si="0"/>
        <v>0</v>
      </c>
      <c r="AG12" s="82">
        <f t="shared" si="0"/>
        <v>0</v>
      </c>
      <c r="AH12" s="82">
        <f t="shared" si="0"/>
        <v>0</v>
      </c>
      <c r="AI12" s="82">
        <f t="shared" si="0"/>
        <v>0</v>
      </c>
      <c r="AJ12" s="82">
        <f t="shared" si="0"/>
        <v>0</v>
      </c>
      <c r="AK12" s="82">
        <f t="shared" si="0"/>
        <v>0</v>
      </c>
      <c r="AL12" s="82">
        <f t="shared" si="0"/>
        <v>0</v>
      </c>
      <c r="AM12" s="82">
        <f t="shared" si="0"/>
        <v>0</v>
      </c>
      <c r="AN12" s="82">
        <f t="shared" si="0"/>
        <v>0</v>
      </c>
      <c r="AO12" s="82">
        <f t="shared" si="0"/>
        <v>0</v>
      </c>
      <c r="AP12" s="82">
        <f t="shared" si="0"/>
        <v>0</v>
      </c>
      <c r="AQ12" s="82">
        <f t="shared" si="0"/>
        <v>0</v>
      </c>
      <c r="AR12" s="82">
        <f t="shared" si="0"/>
        <v>0</v>
      </c>
      <c r="AS12" s="82">
        <f t="shared" si="0"/>
        <v>0</v>
      </c>
      <c r="AT12" s="82">
        <f t="shared" si="0"/>
        <v>0</v>
      </c>
      <c r="AU12" s="82">
        <f t="shared" si="0"/>
        <v>0</v>
      </c>
      <c r="AV12" s="82">
        <f t="shared" si="0"/>
        <v>0</v>
      </c>
      <c r="AW12" s="82">
        <f t="shared" si="0"/>
        <v>0</v>
      </c>
      <c r="AX12" s="82">
        <f t="shared" si="0"/>
        <v>0</v>
      </c>
    </row>
    <row r="13" spans="1:50" ht="12.75" customHeight="1" x14ac:dyDescent="0.15"/>
    <row r="14" spans="1:50" ht="12.75" customHeight="1" x14ac:dyDescent="0.15">
      <c r="A14" s="161" t="s">
        <v>462</v>
      </c>
      <c r="B14" s="162" t="s">
        <v>463</v>
      </c>
      <c r="C14" s="162" t="s">
        <v>464</v>
      </c>
      <c r="D14" s="162" t="s">
        <v>465</v>
      </c>
      <c r="E14" s="162" t="s">
        <v>466</v>
      </c>
      <c r="F14" s="162" t="s">
        <v>467</v>
      </c>
      <c r="G14" s="162" t="s">
        <v>468</v>
      </c>
      <c r="H14" s="162" t="s">
        <v>469</v>
      </c>
      <c r="I14" s="162" t="s">
        <v>470</v>
      </c>
      <c r="J14" s="162" t="s">
        <v>471</v>
      </c>
      <c r="K14" s="162" t="s">
        <v>472</v>
      </c>
      <c r="L14" s="163" t="s">
        <v>473</v>
      </c>
    </row>
    <row r="15" spans="1:50" ht="12.75" customHeight="1" x14ac:dyDescent="0.15">
      <c r="A15" s="164">
        <v>257782.96</v>
      </c>
      <c r="B15" s="165">
        <v>153844.14999999997</v>
      </c>
      <c r="C15" s="165">
        <v>205059.20000000001</v>
      </c>
      <c r="D15" s="165">
        <v>243339.99</v>
      </c>
      <c r="E15" s="165">
        <v>333647.33999999997</v>
      </c>
      <c r="F15" s="165">
        <v>220809.5</v>
      </c>
      <c r="G15" s="165">
        <v>274886.26</v>
      </c>
      <c r="H15" s="165">
        <v>229579.40999999997</v>
      </c>
      <c r="I15" s="165">
        <v>227067.13999999998</v>
      </c>
      <c r="J15" s="165">
        <v>306591.48000000004</v>
      </c>
      <c r="K15" s="165">
        <v>320928.92999999993</v>
      </c>
      <c r="L15" s="166">
        <v>324129.67000000004</v>
      </c>
    </row>
    <row r="16" spans="1:50" ht="12.75" customHeight="1" x14ac:dyDescent="0.15">
      <c r="A16" s="167">
        <v>198218.33999999994</v>
      </c>
      <c r="B16" s="168">
        <v>133201.28</v>
      </c>
      <c r="C16" s="168">
        <v>252439.75999999998</v>
      </c>
      <c r="D16" s="168">
        <v>291700.22999999992</v>
      </c>
      <c r="E16" s="168">
        <v>269701.28000000003</v>
      </c>
      <c r="F16" s="168"/>
      <c r="G16" s="168"/>
      <c r="H16" s="168"/>
      <c r="I16" s="168"/>
      <c r="J16" s="168"/>
      <c r="K16" s="168"/>
      <c r="L16" s="169"/>
    </row>
    <row r="17" spans="1:14" ht="12.75" customHeight="1" x14ac:dyDescent="0.15"/>
    <row r="18" spans="1:14" ht="12.75" customHeight="1" x14ac:dyDescent="0.15">
      <c r="A18" s="170"/>
      <c r="B18" s="171"/>
      <c r="C18" s="172" t="s">
        <v>462</v>
      </c>
      <c r="D18" s="172" t="s">
        <v>463</v>
      </c>
      <c r="E18" s="172" t="s">
        <v>464</v>
      </c>
      <c r="F18" s="172" t="s">
        <v>465</v>
      </c>
      <c r="G18" s="172" t="s">
        <v>466</v>
      </c>
      <c r="H18" s="172" t="s">
        <v>467</v>
      </c>
      <c r="I18" s="172" t="s">
        <v>468</v>
      </c>
      <c r="J18" s="172" t="s">
        <v>469</v>
      </c>
      <c r="K18" s="172" t="s">
        <v>470</v>
      </c>
      <c r="L18" s="172" t="s">
        <v>471</v>
      </c>
      <c r="M18" s="172" t="s">
        <v>472</v>
      </c>
      <c r="N18" s="173" t="s">
        <v>473</v>
      </c>
    </row>
    <row r="19" spans="1:14" ht="12.75" customHeight="1" x14ac:dyDescent="0.15">
      <c r="A19" s="174" t="s">
        <v>15</v>
      </c>
      <c r="B19" s="175"/>
      <c r="C19" s="176">
        <v>470512.62</v>
      </c>
      <c r="D19" s="176">
        <v>387705.94</v>
      </c>
      <c r="E19" s="176">
        <v>411116.12</v>
      </c>
      <c r="F19" s="176">
        <v>461747.35</v>
      </c>
      <c r="G19" s="176">
        <v>384356.14</v>
      </c>
      <c r="H19" s="175"/>
      <c r="I19" s="175"/>
      <c r="J19" s="175"/>
      <c r="K19" s="175"/>
      <c r="L19" s="175"/>
      <c r="M19" s="175"/>
      <c r="N19" s="177"/>
    </row>
    <row r="20" spans="1:14" ht="12.75" customHeight="1" x14ac:dyDescent="0.15">
      <c r="A20" s="174" t="s">
        <v>29</v>
      </c>
      <c r="B20" s="175"/>
      <c r="C20" s="178">
        <f>SUM(B15:L15)+A16</f>
        <v>3038101.4099999992</v>
      </c>
      <c r="D20" s="178">
        <f>SUM(C15:L15)+SUM(A16:B16)</f>
        <v>3017458.54</v>
      </c>
      <c r="E20" s="178">
        <f>SUM(D15:L15)+SUM(A16:C16)</f>
        <v>3064839.0999999996</v>
      </c>
      <c r="F20" s="178">
        <f>SUM(E15:L15)+SUM(A16:D16)</f>
        <v>3113199.34</v>
      </c>
      <c r="G20" s="178">
        <f>SUM(F15:L15)+SUM(A16:E16)</f>
        <v>3049253.2800000003</v>
      </c>
      <c r="H20" s="175"/>
      <c r="I20" s="175"/>
      <c r="J20" s="175"/>
      <c r="K20" s="175"/>
      <c r="L20" s="175"/>
      <c r="M20" s="175"/>
      <c r="N20" s="177"/>
    </row>
    <row r="21" spans="1:14" ht="12.75" customHeight="1" x14ac:dyDescent="0.15">
      <c r="A21" s="179"/>
      <c r="B21" s="175"/>
      <c r="C21" s="175"/>
      <c r="D21" s="175"/>
      <c r="E21" s="175"/>
      <c r="F21" s="175"/>
      <c r="G21" s="175"/>
      <c r="H21" s="175"/>
      <c r="I21" s="175"/>
      <c r="J21" s="175"/>
      <c r="K21" s="175"/>
      <c r="L21" s="175"/>
      <c r="M21" s="175"/>
      <c r="N21" s="177"/>
    </row>
    <row r="22" spans="1:14" ht="12.75" customHeight="1" x14ac:dyDescent="0.15">
      <c r="A22" s="180" t="s">
        <v>474</v>
      </c>
      <c r="B22" s="181"/>
      <c r="C22" s="182">
        <f t="shared" ref="C22:G22" si="1">C19/C20*365</f>
        <v>56.527772817168753</v>
      </c>
      <c r="D22" s="182">
        <f t="shared" si="1"/>
        <v>46.897966028060154</v>
      </c>
      <c r="E22" s="182">
        <f t="shared" si="1"/>
        <v>48.960933642487142</v>
      </c>
      <c r="F22" s="182">
        <f t="shared" si="1"/>
        <v>54.136521418509616</v>
      </c>
      <c r="G22" s="182">
        <f t="shared" si="1"/>
        <v>46.007982354289702</v>
      </c>
      <c r="H22" s="181"/>
      <c r="I22" s="181"/>
      <c r="J22" s="181"/>
      <c r="K22" s="181"/>
      <c r="L22" s="181"/>
      <c r="M22" s="181"/>
      <c r="N22" s="183"/>
    </row>
    <row r="23" spans="1:14" ht="12.75" customHeight="1" x14ac:dyDescent="0.15"/>
    <row r="24" spans="1:14" ht="12.75" customHeight="1" x14ac:dyDescent="0.15">
      <c r="A24" s="184"/>
      <c r="B24" s="185"/>
      <c r="C24" s="186" t="s">
        <v>462</v>
      </c>
      <c r="D24" s="186" t="s">
        <v>463</v>
      </c>
      <c r="E24" s="186" t="s">
        <v>464</v>
      </c>
      <c r="F24" s="186" t="s">
        <v>465</v>
      </c>
      <c r="G24" s="186" t="s">
        <v>466</v>
      </c>
      <c r="H24" s="186" t="s">
        <v>467</v>
      </c>
      <c r="I24" s="186" t="s">
        <v>468</v>
      </c>
      <c r="J24" s="186" t="s">
        <v>469</v>
      </c>
      <c r="K24" s="186" t="s">
        <v>470</v>
      </c>
      <c r="L24" s="186" t="s">
        <v>471</v>
      </c>
      <c r="M24" s="186" t="s">
        <v>472</v>
      </c>
      <c r="N24" s="187" t="s">
        <v>473</v>
      </c>
    </row>
    <row r="25" spans="1:14" ht="12.75" customHeight="1" x14ac:dyDescent="0.15">
      <c r="A25" s="188" t="s">
        <v>16</v>
      </c>
      <c r="B25" s="189"/>
      <c r="C25" s="190">
        <v>124813.69</v>
      </c>
      <c r="D25" s="190">
        <v>80103.14</v>
      </c>
      <c r="E25" s="190">
        <v>78562.11</v>
      </c>
      <c r="F25" s="109">
        <v>77021.070000000007</v>
      </c>
      <c r="G25" s="109">
        <v>134658.74</v>
      </c>
      <c r="H25" s="109"/>
      <c r="I25" s="109"/>
      <c r="J25" s="109"/>
      <c r="K25" s="109"/>
      <c r="L25" s="109"/>
      <c r="M25" s="109"/>
      <c r="N25" s="191"/>
    </row>
    <row r="26" spans="1:14" ht="12.75" customHeight="1" x14ac:dyDescent="0.15">
      <c r="A26" s="188"/>
      <c r="B26" s="189"/>
      <c r="C26" s="190"/>
      <c r="D26" s="190"/>
      <c r="E26" s="190"/>
      <c r="F26" s="109"/>
      <c r="G26" s="109"/>
      <c r="H26" s="109"/>
      <c r="I26" s="109"/>
      <c r="J26" s="109"/>
      <c r="K26" s="109"/>
      <c r="L26" s="109"/>
      <c r="M26" s="109"/>
      <c r="N26" s="191"/>
    </row>
    <row r="27" spans="1:14" ht="12.75" customHeight="1" x14ac:dyDescent="0.15">
      <c r="A27" s="188" t="s">
        <v>475</v>
      </c>
      <c r="B27" s="189"/>
      <c r="C27" s="190"/>
      <c r="D27" s="190"/>
      <c r="E27" s="190"/>
      <c r="F27" s="109"/>
      <c r="G27" s="109"/>
      <c r="H27" s="109"/>
      <c r="I27" s="109"/>
      <c r="J27" s="109"/>
      <c r="K27" s="109"/>
      <c r="L27" s="109"/>
      <c r="M27" s="109"/>
      <c r="N27" s="191"/>
    </row>
    <row r="28" spans="1:14" ht="12.75" customHeight="1" x14ac:dyDescent="0.15">
      <c r="A28" s="188" t="s">
        <v>476</v>
      </c>
      <c r="B28" s="189"/>
      <c r="C28" s="190">
        <v>119816.84</v>
      </c>
      <c r="D28" s="190">
        <v>76647.33</v>
      </c>
      <c r="E28" s="190">
        <v>76647.33</v>
      </c>
      <c r="F28" s="190">
        <v>76647.33</v>
      </c>
      <c r="G28" s="190">
        <v>76647.33</v>
      </c>
      <c r="H28" s="109"/>
      <c r="I28" s="109"/>
      <c r="J28" s="109"/>
      <c r="K28" s="109"/>
      <c r="L28" s="109"/>
      <c r="M28" s="109"/>
      <c r="N28" s="191"/>
    </row>
    <row r="29" spans="1:14" ht="12.75" customHeight="1" x14ac:dyDescent="0.15">
      <c r="A29" s="188" t="s">
        <v>477</v>
      </c>
      <c r="B29" s="189"/>
      <c r="C29" s="109">
        <v>4996.8500000000004</v>
      </c>
      <c r="D29" s="109">
        <f t="shared" ref="D29:G29" si="2">D25-D28</f>
        <v>3455.8099999999977</v>
      </c>
      <c r="E29" s="109">
        <f t="shared" si="2"/>
        <v>1914.7799999999988</v>
      </c>
      <c r="F29" s="109">
        <f t="shared" si="2"/>
        <v>373.74000000000524</v>
      </c>
      <c r="G29" s="109">
        <f t="shared" si="2"/>
        <v>58011.409999999989</v>
      </c>
      <c r="H29" s="109"/>
      <c r="I29" s="109"/>
      <c r="J29" s="109"/>
      <c r="K29" s="109"/>
      <c r="L29" s="109"/>
      <c r="M29" s="109"/>
      <c r="N29" s="191"/>
    </row>
    <row r="30" spans="1:14" ht="12.75" customHeight="1" x14ac:dyDescent="0.15"/>
    <row r="31" spans="1:14" ht="12.75" customHeight="1" x14ac:dyDescent="0.15"/>
    <row r="32" spans="1:14" ht="12.75" customHeight="1" x14ac:dyDescent="0.15"/>
    <row r="33" spans="1:14" ht="12.75" customHeight="1" x14ac:dyDescent="0.15"/>
    <row r="34" spans="1:14" ht="12.75" customHeight="1" x14ac:dyDescent="0.15">
      <c r="A34" s="192"/>
      <c r="B34" s="193"/>
      <c r="C34" s="194" t="s">
        <v>462</v>
      </c>
      <c r="D34" s="194" t="s">
        <v>463</v>
      </c>
      <c r="E34" s="194" t="s">
        <v>464</v>
      </c>
      <c r="F34" s="194" t="s">
        <v>465</v>
      </c>
      <c r="G34" s="194" t="s">
        <v>466</v>
      </c>
      <c r="H34" s="194" t="s">
        <v>467</v>
      </c>
      <c r="I34" s="194" t="s">
        <v>468</v>
      </c>
      <c r="J34" s="194" t="s">
        <v>469</v>
      </c>
      <c r="K34" s="194" t="s">
        <v>470</v>
      </c>
      <c r="L34" s="194" t="s">
        <v>471</v>
      </c>
      <c r="M34" s="194" t="s">
        <v>472</v>
      </c>
      <c r="N34" s="195" t="s">
        <v>473</v>
      </c>
    </row>
    <row r="35" spans="1:14" ht="12.75" customHeight="1" x14ac:dyDescent="0.15">
      <c r="A35" s="196" t="s">
        <v>478</v>
      </c>
      <c r="B35" s="197"/>
      <c r="C35" s="198">
        <v>219338.71</v>
      </c>
      <c r="D35" s="198">
        <f t="shared" ref="D35:G35" si="3">C38</f>
        <v>224852.81</v>
      </c>
      <c r="E35" s="198">
        <f t="shared" si="3"/>
        <v>225866.91</v>
      </c>
      <c r="F35" s="198">
        <f t="shared" si="3"/>
        <v>-263292.28000000003</v>
      </c>
      <c r="G35" s="198">
        <f t="shared" si="3"/>
        <v>-262278.18</v>
      </c>
      <c r="H35" s="199"/>
      <c r="I35" s="199"/>
      <c r="J35" s="199"/>
      <c r="K35" s="199"/>
      <c r="L35" s="199"/>
      <c r="M35" s="199"/>
      <c r="N35" s="200"/>
    </row>
    <row r="36" spans="1:14" ht="12.75" customHeight="1" x14ac:dyDescent="0.15">
      <c r="A36" s="196" t="s">
        <v>479</v>
      </c>
      <c r="B36" s="197"/>
      <c r="C36" s="201">
        <f>2000+2500+1014.1</f>
        <v>5514.1</v>
      </c>
      <c r="D36" s="201">
        <f>1014.1</f>
        <v>1014.1</v>
      </c>
      <c r="E36" s="201">
        <f>350000+2355.14+1317.57</f>
        <v>353672.71</v>
      </c>
      <c r="F36" s="199">
        <v>1014.1</v>
      </c>
      <c r="G36" s="199">
        <v>1014.1</v>
      </c>
      <c r="H36" s="199"/>
      <c r="I36" s="199"/>
      <c r="J36" s="199"/>
      <c r="K36" s="199"/>
      <c r="L36" s="199"/>
      <c r="M36" s="199"/>
      <c r="N36" s="200"/>
    </row>
    <row r="37" spans="1:14" ht="12.75" customHeight="1" x14ac:dyDescent="0.15">
      <c r="A37" s="196" t="s">
        <v>480</v>
      </c>
      <c r="B37" s="197"/>
      <c r="C37" s="201"/>
      <c r="D37" s="201"/>
      <c r="E37" s="198">
        <f>-350000-129470.4-144022.79-219338.71</f>
        <v>-842831.9</v>
      </c>
      <c r="F37" s="199"/>
      <c r="G37" s="199"/>
      <c r="H37" s="199"/>
      <c r="I37" s="199"/>
      <c r="J37" s="199"/>
      <c r="K37" s="199"/>
      <c r="L37" s="199"/>
      <c r="M37" s="199"/>
      <c r="N37" s="200"/>
    </row>
    <row r="38" spans="1:14" ht="12.75" customHeight="1" x14ac:dyDescent="0.15">
      <c r="A38" s="196" t="s">
        <v>481</v>
      </c>
      <c r="B38" s="197"/>
      <c r="C38" s="201">
        <f>SUM(C35:C37)</f>
        <v>224852.81</v>
      </c>
      <c r="D38" s="198">
        <v>225866.91</v>
      </c>
      <c r="E38" s="198">
        <v>-263292.28000000003</v>
      </c>
      <c r="F38" s="202">
        <v>-262278.18</v>
      </c>
      <c r="G38" s="202">
        <v>-261264.08</v>
      </c>
      <c r="H38" s="199"/>
      <c r="I38" s="199"/>
      <c r="J38" s="199"/>
      <c r="K38" s="199"/>
      <c r="L38" s="199"/>
      <c r="M38" s="199"/>
      <c r="N38" s="200"/>
    </row>
    <row r="39" spans="1:14" ht="12.75" customHeight="1" x14ac:dyDescent="0.15">
      <c r="A39" s="196"/>
      <c r="B39" s="197"/>
      <c r="C39" s="199"/>
      <c r="D39" s="199"/>
      <c r="E39" s="199"/>
      <c r="F39" s="199"/>
      <c r="G39" s="199"/>
      <c r="H39" s="199"/>
      <c r="I39" s="199"/>
      <c r="J39" s="199"/>
      <c r="K39" s="199"/>
      <c r="L39" s="199"/>
      <c r="M39" s="199"/>
      <c r="N39" s="200"/>
    </row>
    <row r="40" spans="1:14" ht="12.75" customHeight="1" x14ac:dyDescent="0.15">
      <c r="A40" s="203"/>
      <c r="B40" s="197"/>
      <c r="C40" s="197"/>
      <c r="D40" s="197"/>
      <c r="E40" s="197"/>
      <c r="F40" s="197"/>
      <c r="G40" s="197"/>
      <c r="H40" s="197"/>
      <c r="I40" s="197"/>
      <c r="J40" s="197"/>
      <c r="K40" s="197"/>
      <c r="L40" s="197"/>
      <c r="M40" s="197"/>
      <c r="N40" s="204"/>
    </row>
    <row r="41" spans="1:14" ht="12.75" customHeight="1" x14ac:dyDescent="0.15">
      <c r="A41" s="205"/>
      <c r="B41" s="206"/>
      <c r="C41" s="207"/>
      <c r="D41" s="207"/>
      <c r="E41" s="207"/>
      <c r="F41" s="207"/>
      <c r="G41" s="207"/>
      <c r="H41" s="206"/>
      <c r="I41" s="206"/>
      <c r="J41" s="206"/>
      <c r="K41" s="206"/>
      <c r="L41" s="206"/>
      <c r="M41" s="206"/>
      <c r="N41" s="208"/>
    </row>
    <row r="42" spans="1:14" ht="12.75" customHeight="1" x14ac:dyDescent="0.15"/>
    <row r="43" spans="1:14" ht="12.75" customHeight="1" x14ac:dyDescent="0.15">
      <c r="A43" s="161" t="s">
        <v>462</v>
      </c>
      <c r="B43" s="162" t="s">
        <v>463</v>
      </c>
      <c r="C43" s="162" t="s">
        <v>464</v>
      </c>
      <c r="D43" s="162" t="s">
        <v>465</v>
      </c>
      <c r="E43" s="162" t="s">
        <v>466</v>
      </c>
      <c r="F43" s="162" t="s">
        <v>467</v>
      </c>
      <c r="G43" s="162" t="s">
        <v>468</v>
      </c>
      <c r="H43" s="162" t="s">
        <v>469</v>
      </c>
      <c r="I43" s="162" t="s">
        <v>470</v>
      </c>
      <c r="J43" s="162" t="s">
        <v>471</v>
      </c>
      <c r="K43" s="162" t="s">
        <v>472</v>
      </c>
      <c r="L43" s="163" t="s">
        <v>473</v>
      </c>
    </row>
    <row r="44" spans="1:14" ht="12.75" customHeight="1" x14ac:dyDescent="0.15">
      <c r="A44" s="164">
        <v>98079.590000000011</v>
      </c>
      <c r="B44" s="165">
        <v>67561.2</v>
      </c>
      <c r="C44" s="165">
        <v>63979.850000000006</v>
      </c>
      <c r="D44" s="165">
        <v>106319.13999999998</v>
      </c>
      <c r="E44" s="165">
        <v>101940.72</v>
      </c>
      <c r="F44" s="165">
        <v>73051.470000000016</v>
      </c>
      <c r="G44" s="165">
        <v>107689.71999999999</v>
      </c>
      <c r="H44" s="165">
        <v>75074.399999999994</v>
      </c>
      <c r="I44" s="165">
        <v>83680.509999999995</v>
      </c>
      <c r="J44" s="165">
        <v>70033.25</v>
      </c>
      <c r="K44" s="165">
        <v>134664.16999999998</v>
      </c>
      <c r="L44" s="166">
        <v>106682.95000000003</v>
      </c>
    </row>
    <row r="45" spans="1:14" ht="12.75" customHeight="1" x14ac:dyDescent="0.15">
      <c r="A45" s="167">
        <v>88249.8</v>
      </c>
      <c r="B45" s="168">
        <v>52587.130000000012</v>
      </c>
      <c r="C45" s="168">
        <v>100267.31000000003</v>
      </c>
      <c r="D45" s="168">
        <v>107316.80000000003</v>
      </c>
      <c r="E45" s="168">
        <v>110285.54</v>
      </c>
      <c r="F45" s="168"/>
      <c r="G45" s="168"/>
      <c r="H45" s="168"/>
      <c r="I45" s="168"/>
      <c r="J45" s="168"/>
      <c r="K45" s="168"/>
      <c r="L45" s="169"/>
    </row>
    <row r="46" spans="1:14" ht="12.75" customHeight="1" x14ac:dyDescent="0.15">
      <c r="A46" s="209"/>
      <c r="B46" s="64"/>
      <c r="C46" s="64"/>
      <c r="D46" s="64"/>
      <c r="E46" s="64"/>
      <c r="F46" s="64"/>
      <c r="G46" s="64"/>
      <c r="H46" s="64"/>
      <c r="I46" s="64"/>
      <c r="J46" s="64"/>
      <c r="K46" s="64"/>
      <c r="L46" s="64"/>
    </row>
    <row r="47" spans="1:14" ht="12.75" customHeight="1" x14ac:dyDescent="0.15">
      <c r="A47" s="210"/>
      <c r="B47" s="211"/>
      <c r="C47" s="212" t="s">
        <v>462</v>
      </c>
      <c r="D47" s="212" t="s">
        <v>463</v>
      </c>
      <c r="E47" s="212" t="s">
        <v>464</v>
      </c>
      <c r="F47" s="212" t="s">
        <v>465</v>
      </c>
      <c r="G47" s="212" t="s">
        <v>466</v>
      </c>
      <c r="H47" s="212" t="s">
        <v>467</v>
      </c>
      <c r="I47" s="212" t="s">
        <v>468</v>
      </c>
      <c r="J47" s="212" t="s">
        <v>469</v>
      </c>
      <c r="K47" s="212" t="s">
        <v>470</v>
      </c>
      <c r="L47" s="212" t="s">
        <v>471</v>
      </c>
      <c r="M47" s="212" t="s">
        <v>472</v>
      </c>
      <c r="N47" s="213" t="s">
        <v>473</v>
      </c>
    </row>
    <row r="48" spans="1:14" ht="12.75" customHeight="1" x14ac:dyDescent="0.15">
      <c r="A48" s="214" t="s">
        <v>20</v>
      </c>
      <c r="B48" s="215"/>
      <c r="C48" s="216">
        <v>316079</v>
      </c>
      <c r="D48" s="216">
        <v>473603</v>
      </c>
      <c r="E48" s="216">
        <v>252656</v>
      </c>
      <c r="F48" s="216">
        <v>231871</v>
      </c>
      <c r="G48" s="216">
        <v>277059</v>
      </c>
      <c r="H48" s="217"/>
      <c r="I48" s="217"/>
      <c r="J48" s="217"/>
      <c r="K48" s="217"/>
      <c r="L48" s="217"/>
      <c r="M48" s="217"/>
      <c r="N48" s="218"/>
    </row>
    <row r="49" spans="1:14" ht="12.75" customHeight="1" x14ac:dyDescent="0.15">
      <c r="A49" s="214" t="s">
        <v>482</v>
      </c>
      <c r="B49" s="215"/>
      <c r="C49" s="217">
        <f>SUM(B44:L44)+A45</f>
        <v>1078927.18</v>
      </c>
      <c r="D49" s="217">
        <f>SUM(C44:L44)+SUM(A45:B45)</f>
        <v>1063953.1100000001</v>
      </c>
      <c r="E49" s="217">
        <f>SUM(D44:L44)+SUM(A45:C45)</f>
        <v>1100240.57</v>
      </c>
      <c r="F49" s="217">
        <f>SUM(E44:L44)+SUM(A45:D45)</f>
        <v>1101238.2300000002</v>
      </c>
      <c r="G49" s="217">
        <f>SUM(F44:L44)+SUM(A45:E45)</f>
        <v>1109583.0500000003</v>
      </c>
      <c r="H49" s="217"/>
      <c r="I49" s="217"/>
      <c r="J49" s="217"/>
      <c r="K49" s="217"/>
      <c r="L49" s="217"/>
      <c r="M49" s="217"/>
      <c r="N49" s="218"/>
    </row>
    <row r="50" spans="1:14" ht="12.75" customHeight="1" x14ac:dyDescent="0.15">
      <c r="A50" s="214"/>
      <c r="B50" s="215"/>
      <c r="C50" s="219"/>
      <c r="D50" s="219"/>
      <c r="E50" s="216"/>
      <c r="F50" s="217"/>
      <c r="G50" s="217"/>
      <c r="H50" s="217"/>
      <c r="I50" s="217"/>
      <c r="J50" s="217"/>
      <c r="K50" s="217"/>
      <c r="L50" s="217"/>
      <c r="M50" s="217"/>
      <c r="N50" s="218"/>
    </row>
    <row r="51" spans="1:14" ht="12.75" customHeight="1" x14ac:dyDescent="0.15">
      <c r="A51" s="214" t="s">
        <v>483</v>
      </c>
      <c r="B51" s="215"/>
      <c r="C51" s="219">
        <f t="shared" ref="C51:G51" si="4">C48/C49*365</f>
        <v>106.92921370281913</v>
      </c>
      <c r="D51" s="219">
        <f t="shared" si="4"/>
        <v>162.47435472038799</v>
      </c>
      <c r="E51" s="219">
        <f t="shared" si="4"/>
        <v>83.817523653031614</v>
      </c>
      <c r="F51" s="219">
        <f t="shared" si="4"/>
        <v>76.852503567733919</v>
      </c>
      <c r="G51" s="219">
        <f t="shared" si="4"/>
        <v>91.139221169609598</v>
      </c>
      <c r="H51" s="217"/>
      <c r="I51" s="217"/>
      <c r="J51" s="217"/>
      <c r="K51" s="217"/>
      <c r="L51" s="217"/>
      <c r="M51" s="217"/>
      <c r="N51" s="218"/>
    </row>
    <row r="52" spans="1:14" ht="12.75" customHeight="1" x14ac:dyDescent="0.15"/>
    <row r="53" spans="1:14" ht="12.75" customHeight="1" x14ac:dyDescent="0.15"/>
    <row r="54" spans="1:14" ht="12.75" customHeight="1" x14ac:dyDescent="0.15"/>
    <row r="55" spans="1:14" ht="12.75" customHeight="1" x14ac:dyDescent="0.15"/>
    <row r="56" spans="1:14" ht="12.75" customHeight="1" x14ac:dyDescent="0.15"/>
    <row r="57" spans="1:14" ht="12.75" customHeight="1" x14ac:dyDescent="0.15"/>
    <row r="58" spans="1:14" ht="12.75" customHeight="1" x14ac:dyDescent="0.15"/>
    <row r="59" spans="1:14" ht="12.75" customHeight="1" x14ac:dyDescent="0.15"/>
    <row r="60" spans="1:14" ht="12.75" customHeight="1" x14ac:dyDescent="0.15"/>
    <row r="61" spans="1:14" ht="12.75" customHeight="1" x14ac:dyDescent="0.15"/>
    <row r="62" spans="1:14" ht="12.75" customHeight="1" x14ac:dyDescent="0.15"/>
    <row r="63" spans="1:14" ht="12.75" customHeight="1" x14ac:dyDescent="0.15"/>
    <row r="64" spans="1:14" ht="12.75" customHeight="1" x14ac:dyDescent="0.15"/>
    <row r="65" ht="12.75" customHeight="1" x14ac:dyDescent="0.15"/>
    <row r="66" ht="12.75" customHeight="1" x14ac:dyDescent="0.15"/>
    <row r="67" ht="12.75" customHeight="1" x14ac:dyDescent="0.15"/>
    <row r="68" ht="12.75" customHeight="1" x14ac:dyDescent="0.15"/>
    <row r="69" ht="12.75" customHeight="1" x14ac:dyDescent="0.15"/>
    <row r="70" ht="12.75" customHeight="1" x14ac:dyDescent="0.15"/>
    <row r="71" ht="12.75" customHeight="1" x14ac:dyDescent="0.15"/>
    <row r="72" ht="12.75" customHeight="1" x14ac:dyDescent="0.15"/>
    <row r="73" ht="12.75" customHeight="1" x14ac:dyDescent="0.15"/>
    <row r="74" ht="12.75" customHeight="1" x14ac:dyDescent="0.15"/>
    <row r="75" ht="12.75" customHeight="1" x14ac:dyDescent="0.15"/>
    <row r="76" ht="12.75" customHeight="1" x14ac:dyDescent="0.15"/>
    <row r="77" ht="12.75" customHeight="1" x14ac:dyDescent="0.15"/>
    <row r="78" ht="12.75" customHeight="1" x14ac:dyDescent="0.15"/>
    <row r="79" ht="12.75" customHeight="1" x14ac:dyDescent="0.15"/>
    <row r="80" ht="12.75" customHeight="1" x14ac:dyDescent="0.15"/>
    <row r="81" ht="12.75" customHeight="1" x14ac:dyDescent="0.15"/>
    <row r="82" ht="12.75" customHeight="1" x14ac:dyDescent="0.15"/>
    <row r="83" ht="12.75" customHeight="1" x14ac:dyDescent="0.15"/>
    <row r="84" ht="12.75" customHeight="1" x14ac:dyDescent="0.15"/>
    <row r="85" ht="12.75" customHeight="1" x14ac:dyDescent="0.15"/>
    <row r="86" ht="12.75" customHeight="1" x14ac:dyDescent="0.15"/>
    <row r="87" ht="12.75" customHeight="1" x14ac:dyDescent="0.15"/>
    <row r="88" ht="12.75" customHeight="1" x14ac:dyDescent="0.15"/>
    <row r="89" ht="12.75" customHeight="1" x14ac:dyDescent="0.15"/>
    <row r="90" ht="12.75" customHeight="1" x14ac:dyDescent="0.15"/>
    <row r="91" ht="12.75" customHeight="1" x14ac:dyDescent="0.15"/>
    <row r="92" ht="12.75" customHeight="1" x14ac:dyDescent="0.15"/>
    <row r="93" ht="12.75" customHeight="1" x14ac:dyDescent="0.15"/>
    <row r="94" ht="12.75" customHeight="1" x14ac:dyDescent="0.15"/>
    <row r="95" ht="12.75" customHeight="1" x14ac:dyDescent="0.15"/>
    <row r="96" ht="12.75" customHeight="1" x14ac:dyDescent="0.15"/>
    <row r="97" ht="12.75" customHeight="1" x14ac:dyDescent="0.15"/>
    <row r="98" ht="12.75" customHeight="1" x14ac:dyDescent="0.15"/>
    <row r="99" ht="12.75" customHeight="1" x14ac:dyDescent="0.15"/>
    <row r="100" ht="12.75" customHeight="1" x14ac:dyDescent="0.15"/>
    <row r="101" ht="12.75" customHeight="1" x14ac:dyDescent="0.15"/>
    <row r="102" ht="12.75" customHeight="1" x14ac:dyDescent="0.15"/>
    <row r="103" ht="12.75" customHeight="1" x14ac:dyDescent="0.15"/>
    <row r="104" ht="12.75" customHeight="1" x14ac:dyDescent="0.15"/>
    <row r="105" ht="12.75" customHeight="1" x14ac:dyDescent="0.15"/>
    <row r="106" ht="12.75" customHeight="1" x14ac:dyDescent="0.15"/>
    <row r="107" ht="12.75" customHeight="1" x14ac:dyDescent="0.15"/>
    <row r="108" ht="12.75" customHeight="1" x14ac:dyDescent="0.15"/>
    <row r="109" ht="12.75" customHeight="1" x14ac:dyDescent="0.15"/>
    <row r="110" ht="12.75" customHeight="1" x14ac:dyDescent="0.15"/>
    <row r="111" ht="12.75" customHeight="1" x14ac:dyDescent="0.15"/>
    <row r="112" ht="12.75" customHeight="1" x14ac:dyDescent="0.15"/>
    <row r="113" ht="12.75" customHeight="1" x14ac:dyDescent="0.15"/>
    <row r="114" ht="12.75" customHeight="1" x14ac:dyDescent="0.15"/>
    <row r="115" ht="12.75" customHeight="1" x14ac:dyDescent="0.15"/>
    <row r="116" ht="12.75" customHeight="1" x14ac:dyDescent="0.15"/>
    <row r="117" ht="12.75" customHeight="1" x14ac:dyDescent="0.15"/>
    <row r="118" ht="12.75" customHeight="1" x14ac:dyDescent="0.15"/>
    <row r="119" ht="12.75" customHeight="1" x14ac:dyDescent="0.15"/>
    <row r="120" ht="12.75" customHeight="1" x14ac:dyDescent="0.15"/>
    <row r="121" ht="12.75" customHeight="1" x14ac:dyDescent="0.15"/>
    <row r="122" ht="12.75" customHeight="1" x14ac:dyDescent="0.15"/>
    <row r="123" ht="12.75" customHeight="1" x14ac:dyDescent="0.15"/>
    <row r="124" ht="12.75" customHeight="1" x14ac:dyDescent="0.15"/>
    <row r="125" ht="12.75" customHeight="1" x14ac:dyDescent="0.15"/>
    <row r="126" ht="12.75" customHeight="1" x14ac:dyDescent="0.15"/>
    <row r="127" ht="12.75" customHeight="1" x14ac:dyDescent="0.15"/>
    <row r="128" ht="12.75" customHeight="1" x14ac:dyDescent="0.15"/>
    <row r="129" ht="12.75" customHeight="1" x14ac:dyDescent="0.15"/>
    <row r="130" ht="12.75" customHeight="1" x14ac:dyDescent="0.15"/>
    <row r="131" ht="12.75" customHeight="1" x14ac:dyDescent="0.15"/>
    <row r="132" ht="12.75" customHeight="1" x14ac:dyDescent="0.15"/>
    <row r="133" ht="12.75" customHeight="1" x14ac:dyDescent="0.15"/>
    <row r="134" ht="12.75" customHeight="1" x14ac:dyDescent="0.15"/>
    <row r="135" ht="12.75" customHeight="1" x14ac:dyDescent="0.15"/>
    <row r="136" ht="12.75" customHeight="1" x14ac:dyDescent="0.15"/>
    <row r="137" ht="12.75" customHeight="1" x14ac:dyDescent="0.15"/>
    <row r="138" ht="12.75" customHeight="1" x14ac:dyDescent="0.15"/>
    <row r="139" ht="12.75" customHeight="1" x14ac:dyDescent="0.15"/>
    <row r="140" ht="12.75" customHeight="1" x14ac:dyDescent="0.15"/>
    <row r="141" ht="12.75" customHeight="1" x14ac:dyDescent="0.15"/>
    <row r="142" ht="12.75" customHeight="1" x14ac:dyDescent="0.15"/>
    <row r="143" ht="12.75" customHeight="1" x14ac:dyDescent="0.15"/>
    <row r="144" ht="12.75" customHeight="1" x14ac:dyDescent="0.15"/>
    <row r="145" ht="12.75" customHeight="1" x14ac:dyDescent="0.15"/>
    <row r="146" ht="12.75" customHeight="1" x14ac:dyDescent="0.15"/>
    <row r="147" ht="12.75" customHeight="1" x14ac:dyDescent="0.15"/>
    <row r="148" ht="12.75" customHeight="1" x14ac:dyDescent="0.15"/>
    <row r="149" ht="12.75" customHeight="1" x14ac:dyDescent="0.15"/>
    <row r="150" ht="12.75" customHeight="1" x14ac:dyDescent="0.15"/>
    <row r="151" ht="12.75" customHeight="1" x14ac:dyDescent="0.15"/>
    <row r="152" ht="12.75" customHeight="1" x14ac:dyDescent="0.15"/>
    <row r="153" ht="12.75" customHeight="1" x14ac:dyDescent="0.15"/>
    <row r="154" ht="12.75" customHeight="1" x14ac:dyDescent="0.15"/>
    <row r="155" ht="12.75" customHeight="1" x14ac:dyDescent="0.15"/>
    <row r="156" ht="12.75" customHeight="1" x14ac:dyDescent="0.15"/>
    <row r="157" ht="12.75" customHeight="1" x14ac:dyDescent="0.15"/>
    <row r="158" ht="12.75" customHeight="1" x14ac:dyDescent="0.15"/>
    <row r="159" ht="12.75" customHeight="1" x14ac:dyDescent="0.15"/>
    <row r="160" ht="12.75" customHeight="1" x14ac:dyDescent="0.15"/>
    <row r="161" ht="12.75" customHeight="1" x14ac:dyDescent="0.15"/>
    <row r="162" ht="12.75" customHeight="1" x14ac:dyDescent="0.15"/>
    <row r="163" ht="12.75" customHeight="1" x14ac:dyDescent="0.15"/>
    <row r="164" ht="12.75" customHeight="1" x14ac:dyDescent="0.15"/>
    <row r="165" ht="12.75" customHeight="1" x14ac:dyDescent="0.15"/>
    <row r="166" ht="12.75" customHeight="1" x14ac:dyDescent="0.15"/>
    <row r="167" ht="12.75" customHeight="1" x14ac:dyDescent="0.15"/>
    <row r="168" ht="12.75" customHeight="1" x14ac:dyDescent="0.15"/>
    <row r="169" ht="12.75" customHeight="1" x14ac:dyDescent="0.15"/>
    <row r="170" ht="12.75" customHeight="1" x14ac:dyDescent="0.15"/>
    <row r="171" ht="12.75" customHeight="1" x14ac:dyDescent="0.15"/>
    <row r="172" ht="12.75" customHeight="1" x14ac:dyDescent="0.15"/>
    <row r="173" ht="12.75" customHeight="1" x14ac:dyDescent="0.15"/>
    <row r="174" ht="12.75" customHeight="1" x14ac:dyDescent="0.15"/>
    <row r="175" ht="12.75" customHeight="1" x14ac:dyDescent="0.15"/>
    <row r="176" ht="12.75" customHeight="1" x14ac:dyDescent="0.15"/>
    <row r="177" ht="12.75" customHeight="1" x14ac:dyDescent="0.15"/>
    <row r="178" ht="12.75" customHeight="1" x14ac:dyDescent="0.15"/>
    <row r="179" ht="12.75" customHeight="1" x14ac:dyDescent="0.15"/>
    <row r="180" ht="12.75" customHeight="1" x14ac:dyDescent="0.15"/>
    <row r="181" ht="12.75" customHeight="1" x14ac:dyDescent="0.15"/>
    <row r="182" ht="12.75" customHeight="1" x14ac:dyDescent="0.15"/>
    <row r="183" ht="12.75" customHeight="1" x14ac:dyDescent="0.15"/>
    <row r="184" ht="12.75" customHeight="1" x14ac:dyDescent="0.15"/>
    <row r="185" ht="12.75" customHeight="1" x14ac:dyDescent="0.15"/>
    <row r="186" ht="12.75" customHeight="1" x14ac:dyDescent="0.15"/>
    <row r="187" ht="12.75" customHeight="1" x14ac:dyDescent="0.15"/>
    <row r="188" ht="12.75" customHeight="1" x14ac:dyDescent="0.15"/>
    <row r="189" ht="12.75" customHeight="1" x14ac:dyDescent="0.15"/>
    <row r="190" ht="12.75" customHeight="1" x14ac:dyDescent="0.15"/>
    <row r="191" ht="12.75" customHeight="1" x14ac:dyDescent="0.15"/>
    <row r="192" ht="12.75" customHeight="1" x14ac:dyDescent="0.15"/>
    <row r="193" ht="12.75" customHeight="1" x14ac:dyDescent="0.15"/>
    <row r="194" ht="12.75" customHeight="1" x14ac:dyDescent="0.15"/>
    <row r="195" ht="12.75" customHeight="1" x14ac:dyDescent="0.15"/>
    <row r="196" ht="12.75" customHeight="1" x14ac:dyDescent="0.15"/>
    <row r="197" ht="12.75" customHeight="1" x14ac:dyDescent="0.15"/>
    <row r="198" ht="12.75" customHeight="1" x14ac:dyDescent="0.15"/>
    <row r="199" ht="12.75" customHeight="1" x14ac:dyDescent="0.15"/>
    <row r="200" ht="12.75" customHeight="1" x14ac:dyDescent="0.15"/>
    <row r="201" ht="12.75" customHeight="1" x14ac:dyDescent="0.15"/>
    <row r="202" ht="12.75" customHeight="1" x14ac:dyDescent="0.15"/>
    <row r="203" ht="12.75" customHeight="1" x14ac:dyDescent="0.15"/>
    <row r="204" ht="12.75" customHeight="1" x14ac:dyDescent="0.15"/>
    <row r="205" ht="12.75" customHeight="1" x14ac:dyDescent="0.15"/>
    <row r="206" ht="12.75" customHeight="1" x14ac:dyDescent="0.15"/>
    <row r="207" ht="12.75" customHeight="1" x14ac:dyDescent="0.15"/>
    <row r="208" ht="12.75" customHeight="1" x14ac:dyDescent="0.15"/>
    <row r="209" ht="12.75" customHeight="1" x14ac:dyDescent="0.15"/>
    <row r="210" ht="12.75" customHeight="1" x14ac:dyDescent="0.15"/>
    <row r="211" ht="12.75" customHeight="1" x14ac:dyDescent="0.15"/>
    <row r="212" ht="12.75" customHeight="1" x14ac:dyDescent="0.15"/>
    <row r="213" ht="12.75" customHeight="1" x14ac:dyDescent="0.15"/>
    <row r="214" ht="12.75" customHeight="1" x14ac:dyDescent="0.15"/>
    <row r="215" ht="12.75" customHeight="1" x14ac:dyDescent="0.15"/>
    <row r="216" ht="12.75" customHeight="1" x14ac:dyDescent="0.15"/>
    <row r="217" ht="12.75" customHeight="1" x14ac:dyDescent="0.15"/>
    <row r="218" ht="12.75" customHeight="1" x14ac:dyDescent="0.15"/>
    <row r="219" ht="12.75" customHeight="1" x14ac:dyDescent="0.15"/>
    <row r="220" ht="12.75" customHeight="1" x14ac:dyDescent="0.15"/>
    <row r="221" ht="12.75" customHeight="1" x14ac:dyDescent="0.15"/>
    <row r="222" ht="12.75" customHeight="1" x14ac:dyDescent="0.15"/>
    <row r="223" ht="12.75" customHeight="1" x14ac:dyDescent="0.15"/>
    <row r="224" ht="12.75" customHeight="1" x14ac:dyDescent="0.15"/>
    <row r="225" ht="12.75" customHeight="1" x14ac:dyDescent="0.15"/>
    <row r="226" ht="12.75" customHeight="1" x14ac:dyDescent="0.15"/>
    <row r="227" ht="12.75" customHeight="1" x14ac:dyDescent="0.15"/>
    <row r="228" ht="12.75" customHeight="1" x14ac:dyDescent="0.15"/>
    <row r="229" ht="12.75" customHeight="1" x14ac:dyDescent="0.15"/>
    <row r="230" ht="12.75" customHeight="1" x14ac:dyDescent="0.15"/>
    <row r="231" ht="12.75" customHeight="1" x14ac:dyDescent="0.15"/>
    <row r="232" ht="12.75" customHeight="1" x14ac:dyDescent="0.15"/>
    <row r="233" ht="12.75" customHeight="1" x14ac:dyDescent="0.15"/>
    <row r="234" ht="12.75" customHeight="1" x14ac:dyDescent="0.15"/>
    <row r="235" ht="12.75" customHeight="1" x14ac:dyDescent="0.15"/>
    <row r="236" ht="12.75" customHeight="1" x14ac:dyDescent="0.15"/>
    <row r="237" ht="12.75" customHeight="1" x14ac:dyDescent="0.15"/>
    <row r="238" ht="12.75" customHeight="1" x14ac:dyDescent="0.15"/>
    <row r="239" ht="12.75" customHeight="1" x14ac:dyDescent="0.15"/>
    <row r="240" ht="12.75" customHeight="1" x14ac:dyDescent="0.15"/>
    <row r="241" ht="12.75" customHeight="1" x14ac:dyDescent="0.15"/>
    <row r="242" ht="12.75" customHeight="1" x14ac:dyDescent="0.15"/>
    <row r="243" ht="12.75" customHeight="1" x14ac:dyDescent="0.15"/>
    <row r="244" ht="12.75" customHeight="1" x14ac:dyDescent="0.15"/>
    <row r="245" ht="12.75" customHeight="1" x14ac:dyDescent="0.15"/>
    <row r="246" ht="12.75" customHeight="1" x14ac:dyDescent="0.15"/>
    <row r="247" ht="12.75" customHeight="1" x14ac:dyDescent="0.15"/>
    <row r="248" ht="12.75" customHeight="1" x14ac:dyDescent="0.15"/>
    <row r="249" ht="12.75" customHeight="1" x14ac:dyDescent="0.15"/>
    <row r="250" ht="12.75" customHeight="1" x14ac:dyDescent="0.15"/>
    <row r="251" ht="12.75" customHeight="1" x14ac:dyDescent="0.15"/>
    <row r="252" ht="12.75" customHeight="1" x14ac:dyDescent="0.15"/>
    <row r="253" ht="12.75" customHeight="1" x14ac:dyDescent="0.15"/>
    <row r="254" ht="12.75" customHeight="1" x14ac:dyDescent="0.15"/>
    <row r="255" ht="12.75" customHeight="1" x14ac:dyDescent="0.15"/>
    <row r="256" ht="12.75" customHeight="1" x14ac:dyDescent="0.15"/>
    <row r="257" ht="12.75" customHeight="1" x14ac:dyDescent="0.15"/>
    <row r="258" ht="12.75" customHeight="1" x14ac:dyDescent="0.15"/>
    <row r="259" ht="12.75" customHeight="1" x14ac:dyDescent="0.15"/>
    <row r="260" ht="12.75" customHeight="1" x14ac:dyDescent="0.15"/>
    <row r="261" ht="12.75" customHeight="1" x14ac:dyDescent="0.15"/>
    <row r="262" ht="12.75" customHeight="1" x14ac:dyDescent="0.15"/>
    <row r="263" ht="12.75" customHeight="1" x14ac:dyDescent="0.15"/>
    <row r="264" ht="12.75" customHeight="1" x14ac:dyDescent="0.15"/>
    <row r="265" ht="12.75" customHeight="1" x14ac:dyDescent="0.15"/>
    <row r="266" ht="12.75" customHeight="1" x14ac:dyDescent="0.15"/>
    <row r="267" ht="12.75" customHeight="1" x14ac:dyDescent="0.15"/>
    <row r="268" ht="12.75" customHeight="1" x14ac:dyDescent="0.15"/>
    <row r="269" ht="12.75" customHeight="1" x14ac:dyDescent="0.15"/>
    <row r="270" ht="12.75" customHeight="1" x14ac:dyDescent="0.15"/>
    <row r="271" ht="12.75" customHeight="1" x14ac:dyDescent="0.15"/>
    <row r="272" ht="12.75" customHeight="1" x14ac:dyDescent="0.15"/>
    <row r="273" ht="12.75" customHeight="1" x14ac:dyDescent="0.15"/>
    <row r="274" ht="12.75" customHeight="1" x14ac:dyDescent="0.15"/>
    <row r="275" ht="12.75" customHeight="1" x14ac:dyDescent="0.15"/>
    <row r="276" ht="12.75" customHeight="1" x14ac:dyDescent="0.15"/>
    <row r="277" ht="12.75" customHeight="1" x14ac:dyDescent="0.15"/>
    <row r="278" ht="12.75" customHeight="1" x14ac:dyDescent="0.15"/>
    <row r="279" ht="12.75" customHeight="1" x14ac:dyDescent="0.15"/>
    <row r="280" ht="12.75" customHeight="1" x14ac:dyDescent="0.15"/>
    <row r="281" ht="12.75" customHeight="1" x14ac:dyDescent="0.15"/>
    <row r="282" ht="12.75" customHeight="1" x14ac:dyDescent="0.15"/>
    <row r="283" ht="12.75" customHeight="1" x14ac:dyDescent="0.15"/>
    <row r="284" ht="12.75" customHeight="1" x14ac:dyDescent="0.15"/>
    <row r="285" ht="12.75" customHeight="1" x14ac:dyDescent="0.15"/>
    <row r="286" ht="12.75" customHeight="1" x14ac:dyDescent="0.15"/>
    <row r="287" ht="12.75" customHeight="1" x14ac:dyDescent="0.15"/>
    <row r="288" ht="12.75" customHeight="1" x14ac:dyDescent="0.15"/>
    <row r="289" ht="12.75" customHeight="1" x14ac:dyDescent="0.15"/>
    <row r="290" ht="12.75" customHeight="1" x14ac:dyDescent="0.15"/>
    <row r="291" ht="12.75" customHeight="1" x14ac:dyDescent="0.15"/>
    <row r="292" ht="12.75" customHeight="1" x14ac:dyDescent="0.15"/>
    <row r="293" ht="12.75" customHeight="1" x14ac:dyDescent="0.15"/>
    <row r="294" ht="12.75" customHeight="1" x14ac:dyDescent="0.15"/>
    <row r="295" ht="12.75" customHeight="1" x14ac:dyDescent="0.15"/>
    <row r="296" ht="12.75" customHeight="1" x14ac:dyDescent="0.15"/>
    <row r="297" ht="12.75" customHeight="1" x14ac:dyDescent="0.15"/>
    <row r="298" ht="12.75" customHeight="1" x14ac:dyDescent="0.15"/>
    <row r="299" ht="12.75" customHeight="1" x14ac:dyDescent="0.15"/>
    <row r="300" ht="12.75" customHeight="1" x14ac:dyDescent="0.15"/>
    <row r="301" ht="12.75" customHeight="1" x14ac:dyDescent="0.15"/>
    <row r="302" ht="12.75" customHeight="1" x14ac:dyDescent="0.15"/>
    <row r="303" ht="12.75" customHeight="1" x14ac:dyDescent="0.15"/>
    <row r="304" ht="12.75" customHeight="1" x14ac:dyDescent="0.15"/>
    <row r="305" ht="12.75" customHeight="1" x14ac:dyDescent="0.15"/>
    <row r="306" ht="12.75" customHeight="1" x14ac:dyDescent="0.15"/>
    <row r="307" ht="12.75" customHeight="1" x14ac:dyDescent="0.15"/>
    <row r="308" ht="12.75" customHeight="1" x14ac:dyDescent="0.15"/>
    <row r="309" ht="12.75" customHeight="1" x14ac:dyDescent="0.15"/>
    <row r="310" ht="12.75" customHeight="1" x14ac:dyDescent="0.15"/>
    <row r="311" ht="12.75" customHeight="1" x14ac:dyDescent="0.15"/>
    <row r="312" ht="12.75" customHeight="1" x14ac:dyDescent="0.15"/>
    <row r="313" ht="12.75" customHeight="1" x14ac:dyDescent="0.15"/>
    <row r="314" ht="12.75" customHeight="1" x14ac:dyDescent="0.15"/>
    <row r="315" ht="12.75" customHeight="1" x14ac:dyDescent="0.15"/>
    <row r="316" ht="12.75" customHeight="1" x14ac:dyDescent="0.15"/>
    <row r="317" ht="12.75" customHeight="1" x14ac:dyDescent="0.15"/>
    <row r="318" ht="12.75" customHeight="1" x14ac:dyDescent="0.15"/>
    <row r="319" ht="12.75" customHeight="1" x14ac:dyDescent="0.15"/>
    <row r="320" ht="12.75" customHeight="1" x14ac:dyDescent="0.15"/>
    <row r="321" ht="12.75" customHeight="1" x14ac:dyDescent="0.15"/>
    <row r="322" ht="12.75" customHeight="1" x14ac:dyDescent="0.15"/>
    <row r="323" ht="12.75" customHeight="1" x14ac:dyDescent="0.15"/>
    <row r="324" ht="12.75" customHeight="1" x14ac:dyDescent="0.15"/>
    <row r="325" ht="12.75" customHeight="1" x14ac:dyDescent="0.15"/>
    <row r="326" ht="12.75" customHeight="1" x14ac:dyDescent="0.15"/>
    <row r="327" ht="12.75" customHeight="1" x14ac:dyDescent="0.15"/>
    <row r="328" ht="12.75" customHeight="1" x14ac:dyDescent="0.15"/>
    <row r="329" ht="12.75" customHeight="1" x14ac:dyDescent="0.15"/>
    <row r="330" ht="12.75" customHeight="1" x14ac:dyDescent="0.15"/>
    <row r="331" ht="12.75" customHeight="1" x14ac:dyDescent="0.15"/>
    <row r="332" ht="12.75" customHeight="1" x14ac:dyDescent="0.15"/>
    <row r="333" ht="12.75" customHeight="1" x14ac:dyDescent="0.15"/>
    <row r="334" ht="12.75" customHeight="1" x14ac:dyDescent="0.15"/>
    <row r="335" ht="12.75" customHeight="1" x14ac:dyDescent="0.15"/>
    <row r="336" ht="12.75" customHeight="1" x14ac:dyDescent="0.15"/>
    <row r="337" ht="12.75" customHeight="1" x14ac:dyDescent="0.15"/>
    <row r="338" ht="12.75" customHeight="1" x14ac:dyDescent="0.15"/>
    <row r="339" ht="12.75" customHeight="1" x14ac:dyDescent="0.15"/>
    <row r="340" ht="12.75" customHeight="1" x14ac:dyDescent="0.15"/>
    <row r="341" ht="12.75" customHeight="1" x14ac:dyDescent="0.15"/>
    <row r="342" ht="12.75" customHeight="1" x14ac:dyDescent="0.15"/>
    <row r="343" ht="12.75" customHeight="1" x14ac:dyDescent="0.15"/>
    <row r="344" ht="12.75" customHeight="1" x14ac:dyDescent="0.15"/>
    <row r="345" ht="12.75" customHeight="1" x14ac:dyDescent="0.15"/>
    <row r="346" ht="12.75" customHeight="1" x14ac:dyDescent="0.15"/>
    <row r="347" ht="12.75" customHeight="1" x14ac:dyDescent="0.15"/>
    <row r="348" ht="12.75" customHeight="1" x14ac:dyDescent="0.15"/>
    <row r="349" ht="12.75" customHeight="1" x14ac:dyDescent="0.15"/>
    <row r="350" ht="12.75" customHeight="1" x14ac:dyDescent="0.15"/>
    <row r="351" ht="12.75" customHeight="1" x14ac:dyDescent="0.15"/>
    <row r="352" ht="12.75" customHeight="1" x14ac:dyDescent="0.15"/>
    <row r="353" ht="12.75" customHeight="1" x14ac:dyDescent="0.15"/>
    <row r="354" ht="12.75" customHeight="1" x14ac:dyDescent="0.15"/>
    <row r="355" ht="12.75" customHeight="1" x14ac:dyDescent="0.15"/>
    <row r="356" ht="12.75" customHeight="1" x14ac:dyDescent="0.15"/>
    <row r="357" ht="12.75" customHeight="1" x14ac:dyDescent="0.15"/>
    <row r="358" ht="12.75" customHeight="1" x14ac:dyDescent="0.15"/>
    <row r="359" ht="12.75" customHeight="1" x14ac:dyDescent="0.15"/>
    <row r="360" ht="12.75" customHeight="1" x14ac:dyDescent="0.15"/>
    <row r="361" ht="12.75" customHeight="1" x14ac:dyDescent="0.15"/>
    <row r="362" ht="12.75" customHeight="1" x14ac:dyDescent="0.15"/>
    <row r="363" ht="12.75" customHeight="1" x14ac:dyDescent="0.15"/>
    <row r="364" ht="12.75" customHeight="1" x14ac:dyDescent="0.15"/>
    <row r="365" ht="12.75" customHeight="1" x14ac:dyDescent="0.15"/>
    <row r="366" ht="12.75" customHeight="1" x14ac:dyDescent="0.15"/>
    <row r="367" ht="12.75" customHeight="1" x14ac:dyDescent="0.15"/>
    <row r="368" ht="12.75" customHeight="1" x14ac:dyDescent="0.15"/>
    <row r="369" ht="12.75" customHeight="1" x14ac:dyDescent="0.15"/>
    <row r="370" ht="12.75" customHeight="1" x14ac:dyDescent="0.15"/>
    <row r="371" ht="12.75" customHeight="1" x14ac:dyDescent="0.15"/>
    <row r="372" ht="12.75" customHeight="1" x14ac:dyDescent="0.15"/>
    <row r="373" ht="12.75" customHeight="1" x14ac:dyDescent="0.15"/>
    <row r="374" ht="12.75" customHeight="1" x14ac:dyDescent="0.15"/>
    <row r="375" ht="12.75" customHeight="1" x14ac:dyDescent="0.15"/>
    <row r="376" ht="12.75" customHeight="1" x14ac:dyDescent="0.15"/>
    <row r="377" ht="12.75" customHeight="1" x14ac:dyDescent="0.15"/>
    <row r="378" ht="12.75" customHeight="1" x14ac:dyDescent="0.15"/>
    <row r="379" ht="12.75" customHeight="1" x14ac:dyDescent="0.15"/>
    <row r="380" ht="12.75" customHeight="1" x14ac:dyDescent="0.15"/>
    <row r="381" ht="12.75" customHeight="1" x14ac:dyDescent="0.15"/>
    <row r="382" ht="12.75" customHeight="1" x14ac:dyDescent="0.15"/>
    <row r="383" ht="12.75" customHeight="1" x14ac:dyDescent="0.15"/>
    <row r="384" ht="12.75" customHeight="1" x14ac:dyDescent="0.15"/>
    <row r="385" ht="12.75" customHeight="1" x14ac:dyDescent="0.15"/>
    <row r="386" ht="12.75" customHeight="1" x14ac:dyDescent="0.15"/>
    <row r="387" ht="12.75" customHeight="1" x14ac:dyDescent="0.15"/>
    <row r="388" ht="12.75" customHeight="1" x14ac:dyDescent="0.15"/>
    <row r="389" ht="12.75" customHeight="1" x14ac:dyDescent="0.15"/>
    <row r="390" ht="12.75" customHeight="1" x14ac:dyDescent="0.15"/>
    <row r="391" ht="12.75" customHeight="1" x14ac:dyDescent="0.15"/>
    <row r="392" ht="12.75" customHeight="1" x14ac:dyDescent="0.15"/>
    <row r="393" ht="12.75" customHeight="1" x14ac:dyDescent="0.15"/>
    <row r="394" ht="12.75" customHeight="1" x14ac:dyDescent="0.15"/>
    <row r="395" ht="12.75" customHeight="1" x14ac:dyDescent="0.15"/>
    <row r="396" ht="12.75" customHeight="1" x14ac:dyDescent="0.15"/>
    <row r="397" ht="12.75" customHeight="1" x14ac:dyDescent="0.15"/>
    <row r="398" ht="12.75" customHeight="1" x14ac:dyDescent="0.15"/>
    <row r="399" ht="12.75" customHeight="1" x14ac:dyDescent="0.15"/>
    <row r="400" ht="12.75" customHeight="1" x14ac:dyDescent="0.15"/>
    <row r="401" ht="12.75" customHeight="1" x14ac:dyDescent="0.15"/>
    <row r="402" ht="12.75" customHeight="1" x14ac:dyDescent="0.15"/>
    <row r="403" ht="12.75" customHeight="1" x14ac:dyDescent="0.15"/>
    <row r="404" ht="12.75" customHeight="1" x14ac:dyDescent="0.15"/>
    <row r="405" ht="12.75" customHeight="1" x14ac:dyDescent="0.15"/>
    <row r="406" ht="12.75" customHeight="1" x14ac:dyDescent="0.15"/>
    <row r="407" ht="12.75" customHeight="1" x14ac:dyDescent="0.15"/>
    <row r="408" ht="12.75" customHeight="1" x14ac:dyDescent="0.15"/>
    <row r="409" ht="12.75" customHeight="1" x14ac:dyDescent="0.15"/>
    <row r="410" ht="12.75" customHeight="1" x14ac:dyDescent="0.15"/>
    <row r="411" ht="12.75" customHeight="1" x14ac:dyDescent="0.15"/>
    <row r="412" ht="12.75" customHeight="1" x14ac:dyDescent="0.15"/>
    <row r="413" ht="12.75" customHeight="1" x14ac:dyDescent="0.15"/>
    <row r="414" ht="12.75" customHeight="1" x14ac:dyDescent="0.15"/>
    <row r="415" ht="12.75" customHeight="1" x14ac:dyDescent="0.15"/>
    <row r="416" ht="12.75" customHeight="1" x14ac:dyDescent="0.15"/>
    <row r="417" ht="12.75" customHeight="1" x14ac:dyDescent="0.15"/>
    <row r="418" ht="12.75" customHeight="1" x14ac:dyDescent="0.15"/>
    <row r="419" ht="12.75" customHeight="1" x14ac:dyDescent="0.15"/>
    <row r="420" ht="12.75" customHeight="1" x14ac:dyDescent="0.15"/>
    <row r="421" ht="12.75" customHeight="1" x14ac:dyDescent="0.15"/>
    <row r="422" ht="12.75" customHeight="1" x14ac:dyDescent="0.15"/>
    <row r="423" ht="12.75" customHeight="1" x14ac:dyDescent="0.15"/>
    <row r="424" ht="12.75" customHeight="1" x14ac:dyDescent="0.15"/>
    <row r="425" ht="12.75" customHeight="1" x14ac:dyDescent="0.15"/>
    <row r="426" ht="12.75" customHeight="1" x14ac:dyDescent="0.15"/>
    <row r="427" ht="12.75" customHeight="1" x14ac:dyDescent="0.15"/>
    <row r="428" ht="12.75" customHeight="1" x14ac:dyDescent="0.15"/>
    <row r="429" ht="12.75" customHeight="1" x14ac:dyDescent="0.15"/>
    <row r="430" ht="12.75" customHeight="1" x14ac:dyDescent="0.15"/>
    <row r="431" ht="12.75" customHeight="1" x14ac:dyDescent="0.15"/>
    <row r="432" ht="12.75" customHeight="1" x14ac:dyDescent="0.15"/>
    <row r="433" ht="12.75" customHeight="1" x14ac:dyDescent="0.15"/>
    <row r="434" ht="12.75" customHeight="1" x14ac:dyDescent="0.15"/>
    <row r="435" ht="12.75" customHeight="1" x14ac:dyDescent="0.15"/>
    <row r="436" ht="12.75" customHeight="1" x14ac:dyDescent="0.15"/>
    <row r="437" ht="12.75" customHeight="1" x14ac:dyDescent="0.15"/>
    <row r="438" ht="12.75" customHeight="1" x14ac:dyDescent="0.15"/>
    <row r="439" ht="12.75" customHeight="1" x14ac:dyDescent="0.15"/>
    <row r="440" ht="12.75" customHeight="1" x14ac:dyDescent="0.15"/>
    <row r="441" ht="12.75" customHeight="1" x14ac:dyDescent="0.15"/>
    <row r="442" ht="12.75" customHeight="1" x14ac:dyDescent="0.15"/>
    <row r="443" ht="12.75" customHeight="1" x14ac:dyDescent="0.15"/>
    <row r="444" ht="12.75" customHeight="1" x14ac:dyDescent="0.15"/>
    <row r="445" ht="12.75" customHeight="1" x14ac:dyDescent="0.15"/>
    <row r="446" ht="12.75" customHeight="1" x14ac:dyDescent="0.15"/>
    <row r="447" ht="12.75" customHeight="1" x14ac:dyDescent="0.15"/>
    <row r="448" ht="12.75" customHeight="1" x14ac:dyDescent="0.15"/>
    <row r="449" ht="12.75" customHeight="1" x14ac:dyDescent="0.15"/>
    <row r="450" ht="12.75" customHeight="1" x14ac:dyDescent="0.15"/>
    <row r="451" ht="12.75" customHeight="1" x14ac:dyDescent="0.15"/>
    <row r="452" ht="12.75" customHeight="1" x14ac:dyDescent="0.15"/>
    <row r="453" ht="12.75" customHeight="1" x14ac:dyDescent="0.15"/>
    <row r="454" ht="12.75" customHeight="1" x14ac:dyDescent="0.15"/>
    <row r="455" ht="12.75" customHeight="1" x14ac:dyDescent="0.15"/>
    <row r="456" ht="12.75" customHeight="1" x14ac:dyDescent="0.15"/>
    <row r="457" ht="12.75" customHeight="1" x14ac:dyDescent="0.15"/>
    <row r="458" ht="12.75" customHeight="1" x14ac:dyDescent="0.15"/>
    <row r="459" ht="12.75" customHeight="1" x14ac:dyDescent="0.15"/>
    <row r="460" ht="12.75" customHeight="1" x14ac:dyDescent="0.15"/>
    <row r="461" ht="12.75" customHeight="1" x14ac:dyDescent="0.15"/>
    <row r="462" ht="12.75" customHeight="1" x14ac:dyDescent="0.15"/>
    <row r="463" ht="12.75" customHeight="1" x14ac:dyDescent="0.15"/>
    <row r="464" ht="12.75" customHeight="1" x14ac:dyDescent="0.15"/>
    <row r="465" ht="12.75" customHeight="1" x14ac:dyDescent="0.15"/>
    <row r="466" ht="12.75" customHeight="1" x14ac:dyDescent="0.15"/>
    <row r="467" ht="12.75" customHeight="1" x14ac:dyDescent="0.15"/>
    <row r="468" ht="12.75" customHeight="1" x14ac:dyDescent="0.15"/>
    <row r="469" ht="12.75" customHeight="1" x14ac:dyDescent="0.15"/>
    <row r="470" ht="12.75" customHeight="1" x14ac:dyDescent="0.15"/>
    <row r="471" ht="12.75" customHeight="1" x14ac:dyDescent="0.15"/>
    <row r="472" ht="12.75" customHeight="1" x14ac:dyDescent="0.15"/>
    <row r="473" ht="12.75" customHeight="1" x14ac:dyDescent="0.15"/>
    <row r="474" ht="12.75" customHeight="1" x14ac:dyDescent="0.15"/>
    <row r="475" ht="12.75" customHeight="1" x14ac:dyDescent="0.15"/>
    <row r="476" ht="12.75" customHeight="1" x14ac:dyDescent="0.15"/>
    <row r="477" ht="12.75" customHeight="1" x14ac:dyDescent="0.15"/>
    <row r="478" ht="12.75" customHeight="1" x14ac:dyDescent="0.15"/>
    <row r="479" ht="12.75" customHeight="1" x14ac:dyDescent="0.15"/>
    <row r="480" ht="12.75" customHeight="1" x14ac:dyDescent="0.15"/>
    <row r="481" ht="12.75" customHeight="1" x14ac:dyDescent="0.15"/>
    <row r="482" ht="12.75" customHeight="1" x14ac:dyDescent="0.15"/>
    <row r="483" ht="12.75" customHeight="1" x14ac:dyDescent="0.15"/>
    <row r="484" ht="12.75" customHeight="1" x14ac:dyDescent="0.15"/>
    <row r="485" ht="12.75" customHeight="1" x14ac:dyDescent="0.15"/>
    <row r="486" ht="12.75" customHeight="1" x14ac:dyDescent="0.15"/>
    <row r="487" ht="12.75" customHeight="1" x14ac:dyDescent="0.15"/>
    <row r="488" ht="12.75" customHeight="1" x14ac:dyDescent="0.15"/>
    <row r="489" ht="12.75" customHeight="1" x14ac:dyDescent="0.15"/>
    <row r="490" ht="12.75" customHeight="1" x14ac:dyDescent="0.15"/>
    <row r="491" ht="12.75" customHeight="1" x14ac:dyDescent="0.15"/>
    <row r="492" ht="12.75" customHeight="1" x14ac:dyDescent="0.15"/>
    <row r="493" ht="12.75" customHeight="1" x14ac:dyDescent="0.15"/>
    <row r="494" ht="12.75" customHeight="1" x14ac:dyDescent="0.15"/>
    <row r="495" ht="12.75" customHeight="1" x14ac:dyDescent="0.15"/>
    <row r="496" ht="12.75" customHeight="1" x14ac:dyDescent="0.15"/>
    <row r="497" ht="12.75" customHeight="1" x14ac:dyDescent="0.15"/>
    <row r="498" ht="12.75" customHeight="1" x14ac:dyDescent="0.15"/>
    <row r="499" ht="12.75" customHeight="1" x14ac:dyDescent="0.15"/>
    <row r="500" ht="12.75" customHeight="1" x14ac:dyDescent="0.15"/>
    <row r="501" ht="12.75" customHeight="1" x14ac:dyDescent="0.15"/>
    <row r="502" ht="12.75" customHeight="1" x14ac:dyDescent="0.15"/>
    <row r="503" ht="12.75" customHeight="1" x14ac:dyDescent="0.15"/>
    <row r="504" ht="12.75" customHeight="1" x14ac:dyDescent="0.15"/>
    <row r="505" ht="12.75" customHeight="1" x14ac:dyDescent="0.15"/>
    <row r="506" ht="12.75" customHeight="1" x14ac:dyDescent="0.15"/>
    <row r="507" ht="12.75" customHeight="1" x14ac:dyDescent="0.15"/>
    <row r="508" ht="12.75" customHeight="1" x14ac:dyDescent="0.15"/>
    <row r="509" ht="12.75" customHeight="1" x14ac:dyDescent="0.15"/>
    <row r="510" ht="12.75" customHeight="1" x14ac:dyDescent="0.15"/>
    <row r="511" ht="12.75" customHeight="1" x14ac:dyDescent="0.15"/>
    <row r="512" ht="12.75" customHeight="1" x14ac:dyDescent="0.15"/>
    <row r="513" ht="12.75" customHeight="1" x14ac:dyDescent="0.15"/>
    <row r="514" ht="12.75" customHeight="1" x14ac:dyDescent="0.15"/>
    <row r="515" ht="12.75" customHeight="1" x14ac:dyDescent="0.15"/>
    <row r="516" ht="12.75" customHeight="1" x14ac:dyDescent="0.15"/>
    <row r="517" ht="12.75" customHeight="1" x14ac:dyDescent="0.15"/>
    <row r="518" ht="12.75" customHeight="1" x14ac:dyDescent="0.15"/>
    <row r="519" ht="12.75" customHeight="1" x14ac:dyDescent="0.15"/>
    <row r="520" ht="12.75" customHeight="1" x14ac:dyDescent="0.15"/>
    <row r="521" ht="12.75" customHeight="1" x14ac:dyDescent="0.15"/>
    <row r="522" ht="12.75" customHeight="1" x14ac:dyDescent="0.15"/>
    <row r="523" ht="12.75" customHeight="1" x14ac:dyDescent="0.15"/>
    <row r="524" ht="12.75" customHeight="1" x14ac:dyDescent="0.15"/>
    <row r="525" ht="12.75" customHeight="1" x14ac:dyDescent="0.15"/>
    <row r="526" ht="12.75" customHeight="1" x14ac:dyDescent="0.15"/>
    <row r="527" ht="12.75" customHeight="1" x14ac:dyDescent="0.15"/>
    <row r="528" ht="12.75" customHeight="1" x14ac:dyDescent="0.15"/>
    <row r="529" ht="12.75" customHeight="1" x14ac:dyDescent="0.15"/>
    <row r="530" ht="12.75" customHeight="1" x14ac:dyDescent="0.15"/>
    <row r="531" ht="12.75" customHeight="1" x14ac:dyDescent="0.15"/>
    <row r="532" ht="12.75" customHeight="1" x14ac:dyDescent="0.15"/>
    <row r="533" ht="12.75" customHeight="1" x14ac:dyDescent="0.15"/>
    <row r="534" ht="12.75" customHeight="1" x14ac:dyDescent="0.15"/>
    <row r="535" ht="12.75" customHeight="1" x14ac:dyDescent="0.15"/>
    <row r="536" ht="12.75" customHeight="1" x14ac:dyDescent="0.15"/>
    <row r="537" ht="12.75" customHeight="1" x14ac:dyDescent="0.15"/>
    <row r="538" ht="12.75" customHeight="1" x14ac:dyDescent="0.15"/>
    <row r="539" ht="12.75" customHeight="1" x14ac:dyDescent="0.15"/>
    <row r="540" ht="12.75" customHeight="1" x14ac:dyDescent="0.15"/>
    <row r="541" ht="12.75" customHeight="1" x14ac:dyDescent="0.15"/>
    <row r="542" ht="12.75" customHeight="1" x14ac:dyDescent="0.15"/>
    <row r="543" ht="12.75" customHeight="1" x14ac:dyDescent="0.15"/>
    <row r="544" ht="12.75" customHeight="1" x14ac:dyDescent="0.15"/>
    <row r="545" ht="12.75" customHeight="1" x14ac:dyDescent="0.15"/>
    <row r="546" ht="12.75" customHeight="1" x14ac:dyDescent="0.15"/>
    <row r="547" ht="12.75" customHeight="1" x14ac:dyDescent="0.15"/>
    <row r="548" ht="12.75" customHeight="1" x14ac:dyDescent="0.15"/>
    <row r="549" ht="12.75" customHeight="1" x14ac:dyDescent="0.15"/>
    <row r="550" ht="12.75" customHeight="1" x14ac:dyDescent="0.15"/>
    <row r="551" ht="12.75" customHeight="1" x14ac:dyDescent="0.15"/>
    <row r="552" ht="12.75" customHeight="1" x14ac:dyDescent="0.15"/>
    <row r="553" ht="12.75" customHeight="1" x14ac:dyDescent="0.15"/>
    <row r="554" ht="12.75" customHeight="1" x14ac:dyDescent="0.15"/>
    <row r="555" ht="12.75" customHeight="1" x14ac:dyDescent="0.15"/>
    <row r="556" ht="12.75" customHeight="1" x14ac:dyDescent="0.15"/>
    <row r="557" ht="12.75" customHeight="1" x14ac:dyDescent="0.15"/>
    <row r="558" ht="12.75" customHeight="1" x14ac:dyDescent="0.15"/>
    <row r="559" ht="12.75" customHeight="1" x14ac:dyDescent="0.15"/>
    <row r="560" ht="12.75" customHeight="1" x14ac:dyDescent="0.15"/>
    <row r="561" ht="12.75" customHeight="1" x14ac:dyDescent="0.15"/>
    <row r="562" ht="12.75" customHeight="1" x14ac:dyDescent="0.15"/>
    <row r="563" ht="12.75" customHeight="1" x14ac:dyDescent="0.15"/>
    <row r="564" ht="12.75" customHeight="1" x14ac:dyDescent="0.15"/>
    <row r="565" ht="12.75" customHeight="1" x14ac:dyDescent="0.15"/>
    <row r="566" ht="12.75" customHeight="1" x14ac:dyDescent="0.15"/>
    <row r="567" ht="12.75" customHeight="1" x14ac:dyDescent="0.15"/>
    <row r="568" ht="12.75" customHeight="1" x14ac:dyDescent="0.15"/>
    <row r="569" ht="12.75" customHeight="1" x14ac:dyDescent="0.15"/>
    <row r="570" ht="12.75" customHeight="1" x14ac:dyDescent="0.15"/>
    <row r="571" ht="12.75" customHeight="1" x14ac:dyDescent="0.15"/>
    <row r="572" ht="12.75" customHeight="1" x14ac:dyDescent="0.15"/>
    <row r="573" ht="12.75" customHeight="1" x14ac:dyDescent="0.15"/>
    <row r="574" ht="12.75" customHeight="1" x14ac:dyDescent="0.15"/>
    <row r="575" ht="12.75" customHeight="1" x14ac:dyDescent="0.15"/>
    <row r="576" ht="12.75" customHeight="1" x14ac:dyDescent="0.15"/>
    <row r="577" ht="12.75" customHeight="1" x14ac:dyDescent="0.15"/>
    <row r="578" ht="12.75" customHeight="1" x14ac:dyDescent="0.15"/>
    <row r="579" ht="12.75" customHeight="1" x14ac:dyDescent="0.15"/>
    <row r="580" ht="12.75" customHeight="1" x14ac:dyDescent="0.15"/>
    <row r="581" ht="12.75" customHeight="1" x14ac:dyDescent="0.15"/>
    <row r="582" ht="12.75" customHeight="1" x14ac:dyDescent="0.15"/>
    <row r="583" ht="12.75" customHeight="1" x14ac:dyDescent="0.15"/>
    <row r="584" ht="12.75" customHeight="1" x14ac:dyDescent="0.15"/>
    <row r="585" ht="12.75" customHeight="1" x14ac:dyDescent="0.15"/>
    <row r="586" ht="12.75" customHeight="1" x14ac:dyDescent="0.15"/>
    <row r="587" ht="12.75" customHeight="1" x14ac:dyDescent="0.15"/>
    <row r="588" ht="12.75" customHeight="1" x14ac:dyDescent="0.15"/>
    <row r="589" ht="12.75" customHeight="1" x14ac:dyDescent="0.15"/>
    <row r="590" ht="12.75" customHeight="1" x14ac:dyDescent="0.15"/>
    <row r="591" ht="12.75" customHeight="1" x14ac:dyDescent="0.15"/>
    <row r="592" ht="12.75" customHeight="1" x14ac:dyDescent="0.15"/>
    <row r="593" ht="12.75" customHeight="1" x14ac:dyDescent="0.15"/>
    <row r="594" ht="12.75" customHeight="1" x14ac:dyDescent="0.15"/>
    <row r="595" ht="12.75" customHeight="1" x14ac:dyDescent="0.15"/>
    <row r="596" ht="12.75" customHeight="1" x14ac:dyDescent="0.15"/>
    <row r="597" ht="12.75" customHeight="1" x14ac:dyDescent="0.15"/>
    <row r="598" ht="12.75" customHeight="1" x14ac:dyDescent="0.15"/>
    <row r="599" ht="12.75" customHeight="1" x14ac:dyDescent="0.15"/>
    <row r="600" ht="12.75" customHeight="1" x14ac:dyDescent="0.15"/>
    <row r="601" ht="12.75" customHeight="1" x14ac:dyDescent="0.15"/>
    <row r="602" ht="12.75" customHeight="1" x14ac:dyDescent="0.15"/>
    <row r="603" ht="12.75" customHeight="1" x14ac:dyDescent="0.15"/>
    <row r="604" ht="12.75" customHeight="1" x14ac:dyDescent="0.15"/>
    <row r="605" ht="12.75" customHeight="1" x14ac:dyDescent="0.15"/>
    <row r="606" ht="12.75" customHeight="1" x14ac:dyDescent="0.15"/>
    <row r="607" ht="12.75" customHeight="1" x14ac:dyDescent="0.15"/>
    <row r="608" ht="12.75" customHeight="1" x14ac:dyDescent="0.15"/>
    <row r="609" ht="12.75" customHeight="1" x14ac:dyDescent="0.15"/>
    <row r="610" ht="12.75" customHeight="1" x14ac:dyDescent="0.15"/>
    <row r="611" ht="12.75" customHeight="1" x14ac:dyDescent="0.15"/>
    <row r="612" ht="12.75" customHeight="1" x14ac:dyDescent="0.15"/>
    <row r="613" ht="12.75" customHeight="1" x14ac:dyDescent="0.15"/>
    <row r="614" ht="12.75" customHeight="1" x14ac:dyDescent="0.15"/>
    <row r="615" ht="12.75" customHeight="1" x14ac:dyDescent="0.15"/>
    <row r="616" ht="12.75" customHeight="1" x14ac:dyDescent="0.15"/>
    <row r="617" ht="12.75" customHeight="1" x14ac:dyDescent="0.15"/>
    <row r="618" ht="12.75" customHeight="1" x14ac:dyDescent="0.15"/>
    <row r="619" ht="12.75" customHeight="1" x14ac:dyDescent="0.15"/>
    <row r="620" ht="12.75" customHeight="1" x14ac:dyDescent="0.15"/>
    <row r="621" ht="12.75" customHeight="1" x14ac:dyDescent="0.15"/>
    <row r="622" ht="12.75" customHeight="1" x14ac:dyDescent="0.15"/>
    <row r="623" ht="12.75" customHeight="1" x14ac:dyDescent="0.15"/>
    <row r="624" ht="12.75" customHeight="1" x14ac:dyDescent="0.15"/>
    <row r="625" ht="12.75" customHeight="1" x14ac:dyDescent="0.15"/>
    <row r="626" ht="12.75" customHeight="1" x14ac:dyDescent="0.15"/>
    <row r="627" ht="12.75" customHeight="1" x14ac:dyDescent="0.15"/>
    <row r="628" ht="12.75" customHeight="1" x14ac:dyDescent="0.15"/>
    <row r="629" ht="12.75" customHeight="1" x14ac:dyDescent="0.15"/>
    <row r="630" ht="12.75" customHeight="1" x14ac:dyDescent="0.15"/>
    <row r="631" ht="12.75" customHeight="1" x14ac:dyDescent="0.15"/>
    <row r="632" ht="12.75" customHeight="1" x14ac:dyDescent="0.15"/>
    <row r="633" ht="12.75" customHeight="1" x14ac:dyDescent="0.15"/>
    <row r="634" ht="12.75" customHeight="1" x14ac:dyDescent="0.15"/>
    <row r="635" ht="12.75" customHeight="1" x14ac:dyDescent="0.15"/>
    <row r="636" ht="12.75" customHeight="1" x14ac:dyDescent="0.15"/>
    <row r="637" ht="12.75" customHeight="1" x14ac:dyDescent="0.15"/>
    <row r="638" ht="12.75" customHeight="1" x14ac:dyDescent="0.15"/>
    <row r="639" ht="12.75" customHeight="1" x14ac:dyDescent="0.15"/>
    <row r="640" ht="12.75" customHeight="1" x14ac:dyDescent="0.15"/>
    <row r="641" ht="12.75" customHeight="1" x14ac:dyDescent="0.15"/>
    <row r="642" ht="12.75" customHeight="1" x14ac:dyDescent="0.15"/>
    <row r="643" ht="12.75" customHeight="1" x14ac:dyDescent="0.15"/>
    <row r="644" ht="12.75" customHeight="1" x14ac:dyDescent="0.15"/>
    <row r="645" ht="12.75" customHeight="1" x14ac:dyDescent="0.15"/>
    <row r="646" ht="12.75" customHeight="1" x14ac:dyDescent="0.15"/>
    <row r="647" ht="12.75" customHeight="1" x14ac:dyDescent="0.15"/>
    <row r="648" ht="12.75" customHeight="1" x14ac:dyDescent="0.15"/>
    <row r="649" ht="12.75" customHeight="1" x14ac:dyDescent="0.15"/>
    <row r="650" ht="12.75" customHeight="1" x14ac:dyDescent="0.15"/>
    <row r="651" ht="12.75" customHeight="1" x14ac:dyDescent="0.15"/>
    <row r="652" ht="12.75" customHeight="1" x14ac:dyDescent="0.15"/>
    <row r="653" ht="12.75" customHeight="1" x14ac:dyDescent="0.15"/>
    <row r="654" ht="12.75" customHeight="1" x14ac:dyDescent="0.15"/>
    <row r="655" ht="12.75" customHeight="1" x14ac:dyDescent="0.15"/>
    <row r="656" ht="12.75" customHeight="1" x14ac:dyDescent="0.15"/>
    <row r="657" ht="12.75" customHeight="1" x14ac:dyDescent="0.15"/>
    <row r="658" ht="12.75" customHeight="1" x14ac:dyDescent="0.15"/>
    <row r="659" ht="12.75" customHeight="1" x14ac:dyDescent="0.15"/>
    <row r="660" ht="12.75" customHeight="1" x14ac:dyDescent="0.15"/>
    <row r="661" ht="12.75" customHeight="1" x14ac:dyDescent="0.15"/>
    <row r="662" ht="12.75" customHeight="1" x14ac:dyDescent="0.15"/>
    <row r="663" ht="12.75" customHeight="1" x14ac:dyDescent="0.15"/>
    <row r="664" ht="12.75" customHeight="1" x14ac:dyDescent="0.15"/>
    <row r="665" ht="12.75" customHeight="1" x14ac:dyDescent="0.15"/>
    <row r="666" ht="12.75" customHeight="1" x14ac:dyDescent="0.15"/>
    <row r="667" ht="12.75" customHeight="1" x14ac:dyDescent="0.15"/>
    <row r="668" ht="12.75" customHeight="1" x14ac:dyDescent="0.15"/>
    <row r="669" ht="12.75" customHeight="1" x14ac:dyDescent="0.15"/>
    <row r="670" ht="12.75" customHeight="1" x14ac:dyDescent="0.15"/>
    <row r="671" ht="12.75" customHeight="1" x14ac:dyDescent="0.15"/>
    <row r="672" ht="12.75" customHeight="1" x14ac:dyDescent="0.15"/>
    <row r="673" ht="12.75" customHeight="1" x14ac:dyDescent="0.15"/>
    <row r="674" ht="12.75" customHeight="1" x14ac:dyDescent="0.15"/>
    <row r="675" ht="12.75" customHeight="1" x14ac:dyDescent="0.15"/>
    <row r="676" ht="12.75" customHeight="1" x14ac:dyDescent="0.15"/>
    <row r="677" ht="12.75" customHeight="1" x14ac:dyDescent="0.15"/>
    <row r="678" ht="12.75" customHeight="1" x14ac:dyDescent="0.15"/>
    <row r="679" ht="12.75" customHeight="1" x14ac:dyDescent="0.15"/>
    <row r="680" ht="12.75" customHeight="1" x14ac:dyDescent="0.15"/>
    <row r="681" ht="12.75" customHeight="1" x14ac:dyDescent="0.15"/>
    <row r="682" ht="12.75" customHeight="1" x14ac:dyDescent="0.15"/>
    <row r="683" ht="12.75" customHeight="1" x14ac:dyDescent="0.15"/>
    <row r="684" ht="12.75" customHeight="1" x14ac:dyDescent="0.15"/>
    <row r="685" ht="12.75" customHeight="1" x14ac:dyDescent="0.15"/>
    <row r="686" ht="12.75" customHeight="1" x14ac:dyDescent="0.15"/>
    <row r="687" ht="12.75" customHeight="1" x14ac:dyDescent="0.15"/>
    <row r="688" ht="12.75" customHeight="1" x14ac:dyDescent="0.15"/>
    <row r="689" ht="12.75" customHeight="1" x14ac:dyDescent="0.15"/>
    <row r="690" ht="12.75" customHeight="1" x14ac:dyDescent="0.15"/>
    <row r="691" ht="12.75" customHeight="1" x14ac:dyDescent="0.15"/>
    <row r="692" ht="12.75" customHeight="1" x14ac:dyDescent="0.15"/>
    <row r="693" ht="12.75" customHeight="1" x14ac:dyDescent="0.15"/>
    <row r="694" ht="12.75" customHeight="1" x14ac:dyDescent="0.15"/>
    <row r="695" ht="12.75" customHeight="1" x14ac:dyDescent="0.15"/>
    <row r="696" ht="12.75" customHeight="1" x14ac:dyDescent="0.15"/>
    <row r="697" ht="12.75" customHeight="1" x14ac:dyDescent="0.15"/>
    <row r="698" ht="12.75" customHeight="1" x14ac:dyDescent="0.15"/>
    <row r="699" ht="12.75" customHeight="1" x14ac:dyDescent="0.15"/>
    <row r="700" ht="12.75" customHeight="1" x14ac:dyDescent="0.15"/>
    <row r="701" ht="12.75" customHeight="1" x14ac:dyDescent="0.15"/>
    <row r="702" ht="12.75" customHeight="1" x14ac:dyDescent="0.15"/>
    <row r="703" ht="12.75" customHeight="1" x14ac:dyDescent="0.15"/>
    <row r="704" ht="12.75" customHeight="1" x14ac:dyDescent="0.15"/>
    <row r="705" ht="12.75" customHeight="1" x14ac:dyDescent="0.15"/>
    <row r="706" ht="12.75" customHeight="1" x14ac:dyDescent="0.15"/>
    <row r="707" ht="12.75" customHeight="1" x14ac:dyDescent="0.15"/>
    <row r="708" ht="12.75" customHeight="1" x14ac:dyDescent="0.15"/>
    <row r="709" ht="12.75" customHeight="1" x14ac:dyDescent="0.15"/>
    <row r="710" ht="12.75" customHeight="1" x14ac:dyDescent="0.15"/>
    <row r="711" ht="12.75" customHeight="1" x14ac:dyDescent="0.15"/>
    <row r="712" ht="12.75" customHeight="1" x14ac:dyDescent="0.15"/>
    <row r="713" ht="12.75" customHeight="1" x14ac:dyDescent="0.15"/>
    <row r="714" ht="12.75" customHeight="1" x14ac:dyDescent="0.15"/>
    <row r="715" ht="12.75" customHeight="1" x14ac:dyDescent="0.15"/>
    <row r="716" ht="12.75" customHeight="1" x14ac:dyDescent="0.15"/>
    <row r="717" ht="12.75" customHeight="1" x14ac:dyDescent="0.15"/>
    <row r="718" ht="12.75" customHeight="1" x14ac:dyDescent="0.15"/>
    <row r="719" ht="12.75" customHeight="1" x14ac:dyDescent="0.15"/>
    <row r="720" ht="12.75" customHeight="1" x14ac:dyDescent="0.15"/>
    <row r="721" ht="12.75" customHeight="1" x14ac:dyDescent="0.15"/>
    <row r="722" ht="12.75" customHeight="1" x14ac:dyDescent="0.15"/>
    <row r="723" ht="12.75" customHeight="1" x14ac:dyDescent="0.15"/>
    <row r="724" ht="12.75" customHeight="1" x14ac:dyDescent="0.15"/>
    <row r="725" ht="12.75" customHeight="1" x14ac:dyDescent="0.15"/>
    <row r="726" ht="12.75" customHeight="1" x14ac:dyDescent="0.15"/>
    <row r="727" ht="12.75" customHeight="1" x14ac:dyDescent="0.15"/>
    <row r="728" ht="12.75" customHeight="1" x14ac:dyDescent="0.15"/>
    <row r="729" ht="12.75" customHeight="1" x14ac:dyDescent="0.15"/>
    <row r="730" ht="12.75" customHeight="1" x14ac:dyDescent="0.15"/>
    <row r="731" ht="12.75" customHeight="1" x14ac:dyDescent="0.15"/>
    <row r="732" ht="12.75" customHeight="1" x14ac:dyDescent="0.15"/>
    <row r="733" ht="12.75" customHeight="1" x14ac:dyDescent="0.15"/>
    <row r="734" ht="12.75" customHeight="1" x14ac:dyDescent="0.15"/>
    <row r="735" ht="12.75" customHeight="1" x14ac:dyDescent="0.15"/>
    <row r="736" ht="12.75" customHeight="1" x14ac:dyDescent="0.15"/>
    <row r="737" ht="12.75" customHeight="1" x14ac:dyDescent="0.15"/>
    <row r="738" ht="12.75" customHeight="1" x14ac:dyDescent="0.15"/>
    <row r="739" ht="12.75" customHeight="1" x14ac:dyDescent="0.15"/>
    <row r="740" ht="12.75" customHeight="1" x14ac:dyDescent="0.15"/>
    <row r="741" ht="12.75" customHeight="1" x14ac:dyDescent="0.15"/>
    <row r="742" ht="12.75" customHeight="1" x14ac:dyDescent="0.15"/>
    <row r="743" ht="12.75" customHeight="1" x14ac:dyDescent="0.15"/>
    <row r="744" ht="12.75" customHeight="1" x14ac:dyDescent="0.15"/>
    <row r="745" ht="12.75" customHeight="1" x14ac:dyDescent="0.15"/>
    <row r="746" ht="12.75" customHeight="1" x14ac:dyDescent="0.15"/>
    <row r="747" ht="12.75" customHeight="1" x14ac:dyDescent="0.15"/>
    <row r="748" ht="12.75" customHeight="1" x14ac:dyDescent="0.15"/>
    <row r="749" ht="12.75" customHeight="1" x14ac:dyDescent="0.15"/>
    <row r="750" ht="12.75" customHeight="1" x14ac:dyDescent="0.15"/>
    <row r="751" ht="12.75" customHeight="1" x14ac:dyDescent="0.15"/>
    <row r="752" ht="12.75" customHeight="1" x14ac:dyDescent="0.15"/>
    <row r="753" ht="12.75" customHeight="1" x14ac:dyDescent="0.15"/>
    <row r="754" ht="12.75" customHeight="1" x14ac:dyDescent="0.15"/>
    <row r="755" ht="12.75" customHeight="1" x14ac:dyDescent="0.15"/>
    <row r="756" ht="12.75" customHeight="1" x14ac:dyDescent="0.15"/>
    <row r="757" ht="12.75" customHeight="1" x14ac:dyDescent="0.15"/>
    <row r="758" ht="12.75" customHeight="1" x14ac:dyDescent="0.15"/>
    <row r="759" ht="12.75" customHeight="1" x14ac:dyDescent="0.15"/>
    <row r="760" ht="12.75" customHeight="1" x14ac:dyDescent="0.15"/>
    <row r="761" ht="12.75" customHeight="1" x14ac:dyDescent="0.15"/>
    <row r="762" ht="12.75" customHeight="1" x14ac:dyDescent="0.15"/>
    <row r="763" ht="12.75" customHeight="1" x14ac:dyDescent="0.15"/>
    <row r="764" ht="12.75" customHeight="1" x14ac:dyDescent="0.15"/>
    <row r="765" ht="12.75" customHeight="1" x14ac:dyDescent="0.15"/>
    <row r="766" ht="12.75" customHeight="1" x14ac:dyDescent="0.15"/>
    <row r="767" ht="12.75" customHeight="1" x14ac:dyDescent="0.15"/>
    <row r="768" ht="12.75" customHeight="1" x14ac:dyDescent="0.15"/>
    <row r="769" ht="12.75" customHeight="1" x14ac:dyDescent="0.15"/>
    <row r="770" ht="12.75" customHeight="1" x14ac:dyDescent="0.15"/>
    <row r="771" ht="12.75" customHeight="1" x14ac:dyDescent="0.15"/>
    <row r="772" ht="12.75" customHeight="1" x14ac:dyDescent="0.15"/>
    <row r="773" ht="12.75" customHeight="1" x14ac:dyDescent="0.15"/>
    <row r="774" ht="12.75" customHeight="1" x14ac:dyDescent="0.15"/>
    <row r="775" ht="12.75" customHeight="1" x14ac:dyDescent="0.15"/>
    <row r="776" ht="12.75" customHeight="1" x14ac:dyDescent="0.15"/>
    <row r="777" ht="12.75" customHeight="1" x14ac:dyDescent="0.15"/>
    <row r="778" ht="12.75" customHeight="1" x14ac:dyDescent="0.15"/>
    <row r="779" ht="12.75" customHeight="1" x14ac:dyDescent="0.15"/>
    <row r="780" ht="12.75" customHeight="1" x14ac:dyDescent="0.15"/>
    <row r="781" ht="12.75" customHeight="1" x14ac:dyDescent="0.15"/>
    <row r="782" ht="12.75" customHeight="1" x14ac:dyDescent="0.15"/>
    <row r="783" ht="12.75" customHeight="1" x14ac:dyDescent="0.15"/>
    <row r="784" ht="12.75" customHeight="1" x14ac:dyDescent="0.15"/>
    <row r="785" ht="12.75" customHeight="1" x14ac:dyDescent="0.15"/>
    <row r="786" ht="12.75" customHeight="1" x14ac:dyDescent="0.15"/>
    <row r="787" ht="12.75" customHeight="1" x14ac:dyDescent="0.15"/>
    <row r="788" ht="12.75" customHeight="1" x14ac:dyDescent="0.15"/>
    <row r="789" ht="12.75" customHeight="1" x14ac:dyDescent="0.15"/>
    <row r="790" ht="12.75" customHeight="1" x14ac:dyDescent="0.15"/>
    <row r="791" ht="12.75" customHeight="1" x14ac:dyDescent="0.15"/>
    <row r="792" ht="12.75" customHeight="1" x14ac:dyDescent="0.15"/>
    <row r="793" ht="12.75" customHeight="1" x14ac:dyDescent="0.15"/>
    <row r="794" ht="12.75" customHeight="1" x14ac:dyDescent="0.15"/>
    <row r="795" ht="12.75" customHeight="1" x14ac:dyDescent="0.15"/>
    <row r="796" ht="12.75" customHeight="1" x14ac:dyDescent="0.15"/>
    <row r="797" ht="12.75" customHeight="1" x14ac:dyDescent="0.15"/>
    <row r="798" ht="12.75" customHeight="1" x14ac:dyDescent="0.15"/>
    <row r="799" ht="12.75" customHeight="1" x14ac:dyDescent="0.15"/>
    <row r="800" ht="12.75" customHeight="1" x14ac:dyDescent="0.15"/>
    <row r="801" ht="12.75" customHeight="1" x14ac:dyDescent="0.15"/>
    <row r="802" ht="12.75" customHeight="1" x14ac:dyDescent="0.15"/>
    <row r="803" ht="12.75" customHeight="1" x14ac:dyDescent="0.15"/>
    <row r="804" ht="12.75" customHeight="1" x14ac:dyDescent="0.15"/>
    <row r="805" ht="12.75" customHeight="1" x14ac:dyDescent="0.15"/>
    <row r="806" ht="12.75" customHeight="1" x14ac:dyDescent="0.15"/>
    <row r="807" ht="12.75" customHeight="1" x14ac:dyDescent="0.15"/>
    <row r="808" ht="12.75" customHeight="1" x14ac:dyDescent="0.15"/>
    <row r="809" ht="12.75" customHeight="1" x14ac:dyDescent="0.15"/>
    <row r="810" ht="12.75" customHeight="1" x14ac:dyDescent="0.15"/>
    <row r="811" ht="12.75" customHeight="1" x14ac:dyDescent="0.15"/>
    <row r="812" ht="12.75" customHeight="1" x14ac:dyDescent="0.15"/>
    <row r="813" ht="12.75" customHeight="1" x14ac:dyDescent="0.15"/>
    <row r="814" ht="12.75" customHeight="1" x14ac:dyDescent="0.15"/>
    <row r="815" ht="12.75" customHeight="1" x14ac:dyDescent="0.15"/>
    <row r="816" ht="12.75" customHeight="1" x14ac:dyDescent="0.15"/>
    <row r="817" ht="12.75" customHeight="1" x14ac:dyDescent="0.15"/>
    <row r="818" ht="12.75" customHeight="1" x14ac:dyDescent="0.15"/>
    <row r="819" ht="12.75" customHeight="1" x14ac:dyDescent="0.15"/>
    <row r="820" ht="12.75" customHeight="1" x14ac:dyDescent="0.15"/>
    <row r="821" ht="12.75" customHeight="1" x14ac:dyDescent="0.15"/>
    <row r="822" ht="12.75" customHeight="1" x14ac:dyDescent="0.15"/>
    <row r="823" ht="12.75" customHeight="1" x14ac:dyDescent="0.15"/>
    <row r="824" ht="12.75" customHeight="1" x14ac:dyDescent="0.15"/>
    <row r="825" ht="12.75" customHeight="1" x14ac:dyDescent="0.15"/>
    <row r="826" ht="12.75" customHeight="1" x14ac:dyDescent="0.15"/>
    <row r="827" ht="12.75" customHeight="1" x14ac:dyDescent="0.15"/>
    <row r="828" ht="12.75" customHeight="1" x14ac:dyDescent="0.15"/>
    <row r="829" ht="12.75" customHeight="1" x14ac:dyDescent="0.15"/>
    <row r="830" ht="12.75" customHeight="1" x14ac:dyDescent="0.15"/>
    <row r="831" ht="12.75" customHeight="1" x14ac:dyDescent="0.15"/>
    <row r="832" ht="12.75" customHeight="1" x14ac:dyDescent="0.15"/>
    <row r="833" ht="12.75" customHeight="1" x14ac:dyDescent="0.15"/>
    <row r="834" ht="12.75" customHeight="1" x14ac:dyDescent="0.15"/>
    <row r="835" ht="12.75" customHeight="1" x14ac:dyDescent="0.15"/>
    <row r="836" ht="12.75" customHeight="1" x14ac:dyDescent="0.15"/>
    <row r="837" ht="12.75" customHeight="1" x14ac:dyDescent="0.15"/>
    <row r="838" ht="12.75" customHeight="1" x14ac:dyDescent="0.15"/>
    <row r="839" ht="12.75" customHeight="1" x14ac:dyDescent="0.15"/>
    <row r="840" ht="12.75" customHeight="1" x14ac:dyDescent="0.15"/>
    <row r="841" ht="12.75" customHeight="1" x14ac:dyDescent="0.15"/>
    <row r="842" ht="12.75" customHeight="1" x14ac:dyDescent="0.15"/>
    <row r="843" ht="12.75" customHeight="1" x14ac:dyDescent="0.15"/>
    <row r="844" ht="12.75" customHeight="1" x14ac:dyDescent="0.15"/>
    <row r="845" ht="12.75" customHeight="1" x14ac:dyDescent="0.15"/>
    <row r="846" ht="12.75" customHeight="1" x14ac:dyDescent="0.15"/>
    <row r="847" ht="12.75" customHeight="1" x14ac:dyDescent="0.15"/>
    <row r="848" ht="12.75" customHeight="1" x14ac:dyDescent="0.15"/>
    <row r="849" ht="12.75" customHeight="1" x14ac:dyDescent="0.15"/>
    <row r="850" ht="12.75" customHeight="1" x14ac:dyDescent="0.15"/>
    <row r="851" ht="12.75" customHeight="1" x14ac:dyDescent="0.15"/>
    <row r="852" ht="12.75" customHeight="1" x14ac:dyDescent="0.15"/>
    <row r="853" ht="12.75" customHeight="1" x14ac:dyDescent="0.15"/>
    <row r="854" ht="12.75" customHeight="1" x14ac:dyDescent="0.15"/>
    <row r="855" ht="12.75" customHeight="1" x14ac:dyDescent="0.15"/>
    <row r="856" ht="12.75" customHeight="1" x14ac:dyDescent="0.15"/>
    <row r="857" ht="12.75" customHeight="1" x14ac:dyDescent="0.15"/>
    <row r="858" ht="12.75" customHeight="1" x14ac:dyDescent="0.15"/>
    <row r="859" ht="12.75" customHeight="1" x14ac:dyDescent="0.15"/>
    <row r="860" ht="12.75" customHeight="1" x14ac:dyDescent="0.15"/>
    <row r="861" ht="12.75" customHeight="1" x14ac:dyDescent="0.15"/>
    <row r="862" ht="12.75" customHeight="1" x14ac:dyDescent="0.15"/>
    <row r="863" ht="12.75" customHeight="1" x14ac:dyDescent="0.15"/>
    <row r="864" ht="12.75" customHeight="1" x14ac:dyDescent="0.15"/>
    <row r="865" ht="12.75" customHeight="1" x14ac:dyDescent="0.15"/>
    <row r="866" ht="12.75" customHeight="1" x14ac:dyDescent="0.15"/>
    <row r="867" ht="12.75" customHeight="1" x14ac:dyDescent="0.15"/>
    <row r="868" ht="12.75" customHeight="1" x14ac:dyDescent="0.15"/>
    <row r="869" ht="12.75" customHeight="1" x14ac:dyDescent="0.15"/>
    <row r="870" ht="12.75" customHeight="1" x14ac:dyDescent="0.15"/>
    <row r="871" ht="12.75" customHeight="1" x14ac:dyDescent="0.15"/>
    <row r="872" ht="12.75" customHeight="1" x14ac:dyDescent="0.15"/>
    <row r="873" ht="12.75" customHeight="1" x14ac:dyDescent="0.15"/>
    <row r="874" ht="12.75" customHeight="1" x14ac:dyDescent="0.15"/>
    <row r="875" ht="12.75" customHeight="1" x14ac:dyDescent="0.15"/>
    <row r="876" ht="12.75" customHeight="1" x14ac:dyDescent="0.15"/>
    <row r="877" ht="12.75" customHeight="1" x14ac:dyDescent="0.15"/>
    <row r="878" ht="12.75" customHeight="1" x14ac:dyDescent="0.15"/>
    <row r="879" ht="12.75" customHeight="1" x14ac:dyDescent="0.15"/>
    <row r="880" ht="12.75" customHeight="1" x14ac:dyDescent="0.15"/>
    <row r="881" ht="12.75" customHeight="1" x14ac:dyDescent="0.15"/>
    <row r="882" ht="12.75" customHeight="1" x14ac:dyDescent="0.15"/>
    <row r="883" ht="12.75" customHeight="1" x14ac:dyDescent="0.15"/>
    <row r="884" ht="12.75" customHeight="1" x14ac:dyDescent="0.15"/>
    <row r="885" ht="12.75" customHeight="1" x14ac:dyDescent="0.15"/>
    <row r="886" ht="12.75" customHeight="1" x14ac:dyDescent="0.15"/>
    <row r="887" ht="12.75" customHeight="1" x14ac:dyDescent="0.15"/>
    <row r="888" ht="12.75" customHeight="1" x14ac:dyDescent="0.15"/>
    <row r="889" ht="12.75" customHeight="1" x14ac:dyDescent="0.15"/>
    <row r="890" ht="12.75" customHeight="1" x14ac:dyDescent="0.15"/>
    <row r="891" ht="12.75" customHeight="1" x14ac:dyDescent="0.15"/>
    <row r="892" ht="12.75" customHeight="1" x14ac:dyDescent="0.15"/>
    <row r="893" ht="12.75" customHeight="1" x14ac:dyDescent="0.15"/>
    <row r="894" ht="12.75" customHeight="1" x14ac:dyDescent="0.15"/>
    <row r="895" ht="12.75" customHeight="1" x14ac:dyDescent="0.15"/>
    <row r="896" ht="12.75" customHeight="1" x14ac:dyDescent="0.15"/>
    <row r="897" ht="12.75" customHeight="1" x14ac:dyDescent="0.15"/>
    <row r="898" ht="12.75" customHeight="1" x14ac:dyDescent="0.15"/>
    <row r="899" ht="12.75" customHeight="1" x14ac:dyDescent="0.15"/>
    <row r="900" ht="12.75" customHeight="1" x14ac:dyDescent="0.15"/>
    <row r="901" ht="12.75" customHeight="1" x14ac:dyDescent="0.15"/>
    <row r="902" ht="12.75" customHeight="1" x14ac:dyDescent="0.15"/>
    <row r="903" ht="12.75" customHeight="1" x14ac:dyDescent="0.15"/>
    <row r="904" ht="12.75" customHeight="1" x14ac:dyDescent="0.15"/>
    <row r="905" ht="12.75" customHeight="1" x14ac:dyDescent="0.15"/>
    <row r="906" ht="12.75" customHeight="1" x14ac:dyDescent="0.15"/>
    <row r="907" ht="12.75" customHeight="1" x14ac:dyDescent="0.15"/>
    <row r="908" ht="12.75" customHeight="1" x14ac:dyDescent="0.15"/>
    <row r="909" ht="12.75" customHeight="1" x14ac:dyDescent="0.15"/>
    <row r="910" ht="12.75" customHeight="1" x14ac:dyDescent="0.15"/>
    <row r="911" ht="12.75" customHeight="1" x14ac:dyDescent="0.15"/>
    <row r="912" ht="12.75" customHeight="1" x14ac:dyDescent="0.15"/>
    <row r="913" ht="12.75" customHeight="1" x14ac:dyDescent="0.15"/>
    <row r="914" ht="12.75" customHeight="1" x14ac:dyDescent="0.15"/>
    <row r="915" ht="12.75" customHeight="1" x14ac:dyDescent="0.15"/>
    <row r="916" ht="12.75" customHeight="1" x14ac:dyDescent="0.15"/>
    <row r="917" ht="12.75" customHeight="1" x14ac:dyDescent="0.15"/>
    <row r="918" ht="12.75" customHeight="1" x14ac:dyDescent="0.15"/>
    <row r="919" ht="12.75" customHeight="1" x14ac:dyDescent="0.15"/>
    <row r="920" ht="12.75" customHeight="1" x14ac:dyDescent="0.15"/>
    <row r="921" ht="12.75" customHeight="1" x14ac:dyDescent="0.15"/>
    <row r="922" ht="12.75" customHeight="1" x14ac:dyDescent="0.15"/>
    <row r="923" ht="12.75" customHeight="1" x14ac:dyDescent="0.15"/>
    <row r="924" ht="12.75" customHeight="1" x14ac:dyDescent="0.15"/>
    <row r="925" ht="12.75" customHeight="1" x14ac:dyDescent="0.15"/>
    <row r="926" ht="12.75" customHeight="1" x14ac:dyDescent="0.15"/>
    <row r="927" ht="12.75" customHeight="1" x14ac:dyDescent="0.15"/>
    <row r="928" ht="12.75" customHeight="1" x14ac:dyDescent="0.15"/>
    <row r="929" ht="12.75" customHeight="1" x14ac:dyDescent="0.15"/>
    <row r="930" ht="12.75" customHeight="1" x14ac:dyDescent="0.15"/>
    <row r="931" ht="12.75" customHeight="1" x14ac:dyDescent="0.15"/>
    <row r="932" ht="12.75" customHeight="1" x14ac:dyDescent="0.15"/>
    <row r="933" ht="12.75" customHeight="1" x14ac:dyDescent="0.15"/>
    <row r="934" ht="12.75" customHeight="1" x14ac:dyDescent="0.15"/>
    <row r="935" ht="12.75" customHeight="1" x14ac:dyDescent="0.15"/>
    <row r="936" ht="12.75" customHeight="1" x14ac:dyDescent="0.15"/>
    <row r="937" ht="12.75" customHeight="1" x14ac:dyDescent="0.15"/>
    <row r="938" ht="12.75" customHeight="1" x14ac:dyDescent="0.15"/>
    <row r="939" ht="12.75" customHeight="1" x14ac:dyDescent="0.15"/>
    <row r="940" ht="12.75" customHeight="1" x14ac:dyDescent="0.15"/>
    <row r="941" ht="12.75" customHeight="1" x14ac:dyDescent="0.15"/>
    <row r="942" ht="12.75" customHeight="1" x14ac:dyDescent="0.15"/>
    <row r="943" ht="12.75" customHeight="1" x14ac:dyDescent="0.15"/>
    <row r="944" ht="12.75" customHeight="1" x14ac:dyDescent="0.15"/>
    <row r="945" ht="12.75" customHeight="1" x14ac:dyDescent="0.15"/>
    <row r="946" ht="12.75" customHeight="1" x14ac:dyDescent="0.15"/>
    <row r="947" ht="12.75" customHeight="1" x14ac:dyDescent="0.15"/>
    <row r="948" ht="12.75" customHeight="1" x14ac:dyDescent="0.15"/>
    <row r="949" ht="12.75" customHeight="1" x14ac:dyDescent="0.15"/>
    <row r="950" ht="12.75" customHeight="1" x14ac:dyDescent="0.15"/>
    <row r="951" ht="12.75" customHeight="1" x14ac:dyDescent="0.15"/>
    <row r="952" ht="12.75" customHeight="1" x14ac:dyDescent="0.15"/>
    <row r="953" ht="12.75" customHeight="1" x14ac:dyDescent="0.15"/>
    <row r="954" ht="12.75" customHeight="1" x14ac:dyDescent="0.15"/>
    <row r="955" ht="12.75" customHeight="1" x14ac:dyDescent="0.15"/>
    <row r="956" ht="12.75" customHeight="1" x14ac:dyDescent="0.15"/>
    <row r="957" ht="12.75" customHeight="1" x14ac:dyDescent="0.15"/>
    <row r="958" ht="12.75" customHeight="1" x14ac:dyDescent="0.15"/>
    <row r="959" ht="12.75" customHeight="1" x14ac:dyDescent="0.15"/>
    <row r="960" ht="12.75" customHeight="1" x14ac:dyDescent="0.15"/>
    <row r="961" ht="12.75" customHeight="1" x14ac:dyDescent="0.15"/>
    <row r="962" ht="12.75" customHeight="1" x14ac:dyDescent="0.15"/>
    <row r="963" ht="12.75" customHeight="1" x14ac:dyDescent="0.15"/>
    <row r="964" ht="12.75" customHeight="1" x14ac:dyDescent="0.15"/>
    <row r="965" ht="12.75" customHeight="1" x14ac:dyDescent="0.15"/>
    <row r="966" ht="12.75" customHeight="1" x14ac:dyDescent="0.15"/>
    <row r="967" ht="12.75" customHeight="1" x14ac:dyDescent="0.15"/>
    <row r="968" ht="12.75" customHeight="1" x14ac:dyDescent="0.15"/>
    <row r="969" ht="12.75" customHeight="1" x14ac:dyDescent="0.15"/>
    <row r="970" ht="12.75" customHeight="1" x14ac:dyDescent="0.15"/>
    <row r="971" ht="12.75" customHeight="1" x14ac:dyDescent="0.15"/>
    <row r="972" ht="12.75" customHeight="1" x14ac:dyDescent="0.15"/>
    <row r="973" ht="12.75" customHeight="1" x14ac:dyDescent="0.15"/>
    <row r="974" ht="12.75" customHeight="1" x14ac:dyDescent="0.15"/>
    <row r="975" ht="12.75" customHeight="1" x14ac:dyDescent="0.15"/>
    <row r="976" ht="12.75" customHeight="1" x14ac:dyDescent="0.15"/>
    <row r="977" ht="12.75" customHeight="1" x14ac:dyDescent="0.15"/>
    <row r="978" ht="12.75" customHeight="1" x14ac:dyDescent="0.15"/>
    <row r="979" ht="12.75" customHeight="1" x14ac:dyDescent="0.15"/>
    <row r="980" ht="12.75" customHeight="1" x14ac:dyDescent="0.15"/>
    <row r="981" ht="12.75" customHeight="1" x14ac:dyDescent="0.15"/>
    <row r="982" ht="12.75" customHeight="1" x14ac:dyDescent="0.15"/>
    <row r="983" ht="12.75" customHeight="1" x14ac:dyDescent="0.15"/>
    <row r="984" ht="12.75" customHeight="1" x14ac:dyDescent="0.15"/>
    <row r="985" ht="12.75" customHeight="1" x14ac:dyDescent="0.15"/>
    <row r="986" ht="12.75" customHeight="1" x14ac:dyDescent="0.15"/>
    <row r="987" ht="12.75" customHeight="1" x14ac:dyDescent="0.15"/>
    <row r="988" ht="12.75" customHeight="1" x14ac:dyDescent="0.15"/>
    <row r="989" ht="12.75" customHeight="1" x14ac:dyDescent="0.15"/>
    <row r="990" ht="12.75" customHeight="1" x14ac:dyDescent="0.15"/>
    <row r="991" ht="12.75" customHeight="1" x14ac:dyDescent="0.15"/>
    <row r="992" ht="12.75" customHeight="1" x14ac:dyDescent="0.15"/>
    <row r="993" ht="12.75" customHeight="1" x14ac:dyDescent="0.15"/>
    <row r="994" ht="12.75" customHeight="1" x14ac:dyDescent="0.15"/>
    <row r="995" ht="12.75" customHeight="1" x14ac:dyDescent="0.15"/>
    <row r="996" ht="12.75" customHeight="1" x14ac:dyDescent="0.15"/>
    <row r="997" ht="12.75" customHeight="1" x14ac:dyDescent="0.15"/>
    <row r="998" ht="12.75" customHeight="1" x14ac:dyDescent="0.15"/>
    <row r="999" ht="12.75" customHeight="1" x14ac:dyDescent="0.15"/>
    <row r="1000" ht="12.75" customHeight="1" x14ac:dyDescent="0.15"/>
  </sheetData>
  <pageMargins left="0.7" right="0.7" top="0.75" bottom="0.75" header="0" footer="0"/>
  <pageSetup paperSize="9" orientation="portrait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50"/>
  </sheetPr>
  <dimension ref="A1:BX1000"/>
  <sheetViews>
    <sheetView topLeftCell="F1" workbookViewId="0">
      <selection activeCell="BQ33" sqref="BQ33"/>
    </sheetView>
  </sheetViews>
  <sheetFormatPr baseColWidth="10" defaultColWidth="12.5" defaultRowHeight="15" customHeight="1" x14ac:dyDescent="0.15"/>
  <cols>
    <col min="1" max="1" width="35.83203125" customWidth="1"/>
    <col min="2" max="3" width="8.5" customWidth="1"/>
    <col min="4" max="4" width="11.1640625" customWidth="1"/>
    <col min="5" max="8" width="8.5" customWidth="1"/>
    <col min="9" max="9" width="11.6640625" customWidth="1"/>
    <col min="10" max="28" width="8.5" customWidth="1"/>
    <col min="29" max="46" width="10.5" customWidth="1"/>
    <col min="47" max="64" width="8.5" customWidth="1"/>
  </cols>
  <sheetData>
    <row r="1" spans="1:76" ht="12.75" customHeight="1" x14ac:dyDescent="0.15"/>
    <row r="2" spans="1:76" ht="12.75" customHeight="1" x14ac:dyDescent="0.15"/>
    <row r="3" spans="1:76" ht="12.75" customHeight="1" x14ac:dyDescent="0.15">
      <c r="A3" s="42" t="s">
        <v>484</v>
      </c>
      <c r="H3" s="366"/>
      <c r="I3" s="355"/>
      <c r="J3" s="355"/>
      <c r="L3" s="42" t="s">
        <v>485</v>
      </c>
    </row>
    <row r="4" spans="1:76" ht="12.75" customHeight="1" x14ac:dyDescent="0.2">
      <c r="A4" s="71" t="s">
        <v>486</v>
      </c>
      <c r="B4" s="138">
        <v>45931</v>
      </c>
      <c r="C4" s="91">
        <f t="shared" ref="C4:BA4" si="0">B4+31</f>
        <v>45962</v>
      </c>
      <c r="D4" s="91">
        <f t="shared" si="0"/>
        <v>45993</v>
      </c>
      <c r="E4" s="91">
        <f t="shared" si="0"/>
        <v>46024</v>
      </c>
      <c r="F4" s="91">
        <f t="shared" si="0"/>
        <v>46055</v>
      </c>
      <c r="G4" s="91">
        <f t="shared" si="0"/>
        <v>46086</v>
      </c>
      <c r="H4" s="91">
        <f t="shared" si="0"/>
        <v>46117</v>
      </c>
      <c r="I4" s="91">
        <f t="shared" si="0"/>
        <v>46148</v>
      </c>
      <c r="J4" s="91">
        <f t="shared" si="0"/>
        <v>46179</v>
      </c>
      <c r="K4" s="91">
        <f t="shared" si="0"/>
        <v>46210</v>
      </c>
      <c r="L4" s="91">
        <f t="shared" si="0"/>
        <v>46241</v>
      </c>
      <c r="M4" s="91">
        <f t="shared" si="0"/>
        <v>46272</v>
      </c>
      <c r="N4" s="91">
        <f t="shared" si="0"/>
        <v>46303</v>
      </c>
      <c r="O4" s="91">
        <f t="shared" si="0"/>
        <v>46334</v>
      </c>
      <c r="P4" s="91">
        <f t="shared" si="0"/>
        <v>46365</v>
      </c>
      <c r="Q4" s="91">
        <f t="shared" si="0"/>
        <v>46396</v>
      </c>
      <c r="R4" s="91">
        <f t="shared" si="0"/>
        <v>46427</v>
      </c>
      <c r="S4" s="91">
        <f t="shared" si="0"/>
        <v>46458</v>
      </c>
      <c r="T4" s="91">
        <f t="shared" si="0"/>
        <v>46489</v>
      </c>
      <c r="U4" s="91">
        <f t="shared" si="0"/>
        <v>46520</v>
      </c>
      <c r="V4" s="91">
        <f t="shared" si="0"/>
        <v>46551</v>
      </c>
      <c r="W4" s="91">
        <f t="shared" si="0"/>
        <v>46582</v>
      </c>
      <c r="X4" s="91">
        <f t="shared" si="0"/>
        <v>46613</v>
      </c>
      <c r="Y4" s="91">
        <f t="shared" si="0"/>
        <v>46644</v>
      </c>
      <c r="Z4" s="91">
        <f t="shared" si="0"/>
        <v>46675</v>
      </c>
      <c r="AA4" s="91">
        <f t="shared" si="0"/>
        <v>46706</v>
      </c>
      <c r="AB4" s="91">
        <f t="shared" si="0"/>
        <v>46737</v>
      </c>
      <c r="AC4" s="91">
        <f t="shared" si="0"/>
        <v>46768</v>
      </c>
      <c r="AD4" s="91">
        <f t="shared" si="0"/>
        <v>46799</v>
      </c>
      <c r="AE4" s="91">
        <f t="shared" si="0"/>
        <v>46830</v>
      </c>
      <c r="AF4" s="91">
        <f t="shared" si="0"/>
        <v>46861</v>
      </c>
      <c r="AG4" s="91">
        <f t="shared" si="0"/>
        <v>46892</v>
      </c>
      <c r="AH4" s="91">
        <f t="shared" si="0"/>
        <v>46923</v>
      </c>
      <c r="AI4" s="91">
        <f t="shared" si="0"/>
        <v>46954</v>
      </c>
      <c r="AJ4" s="91">
        <f t="shared" si="0"/>
        <v>46985</v>
      </c>
      <c r="AK4" s="91">
        <f t="shared" si="0"/>
        <v>47016</v>
      </c>
      <c r="AL4" s="91">
        <f t="shared" si="0"/>
        <v>47047</v>
      </c>
      <c r="AM4" s="91">
        <f t="shared" si="0"/>
        <v>47078</v>
      </c>
      <c r="AN4" s="91">
        <f t="shared" si="0"/>
        <v>47109</v>
      </c>
      <c r="AO4" s="91">
        <f t="shared" si="0"/>
        <v>47140</v>
      </c>
      <c r="AP4" s="91">
        <f t="shared" si="0"/>
        <v>47171</v>
      </c>
      <c r="AQ4" s="91">
        <f t="shared" si="0"/>
        <v>47202</v>
      </c>
      <c r="AR4" s="91">
        <f t="shared" si="0"/>
        <v>47233</v>
      </c>
      <c r="AS4" s="91">
        <f t="shared" si="0"/>
        <v>47264</v>
      </c>
      <c r="AT4" s="91">
        <f t="shared" si="0"/>
        <v>47295</v>
      </c>
      <c r="AU4" s="91">
        <f t="shared" si="0"/>
        <v>47326</v>
      </c>
      <c r="AV4" s="91">
        <f t="shared" si="0"/>
        <v>47357</v>
      </c>
      <c r="AW4" s="91">
        <f t="shared" si="0"/>
        <v>47388</v>
      </c>
      <c r="AX4" s="91">
        <f t="shared" si="0"/>
        <v>47419</v>
      </c>
      <c r="AY4" s="91">
        <f t="shared" si="0"/>
        <v>47450</v>
      </c>
      <c r="AZ4" s="91">
        <f t="shared" si="0"/>
        <v>47481</v>
      </c>
      <c r="BA4" s="91">
        <f t="shared" si="0"/>
        <v>47512</v>
      </c>
      <c r="BB4" s="139">
        <f>BA4+10</f>
        <v>47522</v>
      </c>
      <c r="BC4" s="91">
        <f t="shared" ref="BC4:BL4" si="1">BB4+31</f>
        <v>47553</v>
      </c>
      <c r="BD4" s="91">
        <f t="shared" si="1"/>
        <v>47584</v>
      </c>
      <c r="BE4" s="91">
        <f t="shared" si="1"/>
        <v>47615</v>
      </c>
      <c r="BF4" s="91">
        <f t="shared" si="1"/>
        <v>47646</v>
      </c>
      <c r="BG4" s="91">
        <f t="shared" si="1"/>
        <v>47677</v>
      </c>
      <c r="BH4" s="91">
        <f t="shared" si="1"/>
        <v>47708</v>
      </c>
      <c r="BI4" s="91">
        <f t="shared" si="1"/>
        <v>47739</v>
      </c>
      <c r="BJ4" s="91">
        <f t="shared" si="1"/>
        <v>47770</v>
      </c>
      <c r="BK4" s="91">
        <f t="shared" si="1"/>
        <v>47801</v>
      </c>
      <c r="BL4" s="91">
        <f t="shared" si="1"/>
        <v>47832</v>
      </c>
      <c r="BM4" s="91">
        <f t="shared" ref="BM4" si="2">BL4+31</f>
        <v>47863</v>
      </c>
      <c r="BN4" s="91">
        <f t="shared" ref="BN4" si="3">BM4+31</f>
        <v>47894</v>
      </c>
      <c r="BO4" s="91">
        <f t="shared" ref="BO4" si="4">BN4+31</f>
        <v>47925</v>
      </c>
      <c r="BP4" s="91">
        <f t="shared" ref="BP4" si="5">BO4+31</f>
        <v>47956</v>
      </c>
      <c r="BQ4" s="91">
        <f t="shared" ref="BQ4" si="6">BP4+31</f>
        <v>47987</v>
      </c>
      <c r="BR4" s="91">
        <f t="shared" ref="BR4" si="7">BQ4+31</f>
        <v>48018</v>
      </c>
      <c r="BS4" s="91">
        <f t="shared" ref="BS4" si="8">BR4+31</f>
        <v>48049</v>
      </c>
      <c r="BT4" s="91">
        <f t="shared" ref="BT4" si="9">BS4+31</f>
        <v>48080</v>
      </c>
      <c r="BU4" s="91">
        <f t="shared" ref="BU4" si="10">BT4+31</f>
        <v>48111</v>
      </c>
      <c r="BV4" s="91">
        <f t="shared" ref="BV4" si="11">BU4+31</f>
        <v>48142</v>
      </c>
      <c r="BW4" s="91">
        <f t="shared" ref="BW4" si="12">BV4+31</f>
        <v>48173</v>
      </c>
      <c r="BX4" s="91">
        <f t="shared" ref="BX4" si="13">BW4+31</f>
        <v>48204</v>
      </c>
    </row>
    <row r="5" spans="1:76" ht="12.75" customHeight="1" x14ac:dyDescent="0.2">
      <c r="A5" s="27" t="s">
        <v>487</v>
      </c>
      <c r="B5" s="116">
        <f>Employees!I10</f>
        <v>0</v>
      </c>
      <c r="C5" s="116">
        <f>Employees!J10</f>
        <v>0</v>
      </c>
      <c r="D5" s="116">
        <f>Employees!K10</f>
        <v>0</v>
      </c>
      <c r="E5" s="116">
        <f>Employees!L10</f>
        <v>0</v>
      </c>
      <c r="F5" s="116">
        <f>Employees!M10</f>
        <v>0</v>
      </c>
      <c r="G5" s="116">
        <f>Employees!N10</f>
        <v>0</v>
      </c>
      <c r="H5" s="116">
        <f>Employees!O10</f>
        <v>0</v>
      </c>
      <c r="I5" s="116">
        <f>Employees!P10</f>
        <v>0</v>
      </c>
      <c r="J5" s="116">
        <f>Employees!Q10</f>
        <v>0</v>
      </c>
      <c r="K5" s="116">
        <f>Employees!R10</f>
        <v>0</v>
      </c>
      <c r="L5" s="116">
        <f>Employees!S10</f>
        <v>0</v>
      </c>
      <c r="M5" s="116">
        <f>Employees!T10</f>
        <v>0</v>
      </c>
      <c r="N5" s="116">
        <f>Employees!U10</f>
        <v>0</v>
      </c>
      <c r="O5" s="116">
        <f>Employees!V10</f>
        <v>0</v>
      </c>
      <c r="P5" s="116">
        <f>Employees!W10</f>
        <v>0</v>
      </c>
      <c r="Q5" s="116">
        <f>Employees!X10</f>
        <v>0</v>
      </c>
      <c r="R5" s="116">
        <f>Employees!Y10</f>
        <v>0</v>
      </c>
      <c r="S5" s="116">
        <f>Employees!Z10</f>
        <v>0</v>
      </c>
      <c r="T5" s="116">
        <f>Employees!AA10</f>
        <v>0</v>
      </c>
      <c r="U5" s="116">
        <f>Employees!AB10</f>
        <v>0</v>
      </c>
      <c r="V5" s="116">
        <f>Employees!AC10</f>
        <v>0</v>
      </c>
      <c r="W5" s="116">
        <f>Employees!AD10</f>
        <v>0</v>
      </c>
      <c r="X5" s="116">
        <f>Employees!AE10</f>
        <v>0</v>
      </c>
      <c r="Y5" s="116">
        <f>Employees!AF10</f>
        <v>0</v>
      </c>
      <c r="Z5" s="116">
        <f>Employees!AG10</f>
        <v>0</v>
      </c>
      <c r="AA5" s="116">
        <f>Employees!AH10</f>
        <v>0</v>
      </c>
      <c r="AB5" s="116">
        <f>Employees!AI10</f>
        <v>0</v>
      </c>
      <c r="AC5" s="116">
        <f>Employees!AJ10</f>
        <v>0</v>
      </c>
      <c r="AD5" s="116">
        <f>Employees!AK10</f>
        <v>0</v>
      </c>
      <c r="AE5" s="116">
        <f>Employees!AL10</f>
        <v>0</v>
      </c>
      <c r="AF5" s="116">
        <f>Employees!AM10</f>
        <v>0</v>
      </c>
      <c r="AG5" s="116">
        <f>Employees!AN10</f>
        <v>0</v>
      </c>
      <c r="AH5" s="116">
        <f>Employees!AO10</f>
        <v>0</v>
      </c>
      <c r="AI5" s="116">
        <f>Employees!AP10</f>
        <v>0</v>
      </c>
      <c r="AJ5" s="116">
        <f>Employees!AQ10</f>
        <v>0</v>
      </c>
      <c r="AK5" s="116">
        <f>Employees!AR10</f>
        <v>0</v>
      </c>
      <c r="AL5" s="116">
        <f>Employees!AS10</f>
        <v>0</v>
      </c>
      <c r="AM5" s="116">
        <f>Employees!AT10</f>
        <v>0</v>
      </c>
      <c r="AN5" s="116">
        <f>Employees!AU10</f>
        <v>0</v>
      </c>
      <c r="AO5" s="116">
        <f>Employees!AV10</f>
        <v>0</v>
      </c>
      <c r="AP5" s="116">
        <f>Employees!AW10</f>
        <v>0</v>
      </c>
      <c r="AQ5" s="116">
        <f>Employees!AX10</f>
        <v>0</v>
      </c>
      <c r="AR5" s="116">
        <f>Employees!AY10</f>
        <v>0</v>
      </c>
      <c r="AS5" s="116">
        <f>Employees!AZ10</f>
        <v>0</v>
      </c>
      <c r="AT5" s="116">
        <f>Employees!BA10</f>
        <v>0</v>
      </c>
      <c r="AU5" s="116">
        <f>Employees!BB10</f>
        <v>0</v>
      </c>
      <c r="AV5" s="116">
        <f>Employees!BC10</f>
        <v>0</v>
      </c>
      <c r="AW5" s="116">
        <f>Employees!BD10</f>
        <v>0</v>
      </c>
      <c r="AX5" s="116">
        <f>Employees!BE10</f>
        <v>0</v>
      </c>
      <c r="AY5" s="116">
        <f>Employees!BF10</f>
        <v>0</v>
      </c>
      <c r="AZ5" s="116">
        <f>Employees!BG10</f>
        <v>0</v>
      </c>
      <c r="BA5" s="116">
        <f>Employees!BH10</f>
        <v>0</v>
      </c>
      <c r="BB5" s="116">
        <f>Employees!BI10</f>
        <v>0</v>
      </c>
      <c r="BC5" s="116">
        <f>Employees!BJ10</f>
        <v>0</v>
      </c>
      <c r="BD5" s="116">
        <f>Employees!BK10</f>
        <v>0</v>
      </c>
      <c r="BE5" s="116">
        <f>Employees!BL10</f>
        <v>0</v>
      </c>
      <c r="BF5" s="116">
        <f>Employees!BM10</f>
        <v>0</v>
      </c>
      <c r="BG5" s="116">
        <f>Employees!BN10</f>
        <v>0</v>
      </c>
      <c r="BH5" s="116">
        <f>Employees!BO10</f>
        <v>0</v>
      </c>
      <c r="BI5" s="116">
        <f>Employees!BP10</f>
        <v>0</v>
      </c>
      <c r="BJ5" s="116">
        <f>Employees!BQ10</f>
        <v>0</v>
      </c>
      <c r="BK5" s="116">
        <f>Employees!BR10</f>
        <v>0</v>
      </c>
      <c r="BL5" s="116">
        <f>Employees!BS10</f>
        <v>0</v>
      </c>
      <c r="BM5" s="116">
        <f>Employees!BT10</f>
        <v>0</v>
      </c>
      <c r="BN5" s="116">
        <f>Employees!BU10</f>
        <v>0</v>
      </c>
      <c r="BO5" s="116">
        <f>Employees!BV10</f>
        <v>0</v>
      </c>
      <c r="BP5" s="116">
        <f>Employees!BW10</f>
        <v>0</v>
      </c>
      <c r="BQ5" s="116">
        <f>Employees!BX10</f>
        <v>0</v>
      </c>
      <c r="BR5" s="116">
        <f>Employees!BY10</f>
        <v>0</v>
      </c>
      <c r="BS5" s="116">
        <f>Employees!BZ10</f>
        <v>0</v>
      </c>
      <c r="BT5" s="116">
        <f>Employees!CA10</f>
        <v>0</v>
      </c>
      <c r="BU5" s="116">
        <f>Employees!CB10</f>
        <v>0</v>
      </c>
      <c r="BV5" s="116">
        <f>Employees!CC10</f>
        <v>0</v>
      </c>
      <c r="BW5" s="116">
        <f>Employees!CD10</f>
        <v>0</v>
      </c>
      <c r="BX5" s="116">
        <f>Employees!CE10</f>
        <v>0</v>
      </c>
    </row>
    <row r="6" spans="1:76" ht="12.75" customHeight="1" x14ac:dyDescent="0.2">
      <c r="B6" s="107"/>
      <c r="C6" s="107"/>
      <c r="D6" s="107"/>
      <c r="E6" s="107"/>
      <c r="F6" s="107"/>
      <c r="G6" s="107"/>
      <c r="H6" s="107"/>
      <c r="I6" s="107"/>
      <c r="J6" s="107"/>
      <c r="K6" s="107"/>
      <c r="L6" s="107"/>
      <c r="M6" s="107"/>
      <c r="N6" s="107"/>
      <c r="O6" s="107"/>
      <c r="P6" s="107"/>
      <c r="Q6" s="107"/>
      <c r="R6" s="107"/>
      <c r="S6" s="107"/>
      <c r="T6" s="107"/>
      <c r="U6" s="107"/>
      <c r="V6" s="107"/>
      <c r="W6" s="107"/>
      <c r="X6" s="107"/>
      <c r="Y6" s="107"/>
      <c r="Z6" s="107"/>
      <c r="AA6" s="107"/>
      <c r="AB6" s="107"/>
      <c r="AC6" s="107"/>
      <c r="AD6" s="107"/>
      <c r="AE6" s="107"/>
      <c r="AF6" s="107"/>
      <c r="AG6" s="107"/>
      <c r="AH6" s="107"/>
      <c r="AI6" s="107"/>
      <c r="AJ6" s="107"/>
      <c r="AK6" s="107"/>
      <c r="AL6" s="107"/>
      <c r="AM6" s="107"/>
      <c r="AN6" s="107"/>
      <c r="AO6" s="107"/>
      <c r="AP6" s="107"/>
      <c r="AQ6" s="107"/>
      <c r="AR6" s="107"/>
      <c r="AS6" s="107"/>
      <c r="AT6" s="107"/>
      <c r="AU6" s="107"/>
      <c r="AV6" s="107"/>
      <c r="AW6" s="107"/>
      <c r="AX6" s="107"/>
      <c r="AY6" s="107"/>
      <c r="AZ6" s="107"/>
      <c r="BA6" s="107"/>
      <c r="BB6" s="107"/>
      <c r="BC6" s="107"/>
      <c r="BD6" s="107"/>
      <c r="BE6" s="107"/>
      <c r="BF6" s="107"/>
      <c r="BG6" s="107"/>
      <c r="BH6" s="107"/>
      <c r="BI6" s="107"/>
      <c r="BJ6" s="107"/>
      <c r="BK6" s="107"/>
      <c r="BL6" s="107"/>
      <c r="BM6" s="107"/>
      <c r="BN6" s="107"/>
      <c r="BO6" s="107"/>
      <c r="BP6" s="107"/>
      <c r="BQ6" s="107"/>
      <c r="BR6" s="107"/>
      <c r="BS6" s="107"/>
      <c r="BT6" s="107"/>
      <c r="BU6" s="107"/>
      <c r="BV6" s="107"/>
      <c r="BW6" s="107"/>
      <c r="BX6" s="107"/>
    </row>
    <row r="7" spans="1:76" ht="12.75" customHeight="1" x14ac:dyDescent="0.2">
      <c r="B7" s="107"/>
      <c r="C7" s="107"/>
      <c r="D7" s="107"/>
      <c r="E7" s="107"/>
      <c r="F7" s="107"/>
      <c r="G7" s="107"/>
      <c r="H7" s="107"/>
      <c r="I7" s="107"/>
      <c r="J7" s="107"/>
      <c r="K7" s="107"/>
      <c r="L7" s="107"/>
      <c r="M7" s="107"/>
      <c r="N7" s="107"/>
      <c r="O7" s="107"/>
      <c r="P7" s="107"/>
      <c r="Q7" s="107"/>
      <c r="R7" s="107"/>
      <c r="S7" s="107"/>
      <c r="T7" s="107"/>
      <c r="U7" s="107"/>
      <c r="V7" s="107"/>
      <c r="W7" s="107"/>
      <c r="X7" s="107"/>
      <c r="Y7" s="107"/>
      <c r="Z7" s="107"/>
      <c r="AA7" s="107"/>
      <c r="AB7" s="107"/>
      <c r="AC7" s="107"/>
      <c r="AD7" s="107"/>
      <c r="AE7" s="107"/>
      <c r="AF7" s="107"/>
      <c r="AG7" s="107"/>
      <c r="AH7" s="107"/>
      <c r="AI7" s="107"/>
      <c r="AJ7" s="107"/>
      <c r="AK7" s="107"/>
      <c r="AL7" s="107"/>
      <c r="AM7" s="107"/>
      <c r="AN7" s="107"/>
      <c r="AO7" s="107"/>
      <c r="AP7" s="107"/>
      <c r="AQ7" s="107"/>
      <c r="AR7" s="107"/>
      <c r="AS7" s="107"/>
      <c r="AT7" s="107"/>
      <c r="AU7" s="107"/>
      <c r="AV7" s="107"/>
      <c r="AW7" s="107"/>
      <c r="AX7" s="107"/>
      <c r="AY7" s="107"/>
      <c r="AZ7" s="107"/>
      <c r="BA7" s="107"/>
      <c r="BB7" s="107"/>
      <c r="BC7" s="107"/>
      <c r="BD7" s="107"/>
      <c r="BE7" s="107"/>
      <c r="BF7" s="107"/>
      <c r="BG7" s="107"/>
      <c r="BH7" s="107"/>
      <c r="BI7" s="107"/>
      <c r="BJ7" s="107"/>
      <c r="BK7" s="107"/>
      <c r="BL7" s="107"/>
      <c r="BM7" s="107"/>
      <c r="BN7" s="107"/>
      <c r="BO7" s="107"/>
      <c r="BP7" s="107"/>
      <c r="BQ7" s="107"/>
      <c r="BR7" s="107"/>
      <c r="BS7" s="107"/>
      <c r="BT7" s="107"/>
      <c r="BU7" s="107"/>
      <c r="BV7" s="107"/>
      <c r="BW7" s="107"/>
      <c r="BX7" s="107"/>
    </row>
    <row r="8" spans="1:76" ht="12.75" customHeight="1" x14ac:dyDescent="0.2">
      <c r="A8" s="63"/>
      <c r="B8" s="107"/>
      <c r="C8" s="107"/>
      <c r="D8" s="107"/>
      <c r="E8" s="107"/>
      <c r="F8" s="107"/>
      <c r="G8" s="107"/>
      <c r="H8" s="107"/>
      <c r="I8" s="107"/>
      <c r="J8" s="107"/>
      <c r="K8" s="107"/>
      <c r="L8" s="107"/>
      <c r="M8" s="107"/>
      <c r="N8" s="107"/>
      <c r="O8" s="107"/>
      <c r="P8" s="107"/>
      <c r="Q8" s="220"/>
      <c r="R8" s="220"/>
      <c r="S8" s="220"/>
      <c r="T8" s="220"/>
      <c r="U8" s="220"/>
      <c r="V8" s="220"/>
      <c r="W8" s="220"/>
      <c r="X8" s="220"/>
      <c r="Y8" s="220"/>
      <c r="Z8" s="220"/>
      <c r="AA8" s="220"/>
      <c r="AB8" s="220"/>
      <c r="AC8" s="220"/>
      <c r="AD8" s="220"/>
      <c r="AE8" s="220"/>
      <c r="AF8" s="220"/>
      <c r="AG8" s="220"/>
      <c r="AH8" s="220"/>
      <c r="AI8" s="220"/>
      <c r="AJ8" s="220"/>
      <c r="AK8" s="220"/>
      <c r="AL8" s="220"/>
      <c r="AM8" s="220"/>
      <c r="AN8" s="220"/>
      <c r="AO8" s="220"/>
      <c r="AP8" s="220"/>
      <c r="AQ8" s="220"/>
      <c r="AR8" s="220"/>
      <c r="AS8" s="220"/>
      <c r="AT8" s="220"/>
      <c r="AU8" s="220"/>
      <c r="AV8" s="220"/>
      <c r="AW8" s="220"/>
      <c r="AX8" s="220"/>
      <c r="AY8" s="220"/>
      <c r="AZ8" s="220"/>
      <c r="BA8" s="220"/>
      <c r="BB8" s="220"/>
      <c r="BC8" s="220"/>
      <c r="BD8" s="220"/>
      <c r="BE8" s="220"/>
      <c r="BF8" s="220"/>
      <c r="BG8" s="220"/>
      <c r="BH8" s="220"/>
      <c r="BI8" s="220"/>
      <c r="BJ8" s="220"/>
      <c r="BK8" s="220"/>
      <c r="BL8" s="220"/>
      <c r="BM8" s="220"/>
      <c r="BN8" s="220"/>
      <c r="BO8" s="220"/>
      <c r="BP8" s="220"/>
      <c r="BQ8" s="220"/>
      <c r="BR8" s="220"/>
      <c r="BS8" s="220"/>
      <c r="BT8" s="220"/>
      <c r="BU8" s="220"/>
      <c r="BV8" s="220"/>
      <c r="BW8" s="220"/>
      <c r="BX8" s="220"/>
    </row>
    <row r="9" spans="1:76" ht="12.75" customHeight="1" x14ac:dyDescent="0.2">
      <c r="A9" s="63"/>
      <c r="B9" s="107"/>
      <c r="C9" s="107"/>
      <c r="D9" s="107"/>
      <c r="E9" s="107"/>
      <c r="F9" s="107"/>
      <c r="G9" s="107"/>
      <c r="H9" s="107"/>
      <c r="I9" s="107"/>
      <c r="J9" s="107"/>
      <c r="K9" s="107"/>
      <c r="L9" s="107"/>
      <c r="M9" s="107"/>
      <c r="N9" s="107"/>
      <c r="O9" s="107"/>
      <c r="P9" s="107"/>
      <c r="Q9" s="116"/>
      <c r="R9" s="116"/>
      <c r="S9" s="116"/>
      <c r="T9" s="116"/>
      <c r="U9" s="116"/>
      <c r="V9" s="116"/>
      <c r="W9" s="116"/>
      <c r="X9" s="116"/>
      <c r="Y9" s="116"/>
      <c r="Z9" s="116"/>
      <c r="AA9" s="116"/>
      <c r="AB9" s="116"/>
      <c r="AC9" s="116"/>
      <c r="AD9" s="116"/>
      <c r="AE9" s="116"/>
      <c r="AF9" s="116"/>
      <c r="AG9" s="116"/>
      <c r="AH9" s="116"/>
      <c r="AI9" s="116"/>
      <c r="AJ9" s="116"/>
      <c r="AK9" s="116"/>
      <c r="AL9" s="116"/>
      <c r="AM9" s="116"/>
      <c r="AN9" s="116"/>
      <c r="AO9" s="116"/>
      <c r="AP9" s="116"/>
      <c r="AQ9" s="116"/>
      <c r="AR9" s="116"/>
      <c r="AS9" s="116"/>
      <c r="AT9" s="116"/>
      <c r="AU9" s="116"/>
      <c r="AV9" s="116"/>
      <c r="AW9" s="116"/>
      <c r="AX9" s="116"/>
      <c r="AY9" s="116"/>
      <c r="AZ9" s="116"/>
      <c r="BA9" s="116"/>
      <c r="BB9" s="116"/>
      <c r="BC9" s="116"/>
      <c r="BD9" s="116"/>
      <c r="BE9" s="116"/>
      <c r="BF9" s="116"/>
      <c r="BG9" s="116"/>
      <c r="BH9" s="116"/>
      <c r="BI9" s="116"/>
      <c r="BJ9" s="116"/>
      <c r="BK9" s="116"/>
      <c r="BL9" s="116"/>
      <c r="BM9" s="116"/>
      <c r="BN9" s="116"/>
      <c r="BO9" s="116"/>
      <c r="BP9" s="116"/>
      <c r="BQ9" s="116"/>
      <c r="BR9" s="116"/>
      <c r="BS9" s="116"/>
      <c r="BT9" s="116"/>
      <c r="BU9" s="116"/>
      <c r="BV9" s="116"/>
      <c r="BW9" s="116"/>
      <c r="BX9" s="116"/>
    </row>
    <row r="10" spans="1:76" ht="12.75" customHeight="1" x14ac:dyDescent="0.2">
      <c r="A10" s="63"/>
      <c r="B10" s="107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107"/>
      <c r="S10" s="107"/>
      <c r="T10" s="107"/>
      <c r="U10" s="107"/>
      <c r="V10" s="107"/>
      <c r="W10" s="107"/>
      <c r="X10" s="107"/>
      <c r="Y10" s="107"/>
      <c r="Z10" s="107"/>
      <c r="AA10" s="107"/>
      <c r="AB10" s="107"/>
      <c r="AC10" s="107"/>
      <c r="AD10" s="107"/>
      <c r="AE10" s="107"/>
      <c r="AF10" s="107"/>
      <c r="AG10" s="107"/>
      <c r="AH10" s="107"/>
      <c r="AI10" s="107"/>
      <c r="AJ10" s="107"/>
      <c r="AK10" s="107"/>
      <c r="AL10" s="107"/>
      <c r="AM10" s="107"/>
      <c r="AN10" s="107"/>
      <c r="AO10" s="107"/>
      <c r="AP10" s="107"/>
      <c r="AQ10" s="107"/>
      <c r="AR10" s="107"/>
      <c r="AS10" s="107"/>
      <c r="AT10" s="107"/>
      <c r="AU10" s="107"/>
      <c r="AV10" s="107"/>
      <c r="AW10" s="107"/>
      <c r="AX10" s="107"/>
      <c r="AY10" s="107"/>
      <c r="AZ10" s="107"/>
      <c r="BA10" s="107"/>
      <c r="BB10" s="107"/>
      <c r="BC10" s="107"/>
      <c r="BD10" s="107"/>
      <c r="BE10" s="107"/>
      <c r="BF10" s="107"/>
      <c r="BG10" s="107"/>
      <c r="BH10" s="107"/>
      <c r="BI10" s="107"/>
      <c r="BJ10" s="107"/>
      <c r="BK10" s="107"/>
      <c r="BL10" s="107"/>
      <c r="BM10" s="107"/>
      <c r="BN10" s="107"/>
      <c r="BO10" s="107"/>
      <c r="BP10" s="107"/>
      <c r="BQ10" s="107"/>
      <c r="BR10" s="107"/>
      <c r="BS10" s="107"/>
      <c r="BT10" s="107"/>
      <c r="BU10" s="107"/>
      <c r="BV10" s="107"/>
      <c r="BW10" s="107"/>
      <c r="BX10" s="107"/>
    </row>
    <row r="11" spans="1:76" ht="12.75" customHeight="1" x14ac:dyDescent="0.2">
      <c r="A11" s="63"/>
      <c r="B11" s="107"/>
      <c r="C11" s="107"/>
      <c r="D11" s="107"/>
      <c r="E11" s="107"/>
      <c r="F11" s="107"/>
      <c r="G11" s="107"/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107"/>
      <c r="S11" s="107"/>
      <c r="T11" s="107"/>
      <c r="U11" s="107"/>
      <c r="V11" s="107"/>
      <c r="W11" s="107"/>
      <c r="X11" s="107"/>
      <c r="Y11" s="107"/>
      <c r="Z11" s="107"/>
      <c r="AA11" s="107"/>
      <c r="AB11" s="107"/>
      <c r="AC11" s="107"/>
      <c r="AD11" s="107"/>
      <c r="AE11" s="107"/>
      <c r="AF11" s="107"/>
      <c r="AG11" s="107"/>
      <c r="AH11" s="107"/>
      <c r="AI11" s="107"/>
      <c r="AJ11" s="107"/>
      <c r="AK11" s="107"/>
      <c r="AL11" s="107"/>
      <c r="AM11" s="107"/>
      <c r="AN11" s="107"/>
      <c r="AO11" s="107"/>
      <c r="AP11" s="107"/>
      <c r="AQ11" s="107"/>
      <c r="AR11" s="107"/>
      <c r="AS11" s="107"/>
      <c r="AT11" s="107"/>
      <c r="AU11" s="107"/>
      <c r="AV11" s="107"/>
      <c r="AW11" s="107"/>
      <c r="AX11" s="107"/>
      <c r="AY11" s="107"/>
      <c r="AZ11" s="107"/>
      <c r="BA11" s="107"/>
      <c r="BB11" s="107"/>
      <c r="BC11" s="107"/>
      <c r="BD11" s="107"/>
      <c r="BE11" s="107"/>
      <c r="BF11" s="107"/>
      <c r="BG11" s="107"/>
      <c r="BH11" s="107"/>
      <c r="BI11" s="107"/>
      <c r="BJ11" s="107"/>
      <c r="BK11" s="107"/>
      <c r="BL11" s="107"/>
      <c r="BM11" s="107"/>
      <c r="BN11" s="107"/>
      <c r="BO11" s="107"/>
      <c r="BP11" s="107"/>
      <c r="BQ11" s="107"/>
      <c r="BR11" s="107"/>
      <c r="BS11" s="107"/>
      <c r="BT11" s="107"/>
      <c r="BU11" s="107"/>
      <c r="BV11" s="107"/>
      <c r="BW11" s="107"/>
      <c r="BX11" s="107"/>
    </row>
    <row r="12" spans="1:76" ht="12.75" customHeight="1" x14ac:dyDescent="0.2">
      <c r="A12" s="63"/>
      <c r="B12" s="107"/>
      <c r="C12" s="107"/>
      <c r="D12" s="107"/>
      <c r="E12" s="107"/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7"/>
      <c r="R12" s="107"/>
      <c r="S12" s="107"/>
      <c r="T12" s="107"/>
      <c r="U12" s="107"/>
      <c r="V12" s="107"/>
      <c r="W12" s="107"/>
      <c r="X12" s="107"/>
      <c r="Y12" s="107"/>
      <c r="Z12" s="107"/>
      <c r="AA12" s="107"/>
      <c r="AB12" s="107"/>
      <c r="AC12" s="107"/>
      <c r="AD12" s="107"/>
      <c r="AE12" s="107"/>
      <c r="AF12" s="107"/>
      <c r="AG12" s="107"/>
      <c r="AH12" s="107"/>
      <c r="AI12" s="107"/>
      <c r="AJ12" s="107"/>
      <c r="AK12" s="107"/>
      <c r="AL12" s="107"/>
      <c r="AM12" s="107"/>
      <c r="AN12" s="107"/>
      <c r="AO12" s="107"/>
      <c r="AP12" s="107"/>
      <c r="AQ12" s="107"/>
      <c r="AR12" s="107"/>
      <c r="AS12" s="107"/>
      <c r="AT12" s="107"/>
      <c r="AU12" s="107"/>
      <c r="AV12" s="107"/>
      <c r="AW12" s="107"/>
      <c r="AX12" s="107"/>
      <c r="AY12" s="107"/>
      <c r="AZ12" s="107"/>
      <c r="BA12" s="107"/>
      <c r="BB12" s="107"/>
      <c r="BC12" s="107"/>
      <c r="BD12" s="107"/>
      <c r="BE12" s="107"/>
      <c r="BF12" s="107"/>
      <c r="BG12" s="107"/>
      <c r="BH12" s="107"/>
      <c r="BI12" s="107"/>
      <c r="BJ12" s="107"/>
      <c r="BK12" s="107"/>
      <c r="BL12" s="107"/>
      <c r="BM12" s="107"/>
      <c r="BN12" s="107"/>
      <c r="BO12" s="107"/>
      <c r="BP12" s="107"/>
      <c r="BQ12" s="107"/>
      <c r="BR12" s="107"/>
      <c r="BS12" s="107"/>
      <c r="BT12" s="107"/>
      <c r="BU12" s="107"/>
      <c r="BV12" s="107"/>
      <c r="BW12" s="107"/>
      <c r="BX12" s="107"/>
    </row>
    <row r="13" spans="1:76" ht="12.75" customHeight="1" x14ac:dyDescent="0.2">
      <c r="A13" s="63"/>
      <c r="B13" s="107"/>
      <c r="C13" s="107"/>
      <c r="D13" s="107"/>
      <c r="E13" s="107"/>
      <c r="F13" s="107"/>
      <c r="G13" s="107"/>
      <c r="H13" s="107"/>
      <c r="I13" s="107"/>
      <c r="J13" s="107"/>
      <c r="K13" s="107"/>
      <c r="L13" s="107"/>
      <c r="M13" s="107"/>
      <c r="N13" s="107"/>
      <c r="O13" s="107"/>
      <c r="P13" s="107"/>
      <c r="Q13" s="107"/>
      <c r="R13" s="107"/>
      <c r="S13" s="107"/>
      <c r="T13" s="107"/>
      <c r="U13" s="107"/>
      <c r="V13" s="107"/>
      <c r="W13" s="107"/>
      <c r="X13" s="107"/>
      <c r="Y13" s="107"/>
      <c r="Z13" s="107"/>
      <c r="AA13" s="107"/>
      <c r="AB13" s="107"/>
      <c r="AC13" s="107"/>
      <c r="AD13" s="107"/>
      <c r="AE13" s="107"/>
      <c r="AF13" s="107"/>
      <c r="AG13" s="107"/>
      <c r="AH13" s="107"/>
      <c r="AI13" s="107"/>
      <c r="AJ13" s="107"/>
      <c r="AK13" s="107"/>
      <c r="AL13" s="107"/>
      <c r="AM13" s="107"/>
      <c r="AN13" s="107"/>
      <c r="AO13" s="107"/>
      <c r="AP13" s="107"/>
      <c r="AQ13" s="107"/>
      <c r="AR13" s="107"/>
      <c r="AS13" s="107"/>
      <c r="AT13" s="107"/>
      <c r="AU13" s="107"/>
      <c r="AV13" s="107"/>
      <c r="AW13" s="107"/>
      <c r="AX13" s="107"/>
      <c r="AY13" s="107"/>
      <c r="AZ13" s="107"/>
      <c r="BA13" s="107"/>
      <c r="BB13" s="107"/>
      <c r="BC13" s="107"/>
      <c r="BD13" s="107"/>
      <c r="BE13" s="107"/>
      <c r="BF13" s="107"/>
      <c r="BG13" s="107"/>
      <c r="BH13" s="107"/>
      <c r="BI13" s="107"/>
      <c r="BJ13" s="107"/>
      <c r="BK13" s="107"/>
      <c r="BL13" s="107"/>
      <c r="BM13" s="107"/>
      <c r="BN13" s="107"/>
      <c r="BO13" s="107"/>
      <c r="BP13" s="107"/>
      <c r="BQ13" s="107"/>
      <c r="BR13" s="107"/>
      <c r="BS13" s="107"/>
      <c r="BT13" s="107"/>
      <c r="BU13" s="107"/>
      <c r="BV13" s="107"/>
      <c r="BW13" s="107"/>
      <c r="BX13" s="107"/>
    </row>
    <row r="14" spans="1:76" ht="12.75" customHeight="1" thickBot="1" x14ac:dyDescent="0.25">
      <c r="A14" s="41"/>
      <c r="B14" s="221">
        <f t="shared" ref="B14:BL14" si="14">SUM(B5:B13)</f>
        <v>0</v>
      </c>
      <c r="C14" s="221">
        <f t="shared" si="14"/>
        <v>0</v>
      </c>
      <c r="D14" s="221">
        <f t="shared" si="14"/>
        <v>0</v>
      </c>
      <c r="E14" s="221">
        <f t="shared" si="14"/>
        <v>0</v>
      </c>
      <c r="F14" s="221">
        <f t="shared" si="14"/>
        <v>0</v>
      </c>
      <c r="G14" s="221">
        <f t="shared" si="14"/>
        <v>0</v>
      </c>
      <c r="H14" s="221">
        <f t="shared" si="14"/>
        <v>0</v>
      </c>
      <c r="I14" s="221">
        <f t="shared" si="14"/>
        <v>0</v>
      </c>
      <c r="J14" s="221">
        <f t="shared" si="14"/>
        <v>0</v>
      </c>
      <c r="K14" s="221">
        <f t="shared" si="14"/>
        <v>0</v>
      </c>
      <c r="L14" s="221">
        <f t="shared" si="14"/>
        <v>0</v>
      </c>
      <c r="M14" s="221">
        <f t="shared" si="14"/>
        <v>0</v>
      </c>
      <c r="N14" s="221">
        <f t="shared" si="14"/>
        <v>0</v>
      </c>
      <c r="O14" s="221">
        <f t="shared" si="14"/>
        <v>0</v>
      </c>
      <c r="P14" s="221">
        <f t="shared" si="14"/>
        <v>0</v>
      </c>
      <c r="Q14" s="221">
        <f t="shared" si="14"/>
        <v>0</v>
      </c>
      <c r="R14" s="221">
        <f t="shared" si="14"/>
        <v>0</v>
      </c>
      <c r="S14" s="221">
        <f t="shared" si="14"/>
        <v>0</v>
      </c>
      <c r="T14" s="221">
        <f t="shared" si="14"/>
        <v>0</v>
      </c>
      <c r="U14" s="221">
        <f t="shared" si="14"/>
        <v>0</v>
      </c>
      <c r="V14" s="221">
        <f t="shared" si="14"/>
        <v>0</v>
      </c>
      <c r="W14" s="221">
        <f t="shared" si="14"/>
        <v>0</v>
      </c>
      <c r="X14" s="221">
        <f t="shared" si="14"/>
        <v>0</v>
      </c>
      <c r="Y14" s="221">
        <f t="shared" si="14"/>
        <v>0</v>
      </c>
      <c r="Z14" s="221">
        <f t="shared" si="14"/>
        <v>0</v>
      </c>
      <c r="AA14" s="221">
        <f t="shared" si="14"/>
        <v>0</v>
      </c>
      <c r="AB14" s="221">
        <f t="shared" si="14"/>
        <v>0</v>
      </c>
      <c r="AC14" s="221">
        <f t="shared" si="14"/>
        <v>0</v>
      </c>
      <c r="AD14" s="221">
        <f t="shared" si="14"/>
        <v>0</v>
      </c>
      <c r="AE14" s="221">
        <f t="shared" si="14"/>
        <v>0</v>
      </c>
      <c r="AF14" s="221">
        <f t="shared" si="14"/>
        <v>0</v>
      </c>
      <c r="AG14" s="221">
        <f t="shared" si="14"/>
        <v>0</v>
      </c>
      <c r="AH14" s="221">
        <f t="shared" si="14"/>
        <v>0</v>
      </c>
      <c r="AI14" s="221">
        <f t="shared" si="14"/>
        <v>0</v>
      </c>
      <c r="AJ14" s="221">
        <f t="shared" si="14"/>
        <v>0</v>
      </c>
      <c r="AK14" s="221">
        <f t="shared" si="14"/>
        <v>0</v>
      </c>
      <c r="AL14" s="221">
        <f t="shared" si="14"/>
        <v>0</v>
      </c>
      <c r="AM14" s="221">
        <f t="shared" si="14"/>
        <v>0</v>
      </c>
      <c r="AN14" s="221">
        <f t="shared" si="14"/>
        <v>0</v>
      </c>
      <c r="AO14" s="221">
        <f t="shared" si="14"/>
        <v>0</v>
      </c>
      <c r="AP14" s="221">
        <f t="shared" si="14"/>
        <v>0</v>
      </c>
      <c r="AQ14" s="221">
        <f t="shared" si="14"/>
        <v>0</v>
      </c>
      <c r="AR14" s="221">
        <f t="shared" si="14"/>
        <v>0</v>
      </c>
      <c r="AS14" s="221">
        <f t="shared" si="14"/>
        <v>0</v>
      </c>
      <c r="AT14" s="221">
        <f t="shared" si="14"/>
        <v>0</v>
      </c>
      <c r="AU14" s="221">
        <f t="shared" si="14"/>
        <v>0</v>
      </c>
      <c r="AV14" s="221">
        <f t="shared" si="14"/>
        <v>0</v>
      </c>
      <c r="AW14" s="221">
        <f t="shared" si="14"/>
        <v>0</v>
      </c>
      <c r="AX14" s="221">
        <f t="shared" si="14"/>
        <v>0</v>
      </c>
      <c r="AY14" s="221">
        <f t="shared" si="14"/>
        <v>0</v>
      </c>
      <c r="AZ14" s="221">
        <f t="shared" si="14"/>
        <v>0</v>
      </c>
      <c r="BA14" s="221">
        <f t="shared" si="14"/>
        <v>0</v>
      </c>
      <c r="BB14" s="221">
        <f t="shared" si="14"/>
        <v>0</v>
      </c>
      <c r="BC14" s="221">
        <f t="shared" si="14"/>
        <v>0</v>
      </c>
      <c r="BD14" s="221">
        <f t="shared" si="14"/>
        <v>0</v>
      </c>
      <c r="BE14" s="221">
        <f t="shared" si="14"/>
        <v>0</v>
      </c>
      <c r="BF14" s="221">
        <f t="shared" si="14"/>
        <v>0</v>
      </c>
      <c r="BG14" s="221">
        <f t="shared" si="14"/>
        <v>0</v>
      </c>
      <c r="BH14" s="221">
        <f t="shared" si="14"/>
        <v>0</v>
      </c>
      <c r="BI14" s="221">
        <f t="shared" si="14"/>
        <v>0</v>
      </c>
      <c r="BJ14" s="221">
        <f t="shared" si="14"/>
        <v>0</v>
      </c>
      <c r="BK14" s="221">
        <f t="shared" si="14"/>
        <v>0</v>
      </c>
      <c r="BL14" s="221">
        <f t="shared" si="14"/>
        <v>0</v>
      </c>
      <c r="BM14" s="221">
        <f t="shared" ref="BM14:BX14" si="15">SUM(BM5:BM13)</f>
        <v>0</v>
      </c>
      <c r="BN14" s="221">
        <f t="shared" si="15"/>
        <v>0</v>
      </c>
      <c r="BO14" s="221">
        <f t="shared" si="15"/>
        <v>0</v>
      </c>
      <c r="BP14" s="221">
        <f t="shared" si="15"/>
        <v>0</v>
      </c>
      <c r="BQ14" s="221">
        <f t="shared" si="15"/>
        <v>0</v>
      </c>
      <c r="BR14" s="221">
        <f t="shared" si="15"/>
        <v>0</v>
      </c>
      <c r="BS14" s="221">
        <f t="shared" si="15"/>
        <v>0</v>
      </c>
      <c r="BT14" s="221">
        <f t="shared" si="15"/>
        <v>0</v>
      </c>
      <c r="BU14" s="221">
        <f t="shared" si="15"/>
        <v>0</v>
      </c>
      <c r="BV14" s="221">
        <f t="shared" si="15"/>
        <v>0</v>
      </c>
      <c r="BW14" s="221">
        <f t="shared" si="15"/>
        <v>0</v>
      </c>
      <c r="BX14" s="221">
        <f t="shared" si="15"/>
        <v>0</v>
      </c>
    </row>
    <row r="15" spans="1:76" ht="12.75" customHeight="1" thickTop="1" x14ac:dyDescent="0.15"/>
    <row r="16" spans="1:76" ht="12.75" customHeight="1" x14ac:dyDescent="0.15"/>
    <row r="17" spans="1:76" ht="12.75" customHeight="1" x14ac:dyDescent="0.15"/>
    <row r="18" spans="1:76" ht="12.75" customHeight="1" x14ac:dyDescent="0.2">
      <c r="A18" s="222"/>
      <c r="B18" s="223">
        <v>45931</v>
      </c>
      <c r="C18" s="224">
        <f t="shared" ref="C18:BA18" si="16">B18+31</f>
        <v>45962</v>
      </c>
      <c r="D18" s="224">
        <f t="shared" si="16"/>
        <v>45993</v>
      </c>
      <c r="E18" s="224">
        <f t="shared" si="16"/>
        <v>46024</v>
      </c>
      <c r="F18" s="224">
        <f t="shared" si="16"/>
        <v>46055</v>
      </c>
      <c r="G18" s="224">
        <f t="shared" si="16"/>
        <v>46086</v>
      </c>
      <c r="H18" s="224">
        <f t="shared" si="16"/>
        <v>46117</v>
      </c>
      <c r="I18" s="224">
        <f t="shared" si="16"/>
        <v>46148</v>
      </c>
      <c r="J18" s="224">
        <f t="shared" si="16"/>
        <v>46179</v>
      </c>
      <c r="K18" s="224">
        <f t="shared" si="16"/>
        <v>46210</v>
      </c>
      <c r="L18" s="224">
        <f t="shared" si="16"/>
        <v>46241</v>
      </c>
      <c r="M18" s="224">
        <f t="shared" si="16"/>
        <v>46272</v>
      </c>
      <c r="N18" s="224">
        <f t="shared" si="16"/>
        <v>46303</v>
      </c>
      <c r="O18" s="224">
        <f t="shared" si="16"/>
        <v>46334</v>
      </c>
      <c r="P18" s="224">
        <f t="shared" si="16"/>
        <v>46365</v>
      </c>
      <c r="Q18" s="224">
        <f t="shared" si="16"/>
        <v>46396</v>
      </c>
      <c r="R18" s="224">
        <f t="shared" si="16"/>
        <v>46427</v>
      </c>
      <c r="S18" s="224">
        <f t="shared" si="16"/>
        <v>46458</v>
      </c>
      <c r="T18" s="224">
        <f t="shared" si="16"/>
        <v>46489</v>
      </c>
      <c r="U18" s="224">
        <f t="shared" si="16"/>
        <v>46520</v>
      </c>
      <c r="V18" s="224">
        <f t="shared" si="16"/>
        <v>46551</v>
      </c>
      <c r="W18" s="224">
        <f t="shared" si="16"/>
        <v>46582</v>
      </c>
      <c r="X18" s="224">
        <f t="shared" si="16"/>
        <v>46613</v>
      </c>
      <c r="Y18" s="224">
        <f t="shared" si="16"/>
        <v>46644</v>
      </c>
      <c r="Z18" s="224">
        <f t="shared" si="16"/>
        <v>46675</v>
      </c>
      <c r="AA18" s="224">
        <f t="shared" si="16"/>
        <v>46706</v>
      </c>
      <c r="AB18" s="224">
        <f t="shared" si="16"/>
        <v>46737</v>
      </c>
      <c r="AC18" s="224">
        <f t="shared" si="16"/>
        <v>46768</v>
      </c>
      <c r="AD18" s="224">
        <f t="shared" si="16"/>
        <v>46799</v>
      </c>
      <c r="AE18" s="224">
        <f t="shared" si="16"/>
        <v>46830</v>
      </c>
      <c r="AF18" s="224">
        <f t="shared" si="16"/>
        <v>46861</v>
      </c>
      <c r="AG18" s="224">
        <f t="shared" si="16"/>
        <v>46892</v>
      </c>
      <c r="AH18" s="224">
        <f t="shared" si="16"/>
        <v>46923</v>
      </c>
      <c r="AI18" s="224">
        <f t="shared" si="16"/>
        <v>46954</v>
      </c>
      <c r="AJ18" s="224">
        <f t="shared" si="16"/>
        <v>46985</v>
      </c>
      <c r="AK18" s="224">
        <f t="shared" si="16"/>
        <v>47016</v>
      </c>
      <c r="AL18" s="224">
        <f t="shared" si="16"/>
        <v>47047</v>
      </c>
      <c r="AM18" s="224">
        <f t="shared" si="16"/>
        <v>47078</v>
      </c>
      <c r="AN18" s="224">
        <f t="shared" si="16"/>
        <v>47109</v>
      </c>
      <c r="AO18" s="224">
        <f t="shared" si="16"/>
        <v>47140</v>
      </c>
      <c r="AP18" s="224">
        <f t="shared" si="16"/>
        <v>47171</v>
      </c>
      <c r="AQ18" s="224">
        <f t="shared" si="16"/>
        <v>47202</v>
      </c>
      <c r="AR18" s="224">
        <f t="shared" si="16"/>
        <v>47233</v>
      </c>
      <c r="AS18" s="224">
        <f t="shared" si="16"/>
        <v>47264</v>
      </c>
      <c r="AT18" s="224">
        <f t="shared" si="16"/>
        <v>47295</v>
      </c>
      <c r="AU18" s="224">
        <f t="shared" si="16"/>
        <v>47326</v>
      </c>
      <c r="AV18" s="224">
        <f t="shared" si="16"/>
        <v>47357</v>
      </c>
      <c r="AW18" s="224">
        <f t="shared" si="16"/>
        <v>47388</v>
      </c>
      <c r="AX18" s="224">
        <f t="shared" si="16"/>
        <v>47419</v>
      </c>
      <c r="AY18" s="224">
        <f t="shared" si="16"/>
        <v>47450</v>
      </c>
      <c r="AZ18" s="224">
        <f t="shared" si="16"/>
        <v>47481</v>
      </c>
      <c r="BA18" s="224">
        <f t="shared" si="16"/>
        <v>47512</v>
      </c>
      <c r="BB18" s="224">
        <f>BA18+10</f>
        <v>47522</v>
      </c>
      <c r="BC18" s="224">
        <f t="shared" ref="BC18:BL18" si="17">BB18+31</f>
        <v>47553</v>
      </c>
      <c r="BD18" s="224">
        <f t="shared" si="17"/>
        <v>47584</v>
      </c>
      <c r="BE18" s="224">
        <f t="shared" si="17"/>
        <v>47615</v>
      </c>
      <c r="BF18" s="224">
        <f t="shared" si="17"/>
        <v>47646</v>
      </c>
      <c r="BG18" s="224">
        <f t="shared" si="17"/>
        <v>47677</v>
      </c>
      <c r="BH18" s="224">
        <f t="shared" si="17"/>
        <v>47708</v>
      </c>
      <c r="BI18" s="224">
        <f t="shared" si="17"/>
        <v>47739</v>
      </c>
      <c r="BJ18" s="224">
        <f t="shared" si="17"/>
        <v>47770</v>
      </c>
      <c r="BK18" s="224">
        <f t="shared" si="17"/>
        <v>47801</v>
      </c>
      <c r="BL18" s="224">
        <f t="shared" si="17"/>
        <v>47832</v>
      </c>
      <c r="BM18" s="224">
        <f t="shared" ref="BM18" si="18">BL18+31</f>
        <v>47863</v>
      </c>
      <c r="BN18" s="224">
        <f t="shared" ref="BN18" si="19">BM18+31</f>
        <v>47894</v>
      </c>
      <c r="BO18" s="224">
        <f t="shared" ref="BO18" si="20">BN18+31</f>
        <v>47925</v>
      </c>
      <c r="BP18" s="224">
        <f t="shared" ref="BP18" si="21">BO18+31</f>
        <v>47956</v>
      </c>
      <c r="BQ18" s="224">
        <f t="shared" ref="BQ18" si="22">BP18+31</f>
        <v>47987</v>
      </c>
      <c r="BR18" s="224">
        <f t="shared" ref="BR18" si="23">BQ18+31</f>
        <v>48018</v>
      </c>
      <c r="BS18" s="224">
        <f t="shared" ref="BS18" si="24">BR18+31</f>
        <v>48049</v>
      </c>
      <c r="BT18" s="224">
        <f t="shared" ref="BT18" si="25">BS18+31</f>
        <v>48080</v>
      </c>
      <c r="BU18" s="224">
        <f t="shared" ref="BU18" si="26">BT18+31</f>
        <v>48111</v>
      </c>
      <c r="BV18" s="224">
        <f t="shared" ref="BV18" si="27">BU18+31</f>
        <v>48142</v>
      </c>
      <c r="BW18" s="224">
        <f t="shared" ref="BW18" si="28">BV18+31</f>
        <v>48173</v>
      </c>
      <c r="BX18" s="224">
        <f t="shared" ref="BX18" si="29">BW18+31</f>
        <v>48204</v>
      </c>
    </row>
    <row r="19" spans="1:76" ht="12.75" customHeight="1" x14ac:dyDescent="0.2">
      <c r="A19" s="222" t="s">
        <v>488</v>
      </c>
      <c r="B19" s="178">
        <f t="shared" ref="B19:BL19" si="30">B14</f>
        <v>0</v>
      </c>
      <c r="C19" s="178">
        <f t="shared" si="30"/>
        <v>0</v>
      </c>
      <c r="D19" s="178">
        <f t="shared" si="30"/>
        <v>0</v>
      </c>
      <c r="E19" s="178">
        <f t="shared" si="30"/>
        <v>0</v>
      </c>
      <c r="F19" s="178">
        <f t="shared" si="30"/>
        <v>0</v>
      </c>
      <c r="G19" s="178">
        <f t="shared" si="30"/>
        <v>0</v>
      </c>
      <c r="H19" s="178">
        <f t="shared" si="30"/>
        <v>0</v>
      </c>
      <c r="I19" s="178">
        <f t="shared" si="30"/>
        <v>0</v>
      </c>
      <c r="J19" s="178">
        <f t="shared" si="30"/>
        <v>0</v>
      </c>
      <c r="K19" s="178">
        <f t="shared" si="30"/>
        <v>0</v>
      </c>
      <c r="L19" s="178">
        <f t="shared" si="30"/>
        <v>0</v>
      </c>
      <c r="M19" s="178">
        <f t="shared" si="30"/>
        <v>0</v>
      </c>
      <c r="N19" s="178">
        <f t="shared" si="30"/>
        <v>0</v>
      </c>
      <c r="O19" s="178">
        <f t="shared" si="30"/>
        <v>0</v>
      </c>
      <c r="P19" s="178">
        <f t="shared" si="30"/>
        <v>0</v>
      </c>
      <c r="Q19" s="178">
        <f t="shared" si="30"/>
        <v>0</v>
      </c>
      <c r="R19" s="178">
        <f t="shared" si="30"/>
        <v>0</v>
      </c>
      <c r="S19" s="178">
        <f t="shared" si="30"/>
        <v>0</v>
      </c>
      <c r="T19" s="178">
        <f t="shared" si="30"/>
        <v>0</v>
      </c>
      <c r="U19" s="178">
        <f t="shared" si="30"/>
        <v>0</v>
      </c>
      <c r="V19" s="178">
        <f t="shared" si="30"/>
        <v>0</v>
      </c>
      <c r="W19" s="178">
        <f t="shared" si="30"/>
        <v>0</v>
      </c>
      <c r="X19" s="178">
        <f t="shared" si="30"/>
        <v>0</v>
      </c>
      <c r="Y19" s="178">
        <f t="shared" si="30"/>
        <v>0</v>
      </c>
      <c r="Z19" s="178">
        <f t="shared" si="30"/>
        <v>0</v>
      </c>
      <c r="AA19" s="178">
        <f t="shared" si="30"/>
        <v>0</v>
      </c>
      <c r="AB19" s="178">
        <f t="shared" si="30"/>
        <v>0</v>
      </c>
      <c r="AC19" s="178">
        <f t="shared" si="30"/>
        <v>0</v>
      </c>
      <c r="AD19" s="178">
        <f t="shared" si="30"/>
        <v>0</v>
      </c>
      <c r="AE19" s="178">
        <f t="shared" si="30"/>
        <v>0</v>
      </c>
      <c r="AF19" s="178">
        <f t="shared" si="30"/>
        <v>0</v>
      </c>
      <c r="AG19" s="178">
        <f t="shared" si="30"/>
        <v>0</v>
      </c>
      <c r="AH19" s="178">
        <f t="shared" si="30"/>
        <v>0</v>
      </c>
      <c r="AI19" s="178">
        <f t="shared" si="30"/>
        <v>0</v>
      </c>
      <c r="AJ19" s="178">
        <f t="shared" si="30"/>
        <v>0</v>
      </c>
      <c r="AK19" s="178">
        <f t="shared" si="30"/>
        <v>0</v>
      </c>
      <c r="AL19" s="178">
        <f t="shared" si="30"/>
        <v>0</v>
      </c>
      <c r="AM19" s="178">
        <f t="shared" si="30"/>
        <v>0</v>
      </c>
      <c r="AN19" s="178">
        <f t="shared" si="30"/>
        <v>0</v>
      </c>
      <c r="AO19" s="178">
        <f t="shared" si="30"/>
        <v>0</v>
      </c>
      <c r="AP19" s="178">
        <f t="shared" si="30"/>
        <v>0</v>
      </c>
      <c r="AQ19" s="178">
        <f t="shared" si="30"/>
        <v>0</v>
      </c>
      <c r="AR19" s="178">
        <f t="shared" si="30"/>
        <v>0</v>
      </c>
      <c r="AS19" s="178">
        <f t="shared" si="30"/>
        <v>0</v>
      </c>
      <c r="AT19" s="178">
        <f t="shared" si="30"/>
        <v>0</v>
      </c>
      <c r="AU19" s="178">
        <f t="shared" si="30"/>
        <v>0</v>
      </c>
      <c r="AV19" s="178">
        <f t="shared" si="30"/>
        <v>0</v>
      </c>
      <c r="AW19" s="178">
        <f t="shared" si="30"/>
        <v>0</v>
      </c>
      <c r="AX19" s="178">
        <f t="shared" si="30"/>
        <v>0</v>
      </c>
      <c r="AY19" s="178">
        <f t="shared" si="30"/>
        <v>0</v>
      </c>
      <c r="AZ19" s="178">
        <f t="shared" si="30"/>
        <v>0</v>
      </c>
      <c r="BA19" s="178">
        <f t="shared" si="30"/>
        <v>0</v>
      </c>
      <c r="BB19" s="178">
        <f t="shared" si="30"/>
        <v>0</v>
      </c>
      <c r="BC19" s="178">
        <f t="shared" si="30"/>
        <v>0</v>
      </c>
      <c r="BD19" s="178">
        <f t="shared" si="30"/>
        <v>0</v>
      </c>
      <c r="BE19" s="178">
        <f t="shared" si="30"/>
        <v>0</v>
      </c>
      <c r="BF19" s="178">
        <f t="shared" si="30"/>
        <v>0</v>
      </c>
      <c r="BG19" s="178">
        <f t="shared" si="30"/>
        <v>0</v>
      </c>
      <c r="BH19" s="178">
        <f t="shared" si="30"/>
        <v>0</v>
      </c>
      <c r="BI19" s="178">
        <f t="shared" si="30"/>
        <v>0</v>
      </c>
      <c r="BJ19" s="178">
        <f t="shared" si="30"/>
        <v>0</v>
      </c>
      <c r="BK19" s="178">
        <f t="shared" si="30"/>
        <v>0</v>
      </c>
      <c r="BL19" s="178">
        <f t="shared" si="30"/>
        <v>0</v>
      </c>
      <c r="BM19" s="178">
        <f t="shared" ref="BM19:BX19" si="31">BM14</f>
        <v>0</v>
      </c>
      <c r="BN19" s="178">
        <f t="shared" si="31"/>
        <v>0</v>
      </c>
      <c r="BO19" s="178">
        <f t="shared" si="31"/>
        <v>0</v>
      </c>
      <c r="BP19" s="178">
        <f t="shared" si="31"/>
        <v>0</v>
      </c>
      <c r="BQ19" s="178">
        <f t="shared" si="31"/>
        <v>0</v>
      </c>
      <c r="BR19" s="178">
        <f t="shared" si="31"/>
        <v>0</v>
      </c>
      <c r="BS19" s="178">
        <f t="shared" si="31"/>
        <v>0</v>
      </c>
      <c r="BT19" s="178">
        <f t="shared" si="31"/>
        <v>0</v>
      </c>
      <c r="BU19" s="178">
        <f t="shared" si="31"/>
        <v>0</v>
      </c>
      <c r="BV19" s="178">
        <f t="shared" si="31"/>
        <v>0</v>
      </c>
      <c r="BW19" s="178">
        <f t="shared" si="31"/>
        <v>0</v>
      </c>
      <c r="BX19" s="178">
        <f t="shared" si="31"/>
        <v>0</v>
      </c>
    </row>
    <row r="20" spans="1:76" ht="12.75" customHeight="1" x14ac:dyDescent="0.2">
      <c r="A20" s="222" t="s">
        <v>489</v>
      </c>
      <c r="B20" s="175"/>
      <c r="C20" s="175"/>
      <c r="D20" s="178">
        <f>SUM(B19:D19)</f>
        <v>0</v>
      </c>
      <c r="E20" s="175"/>
      <c r="F20" s="175"/>
      <c r="G20" s="178">
        <f>SUM(E19:G19)</f>
        <v>0</v>
      </c>
      <c r="H20" s="175"/>
      <c r="I20" s="175"/>
      <c r="J20" s="178">
        <f>SUM(H19:J19)</f>
        <v>0</v>
      </c>
      <c r="K20" s="178"/>
      <c r="L20" s="178"/>
      <c r="M20" s="178">
        <f>SUM(K19:M19)</f>
        <v>0</v>
      </c>
      <c r="N20" s="178"/>
      <c r="O20" s="178"/>
      <c r="P20" s="178">
        <f>SUM(N19:P19)</f>
        <v>0</v>
      </c>
      <c r="Q20" s="178"/>
      <c r="R20" s="178"/>
      <c r="S20" s="178">
        <f>SUM(Q19:S19)</f>
        <v>0</v>
      </c>
      <c r="T20" s="178"/>
      <c r="U20" s="178"/>
      <c r="V20" s="178">
        <f>SUM(T19:V19)</f>
        <v>0</v>
      </c>
      <c r="W20" s="178"/>
      <c r="X20" s="178"/>
      <c r="Y20" s="178">
        <f>SUM(W19:Y19)</f>
        <v>0</v>
      </c>
      <c r="Z20" s="178"/>
      <c r="AA20" s="178"/>
      <c r="AB20" s="178">
        <f>SUM(Z19:AB19)</f>
        <v>0</v>
      </c>
      <c r="AC20" s="178"/>
      <c r="AD20" s="178"/>
      <c r="AE20" s="178">
        <f>SUM(AC19:AE19)</f>
        <v>0</v>
      </c>
      <c r="AF20" s="178"/>
      <c r="AG20" s="178"/>
      <c r="AH20" s="178">
        <f>SUM(AF19:AH19)</f>
        <v>0</v>
      </c>
      <c r="AI20" s="178"/>
      <c r="AJ20" s="178"/>
      <c r="AK20" s="178">
        <f>SUM(AI19:AK19)</f>
        <v>0</v>
      </c>
      <c r="AL20" s="178"/>
      <c r="AM20" s="178"/>
      <c r="AN20" s="178">
        <f>SUM(AL19:AN19)</f>
        <v>0</v>
      </c>
      <c r="AO20" s="178"/>
      <c r="AP20" s="178"/>
      <c r="AQ20" s="178">
        <f>SUM(AO19:AQ19)</f>
        <v>0</v>
      </c>
      <c r="AR20" s="178"/>
      <c r="AS20" s="178"/>
      <c r="AT20" s="178">
        <f>SUM(AR19:AT19)</f>
        <v>0</v>
      </c>
      <c r="AU20" s="178"/>
      <c r="AV20" s="178"/>
      <c r="AW20" s="178">
        <f>SUM(AU19:AW19)</f>
        <v>0</v>
      </c>
      <c r="AX20" s="178"/>
      <c r="AY20" s="178"/>
      <c r="AZ20" s="178">
        <f>SUM(AX19:AZ19)</f>
        <v>0</v>
      </c>
      <c r="BA20" s="178"/>
      <c r="BB20" s="178"/>
      <c r="BC20" s="178">
        <f>SUM(BA19:BC19)</f>
        <v>0</v>
      </c>
      <c r="BD20" s="178"/>
      <c r="BE20" s="178"/>
      <c r="BF20" s="178"/>
      <c r="BG20" s="178"/>
      <c r="BH20" s="178"/>
      <c r="BI20" s="178"/>
      <c r="BJ20" s="178"/>
      <c r="BK20" s="178"/>
      <c r="BL20" s="178"/>
      <c r="BM20" s="178"/>
      <c r="BN20" s="178"/>
      <c r="BO20" s="178"/>
      <c r="BP20" s="178"/>
      <c r="BQ20" s="178"/>
      <c r="BR20" s="178"/>
      <c r="BS20" s="178"/>
      <c r="BT20" s="178"/>
      <c r="BU20" s="178"/>
      <c r="BV20" s="178"/>
      <c r="BW20" s="178"/>
      <c r="BX20" s="178"/>
    </row>
    <row r="21" spans="1:76" ht="12.75" customHeight="1" x14ac:dyDescent="0.15"/>
    <row r="22" spans="1:76" ht="12.75" customHeight="1" x14ac:dyDescent="0.15"/>
    <row r="23" spans="1:76" ht="12.75" customHeight="1" x14ac:dyDescent="0.15"/>
    <row r="24" spans="1:76" ht="12.75" customHeight="1" x14ac:dyDescent="0.15"/>
    <row r="25" spans="1:76" ht="12.75" customHeight="1" x14ac:dyDescent="0.15">
      <c r="A25" s="42" t="s">
        <v>490</v>
      </c>
    </row>
    <row r="26" spans="1:76" ht="12.75" customHeight="1" x14ac:dyDescent="0.2">
      <c r="A26" s="71" t="s">
        <v>486</v>
      </c>
      <c r="B26" s="138">
        <v>45931</v>
      </c>
      <c r="C26" s="91">
        <f t="shared" ref="C26:BA26" si="32">B26+31</f>
        <v>45962</v>
      </c>
      <c r="D26" s="91">
        <f t="shared" si="32"/>
        <v>45993</v>
      </c>
      <c r="E26" s="91">
        <f t="shared" si="32"/>
        <v>46024</v>
      </c>
      <c r="F26" s="91">
        <f t="shared" si="32"/>
        <v>46055</v>
      </c>
      <c r="G26" s="91">
        <f t="shared" si="32"/>
        <v>46086</v>
      </c>
      <c r="H26" s="91">
        <f t="shared" si="32"/>
        <v>46117</v>
      </c>
      <c r="I26" s="91">
        <f t="shared" si="32"/>
        <v>46148</v>
      </c>
      <c r="J26" s="91">
        <f t="shared" si="32"/>
        <v>46179</v>
      </c>
      <c r="K26" s="91">
        <f t="shared" si="32"/>
        <v>46210</v>
      </c>
      <c r="L26" s="91">
        <f t="shared" si="32"/>
        <v>46241</v>
      </c>
      <c r="M26" s="91">
        <f t="shared" si="32"/>
        <v>46272</v>
      </c>
      <c r="N26" s="91">
        <f t="shared" si="32"/>
        <v>46303</v>
      </c>
      <c r="O26" s="91">
        <f t="shared" si="32"/>
        <v>46334</v>
      </c>
      <c r="P26" s="91">
        <f t="shared" si="32"/>
        <v>46365</v>
      </c>
      <c r="Q26" s="91">
        <f t="shared" si="32"/>
        <v>46396</v>
      </c>
      <c r="R26" s="91">
        <f t="shared" si="32"/>
        <v>46427</v>
      </c>
      <c r="S26" s="91">
        <f t="shared" si="32"/>
        <v>46458</v>
      </c>
      <c r="T26" s="91">
        <f t="shared" si="32"/>
        <v>46489</v>
      </c>
      <c r="U26" s="91">
        <f t="shared" si="32"/>
        <v>46520</v>
      </c>
      <c r="V26" s="91">
        <f t="shared" si="32"/>
        <v>46551</v>
      </c>
      <c r="W26" s="91">
        <f t="shared" si="32"/>
        <v>46582</v>
      </c>
      <c r="X26" s="91">
        <f t="shared" si="32"/>
        <v>46613</v>
      </c>
      <c r="Y26" s="91">
        <f t="shared" si="32"/>
        <v>46644</v>
      </c>
      <c r="Z26" s="91">
        <f t="shared" si="32"/>
        <v>46675</v>
      </c>
      <c r="AA26" s="91">
        <f t="shared" si="32"/>
        <v>46706</v>
      </c>
      <c r="AB26" s="91">
        <f t="shared" si="32"/>
        <v>46737</v>
      </c>
      <c r="AC26" s="91">
        <f t="shared" si="32"/>
        <v>46768</v>
      </c>
      <c r="AD26" s="91">
        <f t="shared" si="32"/>
        <v>46799</v>
      </c>
      <c r="AE26" s="91">
        <f t="shared" si="32"/>
        <v>46830</v>
      </c>
      <c r="AF26" s="91">
        <f t="shared" si="32"/>
        <v>46861</v>
      </c>
      <c r="AG26" s="91">
        <f t="shared" si="32"/>
        <v>46892</v>
      </c>
      <c r="AH26" s="91">
        <f t="shared" si="32"/>
        <v>46923</v>
      </c>
      <c r="AI26" s="91">
        <f t="shared" si="32"/>
        <v>46954</v>
      </c>
      <c r="AJ26" s="91">
        <f t="shared" si="32"/>
        <v>46985</v>
      </c>
      <c r="AK26" s="91">
        <f t="shared" si="32"/>
        <v>47016</v>
      </c>
      <c r="AL26" s="91">
        <f t="shared" si="32"/>
        <v>47047</v>
      </c>
      <c r="AM26" s="91">
        <f t="shared" si="32"/>
        <v>47078</v>
      </c>
      <c r="AN26" s="91">
        <f t="shared" si="32"/>
        <v>47109</v>
      </c>
      <c r="AO26" s="91">
        <f t="shared" si="32"/>
        <v>47140</v>
      </c>
      <c r="AP26" s="91">
        <f t="shared" si="32"/>
        <v>47171</v>
      </c>
      <c r="AQ26" s="91">
        <f t="shared" si="32"/>
        <v>47202</v>
      </c>
      <c r="AR26" s="91">
        <f t="shared" si="32"/>
        <v>47233</v>
      </c>
      <c r="AS26" s="91">
        <f t="shared" si="32"/>
        <v>47264</v>
      </c>
      <c r="AT26" s="91">
        <f t="shared" si="32"/>
        <v>47295</v>
      </c>
      <c r="AU26" s="91">
        <f t="shared" si="32"/>
        <v>47326</v>
      </c>
      <c r="AV26" s="91">
        <f t="shared" si="32"/>
        <v>47357</v>
      </c>
      <c r="AW26" s="91">
        <f t="shared" si="32"/>
        <v>47388</v>
      </c>
      <c r="AX26" s="91">
        <f t="shared" si="32"/>
        <v>47419</v>
      </c>
      <c r="AY26" s="91">
        <f t="shared" si="32"/>
        <v>47450</v>
      </c>
      <c r="AZ26" s="91">
        <f t="shared" si="32"/>
        <v>47481</v>
      </c>
      <c r="BA26" s="91">
        <f t="shared" si="32"/>
        <v>47512</v>
      </c>
      <c r="BB26" s="139">
        <f>BA26+10</f>
        <v>47522</v>
      </c>
      <c r="BC26" s="91">
        <f t="shared" ref="BC26:BL26" si="33">BB26+31</f>
        <v>47553</v>
      </c>
      <c r="BD26" s="91">
        <f t="shared" si="33"/>
        <v>47584</v>
      </c>
      <c r="BE26" s="91">
        <f t="shared" si="33"/>
        <v>47615</v>
      </c>
      <c r="BF26" s="91">
        <f t="shared" si="33"/>
        <v>47646</v>
      </c>
      <c r="BG26" s="91">
        <f t="shared" si="33"/>
        <v>47677</v>
      </c>
      <c r="BH26" s="91">
        <f t="shared" si="33"/>
        <v>47708</v>
      </c>
      <c r="BI26" s="91">
        <f t="shared" si="33"/>
        <v>47739</v>
      </c>
      <c r="BJ26" s="91">
        <f t="shared" si="33"/>
        <v>47770</v>
      </c>
      <c r="BK26" s="91">
        <f t="shared" si="33"/>
        <v>47801</v>
      </c>
      <c r="BL26" s="91">
        <f t="shared" si="33"/>
        <v>47832</v>
      </c>
      <c r="BM26" s="91">
        <f t="shared" ref="BM26" si="34">BL26+31</f>
        <v>47863</v>
      </c>
      <c r="BN26" s="91">
        <f t="shared" ref="BN26" si="35">BM26+31</f>
        <v>47894</v>
      </c>
      <c r="BO26" s="91">
        <f t="shared" ref="BO26" si="36">BN26+31</f>
        <v>47925</v>
      </c>
      <c r="BP26" s="91">
        <f t="shared" ref="BP26" si="37">BO26+31</f>
        <v>47956</v>
      </c>
      <c r="BQ26" s="91">
        <f t="shared" ref="BQ26" si="38">BP26+31</f>
        <v>47987</v>
      </c>
      <c r="BR26" s="91">
        <f t="shared" ref="BR26" si="39">BQ26+31</f>
        <v>48018</v>
      </c>
      <c r="BS26" s="91">
        <f t="shared" ref="BS26" si="40">BR26+31</f>
        <v>48049</v>
      </c>
      <c r="BT26" s="91">
        <f t="shared" ref="BT26" si="41">BS26+31</f>
        <v>48080</v>
      </c>
      <c r="BU26" s="91">
        <f t="shared" ref="BU26" si="42">BT26+31</f>
        <v>48111</v>
      </c>
      <c r="BV26" s="91">
        <f t="shared" ref="BV26" si="43">BU26+31</f>
        <v>48142</v>
      </c>
      <c r="BW26" s="91">
        <f t="shared" ref="BW26" si="44">BV26+31</f>
        <v>48173</v>
      </c>
      <c r="BX26" s="91">
        <f t="shared" ref="BX26" si="45">BW26+31</f>
        <v>48204</v>
      </c>
    </row>
    <row r="27" spans="1:76" ht="12.75" customHeight="1" x14ac:dyDescent="0.2">
      <c r="A27" s="27" t="s">
        <v>487</v>
      </c>
      <c r="B27" s="107"/>
      <c r="C27" s="107"/>
      <c r="D27" s="107"/>
      <c r="E27" s="107"/>
      <c r="F27" s="107"/>
      <c r="G27" s="107"/>
      <c r="H27" s="107"/>
      <c r="I27" s="107"/>
      <c r="J27" s="107"/>
      <c r="K27" s="107"/>
      <c r="L27" s="107"/>
      <c r="M27" s="107"/>
      <c r="N27" s="107"/>
      <c r="O27" s="107"/>
      <c r="P27" s="107"/>
      <c r="Q27" s="107"/>
      <c r="R27" s="107"/>
      <c r="S27" s="107"/>
      <c r="T27" s="107"/>
      <c r="U27" s="107"/>
      <c r="V27" s="107"/>
      <c r="W27" s="107"/>
      <c r="X27" s="107"/>
      <c r="Y27" s="107"/>
      <c r="Z27" s="107"/>
      <c r="AA27" s="107"/>
      <c r="AB27" s="107"/>
      <c r="AC27" s="107"/>
      <c r="AD27" s="107"/>
      <c r="AE27" s="107"/>
      <c r="AF27" s="107"/>
      <c r="AG27" s="107"/>
      <c r="AH27" s="107"/>
      <c r="AI27" s="107"/>
      <c r="AJ27" s="107"/>
      <c r="AK27" s="107"/>
      <c r="AL27" s="107"/>
      <c r="AM27" s="107"/>
      <c r="AN27" s="107"/>
      <c r="AO27" s="107"/>
      <c r="AP27" s="107"/>
      <c r="AQ27" s="107"/>
      <c r="AR27" s="107"/>
      <c r="AS27" s="107"/>
      <c r="AT27" s="107"/>
      <c r="AU27" s="107"/>
      <c r="AV27" s="107"/>
      <c r="AW27" s="107"/>
      <c r="AX27" s="107"/>
      <c r="AY27" s="107"/>
      <c r="AZ27" s="107"/>
      <c r="BA27" s="107"/>
      <c r="BB27" s="107"/>
      <c r="BC27" s="107"/>
      <c r="BD27" s="107"/>
      <c r="BE27" s="107"/>
      <c r="BF27" s="107"/>
      <c r="BG27" s="107"/>
      <c r="BH27" s="107"/>
      <c r="BI27" s="107"/>
      <c r="BJ27" s="107"/>
      <c r="BK27" s="107"/>
      <c r="BL27" s="107"/>
      <c r="BM27" s="107"/>
      <c r="BN27" s="107"/>
      <c r="BO27" s="107"/>
      <c r="BP27" s="107"/>
      <c r="BQ27" s="107"/>
      <c r="BR27" s="107"/>
      <c r="BS27" s="107"/>
      <c r="BT27" s="107"/>
      <c r="BU27" s="107"/>
      <c r="BV27" s="107"/>
      <c r="BW27" s="107"/>
      <c r="BX27" s="107"/>
    </row>
    <row r="28" spans="1:76" ht="12.75" customHeight="1" x14ac:dyDescent="0.15"/>
    <row r="29" spans="1:76" ht="12.75" customHeight="1" x14ac:dyDescent="0.15"/>
    <row r="30" spans="1:76" ht="12.75" customHeight="1" x14ac:dyDescent="0.15"/>
    <row r="31" spans="1:76" ht="12.75" customHeight="1" x14ac:dyDescent="0.15"/>
    <row r="32" spans="1:76" ht="12.75" customHeight="1" x14ac:dyDescent="0.15"/>
    <row r="33" spans="1:76" ht="12.75" customHeight="1" x14ac:dyDescent="0.15"/>
    <row r="34" spans="1:76" ht="12.75" customHeight="1" x14ac:dyDescent="0.15"/>
    <row r="35" spans="1:76" ht="12.75" customHeight="1" x14ac:dyDescent="0.15"/>
    <row r="36" spans="1:76" ht="12.75" customHeight="1" thickBot="1" x14ac:dyDescent="0.25">
      <c r="B36" s="225">
        <f t="shared" ref="B36:BL36" si="46">SUM(B27:B35)</f>
        <v>0</v>
      </c>
      <c r="C36" s="225">
        <f t="shared" si="46"/>
        <v>0</v>
      </c>
      <c r="D36" s="225">
        <f t="shared" si="46"/>
        <v>0</v>
      </c>
      <c r="E36" s="225">
        <f t="shared" si="46"/>
        <v>0</v>
      </c>
      <c r="F36" s="225">
        <f t="shared" si="46"/>
        <v>0</v>
      </c>
      <c r="G36" s="225">
        <f t="shared" si="46"/>
        <v>0</v>
      </c>
      <c r="H36" s="225">
        <f t="shared" si="46"/>
        <v>0</v>
      </c>
      <c r="I36" s="225">
        <f t="shared" si="46"/>
        <v>0</v>
      </c>
      <c r="J36" s="225">
        <f t="shared" si="46"/>
        <v>0</v>
      </c>
      <c r="K36" s="225">
        <f t="shared" si="46"/>
        <v>0</v>
      </c>
      <c r="L36" s="225">
        <f t="shared" si="46"/>
        <v>0</v>
      </c>
      <c r="M36" s="225">
        <f t="shared" si="46"/>
        <v>0</v>
      </c>
      <c r="N36" s="225">
        <f t="shared" si="46"/>
        <v>0</v>
      </c>
      <c r="O36" s="225">
        <f t="shared" si="46"/>
        <v>0</v>
      </c>
      <c r="P36" s="225">
        <f t="shared" si="46"/>
        <v>0</v>
      </c>
      <c r="Q36" s="225">
        <f t="shared" si="46"/>
        <v>0</v>
      </c>
      <c r="R36" s="225">
        <f t="shared" si="46"/>
        <v>0</v>
      </c>
      <c r="S36" s="225">
        <f t="shared" si="46"/>
        <v>0</v>
      </c>
      <c r="T36" s="225">
        <f t="shared" si="46"/>
        <v>0</v>
      </c>
      <c r="U36" s="225">
        <f t="shared" si="46"/>
        <v>0</v>
      </c>
      <c r="V36" s="225">
        <f t="shared" si="46"/>
        <v>0</v>
      </c>
      <c r="W36" s="225">
        <f t="shared" si="46"/>
        <v>0</v>
      </c>
      <c r="X36" s="225">
        <f t="shared" si="46"/>
        <v>0</v>
      </c>
      <c r="Y36" s="225">
        <f t="shared" si="46"/>
        <v>0</v>
      </c>
      <c r="Z36" s="225">
        <f t="shared" si="46"/>
        <v>0</v>
      </c>
      <c r="AA36" s="225">
        <f t="shared" si="46"/>
        <v>0</v>
      </c>
      <c r="AB36" s="225">
        <f t="shared" si="46"/>
        <v>0</v>
      </c>
      <c r="AC36" s="225">
        <f t="shared" si="46"/>
        <v>0</v>
      </c>
      <c r="AD36" s="225">
        <f t="shared" si="46"/>
        <v>0</v>
      </c>
      <c r="AE36" s="225">
        <f t="shared" si="46"/>
        <v>0</v>
      </c>
      <c r="AF36" s="225">
        <f t="shared" si="46"/>
        <v>0</v>
      </c>
      <c r="AG36" s="225">
        <f t="shared" si="46"/>
        <v>0</v>
      </c>
      <c r="AH36" s="225">
        <f t="shared" si="46"/>
        <v>0</v>
      </c>
      <c r="AI36" s="225">
        <f t="shared" si="46"/>
        <v>0</v>
      </c>
      <c r="AJ36" s="225">
        <f t="shared" si="46"/>
        <v>0</v>
      </c>
      <c r="AK36" s="225">
        <f t="shared" si="46"/>
        <v>0</v>
      </c>
      <c r="AL36" s="225">
        <f t="shared" si="46"/>
        <v>0</v>
      </c>
      <c r="AM36" s="225">
        <f t="shared" si="46"/>
        <v>0</v>
      </c>
      <c r="AN36" s="225">
        <f t="shared" si="46"/>
        <v>0</v>
      </c>
      <c r="AO36" s="225">
        <f t="shared" si="46"/>
        <v>0</v>
      </c>
      <c r="AP36" s="225">
        <f t="shared" si="46"/>
        <v>0</v>
      </c>
      <c r="AQ36" s="225">
        <f t="shared" si="46"/>
        <v>0</v>
      </c>
      <c r="AR36" s="225">
        <f t="shared" si="46"/>
        <v>0</v>
      </c>
      <c r="AS36" s="225">
        <f t="shared" si="46"/>
        <v>0</v>
      </c>
      <c r="AT36" s="225">
        <f t="shared" si="46"/>
        <v>0</v>
      </c>
      <c r="AU36" s="225">
        <f t="shared" si="46"/>
        <v>0</v>
      </c>
      <c r="AV36" s="225">
        <f t="shared" si="46"/>
        <v>0</v>
      </c>
      <c r="AW36" s="225">
        <f t="shared" si="46"/>
        <v>0</v>
      </c>
      <c r="AX36" s="225">
        <f t="shared" si="46"/>
        <v>0</v>
      </c>
      <c r="AY36" s="225">
        <f t="shared" si="46"/>
        <v>0</v>
      </c>
      <c r="AZ36" s="225">
        <f t="shared" si="46"/>
        <v>0</v>
      </c>
      <c r="BA36" s="225">
        <f t="shared" si="46"/>
        <v>0</v>
      </c>
      <c r="BB36" s="225">
        <f t="shared" si="46"/>
        <v>0</v>
      </c>
      <c r="BC36" s="225">
        <f t="shared" si="46"/>
        <v>0</v>
      </c>
      <c r="BD36" s="225">
        <f t="shared" si="46"/>
        <v>0</v>
      </c>
      <c r="BE36" s="225">
        <f t="shared" si="46"/>
        <v>0</v>
      </c>
      <c r="BF36" s="225">
        <f t="shared" si="46"/>
        <v>0</v>
      </c>
      <c r="BG36" s="225">
        <f t="shared" si="46"/>
        <v>0</v>
      </c>
      <c r="BH36" s="225">
        <f t="shared" si="46"/>
        <v>0</v>
      </c>
      <c r="BI36" s="225">
        <f t="shared" si="46"/>
        <v>0</v>
      </c>
      <c r="BJ36" s="225">
        <f t="shared" si="46"/>
        <v>0</v>
      </c>
      <c r="BK36" s="225">
        <f t="shared" si="46"/>
        <v>0</v>
      </c>
      <c r="BL36" s="225">
        <f t="shared" si="46"/>
        <v>0</v>
      </c>
      <c r="BM36" s="225">
        <f t="shared" ref="BM36:BX36" si="47">SUM(BM27:BM35)</f>
        <v>0</v>
      </c>
      <c r="BN36" s="225">
        <f t="shared" si="47"/>
        <v>0</v>
      </c>
      <c r="BO36" s="225">
        <f t="shared" si="47"/>
        <v>0</v>
      </c>
      <c r="BP36" s="225">
        <f t="shared" si="47"/>
        <v>0</v>
      </c>
      <c r="BQ36" s="225">
        <f t="shared" si="47"/>
        <v>0</v>
      </c>
      <c r="BR36" s="225">
        <f t="shared" si="47"/>
        <v>0</v>
      </c>
      <c r="BS36" s="225">
        <f t="shared" si="47"/>
        <v>0</v>
      </c>
      <c r="BT36" s="225">
        <f t="shared" si="47"/>
        <v>0</v>
      </c>
      <c r="BU36" s="225">
        <f t="shared" si="47"/>
        <v>0</v>
      </c>
      <c r="BV36" s="225">
        <f t="shared" si="47"/>
        <v>0</v>
      </c>
      <c r="BW36" s="225">
        <f t="shared" si="47"/>
        <v>0</v>
      </c>
      <c r="BX36" s="225">
        <f t="shared" si="47"/>
        <v>0</v>
      </c>
    </row>
    <row r="37" spans="1:76" ht="12.75" customHeight="1" thickTop="1" x14ac:dyDescent="0.15"/>
    <row r="38" spans="1:76" ht="12.75" customHeight="1" x14ac:dyDescent="0.15"/>
    <row r="39" spans="1:76" ht="12.75" customHeight="1" x14ac:dyDescent="0.15"/>
    <row r="40" spans="1:76" ht="12.75" customHeight="1" x14ac:dyDescent="0.2">
      <c r="A40" s="222"/>
      <c r="B40" s="223">
        <v>45931</v>
      </c>
      <c r="C40" s="224">
        <f t="shared" ref="C40:BA40" si="48">B40+31</f>
        <v>45962</v>
      </c>
      <c r="D40" s="224">
        <f t="shared" si="48"/>
        <v>45993</v>
      </c>
      <c r="E40" s="224">
        <f t="shared" si="48"/>
        <v>46024</v>
      </c>
      <c r="F40" s="224">
        <f t="shared" si="48"/>
        <v>46055</v>
      </c>
      <c r="G40" s="224">
        <f t="shared" si="48"/>
        <v>46086</v>
      </c>
      <c r="H40" s="224">
        <f t="shared" si="48"/>
        <v>46117</v>
      </c>
      <c r="I40" s="224">
        <f t="shared" si="48"/>
        <v>46148</v>
      </c>
      <c r="J40" s="224">
        <f t="shared" si="48"/>
        <v>46179</v>
      </c>
      <c r="K40" s="224">
        <f t="shared" si="48"/>
        <v>46210</v>
      </c>
      <c r="L40" s="224">
        <f t="shared" si="48"/>
        <v>46241</v>
      </c>
      <c r="M40" s="224">
        <f t="shared" si="48"/>
        <v>46272</v>
      </c>
      <c r="N40" s="224">
        <f t="shared" si="48"/>
        <v>46303</v>
      </c>
      <c r="O40" s="224">
        <f t="shared" si="48"/>
        <v>46334</v>
      </c>
      <c r="P40" s="224">
        <f t="shared" si="48"/>
        <v>46365</v>
      </c>
      <c r="Q40" s="224">
        <f t="shared" si="48"/>
        <v>46396</v>
      </c>
      <c r="R40" s="224">
        <f t="shared" si="48"/>
        <v>46427</v>
      </c>
      <c r="S40" s="224">
        <f t="shared" si="48"/>
        <v>46458</v>
      </c>
      <c r="T40" s="224">
        <f t="shared" si="48"/>
        <v>46489</v>
      </c>
      <c r="U40" s="224">
        <f t="shared" si="48"/>
        <v>46520</v>
      </c>
      <c r="V40" s="224">
        <f t="shared" si="48"/>
        <v>46551</v>
      </c>
      <c r="W40" s="224">
        <f t="shared" si="48"/>
        <v>46582</v>
      </c>
      <c r="X40" s="224">
        <f t="shared" si="48"/>
        <v>46613</v>
      </c>
      <c r="Y40" s="224">
        <f t="shared" si="48"/>
        <v>46644</v>
      </c>
      <c r="Z40" s="224">
        <f t="shared" si="48"/>
        <v>46675</v>
      </c>
      <c r="AA40" s="224">
        <f t="shared" si="48"/>
        <v>46706</v>
      </c>
      <c r="AB40" s="224">
        <f t="shared" si="48"/>
        <v>46737</v>
      </c>
      <c r="AC40" s="224">
        <f t="shared" si="48"/>
        <v>46768</v>
      </c>
      <c r="AD40" s="224">
        <f t="shared" si="48"/>
        <v>46799</v>
      </c>
      <c r="AE40" s="224">
        <f t="shared" si="48"/>
        <v>46830</v>
      </c>
      <c r="AF40" s="224">
        <f t="shared" si="48"/>
        <v>46861</v>
      </c>
      <c r="AG40" s="224">
        <f t="shared" si="48"/>
        <v>46892</v>
      </c>
      <c r="AH40" s="224">
        <f t="shared" si="48"/>
        <v>46923</v>
      </c>
      <c r="AI40" s="224">
        <f t="shared" si="48"/>
        <v>46954</v>
      </c>
      <c r="AJ40" s="224">
        <f t="shared" si="48"/>
        <v>46985</v>
      </c>
      <c r="AK40" s="224">
        <f t="shared" si="48"/>
        <v>47016</v>
      </c>
      <c r="AL40" s="224">
        <f t="shared" si="48"/>
        <v>47047</v>
      </c>
      <c r="AM40" s="224">
        <f t="shared" si="48"/>
        <v>47078</v>
      </c>
      <c r="AN40" s="224">
        <f t="shared" si="48"/>
        <v>47109</v>
      </c>
      <c r="AO40" s="224">
        <f t="shared" si="48"/>
        <v>47140</v>
      </c>
      <c r="AP40" s="224">
        <f t="shared" si="48"/>
        <v>47171</v>
      </c>
      <c r="AQ40" s="224">
        <f t="shared" si="48"/>
        <v>47202</v>
      </c>
      <c r="AR40" s="224">
        <f t="shared" si="48"/>
        <v>47233</v>
      </c>
      <c r="AS40" s="224">
        <f t="shared" si="48"/>
        <v>47264</v>
      </c>
      <c r="AT40" s="224">
        <f t="shared" si="48"/>
        <v>47295</v>
      </c>
      <c r="AU40" s="224">
        <f t="shared" si="48"/>
        <v>47326</v>
      </c>
      <c r="AV40" s="224">
        <f t="shared" si="48"/>
        <v>47357</v>
      </c>
      <c r="AW40" s="224">
        <f t="shared" si="48"/>
        <v>47388</v>
      </c>
      <c r="AX40" s="224">
        <f t="shared" si="48"/>
        <v>47419</v>
      </c>
      <c r="AY40" s="224">
        <f t="shared" si="48"/>
        <v>47450</v>
      </c>
      <c r="AZ40" s="224">
        <f t="shared" si="48"/>
        <v>47481</v>
      </c>
      <c r="BA40" s="224">
        <f t="shared" si="48"/>
        <v>47512</v>
      </c>
      <c r="BB40" s="224">
        <f>BA40+10</f>
        <v>47522</v>
      </c>
      <c r="BC40" s="224">
        <f t="shared" ref="BC40:BL40" si="49">BB40+31</f>
        <v>47553</v>
      </c>
      <c r="BD40" s="224">
        <f t="shared" si="49"/>
        <v>47584</v>
      </c>
      <c r="BE40" s="224">
        <f t="shared" si="49"/>
        <v>47615</v>
      </c>
      <c r="BF40" s="224">
        <f t="shared" si="49"/>
        <v>47646</v>
      </c>
      <c r="BG40" s="224">
        <f t="shared" si="49"/>
        <v>47677</v>
      </c>
      <c r="BH40" s="224">
        <f t="shared" si="49"/>
        <v>47708</v>
      </c>
      <c r="BI40" s="224">
        <f t="shared" si="49"/>
        <v>47739</v>
      </c>
      <c r="BJ40" s="224">
        <f t="shared" si="49"/>
        <v>47770</v>
      </c>
      <c r="BK40" s="224">
        <f t="shared" si="49"/>
        <v>47801</v>
      </c>
      <c r="BL40" s="224">
        <f t="shared" si="49"/>
        <v>47832</v>
      </c>
      <c r="BM40" s="224">
        <f t="shared" ref="BM40" si="50">BL40+31</f>
        <v>47863</v>
      </c>
      <c r="BN40" s="224">
        <f t="shared" ref="BN40" si="51">BM40+31</f>
        <v>47894</v>
      </c>
      <c r="BO40" s="224">
        <f t="shared" ref="BO40" si="52">BN40+31</f>
        <v>47925</v>
      </c>
      <c r="BP40" s="224">
        <f t="shared" ref="BP40" si="53">BO40+31</f>
        <v>47956</v>
      </c>
      <c r="BQ40" s="224">
        <f t="shared" ref="BQ40" si="54">BP40+31</f>
        <v>47987</v>
      </c>
      <c r="BR40" s="224">
        <f t="shared" ref="BR40" si="55">BQ40+31</f>
        <v>48018</v>
      </c>
      <c r="BS40" s="224">
        <f t="shared" ref="BS40" si="56">BR40+31</f>
        <v>48049</v>
      </c>
      <c r="BT40" s="224">
        <f t="shared" ref="BT40" si="57">BS40+31</f>
        <v>48080</v>
      </c>
      <c r="BU40" s="224">
        <f t="shared" ref="BU40" si="58">BT40+31</f>
        <v>48111</v>
      </c>
      <c r="BV40" s="224">
        <f t="shared" ref="BV40" si="59">BU40+31</f>
        <v>48142</v>
      </c>
      <c r="BW40" s="224">
        <f t="shared" ref="BW40" si="60">BV40+31</f>
        <v>48173</v>
      </c>
      <c r="BX40" s="224">
        <f t="shared" ref="BX40" si="61">BW40+31</f>
        <v>48204</v>
      </c>
    </row>
    <row r="41" spans="1:76" ht="12.75" customHeight="1" x14ac:dyDescent="0.2">
      <c r="A41" s="222" t="s">
        <v>488</v>
      </c>
      <c r="B41" s="178">
        <f t="shared" ref="B41:BL41" si="62">B36</f>
        <v>0</v>
      </c>
      <c r="C41" s="178">
        <f t="shared" si="62"/>
        <v>0</v>
      </c>
      <c r="D41" s="178">
        <f t="shared" si="62"/>
        <v>0</v>
      </c>
      <c r="E41" s="178">
        <f t="shared" si="62"/>
        <v>0</v>
      </c>
      <c r="F41" s="178">
        <f t="shared" si="62"/>
        <v>0</v>
      </c>
      <c r="G41" s="178">
        <f t="shared" si="62"/>
        <v>0</v>
      </c>
      <c r="H41" s="178">
        <f t="shared" si="62"/>
        <v>0</v>
      </c>
      <c r="I41" s="178">
        <f t="shared" si="62"/>
        <v>0</v>
      </c>
      <c r="J41" s="178">
        <f t="shared" si="62"/>
        <v>0</v>
      </c>
      <c r="K41" s="178">
        <f t="shared" si="62"/>
        <v>0</v>
      </c>
      <c r="L41" s="178">
        <f t="shared" si="62"/>
        <v>0</v>
      </c>
      <c r="M41" s="178">
        <f t="shared" si="62"/>
        <v>0</v>
      </c>
      <c r="N41" s="178">
        <f t="shared" si="62"/>
        <v>0</v>
      </c>
      <c r="O41" s="178">
        <f t="shared" si="62"/>
        <v>0</v>
      </c>
      <c r="P41" s="178">
        <f t="shared" si="62"/>
        <v>0</v>
      </c>
      <c r="Q41" s="178">
        <f t="shared" si="62"/>
        <v>0</v>
      </c>
      <c r="R41" s="178">
        <f t="shared" si="62"/>
        <v>0</v>
      </c>
      <c r="S41" s="178">
        <f t="shared" si="62"/>
        <v>0</v>
      </c>
      <c r="T41" s="178">
        <f t="shared" si="62"/>
        <v>0</v>
      </c>
      <c r="U41" s="178">
        <f t="shared" si="62"/>
        <v>0</v>
      </c>
      <c r="V41" s="178">
        <f t="shared" si="62"/>
        <v>0</v>
      </c>
      <c r="W41" s="178">
        <f t="shared" si="62"/>
        <v>0</v>
      </c>
      <c r="X41" s="178">
        <f t="shared" si="62"/>
        <v>0</v>
      </c>
      <c r="Y41" s="178">
        <f t="shared" si="62"/>
        <v>0</v>
      </c>
      <c r="Z41" s="178">
        <f t="shared" si="62"/>
        <v>0</v>
      </c>
      <c r="AA41" s="178">
        <f t="shared" si="62"/>
        <v>0</v>
      </c>
      <c r="AB41" s="178">
        <f t="shared" si="62"/>
        <v>0</v>
      </c>
      <c r="AC41" s="178">
        <f t="shared" si="62"/>
        <v>0</v>
      </c>
      <c r="AD41" s="178">
        <f t="shared" si="62"/>
        <v>0</v>
      </c>
      <c r="AE41" s="178">
        <f t="shared" si="62"/>
        <v>0</v>
      </c>
      <c r="AF41" s="178">
        <f t="shared" si="62"/>
        <v>0</v>
      </c>
      <c r="AG41" s="178">
        <f t="shared" si="62"/>
        <v>0</v>
      </c>
      <c r="AH41" s="178">
        <f t="shared" si="62"/>
        <v>0</v>
      </c>
      <c r="AI41" s="178">
        <f t="shared" si="62"/>
        <v>0</v>
      </c>
      <c r="AJ41" s="178">
        <f t="shared" si="62"/>
        <v>0</v>
      </c>
      <c r="AK41" s="178">
        <f t="shared" si="62"/>
        <v>0</v>
      </c>
      <c r="AL41" s="178">
        <f t="shared" si="62"/>
        <v>0</v>
      </c>
      <c r="AM41" s="178">
        <f t="shared" si="62"/>
        <v>0</v>
      </c>
      <c r="AN41" s="178">
        <f t="shared" si="62"/>
        <v>0</v>
      </c>
      <c r="AO41" s="178">
        <f t="shared" si="62"/>
        <v>0</v>
      </c>
      <c r="AP41" s="178">
        <f t="shared" si="62"/>
        <v>0</v>
      </c>
      <c r="AQ41" s="178">
        <f t="shared" si="62"/>
        <v>0</v>
      </c>
      <c r="AR41" s="178">
        <f t="shared" si="62"/>
        <v>0</v>
      </c>
      <c r="AS41" s="178">
        <f t="shared" si="62"/>
        <v>0</v>
      </c>
      <c r="AT41" s="178">
        <f t="shared" si="62"/>
        <v>0</v>
      </c>
      <c r="AU41" s="178">
        <f t="shared" si="62"/>
        <v>0</v>
      </c>
      <c r="AV41" s="178">
        <f t="shared" si="62"/>
        <v>0</v>
      </c>
      <c r="AW41" s="178">
        <f t="shared" si="62"/>
        <v>0</v>
      </c>
      <c r="AX41" s="178">
        <f t="shared" si="62"/>
        <v>0</v>
      </c>
      <c r="AY41" s="178">
        <f t="shared" si="62"/>
        <v>0</v>
      </c>
      <c r="AZ41" s="178">
        <f t="shared" si="62"/>
        <v>0</v>
      </c>
      <c r="BA41" s="178">
        <f t="shared" si="62"/>
        <v>0</v>
      </c>
      <c r="BB41" s="178">
        <f t="shared" si="62"/>
        <v>0</v>
      </c>
      <c r="BC41" s="178">
        <f t="shared" si="62"/>
        <v>0</v>
      </c>
      <c r="BD41" s="178">
        <f t="shared" si="62"/>
        <v>0</v>
      </c>
      <c r="BE41" s="178">
        <f t="shared" si="62"/>
        <v>0</v>
      </c>
      <c r="BF41" s="178">
        <f t="shared" si="62"/>
        <v>0</v>
      </c>
      <c r="BG41" s="178">
        <f t="shared" si="62"/>
        <v>0</v>
      </c>
      <c r="BH41" s="178">
        <f t="shared" si="62"/>
        <v>0</v>
      </c>
      <c r="BI41" s="178">
        <f t="shared" si="62"/>
        <v>0</v>
      </c>
      <c r="BJ41" s="178">
        <f t="shared" si="62"/>
        <v>0</v>
      </c>
      <c r="BK41" s="178">
        <f t="shared" si="62"/>
        <v>0</v>
      </c>
      <c r="BL41" s="178">
        <f t="shared" si="62"/>
        <v>0</v>
      </c>
      <c r="BM41" s="178">
        <f t="shared" ref="BM41:BX41" si="63">BM36</f>
        <v>0</v>
      </c>
      <c r="BN41" s="178">
        <f t="shared" si="63"/>
        <v>0</v>
      </c>
      <c r="BO41" s="178">
        <f t="shared" si="63"/>
        <v>0</v>
      </c>
      <c r="BP41" s="178">
        <f t="shared" si="63"/>
        <v>0</v>
      </c>
      <c r="BQ41" s="178">
        <f t="shared" si="63"/>
        <v>0</v>
      </c>
      <c r="BR41" s="178">
        <f t="shared" si="63"/>
        <v>0</v>
      </c>
      <c r="BS41" s="178">
        <f t="shared" si="63"/>
        <v>0</v>
      </c>
      <c r="BT41" s="178">
        <f t="shared" si="63"/>
        <v>0</v>
      </c>
      <c r="BU41" s="178">
        <f t="shared" si="63"/>
        <v>0</v>
      </c>
      <c r="BV41" s="178">
        <f t="shared" si="63"/>
        <v>0</v>
      </c>
      <c r="BW41" s="178">
        <f t="shared" si="63"/>
        <v>0</v>
      </c>
      <c r="BX41" s="178">
        <f t="shared" si="63"/>
        <v>0</v>
      </c>
    </row>
    <row r="42" spans="1:76" ht="12.75" customHeight="1" x14ac:dyDescent="0.2">
      <c r="A42" s="222" t="s">
        <v>489</v>
      </c>
      <c r="B42" s="175"/>
      <c r="C42" s="175"/>
      <c r="D42" s="178">
        <f>SUM(B41:D41)</f>
        <v>0</v>
      </c>
      <c r="E42" s="175"/>
      <c r="F42" s="175"/>
      <c r="G42" s="178">
        <f>SUM(E41:G41)</f>
        <v>0</v>
      </c>
      <c r="H42" s="175"/>
      <c r="I42" s="175"/>
      <c r="J42" s="178">
        <f>SUM(H41:J41)</f>
        <v>0</v>
      </c>
      <c r="K42" s="178"/>
      <c r="L42" s="178"/>
      <c r="M42" s="178">
        <f>SUM(K41:M41)</f>
        <v>0</v>
      </c>
      <c r="N42" s="178"/>
      <c r="O42" s="178"/>
      <c r="P42" s="178">
        <f>SUM(N41:P41)</f>
        <v>0</v>
      </c>
      <c r="Q42" s="178"/>
      <c r="R42" s="178"/>
      <c r="S42" s="178">
        <f>SUM(Q41:S41)</f>
        <v>0</v>
      </c>
      <c r="T42" s="178"/>
      <c r="U42" s="178"/>
      <c r="V42" s="178">
        <f>SUM(T41:V41)</f>
        <v>0</v>
      </c>
      <c r="W42" s="178"/>
      <c r="X42" s="178"/>
      <c r="Y42" s="178">
        <f>SUM(W41:Y41)</f>
        <v>0</v>
      </c>
      <c r="Z42" s="178"/>
      <c r="AA42" s="178"/>
      <c r="AB42" s="178">
        <f>SUM(Z41:AB41)</f>
        <v>0</v>
      </c>
      <c r="AC42" s="178"/>
      <c r="AD42" s="178"/>
      <c r="AE42" s="178">
        <f>SUM(AC41:AE41)</f>
        <v>0</v>
      </c>
      <c r="AF42" s="178"/>
      <c r="AG42" s="178"/>
      <c r="AH42" s="178">
        <f>SUM(AF41:AH41)</f>
        <v>0</v>
      </c>
      <c r="AI42" s="178"/>
      <c r="AJ42" s="178"/>
      <c r="AK42" s="178">
        <f>SUM(AI41:AK41)</f>
        <v>0</v>
      </c>
      <c r="AL42" s="178"/>
      <c r="AM42" s="178"/>
      <c r="AN42" s="178">
        <f>SUM(AL41:AN41)</f>
        <v>0</v>
      </c>
      <c r="AO42" s="178"/>
      <c r="AP42" s="178"/>
      <c r="AQ42" s="178">
        <f>SUM(AO41:AQ41)</f>
        <v>0</v>
      </c>
      <c r="AR42" s="178"/>
      <c r="AS42" s="178"/>
      <c r="AT42" s="178">
        <f>SUM(AR41:AT41)</f>
        <v>0</v>
      </c>
      <c r="AU42" s="178"/>
      <c r="AV42" s="178"/>
      <c r="AW42" s="178">
        <f>SUM(AU41:AW41)</f>
        <v>0</v>
      </c>
      <c r="AX42" s="178"/>
      <c r="AY42" s="178"/>
      <c r="AZ42" s="178">
        <f>SUM(AX41:AZ41)</f>
        <v>0</v>
      </c>
      <c r="BA42" s="178"/>
      <c r="BB42" s="178"/>
      <c r="BC42" s="178">
        <f>SUM(BA41:BC41)</f>
        <v>0</v>
      </c>
      <c r="BD42" s="178"/>
      <c r="BE42" s="178"/>
      <c r="BF42" s="178"/>
      <c r="BG42" s="178"/>
      <c r="BH42" s="178"/>
      <c r="BI42" s="178"/>
      <c r="BJ42" s="178"/>
      <c r="BK42" s="178"/>
      <c r="BL42" s="178"/>
      <c r="BM42" s="178"/>
      <c r="BN42" s="178"/>
      <c r="BO42" s="178"/>
      <c r="BP42" s="178"/>
      <c r="BQ42" s="178"/>
      <c r="BR42" s="178"/>
      <c r="BS42" s="178"/>
      <c r="BT42" s="178"/>
      <c r="BU42" s="178"/>
      <c r="BV42" s="178"/>
      <c r="BW42" s="178"/>
      <c r="BX42" s="178"/>
    </row>
    <row r="43" spans="1:76" ht="12.75" customHeight="1" x14ac:dyDescent="0.15"/>
    <row r="44" spans="1:76" ht="12.75" customHeight="1" x14ac:dyDescent="0.15"/>
    <row r="45" spans="1:76" ht="12.75" customHeight="1" x14ac:dyDescent="0.15"/>
    <row r="46" spans="1:76" ht="12.75" customHeight="1" x14ac:dyDescent="0.15">
      <c r="A46" s="43"/>
      <c r="B46" s="370" t="s">
        <v>101</v>
      </c>
      <c r="C46" s="368"/>
      <c r="D46" s="361"/>
      <c r="F46" s="370" t="s">
        <v>102</v>
      </c>
      <c r="G46" s="368"/>
      <c r="H46" s="361"/>
      <c r="I46" s="43"/>
      <c r="J46" s="43"/>
      <c r="K46" s="43"/>
      <c r="L46" s="43"/>
      <c r="M46" s="43"/>
    </row>
    <row r="47" spans="1:76" ht="12.75" customHeight="1" x14ac:dyDescent="0.15">
      <c r="A47" s="43"/>
      <c r="B47" s="76">
        <v>45931</v>
      </c>
      <c r="C47" s="76">
        <v>45931</v>
      </c>
      <c r="D47" s="76">
        <v>45931</v>
      </c>
      <c r="F47" s="76">
        <v>45931</v>
      </c>
      <c r="G47" s="76">
        <v>45931</v>
      </c>
      <c r="H47" s="76">
        <v>45931</v>
      </c>
      <c r="I47" s="43"/>
      <c r="J47" s="44" t="s">
        <v>491</v>
      </c>
      <c r="K47" s="44" t="s">
        <v>492</v>
      </c>
      <c r="L47" s="44" t="s">
        <v>45</v>
      </c>
      <c r="M47" s="44" t="s">
        <v>493</v>
      </c>
    </row>
    <row r="48" spans="1:76" ht="12.75" customHeight="1" x14ac:dyDescent="0.15">
      <c r="A48" s="46" t="s">
        <v>494</v>
      </c>
      <c r="B48" s="54" t="s">
        <v>44</v>
      </c>
      <c r="C48" s="54" t="s">
        <v>45</v>
      </c>
      <c r="D48" s="54" t="s">
        <v>46</v>
      </c>
      <c r="F48" s="54" t="s">
        <v>44</v>
      </c>
      <c r="G48" s="54" t="s">
        <v>45</v>
      </c>
      <c r="H48" s="54" t="s">
        <v>46</v>
      </c>
      <c r="I48" s="43"/>
      <c r="J48" s="66" t="s">
        <v>495</v>
      </c>
      <c r="K48" s="66" t="s">
        <v>496</v>
      </c>
      <c r="L48" s="66">
        <v>2022</v>
      </c>
      <c r="M48" s="66" t="s">
        <v>45</v>
      </c>
    </row>
    <row r="49" spans="1:13" ht="12.75" customHeight="1" x14ac:dyDescent="0.15">
      <c r="A49" s="43" t="s">
        <v>487</v>
      </c>
      <c r="B49" s="59">
        <f t="shared" ref="B49:B51" si="64">B27</f>
        <v>0</v>
      </c>
      <c r="C49" s="59">
        <f t="shared" ref="C49:C51" si="65">B5</f>
        <v>0</v>
      </c>
      <c r="D49" s="59">
        <f t="shared" ref="D49:D51" si="66">C49-B49</f>
        <v>0</v>
      </c>
      <c r="F49" s="59">
        <f t="shared" ref="F49:F51" si="67">SUM(B27:D27)</f>
        <v>0</v>
      </c>
      <c r="G49" s="59">
        <f t="shared" ref="G49:G51" si="68">B5</f>
        <v>0</v>
      </c>
      <c r="H49" s="59">
        <f t="shared" ref="H49:H51" si="69">G49-F49</f>
        <v>0</v>
      </c>
      <c r="I49" s="43"/>
      <c r="J49" s="59">
        <f t="shared" ref="J49:J51" si="70">F49</f>
        <v>0</v>
      </c>
      <c r="K49" s="59"/>
      <c r="L49" s="59">
        <f t="shared" ref="L49:L51" si="71">K49+J49</f>
        <v>0</v>
      </c>
      <c r="M49" s="59">
        <f t="shared" ref="M49:M51" si="72">SUM(B5:J5)</f>
        <v>0</v>
      </c>
    </row>
    <row r="50" spans="1:13" ht="12.75" customHeight="1" x14ac:dyDescent="0.15">
      <c r="A50" s="43"/>
      <c r="B50" s="59">
        <f t="shared" si="64"/>
        <v>0</v>
      </c>
      <c r="C50" s="59">
        <f t="shared" si="65"/>
        <v>0</v>
      </c>
      <c r="D50" s="59">
        <f t="shared" si="66"/>
        <v>0</v>
      </c>
      <c r="F50" s="59">
        <f t="shared" si="67"/>
        <v>0</v>
      </c>
      <c r="G50" s="59">
        <f t="shared" si="68"/>
        <v>0</v>
      </c>
      <c r="H50" s="59">
        <f t="shared" si="69"/>
        <v>0</v>
      </c>
      <c r="I50" s="43"/>
      <c r="J50" s="59">
        <f t="shared" si="70"/>
        <v>0</v>
      </c>
      <c r="K50" s="59"/>
      <c r="L50" s="59">
        <f t="shared" si="71"/>
        <v>0</v>
      </c>
      <c r="M50" s="59">
        <f t="shared" si="72"/>
        <v>0</v>
      </c>
    </row>
    <row r="51" spans="1:13" ht="12.75" customHeight="1" x14ac:dyDescent="0.15">
      <c r="A51" s="43"/>
      <c r="B51" s="59">
        <f t="shared" si="64"/>
        <v>0</v>
      </c>
      <c r="C51" s="59">
        <f t="shared" si="65"/>
        <v>0</v>
      </c>
      <c r="D51" s="59">
        <f t="shared" si="66"/>
        <v>0</v>
      </c>
      <c r="F51" s="59">
        <f t="shared" si="67"/>
        <v>0</v>
      </c>
      <c r="G51" s="59">
        <f t="shared" si="68"/>
        <v>0</v>
      </c>
      <c r="H51" s="59">
        <f t="shared" si="69"/>
        <v>0</v>
      </c>
      <c r="I51" s="43"/>
      <c r="J51" s="59">
        <f t="shared" si="70"/>
        <v>0</v>
      </c>
      <c r="K51" s="59"/>
      <c r="L51" s="59">
        <f t="shared" si="71"/>
        <v>0</v>
      </c>
      <c r="M51" s="59">
        <f t="shared" si="72"/>
        <v>0</v>
      </c>
    </row>
    <row r="52" spans="1:13" ht="12.75" customHeight="1" x14ac:dyDescent="0.15">
      <c r="A52" s="43"/>
      <c r="B52" s="226">
        <f t="shared" ref="B52:D52" si="73">SUM(B49:B51)</f>
        <v>0</v>
      </c>
      <c r="C52" s="226">
        <f t="shared" si="73"/>
        <v>0</v>
      </c>
      <c r="D52" s="226">
        <f t="shared" si="73"/>
        <v>0</v>
      </c>
      <c r="F52" s="226">
        <f t="shared" ref="F52:H52" si="74">SUM(F49:F51)</f>
        <v>0</v>
      </c>
      <c r="G52" s="226">
        <f t="shared" si="74"/>
        <v>0</v>
      </c>
      <c r="H52" s="226">
        <f t="shared" si="74"/>
        <v>0</v>
      </c>
      <c r="I52" s="43"/>
      <c r="J52" s="226">
        <f t="shared" ref="J52:L52" si="75">SUM(J49:J51)</f>
        <v>0</v>
      </c>
      <c r="K52" s="226">
        <f t="shared" si="75"/>
        <v>0</v>
      </c>
      <c r="L52" s="226">
        <f t="shared" si="75"/>
        <v>0</v>
      </c>
      <c r="M52" s="226">
        <f>L14</f>
        <v>0</v>
      </c>
    </row>
    <row r="53" spans="1:13" ht="12.75" customHeight="1" x14ac:dyDescent="0.15"/>
    <row r="54" spans="1:13" ht="12.75" customHeight="1" x14ac:dyDescent="0.15"/>
    <row r="55" spans="1:13" ht="12.75" customHeight="1" x14ac:dyDescent="0.15"/>
    <row r="56" spans="1:13" ht="12.75" customHeight="1" x14ac:dyDescent="0.15"/>
    <row r="57" spans="1:13" ht="12.75" customHeight="1" x14ac:dyDescent="0.15"/>
    <row r="58" spans="1:13" ht="12.75" customHeight="1" x14ac:dyDescent="0.15"/>
    <row r="59" spans="1:13" ht="12.75" customHeight="1" x14ac:dyDescent="0.15"/>
    <row r="60" spans="1:13" ht="12.75" customHeight="1" x14ac:dyDescent="0.15"/>
    <row r="61" spans="1:13" ht="12.75" customHeight="1" x14ac:dyDescent="0.15"/>
    <row r="62" spans="1:13" ht="12.75" customHeight="1" x14ac:dyDescent="0.15"/>
    <row r="63" spans="1:13" ht="12.75" customHeight="1" x14ac:dyDescent="0.15"/>
    <row r="64" spans="1:13" ht="12.75" customHeight="1" x14ac:dyDescent="0.15"/>
    <row r="65" ht="12.75" customHeight="1" x14ac:dyDescent="0.15"/>
    <row r="66" ht="12.75" customHeight="1" x14ac:dyDescent="0.15"/>
    <row r="67" ht="12.75" customHeight="1" x14ac:dyDescent="0.15"/>
    <row r="68" ht="12.75" customHeight="1" x14ac:dyDescent="0.15"/>
    <row r="69" ht="12.75" customHeight="1" x14ac:dyDescent="0.15"/>
    <row r="70" ht="12.75" customHeight="1" x14ac:dyDescent="0.15"/>
    <row r="71" ht="12.75" customHeight="1" x14ac:dyDescent="0.15"/>
    <row r="72" ht="12.75" customHeight="1" x14ac:dyDescent="0.15"/>
    <row r="73" ht="12.75" customHeight="1" x14ac:dyDescent="0.15"/>
    <row r="74" ht="12.75" customHeight="1" x14ac:dyDescent="0.15"/>
    <row r="75" ht="12.75" customHeight="1" x14ac:dyDescent="0.15"/>
    <row r="76" ht="12.75" customHeight="1" x14ac:dyDescent="0.15"/>
    <row r="77" ht="12.75" customHeight="1" x14ac:dyDescent="0.15"/>
    <row r="78" ht="12.75" customHeight="1" x14ac:dyDescent="0.15"/>
    <row r="79" ht="12.75" customHeight="1" x14ac:dyDescent="0.15"/>
    <row r="80" ht="12.75" customHeight="1" x14ac:dyDescent="0.15"/>
    <row r="81" ht="12.75" customHeight="1" x14ac:dyDescent="0.15"/>
    <row r="82" ht="12.75" customHeight="1" x14ac:dyDescent="0.15"/>
    <row r="83" ht="12.75" customHeight="1" x14ac:dyDescent="0.15"/>
    <row r="84" ht="12.75" customHeight="1" x14ac:dyDescent="0.15"/>
    <row r="85" ht="12.75" customHeight="1" x14ac:dyDescent="0.15"/>
    <row r="86" ht="12.75" customHeight="1" x14ac:dyDescent="0.15"/>
    <row r="87" ht="12.75" customHeight="1" x14ac:dyDescent="0.15"/>
    <row r="88" ht="12.75" customHeight="1" x14ac:dyDescent="0.15"/>
    <row r="89" ht="12.75" customHeight="1" x14ac:dyDescent="0.15"/>
    <row r="90" ht="12.75" customHeight="1" x14ac:dyDescent="0.15"/>
    <row r="91" ht="12.75" customHeight="1" x14ac:dyDescent="0.15"/>
    <row r="92" ht="12.75" customHeight="1" x14ac:dyDescent="0.15"/>
    <row r="93" ht="12.75" customHeight="1" x14ac:dyDescent="0.15"/>
    <row r="94" ht="12.75" customHeight="1" x14ac:dyDescent="0.15"/>
    <row r="95" ht="12.75" customHeight="1" x14ac:dyDescent="0.15"/>
    <row r="96" ht="12.75" customHeight="1" x14ac:dyDescent="0.15"/>
    <row r="97" ht="12.75" customHeight="1" x14ac:dyDescent="0.15"/>
    <row r="98" ht="12.75" customHeight="1" x14ac:dyDescent="0.15"/>
    <row r="99" ht="12.75" customHeight="1" x14ac:dyDescent="0.15"/>
    <row r="100" ht="12.75" customHeight="1" x14ac:dyDescent="0.15"/>
    <row r="101" ht="12.75" customHeight="1" x14ac:dyDescent="0.15"/>
    <row r="102" ht="12.75" customHeight="1" x14ac:dyDescent="0.15"/>
    <row r="103" ht="12.75" customHeight="1" x14ac:dyDescent="0.15"/>
    <row r="104" ht="12.75" customHeight="1" x14ac:dyDescent="0.15"/>
    <row r="105" ht="12.75" customHeight="1" x14ac:dyDescent="0.15"/>
    <row r="106" ht="12.75" customHeight="1" x14ac:dyDescent="0.15"/>
    <row r="107" ht="12.75" customHeight="1" x14ac:dyDescent="0.15"/>
    <row r="108" ht="12.75" customHeight="1" x14ac:dyDescent="0.15"/>
    <row r="109" ht="12.75" customHeight="1" x14ac:dyDescent="0.15"/>
    <row r="110" ht="12.75" customHeight="1" x14ac:dyDescent="0.15"/>
    <row r="111" ht="12.75" customHeight="1" x14ac:dyDescent="0.15"/>
    <row r="112" ht="12.75" customHeight="1" x14ac:dyDescent="0.15"/>
    <row r="113" ht="12.75" customHeight="1" x14ac:dyDescent="0.15"/>
    <row r="114" ht="12.75" customHeight="1" x14ac:dyDescent="0.15"/>
    <row r="115" ht="12.75" customHeight="1" x14ac:dyDescent="0.15"/>
    <row r="116" ht="12.75" customHeight="1" x14ac:dyDescent="0.15"/>
    <row r="117" ht="12.75" customHeight="1" x14ac:dyDescent="0.15"/>
    <row r="118" ht="12.75" customHeight="1" x14ac:dyDescent="0.15"/>
    <row r="119" ht="12.75" customHeight="1" x14ac:dyDescent="0.15"/>
    <row r="120" ht="12.75" customHeight="1" x14ac:dyDescent="0.15"/>
    <row r="121" ht="12.75" customHeight="1" x14ac:dyDescent="0.15"/>
    <row r="122" ht="12.75" customHeight="1" x14ac:dyDescent="0.15"/>
    <row r="123" ht="12.75" customHeight="1" x14ac:dyDescent="0.15"/>
    <row r="124" ht="12.75" customHeight="1" x14ac:dyDescent="0.15"/>
    <row r="125" ht="12.75" customHeight="1" x14ac:dyDescent="0.15"/>
    <row r="126" ht="12.75" customHeight="1" x14ac:dyDescent="0.15"/>
    <row r="127" ht="12.75" customHeight="1" x14ac:dyDescent="0.15"/>
    <row r="128" ht="12.75" customHeight="1" x14ac:dyDescent="0.15"/>
    <row r="129" ht="12.75" customHeight="1" x14ac:dyDescent="0.15"/>
    <row r="130" ht="12.75" customHeight="1" x14ac:dyDescent="0.15"/>
    <row r="131" ht="12.75" customHeight="1" x14ac:dyDescent="0.15"/>
    <row r="132" ht="12.75" customHeight="1" x14ac:dyDescent="0.15"/>
    <row r="133" ht="12.75" customHeight="1" x14ac:dyDescent="0.15"/>
    <row r="134" ht="12.75" customHeight="1" x14ac:dyDescent="0.15"/>
    <row r="135" ht="12.75" customHeight="1" x14ac:dyDescent="0.15"/>
    <row r="136" ht="12.75" customHeight="1" x14ac:dyDescent="0.15"/>
    <row r="137" ht="12.75" customHeight="1" x14ac:dyDescent="0.15"/>
    <row r="138" ht="12.75" customHeight="1" x14ac:dyDescent="0.15"/>
    <row r="139" ht="12.75" customHeight="1" x14ac:dyDescent="0.15"/>
    <row r="140" ht="12.75" customHeight="1" x14ac:dyDescent="0.15"/>
    <row r="141" ht="12.75" customHeight="1" x14ac:dyDescent="0.15"/>
    <row r="142" ht="12.75" customHeight="1" x14ac:dyDescent="0.15"/>
    <row r="143" ht="12.75" customHeight="1" x14ac:dyDescent="0.15"/>
    <row r="144" ht="12.75" customHeight="1" x14ac:dyDescent="0.15"/>
    <row r="145" ht="12.75" customHeight="1" x14ac:dyDescent="0.15"/>
    <row r="146" ht="12.75" customHeight="1" x14ac:dyDescent="0.15"/>
    <row r="147" ht="12.75" customHeight="1" x14ac:dyDescent="0.15"/>
    <row r="148" ht="12.75" customHeight="1" x14ac:dyDescent="0.15"/>
    <row r="149" ht="12.75" customHeight="1" x14ac:dyDescent="0.15"/>
    <row r="150" ht="12.75" customHeight="1" x14ac:dyDescent="0.15"/>
    <row r="151" ht="12.75" customHeight="1" x14ac:dyDescent="0.15"/>
    <row r="152" ht="12.75" customHeight="1" x14ac:dyDescent="0.15"/>
    <row r="153" ht="12.75" customHeight="1" x14ac:dyDescent="0.15"/>
    <row r="154" ht="12.75" customHeight="1" x14ac:dyDescent="0.15"/>
    <row r="155" ht="12.75" customHeight="1" x14ac:dyDescent="0.15"/>
    <row r="156" ht="12.75" customHeight="1" x14ac:dyDescent="0.15"/>
    <row r="157" ht="12.75" customHeight="1" x14ac:dyDescent="0.15"/>
    <row r="158" ht="12.75" customHeight="1" x14ac:dyDescent="0.15"/>
    <row r="159" ht="12.75" customHeight="1" x14ac:dyDescent="0.15"/>
    <row r="160" ht="12.75" customHeight="1" x14ac:dyDescent="0.15"/>
    <row r="161" ht="12.75" customHeight="1" x14ac:dyDescent="0.15"/>
    <row r="162" ht="12.75" customHeight="1" x14ac:dyDescent="0.15"/>
    <row r="163" ht="12.75" customHeight="1" x14ac:dyDescent="0.15"/>
    <row r="164" ht="12.75" customHeight="1" x14ac:dyDescent="0.15"/>
    <row r="165" ht="12.75" customHeight="1" x14ac:dyDescent="0.15"/>
    <row r="166" ht="12.75" customHeight="1" x14ac:dyDescent="0.15"/>
    <row r="167" ht="12.75" customHeight="1" x14ac:dyDescent="0.15"/>
    <row r="168" ht="12.75" customHeight="1" x14ac:dyDescent="0.15"/>
    <row r="169" ht="12.75" customHeight="1" x14ac:dyDescent="0.15"/>
    <row r="170" ht="12.75" customHeight="1" x14ac:dyDescent="0.15"/>
    <row r="171" ht="12.75" customHeight="1" x14ac:dyDescent="0.15"/>
    <row r="172" ht="12.75" customHeight="1" x14ac:dyDescent="0.15"/>
    <row r="173" ht="12.75" customHeight="1" x14ac:dyDescent="0.15"/>
    <row r="174" ht="12.75" customHeight="1" x14ac:dyDescent="0.15"/>
    <row r="175" ht="12.75" customHeight="1" x14ac:dyDescent="0.15"/>
    <row r="176" ht="12.75" customHeight="1" x14ac:dyDescent="0.15"/>
    <row r="177" ht="12.75" customHeight="1" x14ac:dyDescent="0.15"/>
    <row r="178" ht="12.75" customHeight="1" x14ac:dyDescent="0.15"/>
    <row r="179" ht="12.75" customHeight="1" x14ac:dyDescent="0.15"/>
    <row r="180" ht="12.75" customHeight="1" x14ac:dyDescent="0.15"/>
    <row r="181" ht="12.75" customHeight="1" x14ac:dyDescent="0.15"/>
    <row r="182" ht="12.75" customHeight="1" x14ac:dyDescent="0.15"/>
    <row r="183" ht="12.75" customHeight="1" x14ac:dyDescent="0.15"/>
    <row r="184" ht="12.75" customHeight="1" x14ac:dyDescent="0.15"/>
    <row r="185" ht="12.75" customHeight="1" x14ac:dyDescent="0.15"/>
    <row r="186" ht="12.75" customHeight="1" x14ac:dyDescent="0.15"/>
    <row r="187" ht="12.75" customHeight="1" x14ac:dyDescent="0.15"/>
    <row r="188" ht="12.75" customHeight="1" x14ac:dyDescent="0.15"/>
    <row r="189" ht="12.75" customHeight="1" x14ac:dyDescent="0.15"/>
    <row r="190" ht="12.75" customHeight="1" x14ac:dyDescent="0.15"/>
    <row r="191" ht="12.75" customHeight="1" x14ac:dyDescent="0.15"/>
    <row r="192" ht="12.75" customHeight="1" x14ac:dyDescent="0.15"/>
    <row r="193" ht="12.75" customHeight="1" x14ac:dyDescent="0.15"/>
    <row r="194" ht="12.75" customHeight="1" x14ac:dyDescent="0.15"/>
    <row r="195" ht="12.75" customHeight="1" x14ac:dyDescent="0.15"/>
    <row r="196" ht="12.75" customHeight="1" x14ac:dyDescent="0.15"/>
    <row r="197" ht="12.75" customHeight="1" x14ac:dyDescent="0.15"/>
    <row r="198" ht="12.75" customHeight="1" x14ac:dyDescent="0.15"/>
    <row r="199" ht="12.75" customHeight="1" x14ac:dyDescent="0.15"/>
    <row r="200" ht="12.75" customHeight="1" x14ac:dyDescent="0.15"/>
    <row r="201" ht="12.75" customHeight="1" x14ac:dyDescent="0.15"/>
    <row r="202" ht="12.75" customHeight="1" x14ac:dyDescent="0.15"/>
    <row r="203" ht="12.75" customHeight="1" x14ac:dyDescent="0.15"/>
    <row r="204" ht="12.75" customHeight="1" x14ac:dyDescent="0.15"/>
    <row r="205" ht="12.75" customHeight="1" x14ac:dyDescent="0.15"/>
    <row r="206" ht="12.75" customHeight="1" x14ac:dyDescent="0.15"/>
    <row r="207" ht="12.75" customHeight="1" x14ac:dyDescent="0.15"/>
    <row r="208" ht="12.75" customHeight="1" x14ac:dyDescent="0.15"/>
    <row r="209" ht="12.75" customHeight="1" x14ac:dyDescent="0.15"/>
    <row r="210" ht="12.75" customHeight="1" x14ac:dyDescent="0.15"/>
    <row r="211" ht="12.75" customHeight="1" x14ac:dyDescent="0.15"/>
    <row r="212" ht="12.75" customHeight="1" x14ac:dyDescent="0.15"/>
    <row r="213" ht="12.75" customHeight="1" x14ac:dyDescent="0.15"/>
    <row r="214" ht="12.75" customHeight="1" x14ac:dyDescent="0.15"/>
    <row r="215" ht="12.75" customHeight="1" x14ac:dyDescent="0.15"/>
    <row r="216" ht="12.75" customHeight="1" x14ac:dyDescent="0.15"/>
    <row r="217" ht="12.75" customHeight="1" x14ac:dyDescent="0.15"/>
    <row r="218" ht="12.75" customHeight="1" x14ac:dyDescent="0.15"/>
    <row r="219" ht="12.75" customHeight="1" x14ac:dyDescent="0.15"/>
    <row r="220" ht="12.75" customHeight="1" x14ac:dyDescent="0.15"/>
    <row r="221" ht="12.75" customHeight="1" x14ac:dyDescent="0.15"/>
    <row r="222" ht="12.75" customHeight="1" x14ac:dyDescent="0.15"/>
    <row r="223" ht="12.75" customHeight="1" x14ac:dyDescent="0.15"/>
    <row r="224" ht="12.75" customHeight="1" x14ac:dyDescent="0.15"/>
    <row r="225" ht="12.75" customHeight="1" x14ac:dyDescent="0.15"/>
    <row r="226" ht="12.75" customHeight="1" x14ac:dyDescent="0.15"/>
    <row r="227" ht="12.75" customHeight="1" x14ac:dyDescent="0.15"/>
    <row r="228" ht="12.75" customHeight="1" x14ac:dyDescent="0.15"/>
    <row r="229" ht="12.75" customHeight="1" x14ac:dyDescent="0.15"/>
    <row r="230" ht="12.75" customHeight="1" x14ac:dyDescent="0.15"/>
    <row r="231" ht="12.75" customHeight="1" x14ac:dyDescent="0.15"/>
    <row r="232" ht="12.75" customHeight="1" x14ac:dyDescent="0.15"/>
    <row r="233" ht="12.75" customHeight="1" x14ac:dyDescent="0.15"/>
    <row r="234" ht="12.75" customHeight="1" x14ac:dyDescent="0.15"/>
    <row r="235" ht="12.75" customHeight="1" x14ac:dyDescent="0.15"/>
    <row r="236" ht="12.75" customHeight="1" x14ac:dyDescent="0.15"/>
    <row r="237" ht="12.75" customHeight="1" x14ac:dyDescent="0.15"/>
    <row r="238" ht="12.75" customHeight="1" x14ac:dyDescent="0.15"/>
    <row r="239" ht="12.75" customHeight="1" x14ac:dyDescent="0.15"/>
    <row r="240" ht="12.75" customHeight="1" x14ac:dyDescent="0.15"/>
    <row r="241" ht="12.75" customHeight="1" x14ac:dyDescent="0.15"/>
    <row r="242" ht="12.75" customHeight="1" x14ac:dyDescent="0.15"/>
    <row r="243" ht="12.75" customHeight="1" x14ac:dyDescent="0.15"/>
    <row r="244" ht="12.75" customHeight="1" x14ac:dyDescent="0.15"/>
    <row r="245" ht="12.75" customHeight="1" x14ac:dyDescent="0.15"/>
    <row r="246" ht="12.75" customHeight="1" x14ac:dyDescent="0.15"/>
    <row r="247" ht="12.75" customHeight="1" x14ac:dyDescent="0.15"/>
    <row r="248" ht="12.75" customHeight="1" x14ac:dyDescent="0.15"/>
    <row r="249" ht="12.75" customHeight="1" x14ac:dyDescent="0.15"/>
    <row r="250" ht="12.75" customHeight="1" x14ac:dyDescent="0.15"/>
    <row r="251" ht="12.75" customHeight="1" x14ac:dyDescent="0.15"/>
    <row r="252" ht="12.75" customHeight="1" x14ac:dyDescent="0.15"/>
    <row r="253" ht="12.75" customHeight="1" x14ac:dyDescent="0.15"/>
    <row r="254" ht="12.75" customHeight="1" x14ac:dyDescent="0.15"/>
    <row r="255" ht="12.75" customHeight="1" x14ac:dyDescent="0.15"/>
    <row r="256" ht="12.75" customHeight="1" x14ac:dyDescent="0.15"/>
    <row r="257" ht="12.75" customHeight="1" x14ac:dyDescent="0.15"/>
    <row r="258" ht="12.75" customHeight="1" x14ac:dyDescent="0.15"/>
    <row r="259" ht="12.75" customHeight="1" x14ac:dyDescent="0.15"/>
    <row r="260" ht="12.75" customHeight="1" x14ac:dyDescent="0.15"/>
    <row r="261" ht="12.75" customHeight="1" x14ac:dyDescent="0.15"/>
    <row r="262" ht="12.75" customHeight="1" x14ac:dyDescent="0.15"/>
    <row r="263" ht="12.75" customHeight="1" x14ac:dyDescent="0.15"/>
    <row r="264" ht="12.75" customHeight="1" x14ac:dyDescent="0.15"/>
    <row r="265" ht="12.75" customHeight="1" x14ac:dyDescent="0.15"/>
    <row r="266" ht="12.75" customHeight="1" x14ac:dyDescent="0.15"/>
    <row r="267" ht="12.75" customHeight="1" x14ac:dyDescent="0.15"/>
    <row r="268" ht="12.75" customHeight="1" x14ac:dyDescent="0.15"/>
    <row r="269" ht="12.75" customHeight="1" x14ac:dyDescent="0.15"/>
    <row r="270" ht="12.75" customHeight="1" x14ac:dyDescent="0.15"/>
    <row r="271" ht="12.75" customHeight="1" x14ac:dyDescent="0.15"/>
    <row r="272" ht="12.75" customHeight="1" x14ac:dyDescent="0.15"/>
    <row r="273" ht="12.75" customHeight="1" x14ac:dyDescent="0.15"/>
    <row r="274" ht="12.75" customHeight="1" x14ac:dyDescent="0.15"/>
    <row r="275" ht="12.75" customHeight="1" x14ac:dyDescent="0.15"/>
    <row r="276" ht="12.75" customHeight="1" x14ac:dyDescent="0.15"/>
    <row r="277" ht="12.75" customHeight="1" x14ac:dyDescent="0.15"/>
    <row r="278" ht="12.75" customHeight="1" x14ac:dyDescent="0.15"/>
    <row r="279" ht="12.75" customHeight="1" x14ac:dyDescent="0.15"/>
    <row r="280" ht="12.75" customHeight="1" x14ac:dyDescent="0.15"/>
    <row r="281" ht="12.75" customHeight="1" x14ac:dyDescent="0.15"/>
    <row r="282" ht="12.75" customHeight="1" x14ac:dyDescent="0.15"/>
    <row r="283" ht="12.75" customHeight="1" x14ac:dyDescent="0.15"/>
    <row r="284" ht="12.75" customHeight="1" x14ac:dyDescent="0.15"/>
    <row r="285" ht="12.75" customHeight="1" x14ac:dyDescent="0.15"/>
    <row r="286" ht="12.75" customHeight="1" x14ac:dyDescent="0.15"/>
    <row r="287" ht="12.75" customHeight="1" x14ac:dyDescent="0.15"/>
    <row r="288" ht="12.75" customHeight="1" x14ac:dyDescent="0.15"/>
    <row r="289" ht="12.75" customHeight="1" x14ac:dyDescent="0.15"/>
    <row r="290" ht="12.75" customHeight="1" x14ac:dyDescent="0.15"/>
    <row r="291" ht="12.75" customHeight="1" x14ac:dyDescent="0.15"/>
    <row r="292" ht="12.75" customHeight="1" x14ac:dyDescent="0.15"/>
    <row r="293" ht="12.75" customHeight="1" x14ac:dyDescent="0.15"/>
    <row r="294" ht="12.75" customHeight="1" x14ac:dyDescent="0.15"/>
    <row r="295" ht="12.75" customHeight="1" x14ac:dyDescent="0.15"/>
    <row r="296" ht="12.75" customHeight="1" x14ac:dyDescent="0.15"/>
    <row r="297" ht="12.75" customHeight="1" x14ac:dyDescent="0.15"/>
    <row r="298" ht="12.75" customHeight="1" x14ac:dyDescent="0.15"/>
    <row r="299" ht="12.75" customHeight="1" x14ac:dyDescent="0.15"/>
    <row r="300" ht="12.75" customHeight="1" x14ac:dyDescent="0.15"/>
    <row r="301" ht="12.75" customHeight="1" x14ac:dyDescent="0.15"/>
    <row r="302" ht="12.75" customHeight="1" x14ac:dyDescent="0.15"/>
    <row r="303" ht="12.75" customHeight="1" x14ac:dyDescent="0.15"/>
    <row r="304" ht="12.75" customHeight="1" x14ac:dyDescent="0.15"/>
    <row r="305" ht="12.75" customHeight="1" x14ac:dyDescent="0.15"/>
    <row r="306" ht="12.75" customHeight="1" x14ac:dyDescent="0.15"/>
    <row r="307" ht="12.75" customHeight="1" x14ac:dyDescent="0.15"/>
    <row r="308" ht="12.75" customHeight="1" x14ac:dyDescent="0.15"/>
    <row r="309" ht="12.75" customHeight="1" x14ac:dyDescent="0.15"/>
    <row r="310" ht="12.75" customHeight="1" x14ac:dyDescent="0.15"/>
    <row r="311" ht="12.75" customHeight="1" x14ac:dyDescent="0.15"/>
    <row r="312" ht="12.75" customHeight="1" x14ac:dyDescent="0.15"/>
    <row r="313" ht="12.75" customHeight="1" x14ac:dyDescent="0.15"/>
    <row r="314" ht="12.75" customHeight="1" x14ac:dyDescent="0.15"/>
    <row r="315" ht="12.75" customHeight="1" x14ac:dyDescent="0.15"/>
    <row r="316" ht="12.75" customHeight="1" x14ac:dyDescent="0.15"/>
    <row r="317" ht="12.75" customHeight="1" x14ac:dyDescent="0.15"/>
    <row r="318" ht="12.75" customHeight="1" x14ac:dyDescent="0.15"/>
    <row r="319" ht="12.75" customHeight="1" x14ac:dyDescent="0.15"/>
    <row r="320" ht="12.75" customHeight="1" x14ac:dyDescent="0.15"/>
    <row r="321" ht="12.75" customHeight="1" x14ac:dyDescent="0.15"/>
    <row r="322" ht="12.75" customHeight="1" x14ac:dyDescent="0.15"/>
    <row r="323" ht="12.75" customHeight="1" x14ac:dyDescent="0.15"/>
    <row r="324" ht="12.75" customHeight="1" x14ac:dyDescent="0.15"/>
    <row r="325" ht="12.75" customHeight="1" x14ac:dyDescent="0.15"/>
    <row r="326" ht="12.75" customHeight="1" x14ac:dyDescent="0.15"/>
    <row r="327" ht="12.75" customHeight="1" x14ac:dyDescent="0.15"/>
    <row r="328" ht="12.75" customHeight="1" x14ac:dyDescent="0.15"/>
    <row r="329" ht="12.75" customHeight="1" x14ac:dyDescent="0.15"/>
    <row r="330" ht="12.75" customHeight="1" x14ac:dyDescent="0.15"/>
    <row r="331" ht="12.75" customHeight="1" x14ac:dyDescent="0.15"/>
    <row r="332" ht="12.75" customHeight="1" x14ac:dyDescent="0.15"/>
    <row r="333" ht="12.75" customHeight="1" x14ac:dyDescent="0.15"/>
    <row r="334" ht="12.75" customHeight="1" x14ac:dyDescent="0.15"/>
    <row r="335" ht="12.75" customHeight="1" x14ac:dyDescent="0.15"/>
    <row r="336" ht="12.75" customHeight="1" x14ac:dyDescent="0.15"/>
    <row r="337" ht="12.75" customHeight="1" x14ac:dyDescent="0.15"/>
    <row r="338" ht="12.75" customHeight="1" x14ac:dyDescent="0.15"/>
    <row r="339" ht="12.75" customHeight="1" x14ac:dyDescent="0.15"/>
    <row r="340" ht="12.75" customHeight="1" x14ac:dyDescent="0.15"/>
    <row r="341" ht="12.75" customHeight="1" x14ac:dyDescent="0.15"/>
    <row r="342" ht="12.75" customHeight="1" x14ac:dyDescent="0.15"/>
    <row r="343" ht="12.75" customHeight="1" x14ac:dyDescent="0.15"/>
    <row r="344" ht="12.75" customHeight="1" x14ac:dyDescent="0.15"/>
    <row r="345" ht="12.75" customHeight="1" x14ac:dyDescent="0.15"/>
    <row r="346" ht="12.75" customHeight="1" x14ac:dyDescent="0.15"/>
    <row r="347" ht="12.75" customHeight="1" x14ac:dyDescent="0.15"/>
    <row r="348" ht="12.75" customHeight="1" x14ac:dyDescent="0.15"/>
    <row r="349" ht="12.75" customHeight="1" x14ac:dyDescent="0.15"/>
    <row r="350" ht="12.75" customHeight="1" x14ac:dyDescent="0.15"/>
    <row r="351" ht="12.75" customHeight="1" x14ac:dyDescent="0.15"/>
    <row r="352" ht="12.75" customHeight="1" x14ac:dyDescent="0.15"/>
    <row r="353" ht="12.75" customHeight="1" x14ac:dyDescent="0.15"/>
    <row r="354" ht="12.75" customHeight="1" x14ac:dyDescent="0.15"/>
    <row r="355" ht="12.75" customHeight="1" x14ac:dyDescent="0.15"/>
    <row r="356" ht="12.75" customHeight="1" x14ac:dyDescent="0.15"/>
    <row r="357" ht="12.75" customHeight="1" x14ac:dyDescent="0.15"/>
    <row r="358" ht="12.75" customHeight="1" x14ac:dyDescent="0.15"/>
    <row r="359" ht="12.75" customHeight="1" x14ac:dyDescent="0.15"/>
    <row r="360" ht="12.75" customHeight="1" x14ac:dyDescent="0.15"/>
    <row r="361" ht="12.75" customHeight="1" x14ac:dyDescent="0.15"/>
    <row r="362" ht="12.75" customHeight="1" x14ac:dyDescent="0.15"/>
    <row r="363" ht="12.75" customHeight="1" x14ac:dyDescent="0.15"/>
    <row r="364" ht="12.75" customHeight="1" x14ac:dyDescent="0.15"/>
    <row r="365" ht="12.75" customHeight="1" x14ac:dyDescent="0.15"/>
    <row r="366" ht="12.75" customHeight="1" x14ac:dyDescent="0.15"/>
    <row r="367" ht="12.75" customHeight="1" x14ac:dyDescent="0.15"/>
    <row r="368" ht="12.75" customHeight="1" x14ac:dyDescent="0.15"/>
    <row r="369" ht="12.75" customHeight="1" x14ac:dyDescent="0.15"/>
    <row r="370" ht="12.75" customHeight="1" x14ac:dyDescent="0.15"/>
    <row r="371" ht="12.75" customHeight="1" x14ac:dyDescent="0.15"/>
    <row r="372" ht="12.75" customHeight="1" x14ac:dyDescent="0.15"/>
    <row r="373" ht="12.75" customHeight="1" x14ac:dyDescent="0.15"/>
    <row r="374" ht="12.75" customHeight="1" x14ac:dyDescent="0.15"/>
    <row r="375" ht="12.75" customHeight="1" x14ac:dyDescent="0.15"/>
    <row r="376" ht="12.75" customHeight="1" x14ac:dyDescent="0.15"/>
    <row r="377" ht="12.75" customHeight="1" x14ac:dyDescent="0.15"/>
    <row r="378" ht="12.75" customHeight="1" x14ac:dyDescent="0.15"/>
    <row r="379" ht="12.75" customHeight="1" x14ac:dyDescent="0.15"/>
    <row r="380" ht="12.75" customHeight="1" x14ac:dyDescent="0.15"/>
    <row r="381" ht="12.75" customHeight="1" x14ac:dyDescent="0.15"/>
    <row r="382" ht="12.75" customHeight="1" x14ac:dyDescent="0.15"/>
    <row r="383" ht="12.75" customHeight="1" x14ac:dyDescent="0.15"/>
    <row r="384" ht="12.75" customHeight="1" x14ac:dyDescent="0.15"/>
    <row r="385" ht="12.75" customHeight="1" x14ac:dyDescent="0.15"/>
    <row r="386" ht="12.75" customHeight="1" x14ac:dyDescent="0.15"/>
    <row r="387" ht="12.75" customHeight="1" x14ac:dyDescent="0.15"/>
    <row r="388" ht="12.75" customHeight="1" x14ac:dyDescent="0.15"/>
    <row r="389" ht="12.75" customHeight="1" x14ac:dyDescent="0.15"/>
    <row r="390" ht="12.75" customHeight="1" x14ac:dyDescent="0.15"/>
    <row r="391" ht="12.75" customHeight="1" x14ac:dyDescent="0.15"/>
    <row r="392" ht="12.75" customHeight="1" x14ac:dyDescent="0.15"/>
    <row r="393" ht="12.75" customHeight="1" x14ac:dyDescent="0.15"/>
    <row r="394" ht="12.75" customHeight="1" x14ac:dyDescent="0.15"/>
    <row r="395" ht="12.75" customHeight="1" x14ac:dyDescent="0.15"/>
    <row r="396" ht="12.75" customHeight="1" x14ac:dyDescent="0.15"/>
    <row r="397" ht="12.75" customHeight="1" x14ac:dyDescent="0.15"/>
    <row r="398" ht="12.75" customHeight="1" x14ac:dyDescent="0.15"/>
    <row r="399" ht="12.75" customHeight="1" x14ac:dyDescent="0.15"/>
    <row r="400" ht="12.75" customHeight="1" x14ac:dyDescent="0.15"/>
    <row r="401" ht="12.75" customHeight="1" x14ac:dyDescent="0.15"/>
    <row r="402" ht="12.75" customHeight="1" x14ac:dyDescent="0.15"/>
    <row r="403" ht="12.75" customHeight="1" x14ac:dyDescent="0.15"/>
    <row r="404" ht="12.75" customHeight="1" x14ac:dyDescent="0.15"/>
    <row r="405" ht="12.75" customHeight="1" x14ac:dyDescent="0.15"/>
    <row r="406" ht="12.75" customHeight="1" x14ac:dyDescent="0.15"/>
    <row r="407" ht="12.75" customHeight="1" x14ac:dyDescent="0.15"/>
    <row r="408" ht="12.75" customHeight="1" x14ac:dyDescent="0.15"/>
    <row r="409" ht="12.75" customHeight="1" x14ac:dyDescent="0.15"/>
    <row r="410" ht="12.75" customHeight="1" x14ac:dyDescent="0.15"/>
    <row r="411" ht="12.75" customHeight="1" x14ac:dyDescent="0.15"/>
    <row r="412" ht="12.75" customHeight="1" x14ac:dyDescent="0.15"/>
    <row r="413" ht="12.75" customHeight="1" x14ac:dyDescent="0.15"/>
    <row r="414" ht="12.75" customHeight="1" x14ac:dyDescent="0.15"/>
    <row r="415" ht="12.75" customHeight="1" x14ac:dyDescent="0.15"/>
    <row r="416" ht="12.75" customHeight="1" x14ac:dyDescent="0.15"/>
    <row r="417" ht="12.75" customHeight="1" x14ac:dyDescent="0.15"/>
    <row r="418" ht="12.75" customHeight="1" x14ac:dyDescent="0.15"/>
    <row r="419" ht="12.75" customHeight="1" x14ac:dyDescent="0.15"/>
    <row r="420" ht="12.75" customHeight="1" x14ac:dyDescent="0.15"/>
    <row r="421" ht="12.75" customHeight="1" x14ac:dyDescent="0.15"/>
    <row r="422" ht="12.75" customHeight="1" x14ac:dyDescent="0.15"/>
    <row r="423" ht="12.75" customHeight="1" x14ac:dyDescent="0.15"/>
    <row r="424" ht="12.75" customHeight="1" x14ac:dyDescent="0.15"/>
    <row r="425" ht="12.75" customHeight="1" x14ac:dyDescent="0.15"/>
    <row r="426" ht="12.75" customHeight="1" x14ac:dyDescent="0.15"/>
    <row r="427" ht="12.75" customHeight="1" x14ac:dyDescent="0.15"/>
    <row r="428" ht="12.75" customHeight="1" x14ac:dyDescent="0.15"/>
    <row r="429" ht="12.75" customHeight="1" x14ac:dyDescent="0.15"/>
    <row r="430" ht="12.75" customHeight="1" x14ac:dyDescent="0.15"/>
    <row r="431" ht="12.75" customHeight="1" x14ac:dyDescent="0.15"/>
    <row r="432" ht="12.75" customHeight="1" x14ac:dyDescent="0.15"/>
    <row r="433" ht="12.75" customHeight="1" x14ac:dyDescent="0.15"/>
    <row r="434" ht="12.75" customHeight="1" x14ac:dyDescent="0.15"/>
    <row r="435" ht="12.75" customHeight="1" x14ac:dyDescent="0.15"/>
    <row r="436" ht="12.75" customHeight="1" x14ac:dyDescent="0.15"/>
    <row r="437" ht="12.75" customHeight="1" x14ac:dyDescent="0.15"/>
    <row r="438" ht="12.75" customHeight="1" x14ac:dyDescent="0.15"/>
    <row r="439" ht="12.75" customHeight="1" x14ac:dyDescent="0.15"/>
    <row r="440" ht="12.75" customHeight="1" x14ac:dyDescent="0.15"/>
    <row r="441" ht="12.75" customHeight="1" x14ac:dyDescent="0.15"/>
    <row r="442" ht="12.75" customHeight="1" x14ac:dyDescent="0.15"/>
    <row r="443" ht="12.75" customHeight="1" x14ac:dyDescent="0.15"/>
    <row r="444" ht="12.75" customHeight="1" x14ac:dyDescent="0.15"/>
    <row r="445" ht="12.75" customHeight="1" x14ac:dyDescent="0.15"/>
    <row r="446" ht="12.75" customHeight="1" x14ac:dyDescent="0.15"/>
    <row r="447" ht="12.75" customHeight="1" x14ac:dyDescent="0.15"/>
    <row r="448" ht="12.75" customHeight="1" x14ac:dyDescent="0.15"/>
    <row r="449" ht="12.75" customHeight="1" x14ac:dyDescent="0.15"/>
    <row r="450" ht="12.75" customHeight="1" x14ac:dyDescent="0.15"/>
    <row r="451" ht="12.75" customHeight="1" x14ac:dyDescent="0.15"/>
    <row r="452" ht="12.75" customHeight="1" x14ac:dyDescent="0.15"/>
    <row r="453" ht="12.75" customHeight="1" x14ac:dyDescent="0.15"/>
    <row r="454" ht="12.75" customHeight="1" x14ac:dyDescent="0.15"/>
    <row r="455" ht="12.75" customHeight="1" x14ac:dyDescent="0.15"/>
    <row r="456" ht="12.75" customHeight="1" x14ac:dyDescent="0.15"/>
    <row r="457" ht="12.75" customHeight="1" x14ac:dyDescent="0.15"/>
    <row r="458" ht="12.75" customHeight="1" x14ac:dyDescent="0.15"/>
    <row r="459" ht="12.75" customHeight="1" x14ac:dyDescent="0.15"/>
    <row r="460" ht="12.75" customHeight="1" x14ac:dyDescent="0.15"/>
    <row r="461" ht="12.75" customHeight="1" x14ac:dyDescent="0.15"/>
    <row r="462" ht="12.75" customHeight="1" x14ac:dyDescent="0.15"/>
    <row r="463" ht="12.75" customHeight="1" x14ac:dyDescent="0.15"/>
    <row r="464" ht="12.75" customHeight="1" x14ac:dyDescent="0.15"/>
    <row r="465" ht="12.75" customHeight="1" x14ac:dyDescent="0.15"/>
    <row r="466" ht="12.75" customHeight="1" x14ac:dyDescent="0.15"/>
    <row r="467" ht="12.75" customHeight="1" x14ac:dyDescent="0.15"/>
    <row r="468" ht="12.75" customHeight="1" x14ac:dyDescent="0.15"/>
    <row r="469" ht="12.75" customHeight="1" x14ac:dyDescent="0.15"/>
    <row r="470" ht="12.75" customHeight="1" x14ac:dyDescent="0.15"/>
    <row r="471" ht="12.75" customHeight="1" x14ac:dyDescent="0.15"/>
    <row r="472" ht="12.75" customHeight="1" x14ac:dyDescent="0.15"/>
    <row r="473" ht="12.75" customHeight="1" x14ac:dyDescent="0.15"/>
    <row r="474" ht="12.75" customHeight="1" x14ac:dyDescent="0.15"/>
    <row r="475" ht="12.75" customHeight="1" x14ac:dyDescent="0.15"/>
    <row r="476" ht="12.75" customHeight="1" x14ac:dyDescent="0.15"/>
    <row r="477" ht="12.75" customHeight="1" x14ac:dyDescent="0.15"/>
    <row r="478" ht="12.75" customHeight="1" x14ac:dyDescent="0.15"/>
    <row r="479" ht="12.75" customHeight="1" x14ac:dyDescent="0.15"/>
    <row r="480" ht="12.75" customHeight="1" x14ac:dyDescent="0.15"/>
    <row r="481" ht="12.75" customHeight="1" x14ac:dyDescent="0.15"/>
    <row r="482" ht="12.75" customHeight="1" x14ac:dyDescent="0.15"/>
    <row r="483" ht="12.75" customHeight="1" x14ac:dyDescent="0.15"/>
    <row r="484" ht="12.75" customHeight="1" x14ac:dyDescent="0.15"/>
    <row r="485" ht="12.75" customHeight="1" x14ac:dyDescent="0.15"/>
    <row r="486" ht="12.75" customHeight="1" x14ac:dyDescent="0.15"/>
    <row r="487" ht="12.75" customHeight="1" x14ac:dyDescent="0.15"/>
    <row r="488" ht="12.75" customHeight="1" x14ac:dyDescent="0.15"/>
    <row r="489" ht="12.75" customHeight="1" x14ac:dyDescent="0.15"/>
    <row r="490" ht="12.75" customHeight="1" x14ac:dyDescent="0.15"/>
    <row r="491" ht="12.75" customHeight="1" x14ac:dyDescent="0.15"/>
    <row r="492" ht="12.75" customHeight="1" x14ac:dyDescent="0.15"/>
    <row r="493" ht="12.75" customHeight="1" x14ac:dyDescent="0.15"/>
    <row r="494" ht="12.75" customHeight="1" x14ac:dyDescent="0.15"/>
    <row r="495" ht="12.75" customHeight="1" x14ac:dyDescent="0.15"/>
    <row r="496" ht="12.75" customHeight="1" x14ac:dyDescent="0.15"/>
    <row r="497" ht="12.75" customHeight="1" x14ac:dyDescent="0.15"/>
    <row r="498" ht="12.75" customHeight="1" x14ac:dyDescent="0.15"/>
    <row r="499" ht="12.75" customHeight="1" x14ac:dyDescent="0.15"/>
    <row r="500" ht="12.75" customHeight="1" x14ac:dyDescent="0.15"/>
    <row r="501" ht="12.75" customHeight="1" x14ac:dyDescent="0.15"/>
    <row r="502" ht="12.75" customHeight="1" x14ac:dyDescent="0.15"/>
    <row r="503" ht="12.75" customHeight="1" x14ac:dyDescent="0.15"/>
    <row r="504" ht="12.75" customHeight="1" x14ac:dyDescent="0.15"/>
    <row r="505" ht="12.75" customHeight="1" x14ac:dyDescent="0.15"/>
    <row r="506" ht="12.75" customHeight="1" x14ac:dyDescent="0.15"/>
    <row r="507" ht="12.75" customHeight="1" x14ac:dyDescent="0.15"/>
    <row r="508" ht="12.75" customHeight="1" x14ac:dyDescent="0.15"/>
    <row r="509" ht="12.75" customHeight="1" x14ac:dyDescent="0.15"/>
    <row r="510" ht="12.75" customHeight="1" x14ac:dyDescent="0.15"/>
    <row r="511" ht="12.75" customHeight="1" x14ac:dyDescent="0.15"/>
    <row r="512" ht="12.75" customHeight="1" x14ac:dyDescent="0.15"/>
    <row r="513" ht="12.75" customHeight="1" x14ac:dyDescent="0.15"/>
    <row r="514" ht="12.75" customHeight="1" x14ac:dyDescent="0.15"/>
    <row r="515" ht="12.75" customHeight="1" x14ac:dyDescent="0.15"/>
    <row r="516" ht="12.75" customHeight="1" x14ac:dyDescent="0.15"/>
    <row r="517" ht="12.75" customHeight="1" x14ac:dyDescent="0.15"/>
    <row r="518" ht="12.75" customHeight="1" x14ac:dyDescent="0.15"/>
    <row r="519" ht="12.75" customHeight="1" x14ac:dyDescent="0.15"/>
    <row r="520" ht="12.75" customHeight="1" x14ac:dyDescent="0.15"/>
    <row r="521" ht="12.75" customHeight="1" x14ac:dyDescent="0.15"/>
    <row r="522" ht="12.75" customHeight="1" x14ac:dyDescent="0.15"/>
    <row r="523" ht="12.75" customHeight="1" x14ac:dyDescent="0.15"/>
    <row r="524" ht="12.75" customHeight="1" x14ac:dyDescent="0.15"/>
    <row r="525" ht="12.75" customHeight="1" x14ac:dyDescent="0.15"/>
    <row r="526" ht="12.75" customHeight="1" x14ac:dyDescent="0.15"/>
    <row r="527" ht="12.75" customHeight="1" x14ac:dyDescent="0.15"/>
    <row r="528" ht="12.75" customHeight="1" x14ac:dyDescent="0.15"/>
    <row r="529" ht="12.75" customHeight="1" x14ac:dyDescent="0.15"/>
    <row r="530" ht="12.75" customHeight="1" x14ac:dyDescent="0.15"/>
    <row r="531" ht="12.75" customHeight="1" x14ac:dyDescent="0.15"/>
    <row r="532" ht="12.75" customHeight="1" x14ac:dyDescent="0.15"/>
    <row r="533" ht="12.75" customHeight="1" x14ac:dyDescent="0.15"/>
    <row r="534" ht="12.75" customHeight="1" x14ac:dyDescent="0.15"/>
    <row r="535" ht="12.75" customHeight="1" x14ac:dyDescent="0.15"/>
    <row r="536" ht="12.75" customHeight="1" x14ac:dyDescent="0.15"/>
    <row r="537" ht="12.75" customHeight="1" x14ac:dyDescent="0.15"/>
    <row r="538" ht="12.75" customHeight="1" x14ac:dyDescent="0.15"/>
    <row r="539" ht="12.75" customHeight="1" x14ac:dyDescent="0.15"/>
    <row r="540" ht="12.75" customHeight="1" x14ac:dyDescent="0.15"/>
    <row r="541" ht="12.75" customHeight="1" x14ac:dyDescent="0.15"/>
    <row r="542" ht="12.75" customHeight="1" x14ac:dyDescent="0.15"/>
    <row r="543" ht="12.75" customHeight="1" x14ac:dyDescent="0.15"/>
    <row r="544" ht="12.75" customHeight="1" x14ac:dyDescent="0.15"/>
    <row r="545" ht="12.75" customHeight="1" x14ac:dyDescent="0.15"/>
    <row r="546" ht="12.75" customHeight="1" x14ac:dyDescent="0.15"/>
    <row r="547" ht="12.75" customHeight="1" x14ac:dyDescent="0.15"/>
    <row r="548" ht="12.75" customHeight="1" x14ac:dyDescent="0.15"/>
    <row r="549" ht="12.75" customHeight="1" x14ac:dyDescent="0.15"/>
    <row r="550" ht="12.75" customHeight="1" x14ac:dyDescent="0.15"/>
    <row r="551" ht="12.75" customHeight="1" x14ac:dyDescent="0.15"/>
    <row r="552" ht="12.75" customHeight="1" x14ac:dyDescent="0.15"/>
    <row r="553" ht="12.75" customHeight="1" x14ac:dyDescent="0.15"/>
    <row r="554" ht="12.75" customHeight="1" x14ac:dyDescent="0.15"/>
    <row r="555" ht="12.75" customHeight="1" x14ac:dyDescent="0.15"/>
    <row r="556" ht="12.75" customHeight="1" x14ac:dyDescent="0.15"/>
    <row r="557" ht="12.75" customHeight="1" x14ac:dyDescent="0.15"/>
    <row r="558" ht="12.75" customHeight="1" x14ac:dyDescent="0.15"/>
    <row r="559" ht="12.75" customHeight="1" x14ac:dyDescent="0.15"/>
    <row r="560" ht="12.75" customHeight="1" x14ac:dyDescent="0.15"/>
    <row r="561" ht="12.75" customHeight="1" x14ac:dyDescent="0.15"/>
    <row r="562" ht="12.75" customHeight="1" x14ac:dyDescent="0.15"/>
    <row r="563" ht="12.75" customHeight="1" x14ac:dyDescent="0.15"/>
    <row r="564" ht="12.75" customHeight="1" x14ac:dyDescent="0.15"/>
    <row r="565" ht="12.75" customHeight="1" x14ac:dyDescent="0.15"/>
    <row r="566" ht="12.75" customHeight="1" x14ac:dyDescent="0.15"/>
    <row r="567" ht="12.75" customHeight="1" x14ac:dyDescent="0.15"/>
    <row r="568" ht="12.75" customHeight="1" x14ac:dyDescent="0.15"/>
    <row r="569" ht="12.75" customHeight="1" x14ac:dyDescent="0.15"/>
    <row r="570" ht="12.75" customHeight="1" x14ac:dyDescent="0.15"/>
    <row r="571" ht="12.75" customHeight="1" x14ac:dyDescent="0.15"/>
    <row r="572" ht="12.75" customHeight="1" x14ac:dyDescent="0.15"/>
    <row r="573" ht="12.75" customHeight="1" x14ac:dyDescent="0.15"/>
    <row r="574" ht="12.75" customHeight="1" x14ac:dyDescent="0.15"/>
    <row r="575" ht="12.75" customHeight="1" x14ac:dyDescent="0.15"/>
    <row r="576" ht="12.75" customHeight="1" x14ac:dyDescent="0.15"/>
    <row r="577" ht="12.75" customHeight="1" x14ac:dyDescent="0.15"/>
    <row r="578" ht="12.75" customHeight="1" x14ac:dyDescent="0.15"/>
    <row r="579" ht="12.75" customHeight="1" x14ac:dyDescent="0.15"/>
    <row r="580" ht="12.75" customHeight="1" x14ac:dyDescent="0.15"/>
    <row r="581" ht="12.75" customHeight="1" x14ac:dyDescent="0.15"/>
    <row r="582" ht="12.75" customHeight="1" x14ac:dyDescent="0.15"/>
    <row r="583" ht="12.75" customHeight="1" x14ac:dyDescent="0.15"/>
    <row r="584" ht="12.75" customHeight="1" x14ac:dyDescent="0.15"/>
    <row r="585" ht="12.75" customHeight="1" x14ac:dyDescent="0.15"/>
    <row r="586" ht="12.75" customHeight="1" x14ac:dyDescent="0.15"/>
    <row r="587" ht="12.75" customHeight="1" x14ac:dyDescent="0.15"/>
    <row r="588" ht="12.75" customHeight="1" x14ac:dyDescent="0.15"/>
    <row r="589" ht="12.75" customHeight="1" x14ac:dyDescent="0.15"/>
    <row r="590" ht="12.75" customHeight="1" x14ac:dyDescent="0.15"/>
    <row r="591" ht="12.75" customHeight="1" x14ac:dyDescent="0.15"/>
    <row r="592" ht="12.75" customHeight="1" x14ac:dyDescent="0.15"/>
    <row r="593" ht="12.75" customHeight="1" x14ac:dyDescent="0.15"/>
    <row r="594" ht="12.75" customHeight="1" x14ac:dyDescent="0.15"/>
    <row r="595" ht="12.75" customHeight="1" x14ac:dyDescent="0.15"/>
    <row r="596" ht="12.75" customHeight="1" x14ac:dyDescent="0.15"/>
    <row r="597" ht="12.75" customHeight="1" x14ac:dyDescent="0.15"/>
    <row r="598" ht="12.75" customHeight="1" x14ac:dyDescent="0.15"/>
    <row r="599" ht="12.75" customHeight="1" x14ac:dyDescent="0.15"/>
    <row r="600" ht="12.75" customHeight="1" x14ac:dyDescent="0.15"/>
    <row r="601" ht="12.75" customHeight="1" x14ac:dyDescent="0.15"/>
    <row r="602" ht="12.75" customHeight="1" x14ac:dyDescent="0.15"/>
    <row r="603" ht="12.75" customHeight="1" x14ac:dyDescent="0.15"/>
    <row r="604" ht="12.75" customHeight="1" x14ac:dyDescent="0.15"/>
    <row r="605" ht="12.75" customHeight="1" x14ac:dyDescent="0.15"/>
    <row r="606" ht="12.75" customHeight="1" x14ac:dyDescent="0.15"/>
    <row r="607" ht="12.75" customHeight="1" x14ac:dyDescent="0.15"/>
    <row r="608" ht="12.75" customHeight="1" x14ac:dyDescent="0.15"/>
    <row r="609" ht="12.75" customHeight="1" x14ac:dyDescent="0.15"/>
    <row r="610" ht="12.75" customHeight="1" x14ac:dyDescent="0.15"/>
    <row r="611" ht="12.75" customHeight="1" x14ac:dyDescent="0.15"/>
    <row r="612" ht="12.75" customHeight="1" x14ac:dyDescent="0.15"/>
    <row r="613" ht="12.75" customHeight="1" x14ac:dyDescent="0.15"/>
    <row r="614" ht="12.75" customHeight="1" x14ac:dyDescent="0.15"/>
    <row r="615" ht="12.75" customHeight="1" x14ac:dyDescent="0.15"/>
    <row r="616" ht="12.75" customHeight="1" x14ac:dyDescent="0.15"/>
    <row r="617" ht="12.75" customHeight="1" x14ac:dyDescent="0.15"/>
    <row r="618" ht="12.75" customHeight="1" x14ac:dyDescent="0.15"/>
    <row r="619" ht="12.75" customHeight="1" x14ac:dyDescent="0.15"/>
    <row r="620" ht="12.75" customHeight="1" x14ac:dyDescent="0.15"/>
    <row r="621" ht="12.75" customHeight="1" x14ac:dyDescent="0.15"/>
    <row r="622" ht="12.75" customHeight="1" x14ac:dyDescent="0.15"/>
    <row r="623" ht="12.75" customHeight="1" x14ac:dyDescent="0.15"/>
    <row r="624" ht="12.75" customHeight="1" x14ac:dyDescent="0.15"/>
    <row r="625" ht="12.75" customHeight="1" x14ac:dyDescent="0.15"/>
    <row r="626" ht="12.75" customHeight="1" x14ac:dyDescent="0.15"/>
    <row r="627" ht="12.75" customHeight="1" x14ac:dyDescent="0.15"/>
    <row r="628" ht="12.75" customHeight="1" x14ac:dyDescent="0.15"/>
    <row r="629" ht="12.75" customHeight="1" x14ac:dyDescent="0.15"/>
    <row r="630" ht="12.75" customHeight="1" x14ac:dyDescent="0.15"/>
    <row r="631" ht="12.75" customHeight="1" x14ac:dyDescent="0.15"/>
    <row r="632" ht="12.75" customHeight="1" x14ac:dyDescent="0.15"/>
    <row r="633" ht="12.75" customHeight="1" x14ac:dyDescent="0.15"/>
    <row r="634" ht="12.75" customHeight="1" x14ac:dyDescent="0.15"/>
    <row r="635" ht="12.75" customHeight="1" x14ac:dyDescent="0.15"/>
    <row r="636" ht="12.75" customHeight="1" x14ac:dyDescent="0.15"/>
    <row r="637" ht="12.75" customHeight="1" x14ac:dyDescent="0.15"/>
    <row r="638" ht="12.75" customHeight="1" x14ac:dyDescent="0.15"/>
    <row r="639" ht="12.75" customHeight="1" x14ac:dyDescent="0.15"/>
    <row r="640" ht="12.75" customHeight="1" x14ac:dyDescent="0.15"/>
    <row r="641" ht="12.75" customHeight="1" x14ac:dyDescent="0.15"/>
    <row r="642" ht="12.75" customHeight="1" x14ac:dyDescent="0.15"/>
    <row r="643" ht="12.75" customHeight="1" x14ac:dyDescent="0.15"/>
    <row r="644" ht="12.75" customHeight="1" x14ac:dyDescent="0.15"/>
    <row r="645" ht="12.75" customHeight="1" x14ac:dyDescent="0.15"/>
    <row r="646" ht="12.75" customHeight="1" x14ac:dyDescent="0.15"/>
    <row r="647" ht="12.75" customHeight="1" x14ac:dyDescent="0.15"/>
    <row r="648" ht="12.75" customHeight="1" x14ac:dyDescent="0.15"/>
    <row r="649" ht="12.75" customHeight="1" x14ac:dyDescent="0.15"/>
    <row r="650" ht="12.75" customHeight="1" x14ac:dyDescent="0.15"/>
    <row r="651" ht="12.75" customHeight="1" x14ac:dyDescent="0.15"/>
    <row r="652" ht="12.75" customHeight="1" x14ac:dyDescent="0.15"/>
    <row r="653" ht="12.75" customHeight="1" x14ac:dyDescent="0.15"/>
    <row r="654" ht="12.75" customHeight="1" x14ac:dyDescent="0.15"/>
    <row r="655" ht="12.75" customHeight="1" x14ac:dyDescent="0.15"/>
    <row r="656" ht="12.75" customHeight="1" x14ac:dyDescent="0.15"/>
    <row r="657" ht="12.75" customHeight="1" x14ac:dyDescent="0.15"/>
    <row r="658" ht="12.75" customHeight="1" x14ac:dyDescent="0.15"/>
    <row r="659" ht="12.75" customHeight="1" x14ac:dyDescent="0.15"/>
    <row r="660" ht="12.75" customHeight="1" x14ac:dyDescent="0.15"/>
    <row r="661" ht="12.75" customHeight="1" x14ac:dyDescent="0.15"/>
    <row r="662" ht="12.75" customHeight="1" x14ac:dyDescent="0.15"/>
    <row r="663" ht="12.75" customHeight="1" x14ac:dyDescent="0.15"/>
    <row r="664" ht="12.75" customHeight="1" x14ac:dyDescent="0.15"/>
    <row r="665" ht="12.75" customHeight="1" x14ac:dyDescent="0.15"/>
    <row r="666" ht="12.75" customHeight="1" x14ac:dyDescent="0.15"/>
    <row r="667" ht="12.75" customHeight="1" x14ac:dyDescent="0.15"/>
    <row r="668" ht="12.75" customHeight="1" x14ac:dyDescent="0.15"/>
    <row r="669" ht="12.75" customHeight="1" x14ac:dyDescent="0.15"/>
    <row r="670" ht="12.75" customHeight="1" x14ac:dyDescent="0.15"/>
    <row r="671" ht="12.75" customHeight="1" x14ac:dyDescent="0.15"/>
    <row r="672" ht="12.75" customHeight="1" x14ac:dyDescent="0.15"/>
    <row r="673" ht="12.75" customHeight="1" x14ac:dyDescent="0.15"/>
    <row r="674" ht="12.75" customHeight="1" x14ac:dyDescent="0.15"/>
    <row r="675" ht="12.75" customHeight="1" x14ac:dyDescent="0.15"/>
    <row r="676" ht="12.75" customHeight="1" x14ac:dyDescent="0.15"/>
    <row r="677" ht="12.75" customHeight="1" x14ac:dyDescent="0.15"/>
    <row r="678" ht="12.75" customHeight="1" x14ac:dyDescent="0.15"/>
    <row r="679" ht="12.75" customHeight="1" x14ac:dyDescent="0.15"/>
    <row r="680" ht="12.75" customHeight="1" x14ac:dyDescent="0.15"/>
    <row r="681" ht="12.75" customHeight="1" x14ac:dyDescent="0.15"/>
    <row r="682" ht="12.75" customHeight="1" x14ac:dyDescent="0.15"/>
    <row r="683" ht="12.75" customHeight="1" x14ac:dyDescent="0.15"/>
    <row r="684" ht="12.75" customHeight="1" x14ac:dyDescent="0.15"/>
    <row r="685" ht="12.75" customHeight="1" x14ac:dyDescent="0.15"/>
    <row r="686" ht="12.75" customHeight="1" x14ac:dyDescent="0.15"/>
    <row r="687" ht="12.75" customHeight="1" x14ac:dyDescent="0.15"/>
    <row r="688" ht="12.75" customHeight="1" x14ac:dyDescent="0.15"/>
    <row r="689" ht="12.75" customHeight="1" x14ac:dyDescent="0.15"/>
    <row r="690" ht="12.75" customHeight="1" x14ac:dyDescent="0.15"/>
    <row r="691" ht="12.75" customHeight="1" x14ac:dyDescent="0.15"/>
    <row r="692" ht="12.75" customHeight="1" x14ac:dyDescent="0.15"/>
    <row r="693" ht="12.75" customHeight="1" x14ac:dyDescent="0.15"/>
    <row r="694" ht="12.75" customHeight="1" x14ac:dyDescent="0.15"/>
    <row r="695" ht="12.75" customHeight="1" x14ac:dyDescent="0.15"/>
    <row r="696" ht="12.75" customHeight="1" x14ac:dyDescent="0.15"/>
    <row r="697" ht="12.75" customHeight="1" x14ac:dyDescent="0.15"/>
    <row r="698" ht="12.75" customHeight="1" x14ac:dyDescent="0.15"/>
    <row r="699" ht="12.75" customHeight="1" x14ac:dyDescent="0.15"/>
    <row r="700" ht="12.75" customHeight="1" x14ac:dyDescent="0.15"/>
    <row r="701" ht="12.75" customHeight="1" x14ac:dyDescent="0.15"/>
    <row r="702" ht="12.75" customHeight="1" x14ac:dyDescent="0.15"/>
    <row r="703" ht="12.75" customHeight="1" x14ac:dyDescent="0.15"/>
    <row r="704" ht="12.75" customHeight="1" x14ac:dyDescent="0.15"/>
    <row r="705" ht="12.75" customHeight="1" x14ac:dyDescent="0.15"/>
    <row r="706" ht="12.75" customHeight="1" x14ac:dyDescent="0.15"/>
    <row r="707" ht="12.75" customHeight="1" x14ac:dyDescent="0.15"/>
    <row r="708" ht="12.75" customHeight="1" x14ac:dyDescent="0.15"/>
    <row r="709" ht="12.75" customHeight="1" x14ac:dyDescent="0.15"/>
    <row r="710" ht="12.75" customHeight="1" x14ac:dyDescent="0.15"/>
    <row r="711" ht="12.75" customHeight="1" x14ac:dyDescent="0.15"/>
    <row r="712" ht="12.75" customHeight="1" x14ac:dyDescent="0.15"/>
    <row r="713" ht="12.75" customHeight="1" x14ac:dyDescent="0.15"/>
    <row r="714" ht="12.75" customHeight="1" x14ac:dyDescent="0.15"/>
    <row r="715" ht="12.75" customHeight="1" x14ac:dyDescent="0.15"/>
    <row r="716" ht="12.75" customHeight="1" x14ac:dyDescent="0.15"/>
    <row r="717" ht="12.75" customHeight="1" x14ac:dyDescent="0.15"/>
    <row r="718" ht="12.75" customHeight="1" x14ac:dyDescent="0.15"/>
    <row r="719" ht="12.75" customHeight="1" x14ac:dyDescent="0.15"/>
    <row r="720" ht="12.75" customHeight="1" x14ac:dyDescent="0.15"/>
    <row r="721" ht="12.75" customHeight="1" x14ac:dyDescent="0.15"/>
    <row r="722" ht="12.75" customHeight="1" x14ac:dyDescent="0.15"/>
    <row r="723" ht="12.75" customHeight="1" x14ac:dyDescent="0.15"/>
    <row r="724" ht="12.75" customHeight="1" x14ac:dyDescent="0.15"/>
    <row r="725" ht="12.75" customHeight="1" x14ac:dyDescent="0.15"/>
    <row r="726" ht="12.75" customHeight="1" x14ac:dyDescent="0.15"/>
    <row r="727" ht="12.75" customHeight="1" x14ac:dyDescent="0.15"/>
    <row r="728" ht="12.75" customHeight="1" x14ac:dyDescent="0.15"/>
    <row r="729" ht="12.75" customHeight="1" x14ac:dyDescent="0.15"/>
    <row r="730" ht="12.75" customHeight="1" x14ac:dyDescent="0.15"/>
    <row r="731" ht="12.75" customHeight="1" x14ac:dyDescent="0.15"/>
    <row r="732" ht="12.75" customHeight="1" x14ac:dyDescent="0.15"/>
    <row r="733" ht="12.75" customHeight="1" x14ac:dyDescent="0.15"/>
    <row r="734" ht="12.75" customHeight="1" x14ac:dyDescent="0.15"/>
    <row r="735" ht="12.75" customHeight="1" x14ac:dyDescent="0.15"/>
    <row r="736" ht="12.75" customHeight="1" x14ac:dyDescent="0.15"/>
    <row r="737" ht="12.75" customHeight="1" x14ac:dyDescent="0.15"/>
    <row r="738" ht="12.75" customHeight="1" x14ac:dyDescent="0.15"/>
    <row r="739" ht="12.75" customHeight="1" x14ac:dyDescent="0.15"/>
    <row r="740" ht="12.75" customHeight="1" x14ac:dyDescent="0.15"/>
    <row r="741" ht="12.75" customHeight="1" x14ac:dyDescent="0.15"/>
    <row r="742" ht="12.75" customHeight="1" x14ac:dyDescent="0.15"/>
    <row r="743" ht="12.75" customHeight="1" x14ac:dyDescent="0.15"/>
    <row r="744" ht="12.75" customHeight="1" x14ac:dyDescent="0.15"/>
    <row r="745" ht="12.75" customHeight="1" x14ac:dyDescent="0.15"/>
    <row r="746" ht="12.75" customHeight="1" x14ac:dyDescent="0.15"/>
    <row r="747" ht="12.75" customHeight="1" x14ac:dyDescent="0.15"/>
    <row r="748" ht="12.75" customHeight="1" x14ac:dyDescent="0.15"/>
    <row r="749" ht="12.75" customHeight="1" x14ac:dyDescent="0.15"/>
    <row r="750" ht="12.75" customHeight="1" x14ac:dyDescent="0.15"/>
    <row r="751" ht="12.75" customHeight="1" x14ac:dyDescent="0.15"/>
    <row r="752" ht="12.75" customHeight="1" x14ac:dyDescent="0.15"/>
    <row r="753" ht="12.75" customHeight="1" x14ac:dyDescent="0.15"/>
    <row r="754" ht="12.75" customHeight="1" x14ac:dyDescent="0.15"/>
    <row r="755" ht="12.75" customHeight="1" x14ac:dyDescent="0.15"/>
    <row r="756" ht="12.75" customHeight="1" x14ac:dyDescent="0.15"/>
    <row r="757" ht="12.75" customHeight="1" x14ac:dyDescent="0.15"/>
    <row r="758" ht="12.75" customHeight="1" x14ac:dyDescent="0.15"/>
    <row r="759" ht="12.75" customHeight="1" x14ac:dyDescent="0.15"/>
    <row r="760" ht="12.75" customHeight="1" x14ac:dyDescent="0.15"/>
    <row r="761" ht="12.75" customHeight="1" x14ac:dyDescent="0.15"/>
    <row r="762" ht="12.75" customHeight="1" x14ac:dyDescent="0.15"/>
    <row r="763" ht="12.75" customHeight="1" x14ac:dyDescent="0.15"/>
    <row r="764" ht="12.75" customHeight="1" x14ac:dyDescent="0.15"/>
    <row r="765" ht="12.75" customHeight="1" x14ac:dyDescent="0.15"/>
    <row r="766" ht="12.75" customHeight="1" x14ac:dyDescent="0.15"/>
    <row r="767" ht="12.75" customHeight="1" x14ac:dyDescent="0.15"/>
    <row r="768" ht="12.75" customHeight="1" x14ac:dyDescent="0.15"/>
    <row r="769" ht="12.75" customHeight="1" x14ac:dyDescent="0.15"/>
    <row r="770" ht="12.75" customHeight="1" x14ac:dyDescent="0.15"/>
    <row r="771" ht="12.75" customHeight="1" x14ac:dyDescent="0.15"/>
    <row r="772" ht="12.75" customHeight="1" x14ac:dyDescent="0.15"/>
    <row r="773" ht="12.75" customHeight="1" x14ac:dyDescent="0.15"/>
    <row r="774" ht="12.75" customHeight="1" x14ac:dyDescent="0.15"/>
    <row r="775" ht="12.75" customHeight="1" x14ac:dyDescent="0.15"/>
    <row r="776" ht="12.75" customHeight="1" x14ac:dyDescent="0.15"/>
    <row r="777" ht="12.75" customHeight="1" x14ac:dyDescent="0.15"/>
    <row r="778" ht="12.75" customHeight="1" x14ac:dyDescent="0.15"/>
    <row r="779" ht="12.75" customHeight="1" x14ac:dyDescent="0.15"/>
    <row r="780" ht="12.75" customHeight="1" x14ac:dyDescent="0.15"/>
    <row r="781" ht="12.75" customHeight="1" x14ac:dyDescent="0.15"/>
    <row r="782" ht="12.75" customHeight="1" x14ac:dyDescent="0.15"/>
    <row r="783" ht="12.75" customHeight="1" x14ac:dyDescent="0.15"/>
    <row r="784" ht="12.75" customHeight="1" x14ac:dyDescent="0.15"/>
    <row r="785" ht="12.75" customHeight="1" x14ac:dyDescent="0.15"/>
    <row r="786" ht="12.75" customHeight="1" x14ac:dyDescent="0.15"/>
    <row r="787" ht="12.75" customHeight="1" x14ac:dyDescent="0.15"/>
    <row r="788" ht="12.75" customHeight="1" x14ac:dyDescent="0.15"/>
    <row r="789" ht="12.75" customHeight="1" x14ac:dyDescent="0.15"/>
    <row r="790" ht="12.75" customHeight="1" x14ac:dyDescent="0.15"/>
    <row r="791" ht="12.75" customHeight="1" x14ac:dyDescent="0.15"/>
    <row r="792" ht="12.75" customHeight="1" x14ac:dyDescent="0.15"/>
    <row r="793" ht="12.75" customHeight="1" x14ac:dyDescent="0.15"/>
    <row r="794" ht="12.75" customHeight="1" x14ac:dyDescent="0.15"/>
    <row r="795" ht="12.75" customHeight="1" x14ac:dyDescent="0.15"/>
    <row r="796" ht="12.75" customHeight="1" x14ac:dyDescent="0.15"/>
    <row r="797" ht="12.75" customHeight="1" x14ac:dyDescent="0.15"/>
    <row r="798" ht="12.75" customHeight="1" x14ac:dyDescent="0.15"/>
    <row r="799" ht="12.75" customHeight="1" x14ac:dyDescent="0.15"/>
    <row r="800" ht="12.75" customHeight="1" x14ac:dyDescent="0.15"/>
    <row r="801" ht="12.75" customHeight="1" x14ac:dyDescent="0.15"/>
    <row r="802" ht="12.75" customHeight="1" x14ac:dyDescent="0.15"/>
    <row r="803" ht="12.75" customHeight="1" x14ac:dyDescent="0.15"/>
    <row r="804" ht="12.75" customHeight="1" x14ac:dyDescent="0.15"/>
    <row r="805" ht="12.75" customHeight="1" x14ac:dyDescent="0.15"/>
    <row r="806" ht="12.75" customHeight="1" x14ac:dyDescent="0.15"/>
    <row r="807" ht="12.75" customHeight="1" x14ac:dyDescent="0.15"/>
    <row r="808" ht="12.75" customHeight="1" x14ac:dyDescent="0.15"/>
    <row r="809" ht="12.75" customHeight="1" x14ac:dyDescent="0.15"/>
    <row r="810" ht="12.75" customHeight="1" x14ac:dyDescent="0.15"/>
    <row r="811" ht="12.75" customHeight="1" x14ac:dyDescent="0.15"/>
    <row r="812" ht="12.75" customHeight="1" x14ac:dyDescent="0.15"/>
    <row r="813" ht="12.75" customHeight="1" x14ac:dyDescent="0.15"/>
    <row r="814" ht="12.75" customHeight="1" x14ac:dyDescent="0.15"/>
    <row r="815" ht="12.75" customHeight="1" x14ac:dyDescent="0.15"/>
    <row r="816" ht="12.75" customHeight="1" x14ac:dyDescent="0.15"/>
    <row r="817" ht="12.75" customHeight="1" x14ac:dyDescent="0.15"/>
    <row r="818" ht="12.75" customHeight="1" x14ac:dyDescent="0.15"/>
    <row r="819" ht="12.75" customHeight="1" x14ac:dyDescent="0.15"/>
    <row r="820" ht="12.75" customHeight="1" x14ac:dyDescent="0.15"/>
    <row r="821" ht="12.75" customHeight="1" x14ac:dyDescent="0.15"/>
    <row r="822" ht="12.75" customHeight="1" x14ac:dyDescent="0.15"/>
    <row r="823" ht="12.75" customHeight="1" x14ac:dyDescent="0.15"/>
    <row r="824" ht="12.75" customHeight="1" x14ac:dyDescent="0.15"/>
    <row r="825" ht="12.75" customHeight="1" x14ac:dyDescent="0.15"/>
    <row r="826" ht="12.75" customHeight="1" x14ac:dyDescent="0.15"/>
    <row r="827" ht="12.75" customHeight="1" x14ac:dyDescent="0.15"/>
    <row r="828" ht="12.75" customHeight="1" x14ac:dyDescent="0.15"/>
    <row r="829" ht="12.75" customHeight="1" x14ac:dyDescent="0.15"/>
    <row r="830" ht="12.75" customHeight="1" x14ac:dyDescent="0.15"/>
    <row r="831" ht="12.75" customHeight="1" x14ac:dyDescent="0.15"/>
    <row r="832" ht="12.75" customHeight="1" x14ac:dyDescent="0.15"/>
    <row r="833" ht="12.75" customHeight="1" x14ac:dyDescent="0.15"/>
    <row r="834" ht="12.75" customHeight="1" x14ac:dyDescent="0.15"/>
    <row r="835" ht="12.75" customHeight="1" x14ac:dyDescent="0.15"/>
    <row r="836" ht="12.75" customHeight="1" x14ac:dyDescent="0.15"/>
    <row r="837" ht="12.75" customHeight="1" x14ac:dyDescent="0.15"/>
    <row r="838" ht="12.75" customHeight="1" x14ac:dyDescent="0.15"/>
    <row r="839" ht="12.75" customHeight="1" x14ac:dyDescent="0.15"/>
    <row r="840" ht="12.75" customHeight="1" x14ac:dyDescent="0.15"/>
    <row r="841" ht="12.75" customHeight="1" x14ac:dyDescent="0.15"/>
    <row r="842" ht="12.75" customHeight="1" x14ac:dyDescent="0.15"/>
    <row r="843" ht="12.75" customHeight="1" x14ac:dyDescent="0.15"/>
    <row r="844" ht="12.75" customHeight="1" x14ac:dyDescent="0.15"/>
    <row r="845" ht="12.75" customHeight="1" x14ac:dyDescent="0.15"/>
    <row r="846" ht="12.75" customHeight="1" x14ac:dyDescent="0.15"/>
    <row r="847" ht="12.75" customHeight="1" x14ac:dyDescent="0.15"/>
    <row r="848" ht="12.75" customHeight="1" x14ac:dyDescent="0.15"/>
    <row r="849" ht="12.75" customHeight="1" x14ac:dyDescent="0.15"/>
    <row r="850" ht="12.75" customHeight="1" x14ac:dyDescent="0.15"/>
    <row r="851" ht="12.75" customHeight="1" x14ac:dyDescent="0.15"/>
    <row r="852" ht="12.75" customHeight="1" x14ac:dyDescent="0.15"/>
    <row r="853" ht="12.75" customHeight="1" x14ac:dyDescent="0.15"/>
    <row r="854" ht="12.75" customHeight="1" x14ac:dyDescent="0.15"/>
    <row r="855" ht="12.75" customHeight="1" x14ac:dyDescent="0.15"/>
    <row r="856" ht="12.75" customHeight="1" x14ac:dyDescent="0.15"/>
    <row r="857" ht="12.75" customHeight="1" x14ac:dyDescent="0.15"/>
    <row r="858" ht="12.75" customHeight="1" x14ac:dyDescent="0.15"/>
    <row r="859" ht="12.75" customHeight="1" x14ac:dyDescent="0.15"/>
    <row r="860" ht="12.75" customHeight="1" x14ac:dyDescent="0.15"/>
    <row r="861" ht="12.75" customHeight="1" x14ac:dyDescent="0.15"/>
    <row r="862" ht="12.75" customHeight="1" x14ac:dyDescent="0.15"/>
    <row r="863" ht="12.75" customHeight="1" x14ac:dyDescent="0.15"/>
    <row r="864" ht="12.75" customHeight="1" x14ac:dyDescent="0.15"/>
    <row r="865" ht="12.75" customHeight="1" x14ac:dyDescent="0.15"/>
    <row r="866" ht="12.75" customHeight="1" x14ac:dyDescent="0.15"/>
    <row r="867" ht="12.75" customHeight="1" x14ac:dyDescent="0.15"/>
    <row r="868" ht="12.75" customHeight="1" x14ac:dyDescent="0.15"/>
    <row r="869" ht="12.75" customHeight="1" x14ac:dyDescent="0.15"/>
    <row r="870" ht="12.75" customHeight="1" x14ac:dyDescent="0.15"/>
    <row r="871" ht="12.75" customHeight="1" x14ac:dyDescent="0.15"/>
    <row r="872" ht="12.75" customHeight="1" x14ac:dyDescent="0.15"/>
    <row r="873" ht="12.75" customHeight="1" x14ac:dyDescent="0.15"/>
    <row r="874" ht="12.75" customHeight="1" x14ac:dyDescent="0.15"/>
    <row r="875" ht="12.75" customHeight="1" x14ac:dyDescent="0.15"/>
    <row r="876" ht="12.75" customHeight="1" x14ac:dyDescent="0.15"/>
    <row r="877" ht="12.75" customHeight="1" x14ac:dyDescent="0.15"/>
    <row r="878" ht="12.75" customHeight="1" x14ac:dyDescent="0.15"/>
    <row r="879" ht="12.75" customHeight="1" x14ac:dyDescent="0.15"/>
    <row r="880" ht="12.75" customHeight="1" x14ac:dyDescent="0.15"/>
    <row r="881" ht="12.75" customHeight="1" x14ac:dyDescent="0.15"/>
    <row r="882" ht="12.75" customHeight="1" x14ac:dyDescent="0.15"/>
    <row r="883" ht="12.75" customHeight="1" x14ac:dyDescent="0.15"/>
    <row r="884" ht="12.75" customHeight="1" x14ac:dyDescent="0.15"/>
    <row r="885" ht="12.75" customHeight="1" x14ac:dyDescent="0.15"/>
    <row r="886" ht="12.75" customHeight="1" x14ac:dyDescent="0.15"/>
    <row r="887" ht="12.75" customHeight="1" x14ac:dyDescent="0.15"/>
    <row r="888" ht="12.75" customHeight="1" x14ac:dyDescent="0.15"/>
    <row r="889" ht="12.75" customHeight="1" x14ac:dyDescent="0.15"/>
    <row r="890" ht="12.75" customHeight="1" x14ac:dyDescent="0.15"/>
    <row r="891" ht="12.75" customHeight="1" x14ac:dyDescent="0.15"/>
    <row r="892" ht="12.75" customHeight="1" x14ac:dyDescent="0.15"/>
    <row r="893" ht="12.75" customHeight="1" x14ac:dyDescent="0.15"/>
    <row r="894" ht="12.75" customHeight="1" x14ac:dyDescent="0.15"/>
    <row r="895" ht="12.75" customHeight="1" x14ac:dyDescent="0.15"/>
    <row r="896" ht="12.75" customHeight="1" x14ac:dyDescent="0.15"/>
    <row r="897" ht="12.75" customHeight="1" x14ac:dyDescent="0.15"/>
    <row r="898" ht="12.75" customHeight="1" x14ac:dyDescent="0.15"/>
    <row r="899" ht="12.75" customHeight="1" x14ac:dyDescent="0.15"/>
    <row r="900" ht="12.75" customHeight="1" x14ac:dyDescent="0.15"/>
    <row r="901" ht="12.75" customHeight="1" x14ac:dyDescent="0.15"/>
    <row r="902" ht="12.75" customHeight="1" x14ac:dyDescent="0.15"/>
    <row r="903" ht="12.75" customHeight="1" x14ac:dyDescent="0.15"/>
    <row r="904" ht="12.75" customHeight="1" x14ac:dyDescent="0.15"/>
    <row r="905" ht="12.75" customHeight="1" x14ac:dyDescent="0.15"/>
    <row r="906" ht="12.75" customHeight="1" x14ac:dyDescent="0.15"/>
    <row r="907" ht="12.75" customHeight="1" x14ac:dyDescent="0.15"/>
    <row r="908" ht="12.75" customHeight="1" x14ac:dyDescent="0.15"/>
    <row r="909" ht="12.75" customHeight="1" x14ac:dyDescent="0.15"/>
    <row r="910" ht="12.75" customHeight="1" x14ac:dyDescent="0.15"/>
    <row r="911" ht="12.75" customHeight="1" x14ac:dyDescent="0.15"/>
    <row r="912" ht="12.75" customHeight="1" x14ac:dyDescent="0.15"/>
    <row r="913" ht="12.75" customHeight="1" x14ac:dyDescent="0.15"/>
    <row r="914" ht="12.75" customHeight="1" x14ac:dyDescent="0.15"/>
    <row r="915" ht="12.75" customHeight="1" x14ac:dyDescent="0.15"/>
    <row r="916" ht="12.75" customHeight="1" x14ac:dyDescent="0.15"/>
    <row r="917" ht="12.75" customHeight="1" x14ac:dyDescent="0.15"/>
    <row r="918" ht="12.75" customHeight="1" x14ac:dyDescent="0.15"/>
    <row r="919" ht="12.75" customHeight="1" x14ac:dyDescent="0.15"/>
    <row r="920" ht="12.75" customHeight="1" x14ac:dyDescent="0.15"/>
    <row r="921" ht="12.75" customHeight="1" x14ac:dyDescent="0.15"/>
    <row r="922" ht="12.75" customHeight="1" x14ac:dyDescent="0.15"/>
    <row r="923" ht="12.75" customHeight="1" x14ac:dyDescent="0.15"/>
    <row r="924" ht="12.75" customHeight="1" x14ac:dyDescent="0.15"/>
    <row r="925" ht="12.75" customHeight="1" x14ac:dyDescent="0.15"/>
    <row r="926" ht="12.75" customHeight="1" x14ac:dyDescent="0.15"/>
    <row r="927" ht="12.75" customHeight="1" x14ac:dyDescent="0.15"/>
    <row r="928" ht="12.75" customHeight="1" x14ac:dyDescent="0.15"/>
    <row r="929" ht="12.75" customHeight="1" x14ac:dyDescent="0.15"/>
    <row r="930" ht="12.75" customHeight="1" x14ac:dyDescent="0.15"/>
    <row r="931" ht="12.75" customHeight="1" x14ac:dyDescent="0.15"/>
    <row r="932" ht="12.75" customHeight="1" x14ac:dyDescent="0.15"/>
    <row r="933" ht="12.75" customHeight="1" x14ac:dyDescent="0.15"/>
    <row r="934" ht="12.75" customHeight="1" x14ac:dyDescent="0.15"/>
    <row r="935" ht="12.75" customHeight="1" x14ac:dyDescent="0.15"/>
    <row r="936" ht="12.75" customHeight="1" x14ac:dyDescent="0.15"/>
    <row r="937" ht="12.75" customHeight="1" x14ac:dyDescent="0.15"/>
    <row r="938" ht="12.75" customHeight="1" x14ac:dyDescent="0.15"/>
    <row r="939" ht="12.75" customHeight="1" x14ac:dyDescent="0.15"/>
    <row r="940" ht="12.75" customHeight="1" x14ac:dyDescent="0.15"/>
    <row r="941" ht="12.75" customHeight="1" x14ac:dyDescent="0.15"/>
    <row r="942" ht="12.75" customHeight="1" x14ac:dyDescent="0.15"/>
    <row r="943" ht="12.75" customHeight="1" x14ac:dyDescent="0.15"/>
    <row r="944" ht="12.75" customHeight="1" x14ac:dyDescent="0.15"/>
    <row r="945" ht="12.75" customHeight="1" x14ac:dyDescent="0.15"/>
    <row r="946" ht="12.75" customHeight="1" x14ac:dyDescent="0.15"/>
    <row r="947" ht="12.75" customHeight="1" x14ac:dyDescent="0.15"/>
    <row r="948" ht="12.75" customHeight="1" x14ac:dyDescent="0.15"/>
    <row r="949" ht="12.75" customHeight="1" x14ac:dyDescent="0.15"/>
    <row r="950" ht="12.75" customHeight="1" x14ac:dyDescent="0.15"/>
    <row r="951" ht="12.75" customHeight="1" x14ac:dyDescent="0.15"/>
    <row r="952" ht="12.75" customHeight="1" x14ac:dyDescent="0.15"/>
    <row r="953" ht="12.75" customHeight="1" x14ac:dyDescent="0.15"/>
    <row r="954" ht="12.75" customHeight="1" x14ac:dyDescent="0.15"/>
    <row r="955" ht="12.75" customHeight="1" x14ac:dyDescent="0.15"/>
    <row r="956" ht="12.75" customHeight="1" x14ac:dyDescent="0.15"/>
    <row r="957" ht="12.75" customHeight="1" x14ac:dyDescent="0.15"/>
    <row r="958" ht="12.75" customHeight="1" x14ac:dyDescent="0.15"/>
    <row r="959" ht="12.75" customHeight="1" x14ac:dyDescent="0.15"/>
    <row r="960" ht="12.75" customHeight="1" x14ac:dyDescent="0.15"/>
    <row r="961" ht="12.75" customHeight="1" x14ac:dyDescent="0.15"/>
    <row r="962" ht="12.75" customHeight="1" x14ac:dyDescent="0.15"/>
    <row r="963" ht="12.75" customHeight="1" x14ac:dyDescent="0.15"/>
    <row r="964" ht="12.75" customHeight="1" x14ac:dyDescent="0.15"/>
    <row r="965" ht="12.75" customHeight="1" x14ac:dyDescent="0.15"/>
    <row r="966" ht="12.75" customHeight="1" x14ac:dyDescent="0.15"/>
    <row r="967" ht="12.75" customHeight="1" x14ac:dyDescent="0.15"/>
    <row r="968" ht="12.75" customHeight="1" x14ac:dyDescent="0.15"/>
    <row r="969" ht="12.75" customHeight="1" x14ac:dyDescent="0.15"/>
    <row r="970" ht="12.75" customHeight="1" x14ac:dyDescent="0.15"/>
    <row r="971" ht="12.75" customHeight="1" x14ac:dyDescent="0.15"/>
    <row r="972" ht="12.75" customHeight="1" x14ac:dyDescent="0.15"/>
    <row r="973" ht="12.75" customHeight="1" x14ac:dyDescent="0.15"/>
    <row r="974" ht="12.75" customHeight="1" x14ac:dyDescent="0.15"/>
    <row r="975" ht="12.75" customHeight="1" x14ac:dyDescent="0.15"/>
    <row r="976" ht="12.75" customHeight="1" x14ac:dyDescent="0.15"/>
    <row r="977" ht="12.75" customHeight="1" x14ac:dyDescent="0.15"/>
    <row r="978" ht="12.75" customHeight="1" x14ac:dyDescent="0.15"/>
    <row r="979" ht="12.75" customHeight="1" x14ac:dyDescent="0.15"/>
    <row r="980" ht="12.75" customHeight="1" x14ac:dyDescent="0.15"/>
    <row r="981" ht="12.75" customHeight="1" x14ac:dyDescent="0.15"/>
    <row r="982" ht="12.75" customHeight="1" x14ac:dyDescent="0.15"/>
    <row r="983" ht="12.75" customHeight="1" x14ac:dyDescent="0.15"/>
    <row r="984" ht="12.75" customHeight="1" x14ac:dyDescent="0.15"/>
    <row r="985" ht="12.75" customHeight="1" x14ac:dyDescent="0.15"/>
    <row r="986" ht="12.75" customHeight="1" x14ac:dyDescent="0.15"/>
    <row r="987" ht="12.75" customHeight="1" x14ac:dyDescent="0.15"/>
    <row r="988" ht="12.75" customHeight="1" x14ac:dyDescent="0.15"/>
    <row r="989" ht="12.75" customHeight="1" x14ac:dyDescent="0.15"/>
    <row r="990" ht="12.75" customHeight="1" x14ac:dyDescent="0.15"/>
    <row r="991" ht="12.75" customHeight="1" x14ac:dyDescent="0.15"/>
    <row r="992" ht="12.75" customHeight="1" x14ac:dyDescent="0.15"/>
    <row r="993" ht="12.75" customHeight="1" x14ac:dyDescent="0.15"/>
    <row r="994" ht="12.75" customHeight="1" x14ac:dyDescent="0.15"/>
    <row r="995" ht="12.75" customHeight="1" x14ac:dyDescent="0.15"/>
    <row r="996" ht="12.75" customHeight="1" x14ac:dyDescent="0.15"/>
    <row r="997" ht="12.75" customHeight="1" x14ac:dyDescent="0.15"/>
    <row r="998" ht="12.75" customHeight="1" x14ac:dyDescent="0.15"/>
    <row r="999" ht="12.75" customHeight="1" x14ac:dyDescent="0.15"/>
    <row r="1000" ht="12.75" customHeight="1" x14ac:dyDescent="0.15"/>
  </sheetData>
  <mergeCells count="3">
    <mergeCell ref="H3:J3"/>
    <mergeCell ref="B46:D46"/>
    <mergeCell ref="F46:H46"/>
  </mergeCells>
  <pageMargins left="0.7" right="0.7" top="0.75" bottom="0.75" header="0" footer="0"/>
  <pageSetup paperSize="9" orientation="portrait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B050"/>
    <pageSetUpPr fitToPage="1"/>
  </sheetPr>
  <dimension ref="A1:BZ1000"/>
  <sheetViews>
    <sheetView zoomScaleNormal="100" workbookViewId="0">
      <selection activeCell="V6" sqref="V6"/>
    </sheetView>
  </sheetViews>
  <sheetFormatPr baseColWidth="10" defaultColWidth="12.5" defaultRowHeight="15" customHeight="1" x14ac:dyDescent="0.15"/>
  <cols>
    <col min="1" max="2" width="8.5" customWidth="1"/>
    <col min="3" max="3" width="30" customWidth="1"/>
    <col min="4" max="5" width="10.5" customWidth="1"/>
    <col min="6" max="6" width="10.6640625" customWidth="1"/>
    <col min="7" max="60" width="10.1640625" customWidth="1"/>
    <col min="61" max="66" width="10.5" customWidth="1"/>
  </cols>
  <sheetData>
    <row r="1" spans="1:78" ht="12.75" customHeight="1" x14ac:dyDescent="0.2">
      <c r="A1" s="71" t="s">
        <v>497</v>
      </c>
      <c r="C1" s="31" t="s">
        <v>498</v>
      </c>
      <c r="D1" s="27">
        <f>Employees!I128</f>
        <v>2</v>
      </c>
      <c r="E1" s="27">
        <f>Employees!J128</f>
        <v>2</v>
      </c>
      <c r="F1" s="27">
        <f>Employees!K128</f>
        <v>2</v>
      </c>
      <c r="G1" s="27">
        <f>Employees!L128</f>
        <v>2</v>
      </c>
      <c r="H1" s="27">
        <f>Employees!M128</f>
        <v>2</v>
      </c>
      <c r="I1" s="27">
        <f>Employees!N128</f>
        <v>2</v>
      </c>
      <c r="J1" s="27">
        <f>Employees!O128</f>
        <v>2</v>
      </c>
      <c r="K1" s="27">
        <f>Employees!P128</f>
        <v>2</v>
      </c>
      <c r="L1" s="27">
        <f>Employees!Q128</f>
        <v>2</v>
      </c>
      <c r="M1" s="27">
        <f>Employees!R128</f>
        <v>2</v>
      </c>
      <c r="N1" s="27">
        <f>Employees!S128</f>
        <v>2</v>
      </c>
      <c r="O1" s="27">
        <f>Employees!T128</f>
        <v>2</v>
      </c>
      <c r="P1" s="27">
        <f>Employees!U128</f>
        <v>3</v>
      </c>
      <c r="Q1" s="27">
        <f>Employees!V128</f>
        <v>3</v>
      </c>
      <c r="R1" s="27">
        <f>Employees!W128</f>
        <v>3</v>
      </c>
      <c r="S1" s="27">
        <f>Employees!X128</f>
        <v>5</v>
      </c>
      <c r="T1" s="27">
        <f>Employees!Y128</f>
        <v>5</v>
      </c>
      <c r="U1" s="27">
        <f>Employees!Z128</f>
        <v>5</v>
      </c>
      <c r="V1" s="27">
        <f>Employees!AA128</f>
        <v>6</v>
      </c>
      <c r="W1" s="27">
        <f>Employees!AB128</f>
        <v>6</v>
      </c>
      <c r="X1" s="27">
        <f>Employees!AC128</f>
        <v>8</v>
      </c>
      <c r="Y1" s="27">
        <f>Employees!AD128</f>
        <v>8</v>
      </c>
      <c r="Z1" s="27">
        <f>Employees!AE128</f>
        <v>8</v>
      </c>
      <c r="AA1" s="27">
        <f>Employees!AF128</f>
        <v>8</v>
      </c>
      <c r="AB1" s="27">
        <f>Employees!AG128</f>
        <v>9</v>
      </c>
      <c r="AC1" s="27">
        <f>Employees!AH128</f>
        <v>9</v>
      </c>
      <c r="AD1" s="27">
        <f>Employees!AI128</f>
        <v>9</v>
      </c>
      <c r="AE1" s="27">
        <f>Employees!AJ128</f>
        <v>11</v>
      </c>
      <c r="AF1" s="27">
        <f>Employees!AK128</f>
        <v>11</v>
      </c>
      <c r="AG1" s="27">
        <f>Employees!AL128</f>
        <v>11</v>
      </c>
      <c r="AH1" s="27">
        <f>Employees!AM128</f>
        <v>11</v>
      </c>
      <c r="AI1" s="27">
        <f>Employees!AN128</f>
        <v>11</v>
      </c>
      <c r="AJ1" s="27">
        <f>Employees!AO128</f>
        <v>11</v>
      </c>
      <c r="AK1" s="27">
        <f>Employees!AP128</f>
        <v>12</v>
      </c>
      <c r="AL1" s="27">
        <f>Employees!AQ128</f>
        <v>12</v>
      </c>
      <c r="AM1" s="27">
        <f>Employees!AR128</f>
        <v>12</v>
      </c>
      <c r="AN1" s="27">
        <f>Employees!AS128</f>
        <v>12</v>
      </c>
      <c r="AO1" s="27">
        <f>Employees!AT128</f>
        <v>12</v>
      </c>
      <c r="AP1" s="27">
        <f>Employees!AU128</f>
        <v>12</v>
      </c>
      <c r="AQ1" s="27">
        <f>Employees!AV128</f>
        <v>12</v>
      </c>
      <c r="AR1" s="27">
        <f>Employees!AW128</f>
        <v>12</v>
      </c>
      <c r="AS1" s="27">
        <f>Employees!AX128</f>
        <v>13</v>
      </c>
      <c r="AT1" s="27">
        <f>Employees!AY128</f>
        <v>13</v>
      </c>
      <c r="AU1" s="27">
        <f>Employees!AZ128</f>
        <v>13</v>
      </c>
      <c r="AV1" s="27">
        <f>Employees!BA128</f>
        <v>13</v>
      </c>
      <c r="AW1" s="27">
        <f>Employees!BB128</f>
        <v>14</v>
      </c>
      <c r="AX1" s="27">
        <f>Employees!BC128</f>
        <v>14</v>
      </c>
      <c r="AY1" s="27">
        <f>Employees!BD128</f>
        <v>14</v>
      </c>
      <c r="AZ1" s="27">
        <f>Employees!BE128</f>
        <v>14</v>
      </c>
      <c r="BA1" s="27">
        <f>Employees!BF128</f>
        <v>14</v>
      </c>
      <c r="BB1" s="27">
        <f>Employees!BG128</f>
        <v>14</v>
      </c>
      <c r="BC1" s="27">
        <f>Employees!BH128</f>
        <v>14</v>
      </c>
      <c r="BD1" s="27">
        <f>Employees!BI128</f>
        <v>14</v>
      </c>
      <c r="BE1" s="27">
        <f>Employees!BJ128</f>
        <v>14</v>
      </c>
      <c r="BF1" s="27">
        <f>Employees!BK128</f>
        <v>14</v>
      </c>
      <c r="BG1" s="27">
        <f>Employees!BL128</f>
        <v>14</v>
      </c>
      <c r="BH1" s="27">
        <f>Employees!BM128</f>
        <v>14</v>
      </c>
      <c r="BI1" s="27">
        <f>Employees!BN128</f>
        <v>14</v>
      </c>
      <c r="BJ1" s="27">
        <f>Employees!BO128</f>
        <v>14</v>
      </c>
      <c r="BK1" s="27">
        <f>Employees!BP128</f>
        <v>14</v>
      </c>
      <c r="BL1" s="27">
        <f>Employees!BQ128</f>
        <v>14</v>
      </c>
      <c r="BM1" s="27">
        <f>Employees!BR128</f>
        <v>14</v>
      </c>
      <c r="BN1" s="27">
        <f>Employees!BS128</f>
        <v>14</v>
      </c>
      <c r="BO1" s="27">
        <f>Employees!BT128</f>
        <v>14</v>
      </c>
      <c r="BP1" s="27">
        <f>Employees!BU128</f>
        <v>14</v>
      </c>
      <c r="BQ1" s="27">
        <f>Employees!BV128</f>
        <v>14</v>
      </c>
      <c r="BR1" s="27">
        <f>Employees!BW128</f>
        <v>14</v>
      </c>
      <c r="BS1" s="27">
        <f>Employees!BX128</f>
        <v>14</v>
      </c>
      <c r="BT1" s="27">
        <f>Employees!BY128</f>
        <v>14</v>
      </c>
      <c r="BU1" s="27">
        <f>Employees!BZ128</f>
        <v>14</v>
      </c>
      <c r="BV1" s="27">
        <f>Employees!CA128</f>
        <v>14</v>
      </c>
      <c r="BW1" s="27">
        <f>Employees!CB128</f>
        <v>14</v>
      </c>
      <c r="BX1" s="27">
        <f>Employees!CC128</f>
        <v>14</v>
      </c>
      <c r="BY1" s="27">
        <f>Employees!CD128</f>
        <v>14</v>
      </c>
      <c r="BZ1" s="27">
        <f>Employees!CE128</f>
        <v>14</v>
      </c>
    </row>
    <row r="2" spans="1:78" ht="12.75" customHeight="1" x14ac:dyDescent="0.2">
      <c r="A2" s="71"/>
      <c r="C2" s="31" t="s">
        <v>42</v>
      </c>
      <c r="D2" s="27">
        <v>1.32</v>
      </c>
    </row>
    <row r="3" spans="1:78" ht="12.75" customHeight="1" x14ac:dyDescent="0.2">
      <c r="A3" s="71"/>
      <c r="C3" s="31" t="s">
        <v>356</v>
      </c>
      <c r="S3" s="27">
        <v>1.05</v>
      </c>
      <c r="AE3" s="27">
        <v>1.05</v>
      </c>
      <c r="AQ3" s="27">
        <v>1.05</v>
      </c>
      <c r="BC3" s="27">
        <v>1.05</v>
      </c>
    </row>
    <row r="4" spans="1:78" ht="12.75" customHeight="1" x14ac:dyDescent="0.15">
      <c r="J4" s="366"/>
      <c r="K4" s="355"/>
      <c r="L4" s="355"/>
    </row>
    <row r="5" spans="1:78" ht="12.75" customHeight="1" x14ac:dyDescent="0.2">
      <c r="A5" s="42" t="s">
        <v>45</v>
      </c>
      <c r="C5" s="227" t="s">
        <v>486</v>
      </c>
      <c r="D5" s="138">
        <v>45931</v>
      </c>
      <c r="E5" s="91">
        <f t="shared" ref="E5:BC5" si="0">D5+31</f>
        <v>45962</v>
      </c>
      <c r="F5" s="91">
        <f t="shared" si="0"/>
        <v>45993</v>
      </c>
      <c r="G5" s="91">
        <f t="shared" si="0"/>
        <v>46024</v>
      </c>
      <c r="H5" s="91">
        <f t="shared" si="0"/>
        <v>46055</v>
      </c>
      <c r="I5" s="91">
        <f t="shared" si="0"/>
        <v>46086</v>
      </c>
      <c r="J5" s="91">
        <f t="shared" si="0"/>
        <v>46117</v>
      </c>
      <c r="K5" s="91">
        <f t="shared" si="0"/>
        <v>46148</v>
      </c>
      <c r="L5" s="91">
        <f t="shared" si="0"/>
        <v>46179</v>
      </c>
      <c r="M5" s="91">
        <f t="shared" si="0"/>
        <v>46210</v>
      </c>
      <c r="N5" s="91">
        <f t="shared" si="0"/>
        <v>46241</v>
      </c>
      <c r="O5" s="91">
        <f t="shared" si="0"/>
        <v>46272</v>
      </c>
      <c r="P5" s="91">
        <f t="shared" si="0"/>
        <v>46303</v>
      </c>
      <c r="Q5" s="91">
        <f t="shared" si="0"/>
        <v>46334</v>
      </c>
      <c r="R5" s="91">
        <f t="shared" si="0"/>
        <v>46365</v>
      </c>
      <c r="S5" s="91">
        <f t="shared" si="0"/>
        <v>46396</v>
      </c>
      <c r="T5" s="91">
        <f t="shared" si="0"/>
        <v>46427</v>
      </c>
      <c r="U5" s="91">
        <f t="shared" si="0"/>
        <v>46458</v>
      </c>
      <c r="V5" s="91">
        <f t="shared" si="0"/>
        <v>46489</v>
      </c>
      <c r="W5" s="91">
        <f t="shared" si="0"/>
        <v>46520</v>
      </c>
      <c r="X5" s="91">
        <f t="shared" si="0"/>
        <v>46551</v>
      </c>
      <c r="Y5" s="91">
        <f t="shared" si="0"/>
        <v>46582</v>
      </c>
      <c r="Z5" s="91">
        <f t="shared" si="0"/>
        <v>46613</v>
      </c>
      <c r="AA5" s="91">
        <f t="shared" si="0"/>
        <v>46644</v>
      </c>
      <c r="AB5" s="91">
        <f t="shared" si="0"/>
        <v>46675</v>
      </c>
      <c r="AC5" s="91">
        <f t="shared" si="0"/>
        <v>46706</v>
      </c>
      <c r="AD5" s="91">
        <f t="shared" si="0"/>
        <v>46737</v>
      </c>
      <c r="AE5" s="91">
        <f t="shared" si="0"/>
        <v>46768</v>
      </c>
      <c r="AF5" s="91">
        <f t="shared" si="0"/>
        <v>46799</v>
      </c>
      <c r="AG5" s="91">
        <f t="shared" si="0"/>
        <v>46830</v>
      </c>
      <c r="AH5" s="91">
        <f t="shared" si="0"/>
        <v>46861</v>
      </c>
      <c r="AI5" s="91">
        <f t="shared" si="0"/>
        <v>46892</v>
      </c>
      <c r="AJ5" s="91">
        <f t="shared" si="0"/>
        <v>46923</v>
      </c>
      <c r="AK5" s="91">
        <f t="shared" si="0"/>
        <v>46954</v>
      </c>
      <c r="AL5" s="91">
        <f t="shared" si="0"/>
        <v>46985</v>
      </c>
      <c r="AM5" s="91">
        <f t="shared" si="0"/>
        <v>47016</v>
      </c>
      <c r="AN5" s="91">
        <f t="shared" si="0"/>
        <v>47047</v>
      </c>
      <c r="AO5" s="91">
        <f t="shared" si="0"/>
        <v>47078</v>
      </c>
      <c r="AP5" s="91">
        <f t="shared" si="0"/>
        <v>47109</v>
      </c>
      <c r="AQ5" s="91">
        <f t="shared" si="0"/>
        <v>47140</v>
      </c>
      <c r="AR5" s="91">
        <f t="shared" si="0"/>
        <v>47171</v>
      </c>
      <c r="AS5" s="91">
        <f t="shared" si="0"/>
        <v>47202</v>
      </c>
      <c r="AT5" s="91">
        <f t="shared" si="0"/>
        <v>47233</v>
      </c>
      <c r="AU5" s="91">
        <f t="shared" si="0"/>
        <v>47264</v>
      </c>
      <c r="AV5" s="91">
        <f t="shared" si="0"/>
        <v>47295</v>
      </c>
      <c r="AW5" s="91">
        <f t="shared" si="0"/>
        <v>47326</v>
      </c>
      <c r="AX5" s="91">
        <f t="shared" si="0"/>
        <v>47357</v>
      </c>
      <c r="AY5" s="91">
        <f t="shared" si="0"/>
        <v>47388</v>
      </c>
      <c r="AZ5" s="91">
        <f t="shared" si="0"/>
        <v>47419</v>
      </c>
      <c r="BA5" s="91">
        <f t="shared" si="0"/>
        <v>47450</v>
      </c>
      <c r="BB5" s="91">
        <f t="shared" si="0"/>
        <v>47481</v>
      </c>
      <c r="BC5" s="91">
        <f t="shared" si="0"/>
        <v>47512</v>
      </c>
      <c r="BD5" s="91">
        <f>BC5+10</f>
        <v>47522</v>
      </c>
      <c r="BE5" s="91">
        <f t="shared" ref="BE5:BN5" si="1">BD5+31</f>
        <v>47553</v>
      </c>
      <c r="BF5" s="91">
        <f t="shared" si="1"/>
        <v>47584</v>
      </c>
      <c r="BG5" s="91">
        <f t="shared" si="1"/>
        <v>47615</v>
      </c>
      <c r="BH5" s="91">
        <f t="shared" si="1"/>
        <v>47646</v>
      </c>
      <c r="BI5" s="91">
        <f t="shared" si="1"/>
        <v>47677</v>
      </c>
      <c r="BJ5" s="91">
        <f t="shared" si="1"/>
        <v>47708</v>
      </c>
      <c r="BK5" s="91">
        <f t="shared" si="1"/>
        <v>47739</v>
      </c>
      <c r="BL5" s="91">
        <f t="shared" si="1"/>
        <v>47770</v>
      </c>
      <c r="BM5" s="91">
        <f t="shared" si="1"/>
        <v>47801</v>
      </c>
      <c r="BN5" s="91">
        <f t="shared" si="1"/>
        <v>47832</v>
      </c>
      <c r="BO5" s="91">
        <f t="shared" ref="BO5" si="2">BN5+31</f>
        <v>47863</v>
      </c>
      <c r="BP5" s="91">
        <f t="shared" ref="BP5" si="3">BO5+31</f>
        <v>47894</v>
      </c>
      <c r="BQ5" s="91">
        <f t="shared" ref="BQ5" si="4">BP5+31</f>
        <v>47925</v>
      </c>
      <c r="BR5" s="91">
        <f t="shared" ref="BR5" si="5">BQ5+31</f>
        <v>47956</v>
      </c>
      <c r="BS5" s="91">
        <f t="shared" ref="BS5" si="6">BR5+31</f>
        <v>47987</v>
      </c>
      <c r="BT5" s="91">
        <f t="shared" ref="BT5" si="7">BS5+31</f>
        <v>48018</v>
      </c>
      <c r="BU5" s="91">
        <f t="shared" ref="BU5" si="8">BT5+31</f>
        <v>48049</v>
      </c>
      <c r="BV5" s="91">
        <f t="shared" ref="BV5" si="9">BU5+31</f>
        <v>48080</v>
      </c>
      <c r="BW5" s="91">
        <f t="shared" ref="BW5" si="10">BV5+31</f>
        <v>48111</v>
      </c>
      <c r="BX5" s="91">
        <f t="shared" ref="BX5" si="11">BW5+31</f>
        <v>48142</v>
      </c>
      <c r="BY5" s="91">
        <f t="shared" ref="BY5" si="12">BX5+31</f>
        <v>48173</v>
      </c>
      <c r="BZ5" s="91">
        <f t="shared" ref="BZ5" si="13">BY5+31</f>
        <v>48204</v>
      </c>
    </row>
    <row r="6" spans="1:78" ht="12.75" customHeight="1" x14ac:dyDescent="0.15">
      <c r="C6" s="41" t="s">
        <v>487</v>
      </c>
      <c r="D6" s="315">
        <f>Employees!I39*10-(6*10340)</f>
        <v>329544.4683666667</v>
      </c>
      <c r="E6" s="315">
        <f>Employees!J39</f>
        <v>39158.44683666667</v>
      </c>
      <c r="F6" s="41">
        <f>Employees!K39</f>
        <v>39158.44683666667</v>
      </c>
      <c r="G6" s="41">
        <f>Employees!L39</f>
        <v>39158.44683666667</v>
      </c>
      <c r="H6" s="41">
        <f>Employees!M39</f>
        <v>39158.44683666667</v>
      </c>
      <c r="I6" s="41">
        <f>Employees!N39</f>
        <v>39158.44683666667</v>
      </c>
      <c r="J6" s="41">
        <f>Employees!O39</f>
        <v>39158.44683666667</v>
      </c>
      <c r="K6" s="41">
        <f>Employees!P39</f>
        <v>28818.44683666667</v>
      </c>
      <c r="L6" s="41">
        <f>Employees!Q39</f>
        <v>28818.44683666667</v>
      </c>
      <c r="M6" s="41">
        <f>Employees!R39</f>
        <v>28818.44683666667</v>
      </c>
      <c r="N6" s="41">
        <f>Employees!S39</f>
        <v>28818.44683666667</v>
      </c>
      <c r="O6" s="41">
        <f>Employees!T39</f>
        <v>28818.44683666667</v>
      </c>
      <c r="P6" s="41">
        <f>Employees!U39</f>
        <v>44328.44683666667</v>
      </c>
      <c r="Q6" s="41">
        <f>Employees!V39</f>
        <v>44328.44683666667</v>
      </c>
      <c r="R6" s="41">
        <f>Employees!W39</f>
        <v>44328.44683666667</v>
      </c>
      <c r="S6" s="41">
        <f>Employees!X39</f>
        <v>59838.44683666667</v>
      </c>
      <c r="T6" s="41">
        <f>Employees!Y39</f>
        <v>59838.44683666667</v>
      </c>
      <c r="U6" s="41">
        <f>Employees!Z39</f>
        <v>70178.44683666667</v>
      </c>
      <c r="V6" s="41">
        <f>Employees!AA39</f>
        <v>87129.369178499997</v>
      </c>
      <c r="W6" s="41">
        <f>Employees!AB39</f>
        <v>87129.369178499997</v>
      </c>
      <c r="X6" s="41">
        <f>Employees!AC39</f>
        <v>102639.3691785</v>
      </c>
      <c r="Y6" s="41">
        <f>Employees!AD39</f>
        <v>102639.3691785</v>
      </c>
      <c r="Z6" s="41">
        <f>Employees!AE39</f>
        <v>102639.3691785</v>
      </c>
      <c r="AA6" s="41">
        <f>Employees!AF39</f>
        <v>102639.3691785</v>
      </c>
      <c r="AB6" s="41">
        <f>Employees!AG39</f>
        <v>122633.95251183333</v>
      </c>
      <c r="AC6" s="41">
        <f>Employees!AH39</f>
        <v>122633.95251183333</v>
      </c>
      <c r="AD6" s="41">
        <f>Employees!AI39</f>
        <v>122633.95251183333</v>
      </c>
      <c r="AE6" s="41">
        <f>Employees!AJ39</f>
        <v>122633.95251183333</v>
      </c>
      <c r="AF6" s="41">
        <f>Employees!AK39</f>
        <v>122633.95251183333</v>
      </c>
      <c r="AG6" s="41">
        <f>Employees!AL39</f>
        <v>122633.95251183333</v>
      </c>
      <c r="AH6" s="41">
        <f>Employees!AM39</f>
        <v>124146.92097075834</v>
      </c>
      <c r="AI6" s="41">
        <f>Employees!AN39</f>
        <v>124146.92097075834</v>
      </c>
      <c r="AJ6" s="41">
        <f>Employees!AO39</f>
        <v>131901.92097075834</v>
      </c>
      <c r="AK6" s="41">
        <f>Employees!AP39</f>
        <v>131901.92097075834</v>
      </c>
      <c r="AL6" s="41">
        <f>Employees!AQ39</f>
        <v>131901.92097075834</v>
      </c>
      <c r="AM6" s="41">
        <f>Employees!AR39</f>
        <v>131901.92097075834</v>
      </c>
      <c r="AN6" s="41">
        <f>Employees!AS39</f>
        <v>131901.92097075834</v>
      </c>
      <c r="AO6" s="41">
        <f>Employees!AT39</f>
        <v>131901.92097075834</v>
      </c>
      <c r="AP6" s="41">
        <f>Employees!AU39</f>
        <v>131901.92097075834</v>
      </c>
      <c r="AQ6" s="41">
        <f>Employees!AV39</f>
        <v>131901.92097075834</v>
      </c>
      <c r="AR6" s="41">
        <f>Employees!AW39</f>
        <v>131901.92097075834</v>
      </c>
      <c r="AS6" s="41">
        <f>Employees!AX39</f>
        <v>131901.92097075834</v>
      </c>
      <c r="AT6" s="41">
        <f>Employees!AY39</f>
        <v>133490.53785262958</v>
      </c>
      <c r="AU6" s="41">
        <f>Employees!AZ39</f>
        <v>133490.53785262958</v>
      </c>
      <c r="AV6" s="41">
        <f>Employees!BA39</f>
        <v>133490.53785262958</v>
      </c>
      <c r="AW6" s="41">
        <f>Employees!BB39</f>
        <v>133490.53785262958</v>
      </c>
      <c r="AX6" s="41">
        <f>Employees!BC39</f>
        <v>133490.53785262958</v>
      </c>
      <c r="AY6" s="41">
        <f>Employees!BD39</f>
        <v>133490.53785262958</v>
      </c>
      <c r="AZ6" s="41">
        <f>Employees!BE39</f>
        <v>133490.53785262958</v>
      </c>
      <c r="BA6" s="41">
        <f>Employees!BF39</f>
        <v>133490.53785262958</v>
      </c>
      <c r="BB6" s="41">
        <f>Employees!BG39</f>
        <v>133490.53785262958</v>
      </c>
      <c r="BC6" s="41">
        <f>Employees!BH39</f>
        <v>133490.53785262958</v>
      </c>
      <c r="BD6" s="41">
        <f>Employees!BI39</f>
        <v>133490.53785262958</v>
      </c>
      <c r="BE6" s="41">
        <f>Employees!BJ39</f>
        <v>133490.53785262958</v>
      </c>
      <c r="BF6" s="41">
        <f>Employees!BK39</f>
        <v>135158.58557859441</v>
      </c>
      <c r="BG6" s="41">
        <f>Employees!BL39</f>
        <v>135158.58557859441</v>
      </c>
      <c r="BH6" s="41">
        <f>Employees!BM39</f>
        <v>135158.58557859441</v>
      </c>
      <c r="BI6" s="41">
        <f>Employees!BN39</f>
        <v>135158.58557859441</v>
      </c>
      <c r="BJ6" s="41">
        <f>Employees!BO39</f>
        <v>135158.58557859441</v>
      </c>
      <c r="BK6" s="41">
        <f>Employees!BP39</f>
        <v>135158.58557859441</v>
      </c>
      <c r="BL6" s="41">
        <f>Employees!BQ39</f>
        <v>135158.58557859441</v>
      </c>
      <c r="BM6" s="41">
        <f>Employees!BR39</f>
        <v>135158.58557859441</v>
      </c>
      <c r="BN6" s="41">
        <f>Employees!BS39</f>
        <v>135158.58557859441</v>
      </c>
      <c r="BO6" s="41">
        <f>Employees!BT39</f>
        <v>135158.58557859441</v>
      </c>
      <c r="BP6" s="41">
        <f>Employees!BU39</f>
        <v>135158.58557859441</v>
      </c>
      <c r="BQ6" s="41">
        <f>Employees!BV39</f>
        <v>135158.58557859441</v>
      </c>
      <c r="BR6" s="41">
        <f>Employees!BW39</f>
        <v>135158.58557859441</v>
      </c>
      <c r="BS6" s="41">
        <f>Employees!BX39</f>
        <v>135158.58557859441</v>
      </c>
      <c r="BT6" s="41">
        <f>Employees!BY39</f>
        <v>135158.58557859441</v>
      </c>
      <c r="BU6" s="41">
        <f>Employees!BZ39</f>
        <v>135158.58557859441</v>
      </c>
      <c r="BV6" s="41">
        <f>Employees!CA39</f>
        <v>135158.58557859441</v>
      </c>
      <c r="BW6" s="41">
        <f>Employees!CB39</f>
        <v>135158.58557859441</v>
      </c>
      <c r="BX6" s="41">
        <f>Employees!CC39</f>
        <v>135158.58557859441</v>
      </c>
      <c r="BY6" s="41">
        <f>Employees!CD39</f>
        <v>135158.58557859441</v>
      </c>
      <c r="BZ6" s="41">
        <f>Employees!CE39</f>
        <v>135158.58557859441</v>
      </c>
    </row>
    <row r="7" spans="1:78" ht="12.75" customHeight="1" x14ac:dyDescent="0.15">
      <c r="C7" s="114" t="s">
        <v>348</v>
      </c>
      <c r="D7" s="315">
        <f>(100863-3867)*1.32</f>
        <v>128034.72</v>
      </c>
      <c r="E7" s="315">
        <f>3867*1.32</f>
        <v>5104.4400000000005</v>
      </c>
      <c r="F7" s="334">
        <f>8762.98*1.32</f>
        <v>11567.133599999999</v>
      </c>
      <c r="G7" s="41">
        <f>'Revenue Model auto'!B350</f>
        <v>960</v>
      </c>
      <c r="H7" s="41">
        <f>'Revenue Model auto'!C350</f>
        <v>960</v>
      </c>
      <c r="I7" s="41">
        <f>'Revenue Model auto'!D350</f>
        <v>4188</v>
      </c>
      <c r="J7" s="41">
        <f>'Revenue Model auto'!E350</f>
        <v>4260</v>
      </c>
      <c r="K7" s="41">
        <f>'Revenue Model auto'!F350</f>
        <v>0</v>
      </c>
      <c r="L7" s="41">
        <f>'Revenue Model auto'!G350</f>
        <v>20580</v>
      </c>
      <c r="M7" s="41">
        <f>'Revenue Model auto'!H350</f>
        <v>13308</v>
      </c>
      <c r="N7" s="41">
        <f>'Revenue Model auto'!I350</f>
        <v>16488</v>
      </c>
      <c r="O7" s="41">
        <f>'Revenue Model auto'!J350</f>
        <v>19599</v>
      </c>
      <c r="P7" s="41">
        <f>'Revenue Model auto'!K350</f>
        <v>12930</v>
      </c>
      <c r="Q7" s="41">
        <f>'Revenue Model auto'!L350</f>
        <v>22200</v>
      </c>
      <c r="R7" s="41">
        <f>'Revenue Model auto'!M350</f>
        <v>18000</v>
      </c>
      <c r="S7" s="41">
        <f>'Revenue Model auto'!N350</f>
        <v>28800</v>
      </c>
      <c r="T7" s="41">
        <f>'Revenue Model auto'!O350</f>
        <v>13410</v>
      </c>
      <c r="U7" s="41">
        <f>'Revenue Model auto'!P350</f>
        <v>14542.5</v>
      </c>
      <c r="V7" s="41">
        <f>'Revenue Model auto'!Q350</f>
        <v>51152.5</v>
      </c>
      <c r="W7" s="41">
        <f>'Revenue Model auto'!R350</f>
        <v>28885</v>
      </c>
      <c r="X7" s="41">
        <f>'Revenue Model auto'!S350</f>
        <v>43862.5</v>
      </c>
      <c r="Y7" s="41">
        <f>'Revenue Model auto'!T350</f>
        <v>57272.5</v>
      </c>
      <c r="Z7" s="41">
        <f>'Revenue Model auto'!U350</f>
        <v>73182.5</v>
      </c>
      <c r="AA7" s="41">
        <f>'Revenue Model auto'!V350</f>
        <v>61047.5</v>
      </c>
      <c r="AB7" s="41">
        <f>'Revenue Model auto'!W350</f>
        <v>67025</v>
      </c>
      <c r="AC7" s="41">
        <f>'Revenue Model auto'!X350</f>
        <v>70302.5</v>
      </c>
      <c r="AD7" s="41">
        <f>'Revenue Model auto'!Y350</f>
        <v>95212.5</v>
      </c>
      <c r="AE7" s="41">
        <f>'Revenue Model auto'!Z350</f>
        <v>89932.5</v>
      </c>
      <c r="AF7" s="41">
        <f>'Revenue Model auto'!AA350</f>
        <v>95910</v>
      </c>
      <c r="AG7" s="41">
        <f>'Revenue Model auto'!AB350</f>
        <v>134665</v>
      </c>
      <c r="AH7" s="41">
        <f>'Revenue Model auto'!AC350</f>
        <v>116310</v>
      </c>
      <c r="AI7" s="41">
        <f>'Revenue Model auto'!AD350</f>
        <v>140718.50645613752</v>
      </c>
      <c r="AJ7" s="41">
        <f>'Revenue Model auto'!AE350</f>
        <v>131230</v>
      </c>
      <c r="AK7" s="41">
        <f>'Revenue Model auto'!AF350</f>
        <v>140718.50645613752</v>
      </c>
      <c r="AL7" s="41">
        <f>'Revenue Model auto'!AG350</f>
        <v>140718.50645613752</v>
      </c>
      <c r="AM7" s="41">
        <f>'Revenue Model auto'!AH350</f>
        <v>140718.50645613752</v>
      </c>
      <c r="AN7" s="41">
        <f>'Revenue Model auto'!AI350</f>
        <v>140718.50645613752</v>
      </c>
      <c r="AO7" s="41">
        <f>'Revenue Model auto'!AJ350</f>
        <v>140718.50645613752</v>
      </c>
      <c r="AP7" s="41">
        <f>'Revenue Model auto'!AK350</f>
        <v>140718.50645613752</v>
      </c>
      <c r="AQ7" s="41">
        <f>'Revenue Model auto'!AL350</f>
        <v>140718.50645613752</v>
      </c>
      <c r="AR7" s="41">
        <f>'Revenue Model auto'!AM350</f>
        <v>140718.50645613752</v>
      </c>
      <c r="AS7" s="41">
        <f>'Revenue Model auto'!AN350</f>
        <v>140718.50645613752</v>
      </c>
      <c r="AT7" s="41">
        <f>'Revenue Model auto'!AO350</f>
        <v>143101.43177894439</v>
      </c>
      <c r="AU7" s="41">
        <f>'Revenue Model auto'!AP350</f>
        <v>143101.43177894439</v>
      </c>
      <c r="AV7" s="41">
        <f>'Revenue Model auto'!AQ350</f>
        <v>143101.43177894439</v>
      </c>
      <c r="AW7" s="41">
        <f>'Revenue Model auto'!AR350</f>
        <v>143101.43177894439</v>
      </c>
      <c r="AX7" s="41">
        <f>'Revenue Model auto'!AS350</f>
        <v>143101.43177894439</v>
      </c>
      <c r="AY7" s="41">
        <f>'Revenue Model auto'!AT350</f>
        <v>143101.43177894439</v>
      </c>
      <c r="AZ7" s="41">
        <f>'Revenue Model auto'!AU350</f>
        <v>143101.43177894439</v>
      </c>
      <c r="BA7" s="41">
        <f>'Revenue Model auto'!AV350</f>
        <v>143101.43177894439</v>
      </c>
      <c r="BB7" s="41">
        <f>'Revenue Model auto'!AW350</f>
        <v>143101.43177894439</v>
      </c>
      <c r="BC7" s="41">
        <f>'Revenue Model auto'!AX350</f>
        <v>143101.43177894439</v>
      </c>
      <c r="BD7" s="41">
        <f>'Revenue Model auto'!AY350</f>
        <v>143101.43177894439</v>
      </c>
      <c r="BE7" s="41">
        <f>'Revenue Model auto'!AZ350</f>
        <v>143101.43177894439</v>
      </c>
      <c r="BF7" s="41">
        <f>'Revenue Model auto'!BA350</f>
        <v>145603.50336789159</v>
      </c>
      <c r="BG7" s="41">
        <f>'Revenue Model auto'!BB350</f>
        <v>145603.50336789159</v>
      </c>
      <c r="BH7" s="41">
        <f>'Revenue Model auto'!BC350</f>
        <v>145603.50336789159</v>
      </c>
      <c r="BI7" s="41">
        <f>'Revenue Model auto'!BD350</f>
        <v>145603.50336789159</v>
      </c>
      <c r="BJ7" s="41">
        <f>'Revenue Model auto'!BE350</f>
        <v>145603.50336789159</v>
      </c>
      <c r="BK7" s="41">
        <f>'Revenue Model auto'!BF350</f>
        <v>145603.50336789159</v>
      </c>
      <c r="BL7" s="41">
        <f>'Revenue Model auto'!BG350</f>
        <v>145603.50336789159</v>
      </c>
      <c r="BM7" s="41">
        <f>'Revenue Model auto'!BH350</f>
        <v>145603.50336789159</v>
      </c>
      <c r="BN7" s="41">
        <f>'Revenue Model auto'!BI350</f>
        <v>145603.50336789159</v>
      </c>
      <c r="BO7" s="41">
        <f>'Revenue Model auto'!BJ350</f>
        <v>145603.50336789159</v>
      </c>
      <c r="BP7" s="41">
        <f>'Revenue Model auto'!BK350</f>
        <v>145603.50336789159</v>
      </c>
      <c r="BQ7" s="41">
        <f>'Revenue Model auto'!BL350</f>
        <v>145603.50336789159</v>
      </c>
      <c r="BR7" s="41">
        <f>'Revenue Model auto'!BM350</f>
        <v>145603.50336789159</v>
      </c>
      <c r="BS7" s="41">
        <f>'Revenue Model auto'!BN350</f>
        <v>145603.50336789159</v>
      </c>
      <c r="BT7" s="41">
        <f>'Revenue Model auto'!BO350</f>
        <v>145603.50336789159</v>
      </c>
      <c r="BU7" s="41">
        <f>'Revenue Model auto'!BP350</f>
        <v>145603.50336789159</v>
      </c>
      <c r="BV7" s="41">
        <f>'Revenue Model auto'!BQ350</f>
        <v>145603.50336789159</v>
      </c>
      <c r="BW7" s="41">
        <f>'Revenue Model auto'!BR350</f>
        <v>145603.50336789159</v>
      </c>
      <c r="BX7" s="41">
        <f>'Revenue Model auto'!BS350</f>
        <v>145603.50336789159</v>
      </c>
      <c r="BY7" s="41">
        <f>'Revenue Model auto'!BT350</f>
        <v>145603.50336789159</v>
      </c>
      <c r="BZ7" s="41">
        <f>'Revenue Model auto'!BU350</f>
        <v>145603.50336789159</v>
      </c>
    </row>
    <row r="8" spans="1:78" ht="12.75" customHeight="1" x14ac:dyDescent="0.15">
      <c r="A8" s="27">
        <v>3500</v>
      </c>
      <c r="C8" s="189" t="s">
        <v>499</v>
      </c>
      <c r="D8" s="315">
        <v>9000</v>
      </c>
      <c r="E8" s="315">
        <v>9000</v>
      </c>
      <c r="F8" s="41">
        <f t="shared" ref="F8:BN8" si="14">F1*$A$8</f>
        <v>7000</v>
      </c>
      <c r="G8" s="41">
        <f t="shared" si="14"/>
        <v>7000</v>
      </c>
      <c r="H8" s="41">
        <f t="shared" si="14"/>
        <v>7000</v>
      </c>
      <c r="I8" s="41">
        <f t="shared" si="14"/>
        <v>7000</v>
      </c>
      <c r="J8" s="41">
        <f t="shared" si="14"/>
        <v>7000</v>
      </c>
      <c r="K8" s="41">
        <f t="shared" si="14"/>
        <v>7000</v>
      </c>
      <c r="L8" s="41">
        <f t="shared" si="14"/>
        <v>7000</v>
      </c>
      <c r="M8" s="41">
        <f t="shared" si="14"/>
        <v>7000</v>
      </c>
      <c r="N8" s="41">
        <f t="shared" si="14"/>
        <v>7000</v>
      </c>
      <c r="O8" s="41">
        <f t="shared" si="14"/>
        <v>7000</v>
      </c>
      <c r="P8" s="41">
        <f t="shared" si="14"/>
        <v>10500</v>
      </c>
      <c r="Q8" s="41">
        <f t="shared" si="14"/>
        <v>10500</v>
      </c>
      <c r="R8" s="41">
        <f t="shared" si="14"/>
        <v>10500</v>
      </c>
      <c r="S8" s="41">
        <f t="shared" si="14"/>
        <v>17500</v>
      </c>
      <c r="T8" s="41">
        <f t="shared" si="14"/>
        <v>17500</v>
      </c>
      <c r="U8" s="41">
        <f t="shared" si="14"/>
        <v>17500</v>
      </c>
      <c r="V8" s="41">
        <f t="shared" si="14"/>
        <v>21000</v>
      </c>
      <c r="W8" s="41">
        <f t="shared" si="14"/>
        <v>21000</v>
      </c>
      <c r="X8" s="41">
        <f t="shared" si="14"/>
        <v>28000</v>
      </c>
      <c r="Y8" s="41">
        <f t="shared" si="14"/>
        <v>28000</v>
      </c>
      <c r="Z8" s="41">
        <f t="shared" si="14"/>
        <v>28000</v>
      </c>
      <c r="AA8" s="41">
        <f t="shared" si="14"/>
        <v>28000</v>
      </c>
      <c r="AB8" s="41">
        <f t="shared" si="14"/>
        <v>31500</v>
      </c>
      <c r="AC8" s="41">
        <f t="shared" si="14"/>
        <v>31500</v>
      </c>
      <c r="AD8" s="41">
        <f t="shared" si="14"/>
        <v>31500</v>
      </c>
      <c r="AE8" s="41">
        <f t="shared" si="14"/>
        <v>38500</v>
      </c>
      <c r="AF8" s="41">
        <f t="shared" si="14"/>
        <v>38500</v>
      </c>
      <c r="AG8" s="41">
        <f t="shared" si="14"/>
        <v>38500</v>
      </c>
      <c r="AH8" s="41">
        <f t="shared" si="14"/>
        <v>38500</v>
      </c>
      <c r="AI8" s="41">
        <f t="shared" si="14"/>
        <v>38500</v>
      </c>
      <c r="AJ8" s="41">
        <f t="shared" si="14"/>
        <v>38500</v>
      </c>
      <c r="AK8" s="41">
        <f t="shared" si="14"/>
        <v>42000</v>
      </c>
      <c r="AL8" s="41">
        <f t="shared" si="14"/>
        <v>42000</v>
      </c>
      <c r="AM8" s="41">
        <f t="shared" si="14"/>
        <v>42000</v>
      </c>
      <c r="AN8" s="41">
        <f t="shared" si="14"/>
        <v>42000</v>
      </c>
      <c r="AO8" s="41">
        <f t="shared" si="14"/>
        <v>42000</v>
      </c>
      <c r="AP8" s="41">
        <f t="shared" si="14"/>
        <v>42000</v>
      </c>
      <c r="AQ8" s="41">
        <f t="shared" si="14"/>
        <v>42000</v>
      </c>
      <c r="AR8" s="41">
        <f t="shared" si="14"/>
        <v>42000</v>
      </c>
      <c r="AS8" s="41">
        <f t="shared" si="14"/>
        <v>45500</v>
      </c>
      <c r="AT8" s="41">
        <f t="shared" si="14"/>
        <v>45500</v>
      </c>
      <c r="AU8" s="41">
        <f t="shared" si="14"/>
        <v>45500</v>
      </c>
      <c r="AV8" s="41">
        <f t="shared" si="14"/>
        <v>45500</v>
      </c>
      <c r="AW8" s="41">
        <f t="shared" si="14"/>
        <v>49000</v>
      </c>
      <c r="AX8" s="41">
        <f t="shared" si="14"/>
        <v>49000</v>
      </c>
      <c r="AY8" s="41">
        <f t="shared" si="14"/>
        <v>49000</v>
      </c>
      <c r="AZ8" s="41">
        <f t="shared" si="14"/>
        <v>49000</v>
      </c>
      <c r="BA8" s="41">
        <f t="shared" si="14"/>
        <v>49000</v>
      </c>
      <c r="BB8" s="41">
        <f t="shared" si="14"/>
        <v>49000</v>
      </c>
      <c r="BC8" s="41">
        <f t="shared" si="14"/>
        <v>49000</v>
      </c>
      <c r="BD8" s="41">
        <f t="shared" si="14"/>
        <v>49000</v>
      </c>
      <c r="BE8" s="41">
        <f t="shared" si="14"/>
        <v>49000</v>
      </c>
      <c r="BF8" s="41">
        <f t="shared" si="14"/>
        <v>49000</v>
      </c>
      <c r="BG8" s="41">
        <f t="shared" si="14"/>
        <v>49000</v>
      </c>
      <c r="BH8" s="41">
        <f t="shared" si="14"/>
        <v>49000</v>
      </c>
      <c r="BI8" s="41">
        <f t="shared" si="14"/>
        <v>49000</v>
      </c>
      <c r="BJ8" s="41">
        <f t="shared" si="14"/>
        <v>49000</v>
      </c>
      <c r="BK8" s="41">
        <f t="shared" si="14"/>
        <v>49000</v>
      </c>
      <c r="BL8" s="41">
        <f t="shared" si="14"/>
        <v>49000</v>
      </c>
      <c r="BM8" s="41">
        <f t="shared" si="14"/>
        <v>49000</v>
      </c>
      <c r="BN8" s="41">
        <f t="shared" si="14"/>
        <v>49000</v>
      </c>
      <c r="BO8" s="41">
        <f t="shared" ref="BO8:BZ8" si="15">BO1*$A$8</f>
        <v>49000</v>
      </c>
      <c r="BP8" s="41">
        <f t="shared" si="15"/>
        <v>49000</v>
      </c>
      <c r="BQ8" s="41">
        <f t="shared" si="15"/>
        <v>49000</v>
      </c>
      <c r="BR8" s="41">
        <f t="shared" si="15"/>
        <v>49000</v>
      </c>
      <c r="BS8" s="41">
        <f t="shared" si="15"/>
        <v>49000</v>
      </c>
      <c r="BT8" s="41">
        <f t="shared" si="15"/>
        <v>49000</v>
      </c>
      <c r="BU8" s="41">
        <f t="shared" si="15"/>
        <v>49000</v>
      </c>
      <c r="BV8" s="41">
        <f t="shared" si="15"/>
        <v>49000</v>
      </c>
      <c r="BW8" s="41">
        <f t="shared" si="15"/>
        <v>49000</v>
      </c>
      <c r="BX8" s="41">
        <f t="shared" si="15"/>
        <v>49000</v>
      </c>
      <c r="BY8" s="41">
        <f t="shared" si="15"/>
        <v>49000</v>
      </c>
      <c r="BZ8" s="41">
        <f t="shared" si="15"/>
        <v>49000</v>
      </c>
    </row>
    <row r="9" spans="1:78" ht="12.75" customHeight="1" x14ac:dyDescent="0.2">
      <c r="C9" s="116" t="s">
        <v>500</v>
      </c>
      <c r="D9" s="315">
        <f>(143518-6216)*1.32</f>
        <v>181238.64</v>
      </c>
      <c r="E9" s="316">
        <f>6216*1.32</f>
        <v>8205.1200000000008</v>
      </c>
      <c r="F9" s="334">
        <f>8734*1.32</f>
        <v>11528.880000000001</v>
      </c>
      <c r="G9" s="41"/>
      <c r="H9" s="41"/>
      <c r="I9" s="41"/>
      <c r="J9" s="41">
        <v>37620</v>
      </c>
      <c r="K9" s="41"/>
      <c r="L9" s="41">
        <v>30360</v>
      </c>
      <c r="M9" s="41">
        <v>5000</v>
      </c>
      <c r="N9" s="41">
        <v>5000</v>
      </c>
      <c r="O9" s="41">
        <v>5000</v>
      </c>
      <c r="P9" s="41">
        <v>5000</v>
      </c>
      <c r="Q9" s="41">
        <v>5000</v>
      </c>
      <c r="R9" s="41">
        <v>5000</v>
      </c>
      <c r="S9" s="41">
        <v>5000</v>
      </c>
      <c r="T9" s="41">
        <v>5000</v>
      </c>
      <c r="U9" s="41">
        <v>5000</v>
      </c>
      <c r="V9" s="41">
        <v>20000</v>
      </c>
      <c r="W9" s="41">
        <v>20000</v>
      </c>
      <c r="X9" s="41">
        <v>20000</v>
      </c>
      <c r="Y9" s="41">
        <v>20000</v>
      </c>
      <c r="Z9" s="41">
        <v>20000</v>
      </c>
      <c r="AA9" s="41">
        <v>20000</v>
      </c>
      <c r="AB9" s="41">
        <v>20000</v>
      </c>
      <c r="AC9" s="41">
        <v>20000</v>
      </c>
      <c r="AD9" s="41">
        <v>20000</v>
      </c>
      <c r="AE9" s="41">
        <f t="shared" ref="AE9:AE12" si="16">$AD9*$AE$3</f>
        <v>21000</v>
      </c>
      <c r="AF9" s="41">
        <f t="shared" ref="AF9:AP9" si="17">$AD9*$S$3</f>
        <v>21000</v>
      </c>
      <c r="AG9" s="41">
        <f t="shared" si="17"/>
        <v>21000</v>
      </c>
      <c r="AH9" s="41">
        <f t="shared" si="17"/>
        <v>21000</v>
      </c>
      <c r="AI9" s="41">
        <f t="shared" si="17"/>
        <v>21000</v>
      </c>
      <c r="AJ9" s="41">
        <f t="shared" si="17"/>
        <v>21000</v>
      </c>
      <c r="AK9" s="41">
        <f t="shared" si="17"/>
        <v>21000</v>
      </c>
      <c r="AL9" s="41">
        <f t="shared" si="17"/>
        <v>21000</v>
      </c>
      <c r="AM9" s="41">
        <f t="shared" si="17"/>
        <v>21000</v>
      </c>
      <c r="AN9" s="41">
        <f t="shared" si="17"/>
        <v>21000</v>
      </c>
      <c r="AO9" s="41">
        <f t="shared" si="17"/>
        <v>21000</v>
      </c>
      <c r="AP9" s="41">
        <f t="shared" si="17"/>
        <v>21000</v>
      </c>
      <c r="AQ9" s="41">
        <f t="shared" ref="AQ9:AQ12" si="18">$AP9*$AQ$3</f>
        <v>22050</v>
      </c>
      <c r="AR9" s="41">
        <f t="shared" ref="AR9:BB9" si="19">$AP9*$S$3</f>
        <v>22050</v>
      </c>
      <c r="AS9" s="41">
        <f t="shared" si="19"/>
        <v>22050</v>
      </c>
      <c r="AT9" s="41">
        <f t="shared" si="19"/>
        <v>22050</v>
      </c>
      <c r="AU9" s="41">
        <f t="shared" si="19"/>
        <v>22050</v>
      </c>
      <c r="AV9" s="41">
        <f t="shared" si="19"/>
        <v>22050</v>
      </c>
      <c r="AW9" s="41">
        <f t="shared" si="19"/>
        <v>22050</v>
      </c>
      <c r="AX9" s="41">
        <f t="shared" si="19"/>
        <v>22050</v>
      </c>
      <c r="AY9" s="41">
        <f t="shared" si="19"/>
        <v>22050</v>
      </c>
      <c r="AZ9" s="41">
        <f t="shared" si="19"/>
        <v>22050</v>
      </c>
      <c r="BA9" s="41">
        <f t="shared" si="19"/>
        <v>22050</v>
      </c>
      <c r="BB9" s="41">
        <f t="shared" si="19"/>
        <v>22050</v>
      </c>
      <c r="BC9" s="41">
        <f t="shared" ref="BC9:BZ9" si="20">$BB9*$BC$3</f>
        <v>23152.5</v>
      </c>
      <c r="BD9" s="41">
        <f t="shared" si="20"/>
        <v>23152.5</v>
      </c>
      <c r="BE9" s="41">
        <f t="shared" si="20"/>
        <v>23152.5</v>
      </c>
      <c r="BF9" s="41">
        <f t="shared" si="20"/>
        <v>23152.5</v>
      </c>
      <c r="BG9" s="41">
        <f t="shared" si="20"/>
        <v>23152.5</v>
      </c>
      <c r="BH9" s="41">
        <f t="shared" si="20"/>
        <v>23152.5</v>
      </c>
      <c r="BI9" s="41">
        <f t="shared" si="20"/>
        <v>23152.5</v>
      </c>
      <c r="BJ9" s="41">
        <f t="shared" si="20"/>
        <v>23152.5</v>
      </c>
      <c r="BK9" s="41">
        <f t="shared" si="20"/>
        <v>23152.5</v>
      </c>
      <c r="BL9" s="41">
        <f t="shared" si="20"/>
        <v>23152.5</v>
      </c>
      <c r="BM9" s="41">
        <f t="shared" si="20"/>
        <v>23152.5</v>
      </c>
      <c r="BN9" s="41">
        <f t="shared" si="20"/>
        <v>23152.5</v>
      </c>
      <c r="BO9" s="41">
        <f t="shared" si="20"/>
        <v>23152.5</v>
      </c>
      <c r="BP9" s="41">
        <f t="shared" si="20"/>
        <v>23152.5</v>
      </c>
      <c r="BQ9" s="41">
        <f t="shared" si="20"/>
        <v>23152.5</v>
      </c>
      <c r="BR9" s="41">
        <f t="shared" si="20"/>
        <v>23152.5</v>
      </c>
      <c r="BS9" s="41">
        <f t="shared" si="20"/>
        <v>23152.5</v>
      </c>
      <c r="BT9" s="41">
        <f t="shared" si="20"/>
        <v>23152.5</v>
      </c>
      <c r="BU9" s="41">
        <f t="shared" si="20"/>
        <v>23152.5</v>
      </c>
      <c r="BV9" s="41">
        <f t="shared" si="20"/>
        <v>23152.5</v>
      </c>
      <c r="BW9" s="41">
        <f t="shared" si="20"/>
        <v>23152.5</v>
      </c>
      <c r="BX9" s="41">
        <f t="shared" si="20"/>
        <v>23152.5</v>
      </c>
      <c r="BY9" s="41">
        <f t="shared" si="20"/>
        <v>23152.5</v>
      </c>
      <c r="BZ9" s="41">
        <f t="shared" si="20"/>
        <v>23152.5</v>
      </c>
    </row>
    <row r="10" spans="1:78" ht="12.75" customHeight="1" x14ac:dyDescent="0.2">
      <c r="C10" s="116" t="s">
        <v>386</v>
      </c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>
        <v>2500</v>
      </c>
      <c r="W10" s="41">
        <v>2500</v>
      </c>
      <c r="X10" s="41">
        <v>2500</v>
      </c>
      <c r="Y10" s="41">
        <v>2500</v>
      </c>
      <c r="Z10" s="41">
        <v>2500</v>
      </c>
      <c r="AA10" s="41">
        <v>2500</v>
      </c>
      <c r="AB10" s="41">
        <v>2500</v>
      </c>
      <c r="AC10" s="41">
        <v>2500</v>
      </c>
      <c r="AD10" s="41">
        <v>2500</v>
      </c>
      <c r="AE10" s="41">
        <f t="shared" si="16"/>
        <v>2625</v>
      </c>
      <c r="AF10" s="41">
        <f t="shared" ref="AF10:AP10" si="21">$AD10*$S$3</f>
        <v>2625</v>
      </c>
      <c r="AG10" s="41">
        <f t="shared" si="21"/>
        <v>2625</v>
      </c>
      <c r="AH10" s="41">
        <f t="shared" si="21"/>
        <v>2625</v>
      </c>
      <c r="AI10" s="41">
        <f t="shared" si="21"/>
        <v>2625</v>
      </c>
      <c r="AJ10" s="41">
        <f t="shared" si="21"/>
        <v>2625</v>
      </c>
      <c r="AK10" s="41">
        <f t="shared" si="21"/>
        <v>2625</v>
      </c>
      <c r="AL10" s="41">
        <f t="shared" si="21"/>
        <v>2625</v>
      </c>
      <c r="AM10" s="41">
        <f t="shared" si="21"/>
        <v>2625</v>
      </c>
      <c r="AN10" s="41">
        <f t="shared" si="21"/>
        <v>2625</v>
      </c>
      <c r="AO10" s="41">
        <f t="shared" si="21"/>
        <v>2625</v>
      </c>
      <c r="AP10" s="41">
        <f t="shared" si="21"/>
        <v>2625</v>
      </c>
      <c r="AQ10" s="41">
        <f t="shared" si="18"/>
        <v>2756.25</v>
      </c>
      <c r="AR10" s="41">
        <f t="shared" ref="AR10:BB10" si="22">$AP10*$S$3</f>
        <v>2756.25</v>
      </c>
      <c r="AS10" s="41">
        <f t="shared" si="22"/>
        <v>2756.25</v>
      </c>
      <c r="AT10" s="41">
        <f t="shared" si="22"/>
        <v>2756.25</v>
      </c>
      <c r="AU10" s="41">
        <f t="shared" si="22"/>
        <v>2756.25</v>
      </c>
      <c r="AV10" s="41">
        <f t="shared" si="22"/>
        <v>2756.25</v>
      </c>
      <c r="AW10" s="41">
        <f t="shared" si="22"/>
        <v>2756.25</v>
      </c>
      <c r="AX10" s="41">
        <f t="shared" si="22"/>
        <v>2756.25</v>
      </c>
      <c r="AY10" s="41">
        <f t="shared" si="22"/>
        <v>2756.25</v>
      </c>
      <c r="AZ10" s="41">
        <f t="shared" si="22"/>
        <v>2756.25</v>
      </c>
      <c r="BA10" s="41">
        <f t="shared" si="22"/>
        <v>2756.25</v>
      </c>
      <c r="BB10" s="41">
        <f t="shared" si="22"/>
        <v>2756.25</v>
      </c>
      <c r="BC10" s="41">
        <f t="shared" ref="BC10:BZ10" si="23">$BB10*$BC$3</f>
        <v>2894.0625</v>
      </c>
      <c r="BD10" s="41">
        <f t="shared" si="23"/>
        <v>2894.0625</v>
      </c>
      <c r="BE10" s="41">
        <f t="shared" si="23"/>
        <v>2894.0625</v>
      </c>
      <c r="BF10" s="41">
        <f t="shared" si="23"/>
        <v>2894.0625</v>
      </c>
      <c r="BG10" s="41">
        <f t="shared" si="23"/>
        <v>2894.0625</v>
      </c>
      <c r="BH10" s="41">
        <f t="shared" si="23"/>
        <v>2894.0625</v>
      </c>
      <c r="BI10" s="41">
        <f t="shared" si="23"/>
        <v>2894.0625</v>
      </c>
      <c r="BJ10" s="41">
        <f t="shared" si="23"/>
        <v>2894.0625</v>
      </c>
      <c r="BK10" s="41">
        <f t="shared" si="23"/>
        <v>2894.0625</v>
      </c>
      <c r="BL10" s="41">
        <f t="shared" si="23"/>
        <v>2894.0625</v>
      </c>
      <c r="BM10" s="41">
        <f t="shared" si="23"/>
        <v>2894.0625</v>
      </c>
      <c r="BN10" s="41">
        <f t="shared" si="23"/>
        <v>2894.0625</v>
      </c>
      <c r="BO10" s="41">
        <f t="shared" si="23"/>
        <v>2894.0625</v>
      </c>
      <c r="BP10" s="41">
        <f t="shared" si="23"/>
        <v>2894.0625</v>
      </c>
      <c r="BQ10" s="41">
        <f t="shared" si="23"/>
        <v>2894.0625</v>
      </c>
      <c r="BR10" s="41">
        <f t="shared" si="23"/>
        <v>2894.0625</v>
      </c>
      <c r="BS10" s="41">
        <f t="shared" si="23"/>
        <v>2894.0625</v>
      </c>
      <c r="BT10" s="41">
        <f t="shared" si="23"/>
        <v>2894.0625</v>
      </c>
      <c r="BU10" s="41">
        <f t="shared" si="23"/>
        <v>2894.0625</v>
      </c>
      <c r="BV10" s="41">
        <f t="shared" si="23"/>
        <v>2894.0625</v>
      </c>
      <c r="BW10" s="41">
        <f t="shared" si="23"/>
        <v>2894.0625</v>
      </c>
      <c r="BX10" s="41">
        <f t="shared" si="23"/>
        <v>2894.0625</v>
      </c>
      <c r="BY10" s="41">
        <f t="shared" si="23"/>
        <v>2894.0625</v>
      </c>
      <c r="BZ10" s="41">
        <f t="shared" si="23"/>
        <v>2894.0625</v>
      </c>
    </row>
    <row r="11" spans="1:78" ht="12.75" customHeight="1" x14ac:dyDescent="0.2">
      <c r="C11" s="116" t="s">
        <v>501</v>
      </c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>
        <v>2500</v>
      </c>
      <c r="W11" s="41">
        <v>2500</v>
      </c>
      <c r="X11" s="41">
        <v>2500</v>
      </c>
      <c r="Y11" s="41">
        <v>2500</v>
      </c>
      <c r="Z11" s="41">
        <v>2500</v>
      </c>
      <c r="AA11" s="41">
        <v>2500</v>
      </c>
      <c r="AB11" s="41">
        <v>2500</v>
      </c>
      <c r="AC11" s="41">
        <v>2500</v>
      </c>
      <c r="AD11" s="41">
        <v>2500</v>
      </c>
      <c r="AE11" s="41">
        <f t="shared" si="16"/>
        <v>2625</v>
      </c>
      <c r="AF11" s="41">
        <f t="shared" ref="AF11:AP11" si="24">$AD11*$S$3</f>
        <v>2625</v>
      </c>
      <c r="AG11" s="41">
        <f t="shared" si="24"/>
        <v>2625</v>
      </c>
      <c r="AH11" s="41">
        <f t="shared" si="24"/>
        <v>2625</v>
      </c>
      <c r="AI11" s="41">
        <f t="shared" si="24"/>
        <v>2625</v>
      </c>
      <c r="AJ11" s="41">
        <f t="shared" si="24"/>
        <v>2625</v>
      </c>
      <c r="AK11" s="41">
        <f t="shared" si="24"/>
        <v>2625</v>
      </c>
      <c r="AL11" s="41">
        <f t="shared" si="24"/>
        <v>2625</v>
      </c>
      <c r="AM11" s="41">
        <f t="shared" si="24"/>
        <v>2625</v>
      </c>
      <c r="AN11" s="41">
        <f t="shared" si="24"/>
        <v>2625</v>
      </c>
      <c r="AO11" s="41">
        <f t="shared" si="24"/>
        <v>2625</v>
      </c>
      <c r="AP11" s="41">
        <f t="shared" si="24"/>
        <v>2625</v>
      </c>
      <c r="AQ11" s="41">
        <f t="shared" si="18"/>
        <v>2756.25</v>
      </c>
      <c r="AR11" s="41">
        <f t="shared" ref="AR11:BB11" si="25">$AP11*$S$3</f>
        <v>2756.25</v>
      </c>
      <c r="AS11" s="41">
        <f t="shared" si="25"/>
        <v>2756.25</v>
      </c>
      <c r="AT11" s="41">
        <f t="shared" si="25"/>
        <v>2756.25</v>
      </c>
      <c r="AU11" s="41">
        <f t="shared" si="25"/>
        <v>2756.25</v>
      </c>
      <c r="AV11" s="41">
        <f t="shared" si="25"/>
        <v>2756.25</v>
      </c>
      <c r="AW11" s="41">
        <f t="shared" si="25"/>
        <v>2756.25</v>
      </c>
      <c r="AX11" s="41">
        <f t="shared" si="25"/>
        <v>2756.25</v>
      </c>
      <c r="AY11" s="41">
        <f t="shared" si="25"/>
        <v>2756.25</v>
      </c>
      <c r="AZ11" s="41">
        <f t="shared" si="25"/>
        <v>2756.25</v>
      </c>
      <c r="BA11" s="41">
        <f t="shared" si="25"/>
        <v>2756.25</v>
      </c>
      <c r="BB11" s="41">
        <f t="shared" si="25"/>
        <v>2756.25</v>
      </c>
      <c r="BC11" s="41">
        <f t="shared" ref="BC11:BZ11" si="26">$BB11*$BC$3</f>
        <v>2894.0625</v>
      </c>
      <c r="BD11" s="41">
        <f t="shared" si="26"/>
        <v>2894.0625</v>
      </c>
      <c r="BE11" s="41">
        <f t="shared" si="26"/>
        <v>2894.0625</v>
      </c>
      <c r="BF11" s="41">
        <f t="shared" si="26"/>
        <v>2894.0625</v>
      </c>
      <c r="BG11" s="41">
        <f t="shared" si="26"/>
        <v>2894.0625</v>
      </c>
      <c r="BH11" s="41">
        <f t="shared" si="26"/>
        <v>2894.0625</v>
      </c>
      <c r="BI11" s="41">
        <f t="shared" si="26"/>
        <v>2894.0625</v>
      </c>
      <c r="BJ11" s="41">
        <f t="shared" si="26"/>
        <v>2894.0625</v>
      </c>
      <c r="BK11" s="41">
        <f t="shared" si="26"/>
        <v>2894.0625</v>
      </c>
      <c r="BL11" s="41">
        <f t="shared" si="26"/>
        <v>2894.0625</v>
      </c>
      <c r="BM11" s="41">
        <f t="shared" si="26"/>
        <v>2894.0625</v>
      </c>
      <c r="BN11" s="41">
        <f t="shared" si="26"/>
        <v>2894.0625</v>
      </c>
      <c r="BO11" s="41">
        <f t="shared" si="26"/>
        <v>2894.0625</v>
      </c>
      <c r="BP11" s="41">
        <f t="shared" si="26"/>
        <v>2894.0625</v>
      </c>
      <c r="BQ11" s="41">
        <f t="shared" si="26"/>
        <v>2894.0625</v>
      </c>
      <c r="BR11" s="41">
        <f t="shared" si="26"/>
        <v>2894.0625</v>
      </c>
      <c r="BS11" s="41">
        <f t="shared" si="26"/>
        <v>2894.0625</v>
      </c>
      <c r="BT11" s="41">
        <f t="shared" si="26"/>
        <v>2894.0625</v>
      </c>
      <c r="BU11" s="41">
        <f t="shared" si="26"/>
        <v>2894.0625</v>
      </c>
      <c r="BV11" s="41">
        <f t="shared" si="26"/>
        <v>2894.0625</v>
      </c>
      <c r="BW11" s="41">
        <f t="shared" si="26"/>
        <v>2894.0625</v>
      </c>
      <c r="BX11" s="41">
        <f t="shared" si="26"/>
        <v>2894.0625</v>
      </c>
      <c r="BY11" s="41">
        <f t="shared" si="26"/>
        <v>2894.0625</v>
      </c>
      <c r="BZ11" s="41">
        <f t="shared" si="26"/>
        <v>2894.0625</v>
      </c>
    </row>
    <row r="12" spans="1:78" ht="12.75" customHeight="1" x14ac:dyDescent="0.2">
      <c r="C12" s="116" t="s">
        <v>502</v>
      </c>
      <c r="D12" s="315">
        <f>12252*1.32</f>
        <v>16172.640000000001</v>
      </c>
      <c r="E12" s="41"/>
      <c r="F12" s="334">
        <f>286.15*1.32</f>
        <v>377.71799999999996</v>
      </c>
      <c r="G12" s="41">
        <v>2310</v>
      </c>
      <c r="H12" s="41">
        <v>2310</v>
      </c>
      <c r="I12" s="41">
        <v>2310</v>
      </c>
      <c r="J12" s="41">
        <v>2310</v>
      </c>
      <c r="K12" s="41">
        <v>2310</v>
      </c>
      <c r="L12" s="41">
        <v>2310</v>
      </c>
      <c r="M12" s="41">
        <v>2310</v>
      </c>
      <c r="N12" s="41">
        <v>2310</v>
      </c>
      <c r="O12" s="41">
        <v>2310</v>
      </c>
      <c r="P12" s="41">
        <v>2310</v>
      </c>
      <c r="Q12" s="41">
        <v>2310</v>
      </c>
      <c r="R12" s="41">
        <v>2310</v>
      </c>
      <c r="S12" s="41">
        <f t="shared" ref="S12:AD12" si="27">$R12*$S$3</f>
        <v>2425.5</v>
      </c>
      <c r="T12" s="41">
        <f t="shared" si="27"/>
        <v>2425.5</v>
      </c>
      <c r="U12" s="41">
        <f t="shared" si="27"/>
        <v>2425.5</v>
      </c>
      <c r="V12" s="41">
        <f t="shared" si="27"/>
        <v>2425.5</v>
      </c>
      <c r="W12" s="41">
        <f t="shared" si="27"/>
        <v>2425.5</v>
      </c>
      <c r="X12" s="41">
        <f t="shared" si="27"/>
        <v>2425.5</v>
      </c>
      <c r="Y12" s="41">
        <f t="shared" si="27"/>
        <v>2425.5</v>
      </c>
      <c r="Z12" s="41">
        <f t="shared" si="27"/>
        <v>2425.5</v>
      </c>
      <c r="AA12" s="41">
        <f t="shared" si="27"/>
        <v>2425.5</v>
      </c>
      <c r="AB12" s="41">
        <f t="shared" si="27"/>
        <v>2425.5</v>
      </c>
      <c r="AC12" s="41">
        <f t="shared" si="27"/>
        <v>2425.5</v>
      </c>
      <c r="AD12" s="41">
        <f t="shared" si="27"/>
        <v>2425.5</v>
      </c>
      <c r="AE12" s="41">
        <f t="shared" si="16"/>
        <v>2546.7750000000001</v>
      </c>
      <c r="AF12" s="41">
        <f t="shared" ref="AF12:AP12" si="28">$AD12*$S$3</f>
        <v>2546.7750000000001</v>
      </c>
      <c r="AG12" s="41">
        <f t="shared" si="28"/>
        <v>2546.7750000000001</v>
      </c>
      <c r="AH12" s="41">
        <f t="shared" si="28"/>
        <v>2546.7750000000001</v>
      </c>
      <c r="AI12" s="41">
        <f t="shared" si="28"/>
        <v>2546.7750000000001</v>
      </c>
      <c r="AJ12" s="41">
        <f t="shared" si="28"/>
        <v>2546.7750000000001</v>
      </c>
      <c r="AK12" s="41">
        <f t="shared" si="28"/>
        <v>2546.7750000000001</v>
      </c>
      <c r="AL12" s="41">
        <f t="shared" si="28"/>
        <v>2546.7750000000001</v>
      </c>
      <c r="AM12" s="41">
        <f t="shared" si="28"/>
        <v>2546.7750000000001</v>
      </c>
      <c r="AN12" s="41">
        <f t="shared" si="28"/>
        <v>2546.7750000000001</v>
      </c>
      <c r="AO12" s="41">
        <f t="shared" si="28"/>
        <v>2546.7750000000001</v>
      </c>
      <c r="AP12" s="41">
        <f t="shared" si="28"/>
        <v>2546.7750000000001</v>
      </c>
      <c r="AQ12" s="41">
        <f t="shared" si="18"/>
        <v>2674.11375</v>
      </c>
      <c r="AR12" s="41">
        <f t="shared" ref="AR12:BB12" si="29">$AP12*$S$3</f>
        <v>2674.11375</v>
      </c>
      <c r="AS12" s="41">
        <f t="shared" si="29"/>
        <v>2674.11375</v>
      </c>
      <c r="AT12" s="41">
        <f t="shared" si="29"/>
        <v>2674.11375</v>
      </c>
      <c r="AU12" s="41">
        <f t="shared" si="29"/>
        <v>2674.11375</v>
      </c>
      <c r="AV12" s="41">
        <f t="shared" si="29"/>
        <v>2674.11375</v>
      </c>
      <c r="AW12" s="41">
        <f t="shared" si="29"/>
        <v>2674.11375</v>
      </c>
      <c r="AX12" s="41">
        <f t="shared" si="29"/>
        <v>2674.11375</v>
      </c>
      <c r="AY12" s="41">
        <f t="shared" si="29"/>
        <v>2674.11375</v>
      </c>
      <c r="AZ12" s="41">
        <f t="shared" si="29"/>
        <v>2674.11375</v>
      </c>
      <c r="BA12" s="41">
        <f t="shared" si="29"/>
        <v>2674.11375</v>
      </c>
      <c r="BB12" s="41">
        <f t="shared" si="29"/>
        <v>2674.11375</v>
      </c>
      <c r="BC12" s="41">
        <f t="shared" ref="BC12:BZ12" si="30">$BB12*$BC$3</f>
        <v>2807.8194375000003</v>
      </c>
      <c r="BD12" s="41">
        <f t="shared" si="30"/>
        <v>2807.8194375000003</v>
      </c>
      <c r="BE12" s="41">
        <f t="shared" si="30"/>
        <v>2807.8194375000003</v>
      </c>
      <c r="BF12" s="41">
        <f t="shared" si="30"/>
        <v>2807.8194375000003</v>
      </c>
      <c r="BG12" s="41">
        <f t="shared" si="30"/>
        <v>2807.8194375000003</v>
      </c>
      <c r="BH12" s="41">
        <f t="shared" si="30"/>
        <v>2807.8194375000003</v>
      </c>
      <c r="BI12" s="41">
        <f t="shared" si="30"/>
        <v>2807.8194375000003</v>
      </c>
      <c r="BJ12" s="41">
        <f t="shared" si="30"/>
        <v>2807.8194375000003</v>
      </c>
      <c r="BK12" s="41">
        <f t="shared" si="30"/>
        <v>2807.8194375000003</v>
      </c>
      <c r="BL12" s="41">
        <f t="shared" si="30"/>
        <v>2807.8194375000003</v>
      </c>
      <c r="BM12" s="41">
        <f t="shared" si="30"/>
        <v>2807.8194375000003</v>
      </c>
      <c r="BN12" s="41">
        <f t="shared" si="30"/>
        <v>2807.8194375000003</v>
      </c>
      <c r="BO12" s="41">
        <f t="shared" si="30"/>
        <v>2807.8194375000003</v>
      </c>
      <c r="BP12" s="41">
        <f t="shared" si="30"/>
        <v>2807.8194375000003</v>
      </c>
      <c r="BQ12" s="41">
        <f t="shared" si="30"/>
        <v>2807.8194375000003</v>
      </c>
      <c r="BR12" s="41">
        <f t="shared" si="30"/>
        <v>2807.8194375000003</v>
      </c>
      <c r="BS12" s="41">
        <f t="shared" si="30"/>
        <v>2807.8194375000003</v>
      </c>
      <c r="BT12" s="41">
        <f t="shared" si="30"/>
        <v>2807.8194375000003</v>
      </c>
      <c r="BU12" s="41">
        <f t="shared" si="30"/>
        <v>2807.8194375000003</v>
      </c>
      <c r="BV12" s="41">
        <f t="shared" si="30"/>
        <v>2807.8194375000003</v>
      </c>
      <c r="BW12" s="41">
        <f t="shared" si="30"/>
        <v>2807.8194375000003</v>
      </c>
      <c r="BX12" s="41">
        <f t="shared" si="30"/>
        <v>2807.8194375000003</v>
      </c>
      <c r="BY12" s="41">
        <f t="shared" si="30"/>
        <v>2807.8194375000003</v>
      </c>
      <c r="BZ12" s="41">
        <f t="shared" si="30"/>
        <v>2807.8194375000003</v>
      </c>
    </row>
    <row r="13" spans="1:78" ht="12.75" customHeight="1" x14ac:dyDescent="0.2">
      <c r="C13" s="116" t="s">
        <v>503</v>
      </c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1"/>
      <c r="BC13" s="41"/>
      <c r="BD13" s="41"/>
      <c r="BE13" s="41"/>
      <c r="BF13" s="41"/>
      <c r="BG13" s="41"/>
      <c r="BH13" s="41"/>
      <c r="BI13" s="41"/>
      <c r="BJ13" s="41"/>
      <c r="BK13" s="41"/>
      <c r="BL13" s="41"/>
      <c r="BM13" s="41"/>
      <c r="BN13" s="41"/>
      <c r="BO13" s="41"/>
      <c r="BP13" s="41"/>
      <c r="BQ13" s="41"/>
      <c r="BR13" s="41"/>
      <c r="BS13" s="41"/>
      <c r="BT13" s="41"/>
      <c r="BU13" s="41"/>
      <c r="BV13" s="41"/>
      <c r="BW13" s="41"/>
      <c r="BX13" s="41"/>
      <c r="BY13" s="41"/>
      <c r="BZ13" s="41"/>
    </row>
    <row r="14" spans="1:78" ht="12.75" customHeight="1" x14ac:dyDescent="0.2">
      <c r="C14" s="116" t="s">
        <v>504</v>
      </c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>
        <v>500</v>
      </c>
      <c r="W14" s="41">
        <v>500</v>
      </c>
      <c r="X14" s="41">
        <v>500</v>
      </c>
      <c r="Y14" s="41">
        <v>500</v>
      </c>
      <c r="Z14" s="41">
        <v>500</v>
      </c>
      <c r="AA14" s="41">
        <v>500</v>
      </c>
      <c r="AB14" s="41">
        <v>500</v>
      </c>
      <c r="AC14" s="41">
        <v>500</v>
      </c>
      <c r="AD14" s="41">
        <v>500</v>
      </c>
      <c r="AE14" s="41">
        <f t="shared" ref="AE14:AE17" si="31">$AD14*$AE$3</f>
        <v>525</v>
      </c>
      <c r="AF14" s="41">
        <f t="shared" ref="AF14:AP14" si="32">$AD14*$S$3</f>
        <v>525</v>
      </c>
      <c r="AG14" s="41">
        <f t="shared" si="32"/>
        <v>525</v>
      </c>
      <c r="AH14" s="41">
        <f t="shared" si="32"/>
        <v>525</v>
      </c>
      <c r="AI14" s="41">
        <f t="shared" si="32"/>
        <v>525</v>
      </c>
      <c r="AJ14" s="41">
        <f t="shared" si="32"/>
        <v>525</v>
      </c>
      <c r="AK14" s="41">
        <f t="shared" si="32"/>
        <v>525</v>
      </c>
      <c r="AL14" s="41">
        <f t="shared" si="32"/>
        <v>525</v>
      </c>
      <c r="AM14" s="41">
        <f t="shared" si="32"/>
        <v>525</v>
      </c>
      <c r="AN14" s="41">
        <f t="shared" si="32"/>
        <v>525</v>
      </c>
      <c r="AO14" s="41">
        <f t="shared" si="32"/>
        <v>525</v>
      </c>
      <c r="AP14" s="41">
        <f t="shared" si="32"/>
        <v>525</v>
      </c>
      <c r="AQ14" s="41">
        <f t="shared" ref="AQ14:AQ17" si="33">$AP14*$AQ$3</f>
        <v>551.25</v>
      </c>
      <c r="AR14" s="41">
        <f t="shared" ref="AR14:BB14" si="34">$AP14*$S$3</f>
        <v>551.25</v>
      </c>
      <c r="AS14" s="41">
        <f t="shared" si="34"/>
        <v>551.25</v>
      </c>
      <c r="AT14" s="41">
        <f t="shared" si="34"/>
        <v>551.25</v>
      </c>
      <c r="AU14" s="41">
        <f t="shared" si="34"/>
        <v>551.25</v>
      </c>
      <c r="AV14" s="41">
        <f t="shared" si="34"/>
        <v>551.25</v>
      </c>
      <c r="AW14" s="41">
        <f t="shared" si="34"/>
        <v>551.25</v>
      </c>
      <c r="AX14" s="41">
        <f t="shared" si="34"/>
        <v>551.25</v>
      </c>
      <c r="AY14" s="41">
        <f t="shared" si="34"/>
        <v>551.25</v>
      </c>
      <c r="AZ14" s="41">
        <f t="shared" si="34"/>
        <v>551.25</v>
      </c>
      <c r="BA14" s="41">
        <f t="shared" si="34"/>
        <v>551.25</v>
      </c>
      <c r="BB14" s="41">
        <f t="shared" si="34"/>
        <v>551.25</v>
      </c>
      <c r="BC14" s="41">
        <f t="shared" ref="BC14:BZ14" si="35">$BB14*$BC$3</f>
        <v>578.8125</v>
      </c>
      <c r="BD14" s="41">
        <f t="shared" si="35"/>
        <v>578.8125</v>
      </c>
      <c r="BE14" s="41">
        <f t="shared" si="35"/>
        <v>578.8125</v>
      </c>
      <c r="BF14" s="41">
        <f t="shared" si="35"/>
        <v>578.8125</v>
      </c>
      <c r="BG14" s="41">
        <f t="shared" si="35"/>
        <v>578.8125</v>
      </c>
      <c r="BH14" s="41">
        <f t="shared" si="35"/>
        <v>578.8125</v>
      </c>
      <c r="BI14" s="41">
        <f t="shared" si="35"/>
        <v>578.8125</v>
      </c>
      <c r="BJ14" s="41">
        <f t="shared" si="35"/>
        <v>578.8125</v>
      </c>
      <c r="BK14" s="41">
        <f t="shared" si="35"/>
        <v>578.8125</v>
      </c>
      <c r="BL14" s="41">
        <f t="shared" si="35"/>
        <v>578.8125</v>
      </c>
      <c r="BM14" s="41">
        <f t="shared" si="35"/>
        <v>578.8125</v>
      </c>
      <c r="BN14" s="41">
        <f t="shared" si="35"/>
        <v>578.8125</v>
      </c>
      <c r="BO14" s="41">
        <f t="shared" si="35"/>
        <v>578.8125</v>
      </c>
      <c r="BP14" s="41">
        <f t="shared" si="35"/>
        <v>578.8125</v>
      </c>
      <c r="BQ14" s="41">
        <f t="shared" si="35"/>
        <v>578.8125</v>
      </c>
      <c r="BR14" s="41">
        <f t="shared" si="35"/>
        <v>578.8125</v>
      </c>
      <c r="BS14" s="41">
        <f t="shared" si="35"/>
        <v>578.8125</v>
      </c>
      <c r="BT14" s="41">
        <f t="shared" si="35"/>
        <v>578.8125</v>
      </c>
      <c r="BU14" s="41">
        <f t="shared" si="35"/>
        <v>578.8125</v>
      </c>
      <c r="BV14" s="41">
        <f t="shared" si="35"/>
        <v>578.8125</v>
      </c>
      <c r="BW14" s="41">
        <f t="shared" si="35"/>
        <v>578.8125</v>
      </c>
      <c r="BX14" s="41">
        <f t="shared" si="35"/>
        <v>578.8125</v>
      </c>
      <c r="BY14" s="41">
        <f t="shared" si="35"/>
        <v>578.8125</v>
      </c>
      <c r="BZ14" s="41">
        <f t="shared" si="35"/>
        <v>578.8125</v>
      </c>
    </row>
    <row r="15" spans="1:78" ht="12.75" customHeight="1" x14ac:dyDescent="0.2">
      <c r="C15" s="116" t="s">
        <v>505</v>
      </c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>
        <v>1000</v>
      </c>
      <c r="W15" s="41">
        <v>1000</v>
      </c>
      <c r="X15" s="41">
        <v>1000</v>
      </c>
      <c r="Y15" s="41">
        <v>1000</v>
      </c>
      <c r="Z15" s="41">
        <v>1000</v>
      </c>
      <c r="AA15" s="41">
        <v>1000</v>
      </c>
      <c r="AB15" s="41">
        <v>1000</v>
      </c>
      <c r="AC15" s="41">
        <v>1000</v>
      </c>
      <c r="AD15" s="41">
        <v>1000</v>
      </c>
      <c r="AE15" s="41">
        <f t="shared" si="31"/>
        <v>1050</v>
      </c>
      <c r="AF15" s="41">
        <f t="shared" ref="AF15:AP15" si="36">$AD15*$S$3</f>
        <v>1050</v>
      </c>
      <c r="AG15" s="41">
        <f t="shared" si="36"/>
        <v>1050</v>
      </c>
      <c r="AH15" s="41">
        <f t="shared" si="36"/>
        <v>1050</v>
      </c>
      <c r="AI15" s="41">
        <f t="shared" si="36"/>
        <v>1050</v>
      </c>
      <c r="AJ15" s="41">
        <f t="shared" si="36"/>
        <v>1050</v>
      </c>
      <c r="AK15" s="41">
        <f t="shared" si="36"/>
        <v>1050</v>
      </c>
      <c r="AL15" s="41">
        <f t="shared" si="36"/>
        <v>1050</v>
      </c>
      <c r="AM15" s="41">
        <f t="shared" si="36"/>
        <v>1050</v>
      </c>
      <c r="AN15" s="41">
        <f t="shared" si="36"/>
        <v>1050</v>
      </c>
      <c r="AO15" s="41">
        <f t="shared" si="36"/>
        <v>1050</v>
      </c>
      <c r="AP15" s="41">
        <f t="shared" si="36"/>
        <v>1050</v>
      </c>
      <c r="AQ15" s="41">
        <f t="shared" si="33"/>
        <v>1102.5</v>
      </c>
      <c r="AR15" s="41">
        <f t="shared" ref="AR15:BB15" si="37">$AP15*$S$3</f>
        <v>1102.5</v>
      </c>
      <c r="AS15" s="41">
        <f t="shared" si="37"/>
        <v>1102.5</v>
      </c>
      <c r="AT15" s="41">
        <f t="shared" si="37"/>
        <v>1102.5</v>
      </c>
      <c r="AU15" s="41">
        <f t="shared" si="37"/>
        <v>1102.5</v>
      </c>
      <c r="AV15" s="41">
        <f t="shared" si="37"/>
        <v>1102.5</v>
      </c>
      <c r="AW15" s="41">
        <f t="shared" si="37"/>
        <v>1102.5</v>
      </c>
      <c r="AX15" s="41">
        <f t="shared" si="37"/>
        <v>1102.5</v>
      </c>
      <c r="AY15" s="41">
        <f t="shared" si="37"/>
        <v>1102.5</v>
      </c>
      <c r="AZ15" s="41">
        <f t="shared" si="37"/>
        <v>1102.5</v>
      </c>
      <c r="BA15" s="41">
        <f t="shared" si="37"/>
        <v>1102.5</v>
      </c>
      <c r="BB15" s="41">
        <f t="shared" si="37"/>
        <v>1102.5</v>
      </c>
      <c r="BC15" s="41">
        <f t="shared" ref="BC15:BZ15" si="38">$BB15*$BC$3</f>
        <v>1157.625</v>
      </c>
      <c r="BD15" s="41">
        <f t="shared" si="38"/>
        <v>1157.625</v>
      </c>
      <c r="BE15" s="41">
        <f t="shared" si="38"/>
        <v>1157.625</v>
      </c>
      <c r="BF15" s="41">
        <f t="shared" si="38"/>
        <v>1157.625</v>
      </c>
      <c r="BG15" s="41">
        <f t="shared" si="38"/>
        <v>1157.625</v>
      </c>
      <c r="BH15" s="41">
        <f t="shared" si="38"/>
        <v>1157.625</v>
      </c>
      <c r="BI15" s="41">
        <f t="shared" si="38"/>
        <v>1157.625</v>
      </c>
      <c r="BJ15" s="41">
        <f t="shared" si="38"/>
        <v>1157.625</v>
      </c>
      <c r="BK15" s="41">
        <f t="shared" si="38"/>
        <v>1157.625</v>
      </c>
      <c r="BL15" s="41">
        <f t="shared" si="38"/>
        <v>1157.625</v>
      </c>
      <c r="BM15" s="41">
        <f t="shared" si="38"/>
        <v>1157.625</v>
      </c>
      <c r="BN15" s="41">
        <f t="shared" si="38"/>
        <v>1157.625</v>
      </c>
      <c r="BO15" s="41">
        <f t="shared" si="38"/>
        <v>1157.625</v>
      </c>
      <c r="BP15" s="41">
        <f t="shared" si="38"/>
        <v>1157.625</v>
      </c>
      <c r="BQ15" s="41">
        <f t="shared" si="38"/>
        <v>1157.625</v>
      </c>
      <c r="BR15" s="41">
        <f t="shared" si="38"/>
        <v>1157.625</v>
      </c>
      <c r="BS15" s="41">
        <f t="shared" si="38"/>
        <v>1157.625</v>
      </c>
      <c r="BT15" s="41">
        <f t="shared" si="38"/>
        <v>1157.625</v>
      </c>
      <c r="BU15" s="41">
        <f t="shared" si="38"/>
        <v>1157.625</v>
      </c>
      <c r="BV15" s="41">
        <f t="shared" si="38"/>
        <v>1157.625</v>
      </c>
      <c r="BW15" s="41">
        <f t="shared" si="38"/>
        <v>1157.625</v>
      </c>
      <c r="BX15" s="41">
        <f t="shared" si="38"/>
        <v>1157.625</v>
      </c>
      <c r="BY15" s="41">
        <f t="shared" si="38"/>
        <v>1157.625</v>
      </c>
      <c r="BZ15" s="41">
        <f t="shared" si="38"/>
        <v>1157.625</v>
      </c>
    </row>
    <row r="16" spans="1:78" ht="12.75" customHeight="1" x14ac:dyDescent="0.2">
      <c r="C16" s="116" t="s">
        <v>506</v>
      </c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>
        <f t="shared" si="33"/>
        <v>0</v>
      </c>
      <c r="AR16" s="41">
        <f t="shared" ref="AR16:BB16" si="39">$AP16*$S$3</f>
        <v>0</v>
      </c>
      <c r="AS16" s="41">
        <f t="shared" si="39"/>
        <v>0</v>
      </c>
      <c r="AT16" s="41">
        <f t="shared" si="39"/>
        <v>0</v>
      </c>
      <c r="AU16" s="41">
        <f t="shared" si="39"/>
        <v>0</v>
      </c>
      <c r="AV16" s="41">
        <f t="shared" si="39"/>
        <v>0</v>
      </c>
      <c r="AW16" s="41">
        <f t="shared" si="39"/>
        <v>0</v>
      </c>
      <c r="AX16" s="41">
        <f t="shared" si="39"/>
        <v>0</v>
      </c>
      <c r="AY16" s="41">
        <f t="shared" si="39"/>
        <v>0</v>
      </c>
      <c r="AZ16" s="41">
        <f t="shared" si="39"/>
        <v>0</v>
      </c>
      <c r="BA16" s="41">
        <f t="shared" si="39"/>
        <v>0</v>
      </c>
      <c r="BB16" s="41">
        <f t="shared" si="39"/>
        <v>0</v>
      </c>
      <c r="BC16" s="41">
        <f t="shared" ref="BC16:BZ16" si="40">$BB16*$BC$3</f>
        <v>0</v>
      </c>
      <c r="BD16" s="41">
        <f t="shared" si="40"/>
        <v>0</v>
      </c>
      <c r="BE16" s="41">
        <f t="shared" si="40"/>
        <v>0</v>
      </c>
      <c r="BF16" s="41">
        <f t="shared" si="40"/>
        <v>0</v>
      </c>
      <c r="BG16" s="41">
        <f t="shared" si="40"/>
        <v>0</v>
      </c>
      <c r="BH16" s="41">
        <f t="shared" si="40"/>
        <v>0</v>
      </c>
      <c r="BI16" s="41">
        <f t="shared" si="40"/>
        <v>0</v>
      </c>
      <c r="BJ16" s="41">
        <f t="shared" si="40"/>
        <v>0</v>
      </c>
      <c r="BK16" s="41">
        <f t="shared" si="40"/>
        <v>0</v>
      </c>
      <c r="BL16" s="41">
        <f t="shared" si="40"/>
        <v>0</v>
      </c>
      <c r="BM16" s="41">
        <f t="shared" si="40"/>
        <v>0</v>
      </c>
      <c r="BN16" s="41">
        <f t="shared" si="40"/>
        <v>0</v>
      </c>
      <c r="BO16" s="41">
        <f t="shared" si="40"/>
        <v>0</v>
      </c>
      <c r="BP16" s="41">
        <f t="shared" si="40"/>
        <v>0</v>
      </c>
      <c r="BQ16" s="41">
        <f t="shared" si="40"/>
        <v>0</v>
      </c>
      <c r="BR16" s="41">
        <f t="shared" si="40"/>
        <v>0</v>
      </c>
      <c r="BS16" s="41">
        <f t="shared" si="40"/>
        <v>0</v>
      </c>
      <c r="BT16" s="41">
        <f t="shared" si="40"/>
        <v>0</v>
      </c>
      <c r="BU16" s="41">
        <f t="shared" si="40"/>
        <v>0</v>
      </c>
      <c r="BV16" s="41">
        <f t="shared" si="40"/>
        <v>0</v>
      </c>
      <c r="BW16" s="41">
        <f t="shared" si="40"/>
        <v>0</v>
      </c>
      <c r="BX16" s="41">
        <f t="shared" si="40"/>
        <v>0</v>
      </c>
      <c r="BY16" s="41">
        <f t="shared" si="40"/>
        <v>0</v>
      </c>
      <c r="BZ16" s="41">
        <f t="shared" si="40"/>
        <v>0</v>
      </c>
    </row>
    <row r="17" spans="1:78" ht="12.75" customHeight="1" x14ac:dyDescent="0.2">
      <c r="C17" s="116" t="s">
        <v>507</v>
      </c>
      <c r="D17" s="318">
        <f>(89331-4267)*1.32</f>
        <v>112284.48000000001</v>
      </c>
      <c r="E17" s="318">
        <f>4267*1.32</f>
        <v>5632.4400000000005</v>
      </c>
      <c r="F17" s="334">
        <f>5280*1.32</f>
        <v>6969.6</v>
      </c>
      <c r="G17" s="41">
        <v>12000</v>
      </c>
      <c r="H17" s="41">
        <v>12000</v>
      </c>
      <c r="I17" s="41">
        <v>12000</v>
      </c>
      <c r="J17" s="41">
        <v>12000</v>
      </c>
      <c r="K17" s="41">
        <v>12000</v>
      </c>
      <c r="L17" s="41">
        <v>12000</v>
      </c>
      <c r="M17" s="41">
        <v>12000</v>
      </c>
      <c r="N17" s="41">
        <v>12000</v>
      </c>
      <c r="O17" s="41">
        <v>12000</v>
      </c>
      <c r="P17" s="41">
        <v>12000</v>
      </c>
      <c r="Q17" s="41">
        <v>12000</v>
      </c>
      <c r="R17" s="41">
        <v>12000</v>
      </c>
      <c r="S17" s="41">
        <f t="shared" ref="S17:AD17" si="41">$R17*$S$3</f>
        <v>12600</v>
      </c>
      <c r="T17" s="41">
        <f t="shared" si="41"/>
        <v>12600</v>
      </c>
      <c r="U17" s="41">
        <f t="shared" si="41"/>
        <v>12600</v>
      </c>
      <c r="V17" s="41">
        <f t="shared" si="41"/>
        <v>12600</v>
      </c>
      <c r="W17" s="41">
        <f t="shared" si="41"/>
        <v>12600</v>
      </c>
      <c r="X17" s="41">
        <f t="shared" si="41"/>
        <v>12600</v>
      </c>
      <c r="Y17" s="41">
        <f t="shared" si="41"/>
        <v>12600</v>
      </c>
      <c r="Z17" s="41">
        <f t="shared" si="41"/>
        <v>12600</v>
      </c>
      <c r="AA17" s="41">
        <f t="shared" si="41"/>
        <v>12600</v>
      </c>
      <c r="AB17" s="41">
        <f t="shared" si="41"/>
        <v>12600</v>
      </c>
      <c r="AC17" s="41">
        <f t="shared" si="41"/>
        <v>12600</v>
      </c>
      <c r="AD17" s="41">
        <f t="shared" si="41"/>
        <v>12600</v>
      </c>
      <c r="AE17" s="41">
        <f t="shared" si="31"/>
        <v>13230</v>
      </c>
      <c r="AF17" s="41">
        <f t="shared" ref="AF17:AP17" si="42">$AD17*$S$3</f>
        <v>13230</v>
      </c>
      <c r="AG17" s="41">
        <f t="shared" si="42"/>
        <v>13230</v>
      </c>
      <c r="AH17" s="41">
        <f t="shared" si="42"/>
        <v>13230</v>
      </c>
      <c r="AI17" s="41">
        <f t="shared" si="42"/>
        <v>13230</v>
      </c>
      <c r="AJ17" s="41">
        <f t="shared" si="42"/>
        <v>13230</v>
      </c>
      <c r="AK17" s="41">
        <f t="shared" si="42"/>
        <v>13230</v>
      </c>
      <c r="AL17" s="41">
        <f t="shared" si="42"/>
        <v>13230</v>
      </c>
      <c r="AM17" s="41">
        <f t="shared" si="42"/>
        <v>13230</v>
      </c>
      <c r="AN17" s="41">
        <f t="shared" si="42"/>
        <v>13230</v>
      </c>
      <c r="AO17" s="41">
        <f t="shared" si="42"/>
        <v>13230</v>
      </c>
      <c r="AP17" s="41">
        <f t="shared" si="42"/>
        <v>13230</v>
      </c>
      <c r="AQ17" s="41">
        <f t="shared" si="33"/>
        <v>13891.5</v>
      </c>
      <c r="AR17" s="41">
        <f t="shared" ref="AR17:BB17" si="43">$AP17*$S$3</f>
        <v>13891.5</v>
      </c>
      <c r="AS17" s="41">
        <f t="shared" si="43"/>
        <v>13891.5</v>
      </c>
      <c r="AT17" s="41">
        <f t="shared" si="43"/>
        <v>13891.5</v>
      </c>
      <c r="AU17" s="41">
        <f t="shared" si="43"/>
        <v>13891.5</v>
      </c>
      <c r="AV17" s="41">
        <f t="shared" si="43"/>
        <v>13891.5</v>
      </c>
      <c r="AW17" s="41">
        <f t="shared" si="43"/>
        <v>13891.5</v>
      </c>
      <c r="AX17" s="41">
        <f t="shared" si="43"/>
        <v>13891.5</v>
      </c>
      <c r="AY17" s="41">
        <f t="shared" si="43"/>
        <v>13891.5</v>
      </c>
      <c r="AZ17" s="41">
        <f t="shared" si="43"/>
        <v>13891.5</v>
      </c>
      <c r="BA17" s="41">
        <f t="shared" si="43"/>
        <v>13891.5</v>
      </c>
      <c r="BB17" s="41">
        <f t="shared" si="43"/>
        <v>13891.5</v>
      </c>
      <c r="BC17" s="41">
        <f t="shared" ref="BC17:BZ17" si="44">$BB17*$BC$3</f>
        <v>14586.075000000001</v>
      </c>
      <c r="BD17" s="41">
        <f t="shared" si="44"/>
        <v>14586.075000000001</v>
      </c>
      <c r="BE17" s="41">
        <f t="shared" si="44"/>
        <v>14586.075000000001</v>
      </c>
      <c r="BF17" s="41">
        <f t="shared" si="44"/>
        <v>14586.075000000001</v>
      </c>
      <c r="BG17" s="41">
        <f t="shared" si="44"/>
        <v>14586.075000000001</v>
      </c>
      <c r="BH17" s="41">
        <f t="shared" si="44"/>
        <v>14586.075000000001</v>
      </c>
      <c r="BI17" s="41">
        <f t="shared" si="44"/>
        <v>14586.075000000001</v>
      </c>
      <c r="BJ17" s="41">
        <f t="shared" si="44"/>
        <v>14586.075000000001</v>
      </c>
      <c r="BK17" s="41">
        <f t="shared" si="44"/>
        <v>14586.075000000001</v>
      </c>
      <c r="BL17" s="41">
        <f t="shared" si="44"/>
        <v>14586.075000000001</v>
      </c>
      <c r="BM17" s="41">
        <f t="shared" si="44"/>
        <v>14586.075000000001</v>
      </c>
      <c r="BN17" s="41">
        <f t="shared" si="44"/>
        <v>14586.075000000001</v>
      </c>
      <c r="BO17" s="41">
        <f t="shared" si="44"/>
        <v>14586.075000000001</v>
      </c>
      <c r="BP17" s="41">
        <f t="shared" si="44"/>
        <v>14586.075000000001</v>
      </c>
      <c r="BQ17" s="41">
        <f t="shared" si="44"/>
        <v>14586.075000000001</v>
      </c>
      <c r="BR17" s="41">
        <f t="shared" si="44"/>
        <v>14586.075000000001</v>
      </c>
      <c r="BS17" s="41">
        <f t="shared" si="44"/>
        <v>14586.075000000001</v>
      </c>
      <c r="BT17" s="41">
        <f t="shared" si="44"/>
        <v>14586.075000000001</v>
      </c>
      <c r="BU17" s="41">
        <f t="shared" si="44"/>
        <v>14586.075000000001</v>
      </c>
      <c r="BV17" s="41">
        <f t="shared" si="44"/>
        <v>14586.075000000001</v>
      </c>
      <c r="BW17" s="41">
        <f t="shared" si="44"/>
        <v>14586.075000000001</v>
      </c>
      <c r="BX17" s="41">
        <f t="shared" si="44"/>
        <v>14586.075000000001</v>
      </c>
      <c r="BY17" s="41">
        <f t="shared" si="44"/>
        <v>14586.075000000001</v>
      </c>
      <c r="BZ17" s="41">
        <f t="shared" si="44"/>
        <v>14586.075000000001</v>
      </c>
    </row>
    <row r="18" spans="1:78" ht="12.75" customHeight="1" thickBot="1" x14ac:dyDescent="0.25">
      <c r="C18" s="227" t="s">
        <v>508</v>
      </c>
      <c r="D18" s="228">
        <f t="shared" ref="D18:BN18" si="45">SUM(D6:D17)</f>
        <v>776274.94836666668</v>
      </c>
      <c r="E18" s="228">
        <f t="shared" si="45"/>
        <v>67100.44683666667</v>
      </c>
      <c r="F18" s="228">
        <f t="shared" si="45"/>
        <v>76601.778436666675</v>
      </c>
      <c r="G18" s="228">
        <f t="shared" si="45"/>
        <v>61428.44683666667</v>
      </c>
      <c r="H18" s="228">
        <f t="shared" si="45"/>
        <v>61428.44683666667</v>
      </c>
      <c r="I18" s="228">
        <f t="shared" si="45"/>
        <v>64656.44683666667</v>
      </c>
      <c r="J18" s="228">
        <f t="shared" si="45"/>
        <v>102348.44683666667</v>
      </c>
      <c r="K18" s="228">
        <f t="shared" si="45"/>
        <v>50128.44683666667</v>
      </c>
      <c r="L18" s="228">
        <f t="shared" si="45"/>
        <v>101068.44683666667</v>
      </c>
      <c r="M18" s="131">
        <f t="shared" si="45"/>
        <v>68436.44683666667</v>
      </c>
      <c r="N18" s="131">
        <f t="shared" si="45"/>
        <v>71616.44683666667</v>
      </c>
      <c r="O18" s="131">
        <f t="shared" si="45"/>
        <v>74727.44683666667</v>
      </c>
      <c r="P18" s="131">
        <f t="shared" si="45"/>
        <v>87068.44683666667</v>
      </c>
      <c r="Q18" s="131">
        <f t="shared" si="45"/>
        <v>96338.44683666667</v>
      </c>
      <c r="R18" s="131">
        <f t="shared" si="45"/>
        <v>92138.44683666667</v>
      </c>
      <c r="S18" s="131">
        <f t="shared" si="45"/>
        <v>126163.94683666667</v>
      </c>
      <c r="T18" s="131">
        <f t="shared" si="45"/>
        <v>110773.94683666667</v>
      </c>
      <c r="U18" s="131">
        <f t="shared" si="45"/>
        <v>122246.44683666667</v>
      </c>
      <c r="V18" s="131">
        <f t="shared" si="45"/>
        <v>200807.3691785</v>
      </c>
      <c r="W18" s="131">
        <f t="shared" si="45"/>
        <v>178539.8691785</v>
      </c>
      <c r="X18" s="131">
        <f t="shared" si="45"/>
        <v>216027.3691785</v>
      </c>
      <c r="Y18" s="131">
        <f t="shared" si="45"/>
        <v>229437.3691785</v>
      </c>
      <c r="Z18" s="131">
        <f t="shared" si="45"/>
        <v>245347.3691785</v>
      </c>
      <c r="AA18" s="131">
        <f t="shared" si="45"/>
        <v>233212.3691785</v>
      </c>
      <c r="AB18" s="131">
        <f t="shared" si="45"/>
        <v>262684.45251183334</v>
      </c>
      <c r="AC18" s="131">
        <f t="shared" si="45"/>
        <v>265961.95251183334</v>
      </c>
      <c r="AD18" s="131">
        <f t="shared" si="45"/>
        <v>290871.95251183334</v>
      </c>
      <c r="AE18" s="131">
        <f t="shared" si="45"/>
        <v>294668.22751183336</v>
      </c>
      <c r="AF18" s="131">
        <f t="shared" si="45"/>
        <v>300645.72751183336</v>
      </c>
      <c r="AG18" s="131">
        <f t="shared" si="45"/>
        <v>339400.72751183336</v>
      </c>
      <c r="AH18" s="131">
        <f t="shared" si="45"/>
        <v>322558.69597075833</v>
      </c>
      <c r="AI18" s="131">
        <f t="shared" si="45"/>
        <v>346967.20242689585</v>
      </c>
      <c r="AJ18" s="131">
        <f t="shared" si="45"/>
        <v>345233.69597075833</v>
      </c>
      <c r="AK18" s="131">
        <f t="shared" si="45"/>
        <v>358222.20242689585</v>
      </c>
      <c r="AL18" s="131">
        <f t="shared" si="45"/>
        <v>358222.20242689585</v>
      </c>
      <c r="AM18" s="131">
        <f t="shared" si="45"/>
        <v>358222.20242689585</v>
      </c>
      <c r="AN18" s="131">
        <f t="shared" si="45"/>
        <v>358222.20242689585</v>
      </c>
      <c r="AO18" s="131">
        <f t="shared" si="45"/>
        <v>358222.20242689585</v>
      </c>
      <c r="AP18" s="131">
        <f t="shared" si="45"/>
        <v>358222.20242689585</v>
      </c>
      <c r="AQ18" s="131">
        <f t="shared" si="45"/>
        <v>360402.29117689584</v>
      </c>
      <c r="AR18" s="131">
        <f t="shared" si="45"/>
        <v>360402.29117689584</v>
      </c>
      <c r="AS18" s="131">
        <f t="shared" si="45"/>
        <v>363902.29117689584</v>
      </c>
      <c r="AT18" s="131">
        <f t="shared" si="45"/>
        <v>367873.83338157402</v>
      </c>
      <c r="AU18" s="131">
        <f t="shared" si="45"/>
        <v>367873.83338157402</v>
      </c>
      <c r="AV18" s="131">
        <f t="shared" si="45"/>
        <v>367873.83338157402</v>
      </c>
      <c r="AW18" s="131">
        <f t="shared" si="45"/>
        <v>371373.83338157402</v>
      </c>
      <c r="AX18" s="131">
        <f t="shared" si="45"/>
        <v>371373.83338157402</v>
      </c>
      <c r="AY18" s="131">
        <f t="shared" si="45"/>
        <v>371373.83338157402</v>
      </c>
      <c r="AZ18" s="131">
        <f t="shared" si="45"/>
        <v>371373.83338157402</v>
      </c>
      <c r="BA18" s="131">
        <f t="shared" si="45"/>
        <v>371373.83338157402</v>
      </c>
      <c r="BB18" s="131">
        <f t="shared" si="45"/>
        <v>371373.83338157402</v>
      </c>
      <c r="BC18" s="131">
        <f t="shared" si="45"/>
        <v>373662.92656907398</v>
      </c>
      <c r="BD18" s="131">
        <f t="shared" si="45"/>
        <v>373662.92656907398</v>
      </c>
      <c r="BE18" s="131">
        <f t="shared" si="45"/>
        <v>373662.92656907398</v>
      </c>
      <c r="BF18" s="131">
        <f t="shared" si="45"/>
        <v>377833.04588398599</v>
      </c>
      <c r="BG18" s="131">
        <f t="shared" si="45"/>
        <v>377833.04588398599</v>
      </c>
      <c r="BH18" s="131">
        <f t="shared" si="45"/>
        <v>377833.04588398599</v>
      </c>
      <c r="BI18" s="131">
        <f t="shared" si="45"/>
        <v>377833.04588398599</v>
      </c>
      <c r="BJ18" s="131">
        <f t="shared" si="45"/>
        <v>377833.04588398599</v>
      </c>
      <c r="BK18" s="131">
        <f t="shared" si="45"/>
        <v>377833.04588398599</v>
      </c>
      <c r="BL18" s="131">
        <f t="shared" si="45"/>
        <v>377833.04588398599</v>
      </c>
      <c r="BM18" s="131">
        <f t="shared" si="45"/>
        <v>377833.04588398599</v>
      </c>
      <c r="BN18" s="131">
        <f t="shared" si="45"/>
        <v>377833.04588398599</v>
      </c>
      <c r="BO18" s="131">
        <f t="shared" ref="BO18:BZ18" si="46">SUM(BO6:BO17)</f>
        <v>377833.04588398599</v>
      </c>
      <c r="BP18" s="131">
        <f t="shared" si="46"/>
        <v>377833.04588398599</v>
      </c>
      <c r="BQ18" s="131">
        <f t="shared" si="46"/>
        <v>377833.04588398599</v>
      </c>
      <c r="BR18" s="131">
        <f t="shared" si="46"/>
        <v>377833.04588398599</v>
      </c>
      <c r="BS18" s="131">
        <f t="shared" si="46"/>
        <v>377833.04588398599</v>
      </c>
      <c r="BT18" s="131">
        <f t="shared" si="46"/>
        <v>377833.04588398599</v>
      </c>
      <c r="BU18" s="131">
        <f t="shared" si="46"/>
        <v>377833.04588398599</v>
      </c>
      <c r="BV18" s="131">
        <f t="shared" si="46"/>
        <v>377833.04588398599</v>
      </c>
      <c r="BW18" s="131">
        <f t="shared" si="46"/>
        <v>377833.04588398599</v>
      </c>
      <c r="BX18" s="131">
        <f t="shared" si="46"/>
        <v>377833.04588398599</v>
      </c>
      <c r="BY18" s="131">
        <f t="shared" si="46"/>
        <v>377833.04588398599</v>
      </c>
      <c r="BZ18" s="131">
        <f t="shared" si="46"/>
        <v>377833.04588398599</v>
      </c>
    </row>
    <row r="19" spans="1:78" ht="12.75" customHeight="1" thickTop="1" x14ac:dyDescent="0.2">
      <c r="A19" s="229"/>
      <c r="B19" s="229"/>
      <c r="C19" s="229" t="s">
        <v>509</v>
      </c>
      <c r="D19" s="229"/>
      <c r="E19" s="229"/>
      <c r="F19" s="230"/>
      <c r="G19" s="229"/>
      <c r="H19" s="229"/>
      <c r="I19" s="230"/>
      <c r="J19" s="229"/>
      <c r="K19" s="229"/>
      <c r="L19" s="230"/>
      <c r="M19" s="230"/>
      <c r="N19" s="230"/>
      <c r="O19" s="230"/>
      <c r="P19" s="230"/>
      <c r="Q19" s="230"/>
      <c r="R19" s="230"/>
      <c r="S19" s="230"/>
      <c r="T19" s="230"/>
      <c r="U19" s="230"/>
      <c r="V19" s="230"/>
      <c r="W19" s="230"/>
      <c r="X19" s="230"/>
      <c r="Y19" s="230"/>
      <c r="Z19" s="230"/>
      <c r="AA19" s="230"/>
      <c r="AB19" s="230"/>
      <c r="AC19" s="230"/>
      <c r="AD19" s="230"/>
      <c r="AE19" s="230"/>
      <c r="AF19" s="230"/>
      <c r="AG19" s="230"/>
      <c r="AH19" s="230"/>
      <c r="AI19" s="230"/>
      <c r="AJ19" s="230"/>
      <c r="AK19" s="230"/>
      <c r="AL19" s="230"/>
      <c r="AM19" s="230"/>
      <c r="AN19" s="230"/>
      <c r="AO19" s="230"/>
      <c r="AP19" s="230"/>
      <c r="AQ19" s="230"/>
      <c r="AR19" s="230"/>
      <c r="AS19" s="230"/>
      <c r="AT19" s="230"/>
      <c r="AU19" s="230"/>
      <c r="AV19" s="230"/>
      <c r="AW19" s="230"/>
      <c r="AX19" s="230"/>
      <c r="AY19" s="230"/>
      <c r="AZ19" s="230"/>
      <c r="BA19" s="230"/>
      <c r="BB19" s="230"/>
      <c r="BC19" s="230"/>
      <c r="BD19" s="230"/>
      <c r="BE19" s="230"/>
      <c r="BF19" s="230"/>
      <c r="BG19" s="230"/>
      <c r="BH19" s="230"/>
      <c r="BI19" s="230"/>
      <c r="BJ19" s="230"/>
      <c r="BK19" s="230"/>
      <c r="BL19" s="230"/>
      <c r="BM19" s="230"/>
      <c r="BN19" s="230"/>
      <c r="BO19" s="230"/>
      <c r="BP19" s="230"/>
      <c r="BQ19" s="230"/>
      <c r="BR19" s="230"/>
      <c r="BS19" s="230"/>
      <c r="BT19" s="230"/>
      <c r="BU19" s="230"/>
      <c r="BV19" s="230"/>
      <c r="BW19" s="230"/>
      <c r="BX19" s="230"/>
      <c r="BY19" s="230"/>
      <c r="BZ19" s="230"/>
    </row>
    <row r="20" spans="1:78" ht="12.75" customHeight="1" x14ac:dyDescent="0.15"/>
    <row r="21" spans="1:78" ht="12.75" customHeight="1" x14ac:dyDescent="0.15"/>
    <row r="22" spans="1:78" ht="12.75" customHeight="1" x14ac:dyDescent="0.2">
      <c r="C22" s="222"/>
      <c r="D22" s="223">
        <v>45931</v>
      </c>
      <c r="E22" s="224">
        <f t="shared" ref="E22:BC22" si="47">D22+31</f>
        <v>45962</v>
      </c>
      <c r="F22" s="224">
        <f t="shared" si="47"/>
        <v>45993</v>
      </c>
      <c r="G22" s="224">
        <f t="shared" si="47"/>
        <v>46024</v>
      </c>
      <c r="H22" s="224">
        <f t="shared" si="47"/>
        <v>46055</v>
      </c>
      <c r="I22" s="224">
        <f t="shared" si="47"/>
        <v>46086</v>
      </c>
      <c r="J22" s="224">
        <f t="shared" si="47"/>
        <v>46117</v>
      </c>
      <c r="K22" s="224">
        <f t="shared" si="47"/>
        <v>46148</v>
      </c>
      <c r="L22" s="224">
        <f t="shared" si="47"/>
        <v>46179</v>
      </c>
      <c r="M22" s="224">
        <f t="shared" si="47"/>
        <v>46210</v>
      </c>
      <c r="N22" s="224">
        <f t="shared" si="47"/>
        <v>46241</v>
      </c>
      <c r="O22" s="224">
        <f t="shared" si="47"/>
        <v>46272</v>
      </c>
      <c r="P22" s="224">
        <f t="shared" si="47"/>
        <v>46303</v>
      </c>
      <c r="Q22" s="224">
        <f t="shared" si="47"/>
        <v>46334</v>
      </c>
      <c r="R22" s="224">
        <f t="shared" si="47"/>
        <v>46365</v>
      </c>
      <c r="S22" s="224">
        <f t="shared" si="47"/>
        <v>46396</v>
      </c>
      <c r="T22" s="224">
        <f t="shared" si="47"/>
        <v>46427</v>
      </c>
      <c r="U22" s="224">
        <f t="shared" si="47"/>
        <v>46458</v>
      </c>
      <c r="V22" s="224">
        <f t="shared" si="47"/>
        <v>46489</v>
      </c>
      <c r="W22" s="224">
        <f t="shared" si="47"/>
        <v>46520</v>
      </c>
      <c r="X22" s="224">
        <f t="shared" si="47"/>
        <v>46551</v>
      </c>
      <c r="Y22" s="224">
        <f t="shared" si="47"/>
        <v>46582</v>
      </c>
      <c r="Z22" s="224">
        <f t="shared" si="47"/>
        <v>46613</v>
      </c>
      <c r="AA22" s="224">
        <f t="shared" si="47"/>
        <v>46644</v>
      </c>
      <c r="AB22" s="224">
        <f t="shared" si="47"/>
        <v>46675</v>
      </c>
      <c r="AC22" s="224">
        <f t="shared" si="47"/>
        <v>46706</v>
      </c>
      <c r="AD22" s="224">
        <f t="shared" si="47"/>
        <v>46737</v>
      </c>
      <c r="AE22" s="224">
        <f t="shared" si="47"/>
        <v>46768</v>
      </c>
      <c r="AF22" s="224">
        <f t="shared" si="47"/>
        <v>46799</v>
      </c>
      <c r="AG22" s="224">
        <f t="shared" si="47"/>
        <v>46830</v>
      </c>
      <c r="AH22" s="224">
        <f t="shared" si="47"/>
        <v>46861</v>
      </c>
      <c r="AI22" s="224">
        <f t="shared" si="47"/>
        <v>46892</v>
      </c>
      <c r="AJ22" s="224">
        <f t="shared" si="47"/>
        <v>46923</v>
      </c>
      <c r="AK22" s="224">
        <f t="shared" si="47"/>
        <v>46954</v>
      </c>
      <c r="AL22" s="224">
        <f t="shared" si="47"/>
        <v>46985</v>
      </c>
      <c r="AM22" s="224">
        <f t="shared" si="47"/>
        <v>47016</v>
      </c>
      <c r="AN22" s="224">
        <f t="shared" si="47"/>
        <v>47047</v>
      </c>
      <c r="AO22" s="224">
        <f t="shared" si="47"/>
        <v>47078</v>
      </c>
      <c r="AP22" s="224">
        <f t="shared" si="47"/>
        <v>47109</v>
      </c>
      <c r="AQ22" s="224">
        <f t="shared" si="47"/>
        <v>47140</v>
      </c>
      <c r="AR22" s="224">
        <f t="shared" si="47"/>
        <v>47171</v>
      </c>
      <c r="AS22" s="224">
        <f t="shared" si="47"/>
        <v>47202</v>
      </c>
      <c r="AT22" s="224">
        <f t="shared" si="47"/>
        <v>47233</v>
      </c>
      <c r="AU22" s="224">
        <f t="shared" si="47"/>
        <v>47264</v>
      </c>
      <c r="AV22" s="224">
        <f t="shared" si="47"/>
        <v>47295</v>
      </c>
      <c r="AW22" s="224">
        <f t="shared" si="47"/>
        <v>47326</v>
      </c>
      <c r="AX22" s="224">
        <f t="shared" si="47"/>
        <v>47357</v>
      </c>
      <c r="AY22" s="224">
        <f t="shared" si="47"/>
        <v>47388</v>
      </c>
      <c r="AZ22" s="224">
        <f t="shared" si="47"/>
        <v>47419</v>
      </c>
      <c r="BA22" s="224">
        <f t="shared" si="47"/>
        <v>47450</v>
      </c>
      <c r="BB22" s="224">
        <f t="shared" si="47"/>
        <v>47481</v>
      </c>
      <c r="BC22" s="224">
        <f t="shared" si="47"/>
        <v>47512</v>
      </c>
      <c r="BD22" s="224">
        <f>BC22+10</f>
        <v>47522</v>
      </c>
      <c r="BE22" s="224">
        <f t="shared" ref="BE22:BN22" si="48">BD22+31</f>
        <v>47553</v>
      </c>
      <c r="BF22" s="224">
        <f t="shared" si="48"/>
        <v>47584</v>
      </c>
      <c r="BG22" s="224">
        <f t="shared" si="48"/>
        <v>47615</v>
      </c>
      <c r="BH22" s="224">
        <f t="shared" si="48"/>
        <v>47646</v>
      </c>
      <c r="BI22" s="224">
        <f t="shared" si="48"/>
        <v>47677</v>
      </c>
      <c r="BJ22" s="224">
        <f t="shared" si="48"/>
        <v>47708</v>
      </c>
      <c r="BK22" s="224">
        <f t="shared" si="48"/>
        <v>47739</v>
      </c>
      <c r="BL22" s="224">
        <f t="shared" si="48"/>
        <v>47770</v>
      </c>
      <c r="BM22" s="224">
        <f t="shared" si="48"/>
        <v>47801</v>
      </c>
      <c r="BN22" s="224">
        <f t="shared" si="48"/>
        <v>47832</v>
      </c>
      <c r="BO22" s="224">
        <f t="shared" ref="BO22" si="49">BN22+31</f>
        <v>47863</v>
      </c>
      <c r="BP22" s="224">
        <f t="shared" ref="BP22" si="50">BO22+31</f>
        <v>47894</v>
      </c>
      <c r="BQ22" s="224">
        <f t="shared" ref="BQ22" si="51">BP22+31</f>
        <v>47925</v>
      </c>
      <c r="BR22" s="224">
        <f t="shared" ref="BR22" si="52">BQ22+31</f>
        <v>47956</v>
      </c>
      <c r="BS22" s="224">
        <f t="shared" ref="BS22" si="53">BR22+31</f>
        <v>47987</v>
      </c>
      <c r="BT22" s="224">
        <f t="shared" ref="BT22" si="54">BS22+31</f>
        <v>48018</v>
      </c>
      <c r="BU22" s="224">
        <f t="shared" ref="BU22" si="55">BT22+31</f>
        <v>48049</v>
      </c>
      <c r="BV22" s="224">
        <f t="shared" ref="BV22" si="56">BU22+31</f>
        <v>48080</v>
      </c>
      <c r="BW22" s="224">
        <f t="shared" ref="BW22" si="57">BV22+31</f>
        <v>48111</v>
      </c>
      <c r="BX22" s="224">
        <f t="shared" ref="BX22" si="58">BW22+31</f>
        <v>48142</v>
      </c>
      <c r="BY22" s="224">
        <f t="shared" ref="BY22" si="59">BX22+31</f>
        <v>48173</v>
      </c>
      <c r="BZ22" s="224">
        <f t="shared" ref="BZ22" si="60">BY22+31</f>
        <v>48204</v>
      </c>
    </row>
    <row r="23" spans="1:78" ht="12.75" customHeight="1" x14ac:dyDescent="0.2">
      <c r="C23" s="222" t="s">
        <v>510</v>
      </c>
      <c r="D23" s="178">
        <f t="shared" ref="D23:BN23" si="61">D18</f>
        <v>776274.94836666668</v>
      </c>
      <c r="E23" s="178">
        <f t="shared" si="61"/>
        <v>67100.44683666667</v>
      </c>
      <c r="F23" s="178">
        <f t="shared" si="61"/>
        <v>76601.778436666675</v>
      </c>
      <c r="G23" s="178">
        <f t="shared" si="61"/>
        <v>61428.44683666667</v>
      </c>
      <c r="H23" s="178">
        <f t="shared" si="61"/>
        <v>61428.44683666667</v>
      </c>
      <c r="I23" s="178">
        <f t="shared" si="61"/>
        <v>64656.44683666667</v>
      </c>
      <c r="J23" s="178">
        <f t="shared" si="61"/>
        <v>102348.44683666667</v>
      </c>
      <c r="K23" s="178">
        <f t="shared" si="61"/>
        <v>50128.44683666667</v>
      </c>
      <c r="L23" s="178">
        <f t="shared" si="61"/>
        <v>101068.44683666667</v>
      </c>
      <c r="M23" s="178">
        <f t="shared" si="61"/>
        <v>68436.44683666667</v>
      </c>
      <c r="N23" s="178">
        <f t="shared" si="61"/>
        <v>71616.44683666667</v>
      </c>
      <c r="O23" s="178">
        <f t="shared" si="61"/>
        <v>74727.44683666667</v>
      </c>
      <c r="P23" s="178">
        <f t="shared" si="61"/>
        <v>87068.44683666667</v>
      </c>
      <c r="Q23" s="178">
        <f t="shared" si="61"/>
        <v>96338.44683666667</v>
      </c>
      <c r="R23" s="178">
        <f t="shared" si="61"/>
        <v>92138.44683666667</v>
      </c>
      <c r="S23" s="178">
        <f t="shared" si="61"/>
        <v>126163.94683666667</v>
      </c>
      <c r="T23" s="178">
        <f t="shared" si="61"/>
        <v>110773.94683666667</v>
      </c>
      <c r="U23" s="178">
        <f t="shared" si="61"/>
        <v>122246.44683666667</v>
      </c>
      <c r="V23" s="178">
        <f t="shared" si="61"/>
        <v>200807.3691785</v>
      </c>
      <c r="W23" s="178">
        <f t="shared" si="61"/>
        <v>178539.8691785</v>
      </c>
      <c r="X23" s="178">
        <f t="shared" si="61"/>
        <v>216027.3691785</v>
      </c>
      <c r="Y23" s="178">
        <f t="shared" si="61"/>
        <v>229437.3691785</v>
      </c>
      <c r="Z23" s="178">
        <f t="shared" si="61"/>
        <v>245347.3691785</v>
      </c>
      <c r="AA23" s="178">
        <f t="shared" si="61"/>
        <v>233212.3691785</v>
      </c>
      <c r="AB23" s="178">
        <f t="shared" si="61"/>
        <v>262684.45251183334</v>
      </c>
      <c r="AC23" s="178">
        <f t="shared" si="61"/>
        <v>265961.95251183334</v>
      </c>
      <c r="AD23" s="178">
        <f t="shared" si="61"/>
        <v>290871.95251183334</v>
      </c>
      <c r="AE23" s="178">
        <f t="shared" si="61"/>
        <v>294668.22751183336</v>
      </c>
      <c r="AF23" s="178">
        <f t="shared" si="61"/>
        <v>300645.72751183336</v>
      </c>
      <c r="AG23" s="178">
        <f t="shared" si="61"/>
        <v>339400.72751183336</v>
      </c>
      <c r="AH23" s="178">
        <f t="shared" si="61"/>
        <v>322558.69597075833</v>
      </c>
      <c r="AI23" s="178">
        <f t="shared" si="61"/>
        <v>346967.20242689585</v>
      </c>
      <c r="AJ23" s="178">
        <f t="shared" si="61"/>
        <v>345233.69597075833</v>
      </c>
      <c r="AK23" s="178">
        <f t="shared" si="61"/>
        <v>358222.20242689585</v>
      </c>
      <c r="AL23" s="178">
        <f t="shared" si="61"/>
        <v>358222.20242689585</v>
      </c>
      <c r="AM23" s="178">
        <f t="shared" si="61"/>
        <v>358222.20242689585</v>
      </c>
      <c r="AN23" s="178">
        <f t="shared" si="61"/>
        <v>358222.20242689585</v>
      </c>
      <c r="AO23" s="178">
        <f t="shared" si="61"/>
        <v>358222.20242689585</v>
      </c>
      <c r="AP23" s="178">
        <f t="shared" si="61"/>
        <v>358222.20242689585</v>
      </c>
      <c r="AQ23" s="178">
        <f t="shared" si="61"/>
        <v>360402.29117689584</v>
      </c>
      <c r="AR23" s="178">
        <f t="shared" si="61"/>
        <v>360402.29117689584</v>
      </c>
      <c r="AS23" s="178">
        <f t="shared" si="61"/>
        <v>363902.29117689584</v>
      </c>
      <c r="AT23" s="178">
        <f t="shared" si="61"/>
        <v>367873.83338157402</v>
      </c>
      <c r="AU23" s="178">
        <f t="shared" si="61"/>
        <v>367873.83338157402</v>
      </c>
      <c r="AV23" s="178">
        <f t="shared" si="61"/>
        <v>367873.83338157402</v>
      </c>
      <c r="AW23" s="178">
        <f t="shared" si="61"/>
        <v>371373.83338157402</v>
      </c>
      <c r="AX23" s="178">
        <f t="shared" si="61"/>
        <v>371373.83338157402</v>
      </c>
      <c r="AY23" s="178">
        <f t="shared" si="61"/>
        <v>371373.83338157402</v>
      </c>
      <c r="AZ23" s="178">
        <f t="shared" si="61"/>
        <v>371373.83338157402</v>
      </c>
      <c r="BA23" s="178">
        <f t="shared" si="61"/>
        <v>371373.83338157402</v>
      </c>
      <c r="BB23" s="178">
        <f t="shared" si="61"/>
        <v>371373.83338157402</v>
      </c>
      <c r="BC23" s="178">
        <f t="shared" si="61"/>
        <v>373662.92656907398</v>
      </c>
      <c r="BD23" s="178">
        <f t="shared" si="61"/>
        <v>373662.92656907398</v>
      </c>
      <c r="BE23" s="178">
        <f t="shared" si="61"/>
        <v>373662.92656907398</v>
      </c>
      <c r="BF23" s="178">
        <f t="shared" si="61"/>
        <v>377833.04588398599</v>
      </c>
      <c r="BG23" s="178">
        <f t="shared" si="61"/>
        <v>377833.04588398599</v>
      </c>
      <c r="BH23" s="178">
        <f t="shared" si="61"/>
        <v>377833.04588398599</v>
      </c>
      <c r="BI23" s="178">
        <f t="shared" si="61"/>
        <v>377833.04588398599</v>
      </c>
      <c r="BJ23" s="178">
        <f t="shared" si="61"/>
        <v>377833.04588398599</v>
      </c>
      <c r="BK23" s="178">
        <f t="shared" si="61"/>
        <v>377833.04588398599</v>
      </c>
      <c r="BL23" s="178">
        <f t="shared" si="61"/>
        <v>377833.04588398599</v>
      </c>
      <c r="BM23" s="178">
        <f t="shared" si="61"/>
        <v>377833.04588398599</v>
      </c>
      <c r="BN23" s="178">
        <f t="shared" si="61"/>
        <v>377833.04588398599</v>
      </c>
      <c r="BO23" s="178">
        <f t="shared" ref="BO23:BZ23" si="62">BO18</f>
        <v>377833.04588398599</v>
      </c>
      <c r="BP23" s="178">
        <f t="shared" si="62"/>
        <v>377833.04588398599</v>
      </c>
      <c r="BQ23" s="178">
        <f t="shared" si="62"/>
        <v>377833.04588398599</v>
      </c>
      <c r="BR23" s="178">
        <f t="shared" si="62"/>
        <v>377833.04588398599</v>
      </c>
      <c r="BS23" s="178">
        <f t="shared" si="62"/>
        <v>377833.04588398599</v>
      </c>
      <c r="BT23" s="178">
        <f t="shared" si="62"/>
        <v>377833.04588398599</v>
      </c>
      <c r="BU23" s="178">
        <f t="shared" si="62"/>
        <v>377833.04588398599</v>
      </c>
      <c r="BV23" s="178">
        <f t="shared" si="62"/>
        <v>377833.04588398599</v>
      </c>
      <c r="BW23" s="178">
        <f t="shared" si="62"/>
        <v>377833.04588398599</v>
      </c>
      <c r="BX23" s="178">
        <f t="shared" si="62"/>
        <v>377833.04588398599</v>
      </c>
      <c r="BY23" s="178">
        <f t="shared" si="62"/>
        <v>377833.04588398599</v>
      </c>
      <c r="BZ23" s="178">
        <f t="shared" si="62"/>
        <v>377833.04588398599</v>
      </c>
    </row>
    <row r="24" spans="1:78" ht="12.75" customHeight="1" x14ac:dyDescent="0.2">
      <c r="C24" s="222" t="s">
        <v>511</v>
      </c>
      <c r="D24" s="178"/>
      <c r="E24" s="178"/>
      <c r="F24" s="178">
        <f>SUM(D23:F23)</f>
        <v>919977.17364000005</v>
      </c>
      <c r="G24" s="178"/>
      <c r="H24" s="178"/>
      <c r="I24" s="178">
        <f>SUM(G23:I23)</f>
        <v>187513.34051000001</v>
      </c>
      <c r="J24" s="178"/>
      <c r="K24" s="178"/>
      <c r="L24" s="178">
        <f>SUM(J23:L23)</f>
        <v>253545.34051000001</v>
      </c>
      <c r="M24" s="178"/>
      <c r="N24" s="178"/>
      <c r="O24" s="178">
        <f>SUM(M23:O23)</f>
        <v>214780.34051000001</v>
      </c>
      <c r="P24" s="178"/>
      <c r="Q24" s="178"/>
      <c r="R24" s="178">
        <f>SUM(P23:R23)</f>
        <v>275545.34051000001</v>
      </c>
      <c r="S24" s="178"/>
      <c r="T24" s="178"/>
      <c r="U24" s="178">
        <f>SUM(S23:U23)</f>
        <v>359184.34051000001</v>
      </c>
      <c r="V24" s="178"/>
      <c r="W24" s="178"/>
      <c r="X24" s="178">
        <f>SUM(V23:X23)</f>
        <v>595374.60753549996</v>
      </c>
      <c r="Y24" s="178"/>
      <c r="Z24" s="178"/>
      <c r="AA24" s="178">
        <f>SUM(Y23:AA23)</f>
        <v>707997.10753549996</v>
      </c>
      <c r="AB24" s="178"/>
      <c r="AC24" s="178"/>
      <c r="AD24" s="178">
        <f>SUM(AB23:AD23)</f>
        <v>819518.35753550008</v>
      </c>
      <c r="AE24" s="178"/>
      <c r="AF24" s="178"/>
      <c r="AG24" s="178">
        <f>SUM(AE23:AG23)</f>
        <v>934714.68253550003</v>
      </c>
      <c r="AH24" s="178"/>
      <c r="AI24" s="178"/>
      <c r="AJ24" s="178">
        <f>SUM(AH23:AJ23)</f>
        <v>1014759.5943684125</v>
      </c>
      <c r="AK24" s="178"/>
      <c r="AL24" s="178"/>
      <c r="AM24" s="178">
        <f>SUM(AK23:AM23)</f>
        <v>1074666.6072806874</v>
      </c>
      <c r="AN24" s="178"/>
      <c r="AO24" s="178"/>
      <c r="AP24" s="178">
        <f>SUM(AN23:AP23)</f>
        <v>1074666.6072806874</v>
      </c>
      <c r="AQ24" s="178"/>
      <c r="AR24" s="178"/>
      <c r="AS24" s="178">
        <f>SUM(AQ23:AS23)</f>
        <v>1084706.8735306875</v>
      </c>
      <c r="AT24" s="178"/>
      <c r="AU24" s="178"/>
      <c r="AV24" s="178">
        <f>SUM(AT23:AV23)</f>
        <v>1103621.5001447219</v>
      </c>
      <c r="AW24" s="178"/>
      <c r="AX24" s="178"/>
      <c r="AY24" s="178">
        <f>SUM(AW23:AY23)</f>
        <v>1114121.5001447219</v>
      </c>
      <c r="AZ24" s="178"/>
      <c r="BA24" s="178"/>
      <c r="BB24" s="178">
        <f>SUM(AZ23:BB23)</f>
        <v>1114121.5001447219</v>
      </c>
      <c r="BC24" s="178"/>
      <c r="BD24" s="178"/>
      <c r="BE24" s="178">
        <f>SUM(BC23:BE23)</f>
        <v>1120988.779707222</v>
      </c>
      <c r="BF24" s="178"/>
      <c r="BG24" s="178"/>
      <c r="BH24" s="178">
        <f>SUM(BF23:BH23)</f>
        <v>1133499.137651958</v>
      </c>
      <c r="BI24" s="178"/>
      <c r="BJ24" s="178"/>
      <c r="BK24" s="178">
        <f>SUM(BI23:BK23)</f>
        <v>1133499.137651958</v>
      </c>
      <c r="BL24" s="178"/>
      <c r="BM24" s="178"/>
      <c r="BN24" s="178">
        <f>SUM(BL23:BN23)</f>
        <v>1133499.137651958</v>
      </c>
      <c r="BO24" s="178">
        <f t="shared" ref="BO24:BZ24" si="63">SUM(BM23:BO23)</f>
        <v>1133499.137651958</v>
      </c>
      <c r="BP24" s="178">
        <f t="shared" si="63"/>
        <v>1133499.137651958</v>
      </c>
      <c r="BQ24" s="178">
        <f t="shared" si="63"/>
        <v>1133499.137651958</v>
      </c>
      <c r="BR24" s="178">
        <f t="shared" si="63"/>
        <v>1133499.137651958</v>
      </c>
      <c r="BS24" s="178">
        <f t="shared" si="63"/>
        <v>1133499.137651958</v>
      </c>
      <c r="BT24" s="178">
        <f t="shared" si="63"/>
        <v>1133499.137651958</v>
      </c>
      <c r="BU24" s="178">
        <f t="shared" si="63"/>
        <v>1133499.137651958</v>
      </c>
      <c r="BV24" s="178">
        <f t="shared" si="63"/>
        <v>1133499.137651958</v>
      </c>
      <c r="BW24" s="178">
        <f t="shared" si="63"/>
        <v>1133499.137651958</v>
      </c>
      <c r="BX24" s="178">
        <f t="shared" si="63"/>
        <v>1133499.137651958</v>
      </c>
      <c r="BY24" s="178">
        <f t="shared" si="63"/>
        <v>1133499.137651958</v>
      </c>
      <c r="BZ24" s="178">
        <f t="shared" si="63"/>
        <v>1133499.137651958</v>
      </c>
    </row>
    <row r="25" spans="1:78" ht="12.75" customHeight="1" x14ac:dyDescent="0.15"/>
    <row r="26" spans="1:78" ht="12.75" customHeight="1" x14ac:dyDescent="0.15"/>
    <row r="27" spans="1:78" ht="12.75" customHeight="1" x14ac:dyDescent="0.15"/>
    <row r="28" spans="1:78" ht="12.75" customHeight="1" x14ac:dyDescent="0.15"/>
    <row r="29" spans="1:78" ht="12.75" customHeight="1" x14ac:dyDescent="0.2">
      <c r="A29" s="42" t="s">
        <v>44</v>
      </c>
      <c r="C29" s="71" t="s">
        <v>486</v>
      </c>
      <c r="D29" s="138">
        <v>45931</v>
      </c>
      <c r="E29" s="91">
        <f t="shared" ref="E29:BC29" si="64">D29+31</f>
        <v>45962</v>
      </c>
      <c r="F29" s="91">
        <f t="shared" si="64"/>
        <v>45993</v>
      </c>
      <c r="G29" s="91">
        <f t="shared" si="64"/>
        <v>46024</v>
      </c>
      <c r="H29" s="91">
        <f t="shared" si="64"/>
        <v>46055</v>
      </c>
      <c r="I29" s="91">
        <f t="shared" si="64"/>
        <v>46086</v>
      </c>
      <c r="J29" s="91">
        <f t="shared" si="64"/>
        <v>46117</v>
      </c>
      <c r="K29" s="91">
        <f t="shared" si="64"/>
        <v>46148</v>
      </c>
      <c r="L29" s="91">
        <f t="shared" si="64"/>
        <v>46179</v>
      </c>
      <c r="M29" s="91">
        <f t="shared" si="64"/>
        <v>46210</v>
      </c>
      <c r="N29" s="91">
        <f t="shared" si="64"/>
        <v>46241</v>
      </c>
      <c r="O29" s="91">
        <f t="shared" si="64"/>
        <v>46272</v>
      </c>
      <c r="P29" s="91">
        <f t="shared" si="64"/>
        <v>46303</v>
      </c>
      <c r="Q29" s="91">
        <f t="shared" si="64"/>
        <v>46334</v>
      </c>
      <c r="R29" s="91">
        <f t="shared" si="64"/>
        <v>46365</v>
      </c>
      <c r="S29" s="91">
        <f t="shared" si="64"/>
        <v>46396</v>
      </c>
      <c r="T29" s="91">
        <f t="shared" si="64"/>
        <v>46427</v>
      </c>
      <c r="U29" s="91">
        <f t="shared" si="64"/>
        <v>46458</v>
      </c>
      <c r="V29" s="91">
        <f t="shared" si="64"/>
        <v>46489</v>
      </c>
      <c r="W29" s="91">
        <f t="shared" si="64"/>
        <v>46520</v>
      </c>
      <c r="X29" s="91">
        <f t="shared" si="64"/>
        <v>46551</v>
      </c>
      <c r="Y29" s="91">
        <f t="shared" si="64"/>
        <v>46582</v>
      </c>
      <c r="Z29" s="91">
        <f t="shared" si="64"/>
        <v>46613</v>
      </c>
      <c r="AA29" s="91">
        <f t="shared" si="64"/>
        <v>46644</v>
      </c>
      <c r="AB29" s="91">
        <f t="shared" si="64"/>
        <v>46675</v>
      </c>
      <c r="AC29" s="91">
        <f t="shared" si="64"/>
        <v>46706</v>
      </c>
      <c r="AD29" s="91">
        <f t="shared" si="64"/>
        <v>46737</v>
      </c>
      <c r="AE29" s="91">
        <f t="shared" si="64"/>
        <v>46768</v>
      </c>
      <c r="AF29" s="91">
        <f t="shared" si="64"/>
        <v>46799</v>
      </c>
      <c r="AG29" s="91">
        <f t="shared" si="64"/>
        <v>46830</v>
      </c>
      <c r="AH29" s="91">
        <f t="shared" si="64"/>
        <v>46861</v>
      </c>
      <c r="AI29" s="91">
        <f t="shared" si="64"/>
        <v>46892</v>
      </c>
      <c r="AJ29" s="91">
        <f t="shared" si="64"/>
        <v>46923</v>
      </c>
      <c r="AK29" s="91">
        <f t="shared" si="64"/>
        <v>46954</v>
      </c>
      <c r="AL29" s="91">
        <f t="shared" si="64"/>
        <v>46985</v>
      </c>
      <c r="AM29" s="91">
        <f t="shared" si="64"/>
        <v>47016</v>
      </c>
      <c r="AN29" s="91">
        <f t="shared" si="64"/>
        <v>47047</v>
      </c>
      <c r="AO29" s="91">
        <f t="shared" si="64"/>
        <v>47078</v>
      </c>
      <c r="AP29" s="91">
        <f t="shared" si="64"/>
        <v>47109</v>
      </c>
      <c r="AQ29" s="91">
        <f t="shared" si="64"/>
        <v>47140</v>
      </c>
      <c r="AR29" s="91">
        <f t="shared" si="64"/>
        <v>47171</v>
      </c>
      <c r="AS29" s="91">
        <f t="shared" si="64"/>
        <v>47202</v>
      </c>
      <c r="AT29" s="91">
        <f t="shared" si="64"/>
        <v>47233</v>
      </c>
      <c r="AU29" s="91">
        <f t="shared" si="64"/>
        <v>47264</v>
      </c>
      <c r="AV29" s="91">
        <f t="shared" si="64"/>
        <v>47295</v>
      </c>
      <c r="AW29" s="91">
        <f t="shared" si="64"/>
        <v>47326</v>
      </c>
      <c r="AX29" s="91">
        <f t="shared" si="64"/>
        <v>47357</v>
      </c>
      <c r="AY29" s="91">
        <f t="shared" si="64"/>
        <v>47388</v>
      </c>
      <c r="AZ29" s="91">
        <f t="shared" si="64"/>
        <v>47419</v>
      </c>
      <c r="BA29" s="91">
        <f t="shared" si="64"/>
        <v>47450</v>
      </c>
      <c r="BB29" s="91">
        <f t="shared" si="64"/>
        <v>47481</v>
      </c>
      <c r="BC29" s="91">
        <f t="shared" si="64"/>
        <v>47512</v>
      </c>
      <c r="BD29" s="91">
        <f>BC29+10</f>
        <v>47522</v>
      </c>
      <c r="BE29" s="91">
        <f t="shared" ref="BE29:BN29" si="65">BD29+31</f>
        <v>47553</v>
      </c>
      <c r="BF29" s="91">
        <f t="shared" si="65"/>
        <v>47584</v>
      </c>
      <c r="BG29" s="91">
        <f t="shared" si="65"/>
        <v>47615</v>
      </c>
      <c r="BH29" s="91">
        <f t="shared" si="65"/>
        <v>47646</v>
      </c>
      <c r="BI29" s="91">
        <f t="shared" si="65"/>
        <v>47677</v>
      </c>
      <c r="BJ29" s="91">
        <f t="shared" si="65"/>
        <v>47708</v>
      </c>
      <c r="BK29" s="91">
        <f t="shared" si="65"/>
        <v>47739</v>
      </c>
      <c r="BL29" s="91">
        <f t="shared" si="65"/>
        <v>47770</v>
      </c>
      <c r="BM29" s="91">
        <f t="shared" si="65"/>
        <v>47801</v>
      </c>
      <c r="BN29" s="91">
        <f t="shared" si="65"/>
        <v>47832</v>
      </c>
      <c r="BO29" s="91">
        <f t="shared" ref="BO29" si="66">BN29+31</f>
        <v>47863</v>
      </c>
      <c r="BP29" s="91">
        <f t="shared" ref="BP29" si="67">BO29+31</f>
        <v>47894</v>
      </c>
      <c r="BQ29" s="91">
        <f t="shared" ref="BQ29" si="68">BP29+31</f>
        <v>47925</v>
      </c>
      <c r="BR29" s="91">
        <f t="shared" ref="BR29" si="69">BQ29+31</f>
        <v>47956</v>
      </c>
      <c r="BS29" s="91">
        <f t="shared" ref="BS29" si="70">BR29+31</f>
        <v>47987</v>
      </c>
      <c r="BT29" s="91">
        <f t="shared" ref="BT29" si="71">BS29+31</f>
        <v>48018</v>
      </c>
      <c r="BU29" s="91">
        <f t="shared" ref="BU29" si="72">BT29+31</f>
        <v>48049</v>
      </c>
      <c r="BV29" s="91">
        <f t="shared" ref="BV29" si="73">BU29+31</f>
        <v>48080</v>
      </c>
      <c r="BW29" s="91">
        <f t="shared" ref="BW29" si="74">BV29+31</f>
        <v>48111</v>
      </c>
      <c r="BX29" s="91">
        <f t="shared" ref="BX29" si="75">BW29+31</f>
        <v>48142</v>
      </c>
      <c r="BY29" s="91">
        <f t="shared" ref="BY29" si="76">BX29+31</f>
        <v>48173</v>
      </c>
      <c r="BZ29" s="91">
        <f t="shared" ref="BZ29" si="77">BY29+31</f>
        <v>48204</v>
      </c>
    </row>
    <row r="30" spans="1:78" ht="12.75" customHeight="1" x14ac:dyDescent="0.15">
      <c r="C30" s="41" t="s">
        <v>487</v>
      </c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64"/>
      <c r="AC30" s="64"/>
      <c r="AD30" s="64"/>
      <c r="AE30" s="64"/>
      <c r="AF30" s="64"/>
      <c r="AG30" s="64"/>
      <c r="AH30" s="64"/>
      <c r="AI30" s="64"/>
      <c r="AJ30" s="64"/>
      <c r="AK30" s="64"/>
      <c r="AL30" s="64"/>
      <c r="AM30" s="64"/>
      <c r="AN30" s="64"/>
      <c r="AO30" s="64"/>
      <c r="AP30" s="64"/>
      <c r="AQ30" s="64"/>
      <c r="AR30" s="64"/>
      <c r="AS30" s="64"/>
      <c r="AT30" s="64"/>
      <c r="AU30" s="64"/>
      <c r="AV30" s="64"/>
      <c r="AW30" s="64"/>
      <c r="AX30" s="64"/>
      <c r="AY30" s="64"/>
      <c r="AZ30" s="64"/>
      <c r="BA30" s="64"/>
      <c r="BB30" s="64"/>
      <c r="BC30" s="64"/>
      <c r="BD30" s="64"/>
      <c r="BE30" s="64"/>
      <c r="BF30" s="64"/>
      <c r="BG30" s="64"/>
      <c r="BH30" s="64"/>
    </row>
    <row r="31" spans="1:78" ht="12.75" customHeight="1" x14ac:dyDescent="0.15">
      <c r="C31" s="41" t="s">
        <v>348</v>
      </c>
      <c r="D31" s="64"/>
      <c r="E31" s="64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64"/>
      <c r="AC31" s="64"/>
      <c r="AD31" s="64"/>
      <c r="AE31" s="64"/>
      <c r="AF31" s="64"/>
      <c r="AG31" s="64"/>
      <c r="AH31" s="64"/>
      <c r="AI31" s="64"/>
      <c r="AJ31" s="64"/>
      <c r="AK31" s="64"/>
      <c r="AL31" s="64"/>
      <c r="AM31" s="64"/>
      <c r="AN31" s="64"/>
      <c r="AO31" s="64"/>
      <c r="AP31" s="64"/>
      <c r="AQ31" s="64"/>
      <c r="AR31" s="64"/>
      <c r="AS31" s="64"/>
      <c r="AT31" s="64"/>
      <c r="AU31" s="64"/>
      <c r="AV31" s="64"/>
      <c r="AW31" s="64"/>
      <c r="AX31" s="64"/>
      <c r="AY31" s="64"/>
      <c r="AZ31" s="64"/>
      <c r="BA31" s="64"/>
      <c r="BB31" s="64"/>
      <c r="BC31" s="64"/>
      <c r="BD31" s="64"/>
      <c r="BE31" s="64"/>
      <c r="BF31" s="64"/>
      <c r="BG31" s="64"/>
      <c r="BH31" s="64"/>
    </row>
    <row r="32" spans="1:78" ht="12.75" customHeight="1" x14ac:dyDescent="0.15">
      <c r="C32" s="31" t="s">
        <v>499</v>
      </c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64"/>
      <c r="AC32" s="64"/>
      <c r="AD32" s="64"/>
      <c r="AE32" s="64"/>
      <c r="AF32" s="64"/>
      <c r="AG32" s="64"/>
      <c r="AH32" s="64"/>
      <c r="AI32" s="64"/>
      <c r="AJ32" s="64"/>
      <c r="AK32" s="64"/>
      <c r="AL32" s="64"/>
      <c r="AM32" s="64"/>
      <c r="AN32" s="64"/>
      <c r="AO32" s="64"/>
      <c r="AP32" s="64"/>
      <c r="AQ32" s="64"/>
      <c r="AR32" s="64"/>
      <c r="AS32" s="64"/>
      <c r="AT32" s="64"/>
      <c r="AU32" s="64"/>
      <c r="AV32" s="64"/>
      <c r="AW32" s="64"/>
      <c r="AX32" s="64"/>
      <c r="AY32" s="64"/>
      <c r="AZ32" s="64"/>
      <c r="BA32" s="64"/>
      <c r="BB32" s="64"/>
      <c r="BC32" s="64"/>
      <c r="BD32" s="64"/>
      <c r="BE32" s="64"/>
      <c r="BF32" s="64"/>
      <c r="BG32" s="64"/>
      <c r="BH32" s="64"/>
    </row>
    <row r="33" spans="1:78" ht="12.75" customHeight="1" x14ac:dyDescent="0.2">
      <c r="C33" s="116" t="s">
        <v>500</v>
      </c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64"/>
      <c r="AC33" s="64"/>
      <c r="AD33" s="64"/>
      <c r="AE33" s="64"/>
      <c r="AF33" s="64"/>
      <c r="AG33" s="64"/>
      <c r="AH33" s="64"/>
      <c r="AI33" s="64"/>
      <c r="AJ33" s="64"/>
      <c r="AK33" s="64"/>
      <c r="AL33" s="64"/>
      <c r="AM33" s="64"/>
      <c r="AN33" s="64"/>
      <c r="AO33" s="64"/>
      <c r="AP33" s="64"/>
      <c r="AQ33" s="64"/>
      <c r="AR33" s="64"/>
      <c r="AS33" s="64"/>
      <c r="AT33" s="64"/>
      <c r="AU33" s="64"/>
      <c r="AV33" s="64"/>
      <c r="AW33" s="64"/>
      <c r="AX33" s="64"/>
      <c r="AY33" s="64"/>
      <c r="AZ33" s="64"/>
      <c r="BA33" s="64"/>
      <c r="BB33" s="64"/>
      <c r="BC33" s="64"/>
      <c r="BD33" s="64"/>
      <c r="BE33" s="64"/>
      <c r="BF33" s="64"/>
      <c r="BG33" s="64"/>
      <c r="BH33" s="64"/>
    </row>
    <row r="34" spans="1:78" ht="12.75" customHeight="1" x14ac:dyDescent="0.2">
      <c r="C34" s="116" t="s">
        <v>386</v>
      </c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64"/>
      <c r="AC34" s="64"/>
      <c r="AD34" s="64"/>
      <c r="AE34" s="64"/>
      <c r="AF34" s="64"/>
      <c r="AG34" s="64"/>
      <c r="AH34" s="64"/>
      <c r="AI34" s="64"/>
      <c r="AJ34" s="64"/>
      <c r="AK34" s="64"/>
      <c r="AL34" s="64"/>
      <c r="AM34" s="64"/>
      <c r="AN34" s="64"/>
      <c r="AO34" s="64"/>
      <c r="AP34" s="64"/>
      <c r="AQ34" s="64"/>
      <c r="AR34" s="64"/>
      <c r="AS34" s="64"/>
      <c r="AT34" s="64"/>
      <c r="AU34" s="64"/>
      <c r="AV34" s="64"/>
      <c r="AW34" s="64"/>
      <c r="AX34" s="64"/>
      <c r="AY34" s="64"/>
      <c r="AZ34" s="64"/>
      <c r="BA34" s="64"/>
      <c r="BB34" s="64"/>
      <c r="BC34" s="64"/>
      <c r="BD34" s="64"/>
      <c r="BE34" s="64"/>
      <c r="BF34" s="64"/>
      <c r="BG34" s="64"/>
      <c r="BH34" s="64"/>
    </row>
    <row r="35" spans="1:78" ht="12.75" customHeight="1" x14ac:dyDescent="0.2">
      <c r="C35" s="116" t="s">
        <v>501</v>
      </c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64"/>
      <c r="AJ35" s="64"/>
      <c r="AK35" s="64"/>
      <c r="AL35" s="64"/>
      <c r="AM35" s="64"/>
      <c r="AN35" s="64"/>
      <c r="AO35" s="64"/>
      <c r="AP35" s="64"/>
      <c r="AQ35" s="64"/>
      <c r="AR35" s="64"/>
      <c r="AS35" s="64"/>
      <c r="AT35" s="64"/>
      <c r="AU35" s="64"/>
      <c r="AV35" s="64"/>
      <c r="AW35" s="64"/>
      <c r="AX35" s="64"/>
      <c r="AY35" s="64"/>
      <c r="AZ35" s="64"/>
      <c r="BA35" s="64"/>
      <c r="BB35" s="64"/>
      <c r="BC35" s="64"/>
      <c r="BD35" s="64"/>
      <c r="BE35" s="64"/>
      <c r="BF35" s="64"/>
      <c r="BG35" s="64"/>
      <c r="BH35" s="64"/>
    </row>
    <row r="36" spans="1:78" ht="12.75" customHeight="1" x14ac:dyDescent="0.2">
      <c r="C36" s="116" t="s">
        <v>502</v>
      </c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  <c r="AA36" s="64"/>
      <c r="AB36" s="64"/>
      <c r="AC36" s="64"/>
      <c r="AD36" s="64"/>
      <c r="AE36" s="64"/>
      <c r="AF36" s="64"/>
      <c r="AG36" s="64"/>
      <c r="AH36" s="64"/>
      <c r="AI36" s="64"/>
      <c r="AJ36" s="64"/>
      <c r="AK36" s="64"/>
      <c r="AL36" s="64"/>
      <c r="AM36" s="64"/>
      <c r="AN36" s="64"/>
      <c r="AO36" s="64"/>
      <c r="AP36" s="64"/>
      <c r="AQ36" s="64"/>
      <c r="AR36" s="64"/>
      <c r="AS36" s="64"/>
      <c r="AT36" s="64"/>
      <c r="AU36" s="64"/>
      <c r="AV36" s="64"/>
      <c r="AW36" s="64"/>
      <c r="AX36" s="64"/>
      <c r="AY36" s="64"/>
      <c r="AZ36" s="64"/>
      <c r="BA36" s="64"/>
      <c r="BB36" s="64"/>
      <c r="BC36" s="64"/>
      <c r="BD36" s="64"/>
      <c r="BE36" s="64"/>
      <c r="BF36" s="64"/>
      <c r="BG36" s="64"/>
      <c r="BH36" s="64"/>
    </row>
    <row r="37" spans="1:78" ht="12.75" customHeight="1" x14ac:dyDescent="0.2">
      <c r="C37" s="116" t="s">
        <v>503</v>
      </c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  <c r="AB37" s="64"/>
      <c r="AC37" s="64"/>
      <c r="AD37" s="64"/>
      <c r="AE37" s="64"/>
      <c r="AF37" s="64"/>
      <c r="AG37" s="64"/>
      <c r="AH37" s="64"/>
      <c r="AI37" s="64"/>
      <c r="AJ37" s="64"/>
      <c r="AK37" s="64"/>
      <c r="AL37" s="64"/>
      <c r="AM37" s="64"/>
      <c r="AN37" s="64"/>
      <c r="AO37" s="64"/>
      <c r="AP37" s="64"/>
      <c r="AQ37" s="64"/>
      <c r="AR37" s="64"/>
      <c r="AS37" s="64"/>
      <c r="AT37" s="64"/>
      <c r="AU37" s="64"/>
      <c r="AV37" s="64"/>
      <c r="AW37" s="64"/>
      <c r="AX37" s="64"/>
      <c r="AY37" s="64"/>
      <c r="AZ37" s="64"/>
      <c r="BA37" s="64"/>
      <c r="BB37" s="64"/>
      <c r="BC37" s="64"/>
      <c r="BD37" s="64"/>
      <c r="BE37" s="64"/>
      <c r="BF37" s="64"/>
      <c r="BG37" s="64"/>
      <c r="BH37" s="64"/>
    </row>
    <row r="38" spans="1:78" ht="12.75" customHeight="1" x14ac:dyDescent="0.2">
      <c r="C38" s="116" t="s">
        <v>504</v>
      </c>
      <c r="D38" s="64"/>
      <c r="E38" s="64"/>
      <c r="F38" s="64"/>
      <c r="G38" s="64"/>
      <c r="H38" s="64"/>
      <c r="I38" s="64"/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64"/>
      <c r="AE38" s="64"/>
      <c r="AF38" s="64"/>
      <c r="AG38" s="64"/>
      <c r="AH38" s="64"/>
      <c r="AI38" s="64"/>
      <c r="AJ38" s="64"/>
      <c r="AK38" s="64"/>
      <c r="AL38" s="64"/>
      <c r="AM38" s="64"/>
      <c r="AN38" s="64"/>
      <c r="AO38" s="64"/>
      <c r="AP38" s="64"/>
      <c r="AQ38" s="64"/>
      <c r="AR38" s="64"/>
      <c r="AS38" s="64"/>
      <c r="AT38" s="64"/>
      <c r="AU38" s="64"/>
      <c r="AV38" s="64"/>
      <c r="AW38" s="64"/>
      <c r="AX38" s="64"/>
      <c r="AY38" s="64"/>
      <c r="AZ38" s="64"/>
      <c r="BA38" s="64"/>
      <c r="BB38" s="64"/>
      <c r="BC38" s="64"/>
      <c r="BD38" s="64"/>
      <c r="BE38" s="64"/>
      <c r="BF38" s="64"/>
      <c r="BG38" s="64"/>
      <c r="BH38" s="64"/>
    </row>
    <row r="39" spans="1:78" ht="12.75" customHeight="1" x14ac:dyDescent="0.2">
      <c r="C39" s="63" t="s">
        <v>512</v>
      </c>
      <c r="D39" s="64"/>
      <c r="E39" s="64"/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  <c r="AA39" s="64"/>
      <c r="AB39" s="64"/>
      <c r="AC39" s="64"/>
      <c r="AD39" s="64"/>
      <c r="AE39" s="64"/>
      <c r="AF39" s="64"/>
      <c r="AG39" s="64"/>
      <c r="AH39" s="64"/>
      <c r="AI39" s="64"/>
      <c r="AJ39" s="64"/>
      <c r="AK39" s="64"/>
      <c r="AL39" s="64"/>
      <c r="AM39" s="64"/>
      <c r="AN39" s="64"/>
      <c r="AO39" s="64"/>
      <c r="AP39" s="64"/>
      <c r="AQ39" s="64"/>
      <c r="AR39" s="64"/>
      <c r="AS39" s="64"/>
      <c r="AT39" s="64"/>
      <c r="AU39" s="64"/>
      <c r="AV39" s="64"/>
      <c r="AW39" s="64"/>
      <c r="AX39" s="64"/>
      <c r="AY39" s="64"/>
      <c r="AZ39" s="64"/>
      <c r="BA39" s="64"/>
      <c r="BB39" s="64"/>
      <c r="BC39" s="64"/>
      <c r="BD39" s="64"/>
      <c r="BE39" s="64"/>
      <c r="BF39" s="64"/>
      <c r="BG39" s="64"/>
      <c r="BH39" s="64"/>
    </row>
    <row r="40" spans="1:78" ht="12.75" customHeight="1" x14ac:dyDescent="0.2">
      <c r="C40" s="63" t="s">
        <v>513</v>
      </c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4"/>
      <c r="AG40" s="64"/>
      <c r="AH40" s="64"/>
      <c r="AI40" s="64"/>
      <c r="AJ40" s="64"/>
      <c r="AK40" s="64"/>
      <c r="AL40" s="64"/>
      <c r="AM40" s="64"/>
      <c r="AN40" s="64"/>
      <c r="AO40" s="64"/>
      <c r="AP40" s="64"/>
      <c r="AQ40" s="64"/>
      <c r="AR40" s="64"/>
      <c r="AS40" s="64"/>
      <c r="AT40" s="64"/>
      <c r="AU40" s="64"/>
      <c r="AV40" s="64"/>
      <c r="AW40" s="64"/>
      <c r="AX40" s="64"/>
      <c r="AY40" s="64"/>
      <c r="AZ40" s="64"/>
      <c r="BA40" s="64"/>
      <c r="BB40" s="64"/>
      <c r="BC40" s="64"/>
      <c r="BD40" s="64"/>
      <c r="BE40" s="64"/>
      <c r="BF40" s="64"/>
      <c r="BG40" s="64"/>
      <c r="BH40" s="64"/>
    </row>
    <row r="41" spans="1:78" ht="12.75" customHeight="1" x14ac:dyDescent="0.2">
      <c r="C41" s="63" t="s">
        <v>506</v>
      </c>
      <c r="D41" s="64"/>
      <c r="E41" s="64"/>
      <c r="F41" s="64"/>
      <c r="G41" s="64"/>
      <c r="H41" s="64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  <c r="AA41" s="64"/>
      <c r="AB41" s="64"/>
      <c r="AC41" s="64"/>
      <c r="AD41" s="64"/>
      <c r="AE41" s="64"/>
      <c r="AF41" s="64"/>
      <c r="AG41" s="64"/>
      <c r="AH41" s="64"/>
      <c r="AI41" s="64"/>
      <c r="AJ41" s="64"/>
      <c r="AK41" s="64"/>
      <c r="AL41" s="64"/>
      <c r="AM41" s="64"/>
      <c r="AN41" s="64"/>
      <c r="AO41" s="64"/>
      <c r="AP41" s="64"/>
      <c r="AQ41" s="64"/>
      <c r="AR41" s="64"/>
      <c r="AS41" s="64"/>
      <c r="AT41" s="64"/>
      <c r="AU41" s="64"/>
      <c r="AV41" s="64"/>
      <c r="AW41" s="64"/>
      <c r="AX41" s="64"/>
      <c r="AY41" s="64"/>
      <c r="AZ41" s="64"/>
      <c r="BA41" s="64"/>
      <c r="BB41" s="64"/>
      <c r="BC41" s="64"/>
      <c r="BD41" s="64"/>
      <c r="BE41" s="64"/>
      <c r="BF41" s="64"/>
      <c r="BG41" s="64"/>
      <c r="BH41" s="64"/>
    </row>
    <row r="42" spans="1:78" ht="12.75" customHeight="1" x14ac:dyDescent="0.2">
      <c r="C42" s="63" t="s">
        <v>507</v>
      </c>
      <c r="D42" s="64"/>
      <c r="E42" s="64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  <c r="AA42" s="64"/>
      <c r="AB42" s="64"/>
      <c r="AC42" s="64"/>
      <c r="AD42" s="64"/>
      <c r="AE42" s="64"/>
      <c r="AF42" s="64"/>
      <c r="AG42" s="64"/>
      <c r="AH42" s="64"/>
      <c r="AI42" s="64"/>
      <c r="AJ42" s="64"/>
      <c r="AK42" s="64"/>
      <c r="AL42" s="64"/>
      <c r="AM42" s="64"/>
      <c r="AN42" s="64"/>
      <c r="AO42" s="64"/>
      <c r="AP42" s="64"/>
      <c r="AQ42" s="64"/>
      <c r="AR42" s="64"/>
      <c r="AS42" s="64"/>
      <c r="AT42" s="64"/>
      <c r="AU42" s="64"/>
      <c r="AV42" s="64"/>
      <c r="AW42" s="64"/>
      <c r="AX42" s="64"/>
      <c r="AY42" s="64"/>
      <c r="AZ42" s="64"/>
      <c r="BA42" s="64"/>
      <c r="BB42" s="64"/>
      <c r="BC42" s="64"/>
      <c r="BD42" s="64"/>
      <c r="BE42" s="64"/>
      <c r="BF42" s="64"/>
      <c r="BG42" s="64"/>
      <c r="BH42" s="64"/>
    </row>
    <row r="43" spans="1:78" ht="12.75" customHeight="1" thickBot="1" x14ac:dyDescent="0.25">
      <c r="C43" s="71" t="s">
        <v>508</v>
      </c>
      <c r="D43" s="131">
        <f t="shared" ref="D43:BN43" si="78">SUM(D30:D42)</f>
        <v>0</v>
      </c>
      <c r="E43" s="131">
        <f t="shared" si="78"/>
        <v>0</v>
      </c>
      <c r="F43" s="131">
        <f t="shared" si="78"/>
        <v>0</v>
      </c>
      <c r="G43" s="131">
        <f t="shared" si="78"/>
        <v>0</v>
      </c>
      <c r="H43" s="131">
        <f t="shared" si="78"/>
        <v>0</v>
      </c>
      <c r="I43" s="131">
        <f t="shared" si="78"/>
        <v>0</v>
      </c>
      <c r="J43" s="131">
        <f t="shared" si="78"/>
        <v>0</v>
      </c>
      <c r="K43" s="131">
        <f t="shared" si="78"/>
        <v>0</v>
      </c>
      <c r="L43" s="131">
        <f t="shared" si="78"/>
        <v>0</v>
      </c>
      <c r="M43" s="131">
        <f t="shared" si="78"/>
        <v>0</v>
      </c>
      <c r="N43" s="131">
        <f t="shared" si="78"/>
        <v>0</v>
      </c>
      <c r="O43" s="131">
        <f t="shared" si="78"/>
        <v>0</v>
      </c>
      <c r="P43" s="131">
        <f t="shared" si="78"/>
        <v>0</v>
      </c>
      <c r="Q43" s="131">
        <f t="shared" si="78"/>
        <v>0</v>
      </c>
      <c r="R43" s="131">
        <f t="shared" si="78"/>
        <v>0</v>
      </c>
      <c r="S43" s="131">
        <f t="shared" si="78"/>
        <v>0</v>
      </c>
      <c r="T43" s="131">
        <f t="shared" si="78"/>
        <v>0</v>
      </c>
      <c r="U43" s="131">
        <f t="shared" si="78"/>
        <v>0</v>
      </c>
      <c r="V43" s="131">
        <f t="shared" si="78"/>
        <v>0</v>
      </c>
      <c r="W43" s="131">
        <f t="shared" si="78"/>
        <v>0</v>
      </c>
      <c r="X43" s="131">
        <f t="shared" si="78"/>
        <v>0</v>
      </c>
      <c r="Y43" s="131">
        <f t="shared" si="78"/>
        <v>0</v>
      </c>
      <c r="Z43" s="131">
        <f t="shared" si="78"/>
        <v>0</v>
      </c>
      <c r="AA43" s="131">
        <f t="shared" si="78"/>
        <v>0</v>
      </c>
      <c r="AB43" s="131">
        <f t="shared" si="78"/>
        <v>0</v>
      </c>
      <c r="AC43" s="131">
        <f t="shared" si="78"/>
        <v>0</v>
      </c>
      <c r="AD43" s="131">
        <f t="shared" si="78"/>
        <v>0</v>
      </c>
      <c r="AE43" s="131">
        <f t="shared" si="78"/>
        <v>0</v>
      </c>
      <c r="AF43" s="131">
        <f t="shared" si="78"/>
        <v>0</v>
      </c>
      <c r="AG43" s="131">
        <f t="shared" si="78"/>
        <v>0</v>
      </c>
      <c r="AH43" s="131">
        <f t="shared" si="78"/>
        <v>0</v>
      </c>
      <c r="AI43" s="131">
        <f t="shared" si="78"/>
        <v>0</v>
      </c>
      <c r="AJ43" s="131">
        <f t="shared" si="78"/>
        <v>0</v>
      </c>
      <c r="AK43" s="131">
        <f t="shared" si="78"/>
        <v>0</v>
      </c>
      <c r="AL43" s="131">
        <f t="shared" si="78"/>
        <v>0</v>
      </c>
      <c r="AM43" s="131">
        <f t="shared" si="78"/>
        <v>0</v>
      </c>
      <c r="AN43" s="131">
        <f t="shared" si="78"/>
        <v>0</v>
      </c>
      <c r="AO43" s="131">
        <f t="shared" si="78"/>
        <v>0</v>
      </c>
      <c r="AP43" s="131">
        <f t="shared" si="78"/>
        <v>0</v>
      </c>
      <c r="AQ43" s="131">
        <f t="shared" si="78"/>
        <v>0</v>
      </c>
      <c r="AR43" s="131">
        <f t="shared" si="78"/>
        <v>0</v>
      </c>
      <c r="AS43" s="131">
        <f t="shared" si="78"/>
        <v>0</v>
      </c>
      <c r="AT43" s="131">
        <f t="shared" si="78"/>
        <v>0</v>
      </c>
      <c r="AU43" s="131">
        <f t="shared" si="78"/>
        <v>0</v>
      </c>
      <c r="AV43" s="131">
        <f t="shared" si="78"/>
        <v>0</v>
      </c>
      <c r="AW43" s="131">
        <f t="shared" si="78"/>
        <v>0</v>
      </c>
      <c r="AX43" s="131">
        <f t="shared" si="78"/>
        <v>0</v>
      </c>
      <c r="AY43" s="131">
        <f t="shared" si="78"/>
        <v>0</v>
      </c>
      <c r="AZ43" s="131">
        <f t="shared" si="78"/>
        <v>0</v>
      </c>
      <c r="BA43" s="131">
        <f t="shared" si="78"/>
        <v>0</v>
      </c>
      <c r="BB43" s="131">
        <f t="shared" si="78"/>
        <v>0</v>
      </c>
      <c r="BC43" s="131">
        <f t="shared" si="78"/>
        <v>0</v>
      </c>
      <c r="BD43" s="131">
        <f t="shared" si="78"/>
        <v>0</v>
      </c>
      <c r="BE43" s="131">
        <f t="shared" si="78"/>
        <v>0</v>
      </c>
      <c r="BF43" s="131">
        <f t="shared" si="78"/>
        <v>0</v>
      </c>
      <c r="BG43" s="131">
        <f t="shared" si="78"/>
        <v>0</v>
      </c>
      <c r="BH43" s="131">
        <f t="shared" si="78"/>
        <v>0</v>
      </c>
      <c r="BI43" s="131">
        <f t="shared" si="78"/>
        <v>0</v>
      </c>
      <c r="BJ43" s="131">
        <f t="shared" si="78"/>
        <v>0</v>
      </c>
      <c r="BK43" s="131">
        <f t="shared" si="78"/>
        <v>0</v>
      </c>
      <c r="BL43" s="131">
        <f t="shared" si="78"/>
        <v>0</v>
      </c>
      <c r="BM43" s="131">
        <f t="shared" si="78"/>
        <v>0</v>
      </c>
      <c r="BN43" s="131">
        <f t="shared" si="78"/>
        <v>0</v>
      </c>
      <c r="BO43" s="131">
        <f t="shared" ref="BO43:BZ43" si="79">SUM(BO30:BO42)</f>
        <v>0</v>
      </c>
      <c r="BP43" s="131">
        <f t="shared" si="79"/>
        <v>0</v>
      </c>
      <c r="BQ43" s="131">
        <f t="shared" si="79"/>
        <v>0</v>
      </c>
      <c r="BR43" s="131">
        <f t="shared" si="79"/>
        <v>0</v>
      </c>
      <c r="BS43" s="131">
        <f t="shared" si="79"/>
        <v>0</v>
      </c>
      <c r="BT43" s="131">
        <f t="shared" si="79"/>
        <v>0</v>
      </c>
      <c r="BU43" s="131">
        <f t="shared" si="79"/>
        <v>0</v>
      </c>
      <c r="BV43" s="131">
        <f t="shared" si="79"/>
        <v>0</v>
      </c>
      <c r="BW43" s="131">
        <f t="shared" si="79"/>
        <v>0</v>
      </c>
      <c r="BX43" s="131">
        <f t="shared" si="79"/>
        <v>0</v>
      </c>
      <c r="BY43" s="131">
        <f t="shared" si="79"/>
        <v>0</v>
      </c>
      <c r="BZ43" s="131">
        <f t="shared" si="79"/>
        <v>0</v>
      </c>
    </row>
    <row r="44" spans="1:78" ht="12.75" customHeight="1" thickTop="1" x14ac:dyDescent="0.2">
      <c r="A44" s="229"/>
      <c r="B44" s="229"/>
      <c r="C44" s="229" t="s">
        <v>509</v>
      </c>
      <c r="D44" s="229"/>
      <c r="E44" s="229"/>
      <c r="F44" s="230">
        <f>SUM(D43:F43)</f>
        <v>0</v>
      </c>
      <c r="G44" s="229"/>
      <c r="H44" s="229"/>
      <c r="I44" s="230">
        <f>SUM(G43:I43)</f>
        <v>0</v>
      </c>
      <c r="J44" s="229"/>
      <c r="K44" s="229"/>
      <c r="L44" s="230">
        <f t="shared" ref="L44:BN44" si="80">SUM(J43:L43)</f>
        <v>0</v>
      </c>
      <c r="M44" s="230">
        <f t="shared" si="80"/>
        <v>0</v>
      </c>
      <c r="N44" s="230">
        <f t="shared" si="80"/>
        <v>0</v>
      </c>
      <c r="O44" s="230">
        <f t="shared" si="80"/>
        <v>0</v>
      </c>
      <c r="P44" s="230">
        <f t="shared" si="80"/>
        <v>0</v>
      </c>
      <c r="Q44" s="230">
        <f t="shared" si="80"/>
        <v>0</v>
      </c>
      <c r="R44" s="230">
        <f t="shared" si="80"/>
        <v>0</v>
      </c>
      <c r="S44" s="230">
        <f t="shared" si="80"/>
        <v>0</v>
      </c>
      <c r="T44" s="230">
        <f t="shared" si="80"/>
        <v>0</v>
      </c>
      <c r="U44" s="230">
        <f t="shared" si="80"/>
        <v>0</v>
      </c>
      <c r="V44" s="230">
        <f t="shared" si="80"/>
        <v>0</v>
      </c>
      <c r="W44" s="230">
        <f t="shared" si="80"/>
        <v>0</v>
      </c>
      <c r="X44" s="230">
        <f t="shared" si="80"/>
        <v>0</v>
      </c>
      <c r="Y44" s="230">
        <f t="shared" si="80"/>
        <v>0</v>
      </c>
      <c r="Z44" s="230">
        <f t="shared" si="80"/>
        <v>0</v>
      </c>
      <c r="AA44" s="230">
        <f t="shared" si="80"/>
        <v>0</v>
      </c>
      <c r="AB44" s="230">
        <f t="shared" si="80"/>
        <v>0</v>
      </c>
      <c r="AC44" s="230">
        <f t="shared" si="80"/>
        <v>0</v>
      </c>
      <c r="AD44" s="230">
        <f t="shared" si="80"/>
        <v>0</v>
      </c>
      <c r="AE44" s="230">
        <f t="shared" si="80"/>
        <v>0</v>
      </c>
      <c r="AF44" s="230">
        <f t="shared" si="80"/>
        <v>0</v>
      </c>
      <c r="AG44" s="230">
        <f t="shared" si="80"/>
        <v>0</v>
      </c>
      <c r="AH44" s="230">
        <f t="shared" si="80"/>
        <v>0</v>
      </c>
      <c r="AI44" s="230">
        <f t="shared" si="80"/>
        <v>0</v>
      </c>
      <c r="AJ44" s="230">
        <f t="shared" si="80"/>
        <v>0</v>
      </c>
      <c r="AK44" s="230">
        <f t="shared" si="80"/>
        <v>0</v>
      </c>
      <c r="AL44" s="230">
        <f t="shared" si="80"/>
        <v>0</v>
      </c>
      <c r="AM44" s="230">
        <f t="shared" si="80"/>
        <v>0</v>
      </c>
      <c r="AN44" s="230">
        <f t="shared" si="80"/>
        <v>0</v>
      </c>
      <c r="AO44" s="230">
        <f t="shared" si="80"/>
        <v>0</v>
      </c>
      <c r="AP44" s="230">
        <f t="shared" si="80"/>
        <v>0</v>
      </c>
      <c r="AQ44" s="230">
        <f t="shared" si="80"/>
        <v>0</v>
      </c>
      <c r="AR44" s="230">
        <f t="shared" si="80"/>
        <v>0</v>
      </c>
      <c r="AS44" s="230">
        <f t="shared" si="80"/>
        <v>0</v>
      </c>
      <c r="AT44" s="230">
        <f t="shared" si="80"/>
        <v>0</v>
      </c>
      <c r="AU44" s="230">
        <f t="shared" si="80"/>
        <v>0</v>
      </c>
      <c r="AV44" s="230">
        <f t="shared" si="80"/>
        <v>0</v>
      </c>
      <c r="AW44" s="230">
        <f t="shared" si="80"/>
        <v>0</v>
      </c>
      <c r="AX44" s="230">
        <f t="shared" si="80"/>
        <v>0</v>
      </c>
      <c r="AY44" s="230">
        <f t="shared" si="80"/>
        <v>0</v>
      </c>
      <c r="AZ44" s="230">
        <f t="shared" si="80"/>
        <v>0</v>
      </c>
      <c r="BA44" s="230">
        <f t="shared" si="80"/>
        <v>0</v>
      </c>
      <c r="BB44" s="230">
        <f t="shared" si="80"/>
        <v>0</v>
      </c>
      <c r="BC44" s="230">
        <f t="shared" si="80"/>
        <v>0</v>
      </c>
      <c r="BD44" s="230">
        <f t="shared" si="80"/>
        <v>0</v>
      </c>
      <c r="BE44" s="230">
        <f t="shared" si="80"/>
        <v>0</v>
      </c>
      <c r="BF44" s="230">
        <f t="shared" si="80"/>
        <v>0</v>
      </c>
      <c r="BG44" s="230">
        <f t="shared" si="80"/>
        <v>0</v>
      </c>
      <c r="BH44" s="230">
        <f t="shared" si="80"/>
        <v>0</v>
      </c>
      <c r="BI44" s="230">
        <f t="shared" si="80"/>
        <v>0</v>
      </c>
      <c r="BJ44" s="230">
        <f t="shared" si="80"/>
        <v>0</v>
      </c>
      <c r="BK44" s="230">
        <f t="shared" si="80"/>
        <v>0</v>
      </c>
      <c r="BL44" s="230">
        <f t="shared" si="80"/>
        <v>0</v>
      </c>
      <c r="BM44" s="230">
        <f t="shared" si="80"/>
        <v>0</v>
      </c>
      <c r="BN44" s="230">
        <f t="shared" si="80"/>
        <v>0</v>
      </c>
      <c r="BO44" s="230">
        <f t="shared" ref="BO44" si="81">SUM(BM43:BO43)</f>
        <v>0</v>
      </c>
      <c r="BP44" s="230">
        <f t="shared" ref="BP44" si="82">SUM(BN43:BP43)</f>
        <v>0</v>
      </c>
      <c r="BQ44" s="230">
        <f t="shared" ref="BQ44" si="83">SUM(BO43:BQ43)</f>
        <v>0</v>
      </c>
      <c r="BR44" s="230">
        <f t="shared" ref="BR44" si="84">SUM(BP43:BR43)</f>
        <v>0</v>
      </c>
      <c r="BS44" s="230">
        <f t="shared" ref="BS44" si="85">SUM(BQ43:BS43)</f>
        <v>0</v>
      </c>
      <c r="BT44" s="230">
        <f t="shared" ref="BT44" si="86">SUM(BR43:BT43)</f>
        <v>0</v>
      </c>
      <c r="BU44" s="230">
        <f t="shared" ref="BU44" si="87">SUM(BS43:BU43)</f>
        <v>0</v>
      </c>
      <c r="BV44" s="230">
        <f t="shared" ref="BV44" si="88">SUM(BT43:BV43)</f>
        <v>0</v>
      </c>
      <c r="BW44" s="230">
        <f t="shared" ref="BW44" si="89">SUM(BU43:BW43)</f>
        <v>0</v>
      </c>
      <c r="BX44" s="230">
        <f t="shared" ref="BX44" si="90">SUM(BV43:BX43)</f>
        <v>0</v>
      </c>
      <c r="BY44" s="230">
        <f t="shared" ref="BY44" si="91">SUM(BW43:BY43)</f>
        <v>0</v>
      </c>
      <c r="BZ44" s="230">
        <f t="shared" ref="BZ44" si="92">SUM(BX43:BZ43)</f>
        <v>0</v>
      </c>
    </row>
    <row r="45" spans="1:78" ht="12.75" customHeight="1" x14ac:dyDescent="0.2">
      <c r="C45" s="63"/>
      <c r="D45" s="64"/>
    </row>
    <row r="46" spans="1:78" ht="12.75" customHeight="1" x14ac:dyDescent="0.15"/>
    <row r="47" spans="1:78" ht="12.75" customHeight="1" x14ac:dyDescent="0.15"/>
    <row r="48" spans="1:78" ht="12.75" customHeight="1" x14ac:dyDescent="0.15"/>
    <row r="49" spans="1:78" ht="12.75" customHeight="1" x14ac:dyDescent="0.2">
      <c r="C49" s="222"/>
      <c r="D49" s="223">
        <v>45931</v>
      </c>
      <c r="E49" s="224">
        <f t="shared" ref="E49:BC49" si="93">D49+31</f>
        <v>45962</v>
      </c>
      <c r="F49" s="224">
        <f t="shared" si="93"/>
        <v>45993</v>
      </c>
      <c r="G49" s="224">
        <f t="shared" si="93"/>
        <v>46024</v>
      </c>
      <c r="H49" s="224">
        <f t="shared" si="93"/>
        <v>46055</v>
      </c>
      <c r="I49" s="224">
        <f t="shared" si="93"/>
        <v>46086</v>
      </c>
      <c r="J49" s="224">
        <f t="shared" si="93"/>
        <v>46117</v>
      </c>
      <c r="K49" s="224">
        <f t="shared" si="93"/>
        <v>46148</v>
      </c>
      <c r="L49" s="224">
        <f t="shared" si="93"/>
        <v>46179</v>
      </c>
      <c r="M49" s="224">
        <f t="shared" si="93"/>
        <v>46210</v>
      </c>
      <c r="N49" s="224">
        <f t="shared" si="93"/>
        <v>46241</v>
      </c>
      <c r="O49" s="224">
        <f t="shared" si="93"/>
        <v>46272</v>
      </c>
      <c r="P49" s="224">
        <f t="shared" si="93"/>
        <v>46303</v>
      </c>
      <c r="Q49" s="224">
        <f t="shared" si="93"/>
        <v>46334</v>
      </c>
      <c r="R49" s="224">
        <f t="shared" si="93"/>
        <v>46365</v>
      </c>
      <c r="S49" s="224">
        <f t="shared" si="93"/>
        <v>46396</v>
      </c>
      <c r="T49" s="224">
        <f t="shared" si="93"/>
        <v>46427</v>
      </c>
      <c r="U49" s="224">
        <f t="shared" si="93"/>
        <v>46458</v>
      </c>
      <c r="V49" s="224">
        <f t="shared" si="93"/>
        <v>46489</v>
      </c>
      <c r="W49" s="224">
        <f t="shared" si="93"/>
        <v>46520</v>
      </c>
      <c r="X49" s="224">
        <f t="shared" si="93"/>
        <v>46551</v>
      </c>
      <c r="Y49" s="224">
        <f t="shared" si="93"/>
        <v>46582</v>
      </c>
      <c r="Z49" s="224">
        <f t="shared" si="93"/>
        <v>46613</v>
      </c>
      <c r="AA49" s="224">
        <f t="shared" si="93"/>
        <v>46644</v>
      </c>
      <c r="AB49" s="224">
        <f t="shared" si="93"/>
        <v>46675</v>
      </c>
      <c r="AC49" s="224">
        <f t="shared" si="93"/>
        <v>46706</v>
      </c>
      <c r="AD49" s="224">
        <f t="shared" si="93"/>
        <v>46737</v>
      </c>
      <c r="AE49" s="224">
        <f t="shared" si="93"/>
        <v>46768</v>
      </c>
      <c r="AF49" s="224">
        <f t="shared" si="93"/>
        <v>46799</v>
      </c>
      <c r="AG49" s="224">
        <f t="shared" si="93"/>
        <v>46830</v>
      </c>
      <c r="AH49" s="224">
        <f t="shared" si="93"/>
        <v>46861</v>
      </c>
      <c r="AI49" s="224">
        <f t="shared" si="93"/>
        <v>46892</v>
      </c>
      <c r="AJ49" s="224">
        <f t="shared" si="93"/>
        <v>46923</v>
      </c>
      <c r="AK49" s="224">
        <f t="shared" si="93"/>
        <v>46954</v>
      </c>
      <c r="AL49" s="224">
        <f t="shared" si="93"/>
        <v>46985</v>
      </c>
      <c r="AM49" s="224">
        <f t="shared" si="93"/>
        <v>47016</v>
      </c>
      <c r="AN49" s="224">
        <f t="shared" si="93"/>
        <v>47047</v>
      </c>
      <c r="AO49" s="224">
        <f t="shared" si="93"/>
        <v>47078</v>
      </c>
      <c r="AP49" s="224">
        <f t="shared" si="93"/>
        <v>47109</v>
      </c>
      <c r="AQ49" s="224">
        <f t="shared" si="93"/>
        <v>47140</v>
      </c>
      <c r="AR49" s="224">
        <f t="shared" si="93"/>
        <v>47171</v>
      </c>
      <c r="AS49" s="224">
        <f t="shared" si="93"/>
        <v>47202</v>
      </c>
      <c r="AT49" s="224">
        <f t="shared" si="93"/>
        <v>47233</v>
      </c>
      <c r="AU49" s="224">
        <f t="shared" si="93"/>
        <v>47264</v>
      </c>
      <c r="AV49" s="224">
        <f t="shared" si="93"/>
        <v>47295</v>
      </c>
      <c r="AW49" s="224">
        <f t="shared" si="93"/>
        <v>47326</v>
      </c>
      <c r="AX49" s="224">
        <f t="shared" si="93"/>
        <v>47357</v>
      </c>
      <c r="AY49" s="224">
        <f t="shared" si="93"/>
        <v>47388</v>
      </c>
      <c r="AZ49" s="224">
        <f t="shared" si="93"/>
        <v>47419</v>
      </c>
      <c r="BA49" s="224">
        <f t="shared" si="93"/>
        <v>47450</v>
      </c>
      <c r="BB49" s="224">
        <f t="shared" si="93"/>
        <v>47481</v>
      </c>
      <c r="BC49" s="224">
        <f t="shared" si="93"/>
        <v>47512</v>
      </c>
      <c r="BD49" s="224">
        <f>BC49+10</f>
        <v>47522</v>
      </c>
      <c r="BE49" s="224">
        <f t="shared" ref="BE49:BN49" si="94">BD49+31</f>
        <v>47553</v>
      </c>
      <c r="BF49" s="224">
        <f t="shared" si="94"/>
        <v>47584</v>
      </c>
      <c r="BG49" s="224">
        <f t="shared" si="94"/>
        <v>47615</v>
      </c>
      <c r="BH49" s="224">
        <f t="shared" si="94"/>
        <v>47646</v>
      </c>
      <c r="BI49" s="224">
        <f t="shared" si="94"/>
        <v>47677</v>
      </c>
      <c r="BJ49" s="224">
        <f t="shared" si="94"/>
        <v>47708</v>
      </c>
      <c r="BK49" s="224">
        <f t="shared" si="94"/>
        <v>47739</v>
      </c>
      <c r="BL49" s="224">
        <f t="shared" si="94"/>
        <v>47770</v>
      </c>
      <c r="BM49" s="224">
        <f t="shared" si="94"/>
        <v>47801</v>
      </c>
      <c r="BN49" s="224">
        <f t="shared" si="94"/>
        <v>47832</v>
      </c>
      <c r="BO49" s="224">
        <f t="shared" ref="BO49" si="95">BN49+31</f>
        <v>47863</v>
      </c>
      <c r="BP49" s="224">
        <f t="shared" ref="BP49" si="96">BO49+31</f>
        <v>47894</v>
      </c>
      <c r="BQ49" s="224">
        <f t="shared" ref="BQ49" si="97">BP49+31</f>
        <v>47925</v>
      </c>
      <c r="BR49" s="224">
        <f t="shared" ref="BR49" si="98">BQ49+31</f>
        <v>47956</v>
      </c>
      <c r="BS49" s="224">
        <f t="shared" ref="BS49" si="99">BR49+31</f>
        <v>47987</v>
      </c>
      <c r="BT49" s="224">
        <f t="shared" ref="BT49" si="100">BS49+31</f>
        <v>48018</v>
      </c>
      <c r="BU49" s="224">
        <f t="shared" ref="BU49" si="101">BT49+31</f>
        <v>48049</v>
      </c>
      <c r="BV49" s="224">
        <f t="shared" ref="BV49" si="102">BU49+31</f>
        <v>48080</v>
      </c>
      <c r="BW49" s="224">
        <f t="shared" ref="BW49" si="103">BV49+31</f>
        <v>48111</v>
      </c>
      <c r="BX49" s="224">
        <f t="shared" ref="BX49" si="104">BW49+31</f>
        <v>48142</v>
      </c>
      <c r="BY49" s="224">
        <f t="shared" ref="BY49" si="105">BX49+31</f>
        <v>48173</v>
      </c>
      <c r="BZ49" s="224">
        <f t="shared" ref="BZ49" si="106">BY49+31</f>
        <v>48204</v>
      </c>
    </row>
    <row r="50" spans="1:78" ht="12.75" customHeight="1" x14ac:dyDescent="0.2">
      <c r="C50" s="222" t="s">
        <v>510</v>
      </c>
      <c r="D50" s="178">
        <f t="shared" ref="D50:BN50" si="107">+D43</f>
        <v>0</v>
      </c>
      <c r="E50" s="178">
        <f t="shared" si="107"/>
        <v>0</v>
      </c>
      <c r="F50" s="178">
        <f t="shared" si="107"/>
        <v>0</v>
      </c>
      <c r="G50" s="178">
        <f t="shared" si="107"/>
        <v>0</v>
      </c>
      <c r="H50" s="178">
        <f t="shared" si="107"/>
        <v>0</v>
      </c>
      <c r="I50" s="178">
        <f t="shared" si="107"/>
        <v>0</v>
      </c>
      <c r="J50" s="178">
        <f t="shared" si="107"/>
        <v>0</v>
      </c>
      <c r="K50" s="178">
        <f t="shared" si="107"/>
        <v>0</v>
      </c>
      <c r="L50" s="178">
        <f t="shared" si="107"/>
        <v>0</v>
      </c>
      <c r="M50" s="178">
        <f t="shared" si="107"/>
        <v>0</v>
      </c>
      <c r="N50" s="178">
        <f t="shared" si="107"/>
        <v>0</v>
      </c>
      <c r="O50" s="178">
        <f t="shared" si="107"/>
        <v>0</v>
      </c>
      <c r="P50" s="178">
        <f t="shared" si="107"/>
        <v>0</v>
      </c>
      <c r="Q50" s="178">
        <f t="shared" si="107"/>
        <v>0</v>
      </c>
      <c r="R50" s="178">
        <f t="shared" si="107"/>
        <v>0</v>
      </c>
      <c r="S50" s="178">
        <f t="shared" si="107"/>
        <v>0</v>
      </c>
      <c r="T50" s="178">
        <f t="shared" si="107"/>
        <v>0</v>
      </c>
      <c r="U50" s="178">
        <f t="shared" si="107"/>
        <v>0</v>
      </c>
      <c r="V50" s="178">
        <f t="shared" si="107"/>
        <v>0</v>
      </c>
      <c r="W50" s="178">
        <f t="shared" si="107"/>
        <v>0</v>
      </c>
      <c r="X50" s="178">
        <f t="shared" si="107"/>
        <v>0</v>
      </c>
      <c r="Y50" s="178">
        <f t="shared" si="107"/>
        <v>0</v>
      </c>
      <c r="Z50" s="178">
        <f t="shared" si="107"/>
        <v>0</v>
      </c>
      <c r="AA50" s="178">
        <f t="shared" si="107"/>
        <v>0</v>
      </c>
      <c r="AB50" s="178">
        <f t="shared" si="107"/>
        <v>0</v>
      </c>
      <c r="AC50" s="178">
        <f t="shared" si="107"/>
        <v>0</v>
      </c>
      <c r="AD50" s="178">
        <f t="shared" si="107"/>
        <v>0</v>
      </c>
      <c r="AE50" s="178">
        <f t="shared" si="107"/>
        <v>0</v>
      </c>
      <c r="AF50" s="178">
        <f t="shared" si="107"/>
        <v>0</v>
      </c>
      <c r="AG50" s="178">
        <f t="shared" si="107"/>
        <v>0</v>
      </c>
      <c r="AH50" s="178">
        <f t="shared" si="107"/>
        <v>0</v>
      </c>
      <c r="AI50" s="178">
        <f t="shared" si="107"/>
        <v>0</v>
      </c>
      <c r="AJ50" s="178">
        <f t="shared" si="107"/>
        <v>0</v>
      </c>
      <c r="AK50" s="178">
        <f t="shared" si="107"/>
        <v>0</v>
      </c>
      <c r="AL50" s="178">
        <f t="shared" si="107"/>
        <v>0</v>
      </c>
      <c r="AM50" s="178">
        <f t="shared" si="107"/>
        <v>0</v>
      </c>
      <c r="AN50" s="178">
        <f t="shared" si="107"/>
        <v>0</v>
      </c>
      <c r="AO50" s="178">
        <f t="shared" si="107"/>
        <v>0</v>
      </c>
      <c r="AP50" s="178">
        <f t="shared" si="107"/>
        <v>0</v>
      </c>
      <c r="AQ50" s="178">
        <f t="shared" si="107"/>
        <v>0</v>
      </c>
      <c r="AR50" s="178">
        <f t="shared" si="107"/>
        <v>0</v>
      </c>
      <c r="AS50" s="178">
        <f t="shared" si="107"/>
        <v>0</v>
      </c>
      <c r="AT50" s="178">
        <f t="shared" si="107"/>
        <v>0</v>
      </c>
      <c r="AU50" s="178">
        <f t="shared" si="107"/>
        <v>0</v>
      </c>
      <c r="AV50" s="178">
        <f t="shared" si="107"/>
        <v>0</v>
      </c>
      <c r="AW50" s="178">
        <f t="shared" si="107"/>
        <v>0</v>
      </c>
      <c r="AX50" s="178">
        <f t="shared" si="107"/>
        <v>0</v>
      </c>
      <c r="AY50" s="178">
        <f t="shared" si="107"/>
        <v>0</v>
      </c>
      <c r="AZ50" s="178">
        <f t="shared" si="107"/>
        <v>0</v>
      </c>
      <c r="BA50" s="178">
        <f t="shared" si="107"/>
        <v>0</v>
      </c>
      <c r="BB50" s="178">
        <f t="shared" si="107"/>
        <v>0</v>
      </c>
      <c r="BC50" s="178">
        <f t="shared" si="107"/>
        <v>0</v>
      </c>
      <c r="BD50" s="178">
        <f t="shared" si="107"/>
        <v>0</v>
      </c>
      <c r="BE50" s="178">
        <f t="shared" si="107"/>
        <v>0</v>
      </c>
      <c r="BF50" s="178">
        <f t="shared" si="107"/>
        <v>0</v>
      </c>
      <c r="BG50" s="178">
        <f t="shared" si="107"/>
        <v>0</v>
      </c>
      <c r="BH50" s="178">
        <f t="shared" si="107"/>
        <v>0</v>
      </c>
      <c r="BI50" s="178">
        <f t="shared" si="107"/>
        <v>0</v>
      </c>
      <c r="BJ50" s="178">
        <f t="shared" si="107"/>
        <v>0</v>
      </c>
      <c r="BK50" s="178">
        <f t="shared" si="107"/>
        <v>0</v>
      </c>
      <c r="BL50" s="178">
        <f t="shared" si="107"/>
        <v>0</v>
      </c>
      <c r="BM50" s="178">
        <f t="shared" si="107"/>
        <v>0</v>
      </c>
      <c r="BN50" s="178">
        <f t="shared" si="107"/>
        <v>0</v>
      </c>
      <c r="BO50" s="178">
        <f t="shared" ref="BO50:BZ50" si="108">+BO43</f>
        <v>0</v>
      </c>
      <c r="BP50" s="178">
        <f t="shared" si="108"/>
        <v>0</v>
      </c>
      <c r="BQ50" s="178">
        <f t="shared" si="108"/>
        <v>0</v>
      </c>
      <c r="BR50" s="178">
        <f t="shared" si="108"/>
        <v>0</v>
      </c>
      <c r="BS50" s="178">
        <f t="shared" si="108"/>
        <v>0</v>
      </c>
      <c r="BT50" s="178">
        <f t="shared" si="108"/>
        <v>0</v>
      </c>
      <c r="BU50" s="178">
        <f t="shared" si="108"/>
        <v>0</v>
      </c>
      <c r="BV50" s="178">
        <f t="shared" si="108"/>
        <v>0</v>
      </c>
      <c r="BW50" s="178">
        <f t="shared" si="108"/>
        <v>0</v>
      </c>
      <c r="BX50" s="178">
        <f t="shared" si="108"/>
        <v>0</v>
      </c>
      <c r="BY50" s="178">
        <f t="shared" si="108"/>
        <v>0</v>
      </c>
      <c r="BZ50" s="178">
        <f t="shared" si="108"/>
        <v>0</v>
      </c>
    </row>
    <row r="51" spans="1:78" ht="12.75" customHeight="1" x14ac:dyDescent="0.2">
      <c r="C51" s="222" t="s">
        <v>511</v>
      </c>
      <c r="D51" s="178"/>
      <c r="E51" s="178"/>
      <c r="F51" s="178">
        <f>SUM(D50:F50)</f>
        <v>0</v>
      </c>
      <c r="G51" s="178"/>
      <c r="H51" s="178"/>
      <c r="I51" s="178">
        <f>SUM(G50:I50)</f>
        <v>0</v>
      </c>
      <c r="J51" s="178"/>
      <c r="K51" s="178"/>
      <c r="L51" s="178">
        <f>SUM(J50:L50)</f>
        <v>0</v>
      </c>
      <c r="M51" s="178"/>
      <c r="N51" s="178"/>
      <c r="O51" s="178">
        <f>SUM(M50:O50)</f>
        <v>0</v>
      </c>
      <c r="P51" s="178"/>
      <c r="Q51" s="178"/>
      <c r="R51" s="178">
        <f>SUM(P50:R50)</f>
        <v>0</v>
      </c>
      <c r="S51" s="178"/>
      <c r="T51" s="178"/>
      <c r="U51" s="178">
        <f>SUM(S50:U50)</f>
        <v>0</v>
      </c>
      <c r="V51" s="178"/>
      <c r="W51" s="178"/>
      <c r="X51" s="178">
        <f>SUM(V50:X50)</f>
        <v>0</v>
      </c>
      <c r="Y51" s="178"/>
      <c r="Z51" s="178"/>
      <c r="AA51" s="178">
        <f>SUM(Y50:AA50)</f>
        <v>0</v>
      </c>
      <c r="AB51" s="178"/>
      <c r="AC51" s="178"/>
      <c r="AD51" s="178">
        <f>SUM(AB50:AD50)</f>
        <v>0</v>
      </c>
      <c r="AE51" s="178"/>
      <c r="AF51" s="178"/>
      <c r="AG51" s="178">
        <f>SUM(AE50:AG50)</f>
        <v>0</v>
      </c>
      <c r="AH51" s="178"/>
      <c r="AI51" s="178"/>
      <c r="AJ51" s="178">
        <f>SUM(AH50:AJ50)</f>
        <v>0</v>
      </c>
      <c r="AK51" s="178"/>
      <c r="AL51" s="178"/>
      <c r="AM51" s="178">
        <f>SUM(AK50:AM50)</f>
        <v>0</v>
      </c>
      <c r="AN51" s="178"/>
      <c r="AO51" s="178"/>
      <c r="AP51" s="178">
        <f>SUM(AN50:AP50)</f>
        <v>0</v>
      </c>
      <c r="AQ51" s="178"/>
      <c r="AR51" s="178"/>
      <c r="AS51" s="178">
        <f>SUM(AQ50:AS50)</f>
        <v>0</v>
      </c>
      <c r="AT51" s="178"/>
      <c r="AU51" s="178"/>
      <c r="AV51" s="178">
        <f>SUM(AT50:AV50)</f>
        <v>0</v>
      </c>
      <c r="AW51" s="178"/>
      <c r="AX51" s="178"/>
      <c r="AY51" s="178">
        <f>SUM(AW50:AY50)</f>
        <v>0</v>
      </c>
      <c r="AZ51" s="178"/>
      <c r="BA51" s="178"/>
      <c r="BB51" s="178">
        <f>SUM(AZ50:BB50)</f>
        <v>0</v>
      </c>
      <c r="BC51" s="178"/>
      <c r="BD51" s="178"/>
      <c r="BE51" s="178">
        <f>SUM(BC50:BE50)</f>
        <v>0</v>
      </c>
      <c r="BF51" s="178"/>
      <c r="BG51" s="178"/>
      <c r="BH51" s="178">
        <f>SUM(BF50:BH50)</f>
        <v>0</v>
      </c>
      <c r="BI51" s="178"/>
      <c r="BJ51" s="178"/>
      <c r="BK51" s="178">
        <f>SUM(BI50:BK50)</f>
        <v>0</v>
      </c>
      <c r="BL51" s="178"/>
      <c r="BM51" s="178"/>
      <c r="BN51" s="178">
        <f>SUM(BL50:BN50)</f>
        <v>0</v>
      </c>
      <c r="BO51" s="178">
        <f t="shared" ref="BO51:BZ51" si="109">SUM(BM50:BO50)</f>
        <v>0</v>
      </c>
      <c r="BP51" s="178">
        <f t="shared" si="109"/>
        <v>0</v>
      </c>
      <c r="BQ51" s="178">
        <f t="shared" si="109"/>
        <v>0</v>
      </c>
      <c r="BR51" s="178">
        <f t="shared" si="109"/>
        <v>0</v>
      </c>
      <c r="BS51" s="178">
        <f t="shared" si="109"/>
        <v>0</v>
      </c>
      <c r="BT51" s="178">
        <f t="shared" si="109"/>
        <v>0</v>
      </c>
      <c r="BU51" s="178">
        <f t="shared" si="109"/>
        <v>0</v>
      </c>
      <c r="BV51" s="178">
        <f t="shared" si="109"/>
        <v>0</v>
      </c>
      <c r="BW51" s="178">
        <f t="shared" si="109"/>
        <v>0</v>
      </c>
      <c r="BX51" s="178">
        <f t="shared" si="109"/>
        <v>0</v>
      </c>
      <c r="BY51" s="178">
        <f t="shared" si="109"/>
        <v>0</v>
      </c>
      <c r="BZ51" s="178">
        <f t="shared" si="109"/>
        <v>0</v>
      </c>
    </row>
    <row r="52" spans="1:78" ht="12.75" customHeight="1" x14ac:dyDescent="0.15"/>
    <row r="53" spans="1:78" ht="12.75" customHeight="1" x14ac:dyDescent="0.15"/>
    <row r="54" spans="1:78" ht="12.75" customHeight="1" x14ac:dyDescent="0.15"/>
    <row r="55" spans="1:78" ht="12.75" customHeight="1" x14ac:dyDescent="0.15"/>
    <row r="56" spans="1:78" ht="12.75" customHeight="1" x14ac:dyDescent="0.15"/>
    <row r="57" spans="1:78" ht="12.75" customHeight="1" x14ac:dyDescent="0.15"/>
    <row r="58" spans="1:78" ht="12.75" customHeight="1" x14ac:dyDescent="0.15">
      <c r="A58" s="43"/>
      <c r="B58" s="43"/>
      <c r="C58" s="43"/>
      <c r="D58" s="43"/>
      <c r="E58" s="43"/>
      <c r="F58" s="43"/>
      <c r="G58" s="43"/>
      <c r="H58" s="43"/>
    </row>
    <row r="59" spans="1:78" ht="12.75" customHeight="1" x14ac:dyDescent="0.15">
      <c r="A59" s="43"/>
      <c r="B59" s="43"/>
      <c r="C59" s="46" t="s">
        <v>497</v>
      </c>
      <c r="D59" s="370" t="s">
        <v>514</v>
      </c>
      <c r="E59" s="368"/>
      <c r="F59" s="361"/>
      <c r="G59" s="43"/>
      <c r="H59" s="370" t="s">
        <v>102</v>
      </c>
      <c r="I59" s="368"/>
      <c r="J59" s="361"/>
      <c r="K59" s="43"/>
    </row>
    <row r="60" spans="1:78" ht="12.75" customHeight="1" x14ac:dyDescent="0.15">
      <c r="A60" s="43"/>
      <c r="B60" s="43"/>
      <c r="C60" s="43"/>
      <c r="D60" s="76">
        <v>45931</v>
      </c>
      <c r="E60" s="76">
        <v>45931</v>
      </c>
      <c r="F60" s="76">
        <v>45931</v>
      </c>
      <c r="G60" s="43"/>
      <c r="H60" s="76">
        <v>45931</v>
      </c>
      <c r="I60" s="76">
        <v>45931</v>
      </c>
      <c r="J60" s="76">
        <v>45931</v>
      </c>
      <c r="K60" s="43"/>
      <c r="L60" s="44" t="s">
        <v>491</v>
      </c>
      <c r="M60" s="44" t="s">
        <v>492</v>
      </c>
      <c r="N60" s="44" t="s">
        <v>103</v>
      </c>
      <c r="O60" s="44" t="s">
        <v>515</v>
      </c>
    </row>
    <row r="61" spans="1:78" ht="12.75" customHeight="1" x14ac:dyDescent="0.15">
      <c r="A61" s="43"/>
      <c r="B61" s="43"/>
      <c r="C61" s="43"/>
      <c r="D61" s="54" t="s">
        <v>44</v>
      </c>
      <c r="E61" s="54" t="s">
        <v>45</v>
      </c>
      <c r="F61" s="54" t="s">
        <v>46</v>
      </c>
      <c r="G61" s="43"/>
      <c r="H61" s="54" t="s">
        <v>44</v>
      </c>
      <c r="I61" s="54" t="s">
        <v>45</v>
      </c>
      <c r="J61" s="54" t="s">
        <v>46</v>
      </c>
      <c r="K61" s="43"/>
      <c r="L61" s="66" t="s">
        <v>495</v>
      </c>
      <c r="M61" s="66" t="s">
        <v>496</v>
      </c>
      <c r="N61" s="66" t="s">
        <v>516</v>
      </c>
      <c r="O61" s="66" t="s">
        <v>45</v>
      </c>
      <c r="R61" s="231">
        <v>2026</v>
      </c>
      <c r="S61" s="231">
        <v>2027</v>
      </c>
      <c r="T61" s="231">
        <v>2028</v>
      </c>
      <c r="U61" s="231">
        <v>2029</v>
      </c>
      <c r="V61" s="231">
        <v>2030</v>
      </c>
    </row>
    <row r="62" spans="1:78" ht="12.75" customHeight="1" x14ac:dyDescent="0.15">
      <c r="A62" s="43"/>
      <c r="B62" s="43"/>
      <c r="C62" s="48" t="s">
        <v>487</v>
      </c>
      <c r="D62" s="59">
        <f t="shared" ref="D62:D73" si="110">D30</f>
        <v>0</v>
      </c>
      <c r="E62" s="59">
        <f t="shared" ref="E62:E73" si="111">D6</f>
        <v>329544.4683666667</v>
      </c>
      <c r="F62" s="59">
        <f>E62-D62</f>
        <v>329544.4683666667</v>
      </c>
      <c r="G62" s="43"/>
      <c r="H62" s="59">
        <f t="shared" ref="H62:H73" si="112">D30</f>
        <v>0</v>
      </c>
      <c r="I62" s="59">
        <f t="shared" ref="I62:I73" si="113">D6</f>
        <v>329544.4683666667</v>
      </c>
      <c r="J62" s="59">
        <f>I62-H62</f>
        <v>329544.4683666667</v>
      </c>
      <c r="K62" s="43"/>
      <c r="L62" s="59">
        <f>H62</f>
        <v>0</v>
      </c>
      <c r="M62" s="59"/>
      <c r="N62" s="59">
        <f>SUM(L62:M62)</f>
        <v>0</v>
      </c>
      <c r="O62" s="59">
        <f>Q6</f>
        <v>44328.44683666667</v>
      </c>
      <c r="Q62" s="50" t="s">
        <v>487</v>
      </c>
      <c r="R62" s="41">
        <f t="shared" ref="R62:R73" si="114">SUM(G6:R6)</f>
        <v>433711.36204000004</v>
      </c>
      <c r="S62" s="41">
        <f t="shared" ref="S62:S73" si="115">SUM(S6:AD6)</f>
        <v>1142573.4131165</v>
      </c>
      <c r="T62" s="41">
        <f t="shared" ref="T62:T73" si="116">SUM(AE6:AP6)</f>
        <v>1539509.1462723252</v>
      </c>
      <c r="U62" s="41">
        <f t="shared" ref="U62:U73" si="117">SUM(AQ6:BB6)</f>
        <v>1597120.603585941</v>
      </c>
      <c r="V62" s="41">
        <f t="shared" ref="V62:V73" si="118">SUM(BC6:BN6)</f>
        <v>1616898.8837652381</v>
      </c>
    </row>
    <row r="63" spans="1:78" ht="12.75" customHeight="1" x14ac:dyDescent="0.15">
      <c r="A63" s="43"/>
      <c r="B63" s="43"/>
      <c r="C63" s="48" t="s">
        <v>348</v>
      </c>
      <c r="D63" s="59">
        <f t="shared" si="110"/>
        <v>0</v>
      </c>
      <c r="E63" s="59">
        <f t="shared" si="111"/>
        <v>128034.72</v>
      </c>
      <c r="F63" s="59"/>
      <c r="G63" s="43"/>
      <c r="H63" s="59">
        <f t="shared" si="112"/>
        <v>0</v>
      </c>
      <c r="I63" s="59">
        <f t="shared" si="113"/>
        <v>128034.72</v>
      </c>
      <c r="J63" s="59"/>
      <c r="K63" s="43"/>
      <c r="L63" s="59"/>
      <c r="M63" s="59"/>
      <c r="N63" s="59"/>
      <c r="O63" s="59"/>
      <c r="Q63" s="50" t="s">
        <v>348</v>
      </c>
      <c r="R63" s="41">
        <f t="shared" si="114"/>
        <v>133473</v>
      </c>
      <c r="S63" s="41">
        <f t="shared" si="115"/>
        <v>604695</v>
      </c>
      <c r="T63" s="41">
        <f t="shared" si="116"/>
        <v>1553077.045192963</v>
      </c>
      <c r="U63" s="41">
        <f t="shared" si="117"/>
        <v>1710068.4053789116</v>
      </c>
      <c r="V63" s="41">
        <f t="shared" si="118"/>
        <v>1739735.825647857</v>
      </c>
    </row>
    <row r="64" spans="1:78" ht="12.75" customHeight="1" x14ac:dyDescent="0.15">
      <c r="A64" s="43"/>
      <c r="B64" s="43"/>
      <c r="C64" s="48" t="s">
        <v>517</v>
      </c>
      <c r="D64" s="59">
        <f t="shared" si="110"/>
        <v>0</v>
      </c>
      <c r="E64" s="59">
        <f t="shared" si="111"/>
        <v>9000</v>
      </c>
      <c r="F64" s="59">
        <f t="shared" ref="F64:F73" si="119">E64-D64</f>
        <v>9000</v>
      </c>
      <c r="G64" s="43"/>
      <c r="H64" s="59">
        <f t="shared" si="112"/>
        <v>0</v>
      </c>
      <c r="I64" s="59">
        <f t="shared" si="113"/>
        <v>9000</v>
      </c>
      <c r="J64" s="59">
        <f t="shared" ref="J64:J73" si="120">I64-H64</f>
        <v>9000</v>
      </c>
      <c r="K64" s="43"/>
      <c r="L64" s="59">
        <f t="shared" ref="L64:L73" si="121">H64</f>
        <v>0</v>
      </c>
      <c r="M64" s="59"/>
      <c r="N64" s="59">
        <f t="shared" ref="N64:N73" si="122">SUM(L64:M64)</f>
        <v>0</v>
      </c>
      <c r="O64" s="59">
        <f t="shared" ref="O64:O73" si="123">Q7</f>
        <v>22200</v>
      </c>
      <c r="Q64" s="50" t="s">
        <v>518</v>
      </c>
      <c r="R64" s="41">
        <f t="shared" si="114"/>
        <v>94500</v>
      </c>
      <c r="S64" s="41">
        <f t="shared" si="115"/>
        <v>301000</v>
      </c>
      <c r="T64" s="41">
        <f t="shared" si="116"/>
        <v>483000</v>
      </c>
      <c r="U64" s="41">
        <f t="shared" si="117"/>
        <v>560000</v>
      </c>
      <c r="V64" s="41">
        <f t="shared" si="118"/>
        <v>588000</v>
      </c>
    </row>
    <row r="65" spans="1:22" ht="12.75" customHeight="1" x14ac:dyDescent="0.2">
      <c r="A65" s="43"/>
      <c r="B65" s="43"/>
      <c r="C65" s="232" t="s">
        <v>500</v>
      </c>
      <c r="D65" s="59">
        <f t="shared" si="110"/>
        <v>0</v>
      </c>
      <c r="E65" s="59">
        <f t="shared" si="111"/>
        <v>181238.64</v>
      </c>
      <c r="F65" s="59">
        <f t="shared" si="119"/>
        <v>181238.64</v>
      </c>
      <c r="G65" s="43"/>
      <c r="H65" s="59">
        <f t="shared" si="112"/>
        <v>0</v>
      </c>
      <c r="I65" s="59">
        <f t="shared" si="113"/>
        <v>181238.64</v>
      </c>
      <c r="J65" s="59">
        <f t="shared" si="120"/>
        <v>181238.64</v>
      </c>
      <c r="K65" s="43"/>
      <c r="L65" s="59">
        <f t="shared" si="121"/>
        <v>0</v>
      </c>
      <c r="M65" s="59"/>
      <c r="N65" s="59">
        <f t="shared" si="122"/>
        <v>0</v>
      </c>
      <c r="O65" s="59">
        <f t="shared" si="123"/>
        <v>10500</v>
      </c>
      <c r="Q65" s="233" t="s">
        <v>500</v>
      </c>
      <c r="R65" s="41">
        <f t="shared" si="114"/>
        <v>97980</v>
      </c>
      <c r="S65" s="41">
        <f t="shared" si="115"/>
        <v>195000</v>
      </c>
      <c r="T65" s="41">
        <f t="shared" si="116"/>
        <v>252000</v>
      </c>
      <c r="U65" s="41">
        <f t="shared" si="117"/>
        <v>264600</v>
      </c>
      <c r="V65" s="41">
        <f t="shared" si="118"/>
        <v>277830</v>
      </c>
    </row>
    <row r="66" spans="1:22" ht="12.75" customHeight="1" x14ac:dyDescent="0.2">
      <c r="A66" s="43"/>
      <c r="B66" s="43"/>
      <c r="C66" s="232" t="s">
        <v>386</v>
      </c>
      <c r="D66" s="59">
        <f t="shared" si="110"/>
        <v>0</v>
      </c>
      <c r="E66" s="59">
        <f t="shared" si="111"/>
        <v>0</v>
      </c>
      <c r="F66" s="59">
        <f t="shared" si="119"/>
        <v>0</v>
      </c>
      <c r="G66" s="43"/>
      <c r="H66" s="59">
        <f t="shared" si="112"/>
        <v>0</v>
      </c>
      <c r="I66" s="59">
        <f t="shared" si="113"/>
        <v>0</v>
      </c>
      <c r="J66" s="59">
        <f t="shared" si="120"/>
        <v>0</v>
      </c>
      <c r="K66" s="43"/>
      <c r="L66" s="59">
        <f t="shared" si="121"/>
        <v>0</v>
      </c>
      <c r="M66" s="59"/>
      <c r="N66" s="59">
        <f t="shared" si="122"/>
        <v>0</v>
      </c>
      <c r="O66" s="59">
        <f t="shared" si="123"/>
        <v>5000</v>
      </c>
      <c r="Q66" s="233" t="s">
        <v>386</v>
      </c>
      <c r="R66" s="41">
        <f t="shared" si="114"/>
        <v>0</v>
      </c>
      <c r="S66" s="41">
        <f t="shared" si="115"/>
        <v>22500</v>
      </c>
      <c r="T66" s="41">
        <f t="shared" si="116"/>
        <v>31500</v>
      </c>
      <c r="U66" s="41">
        <f t="shared" si="117"/>
        <v>33075</v>
      </c>
      <c r="V66" s="41">
        <f t="shared" si="118"/>
        <v>34728.75</v>
      </c>
    </row>
    <row r="67" spans="1:22" ht="12.75" customHeight="1" x14ac:dyDescent="0.2">
      <c r="C67" s="232" t="s">
        <v>501</v>
      </c>
      <c r="D67" s="59">
        <f t="shared" si="110"/>
        <v>0</v>
      </c>
      <c r="E67" s="59">
        <f t="shared" si="111"/>
        <v>0</v>
      </c>
      <c r="F67" s="59">
        <f t="shared" si="119"/>
        <v>0</v>
      </c>
      <c r="G67" s="43"/>
      <c r="H67" s="59">
        <f t="shared" si="112"/>
        <v>0</v>
      </c>
      <c r="I67" s="59">
        <f t="shared" si="113"/>
        <v>0</v>
      </c>
      <c r="J67" s="59">
        <f t="shared" si="120"/>
        <v>0</v>
      </c>
      <c r="K67" s="43"/>
      <c r="L67" s="59">
        <f t="shared" si="121"/>
        <v>0</v>
      </c>
      <c r="M67" s="59"/>
      <c r="N67" s="59">
        <f t="shared" si="122"/>
        <v>0</v>
      </c>
      <c r="O67" s="59">
        <f t="shared" si="123"/>
        <v>0</v>
      </c>
      <c r="Q67" s="233" t="s">
        <v>501</v>
      </c>
      <c r="R67" s="41">
        <f t="shared" si="114"/>
        <v>0</v>
      </c>
      <c r="S67" s="41">
        <f t="shared" si="115"/>
        <v>22500</v>
      </c>
      <c r="T67" s="41">
        <f t="shared" si="116"/>
        <v>31500</v>
      </c>
      <c r="U67" s="41">
        <f t="shared" si="117"/>
        <v>33075</v>
      </c>
      <c r="V67" s="41">
        <f t="shared" si="118"/>
        <v>34728.75</v>
      </c>
    </row>
    <row r="68" spans="1:22" ht="12.75" customHeight="1" x14ac:dyDescent="0.2">
      <c r="C68" s="232" t="s">
        <v>502</v>
      </c>
      <c r="D68" s="59">
        <f t="shared" si="110"/>
        <v>0</v>
      </c>
      <c r="E68" s="59">
        <f t="shared" si="111"/>
        <v>16172.640000000001</v>
      </c>
      <c r="F68" s="59">
        <f t="shared" si="119"/>
        <v>16172.640000000001</v>
      </c>
      <c r="G68" s="43"/>
      <c r="H68" s="59">
        <f t="shared" si="112"/>
        <v>0</v>
      </c>
      <c r="I68" s="59">
        <f t="shared" si="113"/>
        <v>16172.640000000001</v>
      </c>
      <c r="J68" s="59">
        <f t="shared" si="120"/>
        <v>16172.640000000001</v>
      </c>
      <c r="K68" s="43"/>
      <c r="L68" s="59">
        <f t="shared" si="121"/>
        <v>0</v>
      </c>
      <c r="M68" s="59"/>
      <c r="N68" s="59">
        <f t="shared" si="122"/>
        <v>0</v>
      </c>
      <c r="O68" s="59">
        <f t="shared" si="123"/>
        <v>0</v>
      </c>
      <c r="Q68" s="233" t="s">
        <v>502</v>
      </c>
      <c r="R68" s="41">
        <f t="shared" si="114"/>
        <v>27720</v>
      </c>
      <c r="S68" s="41">
        <f t="shared" si="115"/>
        <v>29106</v>
      </c>
      <c r="T68" s="41">
        <f t="shared" si="116"/>
        <v>30561.300000000007</v>
      </c>
      <c r="U68" s="41">
        <f t="shared" si="117"/>
        <v>32089.365000000002</v>
      </c>
      <c r="V68" s="41">
        <f t="shared" si="118"/>
        <v>33693.833250000011</v>
      </c>
    </row>
    <row r="69" spans="1:22" ht="12.75" customHeight="1" x14ac:dyDescent="0.2">
      <c r="C69" s="232" t="s">
        <v>503</v>
      </c>
      <c r="D69" s="59">
        <f t="shared" si="110"/>
        <v>0</v>
      </c>
      <c r="E69" s="59">
        <f t="shared" si="111"/>
        <v>0</v>
      </c>
      <c r="F69" s="59">
        <f t="shared" si="119"/>
        <v>0</v>
      </c>
      <c r="G69" s="43"/>
      <c r="H69" s="59">
        <f t="shared" si="112"/>
        <v>0</v>
      </c>
      <c r="I69" s="59">
        <f t="shared" si="113"/>
        <v>0</v>
      </c>
      <c r="J69" s="59">
        <f t="shared" si="120"/>
        <v>0</v>
      </c>
      <c r="K69" s="43"/>
      <c r="L69" s="59">
        <f t="shared" si="121"/>
        <v>0</v>
      </c>
      <c r="M69" s="59"/>
      <c r="N69" s="59">
        <f t="shared" si="122"/>
        <v>0</v>
      </c>
      <c r="O69" s="59">
        <f t="shared" si="123"/>
        <v>2310</v>
      </c>
      <c r="Q69" s="233" t="s">
        <v>503</v>
      </c>
      <c r="R69" s="41">
        <f t="shared" si="114"/>
        <v>0</v>
      </c>
      <c r="S69" s="41">
        <f t="shared" si="115"/>
        <v>0</v>
      </c>
      <c r="T69" s="41">
        <f t="shared" si="116"/>
        <v>0</v>
      </c>
      <c r="U69" s="41">
        <f t="shared" si="117"/>
        <v>0</v>
      </c>
      <c r="V69" s="41">
        <f t="shared" si="118"/>
        <v>0</v>
      </c>
    </row>
    <row r="70" spans="1:22" ht="12.75" customHeight="1" x14ac:dyDescent="0.2">
      <c r="C70" s="232" t="s">
        <v>504</v>
      </c>
      <c r="D70" s="59">
        <f t="shared" si="110"/>
        <v>0</v>
      </c>
      <c r="E70" s="59">
        <f t="shared" si="111"/>
        <v>0</v>
      </c>
      <c r="F70" s="59">
        <f t="shared" si="119"/>
        <v>0</v>
      </c>
      <c r="G70" s="43"/>
      <c r="H70" s="59">
        <f t="shared" si="112"/>
        <v>0</v>
      </c>
      <c r="I70" s="59">
        <f t="shared" si="113"/>
        <v>0</v>
      </c>
      <c r="J70" s="59">
        <f t="shared" si="120"/>
        <v>0</v>
      </c>
      <c r="K70" s="43"/>
      <c r="L70" s="59">
        <f t="shared" si="121"/>
        <v>0</v>
      </c>
      <c r="M70" s="59"/>
      <c r="N70" s="59">
        <f t="shared" si="122"/>
        <v>0</v>
      </c>
      <c r="O70" s="59">
        <f t="shared" si="123"/>
        <v>0</v>
      </c>
      <c r="Q70" s="233" t="s">
        <v>504</v>
      </c>
      <c r="R70" s="41">
        <f t="shared" si="114"/>
        <v>0</v>
      </c>
      <c r="S70" s="41">
        <f t="shared" si="115"/>
        <v>4500</v>
      </c>
      <c r="T70" s="41">
        <f t="shared" si="116"/>
        <v>6300</v>
      </c>
      <c r="U70" s="41">
        <f t="shared" si="117"/>
        <v>6615</v>
      </c>
      <c r="V70" s="41">
        <f t="shared" si="118"/>
        <v>6945.75</v>
      </c>
    </row>
    <row r="71" spans="1:22" ht="12.75" customHeight="1" x14ac:dyDescent="0.2">
      <c r="C71" s="52" t="s">
        <v>519</v>
      </c>
      <c r="D71" s="59">
        <f t="shared" si="110"/>
        <v>0</v>
      </c>
      <c r="E71" s="59">
        <f t="shared" si="111"/>
        <v>0</v>
      </c>
      <c r="F71" s="59">
        <f t="shared" si="119"/>
        <v>0</v>
      </c>
      <c r="G71" s="43"/>
      <c r="H71" s="59">
        <f t="shared" si="112"/>
        <v>0</v>
      </c>
      <c r="I71" s="59">
        <f t="shared" si="113"/>
        <v>0</v>
      </c>
      <c r="J71" s="59">
        <f t="shared" si="120"/>
        <v>0</v>
      </c>
      <c r="K71" s="43"/>
      <c r="L71" s="59">
        <f t="shared" si="121"/>
        <v>0</v>
      </c>
      <c r="M71" s="59"/>
      <c r="N71" s="59">
        <f t="shared" si="122"/>
        <v>0</v>
      </c>
      <c r="O71" s="59">
        <f t="shared" si="123"/>
        <v>0</v>
      </c>
      <c r="Q71" s="58" t="s">
        <v>519</v>
      </c>
      <c r="R71" s="41">
        <f t="shared" si="114"/>
        <v>0</v>
      </c>
      <c r="S71" s="41">
        <f t="shared" si="115"/>
        <v>9000</v>
      </c>
      <c r="T71" s="41">
        <f t="shared" si="116"/>
        <v>12600</v>
      </c>
      <c r="U71" s="41">
        <f t="shared" si="117"/>
        <v>13230</v>
      </c>
      <c r="V71" s="41">
        <f t="shared" si="118"/>
        <v>13891.5</v>
      </c>
    </row>
    <row r="72" spans="1:22" ht="12.75" customHeight="1" x14ac:dyDescent="0.2">
      <c r="C72" s="52" t="s">
        <v>506</v>
      </c>
      <c r="D72" s="59">
        <f t="shared" si="110"/>
        <v>0</v>
      </c>
      <c r="E72" s="59">
        <f t="shared" si="111"/>
        <v>0</v>
      </c>
      <c r="F72" s="59">
        <f t="shared" si="119"/>
        <v>0</v>
      </c>
      <c r="G72" s="43"/>
      <c r="H72" s="59">
        <f t="shared" si="112"/>
        <v>0</v>
      </c>
      <c r="I72" s="59">
        <f t="shared" si="113"/>
        <v>0</v>
      </c>
      <c r="J72" s="59">
        <f t="shared" si="120"/>
        <v>0</v>
      </c>
      <c r="K72" s="43"/>
      <c r="L72" s="59">
        <f t="shared" si="121"/>
        <v>0</v>
      </c>
      <c r="M72" s="59"/>
      <c r="N72" s="59">
        <f t="shared" si="122"/>
        <v>0</v>
      </c>
      <c r="O72" s="59">
        <f t="shared" si="123"/>
        <v>0</v>
      </c>
      <c r="Q72" s="58" t="s">
        <v>506</v>
      </c>
      <c r="R72" s="41">
        <f t="shared" si="114"/>
        <v>0</v>
      </c>
      <c r="S72" s="41">
        <f t="shared" si="115"/>
        <v>0</v>
      </c>
      <c r="T72" s="41">
        <f t="shared" si="116"/>
        <v>0</v>
      </c>
      <c r="U72" s="41">
        <f t="shared" si="117"/>
        <v>0</v>
      </c>
      <c r="V72" s="41">
        <f t="shared" si="118"/>
        <v>0</v>
      </c>
    </row>
    <row r="73" spans="1:22" ht="12.75" customHeight="1" x14ac:dyDescent="0.2">
      <c r="C73" s="52" t="s">
        <v>507</v>
      </c>
      <c r="D73" s="59">
        <f t="shared" si="110"/>
        <v>0</v>
      </c>
      <c r="E73" s="59">
        <f t="shared" si="111"/>
        <v>112284.48000000001</v>
      </c>
      <c r="F73" s="59">
        <f t="shared" si="119"/>
        <v>112284.48000000001</v>
      </c>
      <c r="G73" s="43"/>
      <c r="H73" s="59">
        <f t="shared" si="112"/>
        <v>0</v>
      </c>
      <c r="I73" s="59">
        <f t="shared" si="113"/>
        <v>112284.48000000001</v>
      </c>
      <c r="J73" s="59">
        <f t="shared" si="120"/>
        <v>112284.48000000001</v>
      </c>
      <c r="K73" s="43"/>
      <c r="L73" s="59">
        <f t="shared" si="121"/>
        <v>0</v>
      </c>
      <c r="M73" s="59"/>
      <c r="N73" s="59">
        <f t="shared" si="122"/>
        <v>0</v>
      </c>
      <c r="O73" s="59">
        <f t="shared" si="123"/>
        <v>0</v>
      </c>
      <c r="Q73" s="58" t="s">
        <v>507</v>
      </c>
      <c r="R73" s="41">
        <f t="shared" si="114"/>
        <v>144000</v>
      </c>
      <c r="S73" s="41">
        <f t="shared" si="115"/>
        <v>151200</v>
      </c>
      <c r="T73" s="41">
        <f t="shared" si="116"/>
        <v>158760</v>
      </c>
      <c r="U73" s="41">
        <f t="shared" si="117"/>
        <v>166698</v>
      </c>
      <c r="V73" s="41">
        <f t="shared" si="118"/>
        <v>175032.90000000002</v>
      </c>
    </row>
    <row r="74" spans="1:22" ht="12.75" customHeight="1" x14ac:dyDescent="0.15">
      <c r="C74" s="43"/>
      <c r="D74" s="226">
        <f t="shared" ref="D74:F74" si="124">SUM(D62:D73)</f>
        <v>0</v>
      </c>
      <c r="E74" s="226">
        <f t="shared" si="124"/>
        <v>776274.94836666668</v>
      </c>
      <c r="F74" s="226">
        <f t="shared" si="124"/>
        <v>648240.22836666671</v>
      </c>
      <c r="G74" s="43"/>
      <c r="H74" s="226">
        <f t="shared" ref="H74:J74" si="125">SUM(H62:H73)</f>
        <v>0</v>
      </c>
      <c r="I74" s="226">
        <f t="shared" si="125"/>
        <v>776274.94836666668</v>
      </c>
      <c r="J74" s="226">
        <f t="shared" si="125"/>
        <v>648240.22836666671</v>
      </c>
      <c r="K74" s="43"/>
      <c r="L74" s="124">
        <f t="shared" ref="L74:O74" si="126">SUM(L62:L73)</f>
        <v>0</v>
      </c>
      <c r="M74" s="124">
        <f t="shared" si="126"/>
        <v>0</v>
      </c>
      <c r="N74" s="124">
        <f t="shared" si="126"/>
        <v>0</v>
      </c>
      <c r="O74" s="124">
        <f t="shared" si="126"/>
        <v>84338.44683666667</v>
      </c>
      <c r="R74" s="82">
        <f t="shared" ref="R74:V74" si="127">SUM(R62:R73)</f>
        <v>931384.36204000004</v>
      </c>
      <c r="S74" s="82">
        <f t="shared" si="127"/>
        <v>2482074.4131164998</v>
      </c>
      <c r="T74" s="82">
        <f t="shared" si="127"/>
        <v>4098807.4914652882</v>
      </c>
      <c r="U74" s="82">
        <f t="shared" si="127"/>
        <v>4416571.3739648527</v>
      </c>
      <c r="V74" s="82">
        <f t="shared" si="127"/>
        <v>4521486.1926630959</v>
      </c>
    </row>
    <row r="75" spans="1:22" ht="12.75" customHeight="1" x14ac:dyDescent="0.15"/>
    <row r="76" spans="1:22" ht="12.75" customHeight="1" x14ac:dyDescent="0.15"/>
    <row r="77" spans="1:22" ht="12.75" customHeight="1" x14ac:dyDescent="0.15"/>
    <row r="78" spans="1:22" ht="12.75" customHeight="1" x14ac:dyDescent="0.15"/>
    <row r="79" spans="1:22" ht="12.75" customHeight="1" x14ac:dyDescent="0.15"/>
    <row r="80" spans="1:22" ht="12.75" customHeight="1" x14ac:dyDescent="0.15"/>
    <row r="81" ht="12.75" customHeight="1" x14ac:dyDescent="0.15"/>
    <row r="82" ht="12.75" customHeight="1" x14ac:dyDescent="0.15"/>
    <row r="83" ht="12.75" customHeight="1" x14ac:dyDescent="0.15"/>
    <row r="84" ht="12.75" customHeight="1" x14ac:dyDescent="0.15"/>
    <row r="85" ht="12.75" customHeight="1" x14ac:dyDescent="0.15"/>
    <row r="86" ht="12.75" customHeight="1" x14ac:dyDescent="0.15"/>
    <row r="87" ht="12.75" customHeight="1" x14ac:dyDescent="0.15"/>
    <row r="88" ht="12.75" customHeight="1" x14ac:dyDescent="0.15"/>
    <row r="89" ht="12.75" customHeight="1" x14ac:dyDescent="0.15"/>
    <row r="90" ht="12.75" customHeight="1" x14ac:dyDescent="0.15"/>
    <row r="91" ht="12.75" customHeight="1" x14ac:dyDescent="0.15"/>
    <row r="92" ht="12.75" customHeight="1" x14ac:dyDescent="0.15"/>
    <row r="93" ht="12.75" customHeight="1" x14ac:dyDescent="0.15"/>
    <row r="94" ht="12.75" customHeight="1" x14ac:dyDescent="0.15"/>
    <row r="95" ht="12.75" customHeight="1" x14ac:dyDescent="0.15"/>
    <row r="96" ht="12.75" customHeight="1" x14ac:dyDescent="0.15"/>
    <row r="97" ht="12.75" customHeight="1" x14ac:dyDescent="0.15"/>
    <row r="98" ht="12.75" customHeight="1" x14ac:dyDescent="0.15"/>
    <row r="99" ht="12.75" customHeight="1" x14ac:dyDescent="0.15"/>
    <row r="100" ht="12.75" customHeight="1" x14ac:dyDescent="0.15"/>
    <row r="101" ht="12.75" customHeight="1" x14ac:dyDescent="0.15"/>
    <row r="102" ht="12.75" customHeight="1" x14ac:dyDescent="0.15"/>
    <row r="103" ht="12.75" customHeight="1" x14ac:dyDescent="0.15"/>
    <row r="104" ht="12.75" customHeight="1" x14ac:dyDescent="0.15"/>
    <row r="105" ht="12.75" customHeight="1" x14ac:dyDescent="0.15"/>
    <row r="106" ht="12.75" customHeight="1" x14ac:dyDescent="0.15"/>
    <row r="107" ht="12.75" customHeight="1" x14ac:dyDescent="0.15"/>
    <row r="108" ht="12.75" customHeight="1" x14ac:dyDescent="0.15"/>
    <row r="109" ht="12.75" customHeight="1" x14ac:dyDescent="0.15"/>
    <row r="110" ht="12.75" customHeight="1" x14ac:dyDescent="0.15"/>
    <row r="111" ht="12.75" customHeight="1" x14ac:dyDescent="0.15"/>
    <row r="112" ht="12.75" customHeight="1" x14ac:dyDescent="0.15"/>
    <row r="113" ht="12.75" customHeight="1" x14ac:dyDescent="0.15"/>
    <row r="114" ht="12.75" customHeight="1" x14ac:dyDescent="0.15"/>
    <row r="115" ht="12.75" customHeight="1" x14ac:dyDescent="0.15"/>
    <row r="116" ht="12.75" customHeight="1" x14ac:dyDescent="0.15"/>
    <row r="117" ht="12.75" customHeight="1" x14ac:dyDescent="0.15"/>
    <row r="118" ht="12.75" customHeight="1" x14ac:dyDescent="0.15"/>
    <row r="119" ht="12.75" customHeight="1" x14ac:dyDescent="0.15"/>
    <row r="120" ht="12.75" customHeight="1" x14ac:dyDescent="0.15"/>
    <row r="121" ht="12.75" customHeight="1" x14ac:dyDescent="0.15"/>
    <row r="122" ht="12.75" customHeight="1" x14ac:dyDescent="0.15"/>
    <row r="123" ht="12.75" customHeight="1" x14ac:dyDescent="0.15"/>
    <row r="124" ht="12.75" customHeight="1" x14ac:dyDescent="0.15"/>
    <row r="125" ht="12.75" customHeight="1" x14ac:dyDescent="0.15"/>
    <row r="126" ht="12.75" customHeight="1" x14ac:dyDescent="0.15"/>
    <row r="127" ht="12.75" customHeight="1" x14ac:dyDescent="0.15"/>
    <row r="128" ht="12.75" customHeight="1" x14ac:dyDescent="0.15"/>
    <row r="129" ht="12.75" customHeight="1" x14ac:dyDescent="0.15"/>
    <row r="130" ht="12.75" customHeight="1" x14ac:dyDescent="0.15"/>
    <row r="131" ht="12.75" customHeight="1" x14ac:dyDescent="0.15"/>
    <row r="132" ht="12.75" customHeight="1" x14ac:dyDescent="0.15"/>
    <row r="133" ht="12.75" customHeight="1" x14ac:dyDescent="0.15"/>
    <row r="134" ht="12.75" customHeight="1" x14ac:dyDescent="0.15"/>
    <row r="135" ht="12.75" customHeight="1" x14ac:dyDescent="0.15"/>
    <row r="136" ht="12.75" customHeight="1" x14ac:dyDescent="0.15"/>
    <row r="137" ht="12.75" customHeight="1" x14ac:dyDescent="0.15"/>
    <row r="138" ht="12.75" customHeight="1" x14ac:dyDescent="0.15"/>
    <row r="139" ht="12.75" customHeight="1" x14ac:dyDescent="0.15"/>
    <row r="140" ht="12.75" customHeight="1" x14ac:dyDescent="0.15"/>
    <row r="141" ht="12.75" customHeight="1" x14ac:dyDescent="0.15"/>
    <row r="142" ht="12.75" customHeight="1" x14ac:dyDescent="0.15"/>
    <row r="143" ht="12.75" customHeight="1" x14ac:dyDescent="0.15"/>
    <row r="144" ht="12.75" customHeight="1" x14ac:dyDescent="0.15"/>
    <row r="145" ht="12.75" customHeight="1" x14ac:dyDescent="0.15"/>
    <row r="146" ht="12.75" customHeight="1" x14ac:dyDescent="0.15"/>
    <row r="147" ht="12.75" customHeight="1" x14ac:dyDescent="0.15"/>
    <row r="148" ht="12.75" customHeight="1" x14ac:dyDescent="0.15"/>
    <row r="149" ht="12.75" customHeight="1" x14ac:dyDescent="0.15"/>
    <row r="150" ht="12.75" customHeight="1" x14ac:dyDescent="0.15"/>
    <row r="151" ht="12.75" customHeight="1" x14ac:dyDescent="0.15"/>
    <row r="152" ht="12.75" customHeight="1" x14ac:dyDescent="0.15"/>
    <row r="153" ht="12.75" customHeight="1" x14ac:dyDescent="0.15"/>
    <row r="154" ht="12.75" customHeight="1" x14ac:dyDescent="0.15"/>
    <row r="155" ht="12.75" customHeight="1" x14ac:dyDescent="0.15"/>
    <row r="156" ht="12.75" customHeight="1" x14ac:dyDescent="0.15"/>
    <row r="157" ht="12.75" customHeight="1" x14ac:dyDescent="0.15"/>
    <row r="158" ht="12.75" customHeight="1" x14ac:dyDescent="0.15"/>
    <row r="159" ht="12.75" customHeight="1" x14ac:dyDescent="0.15"/>
    <row r="160" ht="12.75" customHeight="1" x14ac:dyDescent="0.15"/>
    <row r="161" ht="12.75" customHeight="1" x14ac:dyDescent="0.15"/>
    <row r="162" ht="12.75" customHeight="1" x14ac:dyDescent="0.15"/>
    <row r="163" ht="12.75" customHeight="1" x14ac:dyDescent="0.15"/>
    <row r="164" ht="12.75" customHeight="1" x14ac:dyDescent="0.15"/>
    <row r="165" ht="12.75" customHeight="1" x14ac:dyDescent="0.15"/>
    <row r="166" ht="12.75" customHeight="1" x14ac:dyDescent="0.15"/>
    <row r="167" ht="12.75" customHeight="1" x14ac:dyDescent="0.15"/>
    <row r="168" ht="12.75" customHeight="1" x14ac:dyDescent="0.15"/>
    <row r="169" ht="12.75" customHeight="1" x14ac:dyDescent="0.15"/>
    <row r="170" ht="12.75" customHeight="1" x14ac:dyDescent="0.15"/>
    <row r="171" ht="12.75" customHeight="1" x14ac:dyDescent="0.15"/>
    <row r="172" ht="12.75" customHeight="1" x14ac:dyDescent="0.15"/>
    <row r="173" ht="12.75" customHeight="1" x14ac:dyDescent="0.15"/>
    <row r="174" ht="12.75" customHeight="1" x14ac:dyDescent="0.15"/>
    <row r="175" ht="12.75" customHeight="1" x14ac:dyDescent="0.15"/>
    <row r="176" ht="12.75" customHeight="1" x14ac:dyDescent="0.15"/>
    <row r="177" ht="12.75" customHeight="1" x14ac:dyDescent="0.15"/>
    <row r="178" ht="12.75" customHeight="1" x14ac:dyDescent="0.15"/>
    <row r="179" ht="12.75" customHeight="1" x14ac:dyDescent="0.15"/>
    <row r="180" ht="12.75" customHeight="1" x14ac:dyDescent="0.15"/>
    <row r="181" ht="12.75" customHeight="1" x14ac:dyDescent="0.15"/>
    <row r="182" ht="12.75" customHeight="1" x14ac:dyDescent="0.15"/>
    <row r="183" ht="12.75" customHeight="1" x14ac:dyDescent="0.15"/>
    <row r="184" ht="12.75" customHeight="1" x14ac:dyDescent="0.15"/>
    <row r="185" ht="12.75" customHeight="1" x14ac:dyDescent="0.15"/>
    <row r="186" ht="12.75" customHeight="1" x14ac:dyDescent="0.15"/>
    <row r="187" ht="12.75" customHeight="1" x14ac:dyDescent="0.15"/>
    <row r="188" ht="12.75" customHeight="1" x14ac:dyDescent="0.15"/>
    <row r="189" ht="12.75" customHeight="1" x14ac:dyDescent="0.15"/>
    <row r="190" ht="12.75" customHeight="1" x14ac:dyDescent="0.15"/>
    <row r="191" ht="12.75" customHeight="1" x14ac:dyDescent="0.15"/>
    <row r="192" ht="12.75" customHeight="1" x14ac:dyDescent="0.15"/>
    <row r="193" ht="12.75" customHeight="1" x14ac:dyDescent="0.15"/>
    <row r="194" ht="12.75" customHeight="1" x14ac:dyDescent="0.15"/>
    <row r="195" ht="12.75" customHeight="1" x14ac:dyDescent="0.15"/>
    <row r="196" ht="12.75" customHeight="1" x14ac:dyDescent="0.15"/>
    <row r="197" ht="12.75" customHeight="1" x14ac:dyDescent="0.15"/>
    <row r="198" ht="12.75" customHeight="1" x14ac:dyDescent="0.15"/>
    <row r="199" ht="12.75" customHeight="1" x14ac:dyDescent="0.15"/>
    <row r="200" ht="12.75" customHeight="1" x14ac:dyDescent="0.15"/>
    <row r="201" ht="12.75" customHeight="1" x14ac:dyDescent="0.15"/>
    <row r="202" ht="12.75" customHeight="1" x14ac:dyDescent="0.15"/>
    <row r="203" ht="12.75" customHeight="1" x14ac:dyDescent="0.15"/>
    <row r="204" ht="12.75" customHeight="1" x14ac:dyDescent="0.15"/>
    <row r="205" ht="12.75" customHeight="1" x14ac:dyDescent="0.15"/>
    <row r="206" ht="12.75" customHeight="1" x14ac:dyDescent="0.15"/>
    <row r="207" ht="12.75" customHeight="1" x14ac:dyDescent="0.15"/>
    <row r="208" ht="12.75" customHeight="1" x14ac:dyDescent="0.15"/>
    <row r="209" ht="12.75" customHeight="1" x14ac:dyDescent="0.15"/>
    <row r="210" ht="12.75" customHeight="1" x14ac:dyDescent="0.15"/>
    <row r="211" ht="12.75" customHeight="1" x14ac:dyDescent="0.15"/>
    <row r="212" ht="12.75" customHeight="1" x14ac:dyDescent="0.15"/>
    <row r="213" ht="12.75" customHeight="1" x14ac:dyDescent="0.15"/>
    <row r="214" ht="12.75" customHeight="1" x14ac:dyDescent="0.15"/>
    <row r="215" ht="12.75" customHeight="1" x14ac:dyDescent="0.15"/>
    <row r="216" ht="12.75" customHeight="1" x14ac:dyDescent="0.15"/>
    <row r="217" ht="12.75" customHeight="1" x14ac:dyDescent="0.15"/>
    <row r="218" ht="12.75" customHeight="1" x14ac:dyDescent="0.15"/>
    <row r="219" ht="12.75" customHeight="1" x14ac:dyDescent="0.15"/>
    <row r="220" ht="12.75" customHeight="1" x14ac:dyDescent="0.15"/>
    <row r="221" ht="12.75" customHeight="1" x14ac:dyDescent="0.15"/>
    <row r="222" ht="12.75" customHeight="1" x14ac:dyDescent="0.15"/>
    <row r="223" ht="12.75" customHeight="1" x14ac:dyDescent="0.15"/>
    <row r="224" ht="12.75" customHeight="1" x14ac:dyDescent="0.15"/>
    <row r="225" ht="12.75" customHeight="1" x14ac:dyDescent="0.15"/>
    <row r="226" ht="12.75" customHeight="1" x14ac:dyDescent="0.15"/>
    <row r="227" ht="12.75" customHeight="1" x14ac:dyDescent="0.15"/>
    <row r="228" ht="12.75" customHeight="1" x14ac:dyDescent="0.15"/>
    <row r="229" ht="12.75" customHeight="1" x14ac:dyDescent="0.15"/>
    <row r="230" ht="12.75" customHeight="1" x14ac:dyDescent="0.15"/>
    <row r="231" ht="12.75" customHeight="1" x14ac:dyDescent="0.15"/>
    <row r="232" ht="12.75" customHeight="1" x14ac:dyDescent="0.15"/>
    <row r="233" ht="12.75" customHeight="1" x14ac:dyDescent="0.15"/>
    <row r="234" ht="12.75" customHeight="1" x14ac:dyDescent="0.15"/>
    <row r="235" ht="12.75" customHeight="1" x14ac:dyDescent="0.15"/>
    <row r="236" ht="12.75" customHeight="1" x14ac:dyDescent="0.15"/>
    <row r="237" ht="12.75" customHeight="1" x14ac:dyDescent="0.15"/>
    <row r="238" ht="12.75" customHeight="1" x14ac:dyDescent="0.15"/>
    <row r="239" ht="12.75" customHeight="1" x14ac:dyDescent="0.15"/>
    <row r="240" ht="12.75" customHeight="1" x14ac:dyDescent="0.15"/>
    <row r="241" ht="12.75" customHeight="1" x14ac:dyDescent="0.15"/>
    <row r="242" ht="12.75" customHeight="1" x14ac:dyDescent="0.15"/>
    <row r="243" ht="12.75" customHeight="1" x14ac:dyDescent="0.15"/>
    <row r="244" ht="12.75" customHeight="1" x14ac:dyDescent="0.15"/>
    <row r="245" ht="12.75" customHeight="1" x14ac:dyDescent="0.15"/>
    <row r="246" ht="12.75" customHeight="1" x14ac:dyDescent="0.15"/>
    <row r="247" ht="12.75" customHeight="1" x14ac:dyDescent="0.15"/>
    <row r="248" ht="12.75" customHeight="1" x14ac:dyDescent="0.15"/>
    <row r="249" ht="12.75" customHeight="1" x14ac:dyDescent="0.15"/>
    <row r="250" ht="12.75" customHeight="1" x14ac:dyDescent="0.15"/>
    <row r="251" ht="12.75" customHeight="1" x14ac:dyDescent="0.15"/>
    <row r="252" ht="12.75" customHeight="1" x14ac:dyDescent="0.15"/>
    <row r="253" ht="12.75" customHeight="1" x14ac:dyDescent="0.15"/>
    <row r="254" ht="12.75" customHeight="1" x14ac:dyDescent="0.15"/>
    <row r="255" ht="12.75" customHeight="1" x14ac:dyDescent="0.15"/>
    <row r="256" ht="12.75" customHeight="1" x14ac:dyDescent="0.15"/>
    <row r="257" ht="12.75" customHeight="1" x14ac:dyDescent="0.15"/>
    <row r="258" ht="12.75" customHeight="1" x14ac:dyDescent="0.15"/>
    <row r="259" ht="12.75" customHeight="1" x14ac:dyDescent="0.15"/>
    <row r="260" ht="12.75" customHeight="1" x14ac:dyDescent="0.15"/>
    <row r="261" ht="12.75" customHeight="1" x14ac:dyDescent="0.15"/>
    <row r="262" ht="12.75" customHeight="1" x14ac:dyDescent="0.15"/>
    <row r="263" ht="12.75" customHeight="1" x14ac:dyDescent="0.15"/>
    <row r="264" ht="12.75" customHeight="1" x14ac:dyDescent="0.15"/>
    <row r="265" ht="12.75" customHeight="1" x14ac:dyDescent="0.15"/>
    <row r="266" ht="12.75" customHeight="1" x14ac:dyDescent="0.15"/>
    <row r="267" ht="12.75" customHeight="1" x14ac:dyDescent="0.15"/>
    <row r="268" ht="12.75" customHeight="1" x14ac:dyDescent="0.15"/>
    <row r="269" ht="12.75" customHeight="1" x14ac:dyDescent="0.15"/>
    <row r="270" ht="12.75" customHeight="1" x14ac:dyDescent="0.15"/>
    <row r="271" ht="12.75" customHeight="1" x14ac:dyDescent="0.15"/>
    <row r="272" ht="12.75" customHeight="1" x14ac:dyDescent="0.15"/>
    <row r="273" ht="12.75" customHeight="1" x14ac:dyDescent="0.15"/>
    <row r="274" ht="12.75" customHeight="1" x14ac:dyDescent="0.15"/>
    <row r="275" ht="12.75" customHeight="1" x14ac:dyDescent="0.15"/>
    <row r="276" ht="12.75" customHeight="1" x14ac:dyDescent="0.15"/>
    <row r="277" ht="12.75" customHeight="1" x14ac:dyDescent="0.15"/>
    <row r="278" ht="12.75" customHeight="1" x14ac:dyDescent="0.15"/>
    <row r="279" ht="12.75" customHeight="1" x14ac:dyDescent="0.15"/>
    <row r="280" ht="12.75" customHeight="1" x14ac:dyDescent="0.15"/>
    <row r="281" ht="12.75" customHeight="1" x14ac:dyDescent="0.15"/>
    <row r="282" ht="12.75" customHeight="1" x14ac:dyDescent="0.15"/>
    <row r="283" ht="12.75" customHeight="1" x14ac:dyDescent="0.15"/>
    <row r="284" ht="12.75" customHeight="1" x14ac:dyDescent="0.15"/>
    <row r="285" ht="12.75" customHeight="1" x14ac:dyDescent="0.15"/>
    <row r="286" ht="12.75" customHeight="1" x14ac:dyDescent="0.15"/>
    <row r="287" ht="12.75" customHeight="1" x14ac:dyDescent="0.15"/>
    <row r="288" ht="12.75" customHeight="1" x14ac:dyDescent="0.15"/>
    <row r="289" ht="12.75" customHeight="1" x14ac:dyDescent="0.15"/>
    <row r="290" ht="12.75" customHeight="1" x14ac:dyDescent="0.15"/>
    <row r="291" ht="12.75" customHeight="1" x14ac:dyDescent="0.15"/>
    <row r="292" ht="12.75" customHeight="1" x14ac:dyDescent="0.15"/>
    <row r="293" ht="12.75" customHeight="1" x14ac:dyDescent="0.15"/>
    <row r="294" ht="12.75" customHeight="1" x14ac:dyDescent="0.15"/>
    <row r="295" ht="12.75" customHeight="1" x14ac:dyDescent="0.15"/>
    <row r="296" ht="12.75" customHeight="1" x14ac:dyDescent="0.15"/>
    <row r="297" ht="12.75" customHeight="1" x14ac:dyDescent="0.15"/>
    <row r="298" ht="12.75" customHeight="1" x14ac:dyDescent="0.15"/>
    <row r="299" ht="12.75" customHeight="1" x14ac:dyDescent="0.15"/>
    <row r="300" ht="12.75" customHeight="1" x14ac:dyDescent="0.15"/>
    <row r="301" ht="12.75" customHeight="1" x14ac:dyDescent="0.15"/>
    <row r="302" ht="12.75" customHeight="1" x14ac:dyDescent="0.15"/>
    <row r="303" ht="12.75" customHeight="1" x14ac:dyDescent="0.15"/>
    <row r="304" ht="12.75" customHeight="1" x14ac:dyDescent="0.15"/>
    <row r="305" ht="12.75" customHeight="1" x14ac:dyDescent="0.15"/>
    <row r="306" ht="12.75" customHeight="1" x14ac:dyDescent="0.15"/>
    <row r="307" ht="12.75" customHeight="1" x14ac:dyDescent="0.15"/>
    <row r="308" ht="12.75" customHeight="1" x14ac:dyDescent="0.15"/>
    <row r="309" ht="12.75" customHeight="1" x14ac:dyDescent="0.15"/>
    <row r="310" ht="12.75" customHeight="1" x14ac:dyDescent="0.15"/>
    <row r="311" ht="12.75" customHeight="1" x14ac:dyDescent="0.15"/>
    <row r="312" ht="12.75" customHeight="1" x14ac:dyDescent="0.15"/>
    <row r="313" ht="12.75" customHeight="1" x14ac:dyDescent="0.15"/>
    <row r="314" ht="12.75" customHeight="1" x14ac:dyDescent="0.15"/>
    <row r="315" ht="12.75" customHeight="1" x14ac:dyDescent="0.15"/>
    <row r="316" ht="12.75" customHeight="1" x14ac:dyDescent="0.15"/>
    <row r="317" ht="12.75" customHeight="1" x14ac:dyDescent="0.15"/>
    <row r="318" ht="12.75" customHeight="1" x14ac:dyDescent="0.15"/>
    <row r="319" ht="12.75" customHeight="1" x14ac:dyDescent="0.15"/>
    <row r="320" ht="12.75" customHeight="1" x14ac:dyDescent="0.15"/>
    <row r="321" ht="12.75" customHeight="1" x14ac:dyDescent="0.15"/>
    <row r="322" ht="12.75" customHeight="1" x14ac:dyDescent="0.15"/>
    <row r="323" ht="12.75" customHeight="1" x14ac:dyDescent="0.15"/>
    <row r="324" ht="12.75" customHeight="1" x14ac:dyDescent="0.15"/>
    <row r="325" ht="12.75" customHeight="1" x14ac:dyDescent="0.15"/>
    <row r="326" ht="12.75" customHeight="1" x14ac:dyDescent="0.15"/>
    <row r="327" ht="12.75" customHeight="1" x14ac:dyDescent="0.15"/>
    <row r="328" ht="12.75" customHeight="1" x14ac:dyDescent="0.15"/>
    <row r="329" ht="12.75" customHeight="1" x14ac:dyDescent="0.15"/>
    <row r="330" ht="12.75" customHeight="1" x14ac:dyDescent="0.15"/>
    <row r="331" ht="12.75" customHeight="1" x14ac:dyDescent="0.15"/>
    <row r="332" ht="12.75" customHeight="1" x14ac:dyDescent="0.15"/>
    <row r="333" ht="12.75" customHeight="1" x14ac:dyDescent="0.15"/>
    <row r="334" ht="12.75" customHeight="1" x14ac:dyDescent="0.15"/>
    <row r="335" ht="12.75" customHeight="1" x14ac:dyDescent="0.15"/>
    <row r="336" ht="12.75" customHeight="1" x14ac:dyDescent="0.15"/>
    <row r="337" ht="12.75" customHeight="1" x14ac:dyDescent="0.15"/>
    <row r="338" ht="12.75" customHeight="1" x14ac:dyDescent="0.15"/>
    <row r="339" ht="12.75" customHeight="1" x14ac:dyDescent="0.15"/>
    <row r="340" ht="12.75" customHeight="1" x14ac:dyDescent="0.15"/>
    <row r="341" ht="12.75" customHeight="1" x14ac:dyDescent="0.15"/>
    <row r="342" ht="12.75" customHeight="1" x14ac:dyDescent="0.15"/>
    <row r="343" ht="12.75" customHeight="1" x14ac:dyDescent="0.15"/>
    <row r="344" ht="12.75" customHeight="1" x14ac:dyDescent="0.15"/>
    <row r="345" ht="12.75" customHeight="1" x14ac:dyDescent="0.15"/>
    <row r="346" ht="12.75" customHeight="1" x14ac:dyDescent="0.15"/>
    <row r="347" ht="12.75" customHeight="1" x14ac:dyDescent="0.15"/>
    <row r="348" ht="12.75" customHeight="1" x14ac:dyDescent="0.15"/>
    <row r="349" ht="12.75" customHeight="1" x14ac:dyDescent="0.15"/>
    <row r="350" ht="12.75" customHeight="1" x14ac:dyDescent="0.15"/>
    <row r="351" ht="12.75" customHeight="1" x14ac:dyDescent="0.15"/>
    <row r="352" ht="12.75" customHeight="1" x14ac:dyDescent="0.15"/>
    <row r="353" ht="12.75" customHeight="1" x14ac:dyDescent="0.15"/>
    <row r="354" ht="12.75" customHeight="1" x14ac:dyDescent="0.15"/>
    <row r="355" ht="12.75" customHeight="1" x14ac:dyDescent="0.15"/>
    <row r="356" ht="12.75" customHeight="1" x14ac:dyDescent="0.15"/>
    <row r="357" ht="12.75" customHeight="1" x14ac:dyDescent="0.15"/>
    <row r="358" ht="12.75" customHeight="1" x14ac:dyDescent="0.15"/>
    <row r="359" ht="12.75" customHeight="1" x14ac:dyDescent="0.15"/>
    <row r="360" ht="12.75" customHeight="1" x14ac:dyDescent="0.15"/>
    <row r="361" ht="12.75" customHeight="1" x14ac:dyDescent="0.15"/>
    <row r="362" ht="12.75" customHeight="1" x14ac:dyDescent="0.15"/>
    <row r="363" ht="12.75" customHeight="1" x14ac:dyDescent="0.15"/>
    <row r="364" ht="12.75" customHeight="1" x14ac:dyDescent="0.15"/>
    <row r="365" ht="12.75" customHeight="1" x14ac:dyDescent="0.15"/>
    <row r="366" ht="12.75" customHeight="1" x14ac:dyDescent="0.15"/>
    <row r="367" ht="12.75" customHeight="1" x14ac:dyDescent="0.15"/>
    <row r="368" ht="12.75" customHeight="1" x14ac:dyDescent="0.15"/>
    <row r="369" ht="12.75" customHeight="1" x14ac:dyDescent="0.15"/>
    <row r="370" ht="12.75" customHeight="1" x14ac:dyDescent="0.15"/>
    <row r="371" ht="12.75" customHeight="1" x14ac:dyDescent="0.15"/>
    <row r="372" ht="12.75" customHeight="1" x14ac:dyDescent="0.15"/>
    <row r="373" ht="12.75" customHeight="1" x14ac:dyDescent="0.15"/>
    <row r="374" ht="12.75" customHeight="1" x14ac:dyDescent="0.15"/>
    <row r="375" ht="12.75" customHeight="1" x14ac:dyDescent="0.15"/>
    <row r="376" ht="12.75" customHeight="1" x14ac:dyDescent="0.15"/>
    <row r="377" ht="12.75" customHeight="1" x14ac:dyDescent="0.15"/>
    <row r="378" ht="12.75" customHeight="1" x14ac:dyDescent="0.15"/>
    <row r="379" ht="12.75" customHeight="1" x14ac:dyDescent="0.15"/>
    <row r="380" ht="12.75" customHeight="1" x14ac:dyDescent="0.15"/>
    <row r="381" ht="12.75" customHeight="1" x14ac:dyDescent="0.15"/>
    <row r="382" ht="12.75" customHeight="1" x14ac:dyDescent="0.15"/>
    <row r="383" ht="12.75" customHeight="1" x14ac:dyDescent="0.15"/>
    <row r="384" ht="12.75" customHeight="1" x14ac:dyDescent="0.15"/>
    <row r="385" ht="12.75" customHeight="1" x14ac:dyDescent="0.15"/>
    <row r="386" ht="12.75" customHeight="1" x14ac:dyDescent="0.15"/>
    <row r="387" ht="12.75" customHeight="1" x14ac:dyDescent="0.15"/>
    <row r="388" ht="12.75" customHeight="1" x14ac:dyDescent="0.15"/>
    <row r="389" ht="12.75" customHeight="1" x14ac:dyDescent="0.15"/>
    <row r="390" ht="12.75" customHeight="1" x14ac:dyDescent="0.15"/>
    <row r="391" ht="12.75" customHeight="1" x14ac:dyDescent="0.15"/>
    <row r="392" ht="12.75" customHeight="1" x14ac:dyDescent="0.15"/>
    <row r="393" ht="12.75" customHeight="1" x14ac:dyDescent="0.15"/>
    <row r="394" ht="12.75" customHeight="1" x14ac:dyDescent="0.15"/>
    <row r="395" ht="12.75" customHeight="1" x14ac:dyDescent="0.15"/>
    <row r="396" ht="12.75" customHeight="1" x14ac:dyDescent="0.15"/>
    <row r="397" ht="12.75" customHeight="1" x14ac:dyDescent="0.15"/>
    <row r="398" ht="12.75" customHeight="1" x14ac:dyDescent="0.15"/>
    <row r="399" ht="12.75" customHeight="1" x14ac:dyDescent="0.15"/>
    <row r="400" ht="12.75" customHeight="1" x14ac:dyDescent="0.15"/>
    <row r="401" ht="12.75" customHeight="1" x14ac:dyDescent="0.15"/>
    <row r="402" ht="12.75" customHeight="1" x14ac:dyDescent="0.15"/>
    <row r="403" ht="12.75" customHeight="1" x14ac:dyDescent="0.15"/>
    <row r="404" ht="12.75" customHeight="1" x14ac:dyDescent="0.15"/>
    <row r="405" ht="12.75" customHeight="1" x14ac:dyDescent="0.15"/>
    <row r="406" ht="12.75" customHeight="1" x14ac:dyDescent="0.15"/>
    <row r="407" ht="12.75" customHeight="1" x14ac:dyDescent="0.15"/>
    <row r="408" ht="12.75" customHeight="1" x14ac:dyDescent="0.15"/>
    <row r="409" ht="12.75" customHeight="1" x14ac:dyDescent="0.15"/>
    <row r="410" ht="12.75" customHeight="1" x14ac:dyDescent="0.15"/>
    <row r="411" ht="12.75" customHeight="1" x14ac:dyDescent="0.15"/>
    <row r="412" ht="12.75" customHeight="1" x14ac:dyDescent="0.15"/>
    <row r="413" ht="12.75" customHeight="1" x14ac:dyDescent="0.15"/>
    <row r="414" ht="12.75" customHeight="1" x14ac:dyDescent="0.15"/>
    <row r="415" ht="12.75" customHeight="1" x14ac:dyDescent="0.15"/>
    <row r="416" ht="12.75" customHeight="1" x14ac:dyDescent="0.15"/>
    <row r="417" ht="12.75" customHeight="1" x14ac:dyDescent="0.15"/>
    <row r="418" ht="12.75" customHeight="1" x14ac:dyDescent="0.15"/>
    <row r="419" ht="12.75" customHeight="1" x14ac:dyDescent="0.15"/>
    <row r="420" ht="12.75" customHeight="1" x14ac:dyDescent="0.15"/>
    <row r="421" ht="12.75" customHeight="1" x14ac:dyDescent="0.15"/>
    <row r="422" ht="12.75" customHeight="1" x14ac:dyDescent="0.15"/>
    <row r="423" ht="12.75" customHeight="1" x14ac:dyDescent="0.15"/>
    <row r="424" ht="12.75" customHeight="1" x14ac:dyDescent="0.15"/>
    <row r="425" ht="12.75" customHeight="1" x14ac:dyDescent="0.15"/>
    <row r="426" ht="12.75" customHeight="1" x14ac:dyDescent="0.15"/>
    <row r="427" ht="12.75" customHeight="1" x14ac:dyDescent="0.15"/>
    <row r="428" ht="12.75" customHeight="1" x14ac:dyDescent="0.15"/>
    <row r="429" ht="12.75" customHeight="1" x14ac:dyDescent="0.15"/>
    <row r="430" ht="12.75" customHeight="1" x14ac:dyDescent="0.15"/>
    <row r="431" ht="12.75" customHeight="1" x14ac:dyDescent="0.15"/>
    <row r="432" ht="12.75" customHeight="1" x14ac:dyDescent="0.15"/>
    <row r="433" ht="12.75" customHeight="1" x14ac:dyDescent="0.15"/>
    <row r="434" ht="12.75" customHeight="1" x14ac:dyDescent="0.15"/>
    <row r="435" ht="12.75" customHeight="1" x14ac:dyDescent="0.15"/>
    <row r="436" ht="12.75" customHeight="1" x14ac:dyDescent="0.15"/>
    <row r="437" ht="12.75" customHeight="1" x14ac:dyDescent="0.15"/>
    <row r="438" ht="12.75" customHeight="1" x14ac:dyDescent="0.15"/>
    <row r="439" ht="12.75" customHeight="1" x14ac:dyDescent="0.15"/>
    <row r="440" ht="12.75" customHeight="1" x14ac:dyDescent="0.15"/>
    <row r="441" ht="12.75" customHeight="1" x14ac:dyDescent="0.15"/>
    <row r="442" ht="12.75" customHeight="1" x14ac:dyDescent="0.15"/>
    <row r="443" ht="12.75" customHeight="1" x14ac:dyDescent="0.15"/>
    <row r="444" ht="12.75" customHeight="1" x14ac:dyDescent="0.15"/>
    <row r="445" ht="12.75" customHeight="1" x14ac:dyDescent="0.15"/>
    <row r="446" ht="12.75" customHeight="1" x14ac:dyDescent="0.15"/>
    <row r="447" ht="12.75" customHeight="1" x14ac:dyDescent="0.15"/>
    <row r="448" ht="12.75" customHeight="1" x14ac:dyDescent="0.15"/>
    <row r="449" ht="12.75" customHeight="1" x14ac:dyDescent="0.15"/>
    <row r="450" ht="12.75" customHeight="1" x14ac:dyDescent="0.15"/>
    <row r="451" ht="12.75" customHeight="1" x14ac:dyDescent="0.15"/>
    <row r="452" ht="12.75" customHeight="1" x14ac:dyDescent="0.15"/>
    <row r="453" ht="12.75" customHeight="1" x14ac:dyDescent="0.15"/>
    <row r="454" ht="12.75" customHeight="1" x14ac:dyDescent="0.15"/>
    <row r="455" ht="12.75" customHeight="1" x14ac:dyDescent="0.15"/>
    <row r="456" ht="12.75" customHeight="1" x14ac:dyDescent="0.15"/>
    <row r="457" ht="12.75" customHeight="1" x14ac:dyDescent="0.15"/>
    <row r="458" ht="12.75" customHeight="1" x14ac:dyDescent="0.15"/>
    <row r="459" ht="12.75" customHeight="1" x14ac:dyDescent="0.15"/>
    <row r="460" ht="12.75" customHeight="1" x14ac:dyDescent="0.15"/>
    <row r="461" ht="12.75" customHeight="1" x14ac:dyDescent="0.15"/>
    <row r="462" ht="12.75" customHeight="1" x14ac:dyDescent="0.15"/>
    <row r="463" ht="12.75" customHeight="1" x14ac:dyDescent="0.15"/>
    <row r="464" ht="12.75" customHeight="1" x14ac:dyDescent="0.15"/>
    <row r="465" ht="12.75" customHeight="1" x14ac:dyDescent="0.15"/>
    <row r="466" ht="12.75" customHeight="1" x14ac:dyDescent="0.15"/>
    <row r="467" ht="12.75" customHeight="1" x14ac:dyDescent="0.15"/>
    <row r="468" ht="12.75" customHeight="1" x14ac:dyDescent="0.15"/>
    <row r="469" ht="12.75" customHeight="1" x14ac:dyDescent="0.15"/>
    <row r="470" ht="12.75" customHeight="1" x14ac:dyDescent="0.15"/>
    <row r="471" ht="12.75" customHeight="1" x14ac:dyDescent="0.15"/>
    <row r="472" ht="12.75" customHeight="1" x14ac:dyDescent="0.15"/>
    <row r="473" ht="12.75" customHeight="1" x14ac:dyDescent="0.15"/>
    <row r="474" ht="12.75" customHeight="1" x14ac:dyDescent="0.15"/>
    <row r="475" ht="12.75" customHeight="1" x14ac:dyDescent="0.15"/>
    <row r="476" ht="12.75" customHeight="1" x14ac:dyDescent="0.15"/>
    <row r="477" ht="12.75" customHeight="1" x14ac:dyDescent="0.15"/>
    <row r="478" ht="12.75" customHeight="1" x14ac:dyDescent="0.15"/>
    <row r="479" ht="12.75" customHeight="1" x14ac:dyDescent="0.15"/>
    <row r="480" ht="12.75" customHeight="1" x14ac:dyDescent="0.15"/>
    <row r="481" ht="12.75" customHeight="1" x14ac:dyDescent="0.15"/>
    <row r="482" ht="12.75" customHeight="1" x14ac:dyDescent="0.15"/>
    <row r="483" ht="12.75" customHeight="1" x14ac:dyDescent="0.15"/>
    <row r="484" ht="12.75" customHeight="1" x14ac:dyDescent="0.15"/>
    <row r="485" ht="12.75" customHeight="1" x14ac:dyDescent="0.15"/>
    <row r="486" ht="12.75" customHeight="1" x14ac:dyDescent="0.15"/>
    <row r="487" ht="12.75" customHeight="1" x14ac:dyDescent="0.15"/>
    <row r="488" ht="12.75" customHeight="1" x14ac:dyDescent="0.15"/>
    <row r="489" ht="12.75" customHeight="1" x14ac:dyDescent="0.15"/>
    <row r="490" ht="12.75" customHeight="1" x14ac:dyDescent="0.15"/>
    <row r="491" ht="12.75" customHeight="1" x14ac:dyDescent="0.15"/>
    <row r="492" ht="12.75" customHeight="1" x14ac:dyDescent="0.15"/>
    <row r="493" ht="12.75" customHeight="1" x14ac:dyDescent="0.15"/>
    <row r="494" ht="12.75" customHeight="1" x14ac:dyDescent="0.15"/>
    <row r="495" ht="12.75" customHeight="1" x14ac:dyDescent="0.15"/>
    <row r="496" ht="12.75" customHeight="1" x14ac:dyDescent="0.15"/>
    <row r="497" ht="12.75" customHeight="1" x14ac:dyDescent="0.15"/>
    <row r="498" ht="12.75" customHeight="1" x14ac:dyDescent="0.15"/>
    <row r="499" ht="12.75" customHeight="1" x14ac:dyDescent="0.15"/>
    <row r="500" ht="12.75" customHeight="1" x14ac:dyDescent="0.15"/>
    <row r="501" ht="12.75" customHeight="1" x14ac:dyDescent="0.15"/>
    <row r="502" ht="12.75" customHeight="1" x14ac:dyDescent="0.15"/>
    <row r="503" ht="12.75" customHeight="1" x14ac:dyDescent="0.15"/>
    <row r="504" ht="12.75" customHeight="1" x14ac:dyDescent="0.15"/>
    <row r="505" ht="12.75" customHeight="1" x14ac:dyDescent="0.15"/>
    <row r="506" ht="12.75" customHeight="1" x14ac:dyDescent="0.15"/>
    <row r="507" ht="12.75" customHeight="1" x14ac:dyDescent="0.15"/>
    <row r="508" ht="12.75" customHeight="1" x14ac:dyDescent="0.15"/>
    <row r="509" ht="12.75" customHeight="1" x14ac:dyDescent="0.15"/>
    <row r="510" ht="12.75" customHeight="1" x14ac:dyDescent="0.15"/>
    <row r="511" ht="12.75" customHeight="1" x14ac:dyDescent="0.15"/>
    <row r="512" ht="12.75" customHeight="1" x14ac:dyDescent="0.15"/>
    <row r="513" ht="12.75" customHeight="1" x14ac:dyDescent="0.15"/>
    <row r="514" ht="12.75" customHeight="1" x14ac:dyDescent="0.15"/>
    <row r="515" ht="12.75" customHeight="1" x14ac:dyDescent="0.15"/>
    <row r="516" ht="12.75" customHeight="1" x14ac:dyDescent="0.15"/>
    <row r="517" ht="12.75" customHeight="1" x14ac:dyDescent="0.15"/>
    <row r="518" ht="12.75" customHeight="1" x14ac:dyDescent="0.15"/>
    <row r="519" ht="12.75" customHeight="1" x14ac:dyDescent="0.15"/>
    <row r="520" ht="12.75" customHeight="1" x14ac:dyDescent="0.15"/>
    <row r="521" ht="12.75" customHeight="1" x14ac:dyDescent="0.15"/>
    <row r="522" ht="12.75" customHeight="1" x14ac:dyDescent="0.15"/>
    <row r="523" ht="12.75" customHeight="1" x14ac:dyDescent="0.15"/>
    <row r="524" ht="12.75" customHeight="1" x14ac:dyDescent="0.15"/>
    <row r="525" ht="12.75" customHeight="1" x14ac:dyDescent="0.15"/>
    <row r="526" ht="12.75" customHeight="1" x14ac:dyDescent="0.15"/>
    <row r="527" ht="12.75" customHeight="1" x14ac:dyDescent="0.15"/>
    <row r="528" ht="12.75" customHeight="1" x14ac:dyDescent="0.15"/>
    <row r="529" ht="12.75" customHeight="1" x14ac:dyDescent="0.15"/>
    <row r="530" ht="12.75" customHeight="1" x14ac:dyDescent="0.15"/>
    <row r="531" ht="12.75" customHeight="1" x14ac:dyDescent="0.15"/>
    <row r="532" ht="12.75" customHeight="1" x14ac:dyDescent="0.15"/>
    <row r="533" ht="12.75" customHeight="1" x14ac:dyDescent="0.15"/>
    <row r="534" ht="12.75" customHeight="1" x14ac:dyDescent="0.15"/>
    <row r="535" ht="12.75" customHeight="1" x14ac:dyDescent="0.15"/>
    <row r="536" ht="12.75" customHeight="1" x14ac:dyDescent="0.15"/>
    <row r="537" ht="12.75" customHeight="1" x14ac:dyDescent="0.15"/>
    <row r="538" ht="12.75" customHeight="1" x14ac:dyDescent="0.15"/>
    <row r="539" ht="12.75" customHeight="1" x14ac:dyDescent="0.15"/>
    <row r="540" ht="12.75" customHeight="1" x14ac:dyDescent="0.15"/>
    <row r="541" ht="12.75" customHeight="1" x14ac:dyDescent="0.15"/>
    <row r="542" ht="12.75" customHeight="1" x14ac:dyDescent="0.15"/>
    <row r="543" ht="12.75" customHeight="1" x14ac:dyDescent="0.15"/>
    <row r="544" ht="12.75" customHeight="1" x14ac:dyDescent="0.15"/>
    <row r="545" ht="12.75" customHeight="1" x14ac:dyDescent="0.15"/>
    <row r="546" ht="12.75" customHeight="1" x14ac:dyDescent="0.15"/>
    <row r="547" ht="12.75" customHeight="1" x14ac:dyDescent="0.15"/>
    <row r="548" ht="12.75" customHeight="1" x14ac:dyDescent="0.15"/>
    <row r="549" ht="12.75" customHeight="1" x14ac:dyDescent="0.15"/>
    <row r="550" ht="12.75" customHeight="1" x14ac:dyDescent="0.15"/>
    <row r="551" ht="12.75" customHeight="1" x14ac:dyDescent="0.15"/>
    <row r="552" ht="12.75" customHeight="1" x14ac:dyDescent="0.15"/>
    <row r="553" ht="12.75" customHeight="1" x14ac:dyDescent="0.15"/>
    <row r="554" ht="12.75" customHeight="1" x14ac:dyDescent="0.15"/>
    <row r="555" ht="12.75" customHeight="1" x14ac:dyDescent="0.15"/>
    <row r="556" ht="12.75" customHeight="1" x14ac:dyDescent="0.15"/>
    <row r="557" ht="12.75" customHeight="1" x14ac:dyDescent="0.15"/>
    <row r="558" ht="12.75" customHeight="1" x14ac:dyDescent="0.15"/>
    <row r="559" ht="12.75" customHeight="1" x14ac:dyDescent="0.15"/>
    <row r="560" ht="12.75" customHeight="1" x14ac:dyDescent="0.15"/>
    <row r="561" ht="12.75" customHeight="1" x14ac:dyDescent="0.15"/>
    <row r="562" ht="12.75" customHeight="1" x14ac:dyDescent="0.15"/>
    <row r="563" ht="12.75" customHeight="1" x14ac:dyDescent="0.15"/>
    <row r="564" ht="12.75" customHeight="1" x14ac:dyDescent="0.15"/>
    <row r="565" ht="12.75" customHeight="1" x14ac:dyDescent="0.15"/>
    <row r="566" ht="12.75" customHeight="1" x14ac:dyDescent="0.15"/>
    <row r="567" ht="12.75" customHeight="1" x14ac:dyDescent="0.15"/>
    <row r="568" ht="12.75" customHeight="1" x14ac:dyDescent="0.15"/>
    <row r="569" ht="12.75" customHeight="1" x14ac:dyDescent="0.15"/>
    <row r="570" ht="12.75" customHeight="1" x14ac:dyDescent="0.15"/>
    <row r="571" ht="12.75" customHeight="1" x14ac:dyDescent="0.15"/>
    <row r="572" ht="12.75" customHeight="1" x14ac:dyDescent="0.15"/>
    <row r="573" ht="12.75" customHeight="1" x14ac:dyDescent="0.15"/>
    <row r="574" ht="12.75" customHeight="1" x14ac:dyDescent="0.15"/>
    <row r="575" ht="12.75" customHeight="1" x14ac:dyDescent="0.15"/>
    <row r="576" ht="12.75" customHeight="1" x14ac:dyDescent="0.15"/>
    <row r="577" ht="12.75" customHeight="1" x14ac:dyDescent="0.15"/>
    <row r="578" ht="12.75" customHeight="1" x14ac:dyDescent="0.15"/>
    <row r="579" ht="12.75" customHeight="1" x14ac:dyDescent="0.15"/>
    <row r="580" ht="12.75" customHeight="1" x14ac:dyDescent="0.15"/>
    <row r="581" ht="12.75" customHeight="1" x14ac:dyDescent="0.15"/>
    <row r="582" ht="12.75" customHeight="1" x14ac:dyDescent="0.15"/>
    <row r="583" ht="12.75" customHeight="1" x14ac:dyDescent="0.15"/>
    <row r="584" ht="12.75" customHeight="1" x14ac:dyDescent="0.15"/>
    <row r="585" ht="12.75" customHeight="1" x14ac:dyDescent="0.15"/>
    <row r="586" ht="12.75" customHeight="1" x14ac:dyDescent="0.15"/>
    <row r="587" ht="12.75" customHeight="1" x14ac:dyDescent="0.15"/>
    <row r="588" ht="12.75" customHeight="1" x14ac:dyDescent="0.15"/>
    <row r="589" ht="12.75" customHeight="1" x14ac:dyDescent="0.15"/>
    <row r="590" ht="12.75" customHeight="1" x14ac:dyDescent="0.15"/>
    <row r="591" ht="12.75" customHeight="1" x14ac:dyDescent="0.15"/>
    <row r="592" ht="12.75" customHeight="1" x14ac:dyDescent="0.15"/>
    <row r="593" ht="12.75" customHeight="1" x14ac:dyDescent="0.15"/>
    <row r="594" ht="12.75" customHeight="1" x14ac:dyDescent="0.15"/>
    <row r="595" ht="12.75" customHeight="1" x14ac:dyDescent="0.15"/>
    <row r="596" ht="12.75" customHeight="1" x14ac:dyDescent="0.15"/>
    <row r="597" ht="12.75" customHeight="1" x14ac:dyDescent="0.15"/>
    <row r="598" ht="12.75" customHeight="1" x14ac:dyDescent="0.15"/>
    <row r="599" ht="12.75" customHeight="1" x14ac:dyDescent="0.15"/>
    <row r="600" ht="12.75" customHeight="1" x14ac:dyDescent="0.15"/>
    <row r="601" ht="12.75" customHeight="1" x14ac:dyDescent="0.15"/>
    <row r="602" ht="12.75" customHeight="1" x14ac:dyDescent="0.15"/>
    <row r="603" ht="12.75" customHeight="1" x14ac:dyDescent="0.15"/>
    <row r="604" ht="12.75" customHeight="1" x14ac:dyDescent="0.15"/>
    <row r="605" ht="12.75" customHeight="1" x14ac:dyDescent="0.15"/>
    <row r="606" ht="12.75" customHeight="1" x14ac:dyDescent="0.15"/>
    <row r="607" ht="12.75" customHeight="1" x14ac:dyDescent="0.15"/>
    <row r="608" ht="12.75" customHeight="1" x14ac:dyDescent="0.15"/>
    <row r="609" ht="12.75" customHeight="1" x14ac:dyDescent="0.15"/>
    <row r="610" ht="12.75" customHeight="1" x14ac:dyDescent="0.15"/>
    <row r="611" ht="12.75" customHeight="1" x14ac:dyDescent="0.15"/>
    <row r="612" ht="12.75" customHeight="1" x14ac:dyDescent="0.15"/>
    <row r="613" ht="12.75" customHeight="1" x14ac:dyDescent="0.15"/>
    <row r="614" ht="12.75" customHeight="1" x14ac:dyDescent="0.15"/>
    <row r="615" ht="12.75" customHeight="1" x14ac:dyDescent="0.15"/>
    <row r="616" ht="12.75" customHeight="1" x14ac:dyDescent="0.15"/>
    <row r="617" ht="12.75" customHeight="1" x14ac:dyDescent="0.15"/>
    <row r="618" ht="12.75" customHeight="1" x14ac:dyDescent="0.15"/>
    <row r="619" ht="12.75" customHeight="1" x14ac:dyDescent="0.15"/>
    <row r="620" ht="12.75" customHeight="1" x14ac:dyDescent="0.15"/>
    <row r="621" ht="12.75" customHeight="1" x14ac:dyDescent="0.15"/>
    <row r="622" ht="12.75" customHeight="1" x14ac:dyDescent="0.15"/>
    <row r="623" ht="12.75" customHeight="1" x14ac:dyDescent="0.15"/>
    <row r="624" ht="12.75" customHeight="1" x14ac:dyDescent="0.15"/>
    <row r="625" ht="12.75" customHeight="1" x14ac:dyDescent="0.15"/>
    <row r="626" ht="12.75" customHeight="1" x14ac:dyDescent="0.15"/>
    <row r="627" ht="12.75" customHeight="1" x14ac:dyDescent="0.15"/>
    <row r="628" ht="12.75" customHeight="1" x14ac:dyDescent="0.15"/>
    <row r="629" ht="12.75" customHeight="1" x14ac:dyDescent="0.15"/>
    <row r="630" ht="12.75" customHeight="1" x14ac:dyDescent="0.15"/>
    <row r="631" ht="12.75" customHeight="1" x14ac:dyDescent="0.15"/>
    <row r="632" ht="12.75" customHeight="1" x14ac:dyDescent="0.15"/>
    <row r="633" ht="12.75" customHeight="1" x14ac:dyDescent="0.15"/>
    <row r="634" ht="12.75" customHeight="1" x14ac:dyDescent="0.15"/>
    <row r="635" ht="12.75" customHeight="1" x14ac:dyDescent="0.15"/>
    <row r="636" ht="12.75" customHeight="1" x14ac:dyDescent="0.15"/>
    <row r="637" ht="12.75" customHeight="1" x14ac:dyDescent="0.15"/>
    <row r="638" ht="12.75" customHeight="1" x14ac:dyDescent="0.15"/>
    <row r="639" ht="12.75" customHeight="1" x14ac:dyDescent="0.15"/>
    <row r="640" ht="12.75" customHeight="1" x14ac:dyDescent="0.15"/>
    <row r="641" ht="12.75" customHeight="1" x14ac:dyDescent="0.15"/>
    <row r="642" ht="12.75" customHeight="1" x14ac:dyDescent="0.15"/>
    <row r="643" ht="12.75" customHeight="1" x14ac:dyDescent="0.15"/>
    <row r="644" ht="12.75" customHeight="1" x14ac:dyDescent="0.15"/>
    <row r="645" ht="12.75" customHeight="1" x14ac:dyDescent="0.15"/>
    <row r="646" ht="12.75" customHeight="1" x14ac:dyDescent="0.15"/>
    <row r="647" ht="12.75" customHeight="1" x14ac:dyDescent="0.15"/>
    <row r="648" ht="12.75" customHeight="1" x14ac:dyDescent="0.15"/>
    <row r="649" ht="12.75" customHeight="1" x14ac:dyDescent="0.15"/>
    <row r="650" ht="12.75" customHeight="1" x14ac:dyDescent="0.15"/>
    <row r="651" ht="12.75" customHeight="1" x14ac:dyDescent="0.15"/>
    <row r="652" ht="12.75" customHeight="1" x14ac:dyDescent="0.15"/>
    <row r="653" ht="12.75" customHeight="1" x14ac:dyDescent="0.15"/>
    <row r="654" ht="12.75" customHeight="1" x14ac:dyDescent="0.15"/>
    <row r="655" ht="12.75" customHeight="1" x14ac:dyDescent="0.15"/>
    <row r="656" ht="12.75" customHeight="1" x14ac:dyDescent="0.15"/>
    <row r="657" ht="12.75" customHeight="1" x14ac:dyDescent="0.15"/>
    <row r="658" ht="12.75" customHeight="1" x14ac:dyDescent="0.15"/>
    <row r="659" ht="12.75" customHeight="1" x14ac:dyDescent="0.15"/>
    <row r="660" ht="12.75" customHeight="1" x14ac:dyDescent="0.15"/>
    <row r="661" ht="12.75" customHeight="1" x14ac:dyDescent="0.15"/>
    <row r="662" ht="12.75" customHeight="1" x14ac:dyDescent="0.15"/>
    <row r="663" ht="12.75" customHeight="1" x14ac:dyDescent="0.15"/>
    <row r="664" ht="12.75" customHeight="1" x14ac:dyDescent="0.15"/>
    <row r="665" ht="12.75" customHeight="1" x14ac:dyDescent="0.15"/>
    <row r="666" ht="12.75" customHeight="1" x14ac:dyDescent="0.15"/>
    <row r="667" ht="12.75" customHeight="1" x14ac:dyDescent="0.15"/>
    <row r="668" ht="12.75" customHeight="1" x14ac:dyDescent="0.15"/>
    <row r="669" ht="12.75" customHeight="1" x14ac:dyDescent="0.15"/>
    <row r="670" ht="12.75" customHeight="1" x14ac:dyDescent="0.15"/>
    <row r="671" ht="12.75" customHeight="1" x14ac:dyDescent="0.15"/>
    <row r="672" ht="12.75" customHeight="1" x14ac:dyDescent="0.15"/>
    <row r="673" ht="12.75" customHeight="1" x14ac:dyDescent="0.15"/>
    <row r="674" ht="12.75" customHeight="1" x14ac:dyDescent="0.15"/>
    <row r="675" ht="12.75" customHeight="1" x14ac:dyDescent="0.15"/>
    <row r="676" ht="12.75" customHeight="1" x14ac:dyDescent="0.15"/>
    <row r="677" ht="12.75" customHeight="1" x14ac:dyDescent="0.15"/>
    <row r="678" ht="12.75" customHeight="1" x14ac:dyDescent="0.15"/>
    <row r="679" ht="12.75" customHeight="1" x14ac:dyDescent="0.15"/>
    <row r="680" ht="12.75" customHeight="1" x14ac:dyDescent="0.15"/>
    <row r="681" ht="12.75" customHeight="1" x14ac:dyDescent="0.15"/>
    <row r="682" ht="12.75" customHeight="1" x14ac:dyDescent="0.15"/>
    <row r="683" ht="12.75" customHeight="1" x14ac:dyDescent="0.15"/>
    <row r="684" ht="12.75" customHeight="1" x14ac:dyDescent="0.15"/>
    <row r="685" ht="12.75" customHeight="1" x14ac:dyDescent="0.15"/>
    <row r="686" ht="12.75" customHeight="1" x14ac:dyDescent="0.15"/>
    <row r="687" ht="12.75" customHeight="1" x14ac:dyDescent="0.15"/>
    <row r="688" ht="12.75" customHeight="1" x14ac:dyDescent="0.15"/>
    <row r="689" ht="12.75" customHeight="1" x14ac:dyDescent="0.15"/>
    <row r="690" ht="12.75" customHeight="1" x14ac:dyDescent="0.15"/>
    <row r="691" ht="12.75" customHeight="1" x14ac:dyDescent="0.15"/>
    <row r="692" ht="12.75" customHeight="1" x14ac:dyDescent="0.15"/>
    <row r="693" ht="12.75" customHeight="1" x14ac:dyDescent="0.15"/>
    <row r="694" ht="12.75" customHeight="1" x14ac:dyDescent="0.15"/>
    <row r="695" ht="12.75" customHeight="1" x14ac:dyDescent="0.15"/>
    <row r="696" ht="12.75" customHeight="1" x14ac:dyDescent="0.15"/>
    <row r="697" ht="12.75" customHeight="1" x14ac:dyDescent="0.15"/>
    <row r="698" ht="12.75" customHeight="1" x14ac:dyDescent="0.15"/>
    <row r="699" ht="12.75" customHeight="1" x14ac:dyDescent="0.15"/>
    <row r="700" ht="12.75" customHeight="1" x14ac:dyDescent="0.15"/>
    <row r="701" ht="12.75" customHeight="1" x14ac:dyDescent="0.15"/>
    <row r="702" ht="12.75" customHeight="1" x14ac:dyDescent="0.15"/>
    <row r="703" ht="12.75" customHeight="1" x14ac:dyDescent="0.15"/>
    <row r="704" ht="12.75" customHeight="1" x14ac:dyDescent="0.15"/>
    <row r="705" ht="12.75" customHeight="1" x14ac:dyDescent="0.15"/>
    <row r="706" ht="12.75" customHeight="1" x14ac:dyDescent="0.15"/>
    <row r="707" ht="12.75" customHeight="1" x14ac:dyDescent="0.15"/>
    <row r="708" ht="12.75" customHeight="1" x14ac:dyDescent="0.15"/>
    <row r="709" ht="12.75" customHeight="1" x14ac:dyDescent="0.15"/>
    <row r="710" ht="12.75" customHeight="1" x14ac:dyDescent="0.15"/>
    <row r="711" ht="12.75" customHeight="1" x14ac:dyDescent="0.15"/>
    <row r="712" ht="12.75" customHeight="1" x14ac:dyDescent="0.15"/>
    <row r="713" ht="12.75" customHeight="1" x14ac:dyDescent="0.15"/>
    <row r="714" ht="12.75" customHeight="1" x14ac:dyDescent="0.15"/>
    <row r="715" ht="12.75" customHeight="1" x14ac:dyDescent="0.15"/>
    <row r="716" ht="12.75" customHeight="1" x14ac:dyDescent="0.15"/>
    <row r="717" ht="12.75" customHeight="1" x14ac:dyDescent="0.15"/>
    <row r="718" ht="12.75" customHeight="1" x14ac:dyDescent="0.15"/>
    <row r="719" ht="12.75" customHeight="1" x14ac:dyDescent="0.15"/>
    <row r="720" ht="12.75" customHeight="1" x14ac:dyDescent="0.15"/>
    <row r="721" ht="12.75" customHeight="1" x14ac:dyDescent="0.15"/>
    <row r="722" ht="12.75" customHeight="1" x14ac:dyDescent="0.15"/>
    <row r="723" ht="12.75" customHeight="1" x14ac:dyDescent="0.15"/>
    <row r="724" ht="12.75" customHeight="1" x14ac:dyDescent="0.15"/>
    <row r="725" ht="12.75" customHeight="1" x14ac:dyDescent="0.15"/>
    <row r="726" ht="12.75" customHeight="1" x14ac:dyDescent="0.15"/>
    <row r="727" ht="12.75" customHeight="1" x14ac:dyDescent="0.15"/>
    <row r="728" ht="12.75" customHeight="1" x14ac:dyDescent="0.15"/>
    <row r="729" ht="12.75" customHeight="1" x14ac:dyDescent="0.15"/>
    <row r="730" ht="12.75" customHeight="1" x14ac:dyDescent="0.15"/>
    <row r="731" ht="12.75" customHeight="1" x14ac:dyDescent="0.15"/>
    <row r="732" ht="12.75" customHeight="1" x14ac:dyDescent="0.15"/>
    <row r="733" ht="12.75" customHeight="1" x14ac:dyDescent="0.15"/>
    <row r="734" ht="12.75" customHeight="1" x14ac:dyDescent="0.15"/>
    <row r="735" ht="12.75" customHeight="1" x14ac:dyDescent="0.15"/>
    <row r="736" ht="12.75" customHeight="1" x14ac:dyDescent="0.15"/>
    <row r="737" ht="12.75" customHeight="1" x14ac:dyDescent="0.15"/>
    <row r="738" ht="12.75" customHeight="1" x14ac:dyDescent="0.15"/>
    <row r="739" ht="12.75" customHeight="1" x14ac:dyDescent="0.15"/>
    <row r="740" ht="12.75" customHeight="1" x14ac:dyDescent="0.15"/>
    <row r="741" ht="12.75" customHeight="1" x14ac:dyDescent="0.15"/>
    <row r="742" ht="12.75" customHeight="1" x14ac:dyDescent="0.15"/>
    <row r="743" ht="12.75" customHeight="1" x14ac:dyDescent="0.15"/>
    <row r="744" ht="12.75" customHeight="1" x14ac:dyDescent="0.15"/>
    <row r="745" ht="12.75" customHeight="1" x14ac:dyDescent="0.15"/>
    <row r="746" ht="12.75" customHeight="1" x14ac:dyDescent="0.15"/>
    <row r="747" ht="12.75" customHeight="1" x14ac:dyDescent="0.15"/>
    <row r="748" ht="12.75" customHeight="1" x14ac:dyDescent="0.15"/>
    <row r="749" ht="12.75" customHeight="1" x14ac:dyDescent="0.15"/>
    <row r="750" ht="12.75" customHeight="1" x14ac:dyDescent="0.15"/>
    <row r="751" ht="12.75" customHeight="1" x14ac:dyDescent="0.15"/>
    <row r="752" ht="12.75" customHeight="1" x14ac:dyDescent="0.15"/>
    <row r="753" ht="12.75" customHeight="1" x14ac:dyDescent="0.15"/>
    <row r="754" ht="12.75" customHeight="1" x14ac:dyDescent="0.15"/>
    <row r="755" ht="12.75" customHeight="1" x14ac:dyDescent="0.15"/>
    <row r="756" ht="12.75" customHeight="1" x14ac:dyDescent="0.15"/>
    <row r="757" ht="12.75" customHeight="1" x14ac:dyDescent="0.15"/>
    <row r="758" ht="12.75" customHeight="1" x14ac:dyDescent="0.15"/>
    <row r="759" ht="12.75" customHeight="1" x14ac:dyDescent="0.15"/>
    <row r="760" ht="12.75" customHeight="1" x14ac:dyDescent="0.15"/>
    <row r="761" ht="12.75" customHeight="1" x14ac:dyDescent="0.15"/>
    <row r="762" ht="12.75" customHeight="1" x14ac:dyDescent="0.15"/>
    <row r="763" ht="12.75" customHeight="1" x14ac:dyDescent="0.15"/>
    <row r="764" ht="12.75" customHeight="1" x14ac:dyDescent="0.15"/>
    <row r="765" ht="12.75" customHeight="1" x14ac:dyDescent="0.15"/>
    <row r="766" ht="12.75" customHeight="1" x14ac:dyDescent="0.15"/>
    <row r="767" ht="12.75" customHeight="1" x14ac:dyDescent="0.15"/>
    <row r="768" ht="12.75" customHeight="1" x14ac:dyDescent="0.15"/>
    <row r="769" ht="12.75" customHeight="1" x14ac:dyDescent="0.15"/>
    <row r="770" ht="12.75" customHeight="1" x14ac:dyDescent="0.15"/>
    <row r="771" ht="12.75" customHeight="1" x14ac:dyDescent="0.15"/>
    <row r="772" ht="12.75" customHeight="1" x14ac:dyDescent="0.15"/>
    <row r="773" ht="12.75" customHeight="1" x14ac:dyDescent="0.15"/>
    <row r="774" ht="12.75" customHeight="1" x14ac:dyDescent="0.15"/>
    <row r="775" ht="12.75" customHeight="1" x14ac:dyDescent="0.15"/>
    <row r="776" ht="12.75" customHeight="1" x14ac:dyDescent="0.15"/>
    <row r="777" ht="12.75" customHeight="1" x14ac:dyDescent="0.15"/>
    <row r="778" ht="12.75" customHeight="1" x14ac:dyDescent="0.15"/>
    <row r="779" ht="12.75" customHeight="1" x14ac:dyDescent="0.15"/>
    <row r="780" ht="12.75" customHeight="1" x14ac:dyDescent="0.15"/>
    <row r="781" ht="12.75" customHeight="1" x14ac:dyDescent="0.15"/>
    <row r="782" ht="12.75" customHeight="1" x14ac:dyDescent="0.15"/>
    <row r="783" ht="12.75" customHeight="1" x14ac:dyDescent="0.15"/>
    <row r="784" ht="12.75" customHeight="1" x14ac:dyDescent="0.15"/>
    <row r="785" ht="12.75" customHeight="1" x14ac:dyDescent="0.15"/>
    <row r="786" ht="12.75" customHeight="1" x14ac:dyDescent="0.15"/>
    <row r="787" ht="12.75" customHeight="1" x14ac:dyDescent="0.15"/>
    <row r="788" ht="12.75" customHeight="1" x14ac:dyDescent="0.15"/>
    <row r="789" ht="12.75" customHeight="1" x14ac:dyDescent="0.15"/>
    <row r="790" ht="12.75" customHeight="1" x14ac:dyDescent="0.15"/>
    <row r="791" ht="12.75" customHeight="1" x14ac:dyDescent="0.15"/>
    <row r="792" ht="12.75" customHeight="1" x14ac:dyDescent="0.15"/>
    <row r="793" ht="12.75" customHeight="1" x14ac:dyDescent="0.15"/>
    <row r="794" ht="12.75" customHeight="1" x14ac:dyDescent="0.15"/>
    <row r="795" ht="12.75" customHeight="1" x14ac:dyDescent="0.15"/>
    <row r="796" ht="12.75" customHeight="1" x14ac:dyDescent="0.15"/>
    <row r="797" ht="12.75" customHeight="1" x14ac:dyDescent="0.15"/>
    <row r="798" ht="12.75" customHeight="1" x14ac:dyDescent="0.15"/>
    <row r="799" ht="12.75" customHeight="1" x14ac:dyDescent="0.15"/>
    <row r="800" ht="12.75" customHeight="1" x14ac:dyDescent="0.15"/>
    <row r="801" ht="12.75" customHeight="1" x14ac:dyDescent="0.15"/>
    <row r="802" ht="12.75" customHeight="1" x14ac:dyDescent="0.15"/>
    <row r="803" ht="12.75" customHeight="1" x14ac:dyDescent="0.15"/>
    <row r="804" ht="12.75" customHeight="1" x14ac:dyDescent="0.15"/>
    <row r="805" ht="12.75" customHeight="1" x14ac:dyDescent="0.15"/>
    <row r="806" ht="12.75" customHeight="1" x14ac:dyDescent="0.15"/>
    <row r="807" ht="12.75" customHeight="1" x14ac:dyDescent="0.15"/>
    <row r="808" ht="12.75" customHeight="1" x14ac:dyDescent="0.15"/>
    <row r="809" ht="12.75" customHeight="1" x14ac:dyDescent="0.15"/>
    <row r="810" ht="12.75" customHeight="1" x14ac:dyDescent="0.15"/>
    <row r="811" ht="12.75" customHeight="1" x14ac:dyDescent="0.15"/>
    <row r="812" ht="12.75" customHeight="1" x14ac:dyDescent="0.15"/>
    <row r="813" ht="12.75" customHeight="1" x14ac:dyDescent="0.15"/>
    <row r="814" ht="12.75" customHeight="1" x14ac:dyDescent="0.15"/>
    <row r="815" ht="12.75" customHeight="1" x14ac:dyDescent="0.15"/>
    <row r="816" ht="12.75" customHeight="1" x14ac:dyDescent="0.15"/>
    <row r="817" ht="12.75" customHeight="1" x14ac:dyDescent="0.15"/>
    <row r="818" ht="12.75" customHeight="1" x14ac:dyDescent="0.15"/>
    <row r="819" ht="12.75" customHeight="1" x14ac:dyDescent="0.15"/>
    <row r="820" ht="12.75" customHeight="1" x14ac:dyDescent="0.15"/>
    <row r="821" ht="12.75" customHeight="1" x14ac:dyDescent="0.15"/>
    <row r="822" ht="12.75" customHeight="1" x14ac:dyDescent="0.15"/>
    <row r="823" ht="12.75" customHeight="1" x14ac:dyDescent="0.15"/>
    <row r="824" ht="12.75" customHeight="1" x14ac:dyDescent="0.15"/>
    <row r="825" ht="12.75" customHeight="1" x14ac:dyDescent="0.15"/>
    <row r="826" ht="12.75" customHeight="1" x14ac:dyDescent="0.15"/>
    <row r="827" ht="12.75" customHeight="1" x14ac:dyDescent="0.15"/>
    <row r="828" ht="12.75" customHeight="1" x14ac:dyDescent="0.15"/>
    <row r="829" ht="12.75" customHeight="1" x14ac:dyDescent="0.15"/>
    <row r="830" ht="12.75" customHeight="1" x14ac:dyDescent="0.15"/>
    <row r="831" ht="12.75" customHeight="1" x14ac:dyDescent="0.15"/>
    <row r="832" ht="12.75" customHeight="1" x14ac:dyDescent="0.15"/>
    <row r="833" ht="12.75" customHeight="1" x14ac:dyDescent="0.15"/>
    <row r="834" ht="12.75" customHeight="1" x14ac:dyDescent="0.15"/>
    <row r="835" ht="12.75" customHeight="1" x14ac:dyDescent="0.15"/>
    <row r="836" ht="12.75" customHeight="1" x14ac:dyDescent="0.15"/>
    <row r="837" ht="12.75" customHeight="1" x14ac:dyDescent="0.15"/>
    <row r="838" ht="12.75" customHeight="1" x14ac:dyDescent="0.15"/>
    <row r="839" ht="12.75" customHeight="1" x14ac:dyDescent="0.15"/>
    <row r="840" ht="12.75" customHeight="1" x14ac:dyDescent="0.15"/>
    <row r="841" ht="12.75" customHeight="1" x14ac:dyDescent="0.15"/>
    <row r="842" ht="12.75" customHeight="1" x14ac:dyDescent="0.15"/>
    <row r="843" ht="12.75" customHeight="1" x14ac:dyDescent="0.15"/>
    <row r="844" ht="12.75" customHeight="1" x14ac:dyDescent="0.15"/>
    <row r="845" ht="12.75" customHeight="1" x14ac:dyDescent="0.15"/>
    <row r="846" ht="12.75" customHeight="1" x14ac:dyDescent="0.15"/>
    <row r="847" ht="12.75" customHeight="1" x14ac:dyDescent="0.15"/>
    <row r="848" ht="12.75" customHeight="1" x14ac:dyDescent="0.15"/>
    <row r="849" ht="12.75" customHeight="1" x14ac:dyDescent="0.15"/>
    <row r="850" ht="12.75" customHeight="1" x14ac:dyDescent="0.15"/>
    <row r="851" ht="12.75" customHeight="1" x14ac:dyDescent="0.15"/>
    <row r="852" ht="12.75" customHeight="1" x14ac:dyDescent="0.15"/>
    <row r="853" ht="12.75" customHeight="1" x14ac:dyDescent="0.15"/>
    <row r="854" ht="12.75" customHeight="1" x14ac:dyDescent="0.15"/>
    <row r="855" ht="12.75" customHeight="1" x14ac:dyDescent="0.15"/>
    <row r="856" ht="12.75" customHeight="1" x14ac:dyDescent="0.15"/>
    <row r="857" ht="12.75" customHeight="1" x14ac:dyDescent="0.15"/>
    <row r="858" ht="12.75" customHeight="1" x14ac:dyDescent="0.15"/>
    <row r="859" ht="12.75" customHeight="1" x14ac:dyDescent="0.15"/>
    <row r="860" ht="12.75" customHeight="1" x14ac:dyDescent="0.15"/>
    <row r="861" ht="12.75" customHeight="1" x14ac:dyDescent="0.15"/>
    <row r="862" ht="12.75" customHeight="1" x14ac:dyDescent="0.15"/>
    <row r="863" ht="12.75" customHeight="1" x14ac:dyDescent="0.15"/>
    <row r="864" ht="12.75" customHeight="1" x14ac:dyDescent="0.15"/>
    <row r="865" ht="12.75" customHeight="1" x14ac:dyDescent="0.15"/>
    <row r="866" ht="12.75" customHeight="1" x14ac:dyDescent="0.15"/>
    <row r="867" ht="12.75" customHeight="1" x14ac:dyDescent="0.15"/>
    <row r="868" ht="12.75" customHeight="1" x14ac:dyDescent="0.15"/>
    <row r="869" ht="12.75" customHeight="1" x14ac:dyDescent="0.15"/>
    <row r="870" ht="12.75" customHeight="1" x14ac:dyDescent="0.15"/>
    <row r="871" ht="12.75" customHeight="1" x14ac:dyDescent="0.15"/>
    <row r="872" ht="12.75" customHeight="1" x14ac:dyDescent="0.15"/>
    <row r="873" ht="12.75" customHeight="1" x14ac:dyDescent="0.15"/>
    <row r="874" ht="12.75" customHeight="1" x14ac:dyDescent="0.15"/>
    <row r="875" ht="12.75" customHeight="1" x14ac:dyDescent="0.15"/>
    <row r="876" ht="12.75" customHeight="1" x14ac:dyDescent="0.15"/>
    <row r="877" ht="12.75" customHeight="1" x14ac:dyDescent="0.15"/>
    <row r="878" ht="12.75" customHeight="1" x14ac:dyDescent="0.15"/>
    <row r="879" ht="12.75" customHeight="1" x14ac:dyDescent="0.15"/>
    <row r="880" ht="12.75" customHeight="1" x14ac:dyDescent="0.15"/>
    <row r="881" ht="12.75" customHeight="1" x14ac:dyDescent="0.15"/>
    <row r="882" ht="12.75" customHeight="1" x14ac:dyDescent="0.15"/>
    <row r="883" ht="12.75" customHeight="1" x14ac:dyDescent="0.15"/>
    <row r="884" ht="12.75" customHeight="1" x14ac:dyDescent="0.15"/>
    <row r="885" ht="12.75" customHeight="1" x14ac:dyDescent="0.15"/>
    <row r="886" ht="12.75" customHeight="1" x14ac:dyDescent="0.15"/>
    <row r="887" ht="12.75" customHeight="1" x14ac:dyDescent="0.15"/>
    <row r="888" ht="12.75" customHeight="1" x14ac:dyDescent="0.15"/>
    <row r="889" ht="12.75" customHeight="1" x14ac:dyDescent="0.15"/>
    <row r="890" ht="12.75" customHeight="1" x14ac:dyDescent="0.15"/>
    <row r="891" ht="12.75" customHeight="1" x14ac:dyDescent="0.15"/>
    <row r="892" ht="12.75" customHeight="1" x14ac:dyDescent="0.15"/>
    <row r="893" ht="12.75" customHeight="1" x14ac:dyDescent="0.15"/>
    <row r="894" ht="12.75" customHeight="1" x14ac:dyDescent="0.15"/>
    <row r="895" ht="12.75" customHeight="1" x14ac:dyDescent="0.15"/>
    <row r="896" ht="12.75" customHeight="1" x14ac:dyDescent="0.15"/>
    <row r="897" ht="12.75" customHeight="1" x14ac:dyDescent="0.15"/>
    <row r="898" ht="12.75" customHeight="1" x14ac:dyDescent="0.15"/>
    <row r="899" ht="12.75" customHeight="1" x14ac:dyDescent="0.15"/>
    <row r="900" ht="12.75" customHeight="1" x14ac:dyDescent="0.15"/>
    <row r="901" ht="12.75" customHeight="1" x14ac:dyDescent="0.15"/>
    <row r="902" ht="12.75" customHeight="1" x14ac:dyDescent="0.15"/>
    <row r="903" ht="12.75" customHeight="1" x14ac:dyDescent="0.15"/>
    <row r="904" ht="12.75" customHeight="1" x14ac:dyDescent="0.15"/>
    <row r="905" ht="12.75" customHeight="1" x14ac:dyDescent="0.15"/>
    <row r="906" ht="12.75" customHeight="1" x14ac:dyDescent="0.15"/>
    <row r="907" ht="12.75" customHeight="1" x14ac:dyDescent="0.15"/>
    <row r="908" ht="12.75" customHeight="1" x14ac:dyDescent="0.15"/>
    <row r="909" ht="12.75" customHeight="1" x14ac:dyDescent="0.15"/>
    <row r="910" ht="12.75" customHeight="1" x14ac:dyDescent="0.15"/>
    <row r="911" ht="12.75" customHeight="1" x14ac:dyDescent="0.15"/>
    <row r="912" ht="12.75" customHeight="1" x14ac:dyDescent="0.15"/>
    <row r="913" ht="12.75" customHeight="1" x14ac:dyDescent="0.15"/>
    <row r="914" ht="12.75" customHeight="1" x14ac:dyDescent="0.15"/>
    <row r="915" ht="12.75" customHeight="1" x14ac:dyDescent="0.15"/>
    <row r="916" ht="12.75" customHeight="1" x14ac:dyDescent="0.15"/>
    <row r="917" ht="12.75" customHeight="1" x14ac:dyDescent="0.15"/>
    <row r="918" ht="12.75" customHeight="1" x14ac:dyDescent="0.15"/>
    <row r="919" ht="12.75" customHeight="1" x14ac:dyDescent="0.15"/>
    <row r="920" ht="12.75" customHeight="1" x14ac:dyDescent="0.15"/>
    <row r="921" ht="12.75" customHeight="1" x14ac:dyDescent="0.15"/>
    <row r="922" ht="12.75" customHeight="1" x14ac:dyDescent="0.15"/>
    <row r="923" ht="12.75" customHeight="1" x14ac:dyDescent="0.15"/>
    <row r="924" ht="12.75" customHeight="1" x14ac:dyDescent="0.15"/>
    <row r="925" ht="12.75" customHeight="1" x14ac:dyDescent="0.15"/>
    <row r="926" ht="12.75" customHeight="1" x14ac:dyDescent="0.15"/>
    <row r="927" ht="12.75" customHeight="1" x14ac:dyDescent="0.15"/>
    <row r="928" ht="12.75" customHeight="1" x14ac:dyDescent="0.15"/>
    <row r="929" ht="12.75" customHeight="1" x14ac:dyDescent="0.15"/>
    <row r="930" ht="12.75" customHeight="1" x14ac:dyDescent="0.15"/>
    <row r="931" ht="12.75" customHeight="1" x14ac:dyDescent="0.15"/>
    <row r="932" ht="12.75" customHeight="1" x14ac:dyDescent="0.15"/>
    <row r="933" ht="12.75" customHeight="1" x14ac:dyDescent="0.15"/>
    <row r="934" ht="12.75" customHeight="1" x14ac:dyDescent="0.15"/>
    <row r="935" ht="12.75" customHeight="1" x14ac:dyDescent="0.15"/>
    <row r="936" ht="12.75" customHeight="1" x14ac:dyDescent="0.15"/>
    <row r="937" ht="12.75" customHeight="1" x14ac:dyDescent="0.15"/>
    <row r="938" ht="12.75" customHeight="1" x14ac:dyDescent="0.15"/>
    <row r="939" ht="12.75" customHeight="1" x14ac:dyDescent="0.15"/>
    <row r="940" ht="12.75" customHeight="1" x14ac:dyDescent="0.15"/>
    <row r="941" ht="12.75" customHeight="1" x14ac:dyDescent="0.15"/>
    <row r="942" ht="12.75" customHeight="1" x14ac:dyDescent="0.15"/>
    <row r="943" ht="12.75" customHeight="1" x14ac:dyDescent="0.15"/>
    <row r="944" ht="12.75" customHeight="1" x14ac:dyDescent="0.15"/>
    <row r="945" ht="12.75" customHeight="1" x14ac:dyDescent="0.15"/>
    <row r="946" ht="12.75" customHeight="1" x14ac:dyDescent="0.15"/>
    <row r="947" ht="12.75" customHeight="1" x14ac:dyDescent="0.15"/>
    <row r="948" ht="12.75" customHeight="1" x14ac:dyDescent="0.15"/>
    <row r="949" ht="12.75" customHeight="1" x14ac:dyDescent="0.15"/>
    <row r="950" ht="12.75" customHeight="1" x14ac:dyDescent="0.15"/>
    <row r="951" ht="12.75" customHeight="1" x14ac:dyDescent="0.15"/>
    <row r="952" ht="12.75" customHeight="1" x14ac:dyDescent="0.15"/>
    <row r="953" ht="12.75" customHeight="1" x14ac:dyDescent="0.15"/>
    <row r="954" ht="12.75" customHeight="1" x14ac:dyDescent="0.15"/>
    <row r="955" ht="12.75" customHeight="1" x14ac:dyDescent="0.15"/>
    <row r="956" ht="12.75" customHeight="1" x14ac:dyDescent="0.15"/>
    <row r="957" ht="12.75" customHeight="1" x14ac:dyDescent="0.15"/>
    <row r="958" ht="12.75" customHeight="1" x14ac:dyDescent="0.15"/>
    <row r="959" ht="12.75" customHeight="1" x14ac:dyDescent="0.15"/>
    <row r="960" ht="12.75" customHeight="1" x14ac:dyDescent="0.15"/>
    <row r="961" ht="12.75" customHeight="1" x14ac:dyDescent="0.15"/>
    <row r="962" ht="12.75" customHeight="1" x14ac:dyDescent="0.15"/>
    <row r="963" ht="12.75" customHeight="1" x14ac:dyDescent="0.15"/>
    <row r="964" ht="12.75" customHeight="1" x14ac:dyDescent="0.15"/>
    <row r="965" ht="12.75" customHeight="1" x14ac:dyDescent="0.15"/>
    <row r="966" ht="12.75" customHeight="1" x14ac:dyDescent="0.15"/>
    <row r="967" ht="12.75" customHeight="1" x14ac:dyDescent="0.15"/>
    <row r="968" ht="12.75" customHeight="1" x14ac:dyDescent="0.15"/>
    <row r="969" ht="12.75" customHeight="1" x14ac:dyDescent="0.15"/>
    <row r="970" ht="12.75" customHeight="1" x14ac:dyDescent="0.15"/>
    <row r="971" ht="12.75" customHeight="1" x14ac:dyDescent="0.15"/>
    <row r="972" ht="12.75" customHeight="1" x14ac:dyDescent="0.15"/>
    <row r="973" ht="12.75" customHeight="1" x14ac:dyDescent="0.15"/>
    <row r="974" ht="12.75" customHeight="1" x14ac:dyDescent="0.15"/>
    <row r="975" ht="12.75" customHeight="1" x14ac:dyDescent="0.15"/>
    <row r="976" ht="12.75" customHeight="1" x14ac:dyDescent="0.15"/>
    <row r="977" ht="12.75" customHeight="1" x14ac:dyDescent="0.15"/>
    <row r="978" ht="12.75" customHeight="1" x14ac:dyDescent="0.15"/>
    <row r="979" ht="12.75" customHeight="1" x14ac:dyDescent="0.15"/>
    <row r="980" ht="12.75" customHeight="1" x14ac:dyDescent="0.15"/>
    <row r="981" ht="12.75" customHeight="1" x14ac:dyDescent="0.15"/>
    <row r="982" ht="12.75" customHeight="1" x14ac:dyDescent="0.15"/>
    <row r="983" ht="12.75" customHeight="1" x14ac:dyDescent="0.15"/>
    <row r="984" ht="12.75" customHeight="1" x14ac:dyDescent="0.15"/>
    <row r="985" ht="12.75" customHeight="1" x14ac:dyDescent="0.15"/>
    <row r="986" ht="12.75" customHeight="1" x14ac:dyDescent="0.15"/>
    <row r="987" ht="12.75" customHeight="1" x14ac:dyDescent="0.15"/>
    <row r="988" ht="12.75" customHeight="1" x14ac:dyDescent="0.15"/>
    <row r="989" ht="12.75" customHeight="1" x14ac:dyDescent="0.15"/>
    <row r="990" ht="12.75" customHeight="1" x14ac:dyDescent="0.15"/>
    <row r="991" ht="12.75" customHeight="1" x14ac:dyDescent="0.15"/>
    <row r="992" ht="12.75" customHeight="1" x14ac:dyDescent="0.15"/>
    <row r="993" ht="12.75" customHeight="1" x14ac:dyDescent="0.15"/>
    <row r="994" ht="12.75" customHeight="1" x14ac:dyDescent="0.15"/>
    <row r="995" ht="12.75" customHeight="1" x14ac:dyDescent="0.15"/>
    <row r="996" ht="12.75" customHeight="1" x14ac:dyDescent="0.15"/>
    <row r="997" ht="12.75" customHeight="1" x14ac:dyDescent="0.15"/>
    <row r="998" ht="12.75" customHeight="1" x14ac:dyDescent="0.15"/>
    <row r="999" ht="12.75" customHeight="1" x14ac:dyDescent="0.15"/>
    <row r="1000" ht="12.75" customHeight="1" x14ac:dyDescent="0.15"/>
  </sheetData>
  <mergeCells count="3">
    <mergeCell ref="J4:L4"/>
    <mergeCell ref="D59:F59"/>
    <mergeCell ref="H59:J59"/>
  </mergeCells>
  <pageMargins left="0.70866141732283472" right="0.70866141732283472" top="0.74803149606299213" bottom="0.74803149606299213" header="0" footer="0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B050"/>
    <pageSetUpPr fitToPage="1"/>
  </sheetPr>
  <dimension ref="A1:BZ1000"/>
  <sheetViews>
    <sheetView workbookViewId="0">
      <pane xSplit="3" ySplit="4" topLeftCell="U5" activePane="bottomRight" state="frozen"/>
      <selection pane="topRight" activeCell="D1" sqref="D1"/>
      <selection pane="bottomLeft" activeCell="A5" sqref="A5"/>
      <selection pane="bottomRight" activeCell="AE10" sqref="AE10"/>
    </sheetView>
  </sheetViews>
  <sheetFormatPr baseColWidth="10" defaultColWidth="12.5" defaultRowHeight="15" customHeight="1" x14ac:dyDescent="0.15"/>
  <cols>
    <col min="1" max="1" width="10.33203125" customWidth="1"/>
    <col min="2" max="2" width="21.6640625" customWidth="1"/>
    <col min="3" max="3" width="30.83203125" customWidth="1"/>
    <col min="4" max="4" width="10.83203125" customWidth="1"/>
    <col min="5" max="5" width="10.5" customWidth="1"/>
    <col min="6" max="6" width="11" customWidth="1"/>
    <col min="7" max="9" width="10.5" customWidth="1"/>
    <col min="10" max="10" width="10" customWidth="1"/>
    <col min="11" max="11" width="11.5" customWidth="1"/>
    <col min="12" max="12" width="10.5" customWidth="1"/>
    <col min="13" max="13" width="8.5" customWidth="1"/>
    <col min="14" max="14" width="11.33203125" customWidth="1"/>
    <col min="15" max="15" width="9.5" customWidth="1"/>
    <col min="16" max="66" width="8.5" customWidth="1"/>
  </cols>
  <sheetData>
    <row r="1" spans="1:78" ht="12.75" customHeight="1" x14ac:dyDescent="0.2">
      <c r="A1" s="71" t="s">
        <v>520</v>
      </c>
      <c r="C1" s="31" t="s">
        <v>42</v>
      </c>
      <c r="D1" s="27">
        <v>1.32</v>
      </c>
      <c r="S1" s="27">
        <v>0.05</v>
      </c>
      <c r="AE1" s="27">
        <v>1.05</v>
      </c>
      <c r="AQ1" s="27">
        <v>1.05</v>
      </c>
      <c r="BC1" s="27">
        <v>1.05</v>
      </c>
    </row>
    <row r="2" spans="1:78" ht="12.75" customHeight="1" x14ac:dyDescent="0.15">
      <c r="C2" s="31" t="s">
        <v>446</v>
      </c>
      <c r="D2" s="27">
        <f>Employees!I121</f>
        <v>24</v>
      </c>
      <c r="E2" s="27">
        <f>Employees!J121</f>
        <v>24</v>
      </c>
      <c r="F2" s="27">
        <f>Employees!K121</f>
        <v>24</v>
      </c>
      <c r="G2" s="27">
        <f>Employees!L121</f>
        <v>23</v>
      </c>
      <c r="H2" s="27">
        <f>Employees!M121</f>
        <v>23</v>
      </c>
      <c r="I2" s="27">
        <f>Employees!N121</f>
        <v>23</v>
      </c>
      <c r="J2" s="27">
        <f>Employees!O121</f>
        <v>22</v>
      </c>
      <c r="K2" s="27">
        <f>Employees!P121</f>
        <v>20</v>
      </c>
      <c r="L2" s="27">
        <f>Employees!Q121</f>
        <v>16</v>
      </c>
      <c r="M2" s="27">
        <f>Employees!R121</f>
        <v>16</v>
      </c>
      <c r="N2" s="27">
        <f>Employees!S121</f>
        <v>16</v>
      </c>
      <c r="O2" s="27">
        <f>Employees!T121</f>
        <v>17</v>
      </c>
      <c r="P2" s="27">
        <f>Employees!U121</f>
        <v>19</v>
      </c>
      <c r="Q2" s="27">
        <f>Employees!V121</f>
        <v>19</v>
      </c>
      <c r="R2" s="27">
        <f>Employees!W121</f>
        <v>19</v>
      </c>
      <c r="S2" s="27">
        <f>Employees!X121</f>
        <v>22</v>
      </c>
      <c r="T2" s="27">
        <f>Employees!Y121</f>
        <v>22</v>
      </c>
      <c r="U2" s="27">
        <f>Employees!Z121</f>
        <v>23</v>
      </c>
      <c r="V2" s="27">
        <f>Employees!AA121</f>
        <v>25</v>
      </c>
      <c r="W2" s="27">
        <f>Employees!AB121</f>
        <v>25</v>
      </c>
      <c r="X2" s="27">
        <f>Employees!AC121</f>
        <v>28</v>
      </c>
      <c r="Y2" s="27">
        <f>Employees!AD121</f>
        <v>28</v>
      </c>
      <c r="Z2" s="27">
        <f>Employees!AE121</f>
        <v>28</v>
      </c>
      <c r="AA2" s="27">
        <f>Employees!AF121</f>
        <v>28</v>
      </c>
      <c r="AB2" s="27">
        <f>Employees!AG121</f>
        <v>30</v>
      </c>
      <c r="AC2" s="27">
        <f>Employees!AH121</f>
        <v>30</v>
      </c>
      <c r="AD2" s="27">
        <f>Employees!AI121</f>
        <v>30</v>
      </c>
      <c r="AE2" s="27">
        <f>Employees!AJ121</f>
        <v>32</v>
      </c>
      <c r="AF2" s="27">
        <f>Employees!AK121</f>
        <v>32</v>
      </c>
      <c r="AG2" s="27">
        <f>Employees!AL121</f>
        <v>33</v>
      </c>
      <c r="AH2" s="27">
        <f>Employees!AM121</f>
        <v>33</v>
      </c>
      <c r="AI2" s="27">
        <f>Employees!AN121</f>
        <v>33</v>
      </c>
      <c r="AJ2" s="27">
        <f>Employees!AO121</f>
        <v>35</v>
      </c>
      <c r="AK2" s="27">
        <f>Employees!AP121</f>
        <v>37</v>
      </c>
      <c r="AL2" s="27">
        <f>Employees!AQ121</f>
        <v>37</v>
      </c>
      <c r="AM2" s="27">
        <f>Employees!AR121</f>
        <v>37</v>
      </c>
      <c r="AN2" s="27">
        <f>Employees!AS121</f>
        <v>37</v>
      </c>
      <c r="AO2" s="27">
        <f>Employees!AT121</f>
        <v>37</v>
      </c>
      <c r="AP2" s="27">
        <f>Employees!AU121</f>
        <v>37</v>
      </c>
      <c r="AQ2" s="27">
        <f>Employees!AV121</f>
        <v>38</v>
      </c>
      <c r="AR2" s="27">
        <f>Employees!AW121</f>
        <v>38</v>
      </c>
      <c r="AS2" s="27">
        <f>Employees!AX121</f>
        <v>39</v>
      </c>
      <c r="AT2" s="27">
        <f>Employees!AY121</f>
        <v>39</v>
      </c>
      <c r="AU2" s="27">
        <f>Employees!AZ121</f>
        <v>39</v>
      </c>
      <c r="AV2" s="27">
        <f>Employees!BA121</f>
        <v>39</v>
      </c>
      <c r="AW2" s="27">
        <f>Employees!BB121</f>
        <v>40</v>
      </c>
      <c r="AX2" s="27">
        <f>Employees!BC121</f>
        <v>40</v>
      </c>
      <c r="AY2" s="27">
        <f>Employees!BD121</f>
        <v>40</v>
      </c>
      <c r="AZ2" s="27">
        <f>Employees!BE121</f>
        <v>40</v>
      </c>
      <c r="BA2" s="27">
        <f>Employees!BF121</f>
        <v>40</v>
      </c>
      <c r="BB2" s="27">
        <f>Employees!BG121</f>
        <v>40</v>
      </c>
      <c r="BC2" s="27">
        <f>Employees!BH121</f>
        <v>40</v>
      </c>
      <c r="BD2" s="27">
        <f>Employees!BI121</f>
        <v>40</v>
      </c>
      <c r="BE2" s="27">
        <f>Employees!BJ121</f>
        <v>40</v>
      </c>
      <c r="BF2" s="27">
        <f>Employees!BK121</f>
        <v>40</v>
      </c>
      <c r="BG2" s="27">
        <f>Employees!BL121</f>
        <v>40</v>
      </c>
      <c r="BH2" s="27">
        <f>Employees!BM121</f>
        <v>40</v>
      </c>
      <c r="BI2" s="27">
        <f>Employees!BN121</f>
        <v>40</v>
      </c>
      <c r="BJ2" s="27">
        <f>Employees!BO121</f>
        <v>40</v>
      </c>
      <c r="BK2" s="27">
        <f>Employees!BP121</f>
        <v>40</v>
      </c>
      <c r="BL2" s="27">
        <f>Employees!BQ121</f>
        <v>40</v>
      </c>
      <c r="BM2" s="27">
        <f>Employees!BR121</f>
        <v>40</v>
      </c>
      <c r="BN2" s="27">
        <f>Employees!BS121</f>
        <v>40</v>
      </c>
      <c r="BO2" s="27">
        <f>Employees!BT121</f>
        <v>40</v>
      </c>
      <c r="BP2" s="27">
        <f>Employees!BU121</f>
        <v>40</v>
      </c>
      <c r="BQ2" s="27">
        <f>Employees!BV121</f>
        <v>40</v>
      </c>
      <c r="BR2" s="27">
        <f>Employees!BW121</f>
        <v>40</v>
      </c>
      <c r="BS2" s="27">
        <f>Employees!BX121</f>
        <v>40</v>
      </c>
      <c r="BT2" s="27">
        <f>Employees!BY121</f>
        <v>40</v>
      </c>
      <c r="BU2" s="27">
        <f>Employees!BZ121</f>
        <v>40</v>
      </c>
      <c r="BV2" s="27">
        <f>Employees!CA121</f>
        <v>40</v>
      </c>
      <c r="BW2" s="27">
        <f>Employees!CB121</f>
        <v>40</v>
      </c>
      <c r="BX2" s="27">
        <f>Employees!CC121</f>
        <v>40</v>
      </c>
      <c r="BY2" s="27">
        <f>Employees!CD121</f>
        <v>40</v>
      </c>
      <c r="BZ2" s="27">
        <f>Employees!CE121</f>
        <v>40</v>
      </c>
    </row>
    <row r="3" spans="1:78" ht="12.75" customHeight="1" x14ac:dyDescent="0.15"/>
    <row r="4" spans="1:78" ht="12.75" customHeight="1" x14ac:dyDescent="0.2">
      <c r="A4" s="42" t="s">
        <v>45</v>
      </c>
      <c r="C4" s="71" t="s">
        <v>486</v>
      </c>
      <c r="D4" s="122">
        <v>45931</v>
      </c>
      <c r="E4" s="122">
        <f t="shared" ref="E4:BC4" si="0">D4+31</f>
        <v>45962</v>
      </c>
      <c r="F4" s="122">
        <f t="shared" si="0"/>
        <v>45993</v>
      </c>
      <c r="G4" s="122">
        <f t="shared" si="0"/>
        <v>46024</v>
      </c>
      <c r="H4" s="122">
        <f t="shared" si="0"/>
        <v>46055</v>
      </c>
      <c r="I4" s="122">
        <f t="shared" si="0"/>
        <v>46086</v>
      </c>
      <c r="J4" s="122">
        <f t="shared" si="0"/>
        <v>46117</v>
      </c>
      <c r="K4" s="122">
        <f t="shared" si="0"/>
        <v>46148</v>
      </c>
      <c r="L4" s="122">
        <f t="shared" si="0"/>
        <v>46179</v>
      </c>
      <c r="M4" s="122">
        <f t="shared" si="0"/>
        <v>46210</v>
      </c>
      <c r="N4" s="122">
        <f t="shared" si="0"/>
        <v>46241</v>
      </c>
      <c r="O4" s="122">
        <f t="shared" si="0"/>
        <v>46272</v>
      </c>
      <c r="P4" s="122">
        <f t="shared" si="0"/>
        <v>46303</v>
      </c>
      <c r="Q4" s="122">
        <f t="shared" si="0"/>
        <v>46334</v>
      </c>
      <c r="R4" s="122">
        <f t="shared" si="0"/>
        <v>46365</v>
      </c>
      <c r="S4" s="122">
        <f t="shared" si="0"/>
        <v>46396</v>
      </c>
      <c r="T4" s="122">
        <f t="shared" si="0"/>
        <v>46427</v>
      </c>
      <c r="U4" s="122">
        <f t="shared" si="0"/>
        <v>46458</v>
      </c>
      <c r="V4" s="122">
        <f t="shared" si="0"/>
        <v>46489</v>
      </c>
      <c r="W4" s="122">
        <f t="shared" si="0"/>
        <v>46520</v>
      </c>
      <c r="X4" s="122">
        <f t="shared" si="0"/>
        <v>46551</v>
      </c>
      <c r="Y4" s="122">
        <f t="shared" si="0"/>
        <v>46582</v>
      </c>
      <c r="Z4" s="122">
        <f t="shared" si="0"/>
        <v>46613</v>
      </c>
      <c r="AA4" s="122">
        <f t="shared" si="0"/>
        <v>46644</v>
      </c>
      <c r="AB4" s="122">
        <f t="shared" si="0"/>
        <v>46675</v>
      </c>
      <c r="AC4" s="122">
        <f t="shared" si="0"/>
        <v>46706</v>
      </c>
      <c r="AD4" s="122">
        <f t="shared" si="0"/>
        <v>46737</v>
      </c>
      <c r="AE4" s="122">
        <f t="shared" si="0"/>
        <v>46768</v>
      </c>
      <c r="AF4" s="122">
        <f t="shared" si="0"/>
        <v>46799</v>
      </c>
      <c r="AG4" s="122">
        <f t="shared" si="0"/>
        <v>46830</v>
      </c>
      <c r="AH4" s="122">
        <f t="shared" si="0"/>
        <v>46861</v>
      </c>
      <c r="AI4" s="122">
        <f t="shared" si="0"/>
        <v>46892</v>
      </c>
      <c r="AJ4" s="122">
        <f t="shared" si="0"/>
        <v>46923</v>
      </c>
      <c r="AK4" s="122">
        <f t="shared" si="0"/>
        <v>46954</v>
      </c>
      <c r="AL4" s="122">
        <f t="shared" si="0"/>
        <v>46985</v>
      </c>
      <c r="AM4" s="122">
        <f t="shared" si="0"/>
        <v>47016</v>
      </c>
      <c r="AN4" s="122">
        <f t="shared" si="0"/>
        <v>47047</v>
      </c>
      <c r="AO4" s="122">
        <f t="shared" si="0"/>
        <v>47078</v>
      </c>
      <c r="AP4" s="122">
        <f t="shared" si="0"/>
        <v>47109</v>
      </c>
      <c r="AQ4" s="122">
        <f t="shared" si="0"/>
        <v>47140</v>
      </c>
      <c r="AR4" s="122">
        <f t="shared" si="0"/>
        <v>47171</v>
      </c>
      <c r="AS4" s="122">
        <f t="shared" si="0"/>
        <v>47202</v>
      </c>
      <c r="AT4" s="122">
        <f t="shared" si="0"/>
        <v>47233</v>
      </c>
      <c r="AU4" s="122">
        <f t="shared" si="0"/>
        <v>47264</v>
      </c>
      <c r="AV4" s="122">
        <f t="shared" si="0"/>
        <v>47295</v>
      </c>
      <c r="AW4" s="122">
        <f t="shared" si="0"/>
        <v>47326</v>
      </c>
      <c r="AX4" s="122">
        <f t="shared" si="0"/>
        <v>47357</v>
      </c>
      <c r="AY4" s="122">
        <f t="shared" si="0"/>
        <v>47388</v>
      </c>
      <c r="AZ4" s="122">
        <f t="shared" si="0"/>
        <v>47419</v>
      </c>
      <c r="BA4" s="122">
        <f t="shared" si="0"/>
        <v>47450</v>
      </c>
      <c r="BB4" s="122">
        <f t="shared" si="0"/>
        <v>47481</v>
      </c>
      <c r="BC4" s="122">
        <f t="shared" si="0"/>
        <v>47512</v>
      </c>
      <c r="BD4" s="122">
        <f>BC4+10</f>
        <v>47522</v>
      </c>
      <c r="BE4" s="122">
        <f t="shared" ref="BE4:BN4" si="1">BD4+31</f>
        <v>47553</v>
      </c>
      <c r="BF4" s="122">
        <f t="shared" si="1"/>
        <v>47584</v>
      </c>
      <c r="BG4" s="122">
        <f t="shared" si="1"/>
        <v>47615</v>
      </c>
      <c r="BH4" s="122">
        <f t="shared" si="1"/>
        <v>47646</v>
      </c>
      <c r="BI4" s="122">
        <f t="shared" si="1"/>
        <v>47677</v>
      </c>
      <c r="BJ4" s="122">
        <f t="shared" si="1"/>
        <v>47708</v>
      </c>
      <c r="BK4" s="122">
        <f t="shared" si="1"/>
        <v>47739</v>
      </c>
      <c r="BL4" s="122">
        <f t="shared" si="1"/>
        <v>47770</v>
      </c>
      <c r="BM4" s="122">
        <f t="shared" si="1"/>
        <v>47801</v>
      </c>
      <c r="BN4" s="122">
        <f t="shared" si="1"/>
        <v>47832</v>
      </c>
      <c r="BO4" s="122">
        <f t="shared" ref="BO4" si="2">BN4+31</f>
        <v>47863</v>
      </c>
      <c r="BP4" s="122">
        <f t="shared" ref="BP4" si="3">BO4+31</f>
        <v>47894</v>
      </c>
      <c r="BQ4" s="122">
        <f t="shared" ref="BQ4" si="4">BP4+31</f>
        <v>47925</v>
      </c>
      <c r="BR4" s="122">
        <f t="shared" ref="BR4" si="5">BQ4+31</f>
        <v>47956</v>
      </c>
      <c r="BS4" s="122">
        <f t="shared" ref="BS4" si="6">BR4+31</f>
        <v>47987</v>
      </c>
      <c r="BT4" s="122">
        <f t="shared" ref="BT4" si="7">BS4+31</f>
        <v>48018</v>
      </c>
      <c r="BU4" s="122">
        <f t="shared" ref="BU4" si="8">BT4+31</f>
        <v>48049</v>
      </c>
      <c r="BV4" s="122">
        <f t="shared" ref="BV4" si="9">BU4+31</f>
        <v>48080</v>
      </c>
      <c r="BW4" s="122">
        <f t="shared" ref="BW4" si="10">BV4+31</f>
        <v>48111</v>
      </c>
      <c r="BX4" s="122">
        <f t="shared" ref="BX4" si="11">BW4+31</f>
        <v>48142</v>
      </c>
      <c r="BY4" s="122">
        <f t="shared" ref="BY4" si="12">BX4+31</f>
        <v>48173</v>
      </c>
      <c r="BZ4" s="122">
        <f t="shared" ref="BZ4" si="13">BY4+31</f>
        <v>48204</v>
      </c>
    </row>
    <row r="5" spans="1:78" ht="12.75" customHeight="1" x14ac:dyDescent="0.2">
      <c r="A5" s="42"/>
      <c r="C5" s="63" t="s">
        <v>521</v>
      </c>
      <c r="D5" s="64">
        <f>Employees!I51*10-(5*8078)</f>
        <v>206684.3</v>
      </c>
      <c r="E5" s="64">
        <f>Employees!J51</f>
        <v>24707.43</v>
      </c>
      <c r="F5" s="64">
        <f>Employees!K51+Employees!K133</f>
        <v>52702.958533333331</v>
      </c>
      <c r="G5" s="64">
        <f>Employees!L51</f>
        <v>24707.43</v>
      </c>
      <c r="H5" s="64">
        <f>Employees!M51</f>
        <v>24707.43</v>
      </c>
      <c r="I5" s="64">
        <f>Employees!N51</f>
        <v>24707.43</v>
      </c>
      <c r="J5" s="64">
        <f>Employees!O51</f>
        <v>22677.171000000002</v>
      </c>
      <c r="K5" s="64">
        <f>Employees!P51</f>
        <v>22677.171000000002</v>
      </c>
      <c r="L5" s="64">
        <f>Employees!Q51</f>
        <v>12019.21083</v>
      </c>
      <c r="M5" s="64">
        <f>Employees!R51</f>
        <v>12019.21083</v>
      </c>
      <c r="N5" s="64">
        <f>Employees!S51</f>
        <v>12019.21083</v>
      </c>
      <c r="O5" s="64">
        <f>Employees!T51</f>
        <v>12019.21083</v>
      </c>
      <c r="P5" s="64">
        <f>Employees!U51</f>
        <v>12019.21083</v>
      </c>
      <c r="Q5" s="64">
        <f>Employees!V51</f>
        <v>12019.21083</v>
      </c>
      <c r="R5" s="64">
        <f>Employees!W51</f>
        <v>12019.21083</v>
      </c>
      <c r="S5" s="64">
        <f>Employees!X51</f>
        <v>22100.71083</v>
      </c>
      <c r="T5" s="64">
        <f>Employees!Y51</f>
        <v>22100.71083</v>
      </c>
      <c r="U5" s="64">
        <f>Employees!Z51</f>
        <v>22100.71083</v>
      </c>
      <c r="V5" s="64">
        <f>Employees!AA51</f>
        <v>36151.865821500003</v>
      </c>
      <c r="W5" s="64">
        <f>Employees!AB51</f>
        <v>36151.865821500003</v>
      </c>
      <c r="X5" s="64">
        <f>Employees!AC51</f>
        <v>36151.865821500003</v>
      </c>
      <c r="Y5" s="64">
        <f>Employees!AD51</f>
        <v>36151.865821500003</v>
      </c>
      <c r="Z5" s="64">
        <f>Employees!AE51</f>
        <v>36151.865821500003</v>
      </c>
      <c r="AA5" s="64">
        <f>Employees!AF51</f>
        <v>36151.865821500003</v>
      </c>
      <c r="AB5" s="64">
        <f>Employees!AG51</f>
        <v>36151.865821500003</v>
      </c>
      <c r="AC5" s="64">
        <f>Employees!AH51</f>
        <v>36151.865821500003</v>
      </c>
      <c r="AD5" s="64">
        <f>Employees!AI51</f>
        <v>36151.865821500003</v>
      </c>
      <c r="AE5" s="64">
        <f>Employees!AJ51</f>
        <v>36151.865821500003</v>
      </c>
      <c r="AF5" s="64">
        <f>Employees!AK51</f>
        <v>36151.865821500003</v>
      </c>
      <c r="AG5" s="64">
        <f>Employees!AL51</f>
        <v>44229.985651500006</v>
      </c>
      <c r="AH5" s="64">
        <f>Employees!AM51</f>
        <v>45533.503942575007</v>
      </c>
      <c r="AI5" s="64">
        <f>Employees!AN51</f>
        <v>45533.503942575007</v>
      </c>
      <c r="AJ5" s="64">
        <f>Employees!AO51</f>
        <v>45533.503942575007</v>
      </c>
      <c r="AK5" s="64">
        <f>Employees!AP51</f>
        <v>53611.623772575011</v>
      </c>
      <c r="AL5" s="64">
        <f>Employees!AQ51</f>
        <v>53611.623772575011</v>
      </c>
      <c r="AM5" s="64">
        <f>Employees!AR51</f>
        <v>53611.623772575011</v>
      </c>
      <c r="AN5" s="64">
        <f>Employees!AS51</f>
        <v>53611.623772575011</v>
      </c>
      <c r="AO5" s="64">
        <f>Employees!AT51</f>
        <v>53611.623772575011</v>
      </c>
      <c r="AP5" s="64">
        <f>Employees!AU51</f>
        <v>53611.623772575011</v>
      </c>
      <c r="AQ5" s="64">
        <f>Employees!AV51</f>
        <v>61689.743602575014</v>
      </c>
      <c r="AR5" s="64">
        <f>Employees!AW51</f>
        <v>61689.743602575014</v>
      </c>
      <c r="AS5" s="64">
        <f>Employees!AX51</f>
        <v>61689.743602575014</v>
      </c>
      <c r="AT5" s="64">
        <f>Employees!AY51</f>
        <v>63058.437808203766</v>
      </c>
      <c r="AU5" s="64">
        <f>Employees!AZ51</f>
        <v>63058.437808203766</v>
      </c>
      <c r="AV5" s="64">
        <f>Employees!BA51</f>
        <v>63058.437808203766</v>
      </c>
      <c r="AW5" s="64">
        <f>Employees!BB51</f>
        <v>63058.437808203766</v>
      </c>
      <c r="AX5" s="64">
        <f>Employees!BC51</f>
        <v>63058.437808203766</v>
      </c>
      <c r="AY5" s="64">
        <f>Employees!BD51</f>
        <v>63058.437808203766</v>
      </c>
      <c r="AZ5" s="64">
        <f>Employees!BE51</f>
        <v>63058.437808203766</v>
      </c>
      <c r="BA5" s="64">
        <f>Employees!BF51</f>
        <v>63058.437808203766</v>
      </c>
      <c r="BB5" s="64">
        <f>Employees!BG51</f>
        <v>63058.437808203766</v>
      </c>
      <c r="BC5" s="64">
        <f>Employees!BH51</f>
        <v>63058.437808203766</v>
      </c>
      <c r="BD5" s="64">
        <f>Employees!BI51</f>
        <v>63058.437808203766</v>
      </c>
      <c r="BE5" s="64">
        <f>Employees!BJ51</f>
        <v>63058.437808203766</v>
      </c>
      <c r="BF5" s="64">
        <f>Employees!BK51</f>
        <v>64495.566724113953</v>
      </c>
      <c r="BG5" s="64">
        <f>Employees!BL51</f>
        <v>64495.566724113953</v>
      </c>
      <c r="BH5" s="64">
        <f>Employees!BM51</f>
        <v>64495.566724113953</v>
      </c>
      <c r="BI5" s="64">
        <f>Employees!BN51</f>
        <v>64495.566724113953</v>
      </c>
      <c r="BJ5" s="64">
        <f>Employees!BO51</f>
        <v>64495.566724113953</v>
      </c>
      <c r="BK5" s="64">
        <f>Employees!BP51</f>
        <v>64495.566724113953</v>
      </c>
      <c r="BL5" s="64">
        <f>Employees!BQ51</f>
        <v>64495.566724113953</v>
      </c>
      <c r="BM5" s="64">
        <f>Employees!BR51</f>
        <v>64495.566724113953</v>
      </c>
      <c r="BN5" s="64">
        <f>Employees!BS51</f>
        <v>64495.566724113953</v>
      </c>
      <c r="BO5" s="64">
        <f>Employees!BT51</f>
        <v>64495.566724113953</v>
      </c>
      <c r="BP5" s="64">
        <f>Employees!BU51</f>
        <v>64495.566724113953</v>
      </c>
      <c r="BQ5" s="64">
        <f>Employees!BV51</f>
        <v>64495.566724113953</v>
      </c>
      <c r="BR5" s="64">
        <f>Employees!BW51</f>
        <v>64495.566724113953</v>
      </c>
      <c r="BS5" s="64">
        <f>Employees!BX51</f>
        <v>64495.566724113953</v>
      </c>
      <c r="BT5" s="64">
        <f>Employees!BY51</f>
        <v>64495.566724113953</v>
      </c>
      <c r="BU5" s="64">
        <f>Employees!BZ51</f>
        <v>64495.566724113953</v>
      </c>
      <c r="BV5" s="64">
        <f>Employees!CA51</f>
        <v>64495.566724113953</v>
      </c>
      <c r="BW5" s="64">
        <f>Employees!CB51</f>
        <v>64495.566724113953</v>
      </c>
      <c r="BX5" s="64">
        <f>Employees!CC51</f>
        <v>64495.566724113953</v>
      </c>
      <c r="BY5" s="64">
        <f>Employees!CD51</f>
        <v>64495.566724113953</v>
      </c>
      <c r="BZ5" s="64">
        <f>Employees!CE51</f>
        <v>64495.566724113953</v>
      </c>
    </row>
    <row r="6" spans="1:78" ht="12.75" customHeight="1" x14ac:dyDescent="0.2">
      <c r="A6" s="42"/>
      <c r="C6" s="63" t="s">
        <v>522</v>
      </c>
      <c r="D6" s="234"/>
      <c r="E6" s="234"/>
      <c r="F6" s="234"/>
      <c r="G6" s="234"/>
      <c r="H6" s="234"/>
      <c r="I6" s="234"/>
      <c r="J6" s="234"/>
      <c r="K6" s="234"/>
      <c r="L6" s="234"/>
      <c r="M6" s="234"/>
      <c r="N6" s="234"/>
      <c r="O6" s="234"/>
      <c r="P6" s="234"/>
      <c r="Q6" s="234"/>
      <c r="R6" s="234"/>
      <c r="S6" s="234"/>
      <c r="T6" s="234"/>
      <c r="U6" s="234"/>
      <c r="V6" s="234"/>
      <c r="W6" s="234"/>
      <c r="X6" s="234"/>
      <c r="Y6" s="234"/>
      <c r="Z6" s="234"/>
      <c r="AA6" s="234"/>
      <c r="AB6" s="234"/>
      <c r="AC6" s="234"/>
      <c r="AD6" s="234"/>
      <c r="AE6" s="234"/>
      <c r="AF6" s="234"/>
      <c r="AG6" s="234"/>
      <c r="AH6" s="234"/>
      <c r="AI6" s="234"/>
      <c r="AJ6" s="234"/>
      <c r="AK6" s="234"/>
      <c r="AL6" s="234"/>
      <c r="AM6" s="234"/>
      <c r="AN6" s="234"/>
      <c r="AO6" s="234"/>
      <c r="AP6" s="234"/>
      <c r="AQ6" s="234"/>
      <c r="AR6" s="234"/>
      <c r="AS6" s="234"/>
      <c r="AT6" s="234"/>
      <c r="AU6" s="234"/>
      <c r="AV6" s="234"/>
      <c r="AW6" s="234"/>
      <c r="AX6" s="234"/>
      <c r="AY6" s="234"/>
      <c r="AZ6" s="234"/>
      <c r="BA6" s="234"/>
      <c r="BB6" s="234"/>
      <c r="BC6" s="234"/>
      <c r="BD6" s="234"/>
      <c r="BE6" s="234"/>
      <c r="BF6" s="234"/>
      <c r="BG6" s="234"/>
      <c r="BH6" s="234"/>
      <c r="BI6" s="234"/>
      <c r="BJ6" s="234"/>
      <c r="BK6" s="234"/>
      <c r="BL6" s="234"/>
      <c r="BM6" s="234"/>
      <c r="BN6" s="234"/>
      <c r="BO6" s="234"/>
      <c r="BP6" s="234"/>
      <c r="BQ6" s="234"/>
      <c r="BR6" s="234"/>
      <c r="BS6" s="234"/>
      <c r="BT6" s="234"/>
      <c r="BU6" s="234"/>
      <c r="BV6" s="234"/>
      <c r="BW6" s="234"/>
      <c r="BX6" s="234"/>
      <c r="BY6" s="234"/>
      <c r="BZ6" s="234"/>
    </row>
    <row r="7" spans="1:78" ht="12.75" customHeight="1" x14ac:dyDescent="0.2">
      <c r="A7" s="42">
        <v>250</v>
      </c>
      <c r="B7" s="235" t="s">
        <v>523</v>
      </c>
      <c r="C7" s="63" t="s">
        <v>524</v>
      </c>
      <c r="D7" s="317">
        <f>(106407-4034)*1.32</f>
        <v>135132.36000000002</v>
      </c>
      <c r="E7" s="317">
        <f>4034*1.32</f>
        <v>5324.88</v>
      </c>
      <c r="F7" s="336">
        <f>(191.86+4231.14)*1.32</f>
        <v>5838.3600000000006</v>
      </c>
      <c r="G7" s="107">
        <v>5000</v>
      </c>
      <c r="H7" s="107">
        <v>5000</v>
      </c>
      <c r="I7" s="107">
        <v>5000</v>
      </c>
      <c r="J7" s="107">
        <v>5000</v>
      </c>
      <c r="K7" s="107">
        <f t="shared" ref="K7:BN7" si="14">$A$7*K2</f>
        <v>5000</v>
      </c>
      <c r="L7" s="107">
        <f t="shared" si="14"/>
        <v>4000</v>
      </c>
      <c r="M7" s="107">
        <f t="shared" si="14"/>
        <v>4000</v>
      </c>
      <c r="N7" s="107">
        <f t="shared" si="14"/>
        <v>4000</v>
      </c>
      <c r="O7" s="107">
        <f t="shared" si="14"/>
        <v>4250</v>
      </c>
      <c r="P7" s="107">
        <f t="shared" si="14"/>
        <v>4750</v>
      </c>
      <c r="Q7" s="107">
        <f t="shared" si="14"/>
        <v>4750</v>
      </c>
      <c r="R7" s="107">
        <f t="shared" si="14"/>
        <v>4750</v>
      </c>
      <c r="S7" s="107">
        <f t="shared" si="14"/>
        <v>5500</v>
      </c>
      <c r="T7" s="107">
        <f t="shared" si="14"/>
        <v>5500</v>
      </c>
      <c r="U7" s="107">
        <f t="shared" si="14"/>
        <v>5750</v>
      </c>
      <c r="V7" s="107">
        <f t="shared" si="14"/>
        <v>6250</v>
      </c>
      <c r="W7" s="107">
        <f t="shared" si="14"/>
        <v>6250</v>
      </c>
      <c r="X7" s="107">
        <f t="shared" si="14"/>
        <v>7000</v>
      </c>
      <c r="Y7" s="107">
        <f t="shared" si="14"/>
        <v>7000</v>
      </c>
      <c r="Z7" s="107">
        <f t="shared" si="14"/>
        <v>7000</v>
      </c>
      <c r="AA7" s="107">
        <f t="shared" si="14"/>
        <v>7000</v>
      </c>
      <c r="AB7" s="107">
        <f t="shared" si="14"/>
        <v>7500</v>
      </c>
      <c r="AC7" s="107">
        <f t="shared" si="14"/>
        <v>7500</v>
      </c>
      <c r="AD7" s="107">
        <f t="shared" si="14"/>
        <v>7500</v>
      </c>
      <c r="AE7" s="107">
        <f t="shared" si="14"/>
        <v>8000</v>
      </c>
      <c r="AF7" s="107">
        <f t="shared" si="14"/>
        <v>8000</v>
      </c>
      <c r="AG7" s="107">
        <f t="shared" si="14"/>
        <v>8250</v>
      </c>
      <c r="AH7" s="107">
        <f t="shared" si="14"/>
        <v>8250</v>
      </c>
      <c r="AI7" s="107">
        <f t="shared" si="14"/>
        <v>8250</v>
      </c>
      <c r="AJ7" s="107">
        <f t="shared" si="14"/>
        <v>8750</v>
      </c>
      <c r="AK7" s="107">
        <f t="shared" si="14"/>
        <v>9250</v>
      </c>
      <c r="AL7" s="107">
        <f t="shared" si="14"/>
        <v>9250</v>
      </c>
      <c r="AM7" s="107">
        <f t="shared" si="14"/>
        <v>9250</v>
      </c>
      <c r="AN7" s="107">
        <f t="shared" si="14"/>
        <v>9250</v>
      </c>
      <c r="AO7" s="107">
        <f t="shared" si="14"/>
        <v>9250</v>
      </c>
      <c r="AP7" s="107">
        <f t="shared" si="14"/>
        <v>9250</v>
      </c>
      <c r="AQ7" s="107">
        <f t="shared" si="14"/>
        <v>9500</v>
      </c>
      <c r="AR7" s="107">
        <f t="shared" si="14"/>
        <v>9500</v>
      </c>
      <c r="AS7" s="107">
        <f t="shared" si="14"/>
        <v>9750</v>
      </c>
      <c r="AT7" s="107">
        <f t="shared" si="14"/>
        <v>9750</v>
      </c>
      <c r="AU7" s="107">
        <f t="shared" si="14"/>
        <v>9750</v>
      </c>
      <c r="AV7" s="107">
        <f t="shared" si="14"/>
        <v>9750</v>
      </c>
      <c r="AW7" s="107">
        <f t="shared" si="14"/>
        <v>10000</v>
      </c>
      <c r="AX7" s="107">
        <f t="shared" si="14"/>
        <v>10000</v>
      </c>
      <c r="AY7" s="107">
        <f t="shared" si="14"/>
        <v>10000</v>
      </c>
      <c r="AZ7" s="107">
        <f t="shared" si="14"/>
        <v>10000</v>
      </c>
      <c r="BA7" s="107">
        <f t="shared" si="14"/>
        <v>10000</v>
      </c>
      <c r="BB7" s="107">
        <f t="shared" si="14"/>
        <v>10000</v>
      </c>
      <c r="BC7" s="107">
        <f t="shared" si="14"/>
        <v>10000</v>
      </c>
      <c r="BD7" s="107">
        <f t="shared" si="14"/>
        <v>10000</v>
      </c>
      <c r="BE7" s="107">
        <f t="shared" si="14"/>
        <v>10000</v>
      </c>
      <c r="BF7" s="107">
        <f t="shared" si="14"/>
        <v>10000</v>
      </c>
      <c r="BG7" s="107">
        <f t="shared" si="14"/>
        <v>10000</v>
      </c>
      <c r="BH7" s="107">
        <f t="shared" si="14"/>
        <v>10000</v>
      </c>
      <c r="BI7" s="107">
        <f t="shared" si="14"/>
        <v>10000</v>
      </c>
      <c r="BJ7" s="107">
        <f t="shared" si="14"/>
        <v>10000</v>
      </c>
      <c r="BK7" s="107">
        <f t="shared" si="14"/>
        <v>10000</v>
      </c>
      <c r="BL7" s="107">
        <f t="shared" si="14"/>
        <v>10000</v>
      </c>
      <c r="BM7" s="107">
        <f t="shared" si="14"/>
        <v>10000</v>
      </c>
      <c r="BN7" s="107">
        <f t="shared" si="14"/>
        <v>10000</v>
      </c>
      <c r="BO7" s="107">
        <f t="shared" ref="BO7:BZ7" si="15">$A$7*BO2</f>
        <v>10000</v>
      </c>
      <c r="BP7" s="107">
        <f t="shared" si="15"/>
        <v>10000</v>
      </c>
      <c r="BQ7" s="107">
        <f t="shared" si="15"/>
        <v>10000</v>
      </c>
      <c r="BR7" s="107">
        <f t="shared" si="15"/>
        <v>10000</v>
      </c>
      <c r="BS7" s="107">
        <f t="shared" si="15"/>
        <v>10000</v>
      </c>
      <c r="BT7" s="107">
        <f t="shared" si="15"/>
        <v>10000</v>
      </c>
      <c r="BU7" s="107">
        <f t="shared" si="15"/>
        <v>10000</v>
      </c>
      <c r="BV7" s="107">
        <f t="shared" si="15"/>
        <v>10000</v>
      </c>
      <c r="BW7" s="107">
        <f t="shared" si="15"/>
        <v>10000</v>
      </c>
      <c r="BX7" s="107">
        <f t="shared" si="15"/>
        <v>10000</v>
      </c>
      <c r="BY7" s="107">
        <f t="shared" si="15"/>
        <v>10000</v>
      </c>
      <c r="BZ7" s="107">
        <f t="shared" si="15"/>
        <v>10000</v>
      </c>
    </row>
    <row r="8" spans="1:78" ht="12.75" customHeight="1" x14ac:dyDescent="0.2">
      <c r="A8" s="236">
        <v>10000</v>
      </c>
      <c r="B8" s="31" t="s">
        <v>523</v>
      </c>
      <c r="C8" s="63" t="s">
        <v>525</v>
      </c>
      <c r="D8" s="107"/>
      <c r="E8" s="107">
        <f t="shared" ref="E8" si="16">$A$8*(E2-D2)</f>
        <v>0</v>
      </c>
      <c r="F8" s="107">
        <f t="shared" ref="F8" si="17">$A$8*(F2-E2)</f>
        <v>0</v>
      </c>
      <c r="G8" s="107"/>
      <c r="H8" s="107">
        <f t="shared" ref="H8" si="18">$A$8*(H2-G2)</f>
        <v>0</v>
      </c>
      <c r="I8" s="107">
        <f t="shared" ref="I8" si="19">$A$8*(I2-H2)</f>
        <v>0</v>
      </c>
      <c r="J8" s="107"/>
      <c r="K8" s="107"/>
      <c r="L8" s="350"/>
      <c r="M8" s="107">
        <f t="shared" ref="M8" si="20">$A$8*(M2-L2)</f>
        <v>0</v>
      </c>
      <c r="N8" s="107">
        <f t="shared" ref="N8" si="21">$A$8*(N2-M2)</f>
        <v>0</v>
      </c>
      <c r="O8" s="107">
        <f t="shared" ref="O8" si="22">$A$8*(O2-N2)</f>
        <v>10000</v>
      </c>
      <c r="P8" s="107">
        <f t="shared" ref="P8" si="23">$A$8*(P2-O2)</f>
        <v>20000</v>
      </c>
      <c r="Q8" s="107">
        <f t="shared" ref="Q8" si="24">$A$8*(Q2-P2)</f>
        <v>0</v>
      </c>
      <c r="R8" s="107">
        <f t="shared" ref="R8" si="25">$A$8*(R2-Q2)</f>
        <v>0</v>
      </c>
      <c r="S8" s="107">
        <f t="shared" ref="S8:BN8" si="26">$A$8*(S2-R2)</f>
        <v>30000</v>
      </c>
      <c r="T8" s="107">
        <f t="shared" si="26"/>
        <v>0</v>
      </c>
      <c r="U8" s="107">
        <f t="shared" si="26"/>
        <v>10000</v>
      </c>
      <c r="V8" s="107">
        <f t="shared" si="26"/>
        <v>20000</v>
      </c>
      <c r="W8" s="107">
        <f t="shared" si="26"/>
        <v>0</v>
      </c>
      <c r="X8" s="107">
        <f t="shared" si="26"/>
        <v>30000</v>
      </c>
      <c r="Y8" s="107">
        <f t="shared" si="26"/>
        <v>0</v>
      </c>
      <c r="Z8" s="107">
        <f t="shared" si="26"/>
        <v>0</v>
      </c>
      <c r="AA8" s="107">
        <f t="shared" si="26"/>
        <v>0</v>
      </c>
      <c r="AB8" s="107">
        <f t="shared" si="26"/>
        <v>20000</v>
      </c>
      <c r="AC8" s="107">
        <f t="shared" si="26"/>
        <v>0</v>
      </c>
      <c r="AD8" s="107">
        <f t="shared" si="26"/>
        <v>0</v>
      </c>
      <c r="AE8" s="107">
        <f t="shared" si="26"/>
        <v>20000</v>
      </c>
      <c r="AF8" s="107">
        <f t="shared" si="26"/>
        <v>0</v>
      </c>
      <c r="AG8" s="107">
        <f t="shared" si="26"/>
        <v>10000</v>
      </c>
      <c r="AH8" s="107">
        <f t="shared" si="26"/>
        <v>0</v>
      </c>
      <c r="AI8" s="107">
        <f t="shared" si="26"/>
        <v>0</v>
      </c>
      <c r="AJ8" s="107">
        <f t="shared" si="26"/>
        <v>20000</v>
      </c>
      <c r="AK8" s="107">
        <f t="shared" si="26"/>
        <v>20000</v>
      </c>
      <c r="AL8" s="107">
        <f t="shared" si="26"/>
        <v>0</v>
      </c>
      <c r="AM8" s="107">
        <f t="shared" si="26"/>
        <v>0</v>
      </c>
      <c r="AN8" s="107">
        <f t="shared" si="26"/>
        <v>0</v>
      </c>
      <c r="AO8" s="107">
        <f t="shared" si="26"/>
        <v>0</v>
      </c>
      <c r="AP8" s="107">
        <f t="shared" si="26"/>
        <v>0</v>
      </c>
      <c r="AQ8" s="107">
        <f t="shared" si="26"/>
        <v>10000</v>
      </c>
      <c r="AR8" s="107">
        <f t="shared" si="26"/>
        <v>0</v>
      </c>
      <c r="AS8" s="107">
        <f t="shared" si="26"/>
        <v>10000</v>
      </c>
      <c r="AT8" s="107">
        <f t="shared" si="26"/>
        <v>0</v>
      </c>
      <c r="AU8" s="107">
        <f t="shared" si="26"/>
        <v>0</v>
      </c>
      <c r="AV8" s="107">
        <f t="shared" si="26"/>
        <v>0</v>
      </c>
      <c r="AW8" s="107">
        <f t="shared" si="26"/>
        <v>10000</v>
      </c>
      <c r="AX8" s="107">
        <f t="shared" si="26"/>
        <v>0</v>
      </c>
      <c r="AY8" s="107">
        <f t="shared" si="26"/>
        <v>0</v>
      </c>
      <c r="AZ8" s="107">
        <f t="shared" si="26"/>
        <v>0</v>
      </c>
      <c r="BA8" s="107">
        <f t="shared" si="26"/>
        <v>0</v>
      </c>
      <c r="BB8" s="107">
        <f t="shared" si="26"/>
        <v>0</v>
      </c>
      <c r="BC8" s="107">
        <f t="shared" si="26"/>
        <v>0</v>
      </c>
      <c r="BD8" s="107">
        <f t="shared" si="26"/>
        <v>0</v>
      </c>
      <c r="BE8" s="107">
        <f t="shared" si="26"/>
        <v>0</v>
      </c>
      <c r="BF8" s="107">
        <f t="shared" si="26"/>
        <v>0</v>
      </c>
      <c r="BG8" s="107">
        <f t="shared" si="26"/>
        <v>0</v>
      </c>
      <c r="BH8" s="107">
        <f t="shared" si="26"/>
        <v>0</v>
      </c>
      <c r="BI8" s="107">
        <f t="shared" si="26"/>
        <v>0</v>
      </c>
      <c r="BJ8" s="107">
        <f t="shared" si="26"/>
        <v>0</v>
      </c>
      <c r="BK8" s="107">
        <f t="shared" si="26"/>
        <v>0</v>
      </c>
      <c r="BL8" s="107">
        <f t="shared" si="26"/>
        <v>0</v>
      </c>
      <c r="BM8" s="107">
        <f t="shared" si="26"/>
        <v>0</v>
      </c>
      <c r="BN8" s="107">
        <f t="shared" si="26"/>
        <v>0</v>
      </c>
      <c r="BO8" s="107">
        <f t="shared" ref="BO8" si="27">$A$8*(BO2-BN2)</f>
        <v>0</v>
      </c>
      <c r="BP8" s="107">
        <f t="shared" ref="BP8" si="28">$A$8*(BP2-BO2)</f>
        <v>0</v>
      </c>
      <c r="BQ8" s="107">
        <f t="shared" ref="BQ8" si="29">$A$8*(BQ2-BP2)</f>
        <v>0</v>
      </c>
      <c r="BR8" s="107">
        <f t="shared" ref="BR8" si="30">$A$8*(BR2-BQ2)</f>
        <v>0</v>
      </c>
      <c r="BS8" s="107">
        <f t="shared" ref="BS8" si="31">$A$8*(BS2-BR2)</f>
        <v>0</v>
      </c>
      <c r="BT8" s="107">
        <f t="shared" ref="BT8" si="32">$A$8*(BT2-BS2)</f>
        <v>0</v>
      </c>
      <c r="BU8" s="107">
        <f t="shared" ref="BU8" si="33">$A$8*(BU2-BT2)</f>
        <v>0</v>
      </c>
      <c r="BV8" s="107">
        <f t="shared" ref="BV8" si="34">$A$8*(BV2-BU2)</f>
        <v>0</v>
      </c>
      <c r="BW8" s="107">
        <f t="shared" ref="BW8" si="35">$A$8*(BW2-BV2)</f>
        <v>0</v>
      </c>
      <c r="BX8" s="107">
        <f t="shared" ref="BX8" si="36">$A$8*(BX2-BW2)</f>
        <v>0</v>
      </c>
      <c r="BY8" s="107">
        <f t="shared" ref="BY8" si="37">$A$8*(BY2-BX2)</f>
        <v>0</v>
      </c>
      <c r="BZ8" s="107">
        <f t="shared" ref="BZ8" si="38">$A$8*(BZ2-BY2)</f>
        <v>0</v>
      </c>
    </row>
    <row r="9" spans="1:78" ht="12.75" customHeight="1" x14ac:dyDescent="0.2">
      <c r="A9" s="42"/>
      <c r="C9" s="63" t="s">
        <v>526</v>
      </c>
      <c r="D9" s="64"/>
      <c r="E9" s="64"/>
      <c r="F9" s="64"/>
      <c r="G9" s="64"/>
      <c r="H9" s="64"/>
      <c r="I9" s="64">
        <f>1700*$D$1</f>
        <v>2244</v>
      </c>
      <c r="J9" s="64">
        <f t="shared" ref="J9:R9" si="39">1700*$D$1</f>
        <v>2244</v>
      </c>
      <c r="K9" s="64">
        <f t="shared" si="39"/>
        <v>2244</v>
      </c>
      <c r="L9" s="64">
        <f t="shared" si="39"/>
        <v>2244</v>
      </c>
      <c r="M9" s="64">
        <f t="shared" si="39"/>
        <v>2244</v>
      </c>
      <c r="N9" s="64">
        <f t="shared" si="39"/>
        <v>2244</v>
      </c>
      <c r="O9" s="64">
        <f t="shared" si="39"/>
        <v>2244</v>
      </c>
      <c r="P9" s="64">
        <f t="shared" si="39"/>
        <v>2244</v>
      </c>
      <c r="Q9" s="64">
        <f t="shared" si="39"/>
        <v>2244</v>
      </c>
      <c r="R9" s="64">
        <f t="shared" si="39"/>
        <v>2244</v>
      </c>
      <c r="S9" s="64">
        <f t="shared" ref="S9:AD9" si="40">$R9*(1+$S$1)</f>
        <v>2356.2000000000003</v>
      </c>
      <c r="T9" s="64">
        <f t="shared" si="40"/>
        <v>2356.2000000000003</v>
      </c>
      <c r="U9" s="64">
        <f t="shared" si="40"/>
        <v>2356.2000000000003</v>
      </c>
      <c r="V9" s="64">
        <f t="shared" si="40"/>
        <v>2356.2000000000003</v>
      </c>
      <c r="W9" s="64">
        <f t="shared" si="40"/>
        <v>2356.2000000000003</v>
      </c>
      <c r="X9" s="64">
        <f t="shared" si="40"/>
        <v>2356.2000000000003</v>
      </c>
      <c r="Y9" s="64">
        <f t="shared" si="40"/>
        <v>2356.2000000000003</v>
      </c>
      <c r="Z9" s="64">
        <f t="shared" si="40"/>
        <v>2356.2000000000003</v>
      </c>
      <c r="AA9" s="64">
        <f t="shared" si="40"/>
        <v>2356.2000000000003</v>
      </c>
      <c r="AB9" s="64">
        <f t="shared" si="40"/>
        <v>2356.2000000000003</v>
      </c>
      <c r="AC9" s="64">
        <f t="shared" si="40"/>
        <v>2356.2000000000003</v>
      </c>
      <c r="AD9" s="64">
        <f t="shared" si="40"/>
        <v>2356.2000000000003</v>
      </c>
      <c r="AE9" s="64">
        <f t="shared" ref="AE9:AP9" si="41">$AD9*$AE$1</f>
        <v>2474.0100000000002</v>
      </c>
      <c r="AF9" s="64">
        <f t="shared" si="41"/>
        <v>2474.0100000000002</v>
      </c>
      <c r="AG9" s="64">
        <f t="shared" si="41"/>
        <v>2474.0100000000002</v>
      </c>
      <c r="AH9" s="64">
        <f t="shared" si="41"/>
        <v>2474.0100000000002</v>
      </c>
      <c r="AI9" s="64">
        <f t="shared" si="41"/>
        <v>2474.0100000000002</v>
      </c>
      <c r="AJ9" s="64">
        <f t="shared" si="41"/>
        <v>2474.0100000000002</v>
      </c>
      <c r="AK9" s="64">
        <f t="shared" si="41"/>
        <v>2474.0100000000002</v>
      </c>
      <c r="AL9" s="64">
        <f t="shared" si="41"/>
        <v>2474.0100000000002</v>
      </c>
      <c r="AM9" s="64">
        <f t="shared" si="41"/>
        <v>2474.0100000000002</v>
      </c>
      <c r="AN9" s="64">
        <f t="shared" si="41"/>
        <v>2474.0100000000002</v>
      </c>
      <c r="AO9" s="64">
        <f t="shared" si="41"/>
        <v>2474.0100000000002</v>
      </c>
      <c r="AP9" s="64">
        <f t="shared" si="41"/>
        <v>2474.0100000000002</v>
      </c>
      <c r="AQ9" s="64">
        <f t="shared" ref="AQ9:BB9" si="42">$AP9*$AQ$1</f>
        <v>2597.7105000000001</v>
      </c>
      <c r="AR9" s="64">
        <f t="shared" si="42"/>
        <v>2597.7105000000001</v>
      </c>
      <c r="AS9" s="64">
        <f t="shared" si="42"/>
        <v>2597.7105000000001</v>
      </c>
      <c r="AT9" s="64">
        <f t="shared" si="42"/>
        <v>2597.7105000000001</v>
      </c>
      <c r="AU9" s="64">
        <f t="shared" si="42"/>
        <v>2597.7105000000001</v>
      </c>
      <c r="AV9" s="64">
        <f t="shared" si="42"/>
        <v>2597.7105000000001</v>
      </c>
      <c r="AW9" s="64">
        <f t="shared" si="42"/>
        <v>2597.7105000000001</v>
      </c>
      <c r="AX9" s="64">
        <f t="shared" si="42"/>
        <v>2597.7105000000001</v>
      </c>
      <c r="AY9" s="64">
        <f t="shared" si="42"/>
        <v>2597.7105000000001</v>
      </c>
      <c r="AZ9" s="64">
        <f t="shared" si="42"/>
        <v>2597.7105000000001</v>
      </c>
      <c r="BA9" s="64">
        <f t="shared" si="42"/>
        <v>2597.7105000000001</v>
      </c>
      <c r="BB9" s="64">
        <f t="shared" si="42"/>
        <v>2597.7105000000001</v>
      </c>
      <c r="BC9" s="64">
        <f t="shared" ref="BC9:BZ9" si="43">$BB9*$BC$1</f>
        <v>2727.5960250000003</v>
      </c>
      <c r="BD9" s="64">
        <f t="shared" si="43"/>
        <v>2727.5960250000003</v>
      </c>
      <c r="BE9" s="64">
        <f t="shared" si="43"/>
        <v>2727.5960250000003</v>
      </c>
      <c r="BF9" s="64">
        <f t="shared" si="43"/>
        <v>2727.5960250000003</v>
      </c>
      <c r="BG9" s="64">
        <f t="shared" si="43"/>
        <v>2727.5960250000003</v>
      </c>
      <c r="BH9" s="64">
        <f t="shared" si="43"/>
        <v>2727.5960250000003</v>
      </c>
      <c r="BI9" s="64">
        <f t="shared" si="43"/>
        <v>2727.5960250000003</v>
      </c>
      <c r="BJ9" s="64">
        <f t="shared" si="43"/>
        <v>2727.5960250000003</v>
      </c>
      <c r="BK9" s="64">
        <f t="shared" si="43"/>
        <v>2727.5960250000003</v>
      </c>
      <c r="BL9" s="64">
        <f t="shared" si="43"/>
        <v>2727.5960250000003</v>
      </c>
      <c r="BM9" s="64">
        <f t="shared" si="43"/>
        <v>2727.5960250000003</v>
      </c>
      <c r="BN9" s="64">
        <f t="shared" si="43"/>
        <v>2727.5960250000003</v>
      </c>
      <c r="BO9" s="64">
        <f t="shared" si="43"/>
        <v>2727.5960250000003</v>
      </c>
      <c r="BP9" s="64">
        <f t="shared" si="43"/>
        <v>2727.5960250000003</v>
      </c>
      <c r="BQ9" s="64">
        <f t="shared" si="43"/>
        <v>2727.5960250000003</v>
      </c>
      <c r="BR9" s="64">
        <f t="shared" si="43"/>
        <v>2727.5960250000003</v>
      </c>
      <c r="BS9" s="64">
        <f t="shared" si="43"/>
        <v>2727.5960250000003</v>
      </c>
      <c r="BT9" s="64">
        <f t="shared" si="43"/>
        <v>2727.5960250000003</v>
      </c>
      <c r="BU9" s="64">
        <f t="shared" si="43"/>
        <v>2727.5960250000003</v>
      </c>
      <c r="BV9" s="64">
        <f t="shared" si="43"/>
        <v>2727.5960250000003</v>
      </c>
      <c r="BW9" s="64">
        <f t="shared" si="43"/>
        <v>2727.5960250000003</v>
      </c>
      <c r="BX9" s="64">
        <f t="shared" si="43"/>
        <v>2727.5960250000003</v>
      </c>
      <c r="BY9" s="64">
        <f t="shared" si="43"/>
        <v>2727.5960250000003</v>
      </c>
      <c r="BZ9" s="64">
        <f t="shared" si="43"/>
        <v>2727.5960250000003</v>
      </c>
    </row>
    <row r="10" spans="1:78" ht="12.75" customHeight="1" x14ac:dyDescent="0.2">
      <c r="A10" s="42">
        <v>1000</v>
      </c>
      <c r="B10" s="235" t="s">
        <v>523</v>
      </c>
      <c r="C10" s="63" t="s">
        <v>527</v>
      </c>
      <c r="D10" s="317">
        <f>(232706-28695)*1.32</f>
        <v>269294.52</v>
      </c>
      <c r="E10" s="317">
        <f>28695*1.32</f>
        <v>37877.4</v>
      </c>
      <c r="F10" s="336">
        <f>(26013.9)*1.32</f>
        <v>34338.348000000005</v>
      </c>
      <c r="G10" s="107">
        <f t="shared" ref="G10:I10" si="44">27750*$D$1</f>
        <v>36630</v>
      </c>
      <c r="H10" s="107">
        <f t="shared" si="44"/>
        <v>36630</v>
      </c>
      <c r="I10" s="107">
        <f t="shared" si="44"/>
        <v>36630</v>
      </c>
      <c r="J10" s="107">
        <f>I10*1.15</f>
        <v>42124.5</v>
      </c>
      <c r="K10" s="350">
        <f>2500*$D$1</f>
        <v>3300</v>
      </c>
      <c r="L10" s="350">
        <f t="shared" ref="L10:AD10" si="45">2500*$D$1</f>
        <v>3300</v>
      </c>
      <c r="M10" s="350">
        <f t="shared" si="45"/>
        <v>3300</v>
      </c>
      <c r="N10" s="350">
        <f t="shared" si="45"/>
        <v>3300</v>
      </c>
      <c r="O10" s="350">
        <f t="shared" si="45"/>
        <v>3300</v>
      </c>
      <c r="P10" s="350">
        <f t="shared" si="45"/>
        <v>3300</v>
      </c>
      <c r="Q10" s="350">
        <f t="shared" si="45"/>
        <v>3300</v>
      </c>
      <c r="R10" s="350">
        <f t="shared" si="45"/>
        <v>3300</v>
      </c>
      <c r="S10" s="350">
        <f t="shared" si="45"/>
        <v>3300</v>
      </c>
      <c r="T10" s="350">
        <f t="shared" si="45"/>
        <v>3300</v>
      </c>
      <c r="U10" s="350">
        <f t="shared" si="45"/>
        <v>3300</v>
      </c>
      <c r="V10" s="350">
        <f t="shared" si="45"/>
        <v>3300</v>
      </c>
      <c r="W10" s="350">
        <f t="shared" si="45"/>
        <v>3300</v>
      </c>
      <c r="X10" s="350">
        <f t="shared" si="45"/>
        <v>3300</v>
      </c>
      <c r="Y10" s="350">
        <f t="shared" si="45"/>
        <v>3300</v>
      </c>
      <c r="Z10" s="350">
        <f t="shared" si="45"/>
        <v>3300</v>
      </c>
      <c r="AA10" s="350">
        <f t="shared" si="45"/>
        <v>3300</v>
      </c>
      <c r="AB10" s="350">
        <f t="shared" si="45"/>
        <v>3300</v>
      </c>
      <c r="AC10" s="350">
        <f t="shared" si="45"/>
        <v>3300</v>
      </c>
      <c r="AD10" s="350">
        <f t="shared" si="45"/>
        <v>3300</v>
      </c>
      <c r="AE10" s="64">
        <f>($A$10*$AE$1)*AE$2</f>
        <v>33600</v>
      </c>
      <c r="AF10" s="64">
        <f t="shared" ref="AF10:AP10" si="46">($A$10*$AE$1)*AF2</f>
        <v>33600</v>
      </c>
      <c r="AG10" s="64">
        <f t="shared" si="46"/>
        <v>34650</v>
      </c>
      <c r="AH10" s="64">
        <f t="shared" si="46"/>
        <v>34650</v>
      </c>
      <c r="AI10" s="64">
        <f t="shared" si="46"/>
        <v>34650</v>
      </c>
      <c r="AJ10" s="64">
        <f t="shared" si="46"/>
        <v>36750</v>
      </c>
      <c r="AK10" s="64">
        <f t="shared" si="46"/>
        <v>38850</v>
      </c>
      <c r="AL10" s="64">
        <f t="shared" si="46"/>
        <v>38850</v>
      </c>
      <c r="AM10" s="64">
        <f t="shared" si="46"/>
        <v>38850</v>
      </c>
      <c r="AN10" s="64">
        <f t="shared" si="46"/>
        <v>38850</v>
      </c>
      <c r="AO10" s="64">
        <f t="shared" si="46"/>
        <v>38850</v>
      </c>
      <c r="AP10" s="64">
        <f t="shared" si="46"/>
        <v>38850</v>
      </c>
      <c r="AQ10" s="64">
        <f t="shared" ref="AQ10:BB10" si="47">($A$10*$AE$1*$AQ$1)*AQ2</f>
        <v>41895</v>
      </c>
      <c r="AR10" s="64">
        <f t="shared" si="47"/>
        <v>41895</v>
      </c>
      <c r="AS10" s="64">
        <f t="shared" si="47"/>
        <v>42997.5</v>
      </c>
      <c r="AT10" s="64">
        <f t="shared" si="47"/>
        <v>42997.5</v>
      </c>
      <c r="AU10" s="64">
        <f t="shared" si="47"/>
        <v>42997.5</v>
      </c>
      <c r="AV10" s="64">
        <f t="shared" si="47"/>
        <v>42997.5</v>
      </c>
      <c r="AW10" s="64">
        <f t="shared" si="47"/>
        <v>44100</v>
      </c>
      <c r="AX10" s="64">
        <f t="shared" si="47"/>
        <v>44100</v>
      </c>
      <c r="AY10" s="64">
        <f t="shared" si="47"/>
        <v>44100</v>
      </c>
      <c r="AZ10" s="64">
        <f t="shared" si="47"/>
        <v>44100</v>
      </c>
      <c r="BA10" s="64">
        <f t="shared" si="47"/>
        <v>44100</v>
      </c>
      <c r="BB10" s="64">
        <f t="shared" si="47"/>
        <v>44100</v>
      </c>
      <c r="BC10" s="64">
        <f t="shared" ref="BC10:BN10" si="48">($A$10*$AE$1*$AQ$1*$BC$1)*BC2</f>
        <v>46305</v>
      </c>
      <c r="BD10" s="64">
        <f t="shared" si="48"/>
        <v>46305</v>
      </c>
      <c r="BE10" s="64">
        <f t="shared" si="48"/>
        <v>46305</v>
      </c>
      <c r="BF10" s="64">
        <f t="shared" si="48"/>
        <v>46305</v>
      </c>
      <c r="BG10" s="64">
        <f t="shared" si="48"/>
        <v>46305</v>
      </c>
      <c r="BH10" s="64">
        <f t="shared" si="48"/>
        <v>46305</v>
      </c>
      <c r="BI10" s="64">
        <f t="shared" si="48"/>
        <v>46305</v>
      </c>
      <c r="BJ10" s="64">
        <f t="shared" si="48"/>
        <v>46305</v>
      </c>
      <c r="BK10" s="64">
        <f t="shared" si="48"/>
        <v>46305</v>
      </c>
      <c r="BL10" s="64">
        <f t="shared" si="48"/>
        <v>46305</v>
      </c>
      <c r="BM10" s="64">
        <f t="shared" si="48"/>
        <v>46305</v>
      </c>
      <c r="BN10" s="64">
        <f t="shared" si="48"/>
        <v>46305</v>
      </c>
      <c r="BO10" s="64">
        <f t="shared" ref="BO10:BZ10" si="49">($A$10*$AE$1*$AQ$1*$BC$1)*BO2</f>
        <v>46305</v>
      </c>
      <c r="BP10" s="64">
        <f t="shared" si="49"/>
        <v>46305</v>
      </c>
      <c r="BQ10" s="64">
        <f t="shared" si="49"/>
        <v>46305</v>
      </c>
      <c r="BR10" s="64">
        <f t="shared" si="49"/>
        <v>46305</v>
      </c>
      <c r="BS10" s="64">
        <f t="shared" si="49"/>
        <v>46305</v>
      </c>
      <c r="BT10" s="64">
        <f t="shared" si="49"/>
        <v>46305</v>
      </c>
      <c r="BU10" s="64">
        <f t="shared" si="49"/>
        <v>46305</v>
      </c>
      <c r="BV10" s="64">
        <f t="shared" si="49"/>
        <v>46305</v>
      </c>
      <c r="BW10" s="64">
        <f t="shared" si="49"/>
        <v>46305</v>
      </c>
      <c r="BX10" s="64">
        <f t="shared" si="49"/>
        <v>46305</v>
      </c>
      <c r="BY10" s="64">
        <f t="shared" si="49"/>
        <v>46305</v>
      </c>
      <c r="BZ10" s="64">
        <f t="shared" si="49"/>
        <v>46305</v>
      </c>
    </row>
    <row r="11" spans="1:78" ht="12.75" customHeight="1" x14ac:dyDescent="0.2">
      <c r="A11" s="42"/>
      <c r="B11" s="24"/>
      <c r="C11" s="63" t="s">
        <v>38</v>
      </c>
      <c r="D11" s="107"/>
      <c r="E11" s="107"/>
      <c r="F11" s="107"/>
      <c r="G11" s="107"/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107"/>
      <c r="S11" s="107"/>
      <c r="T11" s="107"/>
      <c r="U11" s="107"/>
      <c r="V11" s="107"/>
      <c r="W11" s="107"/>
      <c r="X11" s="107"/>
      <c r="Y11" s="107"/>
      <c r="Z11" s="107"/>
      <c r="AA11" s="107"/>
      <c r="AB11" s="107"/>
      <c r="AC11" s="107"/>
      <c r="AD11" s="107"/>
      <c r="AE11" s="107"/>
      <c r="AF11" s="107"/>
      <c r="AG11" s="107"/>
      <c r="AH11" s="107"/>
      <c r="AI11" s="107"/>
      <c r="AJ11" s="107"/>
      <c r="AK11" s="107"/>
      <c r="AL11" s="107"/>
      <c r="AM11" s="107"/>
      <c r="AN11" s="107"/>
      <c r="AO11" s="107"/>
      <c r="AP11" s="107"/>
      <c r="AQ11" s="107"/>
      <c r="AR11" s="107"/>
      <c r="AS11" s="107"/>
      <c r="AT11" s="107"/>
      <c r="AU11" s="107"/>
      <c r="AV11" s="107"/>
      <c r="AW11" s="107"/>
      <c r="AX11" s="107"/>
      <c r="AY11" s="107"/>
      <c r="AZ11" s="107"/>
      <c r="BA11" s="107"/>
      <c r="BB11" s="107"/>
      <c r="BC11" s="107"/>
      <c r="BD11" s="107"/>
      <c r="BE11" s="107"/>
      <c r="BF11" s="107"/>
      <c r="BG11" s="107"/>
      <c r="BH11" s="107"/>
      <c r="BI11" s="107"/>
      <c r="BJ11" s="107"/>
      <c r="BK11" s="107"/>
      <c r="BL11" s="107"/>
      <c r="BM11" s="107"/>
      <c r="BN11" s="107"/>
      <c r="BO11" s="107"/>
      <c r="BP11" s="107"/>
      <c r="BQ11" s="107"/>
      <c r="BR11" s="107"/>
      <c r="BS11" s="107"/>
      <c r="BT11" s="107"/>
      <c r="BU11" s="107"/>
      <c r="BV11" s="107"/>
      <c r="BW11" s="107"/>
      <c r="BX11" s="107"/>
      <c r="BY11" s="107"/>
      <c r="BZ11" s="107"/>
    </row>
    <row r="12" spans="1:78" ht="12.75" customHeight="1" x14ac:dyDescent="0.2">
      <c r="A12" s="42"/>
      <c r="B12" s="24"/>
      <c r="C12" s="63" t="s">
        <v>528</v>
      </c>
      <c r="D12" s="234"/>
      <c r="E12" s="234"/>
      <c r="F12" s="234"/>
      <c r="G12" s="234"/>
      <c r="H12" s="234"/>
      <c r="I12" s="234"/>
      <c r="J12" s="234"/>
      <c r="K12" s="234"/>
      <c r="L12" s="234"/>
      <c r="M12" s="234"/>
      <c r="N12" s="234"/>
      <c r="O12" s="234"/>
      <c r="P12" s="234"/>
      <c r="Q12" s="234"/>
      <c r="R12" s="234"/>
      <c r="S12" s="234"/>
      <c r="T12" s="234"/>
      <c r="U12" s="234"/>
      <c r="V12" s="234"/>
      <c r="W12" s="234"/>
      <c r="X12" s="234"/>
      <c r="Y12" s="234"/>
      <c r="Z12" s="234"/>
      <c r="AA12" s="234"/>
      <c r="AB12" s="234"/>
      <c r="AC12" s="234"/>
      <c r="AD12" s="234"/>
      <c r="AE12" s="234"/>
      <c r="AF12" s="234"/>
      <c r="AG12" s="234"/>
      <c r="AH12" s="234"/>
      <c r="AI12" s="234"/>
      <c r="AJ12" s="234"/>
      <c r="AK12" s="234"/>
      <c r="AL12" s="234"/>
      <c r="AM12" s="234"/>
      <c r="AN12" s="234"/>
      <c r="AO12" s="234"/>
      <c r="AP12" s="234"/>
      <c r="AQ12" s="234"/>
      <c r="AR12" s="234"/>
      <c r="AS12" s="234"/>
      <c r="AT12" s="234"/>
      <c r="AU12" s="234"/>
      <c r="AV12" s="234"/>
      <c r="AW12" s="234"/>
      <c r="AX12" s="234"/>
      <c r="AY12" s="234"/>
      <c r="AZ12" s="234"/>
      <c r="BA12" s="234"/>
      <c r="BB12" s="234"/>
      <c r="BC12" s="234"/>
      <c r="BD12" s="234"/>
      <c r="BE12" s="234"/>
      <c r="BF12" s="234"/>
      <c r="BG12" s="234"/>
      <c r="BH12" s="234"/>
      <c r="BI12" s="234"/>
      <c r="BJ12" s="234"/>
      <c r="BK12" s="234"/>
      <c r="BL12" s="234"/>
      <c r="BM12" s="234"/>
      <c r="BN12" s="234"/>
      <c r="BO12" s="234"/>
      <c r="BP12" s="234"/>
      <c r="BQ12" s="234"/>
      <c r="BR12" s="234"/>
      <c r="BS12" s="234"/>
      <c r="BT12" s="234"/>
      <c r="BU12" s="234"/>
      <c r="BV12" s="234"/>
      <c r="BW12" s="234"/>
      <c r="BX12" s="234"/>
      <c r="BY12" s="234"/>
      <c r="BZ12" s="234"/>
    </row>
    <row r="13" spans="1:78" ht="12.75" customHeight="1" x14ac:dyDescent="0.2">
      <c r="B13" s="24"/>
      <c r="C13" s="63" t="s">
        <v>529</v>
      </c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4"/>
      <c r="AC13" s="64"/>
      <c r="AD13" s="64"/>
      <c r="AE13" s="64"/>
      <c r="AF13" s="64"/>
      <c r="AG13" s="64"/>
      <c r="AH13" s="64"/>
      <c r="AI13" s="64"/>
      <c r="AJ13" s="64"/>
      <c r="AK13" s="64"/>
      <c r="AL13" s="64"/>
      <c r="AM13" s="64"/>
      <c r="AN13" s="64"/>
      <c r="AO13" s="64"/>
      <c r="AP13" s="64"/>
      <c r="AQ13" s="64"/>
      <c r="AR13" s="64"/>
      <c r="AS13" s="64"/>
      <c r="AT13" s="64"/>
      <c r="AU13" s="64"/>
      <c r="AV13" s="64"/>
      <c r="AW13" s="64"/>
      <c r="AX13" s="64"/>
      <c r="AY13" s="64"/>
      <c r="AZ13" s="64"/>
      <c r="BA13" s="64"/>
      <c r="BB13" s="64"/>
      <c r="BC13" s="64"/>
      <c r="BD13" s="64"/>
      <c r="BE13" s="64"/>
      <c r="BF13" s="64"/>
      <c r="BG13" s="64"/>
      <c r="BH13" s="64"/>
      <c r="BI13" s="64"/>
      <c r="BJ13" s="64"/>
      <c r="BK13" s="64"/>
      <c r="BL13" s="64"/>
      <c r="BM13" s="64"/>
      <c r="BN13" s="64"/>
      <c r="BO13" s="64"/>
      <c r="BP13" s="64"/>
      <c r="BQ13" s="64"/>
      <c r="BR13" s="64"/>
      <c r="BS13" s="64"/>
      <c r="BT13" s="64"/>
      <c r="BU13" s="64"/>
      <c r="BV13" s="64"/>
      <c r="BW13" s="64"/>
      <c r="BX13" s="64"/>
      <c r="BY13" s="64"/>
      <c r="BZ13" s="64"/>
    </row>
    <row r="14" spans="1:78" ht="12.75" customHeight="1" x14ac:dyDescent="0.2">
      <c r="A14" s="31">
        <v>1000</v>
      </c>
      <c r="B14" s="235" t="s">
        <v>523</v>
      </c>
      <c r="C14" s="63" t="s">
        <v>530</v>
      </c>
      <c r="D14" s="319">
        <f>(135841-15911)*1.32</f>
        <v>158307.6</v>
      </c>
      <c r="E14" s="319">
        <f>15911*1.32</f>
        <v>21002.52</v>
      </c>
      <c r="F14" s="335">
        <f>(11971.15)*1.32</f>
        <v>15801.918</v>
      </c>
      <c r="G14" s="64">
        <v>20000</v>
      </c>
      <c r="H14" s="64">
        <v>20000</v>
      </c>
      <c r="I14" s="64">
        <v>20000</v>
      </c>
      <c r="J14" s="64">
        <v>20000</v>
      </c>
      <c r="K14" s="64">
        <v>20000</v>
      </c>
      <c r="L14" s="64">
        <v>20000</v>
      </c>
      <c r="M14" s="64">
        <v>20000</v>
      </c>
      <c r="N14" s="64">
        <v>20000</v>
      </c>
      <c r="O14" s="64">
        <v>20000</v>
      </c>
      <c r="P14" s="64">
        <v>20000</v>
      </c>
      <c r="Q14" s="64">
        <v>20000</v>
      </c>
      <c r="R14" s="64">
        <v>20000</v>
      </c>
      <c r="S14" s="64">
        <f>$A$14*S2</f>
        <v>22000</v>
      </c>
      <c r="T14" s="64">
        <f t="shared" ref="T14:AD14" si="50">$A$14*T2</f>
        <v>22000</v>
      </c>
      <c r="U14" s="64">
        <f t="shared" si="50"/>
        <v>23000</v>
      </c>
      <c r="V14" s="64">
        <f t="shared" si="50"/>
        <v>25000</v>
      </c>
      <c r="W14" s="64">
        <f t="shared" si="50"/>
        <v>25000</v>
      </c>
      <c r="X14" s="64">
        <f t="shared" si="50"/>
        <v>28000</v>
      </c>
      <c r="Y14" s="64">
        <f t="shared" si="50"/>
        <v>28000</v>
      </c>
      <c r="Z14" s="64">
        <f t="shared" si="50"/>
        <v>28000</v>
      </c>
      <c r="AA14" s="64">
        <f t="shared" si="50"/>
        <v>28000</v>
      </c>
      <c r="AB14" s="64">
        <f t="shared" si="50"/>
        <v>30000</v>
      </c>
      <c r="AC14" s="64">
        <f t="shared" si="50"/>
        <v>30000</v>
      </c>
      <c r="AD14" s="64">
        <f t="shared" si="50"/>
        <v>30000</v>
      </c>
      <c r="AE14" s="64">
        <f>($A$14*$AE$1)*AE$2</f>
        <v>33600</v>
      </c>
      <c r="AF14" s="64">
        <f t="shared" ref="AF14:AP14" si="51">$AD14*$AE$1</f>
        <v>31500</v>
      </c>
      <c r="AG14" s="64">
        <f t="shared" si="51"/>
        <v>31500</v>
      </c>
      <c r="AH14" s="64">
        <f t="shared" si="51"/>
        <v>31500</v>
      </c>
      <c r="AI14" s="64">
        <f t="shared" si="51"/>
        <v>31500</v>
      </c>
      <c r="AJ14" s="64">
        <f t="shared" si="51"/>
        <v>31500</v>
      </c>
      <c r="AK14" s="64">
        <f t="shared" si="51"/>
        <v>31500</v>
      </c>
      <c r="AL14" s="64">
        <f t="shared" si="51"/>
        <v>31500</v>
      </c>
      <c r="AM14" s="64">
        <f t="shared" si="51"/>
        <v>31500</v>
      </c>
      <c r="AN14" s="64">
        <f t="shared" si="51"/>
        <v>31500</v>
      </c>
      <c r="AO14" s="64">
        <f t="shared" si="51"/>
        <v>31500</v>
      </c>
      <c r="AP14" s="64">
        <f t="shared" si="51"/>
        <v>31500</v>
      </c>
      <c r="AQ14" s="64">
        <f t="shared" ref="AQ14:BB14" si="52">$AP14*$AQ$1</f>
        <v>33075</v>
      </c>
      <c r="AR14" s="64">
        <f t="shared" si="52"/>
        <v>33075</v>
      </c>
      <c r="AS14" s="64">
        <f t="shared" si="52"/>
        <v>33075</v>
      </c>
      <c r="AT14" s="64">
        <f t="shared" si="52"/>
        <v>33075</v>
      </c>
      <c r="AU14" s="64">
        <f t="shared" si="52"/>
        <v>33075</v>
      </c>
      <c r="AV14" s="64">
        <f t="shared" si="52"/>
        <v>33075</v>
      </c>
      <c r="AW14" s="64">
        <f t="shared" si="52"/>
        <v>33075</v>
      </c>
      <c r="AX14" s="64">
        <f t="shared" si="52"/>
        <v>33075</v>
      </c>
      <c r="AY14" s="64">
        <f t="shared" si="52"/>
        <v>33075</v>
      </c>
      <c r="AZ14" s="64">
        <f t="shared" si="52"/>
        <v>33075</v>
      </c>
      <c r="BA14" s="64">
        <f t="shared" si="52"/>
        <v>33075</v>
      </c>
      <c r="BB14" s="64">
        <f t="shared" si="52"/>
        <v>33075</v>
      </c>
      <c r="BC14" s="64">
        <f t="shared" ref="BC14:BZ14" si="53">$BB14*$BC$1</f>
        <v>34728.75</v>
      </c>
      <c r="BD14" s="64">
        <f t="shared" si="53"/>
        <v>34728.75</v>
      </c>
      <c r="BE14" s="64">
        <f t="shared" si="53"/>
        <v>34728.75</v>
      </c>
      <c r="BF14" s="64">
        <f t="shared" si="53"/>
        <v>34728.75</v>
      </c>
      <c r="BG14" s="64">
        <f t="shared" si="53"/>
        <v>34728.75</v>
      </c>
      <c r="BH14" s="64">
        <f t="shared" si="53"/>
        <v>34728.75</v>
      </c>
      <c r="BI14" s="64">
        <f t="shared" si="53"/>
        <v>34728.75</v>
      </c>
      <c r="BJ14" s="64">
        <f t="shared" si="53"/>
        <v>34728.75</v>
      </c>
      <c r="BK14" s="64">
        <f t="shared" si="53"/>
        <v>34728.75</v>
      </c>
      <c r="BL14" s="64">
        <f t="shared" si="53"/>
        <v>34728.75</v>
      </c>
      <c r="BM14" s="64">
        <f t="shared" si="53"/>
        <v>34728.75</v>
      </c>
      <c r="BN14" s="64">
        <f t="shared" si="53"/>
        <v>34728.75</v>
      </c>
      <c r="BO14" s="64">
        <f t="shared" si="53"/>
        <v>34728.75</v>
      </c>
      <c r="BP14" s="64">
        <f t="shared" si="53"/>
        <v>34728.75</v>
      </c>
      <c r="BQ14" s="64">
        <f t="shared" si="53"/>
        <v>34728.75</v>
      </c>
      <c r="BR14" s="64">
        <f t="shared" si="53"/>
        <v>34728.75</v>
      </c>
      <c r="BS14" s="64">
        <f t="shared" si="53"/>
        <v>34728.75</v>
      </c>
      <c r="BT14" s="64">
        <f t="shared" si="53"/>
        <v>34728.75</v>
      </c>
      <c r="BU14" s="64">
        <f t="shared" si="53"/>
        <v>34728.75</v>
      </c>
      <c r="BV14" s="64">
        <f t="shared" si="53"/>
        <v>34728.75</v>
      </c>
      <c r="BW14" s="64">
        <f t="shared" si="53"/>
        <v>34728.75</v>
      </c>
      <c r="BX14" s="64">
        <f t="shared" si="53"/>
        <v>34728.75</v>
      </c>
      <c r="BY14" s="64">
        <f t="shared" si="53"/>
        <v>34728.75</v>
      </c>
      <c r="BZ14" s="64">
        <f t="shared" si="53"/>
        <v>34728.75</v>
      </c>
    </row>
    <row r="15" spans="1:78" ht="12.75" customHeight="1" x14ac:dyDescent="0.2">
      <c r="B15" s="24"/>
      <c r="C15" s="63" t="s">
        <v>531</v>
      </c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64"/>
      <c r="AM15" s="64"/>
      <c r="AN15" s="64"/>
      <c r="AO15" s="64"/>
      <c r="AP15" s="64"/>
      <c r="AQ15" s="64"/>
      <c r="AR15" s="64"/>
      <c r="AS15" s="64"/>
      <c r="AT15" s="64"/>
      <c r="AU15" s="64"/>
      <c r="AV15" s="64"/>
      <c r="AW15" s="64"/>
      <c r="AX15" s="64"/>
      <c r="AY15" s="64"/>
      <c r="AZ15" s="64"/>
      <c r="BA15" s="64"/>
      <c r="BB15" s="64"/>
      <c r="BC15" s="64"/>
      <c r="BD15" s="64"/>
      <c r="BE15" s="64"/>
      <c r="BF15" s="64"/>
      <c r="BG15" s="64"/>
      <c r="BH15" s="64"/>
      <c r="BI15" s="64"/>
      <c r="BJ15" s="64"/>
      <c r="BK15" s="64"/>
      <c r="BL15" s="64"/>
      <c r="BM15" s="64"/>
      <c r="BN15" s="64"/>
      <c r="BO15" s="64"/>
      <c r="BP15" s="64"/>
      <c r="BQ15" s="64"/>
      <c r="BR15" s="64"/>
      <c r="BS15" s="64"/>
      <c r="BT15" s="64"/>
      <c r="BU15" s="64"/>
      <c r="BV15" s="64"/>
      <c r="BW15" s="64"/>
      <c r="BX15" s="64"/>
      <c r="BY15" s="64"/>
      <c r="BZ15" s="64"/>
    </row>
    <row r="16" spans="1:78" ht="15.75" customHeight="1" x14ac:dyDescent="0.2">
      <c r="B16" s="24"/>
      <c r="C16" s="63" t="s">
        <v>532</v>
      </c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  <c r="AS16" s="64"/>
      <c r="AT16" s="64"/>
      <c r="AU16" s="64"/>
      <c r="AV16" s="64"/>
      <c r="AW16" s="64"/>
      <c r="AX16" s="64"/>
      <c r="AY16" s="64"/>
      <c r="AZ16" s="64"/>
      <c r="BA16" s="64"/>
      <c r="BB16" s="64"/>
      <c r="BC16" s="64"/>
      <c r="BD16" s="64"/>
      <c r="BE16" s="64"/>
      <c r="BF16" s="64"/>
      <c r="BG16" s="64"/>
      <c r="BH16" s="64"/>
      <c r="BI16" s="64"/>
      <c r="BJ16" s="64"/>
      <c r="BK16" s="64"/>
      <c r="BL16" s="64"/>
      <c r="BM16" s="64"/>
      <c r="BN16" s="64"/>
      <c r="BO16" s="64"/>
      <c r="BP16" s="64"/>
      <c r="BQ16" s="64"/>
      <c r="BR16" s="64"/>
      <c r="BS16" s="64"/>
      <c r="BT16" s="64"/>
      <c r="BU16" s="64"/>
      <c r="BV16" s="64"/>
      <c r="BW16" s="64"/>
      <c r="BX16" s="64"/>
      <c r="BY16" s="64"/>
      <c r="BZ16" s="64"/>
    </row>
    <row r="17" spans="1:78" ht="15.75" customHeight="1" x14ac:dyDescent="0.2">
      <c r="B17" s="24"/>
      <c r="C17" s="63" t="s">
        <v>533</v>
      </c>
      <c r="D17" s="64"/>
      <c r="E17" s="64"/>
      <c r="F17" s="64"/>
      <c r="G17" s="64">
        <v>4000</v>
      </c>
      <c r="H17" s="64">
        <v>4000</v>
      </c>
      <c r="I17" s="64">
        <v>4000</v>
      </c>
      <c r="J17" s="64">
        <v>4000</v>
      </c>
      <c r="K17" s="64"/>
      <c r="L17" s="64"/>
      <c r="M17" s="64"/>
      <c r="N17" s="64"/>
      <c r="O17" s="64"/>
      <c r="P17" s="64"/>
      <c r="Q17" s="64"/>
      <c r="R17" s="64"/>
      <c r="S17" s="64">
        <f>4000*(1+$S$1)</f>
        <v>4200</v>
      </c>
      <c r="T17" s="64">
        <f t="shared" ref="T17:AD17" si="54">4000*(1+$S$1)</f>
        <v>4200</v>
      </c>
      <c r="U17" s="64">
        <f t="shared" si="54"/>
        <v>4200</v>
      </c>
      <c r="V17" s="64">
        <f t="shared" si="54"/>
        <v>4200</v>
      </c>
      <c r="W17" s="64">
        <f t="shared" si="54"/>
        <v>4200</v>
      </c>
      <c r="X17" s="64">
        <f t="shared" si="54"/>
        <v>4200</v>
      </c>
      <c r="Y17" s="64">
        <f t="shared" si="54"/>
        <v>4200</v>
      </c>
      <c r="Z17" s="64">
        <f t="shared" si="54"/>
        <v>4200</v>
      </c>
      <c r="AA17" s="64">
        <f t="shared" si="54"/>
        <v>4200</v>
      </c>
      <c r="AB17" s="64">
        <f t="shared" si="54"/>
        <v>4200</v>
      </c>
      <c r="AC17" s="64">
        <f t="shared" si="54"/>
        <v>4200</v>
      </c>
      <c r="AD17" s="64">
        <f t="shared" si="54"/>
        <v>4200</v>
      </c>
      <c r="AE17" s="64">
        <f t="shared" ref="AE17:AP17" si="55">$AD17*$AE$1</f>
        <v>4410</v>
      </c>
      <c r="AF17" s="64">
        <f t="shared" si="55"/>
        <v>4410</v>
      </c>
      <c r="AG17" s="64">
        <f t="shared" si="55"/>
        <v>4410</v>
      </c>
      <c r="AH17" s="64">
        <f t="shared" si="55"/>
        <v>4410</v>
      </c>
      <c r="AI17" s="64">
        <f t="shared" si="55"/>
        <v>4410</v>
      </c>
      <c r="AJ17" s="64">
        <f t="shared" si="55"/>
        <v>4410</v>
      </c>
      <c r="AK17" s="64">
        <f t="shared" si="55"/>
        <v>4410</v>
      </c>
      <c r="AL17" s="64">
        <f t="shared" si="55"/>
        <v>4410</v>
      </c>
      <c r="AM17" s="64">
        <f t="shared" si="55"/>
        <v>4410</v>
      </c>
      <c r="AN17" s="64">
        <f t="shared" si="55"/>
        <v>4410</v>
      </c>
      <c r="AO17" s="64">
        <f t="shared" si="55"/>
        <v>4410</v>
      </c>
      <c r="AP17" s="64">
        <f t="shared" si="55"/>
        <v>4410</v>
      </c>
      <c r="AQ17" s="64">
        <f t="shared" ref="AQ17:BB17" si="56">$AP17*$AQ$1</f>
        <v>4630.5</v>
      </c>
      <c r="AR17" s="64">
        <f t="shared" si="56"/>
        <v>4630.5</v>
      </c>
      <c r="AS17" s="64">
        <f t="shared" si="56"/>
        <v>4630.5</v>
      </c>
      <c r="AT17" s="64">
        <f t="shared" si="56"/>
        <v>4630.5</v>
      </c>
      <c r="AU17" s="64">
        <f t="shared" si="56"/>
        <v>4630.5</v>
      </c>
      <c r="AV17" s="64">
        <f t="shared" si="56"/>
        <v>4630.5</v>
      </c>
      <c r="AW17" s="64">
        <f t="shared" si="56"/>
        <v>4630.5</v>
      </c>
      <c r="AX17" s="64">
        <f t="shared" si="56"/>
        <v>4630.5</v>
      </c>
      <c r="AY17" s="64">
        <f t="shared" si="56"/>
        <v>4630.5</v>
      </c>
      <c r="AZ17" s="64">
        <f t="shared" si="56"/>
        <v>4630.5</v>
      </c>
      <c r="BA17" s="64">
        <f t="shared" si="56"/>
        <v>4630.5</v>
      </c>
      <c r="BB17" s="64">
        <f t="shared" si="56"/>
        <v>4630.5</v>
      </c>
      <c r="BC17" s="64">
        <f t="shared" ref="BC17:BZ17" si="57">$BB17*$BC$1</f>
        <v>4862.0250000000005</v>
      </c>
      <c r="BD17" s="64">
        <f t="shared" si="57"/>
        <v>4862.0250000000005</v>
      </c>
      <c r="BE17" s="64">
        <f t="shared" si="57"/>
        <v>4862.0250000000005</v>
      </c>
      <c r="BF17" s="64">
        <f t="shared" si="57"/>
        <v>4862.0250000000005</v>
      </c>
      <c r="BG17" s="64">
        <f t="shared" si="57"/>
        <v>4862.0250000000005</v>
      </c>
      <c r="BH17" s="64">
        <f t="shared" si="57"/>
        <v>4862.0250000000005</v>
      </c>
      <c r="BI17" s="64">
        <f t="shared" si="57"/>
        <v>4862.0250000000005</v>
      </c>
      <c r="BJ17" s="64">
        <f t="shared" si="57"/>
        <v>4862.0250000000005</v>
      </c>
      <c r="BK17" s="64">
        <f t="shared" si="57"/>
        <v>4862.0250000000005</v>
      </c>
      <c r="BL17" s="64">
        <f t="shared" si="57"/>
        <v>4862.0250000000005</v>
      </c>
      <c r="BM17" s="64">
        <f t="shared" si="57"/>
        <v>4862.0250000000005</v>
      </c>
      <c r="BN17" s="64">
        <f t="shared" si="57"/>
        <v>4862.0250000000005</v>
      </c>
      <c r="BO17" s="64">
        <f t="shared" si="57"/>
        <v>4862.0250000000005</v>
      </c>
      <c r="BP17" s="64">
        <f t="shared" si="57"/>
        <v>4862.0250000000005</v>
      </c>
      <c r="BQ17" s="64">
        <f t="shared" si="57"/>
        <v>4862.0250000000005</v>
      </c>
      <c r="BR17" s="64">
        <f t="shared" si="57"/>
        <v>4862.0250000000005</v>
      </c>
      <c r="BS17" s="64">
        <f t="shared" si="57"/>
        <v>4862.0250000000005</v>
      </c>
      <c r="BT17" s="64">
        <f t="shared" si="57"/>
        <v>4862.0250000000005</v>
      </c>
      <c r="BU17" s="64">
        <f t="shared" si="57"/>
        <v>4862.0250000000005</v>
      </c>
      <c r="BV17" s="64">
        <f t="shared" si="57"/>
        <v>4862.0250000000005</v>
      </c>
      <c r="BW17" s="64">
        <f t="shared" si="57"/>
        <v>4862.0250000000005</v>
      </c>
      <c r="BX17" s="64">
        <f t="shared" si="57"/>
        <v>4862.0250000000005</v>
      </c>
      <c r="BY17" s="64">
        <f t="shared" si="57"/>
        <v>4862.0250000000005</v>
      </c>
      <c r="BZ17" s="64">
        <f t="shared" si="57"/>
        <v>4862.0250000000005</v>
      </c>
    </row>
    <row r="18" spans="1:78" ht="15.75" customHeight="1" x14ac:dyDescent="0.2">
      <c r="B18" s="24"/>
      <c r="C18" s="63" t="s">
        <v>534</v>
      </c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  <c r="AI18" s="64"/>
      <c r="AJ18" s="64"/>
      <c r="AK18" s="64"/>
      <c r="AL18" s="64"/>
      <c r="AM18" s="64"/>
      <c r="AN18" s="64"/>
      <c r="AO18" s="64"/>
      <c r="AP18" s="64"/>
      <c r="AQ18" s="64"/>
      <c r="AR18" s="64"/>
      <c r="AS18" s="64"/>
      <c r="AT18" s="64"/>
      <c r="AU18" s="64"/>
      <c r="AV18" s="64"/>
      <c r="AW18" s="64"/>
      <c r="AX18" s="64"/>
      <c r="AY18" s="64"/>
      <c r="AZ18" s="64"/>
      <c r="BA18" s="64"/>
      <c r="BB18" s="64"/>
      <c r="BC18" s="64"/>
      <c r="BD18" s="64"/>
      <c r="BE18" s="64"/>
      <c r="BF18" s="64"/>
      <c r="BG18" s="64"/>
      <c r="BH18" s="64"/>
      <c r="BI18" s="64"/>
      <c r="BJ18" s="64"/>
      <c r="BK18" s="64"/>
      <c r="BL18" s="64"/>
      <c r="BM18" s="64"/>
      <c r="BN18" s="64"/>
      <c r="BO18" s="64"/>
      <c r="BP18" s="64"/>
      <c r="BQ18" s="64"/>
      <c r="BR18" s="64"/>
      <c r="BS18" s="64"/>
      <c r="BT18" s="64"/>
      <c r="BU18" s="64"/>
      <c r="BV18" s="64"/>
      <c r="BW18" s="64"/>
      <c r="BX18" s="64"/>
      <c r="BY18" s="64"/>
      <c r="BZ18" s="64"/>
    </row>
    <row r="19" spans="1:78" ht="12.75" customHeight="1" x14ac:dyDescent="0.2">
      <c r="B19" s="24"/>
      <c r="C19" s="107" t="s">
        <v>535</v>
      </c>
      <c r="D19" s="319">
        <f>(250061-35670)*1.32</f>
        <v>282996.12</v>
      </c>
      <c r="E19" s="319">
        <f>(35670*1.32)</f>
        <v>47084.4</v>
      </c>
      <c r="F19" s="335">
        <f>32998.88*1.32</f>
        <v>43558.5216</v>
      </c>
      <c r="G19" s="64">
        <v>4620</v>
      </c>
      <c r="H19" s="64">
        <v>4620</v>
      </c>
      <c r="I19" s="64">
        <v>4620</v>
      </c>
      <c r="J19" s="64">
        <v>4620</v>
      </c>
      <c r="K19" s="64">
        <v>4620</v>
      </c>
      <c r="L19" s="64">
        <v>4620</v>
      </c>
      <c r="M19" s="64">
        <v>4620</v>
      </c>
      <c r="N19" s="64">
        <v>4620</v>
      </c>
      <c r="O19" s="64">
        <v>4620</v>
      </c>
      <c r="P19" s="64">
        <v>4620</v>
      </c>
      <c r="Q19" s="64">
        <v>4620</v>
      </c>
      <c r="R19" s="64">
        <v>4620</v>
      </c>
      <c r="S19" s="64">
        <f t="shared" ref="S19:AD19" si="58">$R19*(1+$S$1)</f>
        <v>4851</v>
      </c>
      <c r="T19" s="64">
        <f t="shared" si="58"/>
        <v>4851</v>
      </c>
      <c r="U19" s="64">
        <f t="shared" si="58"/>
        <v>4851</v>
      </c>
      <c r="V19" s="64">
        <f t="shared" si="58"/>
        <v>4851</v>
      </c>
      <c r="W19" s="64">
        <f t="shared" si="58"/>
        <v>4851</v>
      </c>
      <c r="X19" s="64">
        <f t="shared" si="58"/>
        <v>4851</v>
      </c>
      <c r="Y19" s="64">
        <f t="shared" si="58"/>
        <v>4851</v>
      </c>
      <c r="Z19" s="64">
        <f t="shared" si="58"/>
        <v>4851</v>
      </c>
      <c r="AA19" s="64">
        <f t="shared" si="58"/>
        <v>4851</v>
      </c>
      <c r="AB19" s="64">
        <f t="shared" si="58"/>
        <v>4851</v>
      </c>
      <c r="AC19" s="64">
        <f t="shared" si="58"/>
        <v>4851</v>
      </c>
      <c r="AD19" s="64">
        <f t="shared" si="58"/>
        <v>4851</v>
      </c>
      <c r="AE19" s="64">
        <f t="shared" ref="AE19:AP19" si="59">$AD19*$AE$1</f>
        <v>5093.55</v>
      </c>
      <c r="AF19" s="64">
        <f t="shared" si="59"/>
        <v>5093.55</v>
      </c>
      <c r="AG19" s="64">
        <f t="shared" si="59"/>
        <v>5093.55</v>
      </c>
      <c r="AH19" s="64">
        <f t="shared" si="59"/>
        <v>5093.55</v>
      </c>
      <c r="AI19" s="64">
        <f t="shared" si="59"/>
        <v>5093.55</v>
      </c>
      <c r="AJ19" s="64">
        <f t="shared" si="59"/>
        <v>5093.55</v>
      </c>
      <c r="AK19" s="64">
        <f t="shared" si="59"/>
        <v>5093.55</v>
      </c>
      <c r="AL19" s="64">
        <f t="shared" si="59"/>
        <v>5093.55</v>
      </c>
      <c r="AM19" s="64">
        <f t="shared" si="59"/>
        <v>5093.55</v>
      </c>
      <c r="AN19" s="64">
        <f t="shared" si="59"/>
        <v>5093.55</v>
      </c>
      <c r="AO19" s="64">
        <f t="shared" si="59"/>
        <v>5093.55</v>
      </c>
      <c r="AP19" s="64">
        <f t="shared" si="59"/>
        <v>5093.55</v>
      </c>
      <c r="AQ19" s="64">
        <f t="shared" ref="AQ19:BB19" si="60">$AP19*$AQ$1</f>
        <v>5348.2275</v>
      </c>
      <c r="AR19" s="64">
        <f t="shared" si="60"/>
        <v>5348.2275</v>
      </c>
      <c r="AS19" s="64">
        <f t="shared" si="60"/>
        <v>5348.2275</v>
      </c>
      <c r="AT19" s="64">
        <f t="shared" si="60"/>
        <v>5348.2275</v>
      </c>
      <c r="AU19" s="64">
        <f t="shared" si="60"/>
        <v>5348.2275</v>
      </c>
      <c r="AV19" s="64">
        <f t="shared" si="60"/>
        <v>5348.2275</v>
      </c>
      <c r="AW19" s="64">
        <f t="shared" si="60"/>
        <v>5348.2275</v>
      </c>
      <c r="AX19" s="64">
        <f t="shared" si="60"/>
        <v>5348.2275</v>
      </c>
      <c r="AY19" s="64">
        <f t="shared" si="60"/>
        <v>5348.2275</v>
      </c>
      <c r="AZ19" s="64">
        <f t="shared" si="60"/>
        <v>5348.2275</v>
      </c>
      <c r="BA19" s="64">
        <f t="shared" si="60"/>
        <v>5348.2275</v>
      </c>
      <c r="BB19" s="64">
        <f t="shared" si="60"/>
        <v>5348.2275</v>
      </c>
      <c r="BC19" s="64">
        <f t="shared" ref="BC19:BZ19" si="61">$BB19*$BC$1</f>
        <v>5615.6388750000006</v>
      </c>
      <c r="BD19" s="64">
        <f t="shared" si="61"/>
        <v>5615.6388750000006</v>
      </c>
      <c r="BE19" s="64">
        <f t="shared" si="61"/>
        <v>5615.6388750000006</v>
      </c>
      <c r="BF19" s="64">
        <f t="shared" si="61"/>
        <v>5615.6388750000006</v>
      </c>
      <c r="BG19" s="64">
        <f t="shared" si="61"/>
        <v>5615.6388750000006</v>
      </c>
      <c r="BH19" s="64">
        <f t="shared" si="61"/>
        <v>5615.6388750000006</v>
      </c>
      <c r="BI19" s="64">
        <f t="shared" si="61"/>
        <v>5615.6388750000006</v>
      </c>
      <c r="BJ19" s="64">
        <f t="shared" si="61"/>
        <v>5615.6388750000006</v>
      </c>
      <c r="BK19" s="64">
        <f t="shared" si="61"/>
        <v>5615.6388750000006</v>
      </c>
      <c r="BL19" s="64">
        <f t="shared" si="61"/>
        <v>5615.6388750000006</v>
      </c>
      <c r="BM19" s="64">
        <f t="shared" si="61"/>
        <v>5615.6388750000006</v>
      </c>
      <c r="BN19" s="64">
        <f t="shared" si="61"/>
        <v>5615.6388750000006</v>
      </c>
      <c r="BO19" s="64">
        <f t="shared" si="61"/>
        <v>5615.6388750000006</v>
      </c>
      <c r="BP19" s="64">
        <f t="shared" si="61"/>
        <v>5615.6388750000006</v>
      </c>
      <c r="BQ19" s="64">
        <f t="shared" si="61"/>
        <v>5615.6388750000006</v>
      </c>
      <c r="BR19" s="64">
        <f t="shared" si="61"/>
        <v>5615.6388750000006</v>
      </c>
      <c r="BS19" s="64">
        <f t="shared" si="61"/>
        <v>5615.6388750000006</v>
      </c>
      <c r="BT19" s="64">
        <f t="shared" si="61"/>
        <v>5615.6388750000006</v>
      </c>
      <c r="BU19" s="64">
        <f t="shared" si="61"/>
        <v>5615.6388750000006</v>
      </c>
      <c r="BV19" s="64">
        <f t="shared" si="61"/>
        <v>5615.6388750000006</v>
      </c>
      <c r="BW19" s="64">
        <f t="shared" si="61"/>
        <v>5615.6388750000006</v>
      </c>
      <c r="BX19" s="64">
        <f t="shared" si="61"/>
        <v>5615.6388750000006</v>
      </c>
      <c r="BY19" s="64">
        <f t="shared" si="61"/>
        <v>5615.6388750000006</v>
      </c>
      <c r="BZ19" s="64">
        <f t="shared" si="61"/>
        <v>5615.6388750000006</v>
      </c>
    </row>
    <row r="20" spans="1:78" ht="12.75" customHeight="1" x14ac:dyDescent="0.2">
      <c r="B20" s="24"/>
      <c r="C20" s="107" t="s">
        <v>503</v>
      </c>
      <c r="D20" s="64"/>
      <c r="E20" s="64"/>
      <c r="F20" s="64"/>
      <c r="G20" s="64">
        <f>3750*$D$1</f>
        <v>4950</v>
      </c>
      <c r="H20" s="64">
        <f>2250*$D$1</f>
        <v>2970</v>
      </c>
      <c r="I20" s="64">
        <f>2*1250*$D$1</f>
        <v>3300</v>
      </c>
      <c r="J20" s="64">
        <f>5000*$D$1</f>
        <v>6600</v>
      </c>
      <c r="K20" s="64">
        <f t="shared" ref="K20:R20" si="62">5000*$D$1</f>
        <v>6600</v>
      </c>
      <c r="L20" s="64">
        <f t="shared" si="62"/>
        <v>6600</v>
      </c>
      <c r="M20" s="64">
        <f t="shared" si="62"/>
        <v>6600</v>
      </c>
      <c r="N20" s="64">
        <f t="shared" si="62"/>
        <v>6600</v>
      </c>
      <c r="O20" s="64">
        <f t="shared" si="62"/>
        <v>6600</v>
      </c>
      <c r="P20" s="64">
        <f t="shared" si="62"/>
        <v>6600</v>
      </c>
      <c r="Q20" s="64">
        <f t="shared" si="62"/>
        <v>6600</v>
      </c>
      <c r="R20" s="64">
        <f t="shared" si="62"/>
        <v>6600</v>
      </c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4"/>
      <c r="AQ20" s="64"/>
      <c r="AR20" s="64"/>
      <c r="AS20" s="64"/>
      <c r="AT20" s="64"/>
      <c r="AU20" s="64"/>
      <c r="AV20" s="64"/>
      <c r="AW20" s="64"/>
      <c r="AX20" s="64"/>
      <c r="AY20" s="64"/>
      <c r="AZ20" s="64"/>
      <c r="BA20" s="64"/>
      <c r="BB20" s="64"/>
      <c r="BC20" s="64"/>
      <c r="BD20" s="64"/>
      <c r="BE20" s="64"/>
      <c r="BF20" s="64"/>
      <c r="BG20" s="64"/>
      <c r="BH20" s="64"/>
      <c r="BI20" s="64"/>
      <c r="BJ20" s="64"/>
      <c r="BK20" s="64"/>
      <c r="BL20" s="64"/>
      <c r="BM20" s="64"/>
      <c r="BN20" s="64"/>
      <c r="BO20" s="64"/>
      <c r="BP20" s="64"/>
      <c r="BQ20" s="64"/>
      <c r="BR20" s="64"/>
      <c r="BS20" s="64"/>
      <c r="BT20" s="64"/>
      <c r="BU20" s="64"/>
      <c r="BV20" s="64"/>
      <c r="BW20" s="64"/>
      <c r="BX20" s="64"/>
      <c r="BY20" s="64"/>
      <c r="BZ20" s="64"/>
    </row>
    <row r="21" spans="1:78" ht="12.75" customHeight="1" x14ac:dyDescent="0.2">
      <c r="B21" s="24"/>
      <c r="C21" s="63" t="s">
        <v>536</v>
      </c>
      <c r="D21" s="319">
        <f>(2062-20)*1.32</f>
        <v>2695.44</v>
      </c>
      <c r="E21" s="319">
        <f>20*1.32</f>
        <v>26.400000000000002</v>
      </c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64"/>
      <c r="AM21" s="64"/>
      <c r="AN21" s="64"/>
      <c r="AO21" s="64"/>
      <c r="AP21" s="64"/>
      <c r="AQ21" s="64"/>
      <c r="AR21" s="64"/>
      <c r="AS21" s="64"/>
      <c r="AT21" s="64"/>
      <c r="AU21" s="64"/>
      <c r="AV21" s="64"/>
      <c r="AW21" s="64"/>
      <c r="AX21" s="64"/>
      <c r="AY21" s="64"/>
      <c r="AZ21" s="64"/>
      <c r="BA21" s="64"/>
      <c r="BB21" s="64"/>
      <c r="BC21" s="64"/>
      <c r="BD21" s="64"/>
      <c r="BE21" s="64"/>
      <c r="BF21" s="64"/>
      <c r="BG21" s="64"/>
      <c r="BH21" s="64"/>
      <c r="BI21" s="64"/>
      <c r="BJ21" s="64"/>
      <c r="BK21" s="64"/>
      <c r="BL21" s="64"/>
      <c r="BM21" s="64"/>
      <c r="BN21" s="64"/>
      <c r="BO21" s="64"/>
      <c r="BP21" s="64"/>
      <c r="BQ21" s="64"/>
      <c r="BR21" s="64"/>
      <c r="BS21" s="64"/>
      <c r="BT21" s="64"/>
      <c r="BU21" s="64"/>
      <c r="BV21" s="64"/>
      <c r="BW21" s="64"/>
      <c r="BX21" s="64"/>
      <c r="BY21" s="64"/>
      <c r="BZ21" s="64"/>
    </row>
    <row r="22" spans="1:78" ht="12.75" customHeight="1" x14ac:dyDescent="0.2">
      <c r="A22" s="27">
        <v>600</v>
      </c>
      <c r="B22" s="24" t="s">
        <v>537</v>
      </c>
      <c r="C22" s="63" t="s">
        <v>538</v>
      </c>
      <c r="D22" s="64"/>
      <c r="E22" s="64"/>
      <c r="F22" s="64"/>
      <c r="G22" s="64">
        <f t="shared" ref="G22:BN22" si="63">$A$22*G2/12</f>
        <v>1150</v>
      </c>
      <c r="H22" s="64">
        <f t="shared" si="63"/>
        <v>1150</v>
      </c>
      <c r="I22" s="64">
        <f t="shared" si="63"/>
        <v>1150</v>
      </c>
      <c r="J22" s="64">
        <f t="shared" si="63"/>
        <v>1100</v>
      </c>
      <c r="K22" s="64">
        <f t="shared" si="63"/>
        <v>1000</v>
      </c>
      <c r="L22" s="64">
        <f t="shared" si="63"/>
        <v>800</v>
      </c>
      <c r="M22" s="64">
        <f t="shared" si="63"/>
        <v>800</v>
      </c>
      <c r="N22" s="64">
        <f t="shared" si="63"/>
        <v>800</v>
      </c>
      <c r="O22" s="64">
        <f t="shared" si="63"/>
        <v>850</v>
      </c>
      <c r="P22" s="64">
        <f t="shared" si="63"/>
        <v>950</v>
      </c>
      <c r="Q22" s="64">
        <f t="shared" si="63"/>
        <v>950</v>
      </c>
      <c r="R22" s="64">
        <f t="shared" si="63"/>
        <v>950</v>
      </c>
      <c r="S22" s="64">
        <f t="shared" si="63"/>
        <v>1100</v>
      </c>
      <c r="T22" s="64">
        <f t="shared" si="63"/>
        <v>1100</v>
      </c>
      <c r="U22" s="64">
        <f t="shared" si="63"/>
        <v>1150</v>
      </c>
      <c r="V22" s="64">
        <f t="shared" si="63"/>
        <v>1250</v>
      </c>
      <c r="W22" s="64">
        <f t="shared" si="63"/>
        <v>1250</v>
      </c>
      <c r="X22" s="64">
        <f t="shared" si="63"/>
        <v>1400</v>
      </c>
      <c r="Y22" s="64">
        <f t="shared" si="63"/>
        <v>1400</v>
      </c>
      <c r="Z22" s="64">
        <f t="shared" si="63"/>
        <v>1400</v>
      </c>
      <c r="AA22" s="64">
        <f t="shared" si="63"/>
        <v>1400</v>
      </c>
      <c r="AB22" s="64">
        <f t="shared" si="63"/>
        <v>1500</v>
      </c>
      <c r="AC22" s="64">
        <f t="shared" si="63"/>
        <v>1500</v>
      </c>
      <c r="AD22" s="64">
        <f t="shared" si="63"/>
        <v>1500</v>
      </c>
      <c r="AE22" s="64">
        <f t="shared" si="63"/>
        <v>1600</v>
      </c>
      <c r="AF22" s="64">
        <f t="shared" si="63"/>
        <v>1600</v>
      </c>
      <c r="AG22" s="64">
        <f t="shared" si="63"/>
        <v>1650</v>
      </c>
      <c r="AH22" s="64">
        <f t="shared" si="63"/>
        <v>1650</v>
      </c>
      <c r="AI22" s="64">
        <f t="shared" si="63"/>
        <v>1650</v>
      </c>
      <c r="AJ22" s="64">
        <f t="shared" si="63"/>
        <v>1750</v>
      </c>
      <c r="AK22" s="64">
        <f t="shared" si="63"/>
        <v>1850</v>
      </c>
      <c r="AL22" s="64">
        <f t="shared" si="63"/>
        <v>1850</v>
      </c>
      <c r="AM22" s="64">
        <f t="shared" si="63"/>
        <v>1850</v>
      </c>
      <c r="AN22" s="64">
        <f t="shared" si="63"/>
        <v>1850</v>
      </c>
      <c r="AO22" s="64">
        <f t="shared" si="63"/>
        <v>1850</v>
      </c>
      <c r="AP22" s="64">
        <f t="shared" si="63"/>
        <v>1850</v>
      </c>
      <c r="AQ22" s="64">
        <f t="shared" si="63"/>
        <v>1900</v>
      </c>
      <c r="AR22" s="64">
        <f t="shared" si="63"/>
        <v>1900</v>
      </c>
      <c r="AS22" s="64">
        <f t="shared" si="63"/>
        <v>1950</v>
      </c>
      <c r="AT22" s="64">
        <f t="shared" si="63"/>
        <v>1950</v>
      </c>
      <c r="AU22" s="64">
        <f t="shared" si="63"/>
        <v>1950</v>
      </c>
      <c r="AV22" s="64">
        <f t="shared" si="63"/>
        <v>1950</v>
      </c>
      <c r="AW22" s="64">
        <f t="shared" si="63"/>
        <v>2000</v>
      </c>
      <c r="AX22" s="64">
        <f t="shared" si="63"/>
        <v>2000</v>
      </c>
      <c r="AY22" s="64">
        <f t="shared" si="63"/>
        <v>2000</v>
      </c>
      <c r="AZ22" s="64">
        <f t="shared" si="63"/>
        <v>2000</v>
      </c>
      <c r="BA22" s="64">
        <f t="shared" si="63"/>
        <v>2000</v>
      </c>
      <c r="BB22" s="64">
        <f t="shared" si="63"/>
        <v>2000</v>
      </c>
      <c r="BC22" s="64">
        <f t="shared" si="63"/>
        <v>2000</v>
      </c>
      <c r="BD22" s="64">
        <f t="shared" si="63"/>
        <v>2000</v>
      </c>
      <c r="BE22" s="64">
        <f t="shared" si="63"/>
        <v>2000</v>
      </c>
      <c r="BF22" s="64">
        <f t="shared" si="63"/>
        <v>2000</v>
      </c>
      <c r="BG22" s="64">
        <f t="shared" si="63"/>
        <v>2000</v>
      </c>
      <c r="BH22" s="64">
        <f t="shared" si="63"/>
        <v>2000</v>
      </c>
      <c r="BI22" s="64">
        <f t="shared" si="63"/>
        <v>2000</v>
      </c>
      <c r="BJ22" s="64">
        <f t="shared" si="63"/>
        <v>2000</v>
      </c>
      <c r="BK22" s="64">
        <f t="shared" si="63"/>
        <v>2000</v>
      </c>
      <c r="BL22" s="64">
        <f t="shared" si="63"/>
        <v>2000</v>
      </c>
      <c r="BM22" s="64">
        <f t="shared" si="63"/>
        <v>2000</v>
      </c>
      <c r="BN22" s="64">
        <f t="shared" si="63"/>
        <v>2000</v>
      </c>
      <c r="BO22" s="64">
        <f t="shared" ref="BO22:BZ22" si="64">$A$22*BO2/12</f>
        <v>2000</v>
      </c>
      <c r="BP22" s="64">
        <f t="shared" si="64"/>
        <v>2000</v>
      </c>
      <c r="BQ22" s="64">
        <f t="shared" si="64"/>
        <v>2000</v>
      </c>
      <c r="BR22" s="64">
        <f t="shared" si="64"/>
        <v>2000</v>
      </c>
      <c r="BS22" s="64">
        <f t="shared" si="64"/>
        <v>2000</v>
      </c>
      <c r="BT22" s="64">
        <f t="shared" si="64"/>
        <v>2000</v>
      </c>
      <c r="BU22" s="64">
        <f t="shared" si="64"/>
        <v>2000</v>
      </c>
      <c r="BV22" s="64">
        <f t="shared" si="64"/>
        <v>2000</v>
      </c>
      <c r="BW22" s="64">
        <f t="shared" si="64"/>
        <v>2000</v>
      </c>
      <c r="BX22" s="64">
        <f t="shared" si="64"/>
        <v>2000</v>
      </c>
      <c r="BY22" s="64">
        <f t="shared" si="64"/>
        <v>2000</v>
      </c>
      <c r="BZ22" s="64">
        <f t="shared" si="64"/>
        <v>2000</v>
      </c>
    </row>
    <row r="23" spans="1:78" ht="12.75" customHeight="1" x14ac:dyDescent="0.2">
      <c r="B23" s="24"/>
      <c r="C23" s="63" t="s">
        <v>539</v>
      </c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4"/>
      <c r="AD23" s="64"/>
      <c r="AE23" s="64"/>
      <c r="AF23" s="64"/>
      <c r="AG23" s="64"/>
      <c r="AH23" s="64"/>
      <c r="AI23" s="64"/>
      <c r="AJ23" s="64"/>
      <c r="AK23" s="64"/>
      <c r="AL23" s="64"/>
      <c r="AM23" s="64"/>
      <c r="AN23" s="64"/>
      <c r="AO23" s="64"/>
      <c r="AP23" s="64"/>
      <c r="AQ23" s="64"/>
      <c r="AR23" s="64"/>
      <c r="AS23" s="64"/>
      <c r="AT23" s="64"/>
      <c r="AU23" s="64"/>
      <c r="AV23" s="64"/>
      <c r="AW23" s="64"/>
      <c r="AX23" s="64"/>
      <c r="AY23" s="64"/>
      <c r="AZ23" s="64"/>
      <c r="BA23" s="64"/>
      <c r="BB23" s="64"/>
      <c r="BC23" s="64"/>
      <c r="BD23" s="64"/>
      <c r="BE23" s="64"/>
      <c r="BF23" s="64"/>
      <c r="BG23" s="64"/>
      <c r="BH23" s="64"/>
      <c r="BI23" s="64"/>
      <c r="BJ23" s="64"/>
      <c r="BK23" s="64"/>
      <c r="BL23" s="64"/>
      <c r="BM23" s="64"/>
      <c r="BN23" s="64"/>
      <c r="BO23" s="64"/>
      <c r="BP23" s="64"/>
      <c r="BQ23" s="64"/>
      <c r="BR23" s="64"/>
      <c r="BS23" s="64"/>
      <c r="BT23" s="64"/>
      <c r="BU23" s="64"/>
      <c r="BV23" s="64"/>
      <c r="BW23" s="64"/>
      <c r="BX23" s="64"/>
      <c r="BY23" s="64"/>
      <c r="BZ23" s="64"/>
    </row>
    <row r="24" spans="1:78" ht="12.75" customHeight="1" x14ac:dyDescent="0.2">
      <c r="B24" s="24"/>
      <c r="C24" s="63" t="s">
        <v>540</v>
      </c>
      <c r="D24" s="107">
        <v>27300</v>
      </c>
      <c r="E24" s="107"/>
      <c r="F24" s="107"/>
      <c r="G24" s="107"/>
      <c r="H24" s="107"/>
      <c r="I24" s="107"/>
      <c r="J24" s="107"/>
      <c r="K24" s="107"/>
      <c r="L24" s="107"/>
      <c r="M24" s="107"/>
      <c r="N24" s="107"/>
      <c r="O24" s="107"/>
      <c r="P24" s="107"/>
      <c r="Q24" s="107"/>
      <c r="R24" s="107"/>
      <c r="S24" s="107"/>
      <c r="T24" s="107"/>
      <c r="U24" s="107"/>
      <c r="V24" s="107"/>
      <c r="W24" s="107"/>
      <c r="X24" s="107"/>
      <c r="Y24" s="107"/>
      <c r="Z24" s="107"/>
      <c r="AA24" s="107"/>
      <c r="AB24" s="107"/>
      <c r="AC24" s="107"/>
      <c r="AD24" s="107"/>
      <c r="AE24" s="107"/>
      <c r="AF24" s="107"/>
      <c r="AG24" s="107"/>
      <c r="AH24" s="107"/>
      <c r="AI24" s="107"/>
      <c r="AJ24" s="107"/>
      <c r="AK24" s="107"/>
      <c r="AL24" s="107"/>
      <c r="AM24" s="107"/>
      <c r="AN24" s="107"/>
      <c r="AO24" s="107"/>
      <c r="AP24" s="107"/>
      <c r="AQ24" s="107"/>
      <c r="AR24" s="107"/>
      <c r="AS24" s="107"/>
      <c r="AT24" s="107"/>
      <c r="AU24" s="107"/>
      <c r="AV24" s="107"/>
      <c r="AW24" s="107"/>
      <c r="AX24" s="107"/>
      <c r="AY24" s="107"/>
      <c r="AZ24" s="107"/>
      <c r="BA24" s="107"/>
      <c r="BB24" s="107"/>
      <c r="BC24" s="107"/>
      <c r="BD24" s="107"/>
      <c r="BE24" s="107"/>
      <c r="BF24" s="107"/>
      <c r="BG24" s="107"/>
      <c r="BH24" s="107"/>
      <c r="BI24" s="107"/>
      <c r="BJ24" s="107"/>
      <c r="BK24" s="107"/>
      <c r="BL24" s="107"/>
      <c r="BM24" s="107"/>
      <c r="BN24" s="107"/>
      <c r="BO24" s="107"/>
      <c r="BP24" s="107"/>
      <c r="BQ24" s="107"/>
      <c r="BR24" s="107"/>
      <c r="BS24" s="107"/>
      <c r="BT24" s="107"/>
      <c r="BU24" s="107"/>
      <c r="BV24" s="107"/>
      <c r="BW24" s="107"/>
      <c r="BX24" s="107"/>
      <c r="BY24" s="107"/>
      <c r="BZ24" s="107"/>
    </row>
    <row r="25" spans="1:78" ht="12.75" customHeight="1" x14ac:dyDescent="0.2">
      <c r="B25" s="24"/>
      <c r="C25" s="63" t="s">
        <v>541</v>
      </c>
      <c r="D25" s="317">
        <f>(5971-325+26909-1239)*1.32</f>
        <v>41337.120000000003</v>
      </c>
      <c r="E25" s="317">
        <f>(325+1239)*1.32</f>
        <v>2064.48</v>
      </c>
      <c r="F25" s="336">
        <f>(735.46+1523.96)*0.132</f>
        <v>298.24344000000002</v>
      </c>
      <c r="G25" s="107"/>
      <c r="H25" s="107"/>
      <c r="I25" s="107"/>
      <c r="J25" s="107"/>
      <c r="K25" s="107"/>
      <c r="L25" s="107"/>
      <c r="M25" s="107"/>
      <c r="N25" s="107"/>
      <c r="O25" s="107"/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Z25" s="107"/>
      <c r="AA25" s="107"/>
      <c r="AB25" s="107"/>
      <c r="AC25" s="107"/>
      <c r="AD25" s="107"/>
      <c r="AE25" s="107"/>
      <c r="AF25" s="107"/>
      <c r="AG25" s="107"/>
      <c r="AH25" s="107"/>
      <c r="AI25" s="107"/>
      <c r="AJ25" s="107"/>
      <c r="AK25" s="107"/>
      <c r="AL25" s="107"/>
      <c r="AM25" s="107"/>
      <c r="AN25" s="107"/>
      <c r="AO25" s="107"/>
      <c r="AP25" s="107"/>
      <c r="AQ25" s="107"/>
      <c r="AR25" s="107"/>
      <c r="AS25" s="107"/>
      <c r="AT25" s="107"/>
      <c r="AU25" s="107"/>
      <c r="AV25" s="107"/>
      <c r="AW25" s="107"/>
      <c r="AX25" s="107"/>
      <c r="AY25" s="107"/>
      <c r="AZ25" s="107"/>
      <c r="BA25" s="107"/>
      <c r="BB25" s="107"/>
      <c r="BC25" s="107"/>
      <c r="BD25" s="107"/>
      <c r="BE25" s="107"/>
      <c r="BF25" s="107"/>
      <c r="BG25" s="107"/>
      <c r="BH25" s="107"/>
      <c r="BI25" s="107"/>
      <c r="BJ25" s="107"/>
      <c r="BK25" s="107"/>
      <c r="BL25" s="107"/>
      <c r="BM25" s="107"/>
      <c r="BN25" s="107"/>
      <c r="BO25" s="107"/>
      <c r="BP25" s="107"/>
      <c r="BQ25" s="107"/>
      <c r="BR25" s="107"/>
      <c r="BS25" s="107"/>
      <c r="BT25" s="107"/>
      <c r="BU25" s="107"/>
      <c r="BV25" s="107"/>
      <c r="BW25" s="107"/>
      <c r="BX25" s="107"/>
      <c r="BY25" s="107"/>
      <c r="BZ25" s="107"/>
    </row>
    <row r="26" spans="1:78" ht="12.75" customHeight="1" x14ac:dyDescent="0.2">
      <c r="B26" s="24"/>
      <c r="C26" s="63" t="s">
        <v>542</v>
      </c>
      <c r="D26" s="107"/>
      <c r="E26" s="107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  <c r="AC26" s="107"/>
      <c r="AD26" s="107"/>
      <c r="AE26" s="107"/>
      <c r="AF26" s="107"/>
      <c r="AG26" s="107"/>
      <c r="AH26" s="107"/>
      <c r="AI26" s="107"/>
      <c r="AJ26" s="107"/>
      <c r="AK26" s="107"/>
      <c r="AL26" s="107"/>
      <c r="AM26" s="107"/>
      <c r="AN26" s="107"/>
      <c r="AO26" s="107"/>
      <c r="AP26" s="107"/>
      <c r="AQ26" s="107"/>
      <c r="AR26" s="107"/>
      <c r="AS26" s="107"/>
      <c r="AT26" s="107"/>
      <c r="AU26" s="107"/>
      <c r="AV26" s="107"/>
      <c r="AW26" s="107"/>
      <c r="AX26" s="107"/>
      <c r="AY26" s="107"/>
      <c r="AZ26" s="107"/>
      <c r="BA26" s="107"/>
      <c r="BB26" s="107"/>
      <c r="BC26" s="107"/>
      <c r="BD26" s="107"/>
      <c r="BE26" s="107"/>
      <c r="BF26" s="107"/>
      <c r="BG26" s="107"/>
      <c r="BH26" s="107"/>
      <c r="BI26" s="107"/>
      <c r="BJ26" s="107"/>
      <c r="BK26" s="107"/>
      <c r="BL26" s="107"/>
      <c r="BM26" s="107"/>
      <c r="BN26" s="107"/>
      <c r="BO26" s="107"/>
      <c r="BP26" s="107"/>
      <c r="BQ26" s="107"/>
      <c r="BR26" s="107"/>
      <c r="BS26" s="107"/>
      <c r="BT26" s="107"/>
      <c r="BU26" s="107"/>
      <c r="BV26" s="107"/>
      <c r="BW26" s="107"/>
      <c r="BX26" s="107"/>
      <c r="BY26" s="107"/>
      <c r="BZ26" s="107"/>
    </row>
    <row r="27" spans="1:78" ht="12.75" customHeight="1" thickBot="1" x14ac:dyDescent="0.25">
      <c r="D27" s="131">
        <f t="shared" ref="D27:BN27" si="65">SUM(D5:D26)</f>
        <v>1123747.46</v>
      </c>
      <c r="E27" s="131">
        <f t="shared" si="65"/>
        <v>138087.51</v>
      </c>
      <c r="F27" s="131">
        <f t="shared" si="65"/>
        <v>152538.34957333334</v>
      </c>
      <c r="G27" s="131">
        <f t="shared" si="65"/>
        <v>101057.43</v>
      </c>
      <c r="H27" s="131">
        <f t="shared" si="65"/>
        <v>99077.43</v>
      </c>
      <c r="I27" s="131">
        <f t="shared" si="65"/>
        <v>101651.43</v>
      </c>
      <c r="J27" s="131">
        <f t="shared" si="65"/>
        <v>108365.671</v>
      </c>
      <c r="K27" s="131">
        <f t="shared" si="65"/>
        <v>65441.171000000002</v>
      </c>
      <c r="L27" s="131">
        <f t="shared" si="65"/>
        <v>53583.210829999996</v>
      </c>
      <c r="M27" s="131">
        <f t="shared" si="65"/>
        <v>53583.210829999996</v>
      </c>
      <c r="N27" s="131">
        <f t="shared" si="65"/>
        <v>53583.210829999996</v>
      </c>
      <c r="O27" s="131">
        <f t="shared" si="65"/>
        <v>63883.210829999996</v>
      </c>
      <c r="P27" s="131">
        <f t="shared" si="65"/>
        <v>74483.210829999996</v>
      </c>
      <c r="Q27" s="131">
        <f t="shared" si="65"/>
        <v>54483.210829999996</v>
      </c>
      <c r="R27" s="131">
        <f t="shared" si="65"/>
        <v>54483.210829999996</v>
      </c>
      <c r="S27" s="131">
        <f t="shared" si="65"/>
        <v>95407.910829999993</v>
      </c>
      <c r="T27" s="131">
        <f t="shared" si="65"/>
        <v>65407.910830000001</v>
      </c>
      <c r="U27" s="131">
        <f t="shared" si="65"/>
        <v>76707.910829999993</v>
      </c>
      <c r="V27" s="131">
        <f t="shared" si="65"/>
        <v>103359.0658215</v>
      </c>
      <c r="W27" s="131">
        <f t="shared" si="65"/>
        <v>83359.0658215</v>
      </c>
      <c r="X27" s="131">
        <f t="shared" si="65"/>
        <v>117259.0658215</v>
      </c>
      <c r="Y27" s="131">
        <f t="shared" si="65"/>
        <v>87259.0658215</v>
      </c>
      <c r="Z27" s="131">
        <f t="shared" si="65"/>
        <v>87259.0658215</v>
      </c>
      <c r="AA27" s="131">
        <f t="shared" si="65"/>
        <v>87259.0658215</v>
      </c>
      <c r="AB27" s="131">
        <f t="shared" si="65"/>
        <v>109859.0658215</v>
      </c>
      <c r="AC27" s="131">
        <f t="shared" si="65"/>
        <v>89859.0658215</v>
      </c>
      <c r="AD27" s="131">
        <f t="shared" si="65"/>
        <v>89859.0658215</v>
      </c>
      <c r="AE27" s="131">
        <f t="shared" si="65"/>
        <v>144929.42582149999</v>
      </c>
      <c r="AF27" s="131">
        <f t="shared" si="65"/>
        <v>122829.4258215</v>
      </c>
      <c r="AG27" s="131">
        <f t="shared" si="65"/>
        <v>142257.5456515</v>
      </c>
      <c r="AH27" s="131">
        <f t="shared" si="65"/>
        <v>133561.06394257501</v>
      </c>
      <c r="AI27" s="131">
        <f t="shared" si="65"/>
        <v>133561.06394257501</v>
      </c>
      <c r="AJ27" s="131">
        <f t="shared" si="65"/>
        <v>156261.06394257501</v>
      </c>
      <c r="AK27" s="131">
        <f t="shared" si="65"/>
        <v>167039.18377257499</v>
      </c>
      <c r="AL27" s="131">
        <f t="shared" si="65"/>
        <v>147039.18377257499</v>
      </c>
      <c r="AM27" s="131">
        <f t="shared" si="65"/>
        <v>147039.18377257499</v>
      </c>
      <c r="AN27" s="131">
        <f t="shared" si="65"/>
        <v>147039.18377257499</v>
      </c>
      <c r="AO27" s="131">
        <f t="shared" si="65"/>
        <v>147039.18377257499</v>
      </c>
      <c r="AP27" s="131">
        <f t="shared" si="65"/>
        <v>147039.18377257499</v>
      </c>
      <c r="AQ27" s="131">
        <f t="shared" si="65"/>
        <v>170636.18160257503</v>
      </c>
      <c r="AR27" s="131">
        <f t="shared" si="65"/>
        <v>160636.18160257503</v>
      </c>
      <c r="AS27" s="131">
        <f t="shared" si="65"/>
        <v>172038.68160257503</v>
      </c>
      <c r="AT27" s="131">
        <f t="shared" si="65"/>
        <v>163407.3758082038</v>
      </c>
      <c r="AU27" s="131">
        <f t="shared" si="65"/>
        <v>163407.3758082038</v>
      </c>
      <c r="AV27" s="131">
        <f t="shared" si="65"/>
        <v>163407.3758082038</v>
      </c>
      <c r="AW27" s="131">
        <f t="shared" si="65"/>
        <v>174809.8758082038</v>
      </c>
      <c r="AX27" s="131">
        <f t="shared" si="65"/>
        <v>164809.8758082038</v>
      </c>
      <c r="AY27" s="131">
        <f t="shared" si="65"/>
        <v>164809.8758082038</v>
      </c>
      <c r="AZ27" s="131">
        <f t="shared" si="65"/>
        <v>164809.8758082038</v>
      </c>
      <c r="BA27" s="131">
        <f t="shared" si="65"/>
        <v>164809.8758082038</v>
      </c>
      <c r="BB27" s="131">
        <f t="shared" si="65"/>
        <v>164809.8758082038</v>
      </c>
      <c r="BC27" s="131">
        <f t="shared" si="65"/>
        <v>169297.44770820378</v>
      </c>
      <c r="BD27" s="131">
        <f t="shared" si="65"/>
        <v>169297.44770820378</v>
      </c>
      <c r="BE27" s="131">
        <f t="shared" si="65"/>
        <v>169297.44770820378</v>
      </c>
      <c r="BF27" s="131">
        <f t="shared" si="65"/>
        <v>170734.57662411395</v>
      </c>
      <c r="BG27" s="131">
        <f t="shared" si="65"/>
        <v>170734.57662411395</v>
      </c>
      <c r="BH27" s="131">
        <f t="shared" si="65"/>
        <v>170734.57662411395</v>
      </c>
      <c r="BI27" s="131">
        <f t="shared" si="65"/>
        <v>170734.57662411395</v>
      </c>
      <c r="BJ27" s="131">
        <f t="shared" si="65"/>
        <v>170734.57662411395</v>
      </c>
      <c r="BK27" s="131">
        <f t="shared" si="65"/>
        <v>170734.57662411395</v>
      </c>
      <c r="BL27" s="131">
        <f t="shared" si="65"/>
        <v>170734.57662411395</v>
      </c>
      <c r="BM27" s="131">
        <f t="shared" si="65"/>
        <v>170734.57662411395</v>
      </c>
      <c r="BN27" s="131">
        <f t="shared" si="65"/>
        <v>170734.57662411395</v>
      </c>
      <c r="BO27" s="131">
        <f t="shared" ref="BO27:BZ27" si="66">SUM(BO5:BO26)</f>
        <v>170734.57662411395</v>
      </c>
      <c r="BP27" s="131">
        <f t="shared" si="66"/>
        <v>170734.57662411395</v>
      </c>
      <c r="BQ27" s="131">
        <f t="shared" si="66"/>
        <v>170734.57662411395</v>
      </c>
      <c r="BR27" s="131">
        <f t="shared" si="66"/>
        <v>170734.57662411395</v>
      </c>
      <c r="BS27" s="131">
        <f t="shared" si="66"/>
        <v>170734.57662411395</v>
      </c>
      <c r="BT27" s="131">
        <f t="shared" si="66"/>
        <v>170734.57662411395</v>
      </c>
      <c r="BU27" s="131">
        <f t="shared" si="66"/>
        <v>170734.57662411395</v>
      </c>
      <c r="BV27" s="131">
        <f t="shared" si="66"/>
        <v>170734.57662411395</v>
      </c>
      <c r="BW27" s="131">
        <f t="shared" si="66"/>
        <v>170734.57662411395</v>
      </c>
      <c r="BX27" s="131">
        <f t="shared" si="66"/>
        <v>170734.57662411395</v>
      </c>
      <c r="BY27" s="131">
        <f t="shared" si="66"/>
        <v>170734.57662411395</v>
      </c>
      <c r="BZ27" s="131">
        <f t="shared" si="66"/>
        <v>170734.57662411395</v>
      </c>
    </row>
    <row r="28" spans="1:78" ht="12.75" customHeight="1" thickTop="1" x14ac:dyDescent="0.15"/>
    <row r="29" spans="1:78" ht="12.75" customHeight="1" x14ac:dyDescent="0.15"/>
    <row r="30" spans="1:78" ht="12.75" customHeight="1" x14ac:dyDescent="0.2">
      <c r="C30" s="222"/>
      <c r="D30" s="122">
        <v>45931</v>
      </c>
      <c r="E30" s="122">
        <f t="shared" ref="E30:BC30" si="67">D30+31</f>
        <v>45962</v>
      </c>
      <c r="F30" s="122">
        <f t="shared" si="67"/>
        <v>45993</v>
      </c>
      <c r="G30" s="122">
        <f t="shared" si="67"/>
        <v>46024</v>
      </c>
      <c r="H30" s="122">
        <f t="shared" si="67"/>
        <v>46055</v>
      </c>
      <c r="I30" s="122">
        <f t="shared" si="67"/>
        <v>46086</v>
      </c>
      <c r="J30" s="122">
        <f t="shared" si="67"/>
        <v>46117</v>
      </c>
      <c r="K30" s="122">
        <f t="shared" si="67"/>
        <v>46148</v>
      </c>
      <c r="L30" s="122">
        <f t="shared" si="67"/>
        <v>46179</v>
      </c>
      <c r="M30" s="122">
        <f t="shared" si="67"/>
        <v>46210</v>
      </c>
      <c r="N30" s="122">
        <f t="shared" si="67"/>
        <v>46241</v>
      </c>
      <c r="O30" s="122">
        <f t="shared" si="67"/>
        <v>46272</v>
      </c>
      <c r="P30" s="122">
        <f t="shared" si="67"/>
        <v>46303</v>
      </c>
      <c r="Q30" s="122">
        <f t="shared" si="67"/>
        <v>46334</v>
      </c>
      <c r="R30" s="122">
        <f t="shared" si="67"/>
        <v>46365</v>
      </c>
      <c r="S30" s="122">
        <f t="shared" si="67"/>
        <v>46396</v>
      </c>
      <c r="T30" s="122">
        <f t="shared" si="67"/>
        <v>46427</v>
      </c>
      <c r="U30" s="122">
        <f t="shared" si="67"/>
        <v>46458</v>
      </c>
      <c r="V30" s="122">
        <f t="shared" si="67"/>
        <v>46489</v>
      </c>
      <c r="W30" s="122">
        <f t="shared" si="67"/>
        <v>46520</v>
      </c>
      <c r="X30" s="122">
        <f t="shared" si="67"/>
        <v>46551</v>
      </c>
      <c r="Y30" s="122">
        <f t="shared" si="67"/>
        <v>46582</v>
      </c>
      <c r="Z30" s="122">
        <f t="shared" si="67"/>
        <v>46613</v>
      </c>
      <c r="AA30" s="122">
        <f t="shared" si="67"/>
        <v>46644</v>
      </c>
      <c r="AB30" s="122">
        <f t="shared" si="67"/>
        <v>46675</v>
      </c>
      <c r="AC30" s="122">
        <f t="shared" si="67"/>
        <v>46706</v>
      </c>
      <c r="AD30" s="122">
        <f t="shared" si="67"/>
        <v>46737</v>
      </c>
      <c r="AE30" s="122">
        <f t="shared" si="67"/>
        <v>46768</v>
      </c>
      <c r="AF30" s="122">
        <f t="shared" si="67"/>
        <v>46799</v>
      </c>
      <c r="AG30" s="122">
        <f t="shared" si="67"/>
        <v>46830</v>
      </c>
      <c r="AH30" s="122">
        <f t="shared" si="67"/>
        <v>46861</v>
      </c>
      <c r="AI30" s="122">
        <f t="shared" si="67"/>
        <v>46892</v>
      </c>
      <c r="AJ30" s="122">
        <f t="shared" si="67"/>
        <v>46923</v>
      </c>
      <c r="AK30" s="122">
        <f t="shared" si="67"/>
        <v>46954</v>
      </c>
      <c r="AL30" s="122">
        <f t="shared" si="67"/>
        <v>46985</v>
      </c>
      <c r="AM30" s="122">
        <f t="shared" si="67"/>
        <v>47016</v>
      </c>
      <c r="AN30" s="122">
        <f t="shared" si="67"/>
        <v>47047</v>
      </c>
      <c r="AO30" s="122">
        <f t="shared" si="67"/>
        <v>47078</v>
      </c>
      <c r="AP30" s="122">
        <f t="shared" si="67"/>
        <v>47109</v>
      </c>
      <c r="AQ30" s="122">
        <f t="shared" si="67"/>
        <v>47140</v>
      </c>
      <c r="AR30" s="122">
        <f t="shared" si="67"/>
        <v>47171</v>
      </c>
      <c r="AS30" s="122">
        <f t="shared" si="67"/>
        <v>47202</v>
      </c>
      <c r="AT30" s="122">
        <f t="shared" si="67"/>
        <v>47233</v>
      </c>
      <c r="AU30" s="122">
        <f t="shared" si="67"/>
        <v>47264</v>
      </c>
      <c r="AV30" s="122">
        <f t="shared" si="67"/>
        <v>47295</v>
      </c>
      <c r="AW30" s="122">
        <f t="shared" si="67"/>
        <v>47326</v>
      </c>
      <c r="AX30" s="122">
        <f t="shared" si="67"/>
        <v>47357</v>
      </c>
      <c r="AY30" s="122">
        <f t="shared" si="67"/>
        <v>47388</v>
      </c>
      <c r="AZ30" s="122">
        <f t="shared" si="67"/>
        <v>47419</v>
      </c>
      <c r="BA30" s="122">
        <f t="shared" si="67"/>
        <v>47450</v>
      </c>
      <c r="BB30" s="122">
        <f t="shared" si="67"/>
        <v>47481</v>
      </c>
      <c r="BC30" s="122">
        <f t="shared" si="67"/>
        <v>47512</v>
      </c>
      <c r="BD30" s="122">
        <f>BC30+10</f>
        <v>47522</v>
      </c>
      <c r="BE30" s="122">
        <f t="shared" ref="BE30:BN30" si="68">BD30+31</f>
        <v>47553</v>
      </c>
      <c r="BF30" s="122">
        <f t="shared" si="68"/>
        <v>47584</v>
      </c>
      <c r="BG30" s="122">
        <f t="shared" si="68"/>
        <v>47615</v>
      </c>
      <c r="BH30" s="122">
        <f t="shared" si="68"/>
        <v>47646</v>
      </c>
      <c r="BI30" s="122">
        <f t="shared" si="68"/>
        <v>47677</v>
      </c>
      <c r="BJ30" s="122">
        <f t="shared" si="68"/>
        <v>47708</v>
      </c>
      <c r="BK30" s="122">
        <f t="shared" si="68"/>
        <v>47739</v>
      </c>
      <c r="BL30" s="122">
        <f t="shared" si="68"/>
        <v>47770</v>
      </c>
      <c r="BM30" s="122">
        <f t="shared" si="68"/>
        <v>47801</v>
      </c>
      <c r="BN30" s="122">
        <f t="shared" si="68"/>
        <v>47832</v>
      </c>
      <c r="BO30" s="122">
        <f t="shared" ref="BO30" si="69">BN30+31</f>
        <v>47863</v>
      </c>
      <c r="BP30" s="122">
        <f t="shared" ref="BP30" si="70">BO30+31</f>
        <v>47894</v>
      </c>
      <c r="BQ30" s="122">
        <f t="shared" ref="BQ30" si="71">BP30+31</f>
        <v>47925</v>
      </c>
      <c r="BR30" s="122">
        <f t="shared" ref="BR30" si="72">BQ30+31</f>
        <v>47956</v>
      </c>
      <c r="BS30" s="122">
        <f t="shared" ref="BS30" si="73">BR30+31</f>
        <v>47987</v>
      </c>
      <c r="BT30" s="122">
        <f t="shared" ref="BT30" si="74">BS30+31</f>
        <v>48018</v>
      </c>
      <c r="BU30" s="122">
        <f t="shared" ref="BU30" si="75">BT30+31</f>
        <v>48049</v>
      </c>
      <c r="BV30" s="122">
        <f t="shared" ref="BV30" si="76">BU30+31</f>
        <v>48080</v>
      </c>
      <c r="BW30" s="122">
        <f t="shared" ref="BW30" si="77">BV30+31</f>
        <v>48111</v>
      </c>
      <c r="BX30" s="122">
        <f t="shared" ref="BX30" si="78">BW30+31</f>
        <v>48142</v>
      </c>
      <c r="BY30" s="122">
        <f t="shared" ref="BY30" si="79">BX30+31</f>
        <v>48173</v>
      </c>
      <c r="BZ30" s="122">
        <f t="shared" ref="BZ30" si="80">BY30+31</f>
        <v>48204</v>
      </c>
    </row>
    <row r="31" spans="1:78" ht="12.75" customHeight="1" x14ac:dyDescent="0.2">
      <c r="C31" s="222" t="s">
        <v>543</v>
      </c>
      <c r="D31" s="178">
        <f t="shared" ref="D31:BN31" si="81">D27</f>
        <v>1123747.46</v>
      </c>
      <c r="E31" s="178">
        <f t="shared" si="81"/>
        <v>138087.51</v>
      </c>
      <c r="F31" s="178">
        <f t="shared" si="81"/>
        <v>152538.34957333334</v>
      </c>
      <c r="G31" s="178">
        <f t="shared" si="81"/>
        <v>101057.43</v>
      </c>
      <c r="H31" s="178">
        <f t="shared" si="81"/>
        <v>99077.43</v>
      </c>
      <c r="I31" s="178">
        <f t="shared" si="81"/>
        <v>101651.43</v>
      </c>
      <c r="J31" s="178">
        <f t="shared" si="81"/>
        <v>108365.671</v>
      </c>
      <c r="K31" s="178">
        <f t="shared" si="81"/>
        <v>65441.171000000002</v>
      </c>
      <c r="L31" s="178">
        <f t="shared" si="81"/>
        <v>53583.210829999996</v>
      </c>
      <c r="M31" s="178">
        <f t="shared" si="81"/>
        <v>53583.210829999996</v>
      </c>
      <c r="N31" s="178">
        <f t="shared" si="81"/>
        <v>53583.210829999996</v>
      </c>
      <c r="O31" s="178">
        <f t="shared" si="81"/>
        <v>63883.210829999996</v>
      </c>
      <c r="P31" s="178">
        <f t="shared" si="81"/>
        <v>74483.210829999996</v>
      </c>
      <c r="Q31" s="178">
        <f t="shared" si="81"/>
        <v>54483.210829999996</v>
      </c>
      <c r="R31" s="178">
        <f t="shared" si="81"/>
        <v>54483.210829999996</v>
      </c>
      <c r="S31" s="178">
        <f t="shared" si="81"/>
        <v>95407.910829999993</v>
      </c>
      <c r="T31" s="178">
        <f t="shared" si="81"/>
        <v>65407.910830000001</v>
      </c>
      <c r="U31" s="178">
        <f t="shared" si="81"/>
        <v>76707.910829999993</v>
      </c>
      <c r="V31" s="178">
        <f t="shared" si="81"/>
        <v>103359.0658215</v>
      </c>
      <c r="W31" s="178">
        <f t="shared" si="81"/>
        <v>83359.0658215</v>
      </c>
      <c r="X31" s="178">
        <f t="shared" si="81"/>
        <v>117259.0658215</v>
      </c>
      <c r="Y31" s="178">
        <f t="shared" si="81"/>
        <v>87259.0658215</v>
      </c>
      <c r="Z31" s="178">
        <f t="shared" si="81"/>
        <v>87259.0658215</v>
      </c>
      <c r="AA31" s="178">
        <f t="shared" si="81"/>
        <v>87259.0658215</v>
      </c>
      <c r="AB31" s="178">
        <f t="shared" si="81"/>
        <v>109859.0658215</v>
      </c>
      <c r="AC31" s="178">
        <f t="shared" si="81"/>
        <v>89859.0658215</v>
      </c>
      <c r="AD31" s="178">
        <f t="shared" si="81"/>
        <v>89859.0658215</v>
      </c>
      <c r="AE31" s="178">
        <f t="shared" si="81"/>
        <v>144929.42582149999</v>
      </c>
      <c r="AF31" s="178">
        <f t="shared" si="81"/>
        <v>122829.4258215</v>
      </c>
      <c r="AG31" s="178">
        <f t="shared" si="81"/>
        <v>142257.5456515</v>
      </c>
      <c r="AH31" s="178">
        <f t="shared" si="81"/>
        <v>133561.06394257501</v>
      </c>
      <c r="AI31" s="178">
        <f t="shared" si="81"/>
        <v>133561.06394257501</v>
      </c>
      <c r="AJ31" s="178">
        <f t="shared" si="81"/>
        <v>156261.06394257501</v>
      </c>
      <c r="AK31" s="178">
        <f t="shared" si="81"/>
        <v>167039.18377257499</v>
      </c>
      <c r="AL31" s="178">
        <f t="shared" si="81"/>
        <v>147039.18377257499</v>
      </c>
      <c r="AM31" s="178">
        <f t="shared" si="81"/>
        <v>147039.18377257499</v>
      </c>
      <c r="AN31" s="178">
        <f t="shared" si="81"/>
        <v>147039.18377257499</v>
      </c>
      <c r="AO31" s="178">
        <f t="shared" si="81"/>
        <v>147039.18377257499</v>
      </c>
      <c r="AP31" s="178">
        <f t="shared" si="81"/>
        <v>147039.18377257499</v>
      </c>
      <c r="AQ31" s="178">
        <f t="shared" si="81"/>
        <v>170636.18160257503</v>
      </c>
      <c r="AR31" s="178">
        <f t="shared" si="81"/>
        <v>160636.18160257503</v>
      </c>
      <c r="AS31" s="178">
        <f t="shared" si="81"/>
        <v>172038.68160257503</v>
      </c>
      <c r="AT31" s="178">
        <f t="shared" si="81"/>
        <v>163407.3758082038</v>
      </c>
      <c r="AU31" s="178">
        <f t="shared" si="81"/>
        <v>163407.3758082038</v>
      </c>
      <c r="AV31" s="178">
        <f t="shared" si="81"/>
        <v>163407.3758082038</v>
      </c>
      <c r="AW31" s="178">
        <f t="shared" si="81"/>
        <v>174809.8758082038</v>
      </c>
      <c r="AX31" s="178">
        <f t="shared" si="81"/>
        <v>164809.8758082038</v>
      </c>
      <c r="AY31" s="178">
        <f t="shared" si="81"/>
        <v>164809.8758082038</v>
      </c>
      <c r="AZ31" s="178">
        <f t="shared" si="81"/>
        <v>164809.8758082038</v>
      </c>
      <c r="BA31" s="178">
        <f t="shared" si="81"/>
        <v>164809.8758082038</v>
      </c>
      <c r="BB31" s="178">
        <f t="shared" si="81"/>
        <v>164809.8758082038</v>
      </c>
      <c r="BC31" s="178">
        <f t="shared" si="81"/>
        <v>169297.44770820378</v>
      </c>
      <c r="BD31" s="178">
        <f t="shared" si="81"/>
        <v>169297.44770820378</v>
      </c>
      <c r="BE31" s="178">
        <f t="shared" si="81"/>
        <v>169297.44770820378</v>
      </c>
      <c r="BF31" s="178">
        <f t="shared" si="81"/>
        <v>170734.57662411395</v>
      </c>
      <c r="BG31" s="178">
        <f t="shared" si="81"/>
        <v>170734.57662411395</v>
      </c>
      <c r="BH31" s="178">
        <f t="shared" si="81"/>
        <v>170734.57662411395</v>
      </c>
      <c r="BI31" s="178">
        <f t="shared" si="81"/>
        <v>170734.57662411395</v>
      </c>
      <c r="BJ31" s="178">
        <f t="shared" si="81"/>
        <v>170734.57662411395</v>
      </c>
      <c r="BK31" s="178">
        <f t="shared" si="81"/>
        <v>170734.57662411395</v>
      </c>
      <c r="BL31" s="178">
        <f t="shared" si="81"/>
        <v>170734.57662411395</v>
      </c>
      <c r="BM31" s="178">
        <f t="shared" si="81"/>
        <v>170734.57662411395</v>
      </c>
      <c r="BN31" s="178">
        <f t="shared" si="81"/>
        <v>170734.57662411395</v>
      </c>
      <c r="BO31" s="178">
        <f t="shared" ref="BO31:BZ31" si="82">BO27</f>
        <v>170734.57662411395</v>
      </c>
      <c r="BP31" s="178">
        <f t="shared" si="82"/>
        <v>170734.57662411395</v>
      </c>
      <c r="BQ31" s="178">
        <f t="shared" si="82"/>
        <v>170734.57662411395</v>
      </c>
      <c r="BR31" s="178">
        <f t="shared" si="82"/>
        <v>170734.57662411395</v>
      </c>
      <c r="BS31" s="178">
        <f t="shared" si="82"/>
        <v>170734.57662411395</v>
      </c>
      <c r="BT31" s="178">
        <f t="shared" si="82"/>
        <v>170734.57662411395</v>
      </c>
      <c r="BU31" s="178">
        <f t="shared" si="82"/>
        <v>170734.57662411395</v>
      </c>
      <c r="BV31" s="178">
        <f t="shared" si="82"/>
        <v>170734.57662411395</v>
      </c>
      <c r="BW31" s="178">
        <f t="shared" si="82"/>
        <v>170734.57662411395</v>
      </c>
      <c r="BX31" s="178">
        <f t="shared" si="82"/>
        <v>170734.57662411395</v>
      </c>
      <c r="BY31" s="178">
        <f t="shared" si="82"/>
        <v>170734.57662411395</v>
      </c>
      <c r="BZ31" s="178">
        <f t="shared" si="82"/>
        <v>170734.57662411395</v>
      </c>
    </row>
    <row r="32" spans="1:78" ht="12.75" customHeight="1" x14ac:dyDescent="0.2">
      <c r="C32" s="222" t="s">
        <v>544</v>
      </c>
      <c r="D32" s="175"/>
      <c r="E32" s="175"/>
      <c r="F32" s="178">
        <f>SUM(D31:F31)</f>
        <v>1414373.3195733333</v>
      </c>
      <c r="G32" s="175"/>
      <c r="H32" s="175"/>
      <c r="I32" s="178">
        <f>SUM(G31:I31)</f>
        <v>301786.28999999998</v>
      </c>
      <c r="J32" s="175"/>
      <c r="K32" s="175"/>
      <c r="L32" s="178">
        <f>SUM(J31:L31)</f>
        <v>227390.05283</v>
      </c>
      <c r="M32" s="178"/>
      <c r="N32" s="178"/>
      <c r="O32" s="178">
        <f>SUM(M31:O31)</f>
        <v>171049.63248999999</v>
      </c>
      <c r="P32" s="178"/>
      <c r="Q32" s="178"/>
      <c r="R32" s="178">
        <f>SUM(P31:R31)</f>
        <v>183449.63248999999</v>
      </c>
      <c r="S32" s="178"/>
      <c r="T32" s="178"/>
      <c r="U32" s="178">
        <f>SUM(S31:U31)</f>
        <v>237523.73248999997</v>
      </c>
      <c r="V32" s="178"/>
      <c r="W32" s="178"/>
      <c r="X32" s="178">
        <f>SUM(V31:X31)</f>
        <v>303977.19746449997</v>
      </c>
      <c r="Y32" s="178"/>
      <c r="Z32" s="178"/>
      <c r="AA32" s="178">
        <f>SUM(Y31:AA31)</f>
        <v>261777.1974645</v>
      </c>
      <c r="AB32" s="178"/>
      <c r="AC32" s="178"/>
      <c r="AD32" s="178">
        <f>SUM(AB31:AD31)</f>
        <v>289577.19746449997</v>
      </c>
      <c r="AE32" s="178"/>
      <c r="AF32" s="178"/>
      <c r="AG32" s="178">
        <f>SUM(AE31:AG31)</f>
        <v>410016.39729449997</v>
      </c>
      <c r="AH32" s="178"/>
      <c r="AI32" s="178"/>
      <c r="AJ32" s="178">
        <f>SUM(AH31:AJ31)</f>
        <v>423383.19182772504</v>
      </c>
      <c r="AK32" s="178"/>
      <c r="AL32" s="178"/>
      <c r="AM32" s="178">
        <f>SUM(AK31:AM31)</f>
        <v>461117.55131772498</v>
      </c>
      <c r="AN32" s="178"/>
      <c r="AO32" s="178"/>
      <c r="AP32" s="178">
        <f>SUM(AN31:AP31)</f>
        <v>441117.55131772498</v>
      </c>
      <c r="AQ32" s="178"/>
      <c r="AR32" s="178"/>
      <c r="AS32" s="178">
        <f>SUM(AQ31:AS31)</f>
        <v>503311.04480772512</v>
      </c>
      <c r="AT32" s="178"/>
      <c r="AU32" s="178"/>
      <c r="AV32" s="178">
        <f>SUM(AT31:AV31)</f>
        <v>490222.12742461136</v>
      </c>
      <c r="AW32" s="178"/>
      <c r="AX32" s="178"/>
      <c r="AY32" s="178">
        <f>SUM(AW31:AY31)</f>
        <v>504429.62742461136</v>
      </c>
      <c r="AZ32" s="178"/>
      <c r="BA32" s="178"/>
      <c r="BB32" s="178">
        <f>SUM(AZ31:BB31)</f>
        <v>494429.62742461136</v>
      </c>
      <c r="BC32" s="178"/>
      <c r="BD32" s="178"/>
      <c r="BE32" s="178">
        <f>SUM(BC31:BE31)</f>
        <v>507892.3431246113</v>
      </c>
      <c r="BF32" s="178"/>
      <c r="BG32" s="178"/>
      <c r="BH32" s="178">
        <f>SUM(BF31:BH31)</f>
        <v>512203.72987234185</v>
      </c>
      <c r="BI32" s="178"/>
      <c r="BJ32" s="178"/>
      <c r="BK32" s="178">
        <f>SUM(BI31:BK31)</f>
        <v>512203.72987234185</v>
      </c>
      <c r="BL32" s="178"/>
      <c r="BM32" s="178"/>
      <c r="BN32" s="178">
        <f>SUM(BL31:BN31)</f>
        <v>512203.72987234185</v>
      </c>
      <c r="BO32" s="178">
        <f t="shared" ref="BO32:BZ32" si="83">SUM(BM31:BO31)</f>
        <v>512203.72987234185</v>
      </c>
      <c r="BP32" s="178">
        <f t="shared" si="83"/>
        <v>512203.72987234185</v>
      </c>
      <c r="BQ32" s="178">
        <f t="shared" si="83"/>
        <v>512203.72987234185</v>
      </c>
      <c r="BR32" s="178">
        <f t="shared" si="83"/>
        <v>512203.72987234185</v>
      </c>
      <c r="BS32" s="178">
        <f t="shared" si="83"/>
        <v>512203.72987234185</v>
      </c>
      <c r="BT32" s="178">
        <f t="shared" si="83"/>
        <v>512203.72987234185</v>
      </c>
      <c r="BU32" s="178">
        <f t="shared" si="83"/>
        <v>512203.72987234185</v>
      </c>
      <c r="BV32" s="178">
        <f t="shared" si="83"/>
        <v>512203.72987234185</v>
      </c>
      <c r="BW32" s="178">
        <f t="shared" si="83"/>
        <v>512203.72987234185</v>
      </c>
      <c r="BX32" s="178">
        <f t="shared" si="83"/>
        <v>512203.72987234185</v>
      </c>
      <c r="BY32" s="178">
        <f t="shared" si="83"/>
        <v>512203.72987234185</v>
      </c>
      <c r="BZ32" s="178">
        <f t="shared" si="83"/>
        <v>512203.72987234185</v>
      </c>
    </row>
    <row r="33" spans="1:78" ht="12.75" customHeight="1" x14ac:dyDescent="0.15"/>
    <row r="34" spans="1:78" ht="12.75" customHeight="1" x14ac:dyDescent="0.15"/>
    <row r="35" spans="1:78" ht="12.75" customHeight="1" x14ac:dyDescent="0.15"/>
    <row r="36" spans="1:78" ht="12.75" customHeight="1" x14ac:dyDescent="0.15"/>
    <row r="37" spans="1:78" ht="12.75" customHeight="1" x14ac:dyDescent="0.2">
      <c r="A37" s="71" t="s">
        <v>520</v>
      </c>
    </row>
    <row r="38" spans="1:78" ht="12.75" customHeight="1" x14ac:dyDescent="0.15"/>
    <row r="39" spans="1:78" ht="12.75" customHeight="1" x14ac:dyDescent="0.15"/>
    <row r="40" spans="1:78" ht="12.75" customHeight="1" x14ac:dyDescent="0.2">
      <c r="A40" s="42" t="s">
        <v>44</v>
      </c>
      <c r="C40" s="71" t="s">
        <v>486</v>
      </c>
      <c r="D40" s="122">
        <v>45931</v>
      </c>
      <c r="E40" s="122">
        <f t="shared" ref="E40:BC40" si="84">D40+31</f>
        <v>45962</v>
      </c>
      <c r="F40" s="122">
        <f t="shared" si="84"/>
        <v>45993</v>
      </c>
      <c r="G40" s="122">
        <f t="shared" si="84"/>
        <v>46024</v>
      </c>
      <c r="H40" s="122">
        <f t="shared" si="84"/>
        <v>46055</v>
      </c>
      <c r="I40" s="122">
        <f t="shared" si="84"/>
        <v>46086</v>
      </c>
      <c r="J40" s="122">
        <f t="shared" si="84"/>
        <v>46117</v>
      </c>
      <c r="K40" s="122">
        <f t="shared" si="84"/>
        <v>46148</v>
      </c>
      <c r="L40" s="122">
        <f t="shared" si="84"/>
        <v>46179</v>
      </c>
      <c r="M40" s="122">
        <f t="shared" si="84"/>
        <v>46210</v>
      </c>
      <c r="N40" s="122">
        <f t="shared" si="84"/>
        <v>46241</v>
      </c>
      <c r="O40" s="122">
        <f t="shared" si="84"/>
        <v>46272</v>
      </c>
      <c r="P40" s="122">
        <f t="shared" si="84"/>
        <v>46303</v>
      </c>
      <c r="Q40" s="122">
        <f t="shared" si="84"/>
        <v>46334</v>
      </c>
      <c r="R40" s="122">
        <f t="shared" si="84"/>
        <v>46365</v>
      </c>
      <c r="S40" s="122">
        <f t="shared" si="84"/>
        <v>46396</v>
      </c>
      <c r="T40" s="122">
        <f t="shared" si="84"/>
        <v>46427</v>
      </c>
      <c r="U40" s="122">
        <f t="shared" si="84"/>
        <v>46458</v>
      </c>
      <c r="V40" s="122">
        <f t="shared" si="84"/>
        <v>46489</v>
      </c>
      <c r="W40" s="122">
        <f t="shared" si="84"/>
        <v>46520</v>
      </c>
      <c r="X40" s="122">
        <f t="shared" si="84"/>
        <v>46551</v>
      </c>
      <c r="Y40" s="122">
        <f t="shared" si="84"/>
        <v>46582</v>
      </c>
      <c r="Z40" s="122">
        <f t="shared" si="84"/>
        <v>46613</v>
      </c>
      <c r="AA40" s="122">
        <f t="shared" si="84"/>
        <v>46644</v>
      </c>
      <c r="AB40" s="122">
        <f t="shared" si="84"/>
        <v>46675</v>
      </c>
      <c r="AC40" s="122">
        <f t="shared" si="84"/>
        <v>46706</v>
      </c>
      <c r="AD40" s="122">
        <f t="shared" si="84"/>
        <v>46737</v>
      </c>
      <c r="AE40" s="122">
        <f t="shared" si="84"/>
        <v>46768</v>
      </c>
      <c r="AF40" s="122">
        <f t="shared" si="84"/>
        <v>46799</v>
      </c>
      <c r="AG40" s="122">
        <f t="shared" si="84"/>
        <v>46830</v>
      </c>
      <c r="AH40" s="122">
        <f t="shared" si="84"/>
        <v>46861</v>
      </c>
      <c r="AI40" s="122">
        <f t="shared" si="84"/>
        <v>46892</v>
      </c>
      <c r="AJ40" s="122">
        <f t="shared" si="84"/>
        <v>46923</v>
      </c>
      <c r="AK40" s="122">
        <f t="shared" si="84"/>
        <v>46954</v>
      </c>
      <c r="AL40" s="122">
        <f t="shared" si="84"/>
        <v>46985</v>
      </c>
      <c r="AM40" s="122">
        <f t="shared" si="84"/>
        <v>47016</v>
      </c>
      <c r="AN40" s="122">
        <f t="shared" si="84"/>
        <v>47047</v>
      </c>
      <c r="AO40" s="122">
        <f t="shared" si="84"/>
        <v>47078</v>
      </c>
      <c r="AP40" s="122">
        <f t="shared" si="84"/>
        <v>47109</v>
      </c>
      <c r="AQ40" s="122">
        <f t="shared" si="84"/>
        <v>47140</v>
      </c>
      <c r="AR40" s="122">
        <f t="shared" si="84"/>
        <v>47171</v>
      </c>
      <c r="AS40" s="122">
        <f t="shared" si="84"/>
        <v>47202</v>
      </c>
      <c r="AT40" s="122">
        <f t="shared" si="84"/>
        <v>47233</v>
      </c>
      <c r="AU40" s="122">
        <f t="shared" si="84"/>
        <v>47264</v>
      </c>
      <c r="AV40" s="122">
        <f t="shared" si="84"/>
        <v>47295</v>
      </c>
      <c r="AW40" s="122">
        <f t="shared" si="84"/>
        <v>47326</v>
      </c>
      <c r="AX40" s="122">
        <f t="shared" si="84"/>
        <v>47357</v>
      </c>
      <c r="AY40" s="122">
        <f t="shared" si="84"/>
        <v>47388</v>
      </c>
      <c r="AZ40" s="122">
        <f t="shared" si="84"/>
        <v>47419</v>
      </c>
      <c r="BA40" s="122">
        <f t="shared" si="84"/>
        <v>47450</v>
      </c>
      <c r="BB40" s="122">
        <f t="shared" si="84"/>
        <v>47481</v>
      </c>
      <c r="BC40" s="122">
        <f t="shared" si="84"/>
        <v>47512</v>
      </c>
      <c r="BD40" s="122">
        <f>BC40+10</f>
        <v>47522</v>
      </c>
      <c r="BE40" s="122">
        <f t="shared" ref="BE40:BN40" si="85">BD40+31</f>
        <v>47553</v>
      </c>
      <c r="BF40" s="122">
        <f t="shared" si="85"/>
        <v>47584</v>
      </c>
      <c r="BG40" s="122">
        <f t="shared" si="85"/>
        <v>47615</v>
      </c>
      <c r="BH40" s="122">
        <f t="shared" si="85"/>
        <v>47646</v>
      </c>
      <c r="BI40" s="122">
        <f t="shared" si="85"/>
        <v>47677</v>
      </c>
      <c r="BJ40" s="122">
        <f t="shared" si="85"/>
        <v>47708</v>
      </c>
      <c r="BK40" s="122">
        <f t="shared" si="85"/>
        <v>47739</v>
      </c>
      <c r="BL40" s="122">
        <f t="shared" si="85"/>
        <v>47770</v>
      </c>
      <c r="BM40" s="122">
        <f t="shared" si="85"/>
        <v>47801</v>
      </c>
      <c r="BN40" s="122">
        <f t="shared" si="85"/>
        <v>47832</v>
      </c>
      <c r="BO40" s="122">
        <f t="shared" ref="BO40" si="86">BN40+31</f>
        <v>47863</v>
      </c>
      <c r="BP40" s="122">
        <f t="shared" ref="BP40" si="87">BO40+31</f>
        <v>47894</v>
      </c>
      <c r="BQ40" s="122">
        <f t="shared" ref="BQ40" si="88">BP40+31</f>
        <v>47925</v>
      </c>
      <c r="BR40" s="122">
        <f t="shared" ref="BR40" si="89">BQ40+31</f>
        <v>47956</v>
      </c>
      <c r="BS40" s="122">
        <f t="shared" ref="BS40" si="90">BR40+31</f>
        <v>47987</v>
      </c>
      <c r="BT40" s="122">
        <f t="shared" ref="BT40" si="91">BS40+31</f>
        <v>48018</v>
      </c>
      <c r="BU40" s="122">
        <f t="shared" ref="BU40" si="92">BT40+31</f>
        <v>48049</v>
      </c>
      <c r="BV40" s="122">
        <f t="shared" ref="BV40" si="93">BU40+31</f>
        <v>48080</v>
      </c>
      <c r="BW40" s="122">
        <f t="shared" ref="BW40" si="94">BV40+31</f>
        <v>48111</v>
      </c>
      <c r="BX40" s="122">
        <f t="shared" ref="BX40" si="95">BW40+31</f>
        <v>48142</v>
      </c>
      <c r="BY40" s="122">
        <f t="shared" ref="BY40" si="96">BX40+31</f>
        <v>48173</v>
      </c>
      <c r="BZ40" s="122">
        <f t="shared" ref="BZ40" si="97">BY40+31</f>
        <v>48204</v>
      </c>
    </row>
    <row r="41" spans="1:78" ht="12.75" customHeight="1" x14ac:dyDescent="0.2">
      <c r="B41" s="63"/>
      <c r="C41" s="63" t="s">
        <v>521</v>
      </c>
      <c r="D41" s="64"/>
      <c r="E41" s="64"/>
      <c r="F41" s="64"/>
      <c r="G41" s="64"/>
      <c r="H41" s="64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  <c r="AA41" s="64"/>
      <c r="AB41" s="64"/>
      <c r="AC41" s="64"/>
      <c r="AD41" s="64"/>
      <c r="AE41" s="64"/>
      <c r="AF41" s="64"/>
      <c r="AG41" s="64"/>
      <c r="AH41" s="64"/>
      <c r="AI41" s="64"/>
      <c r="AJ41" s="64"/>
      <c r="AK41" s="64"/>
      <c r="AL41" s="64"/>
      <c r="AM41" s="64"/>
      <c r="AN41" s="64"/>
      <c r="AO41" s="64"/>
      <c r="AP41" s="64"/>
      <c r="AQ41" s="64"/>
      <c r="AR41" s="64"/>
      <c r="AS41" s="64"/>
      <c r="AT41" s="64"/>
      <c r="AU41" s="64"/>
      <c r="AV41" s="64"/>
      <c r="AW41" s="64"/>
      <c r="AX41" s="64"/>
      <c r="AY41" s="64"/>
      <c r="AZ41" s="64"/>
      <c r="BA41" s="64"/>
      <c r="BB41" s="64"/>
      <c r="BC41" s="64"/>
      <c r="BD41" s="64"/>
      <c r="BE41" s="64"/>
      <c r="BF41" s="64"/>
      <c r="BG41" s="64"/>
      <c r="BH41" s="64"/>
      <c r="BI41" s="64"/>
      <c r="BJ41" s="64"/>
      <c r="BK41" s="64"/>
      <c r="BL41" s="64"/>
      <c r="BM41" s="64"/>
      <c r="BN41" s="64"/>
      <c r="BO41" s="64"/>
      <c r="BP41" s="64"/>
      <c r="BQ41" s="64"/>
      <c r="BR41" s="64"/>
      <c r="BS41" s="64"/>
      <c r="BT41" s="64"/>
      <c r="BU41" s="64"/>
      <c r="BV41" s="64"/>
      <c r="BW41" s="64"/>
      <c r="BX41" s="64"/>
      <c r="BY41" s="64"/>
      <c r="BZ41" s="64"/>
    </row>
    <row r="42" spans="1:78" ht="12.75" customHeight="1" x14ac:dyDescent="0.2">
      <c r="B42" s="63"/>
      <c r="C42" s="63" t="s">
        <v>522</v>
      </c>
      <c r="D42" s="64"/>
      <c r="E42" s="64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  <c r="AA42" s="64"/>
      <c r="AB42" s="64"/>
      <c r="AC42" s="64"/>
      <c r="AD42" s="64"/>
      <c r="AE42" s="64"/>
      <c r="AF42" s="64"/>
      <c r="AG42" s="64"/>
      <c r="AH42" s="64"/>
      <c r="AI42" s="64"/>
      <c r="AJ42" s="64"/>
      <c r="AK42" s="64"/>
      <c r="AL42" s="64"/>
      <c r="AM42" s="64"/>
      <c r="AN42" s="64"/>
      <c r="AO42" s="64"/>
      <c r="AP42" s="64"/>
      <c r="AQ42" s="64"/>
      <c r="AR42" s="64"/>
      <c r="AS42" s="64"/>
      <c r="AT42" s="64"/>
      <c r="AU42" s="64"/>
      <c r="AV42" s="64"/>
      <c r="AW42" s="64"/>
      <c r="AX42" s="64"/>
      <c r="AY42" s="64"/>
      <c r="AZ42" s="64"/>
      <c r="BA42" s="64"/>
      <c r="BB42" s="64"/>
      <c r="BC42" s="64"/>
      <c r="BD42" s="64"/>
      <c r="BE42" s="64"/>
      <c r="BF42" s="64"/>
      <c r="BG42" s="64"/>
      <c r="BH42" s="64"/>
      <c r="BI42" s="64"/>
      <c r="BJ42" s="64"/>
      <c r="BK42" s="64"/>
      <c r="BL42" s="64"/>
      <c r="BM42" s="64"/>
      <c r="BN42" s="64"/>
      <c r="BO42" s="64"/>
      <c r="BP42" s="64"/>
      <c r="BQ42" s="64"/>
      <c r="BR42" s="64"/>
      <c r="BS42" s="64"/>
      <c r="BT42" s="64"/>
      <c r="BU42" s="64"/>
      <c r="BV42" s="64"/>
      <c r="BW42" s="64"/>
      <c r="BX42" s="64"/>
      <c r="BY42" s="64"/>
      <c r="BZ42" s="64"/>
    </row>
    <row r="43" spans="1:78" ht="12.75" customHeight="1" x14ac:dyDescent="0.2">
      <c r="B43" s="63"/>
      <c r="C43" s="63" t="s">
        <v>545</v>
      </c>
      <c r="D43" s="64"/>
      <c r="E43" s="64"/>
      <c r="F43" s="64"/>
      <c r="G43" s="64"/>
      <c r="H43" s="64"/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  <c r="AA43" s="64"/>
      <c r="AB43" s="64"/>
      <c r="AC43" s="64"/>
      <c r="AD43" s="64"/>
      <c r="AE43" s="64"/>
      <c r="AF43" s="64"/>
      <c r="AG43" s="64"/>
      <c r="AH43" s="64"/>
      <c r="AI43" s="64"/>
      <c r="AJ43" s="64"/>
      <c r="AK43" s="64"/>
      <c r="AL43" s="64"/>
      <c r="AM43" s="64"/>
      <c r="AN43" s="64"/>
      <c r="AO43" s="64"/>
      <c r="AP43" s="64"/>
      <c r="AQ43" s="64"/>
      <c r="AR43" s="64"/>
      <c r="AS43" s="64"/>
      <c r="AT43" s="64"/>
      <c r="AU43" s="64"/>
      <c r="AV43" s="64"/>
      <c r="AW43" s="64"/>
      <c r="AX43" s="64"/>
      <c r="AY43" s="64"/>
      <c r="AZ43" s="64"/>
      <c r="BA43" s="64"/>
      <c r="BB43" s="64"/>
      <c r="BC43" s="64"/>
      <c r="BD43" s="64"/>
      <c r="BE43" s="64"/>
      <c r="BF43" s="64"/>
      <c r="BG43" s="64"/>
      <c r="BH43" s="64"/>
      <c r="BI43" s="64"/>
      <c r="BJ43" s="64"/>
      <c r="BK43" s="64"/>
      <c r="BL43" s="64"/>
      <c r="BM43" s="64"/>
      <c r="BN43" s="64"/>
      <c r="BO43" s="64"/>
      <c r="BP43" s="64"/>
      <c r="BQ43" s="64"/>
      <c r="BR43" s="64"/>
      <c r="BS43" s="64"/>
      <c r="BT43" s="64"/>
      <c r="BU43" s="64"/>
      <c r="BV43" s="64"/>
      <c r="BW43" s="64"/>
      <c r="BX43" s="64"/>
      <c r="BY43" s="64"/>
      <c r="BZ43" s="64"/>
    </row>
    <row r="44" spans="1:78" ht="12.75" customHeight="1" x14ac:dyDescent="0.2">
      <c r="B44" s="63"/>
      <c r="C44" s="63" t="s">
        <v>525</v>
      </c>
      <c r="D44" s="64"/>
      <c r="E44" s="64"/>
      <c r="F44" s="64"/>
      <c r="G44" s="64"/>
      <c r="H44" s="64"/>
      <c r="I44" s="64"/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  <c r="AA44" s="64"/>
      <c r="AB44" s="64"/>
      <c r="AC44" s="64"/>
      <c r="AD44" s="64"/>
      <c r="AE44" s="64"/>
      <c r="AF44" s="64"/>
      <c r="AG44" s="64"/>
      <c r="AH44" s="64"/>
      <c r="AI44" s="64"/>
      <c r="AJ44" s="64"/>
      <c r="AK44" s="64"/>
      <c r="AL44" s="64"/>
      <c r="AM44" s="64"/>
      <c r="AN44" s="64"/>
      <c r="AO44" s="64"/>
      <c r="AP44" s="64"/>
      <c r="AQ44" s="64"/>
      <c r="AR44" s="64"/>
      <c r="AS44" s="64"/>
      <c r="AT44" s="64"/>
      <c r="AU44" s="64"/>
      <c r="AV44" s="64"/>
      <c r="AW44" s="64"/>
      <c r="AX44" s="64"/>
      <c r="AY44" s="64"/>
      <c r="AZ44" s="64"/>
      <c r="BA44" s="64"/>
      <c r="BB44" s="64"/>
      <c r="BC44" s="64"/>
      <c r="BD44" s="64"/>
      <c r="BE44" s="64"/>
      <c r="BF44" s="64"/>
      <c r="BG44" s="64"/>
      <c r="BH44" s="64"/>
      <c r="BI44" s="64"/>
      <c r="BJ44" s="64"/>
      <c r="BK44" s="64"/>
      <c r="BL44" s="64"/>
      <c r="BM44" s="64"/>
      <c r="BN44" s="64"/>
      <c r="BO44" s="64"/>
      <c r="BP44" s="64"/>
      <c r="BQ44" s="64"/>
      <c r="BR44" s="64"/>
      <c r="BS44" s="64"/>
      <c r="BT44" s="64"/>
      <c r="BU44" s="64"/>
      <c r="BV44" s="64"/>
      <c r="BW44" s="64"/>
      <c r="BX44" s="64"/>
      <c r="BY44" s="64"/>
      <c r="BZ44" s="64"/>
    </row>
    <row r="45" spans="1:78" ht="12.75" customHeight="1" x14ac:dyDescent="0.2">
      <c r="B45" s="63"/>
      <c r="C45" s="63" t="s">
        <v>526</v>
      </c>
      <c r="D45" s="64"/>
      <c r="E45" s="64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  <c r="AA45" s="64"/>
      <c r="AB45" s="64"/>
      <c r="AC45" s="64"/>
      <c r="AD45" s="64"/>
      <c r="AE45" s="64"/>
      <c r="AF45" s="64"/>
      <c r="AG45" s="64"/>
      <c r="AH45" s="64"/>
      <c r="AI45" s="64"/>
      <c r="AJ45" s="64"/>
      <c r="AK45" s="64"/>
      <c r="AL45" s="64"/>
      <c r="AM45" s="64"/>
      <c r="AN45" s="64"/>
      <c r="AO45" s="64"/>
      <c r="AP45" s="64"/>
      <c r="AQ45" s="64"/>
      <c r="AR45" s="64"/>
      <c r="AS45" s="64"/>
      <c r="AT45" s="64"/>
      <c r="AU45" s="64"/>
      <c r="AV45" s="64"/>
      <c r="AW45" s="64"/>
      <c r="AX45" s="64"/>
      <c r="AY45" s="64"/>
      <c r="AZ45" s="64"/>
      <c r="BA45" s="64"/>
      <c r="BB45" s="64"/>
      <c r="BC45" s="64"/>
      <c r="BD45" s="64"/>
      <c r="BE45" s="64"/>
      <c r="BF45" s="64"/>
      <c r="BG45" s="64"/>
      <c r="BH45" s="64"/>
      <c r="BI45" s="64"/>
      <c r="BJ45" s="64"/>
      <c r="BK45" s="64"/>
      <c r="BL45" s="64"/>
      <c r="BM45" s="64"/>
      <c r="BN45" s="64"/>
      <c r="BO45" s="64"/>
      <c r="BP45" s="64"/>
      <c r="BQ45" s="64"/>
      <c r="BR45" s="64"/>
      <c r="BS45" s="64"/>
      <c r="BT45" s="64"/>
      <c r="BU45" s="64"/>
      <c r="BV45" s="64"/>
      <c r="BW45" s="64"/>
      <c r="BX45" s="64"/>
      <c r="BY45" s="64"/>
      <c r="BZ45" s="64"/>
    </row>
    <row r="46" spans="1:78" ht="12.75" customHeight="1" x14ac:dyDescent="0.2">
      <c r="B46" s="63"/>
      <c r="C46" s="63" t="s">
        <v>527</v>
      </c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  <c r="AA46" s="64"/>
      <c r="AB46" s="64"/>
      <c r="AC46" s="64"/>
      <c r="AD46" s="64"/>
      <c r="AE46" s="64"/>
      <c r="AF46" s="64"/>
      <c r="AG46" s="64"/>
      <c r="AH46" s="64"/>
      <c r="AI46" s="64"/>
      <c r="AJ46" s="64"/>
      <c r="AK46" s="64"/>
      <c r="AL46" s="64"/>
      <c r="AM46" s="64"/>
      <c r="AN46" s="64"/>
      <c r="AO46" s="64"/>
      <c r="AP46" s="64"/>
      <c r="AQ46" s="64"/>
      <c r="AR46" s="64"/>
      <c r="AS46" s="64"/>
      <c r="AT46" s="64"/>
      <c r="AU46" s="64"/>
      <c r="AV46" s="64"/>
      <c r="AW46" s="64"/>
      <c r="AX46" s="64"/>
      <c r="AY46" s="64"/>
      <c r="AZ46" s="64"/>
      <c r="BA46" s="64"/>
      <c r="BB46" s="64"/>
      <c r="BC46" s="64"/>
      <c r="BD46" s="64"/>
      <c r="BE46" s="64"/>
      <c r="BF46" s="64"/>
      <c r="BG46" s="64"/>
      <c r="BH46" s="64"/>
      <c r="BI46" s="64"/>
      <c r="BJ46" s="64"/>
      <c r="BK46" s="64"/>
      <c r="BL46" s="64"/>
      <c r="BM46" s="64"/>
      <c r="BN46" s="64"/>
      <c r="BO46" s="64"/>
      <c r="BP46" s="64"/>
      <c r="BQ46" s="64"/>
      <c r="BR46" s="64"/>
      <c r="BS46" s="64"/>
      <c r="BT46" s="64"/>
      <c r="BU46" s="64"/>
      <c r="BV46" s="64"/>
      <c r="BW46" s="64"/>
      <c r="BX46" s="64"/>
      <c r="BY46" s="64"/>
      <c r="BZ46" s="64"/>
    </row>
    <row r="47" spans="1:78" ht="12.75" customHeight="1" x14ac:dyDescent="0.2">
      <c r="B47" s="63"/>
      <c r="C47" s="63" t="s">
        <v>38</v>
      </c>
      <c r="D47" s="64"/>
      <c r="E47" s="64"/>
      <c r="F47" s="64"/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  <c r="AA47" s="64"/>
      <c r="AB47" s="64"/>
      <c r="AC47" s="64"/>
      <c r="AD47" s="64"/>
      <c r="AE47" s="64"/>
      <c r="AF47" s="64"/>
      <c r="AG47" s="64"/>
      <c r="AH47" s="64"/>
      <c r="AI47" s="64"/>
      <c r="AJ47" s="64"/>
      <c r="AK47" s="64"/>
      <c r="AL47" s="64"/>
      <c r="AM47" s="64"/>
      <c r="AN47" s="64"/>
      <c r="AO47" s="64"/>
      <c r="AP47" s="64"/>
      <c r="AQ47" s="64"/>
      <c r="AR47" s="64"/>
      <c r="AS47" s="64"/>
      <c r="AT47" s="64"/>
      <c r="AU47" s="64"/>
      <c r="AV47" s="64"/>
      <c r="AW47" s="64"/>
      <c r="AX47" s="64"/>
      <c r="AY47" s="64"/>
      <c r="AZ47" s="64"/>
      <c r="BA47" s="64"/>
      <c r="BB47" s="64"/>
      <c r="BC47" s="64"/>
      <c r="BD47" s="64"/>
      <c r="BE47" s="64"/>
      <c r="BF47" s="64"/>
      <c r="BG47" s="64"/>
      <c r="BH47" s="64"/>
      <c r="BI47" s="64"/>
      <c r="BJ47" s="64"/>
      <c r="BK47" s="64"/>
      <c r="BL47" s="64"/>
      <c r="BM47" s="64"/>
      <c r="BN47" s="64"/>
      <c r="BO47" s="64"/>
      <c r="BP47" s="64"/>
      <c r="BQ47" s="64"/>
      <c r="BR47" s="64"/>
      <c r="BS47" s="64"/>
      <c r="BT47" s="64"/>
      <c r="BU47" s="64"/>
      <c r="BV47" s="64"/>
      <c r="BW47" s="64"/>
      <c r="BX47" s="64"/>
      <c r="BY47" s="64"/>
      <c r="BZ47" s="64"/>
    </row>
    <row r="48" spans="1:78" ht="12.75" customHeight="1" x14ac:dyDescent="0.2">
      <c r="A48" s="64"/>
      <c r="B48" s="63"/>
      <c r="C48" s="63" t="s">
        <v>528</v>
      </c>
      <c r="D48" s="64"/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  <c r="AB48" s="64"/>
      <c r="AC48" s="64"/>
      <c r="AD48" s="64"/>
      <c r="AE48" s="64"/>
      <c r="AF48" s="64"/>
      <c r="AG48" s="64"/>
      <c r="AH48" s="64"/>
      <c r="AI48" s="64"/>
      <c r="AJ48" s="64"/>
      <c r="AK48" s="64"/>
      <c r="AL48" s="64"/>
      <c r="AM48" s="64"/>
      <c r="AN48" s="64"/>
      <c r="AO48" s="64"/>
      <c r="AP48" s="64"/>
      <c r="AQ48" s="64"/>
      <c r="AR48" s="64"/>
      <c r="AS48" s="64"/>
      <c r="AT48" s="64"/>
      <c r="AU48" s="64"/>
      <c r="AV48" s="64"/>
      <c r="AW48" s="64"/>
      <c r="AX48" s="64"/>
      <c r="AY48" s="64"/>
      <c r="AZ48" s="64"/>
      <c r="BA48" s="64"/>
      <c r="BB48" s="64"/>
      <c r="BC48" s="64"/>
      <c r="BD48" s="64"/>
      <c r="BE48" s="64"/>
      <c r="BF48" s="64"/>
      <c r="BG48" s="64"/>
      <c r="BH48" s="64"/>
      <c r="BI48" s="64"/>
      <c r="BJ48" s="64"/>
      <c r="BK48" s="64"/>
      <c r="BL48" s="64"/>
      <c r="BM48" s="64"/>
      <c r="BN48" s="64"/>
      <c r="BO48" s="64"/>
      <c r="BP48" s="64"/>
      <c r="BQ48" s="64"/>
      <c r="BR48" s="64"/>
      <c r="BS48" s="64"/>
      <c r="BT48" s="64"/>
      <c r="BU48" s="64"/>
      <c r="BV48" s="64"/>
      <c r="BW48" s="64"/>
      <c r="BX48" s="64"/>
      <c r="BY48" s="64"/>
      <c r="BZ48" s="64"/>
    </row>
    <row r="49" spans="2:78" ht="12.75" customHeight="1" x14ac:dyDescent="0.2">
      <c r="B49" s="63"/>
      <c r="C49" s="63" t="s">
        <v>529</v>
      </c>
      <c r="D49" s="64"/>
      <c r="E49" s="64"/>
      <c r="F49" s="64"/>
      <c r="G49" s="64"/>
      <c r="H49" s="64"/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  <c r="AA49" s="64"/>
      <c r="AB49" s="64"/>
      <c r="AC49" s="64"/>
      <c r="AD49" s="64"/>
      <c r="AE49" s="64"/>
      <c r="AF49" s="64"/>
      <c r="AG49" s="64"/>
      <c r="AH49" s="64"/>
      <c r="AI49" s="64"/>
      <c r="AJ49" s="64"/>
      <c r="AK49" s="64"/>
      <c r="AL49" s="64"/>
      <c r="AM49" s="64"/>
      <c r="AN49" s="64"/>
      <c r="AO49" s="64"/>
      <c r="AP49" s="64"/>
      <c r="AQ49" s="64"/>
      <c r="AR49" s="64"/>
      <c r="AS49" s="64"/>
      <c r="AT49" s="64"/>
      <c r="AU49" s="64"/>
      <c r="AV49" s="64"/>
      <c r="AW49" s="64"/>
      <c r="AX49" s="64"/>
      <c r="AY49" s="64"/>
      <c r="AZ49" s="64"/>
      <c r="BA49" s="64"/>
      <c r="BB49" s="64"/>
      <c r="BC49" s="64"/>
      <c r="BD49" s="64"/>
      <c r="BE49" s="64"/>
      <c r="BF49" s="64"/>
      <c r="BG49" s="64"/>
      <c r="BH49" s="64"/>
      <c r="BI49" s="64"/>
      <c r="BJ49" s="64"/>
      <c r="BK49" s="64"/>
      <c r="BL49" s="64"/>
      <c r="BM49" s="64"/>
      <c r="BN49" s="64"/>
      <c r="BO49" s="64"/>
      <c r="BP49" s="64"/>
      <c r="BQ49" s="64"/>
      <c r="BR49" s="64"/>
      <c r="BS49" s="64"/>
      <c r="BT49" s="64"/>
      <c r="BU49" s="64"/>
      <c r="BV49" s="64"/>
      <c r="BW49" s="64"/>
      <c r="BX49" s="64"/>
      <c r="BY49" s="64"/>
      <c r="BZ49" s="64"/>
    </row>
    <row r="50" spans="2:78" ht="12.75" customHeight="1" x14ac:dyDescent="0.2">
      <c r="B50" s="63"/>
      <c r="C50" s="63" t="s">
        <v>530</v>
      </c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  <c r="AA50" s="64"/>
      <c r="AB50" s="64"/>
      <c r="AC50" s="64"/>
      <c r="AD50" s="64"/>
      <c r="AE50" s="64"/>
      <c r="AF50" s="64"/>
      <c r="AG50" s="64"/>
      <c r="AH50" s="64"/>
      <c r="AI50" s="64"/>
      <c r="AJ50" s="64"/>
      <c r="AK50" s="64"/>
      <c r="AL50" s="64"/>
      <c r="AM50" s="64"/>
      <c r="AN50" s="64"/>
      <c r="AO50" s="64"/>
      <c r="AP50" s="64"/>
      <c r="AQ50" s="64"/>
      <c r="AR50" s="64"/>
      <c r="AS50" s="64"/>
      <c r="AT50" s="64"/>
      <c r="AU50" s="64"/>
      <c r="AV50" s="64"/>
      <c r="AW50" s="64"/>
      <c r="AX50" s="64"/>
      <c r="AY50" s="64"/>
      <c r="AZ50" s="64"/>
      <c r="BA50" s="64"/>
      <c r="BB50" s="64"/>
      <c r="BC50" s="64"/>
      <c r="BD50" s="64"/>
      <c r="BE50" s="64"/>
      <c r="BF50" s="64"/>
      <c r="BG50" s="64"/>
      <c r="BH50" s="64"/>
      <c r="BI50" s="64"/>
      <c r="BJ50" s="64"/>
      <c r="BK50" s="64"/>
      <c r="BL50" s="64"/>
      <c r="BM50" s="64"/>
      <c r="BN50" s="64"/>
      <c r="BO50" s="64"/>
      <c r="BP50" s="64"/>
      <c r="BQ50" s="64"/>
      <c r="BR50" s="64"/>
      <c r="BS50" s="64"/>
      <c r="BT50" s="64"/>
      <c r="BU50" s="64"/>
      <c r="BV50" s="64"/>
      <c r="BW50" s="64"/>
      <c r="BX50" s="64"/>
      <c r="BY50" s="64"/>
      <c r="BZ50" s="64"/>
    </row>
    <row r="51" spans="2:78" ht="12.75" customHeight="1" x14ac:dyDescent="0.2">
      <c r="B51" s="63"/>
      <c r="C51" s="63" t="s">
        <v>531</v>
      </c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  <c r="AA51" s="64"/>
      <c r="AB51" s="64"/>
      <c r="AC51" s="64"/>
      <c r="AD51" s="64"/>
      <c r="AE51" s="64"/>
      <c r="AF51" s="64"/>
      <c r="AG51" s="64"/>
      <c r="AH51" s="64"/>
      <c r="AI51" s="64"/>
      <c r="AJ51" s="64"/>
      <c r="AK51" s="64"/>
      <c r="AL51" s="64"/>
      <c r="AM51" s="64"/>
      <c r="AN51" s="64"/>
      <c r="AO51" s="64"/>
      <c r="AP51" s="64"/>
      <c r="AQ51" s="64"/>
      <c r="AR51" s="64"/>
      <c r="AS51" s="64"/>
      <c r="AT51" s="64"/>
      <c r="AU51" s="64"/>
      <c r="AV51" s="64"/>
      <c r="AW51" s="64"/>
      <c r="AX51" s="64"/>
      <c r="AY51" s="64"/>
      <c r="AZ51" s="64"/>
      <c r="BA51" s="64"/>
      <c r="BB51" s="64"/>
      <c r="BC51" s="64"/>
      <c r="BD51" s="64"/>
      <c r="BE51" s="64"/>
      <c r="BF51" s="64"/>
      <c r="BG51" s="64"/>
      <c r="BH51" s="64"/>
      <c r="BI51" s="64"/>
      <c r="BJ51" s="64"/>
      <c r="BK51" s="64"/>
      <c r="BL51" s="64"/>
      <c r="BM51" s="64"/>
      <c r="BN51" s="64"/>
      <c r="BO51" s="64"/>
      <c r="BP51" s="64"/>
      <c r="BQ51" s="64"/>
      <c r="BR51" s="64"/>
      <c r="BS51" s="64"/>
      <c r="BT51" s="64"/>
      <c r="BU51" s="64"/>
      <c r="BV51" s="64"/>
      <c r="BW51" s="64"/>
      <c r="BX51" s="64"/>
      <c r="BY51" s="64"/>
      <c r="BZ51" s="64"/>
    </row>
    <row r="52" spans="2:78" ht="12.75" customHeight="1" x14ac:dyDescent="0.2">
      <c r="B52" s="63"/>
      <c r="C52" s="63" t="s">
        <v>532</v>
      </c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64"/>
      <c r="AB52" s="64"/>
      <c r="AC52" s="64"/>
      <c r="AD52" s="64"/>
      <c r="AE52" s="64"/>
      <c r="AF52" s="64"/>
      <c r="AG52" s="64"/>
      <c r="AH52" s="64"/>
      <c r="AI52" s="64"/>
      <c r="AJ52" s="64"/>
      <c r="AK52" s="64"/>
      <c r="AL52" s="64"/>
      <c r="AM52" s="64"/>
      <c r="AN52" s="64"/>
      <c r="AO52" s="64"/>
      <c r="AP52" s="64"/>
      <c r="AQ52" s="64"/>
      <c r="AR52" s="64"/>
      <c r="AS52" s="64"/>
      <c r="AT52" s="64"/>
      <c r="AU52" s="64"/>
      <c r="AV52" s="64"/>
      <c r="AW52" s="64"/>
      <c r="AX52" s="64"/>
      <c r="AY52" s="64"/>
      <c r="AZ52" s="64"/>
      <c r="BA52" s="64"/>
      <c r="BB52" s="64"/>
      <c r="BC52" s="64"/>
      <c r="BD52" s="64"/>
      <c r="BE52" s="64"/>
      <c r="BF52" s="64"/>
      <c r="BG52" s="64"/>
      <c r="BH52" s="64"/>
      <c r="BI52" s="64"/>
      <c r="BJ52" s="64"/>
      <c r="BK52" s="64"/>
      <c r="BL52" s="64"/>
      <c r="BM52" s="64"/>
      <c r="BN52" s="64"/>
      <c r="BO52" s="64"/>
      <c r="BP52" s="64"/>
      <c r="BQ52" s="64"/>
      <c r="BR52" s="64"/>
      <c r="BS52" s="64"/>
      <c r="BT52" s="64"/>
      <c r="BU52" s="64"/>
      <c r="BV52" s="64"/>
      <c r="BW52" s="64"/>
      <c r="BX52" s="64"/>
      <c r="BY52" s="64"/>
      <c r="BZ52" s="64"/>
    </row>
    <row r="53" spans="2:78" ht="12.75" customHeight="1" x14ac:dyDescent="0.2">
      <c r="B53" s="63"/>
      <c r="C53" s="63" t="s">
        <v>533</v>
      </c>
      <c r="D53" s="107"/>
      <c r="E53" s="107"/>
      <c r="F53" s="107"/>
      <c r="G53" s="107"/>
      <c r="H53" s="107"/>
      <c r="I53" s="107"/>
      <c r="J53" s="107"/>
      <c r="K53" s="107"/>
      <c r="L53" s="107"/>
      <c r="M53" s="107"/>
      <c r="N53" s="107"/>
      <c r="O53" s="107"/>
      <c r="P53" s="107"/>
      <c r="Q53" s="107"/>
      <c r="R53" s="107"/>
      <c r="S53" s="107"/>
      <c r="T53" s="107"/>
      <c r="U53" s="107"/>
      <c r="V53" s="107"/>
      <c r="W53" s="107"/>
      <c r="X53" s="107"/>
      <c r="Y53" s="107"/>
      <c r="Z53" s="107"/>
      <c r="AA53" s="107"/>
      <c r="AB53" s="107"/>
      <c r="AC53" s="107"/>
      <c r="AD53" s="107"/>
      <c r="AE53" s="107"/>
      <c r="AF53" s="107"/>
      <c r="AG53" s="107"/>
      <c r="AH53" s="107"/>
      <c r="AI53" s="107"/>
      <c r="AJ53" s="107"/>
      <c r="AK53" s="107"/>
      <c r="AL53" s="107"/>
      <c r="AM53" s="107"/>
      <c r="AN53" s="107"/>
      <c r="AO53" s="107"/>
      <c r="AP53" s="107"/>
      <c r="AQ53" s="107"/>
      <c r="AR53" s="107"/>
      <c r="AS53" s="107"/>
      <c r="AT53" s="107"/>
      <c r="AU53" s="107"/>
      <c r="AV53" s="107"/>
      <c r="AW53" s="107"/>
      <c r="AX53" s="107"/>
      <c r="AY53" s="107"/>
      <c r="AZ53" s="107"/>
      <c r="BA53" s="107"/>
      <c r="BB53" s="107"/>
      <c r="BC53" s="107"/>
      <c r="BD53" s="107"/>
      <c r="BE53" s="107"/>
      <c r="BF53" s="107"/>
      <c r="BG53" s="107"/>
      <c r="BH53" s="107"/>
      <c r="BI53" s="107"/>
      <c r="BJ53" s="107"/>
      <c r="BK53" s="107"/>
      <c r="BL53" s="107"/>
      <c r="BM53" s="107"/>
      <c r="BN53" s="107"/>
      <c r="BO53" s="107"/>
      <c r="BP53" s="107"/>
      <c r="BQ53" s="107"/>
      <c r="BR53" s="107"/>
      <c r="BS53" s="107"/>
      <c r="BT53" s="107"/>
      <c r="BU53" s="107"/>
      <c r="BV53" s="107"/>
      <c r="BW53" s="107"/>
      <c r="BX53" s="107"/>
      <c r="BY53" s="107"/>
      <c r="BZ53" s="107"/>
    </row>
    <row r="54" spans="2:78" ht="12.75" customHeight="1" x14ac:dyDescent="0.2">
      <c r="B54" s="63"/>
      <c r="C54" s="63" t="s">
        <v>534</v>
      </c>
      <c r="D54" s="107"/>
      <c r="E54" s="107"/>
      <c r="F54" s="107"/>
      <c r="G54" s="107"/>
      <c r="H54" s="107"/>
      <c r="I54" s="107"/>
      <c r="J54" s="107"/>
      <c r="K54" s="107"/>
      <c r="L54" s="107"/>
      <c r="M54" s="107"/>
      <c r="N54" s="107"/>
      <c r="O54" s="107"/>
      <c r="P54" s="107"/>
      <c r="Q54" s="107"/>
      <c r="R54" s="107"/>
      <c r="S54" s="107"/>
      <c r="T54" s="107"/>
      <c r="U54" s="107"/>
      <c r="V54" s="107"/>
      <c r="W54" s="107"/>
      <c r="X54" s="107"/>
      <c r="Y54" s="107"/>
      <c r="Z54" s="107"/>
      <c r="AA54" s="107"/>
      <c r="AB54" s="107"/>
      <c r="AC54" s="107"/>
      <c r="AD54" s="107"/>
      <c r="AE54" s="107"/>
      <c r="AF54" s="107"/>
      <c r="AG54" s="107"/>
      <c r="AH54" s="107"/>
      <c r="AI54" s="107"/>
      <c r="AJ54" s="107"/>
      <c r="AK54" s="107"/>
      <c r="AL54" s="107"/>
      <c r="AM54" s="107"/>
      <c r="AN54" s="107"/>
      <c r="AO54" s="107"/>
      <c r="AP54" s="107"/>
      <c r="AQ54" s="107"/>
      <c r="AR54" s="107"/>
      <c r="AS54" s="107"/>
      <c r="AT54" s="107"/>
      <c r="AU54" s="107"/>
      <c r="AV54" s="107"/>
      <c r="AW54" s="107"/>
      <c r="AX54" s="107"/>
      <c r="AY54" s="107"/>
      <c r="AZ54" s="107"/>
      <c r="BA54" s="107"/>
      <c r="BB54" s="107"/>
      <c r="BC54" s="107"/>
      <c r="BD54" s="107"/>
      <c r="BE54" s="107"/>
      <c r="BF54" s="107"/>
      <c r="BG54" s="107"/>
      <c r="BH54" s="107"/>
      <c r="BI54" s="107"/>
      <c r="BJ54" s="107"/>
      <c r="BK54" s="107"/>
      <c r="BL54" s="107"/>
      <c r="BM54" s="107"/>
      <c r="BN54" s="107"/>
      <c r="BO54" s="107"/>
      <c r="BP54" s="107"/>
      <c r="BQ54" s="107"/>
      <c r="BR54" s="107"/>
      <c r="BS54" s="107"/>
      <c r="BT54" s="107"/>
      <c r="BU54" s="107"/>
      <c r="BV54" s="107"/>
      <c r="BW54" s="107"/>
      <c r="BX54" s="107"/>
      <c r="BY54" s="107"/>
      <c r="BZ54" s="107"/>
    </row>
    <row r="55" spans="2:78" ht="12.75" customHeight="1" x14ac:dyDescent="0.2">
      <c r="B55" s="107"/>
      <c r="C55" s="107" t="s">
        <v>535</v>
      </c>
      <c r="D55" s="107"/>
      <c r="E55" s="107"/>
      <c r="F55" s="107"/>
      <c r="G55" s="107"/>
      <c r="H55" s="107"/>
      <c r="I55" s="107"/>
      <c r="J55" s="107"/>
      <c r="K55" s="107"/>
      <c r="L55" s="107"/>
      <c r="M55" s="107"/>
      <c r="N55" s="107"/>
      <c r="O55" s="107"/>
      <c r="P55" s="107"/>
      <c r="Q55" s="107"/>
      <c r="R55" s="107"/>
      <c r="S55" s="107"/>
      <c r="T55" s="107"/>
      <c r="U55" s="107"/>
      <c r="V55" s="107"/>
      <c r="W55" s="107"/>
      <c r="X55" s="107"/>
      <c r="Y55" s="107"/>
      <c r="Z55" s="107"/>
      <c r="AA55" s="107"/>
      <c r="AB55" s="107"/>
      <c r="AC55" s="107"/>
      <c r="AD55" s="107"/>
      <c r="AE55" s="107"/>
      <c r="AF55" s="107"/>
      <c r="AG55" s="107"/>
      <c r="AH55" s="107"/>
      <c r="AI55" s="107"/>
      <c r="AJ55" s="107"/>
      <c r="AK55" s="107"/>
      <c r="AL55" s="107"/>
      <c r="AM55" s="107"/>
      <c r="AN55" s="107"/>
      <c r="AO55" s="107"/>
      <c r="AP55" s="107"/>
      <c r="AQ55" s="107"/>
      <c r="AR55" s="107"/>
      <c r="AS55" s="107"/>
      <c r="AT55" s="107"/>
      <c r="AU55" s="107"/>
      <c r="AV55" s="107"/>
      <c r="AW55" s="107"/>
      <c r="AX55" s="107"/>
      <c r="AY55" s="107"/>
      <c r="AZ55" s="107"/>
      <c r="BA55" s="107"/>
      <c r="BB55" s="107"/>
      <c r="BC55" s="107"/>
      <c r="BD55" s="107"/>
      <c r="BE55" s="107"/>
      <c r="BF55" s="107"/>
      <c r="BG55" s="107"/>
      <c r="BH55" s="107"/>
      <c r="BI55" s="107"/>
      <c r="BJ55" s="107"/>
      <c r="BK55" s="107"/>
      <c r="BL55" s="107"/>
      <c r="BM55" s="107"/>
      <c r="BN55" s="107"/>
      <c r="BO55" s="107"/>
      <c r="BP55" s="107"/>
      <c r="BQ55" s="107"/>
      <c r="BR55" s="107"/>
      <c r="BS55" s="107"/>
      <c r="BT55" s="107"/>
      <c r="BU55" s="107"/>
      <c r="BV55" s="107"/>
      <c r="BW55" s="107"/>
      <c r="BX55" s="107"/>
      <c r="BY55" s="107"/>
      <c r="BZ55" s="107"/>
    </row>
    <row r="56" spans="2:78" ht="12.75" customHeight="1" x14ac:dyDescent="0.2">
      <c r="B56" s="107"/>
      <c r="C56" s="107" t="s">
        <v>503</v>
      </c>
      <c r="D56" s="107"/>
      <c r="E56" s="107"/>
      <c r="F56" s="107"/>
      <c r="G56" s="107"/>
      <c r="H56" s="107"/>
    </row>
    <row r="57" spans="2:78" ht="12.75" customHeight="1" x14ac:dyDescent="0.2">
      <c r="B57" s="63"/>
      <c r="C57" s="63" t="s">
        <v>536</v>
      </c>
      <c r="D57" s="107"/>
      <c r="E57" s="107"/>
      <c r="F57" s="107"/>
      <c r="G57" s="107"/>
      <c r="H57" s="107"/>
      <c r="I57" s="107"/>
      <c r="J57" s="107"/>
      <c r="K57" s="107"/>
      <c r="L57" s="107"/>
      <c r="M57" s="107"/>
      <c r="N57" s="107"/>
      <c r="O57" s="107"/>
      <c r="P57" s="107"/>
      <c r="Q57" s="107"/>
      <c r="R57" s="107"/>
      <c r="S57" s="107"/>
      <c r="T57" s="107"/>
      <c r="U57" s="107"/>
      <c r="V57" s="107"/>
      <c r="W57" s="107"/>
      <c r="X57" s="107"/>
      <c r="Y57" s="107"/>
      <c r="Z57" s="107"/>
      <c r="AA57" s="107"/>
      <c r="AB57" s="107"/>
      <c r="AC57" s="107"/>
      <c r="AD57" s="107"/>
      <c r="AE57" s="107"/>
      <c r="AF57" s="107"/>
      <c r="AG57" s="107"/>
      <c r="AH57" s="107"/>
      <c r="AI57" s="107"/>
      <c r="AJ57" s="107"/>
      <c r="AK57" s="107"/>
      <c r="AL57" s="107"/>
      <c r="AM57" s="107"/>
      <c r="AN57" s="107"/>
      <c r="AO57" s="107"/>
      <c r="AP57" s="107"/>
      <c r="AQ57" s="107"/>
      <c r="AR57" s="107"/>
      <c r="AS57" s="107"/>
      <c r="AT57" s="107"/>
      <c r="AU57" s="107"/>
      <c r="AV57" s="107"/>
      <c r="AW57" s="107"/>
      <c r="AX57" s="107"/>
      <c r="AY57" s="107"/>
      <c r="AZ57" s="107"/>
      <c r="BA57" s="107"/>
      <c r="BB57" s="107"/>
      <c r="BC57" s="107"/>
      <c r="BD57" s="107"/>
      <c r="BE57" s="107"/>
      <c r="BF57" s="107"/>
      <c r="BG57" s="107"/>
      <c r="BH57" s="107"/>
      <c r="BI57" s="107"/>
      <c r="BJ57" s="107"/>
      <c r="BK57" s="107"/>
      <c r="BL57" s="107"/>
      <c r="BM57" s="107"/>
      <c r="BN57" s="107"/>
      <c r="BO57" s="107"/>
      <c r="BP57" s="107"/>
      <c r="BQ57" s="107"/>
      <c r="BR57" s="107"/>
      <c r="BS57" s="107"/>
      <c r="BT57" s="107"/>
      <c r="BU57" s="107"/>
      <c r="BV57" s="107"/>
      <c r="BW57" s="107"/>
      <c r="BX57" s="107"/>
      <c r="BY57" s="107"/>
      <c r="BZ57" s="107"/>
    </row>
    <row r="58" spans="2:78" ht="12.75" customHeight="1" x14ac:dyDescent="0.2">
      <c r="B58" s="63"/>
      <c r="C58" s="63" t="s">
        <v>538</v>
      </c>
      <c r="D58" s="107"/>
      <c r="E58" s="107"/>
      <c r="F58" s="107"/>
      <c r="G58" s="107"/>
      <c r="H58" s="107"/>
      <c r="I58" s="107"/>
      <c r="J58" s="107"/>
      <c r="K58" s="107"/>
      <c r="L58" s="107"/>
      <c r="M58" s="107"/>
      <c r="N58" s="107"/>
      <c r="O58" s="107"/>
      <c r="P58" s="107"/>
      <c r="Q58" s="107"/>
      <c r="R58" s="107"/>
      <c r="S58" s="107"/>
      <c r="T58" s="107"/>
      <c r="U58" s="107"/>
      <c r="V58" s="107"/>
      <c r="W58" s="107"/>
      <c r="X58" s="107"/>
      <c r="Y58" s="107"/>
      <c r="Z58" s="107"/>
      <c r="AA58" s="107"/>
      <c r="AB58" s="107"/>
      <c r="AC58" s="107"/>
      <c r="AD58" s="107"/>
      <c r="AE58" s="107"/>
      <c r="AF58" s="107"/>
      <c r="AG58" s="107"/>
      <c r="AH58" s="107"/>
      <c r="AI58" s="107"/>
      <c r="AJ58" s="107"/>
      <c r="AK58" s="107"/>
      <c r="AL58" s="107"/>
      <c r="AM58" s="107"/>
      <c r="AN58" s="107"/>
      <c r="AO58" s="107"/>
      <c r="AP58" s="107"/>
      <c r="AQ58" s="107"/>
      <c r="AR58" s="107"/>
      <c r="AS58" s="107"/>
      <c r="AT58" s="107"/>
      <c r="AU58" s="107"/>
      <c r="AV58" s="107"/>
      <c r="AW58" s="107"/>
      <c r="AX58" s="107"/>
      <c r="AY58" s="107"/>
      <c r="AZ58" s="107"/>
      <c r="BA58" s="107"/>
      <c r="BB58" s="107"/>
      <c r="BC58" s="107"/>
      <c r="BD58" s="107"/>
      <c r="BE58" s="107"/>
      <c r="BF58" s="107"/>
      <c r="BG58" s="107"/>
      <c r="BH58" s="107"/>
      <c r="BI58" s="107"/>
      <c r="BJ58" s="107"/>
      <c r="BK58" s="107"/>
      <c r="BL58" s="107"/>
      <c r="BM58" s="107"/>
      <c r="BN58" s="107"/>
      <c r="BO58" s="107"/>
      <c r="BP58" s="107"/>
      <c r="BQ58" s="107"/>
      <c r="BR58" s="107"/>
      <c r="BS58" s="107"/>
      <c r="BT58" s="107"/>
      <c r="BU58" s="107"/>
      <c r="BV58" s="107"/>
      <c r="BW58" s="107"/>
      <c r="BX58" s="107"/>
      <c r="BY58" s="107"/>
      <c r="BZ58" s="107"/>
    </row>
    <row r="59" spans="2:78" ht="12.75" customHeight="1" x14ac:dyDescent="0.2">
      <c r="B59" s="63"/>
      <c r="C59" s="63" t="s">
        <v>539</v>
      </c>
      <c r="D59" s="107"/>
      <c r="E59" s="107"/>
      <c r="F59" s="107"/>
      <c r="G59" s="107"/>
      <c r="H59" s="107"/>
      <c r="I59" s="107"/>
      <c r="J59" s="107"/>
      <c r="K59" s="107"/>
      <c r="L59" s="107"/>
      <c r="M59" s="107"/>
      <c r="N59" s="107"/>
      <c r="O59" s="107"/>
      <c r="P59" s="107"/>
      <c r="Q59" s="107"/>
      <c r="R59" s="107"/>
      <c r="S59" s="107"/>
      <c r="T59" s="107"/>
      <c r="U59" s="107"/>
      <c r="V59" s="107"/>
      <c r="W59" s="107"/>
      <c r="X59" s="107"/>
      <c r="Y59" s="107"/>
      <c r="Z59" s="107"/>
      <c r="AA59" s="107"/>
      <c r="AB59" s="107"/>
      <c r="AC59" s="107"/>
      <c r="AD59" s="107"/>
      <c r="AE59" s="107"/>
      <c r="AF59" s="107"/>
      <c r="AG59" s="107"/>
      <c r="AH59" s="107"/>
      <c r="AI59" s="107"/>
      <c r="AJ59" s="107"/>
      <c r="AK59" s="107"/>
      <c r="AL59" s="107"/>
      <c r="AM59" s="107"/>
      <c r="AN59" s="107"/>
      <c r="AO59" s="107"/>
      <c r="AP59" s="107"/>
      <c r="AQ59" s="107"/>
      <c r="AR59" s="107"/>
      <c r="AS59" s="107"/>
      <c r="AT59" s="107"/>
      <c r="AU59" s="107"/>
      <c r="AV59" s="107"/>
      <c r="AW59" s="107"/>
      <c r="AX59" s="107"/>
      <c r="AY59" s="107"/>
      <c r="AZ59" s="107"/>
      <c r="BA59" s="107"/>
      <c r="BB59" s="107"/>
      <c r="BC59" s="107"/>
      <c r="BD59" s="107"/>
      <c r="BE59" s="107"/>
      <c r="BF59" s="107"/>
      <c r="BG59" s="107"/>
      <c r="BH59" s="107"/>
      <c r="BI59" s="107"/>
      <c r="BJ59" s="107"/>
      <c r="BK59" s="107"/>
      <c r="BL59" s="107"/>
      <c r="BM59" s="107"/>
      <c r="BN59" s="107"/>
      <c r="BO59" s="107"/>
      <c r="BP59" s="107"/>
      <c r="BQ59" s="107"/>
      <c r="BR59" s="107"/>
      <c r="BS59" s="107"/>
      <c r="BT59" s="107"/>
      <c r="BU59" s="107"/>
      <c r="BV59" s="107"/>
      <c r="BW59" s="107"/>
      <c r="BX59" s="107"/>
      <c r="BY59" s="107"/>
      <c r="BZ59" s="107"/>
    </row>
    <row r="60" spans="2:78" ht="12.75" customHeight="1" x14ac:dyDescent="0.2">
      <c r="B60" s="63"/>
      <c r="C60" s="63" t="s">
        <v>540</v>
      </c>
      <c r="D60" s="107"/>
      <c r="E60" s="107"/>
      <c r="F60" s="107"/>
      <c r="G60" s="107"/>
      <c r="H60" s="107"/>
      <c r="I60" s="107"/>
      <c r="J60" s="107"/>
      <c r="K60" s="107"/>
      <c r="L60" s="107"/>
      <c r="M60" s="107"/>
      <c r="N60" s="107"/>
      <c r="O60" s="107"/>
      <c r="P60" s="107"/>
      <c r="Q60" s="107"/>
      <c r="R60" s="107"/>
      <c r="S60" s="107"/>
      <c r="T60" s="107"/>
      <c r="U60" s="107"/>
      <c r="V60" s="107"/>
      <c r="W60" s="107"/>
      <c r="X60" s="107"/>
      <c r="Y60" s="107"/>
      <c r="Z60" s="107"/>
      <c r="AA60" s="107"/>
      <c r="AB60" s="107"/>
      <c r="AC60" s="107"/>
      <c r="AD60" s="107"/>
      <c r="AE60" s="107"/>
      <c r="AF60" s="107"/>
      <c r="AG60" s="107"/>
      <c r="AH60" s="107"/>
      <c r="AI60" s="107"/>
      <c r="AJ60" s="107"/>
      <c r="AK60" s="107"/>
      <c r="AL60" s="107"/>
      <c r="AM60" s="107"/>
      <c r="AN60" s="107"/>
      <c r="AO60" s="107"/>
      <c r="AP60" s="107"/>
      <c r="AQ60" s="107"/>
      <c r="AR60" s="107"/>
      <c r="AS60" s="107"/>
      <c r="AT60" s="107"/>
      <c r="AU60" s="107"/>
      <c r="AV60" s="107"/>
      <c r="AW60" s="107"/>
      <c r="AX60" s="107"/>
      <c r="AY60" s="107"/>
      <c r="AZ60" s="107"/>
      <c r="BA60" s="107"/>
      <c r="BB60" s="107"/>
      <c r="BC60" s="107"/>
      <c r="BD60" s="107"/>
      <c r="BE60" s="107"/>
      <c r="BF60" s="107"/>
      <c r="BG60" s="107"/>
      <c r="BH60" s="107"/>
      <c r="BI60" s="107"/>
      <c r="BJ60" s="107"/>
      <c r="BK60" s="107"/>
      <c r="BL60" s="107"/>
      <c r="BM60" s="107"/>
      <c r="BN60" s="107"/>
      <c r="BO60" s="107"/>
      <c r="BP60" s="107"/>
      <c r="BQ60" s="107"/>
      <c r="BR60" s="107"/>
      <c r="BS60" s="107"/>
      <c r="BT60" s="107"/>
      <c r="BU60" s="107"/>
      <c r="BV60" s="107"/>
      <c r="BW60" s="107"/>
      <c r="BX60" s="107"/>
      <c r="BY60" s="107"/>
      <c r="BZ60" s="107"/>
    </row>
    <row r="61" spans="2:78" ht="12.75" customHeight="1" x14ac:dyDescent="0.2">
      <c r="B61" s="63"/>
      <c r="C61" s="63" t="s">
        <v>541</v>
      </c>
      <c r="D61" s="107"/>
      <c r="E61" s="107"/>
      <c r="F61" s="107"/>
      <c r="G61" s="107"/>
      <c r="H61" s="107"/>
      <c r="I61" s="107"/>
      <c r="J61" s="107"/>
      <c r="K61" s="107"/>
      <c r="L61" s="107"/>
      <c r="M61" s="107"/>
      <c r="N61" s="107"/>
      <c r="O61" s="107"/>
      <c r="P61" s="107"/>
      <c r="Q61" s="107"/>
      <c r="R61" s="107"/>
      <c r="S61" s="107"/>
      <c r="T61" s="107"/>
      <c r="U61" s="107"/>
      <c r="V61" s="107"/>
      <c r="W61" s="107"/>
      <c r="X61" s="107"/>
      <c r="Y61" s="107"/>
      <c r="Z61" s="107"/>
      <c r="AA61" s="107"/>
      <c r="AB61" s="107"/>
      <c r="AC61" s="107"/>
      <c r="AD61" s="107"/>
      <c r="AE61" s="107"/>
      <c r="AF61" s="107"/>
      <c r="AG61" s="107"/>
      <c r="AH61" s="107"/>
      <c r="AI61" s="107"/>
      <c r="AJ61" s="107"/>
      <c r="AK61" s="107"/>
      <c r="AL61" s="107"/>
      <c r="AM61" s="107"/>
      <c r="AN61" s="107"/>
      <c r="AO61" s="107"/>
      <c r="AP61" s="107"/>
      <c r="AQ61" s="107"/>
      <c r="AR61" s="107"/>
      <c r="AS61" s="107"/>
      <c r="AT61" s="107"/>
      <c r="AU61" s="107"/>
      <c r="AV61" s="107"/>
      <c r="AW61" s="107"/>
      <c r="AX61" s="107"/>
      <c r="AY61" s="107"/>
      <c r="AZ61" s="107"/>
      <c r="BA61" s="107"/>
      <c r="BB61" s="107"/>
      <c r="BC61" s="107"/>
      <c r="BD61" s="107"/>
      <c r="BE61" s="107"/>
      <c r="BF61" s="107"/>
      <c r="BG61" s="107"/>
      <c r="BH61" s="107"/>
      <c r="BI61" s="107"/>
      <c r="BJ61" s="107"/>
      <c r="BK61" s="107"/>
      <c r="BL61" s="107"/>
      <c r="BM61" s="107"/>
      <c r="BN61" s="107"/>
      <c r="BO61" s="107"/>
      <c r="BP61" s="107"/>
      <c r="BQ61" s="107"/>
      <c r="BR61" s="107"/>
      <c r="BS61" s="107"/>
      <c r="BT61" s="107"/>
      <c r="BU61" s="107"/>
      <c r="BV61" s="107"/>
      <c r="BW61" s="107"/>
      <c r="BX61" s="107"/>
      <c r="BY61" s="107"/>
      <c r="BZ61" s="107"/>
    </row>
    <row r="62" spans="2:78" ht="12.75" customHeight="1" x14ac:dyDescent="0.2">
      <c r="B62" s="63"/>
      <c r="C62" s="63" t="s">
        <v>542</v>
      </c>
      <c r="D62" s="107"/>
      <c r="E62" s="107"/>
      <c r="F62" s="107"/>
      <c r="G62" s="107"/>
      <c r="H62" s="107"/>
      <c r="I62" s="107"/>
      <c r="J62" s="107"/>
      <c r="K62" s="107"/>
      <c r="L62" s="107"/>
      <c r="M62" s="107"/>
      <c r="N62" s="107"/>
      <c r="O62" s="107"/>
      <c r="P62" s="107"/>
      <c r="Q62" s="107"/>
      <c r="R62" s="107"/>
      <c r="S62" s="107"/>
      <c r="T62" s="107"/>
      <c r="U62" s="107"/>
      <c r="V62" s="107"/>
      <c r="W62" s="107"/>
      <c r="X62" s="107"/>
      <c r="Y62" s="107"/>
      <c r="Z62" s="107"/>
      <c r="AA62" s="107"/>
      <c r="AB62" s="107"/>
      <c r="AC62" s="107"/>
      <c r="AD62" s="107"/>
      <c r="AE62" s="107"/>
      <c r="AF62" s="107"/>
      <c r="AG62" s="107"/>
      <c r="AH62" s="107"/>
      <c r="AI62" s="107"/>
      <c r="AJ62" s="107"/>
      <c r="AK62" s="107"/>
      <c r="AL62" s="107"/>
      <c r="AM62" s="107"/>
      <c r="AN62" s="107"/>
      <c r="AO62" s="107"/>
      <c r="AP62" s="107"/>
      <c r="AQ62" s="107"/>
      <c r="AR62" s="107"/>
      <c r="AS62" s="107"/>
      <c r="AT62" s="107"/>
      <c r="AU62" s="107"/>
      <c r="AV62" s="107"/>
      <c r="AW62" s="107"/>
      <c r="AX62" s="107"/>
      <c r="AY62" s="107"/>
      <c r="AZ62" s="107"/>
      <c r="BA62" s="107"/>
      <c r="BB62" s="107"/>
      <c r="BC62" s="107"/>
      <c r="BD62" s="107"/>
      <c r="BE62" s="107"/>
      <c r="BF62" s="107"/>
      <c r="BG62" s="107"/>
      <c r="BH62" s="107"/>
      <c r="BI62" s="107"/>
      <c r="BJ62" s="107"/>
      <c r="BK62" s="107"/>
      <c r="BL62" s="107"/>
      <c r="BM62" s="107"/>
      <c r="BN62" s="107"/>
      <c r="BO62" s="107"/>
      <c r="BP62" s="107"/>
      <c r="BQ62" s="107"/>
      <c r="BR62" s="107"/>
      <c r="BS62" s="107"/>
      <c r="BT62" s="107"/>
      <c r="BU62" s="107"/>
      <c r="BV62" s="107"/>
      <c r="BW62" s="107"/>
      <c r="BX62" s="107"/>
      <c r="BY62" s="107"/>
      <c r="BZ62" s="107"/>
    </row>
    <row r="63" spans="2:78" ht="12.75" customHeight="1" thickBot="1" x14ac:dyDescent="0.25">
      <c r="B63" s="63"/>
      <c r="D63" s="131">
        <f t="shared" ref="D63:BN63" si="98">SUM(D41:D60)</f>
        <v>0</v>
      </c>
      <c r="E63" s="131">
        <f t="shared" si="98"/>
        <v>0</v>
      </c>
      <c r="F63" s="131">
        <f t="shared" si="98"/>
        <v>0</v>
      </c>
      <c r="G63" s="131">
        <f t="shared" si="98"/>
        <v>0</v>
      </c>
      <c r="H63" s="131">
        <f t="shared" si="98"/>
        <v>0</v>
      </c>
      <c r="I63" s="131">
        <f t="shared" si="98"/>
        <v>0</v>
      </c>
      <c r="J63" s="131">
        <f t="shared" si="98"/>
        <v>0</v>
      </c>
      <c r="K63" s="131">
        <f t="shared" si="98"/>
        <v>0</v>
      </c>
      <c r="L63" s="131">
        <f t="shared" si="98"/>
        <v>0</v>
      </c>
      <c r="M63" s="131">
        <f t="shared" si="98"/>
        <v>0</v>
      </c>
      <c r="N63" s="131">
        <f t="shared" si="98"/>
        <v>0</v>
      </c>
      <c r="O63" s="131">
        <f t="shared" si="98"/>
        <v>0</v>
      </c>
      <c r="P63" s="131">
        <f t="shared" si="98"/>
        <v>0</v>
      </c>
      <c r="Q63" s="131">
        <f t="shared" si="98"/>
        <v>0</v>
      </c>
      <c r="R63" s="131">
        <f t="shared" si="98"/>
        <v>0</v>
      </c>
      <c r="S63" s="131">
        <f t="shared" si="98"/>
        <v>0</v>
      </c>
      <c r="T63" s="131">
        <f t="shared" si="98"/>
        <v>0</v>
      </c>
      <c r="U63" s="131">
        <f t="shared" si="98"/>
        <v>0</v>
      </c>
      <c r="V63" s="131">
        <f t="shared" si="98"/>
        <v>0</v>
      </c>
      <c r="W63" s="131">
        <f t="shared" si="98"/>
        <v>0</v>
      </c>
      <c r="X63" s="131">
        <f t="shared" si="98"/>
        <v>0</v>
      </c>
      <c r="Y63" s="131">
        <f t="shared" si="98"/>
        <v>0</v>
      </c>
      <c r="Z63" s="131">
        <f t="shared" si="98"/>
        <v>0</v>
      </c>
      <c r="AA63" s="131">
        <f t="shared" si="98"/>
        <v>0</v>
      </c>
      <c r="AB63" s="131">
        <f t="shared" si="98"/>
        <v>0</v>
      </c>
      <c r="AC63" s="131">
        <f t="shared" si="98"/>
        <v>0</v>
      </c>
      <c r="AD63" s="131">
        <f t="shared" si="98"/>
        <v>0</v>
      </c>
      <c r="AE63" s="131">
        <f t="shared" si="98"/>
        <v>0</v>
      </c>
      <c r="AF63" s="131">
        <f t="shared" si="98"/>
        <v>0</v>
      </c>
      <c r="AG63" s="131">
        <f t="shared" si="98"/>
        <v>0</v>
      </c>
      <c r="AH63" s="131">
        <f t="shared" si="98"/>
        <v>0</v>
      </c>
      <c r="AI63" s="131">
        <f t="shared" si="98"/>
        <v>0</v>
      </c>
      <c r="AJ63" s="131">
        <f t="shared" si="98"/>
        <v>0</v>
      </c>
      <c r="AK63" s="131">
        <f t="shared" si="98"/>
        <v>0</v>
      </c>
      <c r="AL63" s="131">
        <f t="shared" si="98"/>
        <v>0</v>
      </c>
      <c r="AM63" s="131">
        <f t="shared" si="98"/>
        <v>0</v>
      </c>
      <c r="AN63" s="131">
        <f t="shared" si="98"/>
        <v>0</v>
      </c>
      <c r="AO63" s="131">
        <f t="shared" si="98"/>
        <v>0</v>
      </c>
      <c r="AP63" s="131">
        <f t="shared" si="98"/>
        <v>0</v>
      </c>
      <c r="AQ63" s="131">
        <f t="shared" si="98"/>
        <v>0</v>
      </c>
      <c r="AR63" s="131">
        <f t="shared" si="98"/>
        <v>0</v>
      </c>
      <c r="AS63" s="131">
        <f t="shared" si="98"/>
        <v>0</v>
      </c>
      <c r="AT63" s="131">
        <f t="shared" si="98"/>
        <v>0</v>
      </c>
      <c r="AU63" s="131">
        <f t="shared" si="98"/>
        <v>0</v>
      </c>
      <c r="AV63" s="131">
        <f t="shared" si="98"/>
        <v>0</v>
      </c>
      <c r="AW63" s="131">
        <f t="shared" si="98"/>
        <v>0</v>
      </c>
      <c r="AX63" s="131">
        <f t="shared" si="98"/>
        <v>0</v>
      </c>
      <c r="AY63" s="131">
        <f t="shared" si="98"/>
        <v>0</v>
      </c>
      <c r="AZ63" s="131">
        <f t="shared" si="98"/>
        <v>0</v>
      </c>
      <c r="BA63" s="131">
        <f t="shared" si="98"/>
        <v>0</v>
      </c>
      <c r="BB63" s="131">
        <f t="shared" si="98"/>
        <v>0</v>
      </c>
      <c r="BC63" s="131">
        <f t="shared" si="98"/>
        <v>0</v>
      </c>
      <c r="BD63" s="131">
        <f t="shared" si="98"/>
        <v>0</v>
      </c>
      <c r="BE63" s="131">
        <f t="shared" si="98"/>
        <v>0</v>
      </c>
      <c r="BF63" s="131">
        <f t="shared" si="98"/>
        <v>0</v>
      </c>
      <c r="BG63" s="131">
        <f t="shared" si="98"/>
        <v>0</v>
      </c>
      <c r="BH63" s="131">
        <f t="shared" si="98"/>
        <v>0</v>
      </c>
      <c r="BI63" s="131">
        <f t="shared" si="98"/>
        <v>0</v>
      </c>
      <c r="BJ63" s="131">
        <f t="shared" si="98"/>
        <v>0</v>
      </c>
      <c r="BK63" s="131">
        <f t="shared" si="98"/>
        <v>0</v>
      </c>
      <c r="BL63" s="131">
        <f t="shared" si="98"/>
        <v>0</v>
      </c>
      <c r="BM63" s="131">
        <f t="shared" si="98"/>
        <v>0</v>
      </c>
      <c r="BN63" s="131">
        <f t="shared" si="98"/>
        <v>0</v>
      </c>
      <c r="BO63" s="131">
        <f t="shared" ref="BO63:BZ63" si="99">SUM(BO41:BO60)</f>
        <v>0</v>
      </c>
      <c r="BP63" s="131">
        <f t="shared" si="99"/>
        <v>0</v>
      </c>
      <c r="BQ63" s="131">
        <f t="shared" si="99"/>
        <v>0</v>
      </c>
      <c r="BR63" s="131">
        <f t="shared" si="99"/>
        <v>0</v>
      </c>
      <c r="BS63" s="131">
        <f t="shared" si="99"/>
        <v>0</v>
      </c>
      <c r="BT63" s="131">
        <f t="shared" si="99"/>
        <v>0</v>
      </c>
      <c r="BU63" s="131">
        <f t="shared" si="99"/>
        <v>0</v>
      </c>
      <c r="BV63" s="131">
        <f t="shared" si="99"/>
        <v>0</v>
      </c>
      <c r="BW63" s="131">
        <f t="shared" si="99"/>
        <v>0</v>
      </c>
      <c r="BX63" s="131">
        <f t="shared" si="99"/>
        <v>0</v>
      </c>
      <c r="BY63" s="131">
        <f t="shared" si="99"/>
        <v>0</v>
      </c>
      <c r="BZ63" s="131">
        <f t="shared" si="99"/>
        <v>0</v>
      </c>
    </row>
    <row r="64" spans="2:78" ht="12.75" customHeight="1" thickTop="1" x14ac:dyDescent="0.2">
      <c r="B64" s="63"/>
    </row>
    <row r="65" spans="2:78" ht="12.75" customHeight="1" x14ac:dyDescent="0.15"/>
    <row r="66" spans="2:78" ht="12.75" customHeight="1" x14ac:dyDescent="0.2">
      <c r="C66" s="222"/>
      <c r="D66" s="122">
        <v>45931</v>
      </c>
      <c r="E66" s="122">
        <f t="shared" ref="E66:BC66" si="100">D66+31</f>
        <v>45962</v>
      </c>
      <c r="F66" s="122">
        <f t="shared" si="100"/>
        <v>45993</v>
      </c>
      <c r="G66" s="122">
        <f t="shared" si="100"/>
        <v>46024</v>
      </c>
      <c r="H66" s="122">
        <f t="shared" si="100"/>
        <v>46055</v>
      </c>
      <c r="I66" s="122">
        <f t="shared" si="100"/>
        <v>46086</v>
      </c>
      <c r="J66" s="122">
        <f t="shared" si="100"/>
        <v>46117</v>
      </c>
      <c r="K66" s="122">
        <f t="shared" si="100"/>
        <v>46148</v>
      </c>
      <c r="L66" s="122">
        <f t="shared" si="100"/>
        <v>46179</v>
      </c>
      <c r="M66" s="122">
        <f t="shared" si="100"/>
        <v>46210</v>
      </c>
      <c r="N66" s="122">
        <f t="shared" si="100"/>
        <v>46241</v>
      </c>
      <c r="O66" s="122">
        <f t="shared" si="100"/>
        <v>46272</v>
      </c>
      <c r="P66" s="122">
        <f t="shared" si="100"/>
        <v>46303</v>
      </c>
      <c r="Q66" s="122">
        <f t="shared" si="100"/>
        <v>46334</v>
      </c>
      <c r="R66" s="122">
        <f t="shared" si="100"/>
        <v>46365</v>
      </c>
      <c r="S66" s="122">
        <f t="shared" si="100"/>
        <v>46396</v>
      </c>
      <c r="T66" s="122">
        <f t="shared" si="100"/>
        <v>46427</v>
      </c>
      <c r="U66" s="122">
        <f t="shared" si="100"/>
        <v>46458</v>
      </c>
      <c r="V66" s="122">
        <f t="shared" si="100"/>
        <v>46489</v>
      </c>
      <c r="W66" s="122">
        <f t="shared" si="100"/>
        <v>46520</v>
      </c>
      <c r="X66" s="122">
        <f t="shared" si="100"/>
        <v>46551</v>
      </c>
      <c r="Y66" s="122">
        <f t="shared" si="100"/>
        <v>46582</v>
      </c>
      <c r="Z66" s="122">
        <f t="shared" si="100"/>
        <v>46613</v>
      </c>
      <c r="AA66" s="122">
        <f t="shared" si="100"/>
        <v>46644</v>
      </c>
      <c r="AB66" s="122">
        <f t="shared" si="100"/>
        <v>46675</v>
      </c>
      <c r="AC66" s="122">
        <f t="shared" si="100"/>
        <v>46706</v>
      </c>
      <c r="AD66" s="122">
        <f t="shared" si="100"/>
        <v>46737</v>
      </c>
      <c r="AE66" s="122">
        <f t="shared" si="100"/>
        <v>46768</v>
      </c>
      <c r="AF66" s="122">
        <f t="shared" si="100"/>
        <v>46799</v>
      </c>
      <c r="AG66" s="122">
        <f t="shared" si="100"/>
        <v>46830</v>
      </c>
      <c r="AH66" s="122">
        <f t="shared" si="100"/>
        <v>46861</v>
      </c>
      <c r="AI66" s="122">
        <f t="shared" si="100"/>
        <v>46892</v>
      </c>
      <c r="AJ66" s="122">
        <f t="shared" si="100"/>
        <v>46923</v>
      </c>
      <c r="AK66" s="122">
        <f t="shared" si="100"/>
        <v>46954</v>
      </c>
      <c r="AL66" s="122">
        <f t="shared" si="100"/>
        <v>46985</v>
      </c>
      <c r="AM66" s="122">
        <f t="shared" si="100"/>
        <v>47016</v>
      </c>
      <c r="AN66" s="122">
        <f t="shared" si="100"/>
        <v>47047</v>
      </c>
      <c r="AO66" s="122">
        <f t="shared" si="100"/>
        <v>47078</v>
      </c>
      <c r="AP66" s="122">
        <f t="shared" si="100"/>
        <v>47109</v>
      </c>
      <c r="AQ66" s="122">
        <f t="shared" si="100"/>
        <v>47140</v>
      </c>
      <c r="AR66" s="122">
        <f t="shared" si="100"/>
        <v>47171</v>
      </c>
      <c r="AS66" s="122">
        <f t="shared" si="100"/>
        <v>47202</v>
      </c>
      <c r="AT66" s="122">
        <f t="shared" si="100"/>
        <v>47233</v>
      </c>
      <c r="AU66" s="122">
        <f t="shared" si="100"/>
        <v>47264</v>
      </c>
      <c r="AV66" s="122">
        <f t="shared" si="100"/>
        <v>47295</v>
      </c>
      <c r="AW66" s="122">
        <f t="shared" si="100"/>
        <v>47326</v>
      </c>
      <c r="AX66" s="122">
        <f t="shared" si="100"/>
        <v>47357</v>
      </c>
      <c r="AY66" s="122">
        <f t="shared" si="100"/>
        <v>47388</v>
      </c>
      <c r="AZ66" s="122">
        <f t="shared" si="100"/>
        <v>47419</v>
      </c>
      <c r="BA66" s="122">
        <f t="shared" si="100"/>
        <v>47450</v>
      </c>
      <c r="BB66" s="122">
        <f t="shared" si="100"/>
        <v>47481</v>
      </c>
      <c r="BC66" s="122">
        <f t="shared" si="100"/>
        <v>47512</v>
      </c>
      <c r="BD66" s="122">
        <f>BC66+10</f>
        <v>47522</v>
      </c>
      <c r="BE66" s="122">
        <f t="shared" ref="BE66:BN66" si="101">BD66+31</f>
        <v>47553</v>
      </c>
      <c r="BF66" s="122">
        <f t="shared" si="101"/>
        <v>47584</v>
      </c>
      <c r="BG66" s="122">
        <f t="shared" si="101"/>
        <v>47615</v>
      </c>
      <c r="BH66" s="122">
        <f t="shared" si="101"/>
        <v>47646</v>
      </c>
      <c r="BI66" s="122">
        <f t="shared" si="101"/>
        <v>47677</v>
      </c>
      <c r="BJ66" s="122">
        <f t="shared" si="101"/>
        <v>47708</v>
      </c>
      <c r="BK66" s="122">
        <f t="shared" si="101"/>
        <v>47739</v>
      </c>
      <c r="BL66" s="122">
        <f t="shared" si="101"/>
        <v>47770</v>
      </c>
      <c r="BM66" s="122">
        <f t="shared" si="101"/>
        <v>47801</v>
      </c>
      <c r="BN66" s="122">
        <f t="shared" si="101"/>
        <v>47832</v>
      </c>
      <c r="BO66" s="122">
        <f t="shared" ref="BO66" si="102">BN66+31</f>
        <v>47863</v>
      </c>
      <c r="BP66" s="122">
        <f t="shared" ref="BP66" si="103">BO66+31</f>
        <v>47894</v>
      </c>
      <c r="BQ66" s="122">
        <f t="shared" ref="BQ66" si="104">BP66+31</f>
        <v>47925</v>
      </c>
      <c r="BR66" s="122">
        <f t="shared" ref="BR66" si="105">BQ66+31</f>
        <v>47956</v>
      </c>
      <c r="BS66" s="122">
        <f t="shared" ref="BS66" si="106">BR66+31</f>
        <v>47987</v>
      </c>
      <c r="BT66" s="122">
        <f t="shared" ref="BT66" si="107">BS66+31</f>
        <v>48018</v>
      </c>
      <c r="BU66" s="122">
        <f t="shared" ref="BU66" si="108">BT66+31</f>
        <v>48049</v>
      </c>
      <c r="BV66" s="122">
        <f t="shared" ref="BV66" si="109">BU66+31</f>
        <v>48080</v>
      </c>
      <c r="BW66" s="122">
        <f t="shared" ref="BW66" si="110">BV66+31</f>
        <v>48111</v>
      </c>
      <c r="BX66" s="122">
        <f t="shared" ref="BX66" si="111">BW66+31</f>
        <v>48142</v>
      </c>
      <c r="BY66" s="122">
        <f t="shared" ref="BY66" si="112">BX66+31</f>
        <v>48173</v>
      </c>
      <c r="BZ66" s="122">
        <f t="shared" ref="BZ66" si="113">BY66+31</f>
        <v>48204</v>
      </c>
    </row>
    <row r="67" spans="2:78" ht="12.75" customHeight="1" x14ac:dyDescent="0.2">
      <c r="C67" s="222" t="s">
        <v>543</v>
      </c>
      <c r="D67" s="178">
        <f t="shared" ref="D67:BN67" si="114">D63</f>
        <v>0</v>
      </c>
      <c r="E67" s="178">
        <f t="shared" si="114"/>
        <v>0</v>
      </c>
      <c r="F67" s="178">
        <f t="shared" si="114"/>
        <v>0</v>
      </c>
      <c r="G67" s="178">
        <f t="shared" si="114"/>
        <v>0</v>
      </c>
      <c r="H67" s="178">
        <f t="shared" si="114"/>
        <v>0</v>
      </c>
      <c r="I67" s="178">
        <f t="shared" si="114"/>
        <v>0</v>
      </c>
      <c r="J67" s="178">
        <f t="shared" si="114"/>
        <v>0</v>
      </c>
      <c r="K67" s="178">
        <f t="shared" si="114"/>
        <v>0</v>
      </c>
      <c r="L67" s="178">
        <f t="shared" si="114"/>
        <v>0</v>
      </c>
      <c r="M67" s="178">
        <f t="shared" si="114"/>
        <v>0</v>
      </c>
      <c r="N67" s="178">
        <f t="shared" si="114"/>
        <v>0</v>
      </c>
      <c r="O67" s="178">
        <f t="shared" si="114"/>
        <v>0</v>
      </c>
      <c r="P67" s="178">
        <f t="shared" si="114"/>
        <v>0</v>
      </c>
      <c r="Q67" s="178">
        <f t="shared" si="114"/>
        <v>0</v>
      </c>
      <c r="R67" s="178">
        <f t="shared" si="114"/>
        <v>0</v>
      </c>
      <c r="S67" s="178">
        <f t="shared" si="114"/>
        <v>0</v>
      </c>
      <c r="T67" s="178">
        <f t="shared" si="114"/>
        <v>0</v>
      </c>
      <c r="U67" s="178">
        <f t="shared" si="114"/>
        <v>0</v>
      </c>
      <c r="V67" s="178">
        <f t="shared" si="114"/>
        <v>0</v>
      </c>
      <c r="W67" s="178">
        <f t="shared" si="114"/>
        <v>0</v>
      </c>
      <c r="X67" s="178">
        <f t="shared" si="114"/>
        <v>0</v>
      </c>
      <c r="Y67" s="178">
        <f t="shared" si="114"/>
        <v>0</v>
      </c>
      <c r="Z67" s="178">
        <f t="shared" si="114"/>
        <v>0</v>
      </c>
      <c r="AA67" s="178">
        <f t="shared" si="114"/>
        <v>0</v>
      </c>
      <c r="AB67" s="178">
        <f t="shared" si="114"/>
        <v>0</v>
      </c>
      <c r="AC67" s="178">
        <f t="shared" si="114"/>
        <v>0</v>
      </c>
      <c r="AD67" s="178">
        <f t="shared" si="114"/>
        <v>0</v>
      </c>
      <c r="AE67" s="178">
        <f t="shared" si="114"/>
        <v>0</v>
      </c>
      <c r="AF67" s="178">
        <f t="shared" si="114"/>
        <v>0</v>
      </c>
      <c r="AG67" s="178">
        <f t="shared" si="114"/>
        <v>0</v>
      </c>
      <c r="AH67" s="178">
        <f t="shared" si="114"/>
        <v>0</v>
      </c>
      <c r="AI67" s="178">
        <f t="shared" si="114"/>
        <v>0</v>
      </c>
      <c r="AJ67" s="178">
        <f t="shared" si="114"/>
        <v>0</v>
      </c>
      <c r="AK67" s="178">
        <f t="shared" si="114"/>
        <v>0</v>
      </c>
      <c r="AL67" s="178">
        <f t="shared" si="114"/>
        <v>0</v>
      </c>
      <c r="AM67" s="178">
        <f t="shared" si="114"/>
        <v>0</v>
      </c>
      <c r="AN67" s="178">
        <f t="shared" si="114"/>
        <v>0</v>
      </c>
      <c r="AO67" s="178">
        <f t="shared" si="114"/>
        <v>0</v>
      </c>
      <c r="AP67" s="178">
        <f t="shared" si="114"/>
        <v>0</v>
      </c>
      <c r="AQ67" s="178">
        <f t="shared" si="114"/>
        <v>0</v>
      </c>
      <c r="AR67" s="178">
        <f t="shared" si="114"/>
        <v>0</v>
      </c>
      <c r="AS67" s="178">
        <f t="shared" si="114"/>
        <v>0</v>
      </c>
      <c r="AT67" s="178">
        <f t="shared" si="114"/>
        <v>0</v>
      </c>
      <c r="AU67" s="178">
        <f t="shared" si="114"/>
        <v>0</v>
      </c>
      <c r="AV67" s="178">
        <f t="shared" si="114"/>
        <v>0</v>
      </c>
      <c r="AW67" s="178">
        <f t="shared" si="114"/>
        <v>0</v>
      </c>
      <c r="AX67" s="178">
        <f t="shared" si="114"/>
        <v>0</v>
      </c>
      <c r="AY67" s="178">
        <f t="shared" si="114"/>
        <v>0</v>
      </c>
      <c r="AZ67" s="178">
        <f t="shared" si="114"/>
        <v>0</v>
      </c>
      <c r="BA67" s="178">
        <f t="shared" si="114"/>
        <v>0</v>
      </c>
      <c r="BB67" s="178">
        <f t="shared" si="114"/>
        <v>0</v>
      </c>
      <c r="BC67" s="178">
        <f t="shared" si="114"/>
        <v>0</v>
      </c>
      <c r="BD67" s="178">
        <f t="shared" si="114"/>
        <v>0</v>
      </c>
      <c r="BE67" s="178">
        <f t="shared" si="114"/>
        <v>0</v>
      </c>
      <c r="BF67" s="178">
        <f t="shared" si="114"/>
        <v>0</v>
      </c>
      <c r="BG67" s="178">
        <f t="shared" si="114"/>
        <v>0</v>
      </c>
      <c r="BH67" s="178">
        <f t="shared" si="114"/>
        <v>0</v>
      </c>
      <c r="BI67" s="178">
        <f t="shared" si="114"/>
        <v>0</v>
      </c>
      <c r="BJ67" s="178">
        <f t="shared" si="114"/>
        <v>0</v>
      </c>
      <c r="BK67" s="178">
        <f t="shared" si="114"/>
        <v>0</v>
      </c>
      <c r="BL67" s="178">
        <f t="shared" si="114"/>
        <v>0</v>
      </c>
      <c r="BM67" s="178">
        <f t="shared" si="114"/>
        <v>0</v>
      </c>
      <c r="BN67" s="178">
        <f t="shared" si="114"/>
        <v>0</v>
      </c>
      <c r="BO67" s="178">
        <f t="shared" ref="BO67:BZ67" si="115">BO63</f>
        <v>0</v>
      </c>
      <c r="BP67" s="178">
        <f t="shared" si="115"/>
        <v>0</v>
      </c>
      <c r="BQ67" s="178">
        <f t="shared" si="115"/>
        <v>0</v>
      </c>
      <c r="BR67" s="178">
        <f t="shared" si="115"/>
        <v>0</v>
      </c>
      <c r="BS67" s="178">
        <f t="shared" si="115"/>
        <v>0</v>
      </c>
      <c r="BT67" s="178">
        <f t="shared" si="115"/>
        <v>0</v>
      </c>
      <c r="BU67" s="178">
        <f t="shared" si="115"/>
        <v>0</v>
      </c>
      <c r="BV67" s="178">
        <f t="shared" si="115"/>
        <v>0</v>
      </c>
      <c r="BW67" s="178">
        <f t="shared" si="115"/>
        <v>0</v>
      </c>
      <c r="BX67" s="178">
        <f t="shared" si="115"/>
        <v>0</v>
      </c>
      <c r="BY67" s="178">
        <f t="shared" si="115"/>
        <v>0</v>
      </c>
      <c r="BZ67" s="178">
        <f t="shared" si="115"/>
        <v>0</v>
      </c>
    </row>
    <row r="68" spans="2:78" ht="12.75" customHeight="1" x14ac:dyDescent="0.2">
      <c r="C68" s="222" t="s">
        <v>544</v>
      </c>
      <c r="D68" s="175"/>
      <c r="E68" s="175"/>
      <c r="F68" s="178">
        <f>SUM(D67:F67)</f>
        <v>0</v>
      </c>
      <c r="G68" s="175"/>
      <c r="H68" s="175"/>
      <c r="I68" s="178">
        <f>SUM(G67:I67)</f>
        <v>0</v>
      </c>
      <c r="J68" s="175"/>
      <c r="K68" s="175"/>
      <c r="L68" s="178">
        <f>SUM(J67:L67)</f>
        <v>0</v>
      </c>
      <c r="M68" s="178"/>
      <c r="N68" s="178"/>
      <c r="O68" s="178">
        <f>SUM(M67:O67)</f>
        <v>0</v>
      </c>
      <c r="P68" s="178"/>
      <c r="Q68" s="178"/>
      <c r="R68" s="178">
        <f>SUM(P67:R67)</f>
        <v>0</v>
      </c>
      <c r="S68" s="178"/>
      <c r="T68" s="178"/>
      <c r="U68" s="178">
        <f>SUM(S67:U67)</f>
        <v>0</v>
      </c>
      <c r="V68" s="178"/>
      <c r="W68" s="178"/>
      <c r="X68" s="178">
        <f>SUM(V67:X67)</f>
        <v>0</v>
      </c>
      <c r="Y68" s="178"/>
      <c r="Z68" s="178"/>
      <c r="AA68" s="178">
        <f>SUM(Y67:AA67)</f>
        <v>0</v>
      </c>
      <c r="AB68" s="178"/>
      <c r="AC68" s="178"/>
      <c r="AD68" s="178">
        <f>SUM(AB67:AD67)</f>
        <v>0</v>
      </c>
      <c r="AE68" s="178"/>
      <c r="AF68" s="178"/>
      <c r="AG68" s="178">
        <f>SUM(AE67:AG67)</f>
        <v>0</v>
      </c>
      <c r="AH68" s="178"/>
      <c r="AI68" s="178"/>
      <c r="AJ68" s="178">
        <f>SUM(AH67:AJ67)</f>
        <v>0</v>
      </c>
      <c r="AK68" s="178"/>
      <c r="AL68" s="178"/>
      <c r="AM68" s="178">
        <f>SUM(AK67:AM67)</f>
        <v>0</v>
      </c>
      <c r="AN68" s="178"/>
      <c r="AO68" s="178"/>
      <c r="AP68" s="178">
        <f>SUM(AN67:AP67)</f>
        <v>0</v>
      </c>
      <c r="AQ68" s="178"/>
      <c r="AR68" s="178"/>
      <c r="AS68" s="178">
        <f>SUM(AQ67:AS67)</f>
        <v>0</v>
      </c>
      <c r="AT68" s="178"/>
      <c r="AU68" s="178"/>
      <c r="AV68" s="178">
        <f>SUM(AT67:AV67)</f>
        <v>0</v>
      </c>
      <c r="AW68" s="178"/>
      <c r="AX68" s="178"/>
      <c r="AY68" s="178">
        <f>SUM(AW67:AY67)</f>
        <v>0</v>
      </c>
      <c r="AZ68" s="178"/>
      <c r="BA68" s="178"/>
      <c r="BB68" s="178">
        <f>SUM(AZ67:BB67)</f>
        <v>0</v>
      </c>
      <c r="BC68" s="178"/>
      <c r="BD68" s="178"/>
      <c r="BE68" s="178">
        <f>SUM(BC67:BE67)</f>
        <v>0</v>
      </c>
      <c r="BF68" s="178"/>
      <c r="BG68" s="178"/>
      <c r="BH68" s="178">
        <f>SUM(BF67:BH67)</f>
        <v>0</v>
      </c>
      <c r="BI68" s="178"/>
      <c r="BJ68" s="178"/>
      <c r="BK68" s="178">
        <f>SUM(BI67:BK67)</f>
        <v>0</v>
      </c>
      <c r="BL68" s="178"/>
      <c r="BM68" s="178"/>
      <c r="BN68" s="178">
        <f>SUM(BL67:BN67)</f>
        <v>0</v>
      </c>
      <c r="BO68" s="178">
        <f t="shared" ref="BO68:BZ68" si="116">SUM(BM67:BO67)</f>
        <v>0</v>
      </c>
      <c r="BP68" s="178">
        <f t="shared" si="116"/>
        <v>0</v>
      </c>
      <c r="BQ68" s="178">
        <f t="shared" si="116"/>
        <v>0</v>
      </c>
      <c r="BR68" s="178">
        <f t="shared" si="116"/>
        <v>0</v>
      </c>
      <c r="BS68" s="178">
        <f t="shared" si="116"/>
        <v>0</v>
      </c>
      <c r="BT68" s="178">
        <f t="shared" si="116"/>
        <v>0</v>
      </c>
      <c r="BU68" s="178">
        <f t="shared" si="116"/>
        <v>0</v>
      </c>
      <c r="BV68" s="178">
        <f t="shared" si="116"/>
        <v>0</v>
      </c>
      <c r="BW68" s="178">
        <f t="shared" si="116"/>
        <v>0</v>
      </c>
      <c r="BX68" s="178">
        <f t="shared" si="116"/>
        <v>0</v>
      </c>
      <c r="BY68" s="178">
        <f t="shared" si="116"/>
        <v>0</v>
      </c>
      <c r="BZ68" s="178">
        <f t="shared" si="116"/>
        <v>0</v>
      </c>
    </row>
    <row r="69" spans="2:78" ht="12.75" customHeight="1" x14ac:dyDescent="0.2">
      <c r="C69" s="103"/>
      <c r="D69" s="64"/>
      <c r="E69" s="64"/>
      <c r="F69" s="64"/>
      <c r="G69" s="64"/>
      <c r="H69" s="64"/>
      <c r="I69" s="64"/>
      <c r="J69" s="64"/>
      <c r="K69" s="64"/>
      <c r="L69" s="64"/>
    </row>
    <row r="70" spans="2:78" ht="12.75" customHeight="1" x14ac:dyDescent="0.15"/>
    <row r="71" spans="2:78" ht="12.75" customHeight="1" x14ac:dyDescent="0.15"/>
    <row r="72" spans="2:78" ht="12.75" customHeight="1" x14ac:dyDescent="0.15"/>
    <row r="73" spans="2:78" ht="12.75" customHeight="1" x14ac:dyDescent="0.15">
      <c r="C73" s="46" t="s">
        <v>34</v>
      </c>
      <c r="D73" s="43"/>
      <c r="E73" s="370" t="s">
        <v>102</v>
      </c>
      <c r="F73" s="368"/>
      <c r="G73" s="361"/>
      <c r="H73" s="43"/>
      <c r="I73" s="43"/>
      <c r="J73" s="43"/>
      <c r="K73" s="43"/>
      <c r="L73" s="43"/>
    </row>
    <row r="74" spans="2:78" ht="12.75" customHeight="1" x14ac:dyDescent="0.15">
      <c r="C74" s="43"/>
      <c r="D74" s="43"/>
      <c r="E74" s="76">
        <v>44562</v>
      </c>
      <c r="F74" s="76">
        <v>44562</v>
      </c>
      <c r="G74" s="76">
        <v>44562</v>
      </c>
      <c r="H74" s="43"/>
      <c r="I74" s="44" t="s">
        <v>491</v>
      </c>
      <c r="J74" s="44" t="s">
        <v>492</v>
      </c>
      <c r="K74" s="44" t="s">
        <v>103</v>
      </c>
      <c r="L74" s="44" t="s">
        <v>515</v>
      </c>
    </row>
    <row r="75" spans="2:78" ht="12.75" customHeight="1" x14ac:dyDescent="0.15">
      <c r="C75" s="43"/>
      <c r="D75" s="43"/>
      <c r="E75" s="54" t="s">
        <v>44</v>
      </c>
      <c r="F75" s="54" t="s">
        <v>45</v>
      </c>
      <c r="G75" s="54" t="s">
        <v>46</v>
      </c>
      <c r="H75" s="43"/>
      <c r="I75" s="66" t="s">
        <v>495</v>
      </c>
      <c r="J75" s="66" t="s">
        <v>496</v>
      </c>
      <c r="K75" s="66" t="s">
        <v>516</v>
      </c>
      <c r="L75" s="66" t="s">
        <v>45</v>
      </c>
    </row>
    <row r="76" spans="2:78" ht="12.75" customHeight="1" x14ac:dyDescent="0.2">
      <c r="B76" s="63" t="s">
        <v>521</v>
      </c>
      <c r="C76" s="63" t="s">
        <v>521</v>
      </c>
      <c r="D76" s="48"/>
      <c r="E76" s="48" t="e">
        <f t="shared" ref="E76:F76" si="117">SUM(#REF!)</f>
        <v>#REF!</v>
      </c>
      <c r="F76" s="48" t="e">
        <f t="shared" si="117"/>
        <v>#REF!</v>
      </c>
      <c r="G76" s="48" t="e">
        <f t="shared" ref="G76:G97" si="118">F76-E76</f>
        <v>#REF!</v>
      </c>
      <c r="H76" s="43"/>
      <c r="I76" s="59" t="e">
        <f t="shared" ref="I76:I97" si="119">E76</f>
        <v>#REF!</v>
      </c>
      <c r="J76" s="59">
        <f t="shared" ref="J76:J97" si="120">SUM(D5:L5)</f>
        <v>415590.53136333323</v>
      </c>
      <c r="K76" s="59" t="e">
        <f t="shared" ref="K76:K97" si="121">SUM(I76:J76)</f>
        <v>#REF!</v>
      </c>
      <c r="L76" s="59">
        <f t="shared" ref="L76:L97" si="122">SUM(D5:L5)</f>
        <v>415590.53136333323</v>
      </c>
    </row>
    <row r="77" spans="2:78" ht="12.75" customHeight="1" x14ac:dyDescent="0.2">
      <c r="B77" s="63" t="s">
        <v>522</v>
      </c>
      <c r="C77" s="63" t="s">
        <v>522</v>
      </c>
      <c r="D77" s="48"/>
      <c r="E77" s="48" t="e">
        <f t="shared" ref="E77:F77" si="123">SUM(#REF!)</f>
        <v>#REF!</v>
      </c>
      <c r="F77" s="48" t="e">
        <f t="shared" si="123"/>
        <v>#REF!</v>
      </c>
      <c r="G77" s="48" t="e">
        <f t="shared" si="118"/>
        <v>#REF!</v>
      </c>
      <c r="H77" s="43"/>
      <c r="I77" s="59" t="e">
        <f t="shared" si="119"/>
        <v>#REF!</v>
      </c>
      <c r="J77" s="59">
        <f t="shared" si="120"/>
        <v>0</v>
      </c>
      <c r="K77" s="59" t="e">
        <f t="shared" si="121"/>
        <v>#REF!</v>
      </c>
      <c r="L77" s="59">
        <f t="shared" si="122"/>
        <v>0</v>
      </c>
    </row>
    <row r="78" spans="2:78" ht="12.75" customHeight="1" x14ac:dyDescent="0.2">
      <c r="B78" s="63" t="s">
        <v>524</v>
      </c>
      <c r="C78" s="63" t="s">
        <v>524</v>
      </c>
      <c r="D78" s="48"/>
      <c r="E78" s="48" t="e">
        <f t="shared" ref="E78:F78" si="124">SUM(#REF!)</f>
        <v>#REF!</v>
      </c>
      <c r="F78" s="48" t="e">
        <f t="shared" si="124"/>
        <v>#REF!</v>
      </c>
      <c r="G78" s="48" t="e">
        <f t="shared" si="118"/>
        <v>#REF!</v>
      </c>
      <c r="H78" s="43"/>
      <c r="I78" s="59" t="e">
        <f t="shared" si="119"/>
        <v>#REF!</v>
      </c>
      <c r="J78" s="59">
        <f t="shared" si="120"/>
        <v>175295.60000000003</v>
      </c>
      <c r="K78" s="59" t="e">
        <f t="shared" si="121"/>
        <v>#REF!</v>
      </c>
      <c r="L78" s="59">
        <f t="shared" si="122"/>
        <v>175295.60000000003</v>
      </c>
    </row>
    <row r="79" spans="2:78" ht="12.75" customHeight="1" x14ac:dyDescent="0.2">
      <c r="B79" s="63" t="s">
        <v>525</v>
      </c>
      <c r="C79" s="63" t="s">
        <v>525</v>
      </c>
      <c r="D79" s="48"/>
      <c r="E79" s="48" t="e">
        <f t="shared" ref="E79:F79" si="125">SUM(#REF!)</f>
        <v>#REF!</v>
      </c>
      <c r="F79" s="48" t="e">
        <f t="shared" si="125"/>
        <v>#REF!</v>
      </c>
      <c r="G79" s="48" t="e">
        <f t="shared" si="118"/>
        <v>#REF!</v>
      </c>
      <c r="H79" s="43"/>
      <c r="I79" s="59" t="e">
        <f t="shared" si="119"/>
        <v>#REF!</v>
      </c>
      <c r="J79" s="59">
        <f t="shared" si="120"/>
        <v>0</v>
      </c>
      <c r="K79" s="59" t="e">
        <f t="shared" si="121"/>
        <v>#REF!</v>
      </c>
      <c r="L79" s="59">
        <f t="shared" si="122"/>
        <v>0</v>
      </c>
    </row>
    <row r="80" spans="2:78" ht="12.75" customHeight="1" x14ac:dyDescent="0.2">
      <c r="B80" s="63" t="s">
        <v>526</v>
      </c>
      <c r="C80" s="63" t="s">
        <v>526</v>
      </c>
      <c r="D80" s="48"/>
      <c r="E80" s="48" t="e">
        <f t="shared" ref="E80:F80" si="126">SUM(#REF!)</f>
        <v>#REF!</v>
      </c>
      <c r="F80" s="48" t="e">
        <f t="shared" si="126"/>
        <v>#REF!</v>
      </c>
      <c r="G80" s="48" t="e">
        <f t="shared" si="118"/>
        <v>#REF!</v>
      </c>
      <c r="H80" s="43"/>
      <c r="I80" s="59" t="e">
        <f t="shared" si="119"/>
        <v>#REF!</v>
      </c>
      <c r="J80" s="59">
        <f t="shared" si="120"/>
        <v>8976</v>
      </c>
      <c r="K80" s="59" t="e">
        <f t="shared" si="121"/>
        <v>#REF!</v>
      </c>
      <c r="L80" s="59">
        <f t="shared" si="122"/>
        <v>8976</v>
      </c>
    </row>
    <row r="81" spans="2:12" ht="12.75" customHeight="1" x14ac:dyDescent="0.2">
      <c r="B81" s="63" t="s">
        <v>527</v>
      </c>
      <c r="C81" s="63" t="s">
        <v>527</v>
      </c>
      <c r="D81" s="48"/>
      <c r="E81" s="48" t="e">
        <f t="shared" ref="E81:F81" si="127">SUM(#REF!)</f>
        <v>#REF!</v>
      </c>
      <c r="F81" s="48" t="e">
        <f t="shared" si="127"/>
        <v>#REF!</v>
      </c>
      <c r="G81" s="48" t="e">
        <f t="shared" si="118"/>
        <v>#REF!</v>
      </c>
      <c r="H81" s="43"/>
      <c r="I81" s="59" t="e">
        <f t="shared" si="119"/>
        <v>#REF!</v>
      </c>
      <c r="J81" s="59">
        <f t="shared" si="120"/>
        <v>500124.76800000004</v>
      </c>
      <c r="K81" s="59" t="e">
        <f t="shared" si="121"/>
        <v>#REF!</v>
      </c>
      <c r="L81" s="59">
        <f t="shared" si="122"/>
        <v>500124.76800000004</v>
      </c>
    </row>
    <row r="82" spans="2:12" ht="12.75" customHeight="1" x14ac:dyDescent="0.2">
      <c r="B82" s="63" t="s">
        <v>38</v>
      </c>
      <c r="C82" s="63" t="s">
        <v>38</v>
      </c>
      <c r="D82" s="48"/>
      <c r="E82" s="48" t="e">
        <f t="shared" ref="E82:F82" si="128">SUM(#REF!)</f>
        <v>#REF!</v>
      </c>
      <c r="F82" s="48" t="e">
        <f t="shared" si="128"/>
        <v>#REF!</v>
      </c>
      <c r="G82" s="48" t="e">
        <f t="shared" si="118"/>
        <v>#REF!</v>
      </c>
      <c r="H82" s="43"/>
      <c r="I82" s="59" t="e">
        <f t="shared" si="119"/>
        <v>#REF!</v>
      </c>
      <c r="J82" s="59">
        <f t="shared" si="120"/>
        <v>0</v>
      </c>
      <c r="K82" s="59" t="e">
        <f t="shared" si="121"/>
        <v>#REF!</v>
      </c>
      <c r="L82" s="59">
        <f t="shared" si="122"/>
        <v>0</v>
      </c>
    </row>
    <row r="83" spans="2:12" ht="12.75" customHeight="1" x14ac:dyDescent="0.2">
      <c r="B83" s="63" t="s">
        <v>528</v>
      </c>
      <c r="C83" s="63" t="s">
        <v>528</v>
      </c>
      <c r="D83" s="48"/>
      <c r="E83" s="48" t="e">
        <f t="shared" ref="E83:F83" si="129">SUM(#REF!)</f>
        <v>#REF!</v>
      </c>
      <c r="F83" s="48" t="e">
        <f t="shared" si="129"/>
        <v>#REF!</v>
      </c>
      <c r="G83" s="48" t="e">
        <f t="shared" si="118"/>
        <v>#REF!</v>
      </c>
      <c r="H83" s="43"/>
      <c r="I83" s="59" t="e">
        <f t="shared" si="119"/>
        <v>#REF!</v>
      </c>
      <c r="J83" s="59">
        <f t="shared" si="120"/>
        <v>0</v>
      </c>
      <c r="K83" s="59" t="e">
        <f t="shared" si="121"/>
        <v>#REF!</v>
      </c>
      <c r="L83" s="59">
        <f t="shared" si="122"/>
        <v>0</v>
      </c>
    </row>
    <row r="84" spans="2:12" ht="12.75" customHeight="1" x14ac:dyDescent="0.2">
      <c r="B84" s="63" t="s">
        <v>529</v>
      </c>
      <c r="C84" s="63" t="s">
        <v>529</v>
      </c>
      <c r="D84" s="48"/>
      <c r="E84" s="48" t="e">
        <f t="shared" ref="E84:F84" si="130">SUM(#REF!)</f>
        <v>#REF!</v>
      </c>
      <c r="F84" s="48" t="e">
        <f t="shared" si="130"/>
        <v>#REF!</v>
      </c>
      <c r="G84" s="48" t="e">
        <f t="shared" si="118"/>
        <v>#REF!</v>
      </c>
      <c r="H84" s="43"/>
      <c r="I84" s="59" t="e">
        <f t="shared" si="119"/>
        <v>#REF!</v>
      </c>
      <c r="J84" s="59">
        <f t="shared" si="120"/>
        <v>0</v>
      </c>
      <c r="K84" s="59" t="e">
        <f t="shared" si="121"/>
        <v>#REF!</v>
      </c>
      <c r="L84" s="59">
        <f t="shared" si="122"/>
        <v>0</v>
      </c>
    </row>
    <row r="85" spans="2:12" ht="12.75" customHeight="1" x14ac:dyDescent="0.2">
      <c r="B85" s="63" t="s">
        <v>530</v>
      </c>
      <c r="C85" s="63" t="s">
        <v>530</v>
      </c>
      <c r="D85" s="48"/>
      <c r="E85" s="48" t="e">
        <f t="shared" ref="E85:F85" si="131">SUM(#REF!)</f>
        <v>#REF!</v>
      </c>
      <c r="F85" s="48" t="e">
        <f t="shared" si="131"/>
        <v>#REF!</v>
      </c>
      <c r="G85" s="48" t="e">
        <f t="shared" si="118"/>
        <v>#REF!</v>
      </c>
      <c r="H85" s="43"/>
      <c r="I85" s="59" t="e">
        <f t="shared" si="119"/>
        <v>#REF!</v>
      </c>
      <c r="J85" s="59">
        <f t="shared" si="120"/>
        <v>315112.038</v>
      </c>
      <c r="K85" s="59" t="e">
        <f t="shared" si="121"/>
        <v>#REF!</v>
      </c>
      <c r="L85" s="59">
        <f t="shared" si="122"/>
        <v>315112.038</v>
      </c>
    </row>
    <row r="86" spans="2:12" ht="12.75" customHeight="1" x14ac:dyDescent="0.2">
      <c r="B86" s="63" t="s">
        <v>531</v>
      </c>
      <c r="C86" s="63" t="s">
        <v>531</v>
      </c>
      <c r="D86" s="48"/>
      <c r="E86" s="48" t="e">
        <f t="shared" ref="E86:F86" si="132">SUM(#REF!)</f>
        <v>#REF!</v>
      </c>
      <c r="F86" s="48" t="e">
        <f t="shared" si="132"/>
        <v>#REF!</v>
      </c>
      <c r="G86" s="48" t="e">
        <f t="shared" si="118"/>
        <v>#REF!</v>
      </c>
      <c r="H86" s="43"/>
      <c r="I86" s="59" t="e">
        <f t="shared" si="119"/>
        <v>#REF!</v>
      </c>
      <c r="J86" s="59">
        <f t="shared" si="120"/>
        <v>0</v>
      </c>
      <c r="K86" s="59" t="e">
        <f t="shared" si="121"/>
        <v>#REF!</v>
      </c>
      <c r="L86" s="59">
        <f t="shared" si="122"/>
        <v>0</v>
      </c>
    </row>
    <row r="87" spans="2:12" ht="12.75" customHeight="1" x14ac:dyDescent="0.2">
      <c r="B87" s="63" t="s">
        <v>532</v>
      </c>
      <c r="C87" s="63" t="s">
        <v>532</v>
      </c>
      <c r="D87" s="48"/>
      <c r="E87" s="48" t="e">
        <f t="shared" ref="E87:F87" si="133">SUM(#REF!)</f>
        <v>#REF!</v>
      </c>
      <c r="F87" s="48" t="e">
        <f t="shared" si="133"/>
        <v>#REF!</v>
      </c>
      <c r="G87" s="48" t="e">
        <f t="shared" si="118"/>
        <v>#REF!</v>
      </c>
      <c r="H87" s="43"/>
      <c r="I87" s="59" t="e">
        <f t="shared" si="119"/>
        <v>#REF!</v>
      </c>
      <c r="J87" s="59">
        <f t="shared" si="120"/>
        <v>0</v>
      </c>
      <c r="K87" s="59" t="e">
        <f t="shared" si="121"/>
        <v>#REF!</v>
      </c>
      <c r="L87" s="59">
        <f t="shared" si="122"/>
        <v>0</v>
      </c>
    </row>
    <row r="88" spans="2:12" ht="12.75" customHeight="1" x14ac:dyDescent="0.2">
      <c r="B88" s="63" t="s">
        <v>533</v>
      </c>
      <c r="C88" s="63" t="s">
        <v>533</v>
      </c>
      <c r="D88" s="48"/>
      <c r="E88" s="48" t="e">
        <f t="shared" ref="E88:F88" si="134">SUM(#REF!)</f>
        <v>#REF!</v>
      </c>
      <c r="F88" s="48" t="e">
        <f t="shared" si="134"/>
        <v>#REF!</v>
      </c>
      <c r="G88" s="48" t="e">
        <f t="shared" si="118"/>
        <v>#REF!</v>
      </c>
      <c r="H88" s="43"/>
      <c r="I88" s="59" t="e">
        <f t="shared" si="119"/>
        <v>#REF!</v>
      </c>
      <c r="J88" s="59">
        <f t="shared" si="120"/>
        <v>16000</v>
      </c>
      <c r="K88" s="59" t="e">
        <f t="shared" si="121"/>
        <v>#REF!</v>
      </c>
      <c r="L88" s="59">
        <f t="shared" si="122"/>
        <v>16000</v>
      </c>
    </row>
    <row r="89" spans="2:12" ht="12.75" customHeight="1" x14ac:dyDescent="0.2">
      <c r="B89" s="63" t="s">
        <v>534</v>
      </c>
      <c r="C89" s="63" t="s">
        <v>534</v>
      </c>
      <c r="D89" s="48"/>
      <c r="E89" s="48" t="e">
        <f t="shared" ref="E89:F89" si="135">SUM(#REF!)</f>
        <v>#REF!</v>
      </c>
      <c r="F89" s="48" t="e">
        <f t="shared" si="135"/>
        <v>#REF!</v>
      </c>
      <c r="G89" s="48" t="e">
        <f t="shared" si="118"/>
        <v>#REF!</v>
      </c>
      <c r="H89" s="43"/>
      <c r="I89" s="59" t="e">
        <f t="shared" si="119"/>
        <v>#REF!</v>
      </c>
      <c r="J89" s="59">
        <f t="shared" si="120"/>
        <v>0</v>
      </c>
      <c r="K89" s="59" t="e">
        <f t="shared" si="121"/>
        <v>#REF!</v>
      </c>
      <c r="L89" s="59">
        <f t="shared" si="122"/>
        <v>0</v>
      </c>
    </row>
    <row r="90" spans="2:12" ht="12.75" customHeight="1" x14ac:dyDescent="0.2">
      <c r="B90" s="107" t="s">
        <v>535</v>
      </c>
      <c r="C90" s="107" t="s">
        <v>535</v>
      </c>
      <c r="D90" s="48"/>
      <c r="E90" s="48" t="e">
        <f t="shared" ref="E90:F90" si="136">SUM(#REF!)</f>
        <v>#REF!</v>
      </c>
      <c r="F90" s="48" t="e">
        <f t="shared" si="136"/>
        <v>#REF!</v>
      </c>
      <c r="G90" s="48" t="e">
        <f t="shared" si="118"/>
        <v>#REF!</v>
      </c>
      <c r="H90" s="43"/>
      <c r="I90" s="59" t="e">
        <f t="shared" si="119"/>
        <v>#REF!</v>
      </c>
      <c r="J90" s="59">
        <f t="shared" si="120"/>
        <v>401359.0416</v>
      </c>
      <c r="K90" s="59" t="e">
        <f t="shared" si="121"/>
        <v>#REF!</v>
      </c>
      <c r="L90" s="59">
        <f t="shared" si="122"/>
        <v>401359.0416</v>
      </c>
    </row>
    <row r="91" spans="2:12" ht="12.75" customHeight="1" x14ac:dyDescent="0.2">
      <c r="B91" s="107" t="s">
        <v>503</v>
      </c>
      <c r="C91" s="107" t="s">
        <v>503</v>
      </c>
      <c r="D91" s="48"/>
      <c r="E91" s="48" t="e">
        <f t="shared" ref="E91:F91" si="137">SUM(#REF!)</f>
        <v>#REF!</v>
      </c>
      <c r="F91" s="48" t="e">
        <f t="shared" si="137"/>
        <v>#REF!</v>
      </c>
      <c r="G91" s="48" t="e">
        <f t="shared" si="118"/>
        <v>#REF!</v>
      </c>
      <c r="H91" s="43"/>
      <c r="I91" s="59" t="e">
        <f t="shared" si="119"/>
        <v>#REF!</v>
      </c>
      <c r="J91" s="59">
        <f t="shared" si="120"/>
        <v>31020</v>
      </c>
      <c r="K91" s="59" t="e">
        <f t="shared" si="121"/>
        <v>#REF!</v>
      </c>
      <c r="L91" s="59">
        <f t="shared" si="122"/>
        <v>31020</v>
      </c>
    </row>
    <row r="92" spans="2:12" ht="12.75" customHeight="1" x14ac:dyDescent="0.2">
      <c r="B92" s="63" t="s">
        <v>536</v>
      </c>
      <c r="C92" s="63" t="s">
        <v>536</v>
      </c>
      <c r="D92" s="48"/>
      <c r="E92" s="48" t="e">
        <f t="shared" ref="E92:F92" si="138">SUM(#REF!)</f>
        <v>#REF!</v>
      </c>
      <c r="F92" s="48" t="e">
        <f t="shared" si="138"/>
        <v>#REF!</v>
      </c>
      <c r="G92" s="48" t="e">
        <f t="shared" si="118"/>
        <v>#REF!</v>
      </c>
      <c r="H92" s="43"/>
      <c r="I92" s="59" t="e">
        <f t="shared" si="119"/>
        <v>#REF!</v>
      </c>
      <c r="J92" s="59">
        <f t="shared" si="120"/>
        <v>2721.84</v>
      </c>
      <c r="K92" s="59" t="e">
        <f t="shared" si="121"/>
        <v>#REF!</v>
      </c>
      <c r="L92" s="59">
        <f t="shared" si="122"/>
        <v>2721.84</v>
      </c>
    </row>
    <row r="93" spans="2:12" ht="12.75" customHeight="1" x14ac:dyDescent="0.2">
      <c r="B93" s="63" t="s">
        <v>538</v>
      </c>
      <c r="C93" s="63" t="s">
        <v>538</v>
      </c>
      <c r="D93" s="48"/>
      <c r="E93" s="48" t="e">
        <f t="shared" ref="E93:F93" si="139">SUM(#REF!)</f>
        <v>#REF!</v>
      </c>
      <c r="F93" s="48" t="e">
        <f t="shared" si="139"/>
        <v>#REF!</v>
      </c>
      <c r="G93" s="48" t="e">
        <f t="shared" si="118"/>
        <v>#REF!</v>
      </c>
      <c r="H93" s="43"/>
      <c r="I93" s="59" t="e">
        <f t="shared" si="119"/>
        <v>#REF!</v>
      </c>
      <c r="J93" s="59">
        <f t="shared" si="120"/>
        <v>6350</v>
      </c>
      <c r="K93" s="59" t="e">
        <f t="shared" si="121"/>
        <v>#REF!</v>
      </c>
      <c r="L93" s="59">
        <f t="shared" si="122"/>
        <v>6350</v>
      </c>
    </row>
    <row r="94" spans="2:12" ht="12.75" customHeight="1" x14ac:dyDescent="0.2">
      <c r="B94" s="63" t="s">
        <v>539</v>
      </c>
      <c r="C94" s="63" t="s">
        <v>539</v>
      </c>
      <c r="D94" s="48"/>
      <c r="E94" s="48" t="e">
        <f t="shared" ref="E94:F94" si="140">SUM(#REF!)</f>
        <v>#REF!</v>
      </c>
      <c r="F94" s="48" t="e">
        <f t="shared" si="140"/>
        <v>#REF!</v>
      </c>
      <c r="G94" s="48" t="e">
        <f t="shared" si="118"/>
        <v>#REF!</v>
      </c>
      <c r="H94" s="43"/>
      <c r="I94" s="59" t="e">
        <f t="shared" si="119"/>
        <v>#REF!</v>
      </c>
      <c r="J94" s="59">
        <f t="shared" si="120"/>
        <v>0</v>
      </c>
      <c r="K94" s="59" t="e">
        <f t="shared" si="121"/>
        <v>#REF!</v>
      </c>
      <c r="L94" s="59">
        <f t="shared" si="122"/>
        <v>0</v>
      </c>
    </row>
    <row r="95" spans="2:12" ht="12.75" customHeight="1" x14ac:dyDescent="0.2">
      <c r="B95" s="63" t="s">
        <v>540</v>
      </c>
      <c r="C95" s="63" t="s">
        <v>540</v>
      </c>
      <c r="D95" s="48"/>
      <c r="E95" s="48" t="e">
        <f t="shared" ref="E95:F95" si="141">SUM(#REF!)</f>
        <v>#REF!</v>
      </c>
      <c r="F95" s="48" t="e">
        <f t="shared" si="141"/>
        <v>#REF!</v>
      </c>
      <c r="G95" s="48" t="e">
        <f t="shared" si="118"/>
        <v>#REF!</v>
      </c>
      <c r="H95" s="43"/>
      <c r="I95" s="59" t="e">
        <f t="shared" si="119"/>
        <v>#REF!</v>
      </c>
      <c r="J95" s="59">
        <f t="shared" si="120"/>
        <v>27300</v>
      </c>
      <c r="K95" s="59" t="e">
        <f t="shared" si="121"/>
        <v>#REF!</v>
      </c>
      <c r="L95" s="59">
        <f t="shared" si="122"/>
        <v>27300</v>
      </c>
    </row>
    <row r="96" spans="2:12" ht="12.75" customHeight="1" x14ac:dyDescent="0.2">
      <c r="B96" s="63" t="s">
        <v>541</v>
      </c>
      <c r="C96" s="63" t="s">
        <v>541</v>
      </c>
      <c r="D96" s="48"/>
      <c r="E96" s="48" t="e">
        <f t="shared" ref="E96:F96" si="142">SUM(#REF!)</f>
        <v>#REF!</v>
      </c>
      <c r="F96" s="48" t="e">
        <f t="shared" si="142"/>
        <v>#REF!</v>
      </c>
      <c r="G96" s="48" t="e">
        <f t="shared" si="118"/>
        <v>#REF!</v>
      </c>
      <c r="H96" s="43"/>
      <c r="I96" s="59" t="e">
        <f t="shared" si="119"/>
        <v>#REF!</v>
      </c>
      <c r="J96" s="59">
        <f t="shared" si="120"/>
        <v>43699.843440000004</v>
      </c>
      <c r="K96" s="59" t="e">
        <f t="shared" si="121"/>
        <v>#REF!</v>
      </c>
      <c r="L96" s="59">
        <f t="shared" si="122"/>
        <v>43699.843440000004</v>
      </c>
    </row>
    <row r="97" spans="2:12" ht="12.75" customHeight="1" x14ac:dyDescent="0.2">
      <c r="B97" s="63" t="s">
        <v>542</v>
      </c>
      <c r="C97" s="63" t="s">
        <v>542</v>
      </c>
      <c r="D97" s="48"/>
      <c r="E97" s="48" t="e">
        <f t="shared" ref="E97:F97" si="143">SUM(#REF!)</f>
        <v>#REF!</v>
      </c>
      <c r="F97" s="48" t="e">
        <f t="shared" si="143"/>
        <v>#REF!</v>
      </c>
      <c r="G97" s="48" t="e">
        <f t="shared" si="118"/>
        <v>#REF!</v>
      </c>
      <c r="H97" s="43"/>
      <c r="I97" s="59" t="e">
        <f t="shared" si="119"/>
        <v>#REF!</v>
      </c>
      <c r="J97" s="59">
        <f t="shared" si="120"/>
        <v>0</v>
      </c>
      <c r="K97" s="59" t="e">
        <f t="shared" si="121"/>
        <v>#REF!</v>
      </c>
      <c r="L97" s="59">
        <f t="shared" si="122"/>
        <v>0</v>
      </c>
    </row>
    <row r="98" spans="2:12" ht="12.75" customHeight="1" x14ac:dyDescent="0.2">
      <c r="B98" s="63"/>
      <c r="C98" s="43"/>
      <c r="D98" s="43"/>
      <c r="E98" s="226" t="e">
        <f t="shared" ref="E98:G98" si="144">SUM(E76:E97)</f>
        <v>#REF!</v>
      </c>
      <c r="F98" s="226" t="e">
        <f t="shared" si="144"/>
        <v>#REF!</v>
      </c>
      <c r="G98" s="226" t="e">
        <f t="shared" si="144"/>
        <v>#REF!</v>
      </c>
      <c r="H98" s="43"/>
      <c r="I98" s="226" t="e">
        <f t="shared" ref="I98:L98" si="145">SUM(I76:I95)</f>
        <v>#REF!</v>
      </c>
      <c r="J98" s="226">
        <f t="shared" si="145"/>
        <v>1899849.8189633333</v>
      </c>
      <c r="K98" s="226" t="e">
        <f t="shared" si="145"/>
        <v>#REF!</v>
      </c>
      <c r="L98" s="226">
        <f t="shared" si="145"/>
        <v>1899849.8189633333</v>
      </c>
    </row>
    <row r="99" spans="2:12" ht="12.75" customHeight="1" x14ac:dyDescent="0.2">
      <c r="B99" s="63"/>
    </row>
    <row r="100" spans="2:12" ht="12.75" customHeight="1" x14ac:dyDescent="0.15">
      <c r="E100" s="64" t="e">
        <f>E98-'P&amp;L'!AX23</f>
        <v>#REF!</v>
      </c>
      <c r="F100" s="64" t="e">
        <f>'P&amp;L'!AY23-F98</f>
        <v>#REF!</v>
      </c>
    </row>
    <row r="101" spans="2:12" ht="12.75" customHeight="1" x14ac:dyDescent="0.15"/>
    <row r="102" spans="2:12" ht="12.75" customHeight="1" x14ac:dyDescent="0.15"/>
    <row r="103" spans="2:12" ht="12.75" customHeight="1" x14ac:dyDescent="0.15"/>
    <row r="104" spans="2:12" ht="12.75" customHeight="1" x14ac:dyDescent="0.15"/>
    <row r="105" spans="2:12" ht="12.75" customHeight="1" x14ac:dyDescent="0.15"/>
    <row r="106" spans="2:12" ht="12.75" customHeight="1" x14ac:dyDescent="0.15"/>
    <row r="107" spans="2:12" ht="12.75" customHeight="1" x14ac:dyDescent="0.15"/>
    <row r="108" spans="2:12" ht="12.75" customHeight="1" x14ac:dyDescent="0.15"/>
    <row r="109" spans="2:12" ht="12.75" customHeight="1" x14ac:dyDescent="0.15"/>
    <row r="110" spans="2:12" ht="12.75" customHeight="1" x14ac:dyDescent="0.15"/>
    <row r="111" spans="2:12" ht="12.75" customHeight="1" x14ac:dyDescent="0.15"/>
    <row r="112" spans="2:12" ht="12.75" customHeight="1" x14ac:dyDescent="0.15"/>
    <row r="113" ht="12.75" customHeight="1" x14ac:dyDescent="0.15"/>
    <row r="114" ht="12.75" customHeight="1" x14ac:dyDescent="0.15"/>
    <row r="115" ht="12.75" customHeight="1" x14ac:dyDescent="0.15"/>
    <row r="116" ht="12.75" customHeight="1" x14ac:dyDescent="0.15"/>
    <row r="117" ht="12.75" customHeight="1" x14ac:dyDescent="0.15"/>
    <row r="118" ht="12.75" customHeight="1" x14ac:dyDescent="0.15"/>
    <row r="119" ht="12.75" customHeight="1" x14ac:dyDescent="0.15"/>
    <row r="120" ht="12.75" customHeight="1" x14ac:dyDescent="0.15"/>
    <row r="121" ht="12.75" customHeight="1" x14ac:dyDescent="0.15"/>
    <row r="122" ht="12.75" customHeight="1" x14ac:dyDescent="0.15"/>
    <row r="123" ht="12.75" customHeight="1" x14ac:dyDescent="0.15"/>
    <row r="124" ht="12.75" customHeight="1" x14ac:dyDescent="0.15"/>
    <row r="125" ht="12.75" customHeight="1" x14ac:dyDescent="0.15"/>
    <row r="126" ht="12.75" customHeight="1" x14ac:dyDescent="0.15"/>
    <row r="127" ht="12.75" customHeight="1" x14ac:dyDescent="0.15"/>
    <row r="128" ht="12.75" customHeight="1" x14ac:dyDescent="0.15"/>
    <row r="129" ht="12.75" customHeight="1" x14ac:dyDescent="0.15"/>
    <row r="130" ht="12.75" customHeight="1" x14ac:dyDescent="0.15"/>
    <row r="131" ht="12.75" customHeight="1" x14ac:dyDescent="0.15"/>
    <row r="132" ht="12.75" customHeight="1" x14ac:dyDescent="0.15"/>
    <row r="133" ht="12.75" customHeight="1" x14ac:dyDescent="0.15"/>
    <row r="134" ht="12.75" customHeight="1" x14ac:dyDescent="0.15"/>
    <row r="135" ht="12.75" customHeight="1" x14ac:dyDescent="0.15"/>
    <row r="136" ht="12.75" customHeight="1" x14ac:dyDescent="0.15"/>
    <row r="137" ht="12.75" customHeight="1" x14ac:dyDescent="0.15"/>
    <row r="138" ht="12.75" customHeight="1" x14ac:dyDescent="0.15"/>
    <row r="139" ht="12.75" customHeight="1" x14ac:dyDescent="0.15"/>
    <row r="140" ht="12.75" customHeight="1" x14ac:dyDescent="0.15"/>
    <row r="141" ht="12.75" customHeight="1" x14ac:dyDescent="0.15"/>
    <row r="142" ht="12.75" customHeight="1" x14ac:dyDescent="0.15"/>
    <row r="143" ht="12.75" customHeight="1" x14ac:dyDescent="0.15"/>
    <row r="144" ht="12.75" customHeight="1" x14ac:dyDescent="0.15"/>
    <row r="145" ht="12.75" customHeight="1" x14ac:dyDescent="0.15"/>
    <row r="146" ht="12.75" customHeight="1" x14ac:dyDescent="0.15"/>
    <row r="147" ht="12.75" customHeight="1" x14ac:dyDescent="0.15"/>
    <row r="148" ht="12.75" customHeight="1" x14ac:dyDescent="0.15"/>
    <row r="149" ht="12.75" customHeight="1" x14ac:dyDescent="0.15"/>
    <row r="150" ht="12.75" customHeight="1" x14ac:dyDescent="0.15"/>
    <row r="151" ht="12.75" customHeight="1" x14ac:dyDescent="0.15"/>
    <row r="152" ht="12.75" customHeight="1" x14ac:dyDescent="0.15"/>
    <row r="153" ht="12.75" customHeight="1" x14ac:dyDescent="0.15"/>
    <row r="154" ht="12.75" customHeight="1" x14ac:dyDescent="0.15"/>
    <row r="155" ht="12.75" customHeight="1" x14ac:dyDescent="0.15"/>
    <row r="156" ht="12.75" customHeight="1" x14ac:dyDescent="0.15"/>
    <row r="157" ht="12.75" customHeight="1" x14ac:dyDescent="0.15"/>
    <row r="158" ht="12.75" customHeight="1" x14ac:dyDescent="0.15"/>
    <row r="159" ht="12.75" customHeight="1" x14ac:dyDescent="0.15"/>
    <row r="160" ht="12.75" customHeight="1" x14ac:dyDescent="0.15"/>
    <row r="161" ht="12.75" customHeight="1" x14ac:dyDescent="0.15"/>
    <row r="162" ht="12.75" customHeight="1" x14ac:dyDescent="0.15"/>
    <row r="163" ht="12.75" customHeight="1" x14ac:dyDescent="0.15"/>
    <row r="164" ht="12.75" customHeight="1" x14ac:dyDescent="0.15"/>
    <row r="165" ht="12.75" customHeight="1" x14ac:dyDescent="0.15"/>
    <row r="166" ht="12.75" customHeight="1" x14ac:dyDescent="0.15"/>
    <row r="167" ht="12.75" customHeight="1" x14ac:dyDescent="0.15"/>
    <row r="168" ht="12.75" customHeight="1" x14ac:dyDescent="0.15"/>
    <row r="169" ht="12.75" customHeight="1" x14ac:dyDescent="0.15"/>
    <row r="170" ht="12.75" customHeight="1" x14ac:dyDescent="0.15"/>
    <row r="171" ht="12.75" customHeight="1" x14ac:dyDescent="0.15"/>
    <row r="172" ht="12.75" customHeight="1" x14ac:dyDescent="0.15"/>
    <row r="173" ht="12.75" customHeight="1" x14ac:dyDescent="0.15"/>
    <row r="174" ht="12.75" customHeight="1" x14ac:dyDescent="0.15"/>
    <row r="175" ht="12.75" customHeight="1" x14ac:dyDescent="0.15"/>
    <row r="176" ht="12.75" customHeight="1" x14ac:dyDescent="0.15"/>
    <row r="177" ht="12.75" customHeight="1" x14ac:dyDescent="0.15"/>
    <row r="178" ht="12.75" customHeight="1" x14ac:dyDescent="0.15"/>
    <row r="179" ht="12.75" customHeight="1" x14ac:dyDescent="0.15"/>
    <row r="180" ht="12.75" customHeight="1" x14ac:dyDescent="0.15"/>
    <row r="181" ht="12.75" customHeight="1" x14ac:dyDescent="0.15"/>
    <row r="182" ht="12.75" customHeight="1" x14ac:dyDescent="0.15"/>
    <row r="183" ht="12.75" customHeight="1" x14ac:dyDescent="0.15"/>
    <row r="184" ht="12.75" customHeight="1" x14ac:dyDescent="0.15"/>
    <row r="185" ht="12.75" customHeight="1" x14ac:dyDescent="0.15"/>
    <row r="186" ht="12.75" customHeight="1" x14ac:dyDescent="0.15"/>
    <row r="187" ht="12.75" customHeight="1" x14ac:dyDescent="0.15"/>
    <row r="188" ht="12.75" customHeight="1" x14ac:dyDescent="0.15"/>
    <row r="189" ht="12.75" customHeight="1" x14ac:dyDescent="0.15"/>
    <row r="190" ht="12.75" customHeight="1" x14ac:dyDescent="0.15"/>
    <row r="191" ht="12.75" customHeight="1" x14ac:dyDescent="0.15"/>
    <row r="192" ht="12.75" customHeight="1" x14ac:dyDescent="0.15"/>
    <row r="193" ht="12.75" customHeight="1" x14ac:dyDescent="0.15"/>
    <row r="194" ht="12.75" customHeight="1" x14ac:dyDescent="0.15"/>
    <row r="195" ht="12.75" customHeight="1" x14ac:dyDescent="0.15"/>
    <row r="196" ht="12.75" customHeight="1" x14ac:dyDescent="0.15"/>
    <row r="197" ht="12.75" customHeight="1" x14ac:dyDescent="0.15"/>
    <row r="198" ht="12.75" customHeight="1" x14ac:dyDescent="0.15"/>
    <row r="199" ht="12.75" customHeight="1" x14ac:dyDescent="0.15"/>
    <row r="200" ht="12.75" customHeight="1" x14ac:dyDescent="0.15"/>
    <row r="201" ht="12.75" customHeight="1" x14ac:dyDescent="0.15"/>
    <row r="202" ht="12.75" customHeight="1" x14ac:dyDescent="0.15"/>
    <row r="203" ht="12.75" customHeight="1" x14ac:dyDescent="0.15"/>
    <row r="204" ht="12.75" customHeight="1" x14ac:dyDescent="0.15"/>
    <row r="205" ht="12.75" customHeight="1" x14ac:dyDescent="0.15"/>
    <row r="206" ht="12.75" customHeight="1" x14ac:dyDescent="0.15"/>
    <row r="207" ht="12.75" customHeight="1" x14ac:dyDescent="0.15"/>
    <row r="208" ht="12.75" customHeight="1" x14ac:dyDescent="0.15"/>
    <row r="209" ht="12.75" customHeight="1" x14ac:dyDescent="0.15"/>
    <row r="210" ht="12.75" customHeight="1" x14ac:dyDescent="0.15"/>
    <row r="211" ht="12.75" customHeight="1" x14ac:dyDescent="0.15"/>
    <row r="212" ht="12.75" customHeight="1" x14ac:dyDescent="0.15"/>
    <row r="213" ht="12.75" customHeight="1" x14ac:dyDescent="0.15"/>
    <row r="214" ht="12.75" customHeight="1" x14ac:dyDescent="0.15"/>
    <row r="215" ht="12.75" customHeight="1" x14ac:dyDescent="0.15"/>
    <row r="216" ht="12.75" customHeight="1" x14ac:dyDescent="0.15"/>
    <row r="217" ht="12.75" customHeight="1" x14ac:dyDescent="0.15"/>
    <row r="218" ht="12.75" customHeight="1" x14ac:dyDescent="0.15"/>
    <row r="219" ht="12.75" customHeight="1" x14ac:dyDescent="0.15"/>
    <row r="220" ht="12.75" customHeight="1" x14ac:dyDescent="0.15"/>
    <row r="221" ht="12.75" customHeight="1" x14ac:dyDescent="0.15"/>
    <row r="222" ht="12.75" customHeight="1" x14ac:dyDescent="0.15"/>
    <row r="223" ht="12.75" customHeight="1" x14ac:dyDescent="0.15"/>
    <row r="224" ht="12.75" customHeight="1" x14ac:dyDescent="0.15"/>
    <row r="225" ht="12.75" customHeight="1" x14ac:dyDescent="0.15"/>
    <row r="226" ht="12.75" customHeight="1" x14ac:dyDescent="0.15"/>
    <row r="227" ht="12.75" customHeight="1" x14ac:dyDescent="0.15"/>
    <row r="228" ht="12.75" customHeight="1" x14ac:dyDescent="0.15"/>
    <row r="229" ht="12.75" customHeight="1" x14ac:dyDescent="0.15"/>
    <row r="230" ht="12.75" customHeight="1" x14ac:dyDescent="0.15"/>
    <row r="231" ht="12.75" customHeight="1" x14ac:dyDescent="0.15"/>
    <row r="232" ht="12.75" customHeight="1" x14ac:dyDescent="0.15"/>
    <row r="233" ht="12.75" customHeight="1" x14ac:dyDescent="0.15"/>
    <row r="234" ht="12.75" customHeight="1" x14ac:dyDescent="0.15"/>
    <row r="235" ht="12.75" customHeight="1" x14ac:dyDescent="0.15"/>
    <row r="236" ht="12.75" customHeight="1" x14ac:dyDescent="0.15"/>
    <row r="237" ht="12.75" customHeight="1" x14ac:dyDescent="0.15"/>
    <row r="238" ht="12.75" customHeight="1" x14ac:dyDescent="0.15"/>
    <row r="239" ht="12.75" customHeight="1" x14ac:dyDescent="0.15"/>
    <row r="240" ht="12.75" customHeight="1" x14ac:dyDescent="0.15"/>
    <row r="241" ht="12.75" customHeight="1" x14ac:dyDescent="0.15"/>
    <row r="242" ht="12.75" customHeight="1" x14ac:dyDescent="0.15"/>
    <row r="243" ht="12.75" customHeight="1" x14ac:dyDescent="0.15"/>
    <row r="244" ht="12.75" customHeight="1" x14ac:dyDescent="0.15"/>
    <row r="245" ht="12.75" customHeight="1" x14ac:dyDescent="0.15"/>
    <row r="246" ht="12.75" customHeight="1" x14ac:dyDescent="0.15"/>
    <row r="247" ht="12.75" customHeight="1" x14ac:dyDescent="0.15"/>
    <row r="248" ht="12.75" customHeight="1" x14ac:dyDescent="0.15"/>
    <row r="249" ht="12.75" customHeight="1" x14ac:dyDescent="0.15"/>
    <row r="250" ht="12.75" customHeight="1" x14ac:dyDescent="0.15"/>
    <row r="251" ht="12.75" customHeight="1" x14ac:dyDescent="0.15"/>
    <row r="252" ht="12.75" customHeight="1" x14ac:dyDescent="0.15"/>
    <row r="253" ht="12.75" customHeight="1" x14ac:dyDescent="0.15"/>
    <row r="254" ht="12.75" customHeight="1" x14ac:dyDescent="0.15"/>
    <row r="255" ht="12.75" customHeight="1" x14ac:dyDescent="0.15"/>
    <row r="256" ht="12.75" customHeight="1" x14ac:dyDescent="0.15"/>
    <row r="257" ht="12.75" customHeight="1" x14ac:dyDescent="0.15"/>
    <row r="258" ht="12.75" customHeight="1" x14ac:dyDescent="0.15"/>
    <row r="259" ht="12.75" customHeight="1" x14ac:dyDescent="0.15"/>
    <row r="260" ht="12.75" customHeight="1" x14ac:dyDescent="0.15"/>
    <row r="261" ht="12.75" customHeight="1" x14ac:dyDescent="0.15"/>
    <row r="262" ht="12.75" customHeight="1" x14ac:dyDescent="0.15"/>
    <row r="263" ht="12.75" customHeight="1" x14ac:dyDescent="0.15"/>
    <row r="264" ht="12.75" customHeight="1" x14ac:dyDescent="0.15"/>
    <row r="265" ht="12.75" customHeight="1" x14ac:dyDescent="0.15"/>
    <row r="266" ht="12.75" customHeight="1" x14ac:dyDescent="0.15"/>
    <row r="267" ht="12.75" customHeight="1" x14ac:dyDescent="0.15"/>
    <row r="268" ht="12.75" customHeight="1" x14ac:dyDescent="0.15"/>
    <row r="269" ht="12.75" customHeight="1" x14ac:dyDescent="0.15"/>
    <row r="270" ht="12.75" customHeight="1" x14ac:dyDescent="0.15"/>
    <row r="271" ht="12.75" customHeight="1" x14ac:dyDescent="0.15"/>
    <row r="272" ht="12.75" customHeight="1" x14ac:dyDescent="0.15"/>
    <row r="273" ht="12.75" customHeight="1" x14ac:dyDescent="0.15"/>
    <row r="274" ht="12.75" customHeight="1" x14ac:dyDescent="0.15"/>
    <row r="275" ht="12.75" customHeight="1" x14ac:dyDescent="0.15"/>
    <row r="276" ht="12.75" customHeight="1" x14ac:dyDescent="0.15"/>
    <row r="277" ht="12.75" customHeight="1" x14ac:dyDescent="0.15"/>
    <row r="278" ht="12.75" customHeight="1" x14ac:dyDescent="0.15"/>
    <row r="279" ht="12.75" customHeight="1" x14ac:dyDescent="0.15"/>
    <row r="280" ht="12.75" customHeight="1" x14ac:dyDescent="0.15"/>
    <row r="281" ht="12.75" customHeight="1" x14ac:dyDescent="0.15"/>
    <row r="282" ht="12.75" customHeight="1" x14ac:dyDescent="0.15"/>
    <row r="283" ht="12.75" customHeight="1" x14ac:dyDescent="0.15"/>
    <row r="284" ht="12.75" customHeight="1" x14ac:dyDescent="0.15"/>
    <row r="285" ht="12.75" customHeight="1" x14ac:dyDescent="0.15"/>
    <row r="286" ht="12.75" customHeight="1" x14ac:dyDescent="0.15"/>
    <row r="287" ht="12.75" customHeight="1" x14ac:dyDescent="0.15"/>
    <row r="288" ht="12.75" customHeight="1" x14ac:dyDescent="0.15"/>
    <row r="289" ht="12.75" customHeight="1" x14ac:dyDescent="0.15"/>
    <row r="290" ht="12.75" customHeight="1" x14ac:dyDescent="0.15"/>
    <row r="291" ht="12.75" customHeight="1" x14ac:dyDescent="0.15"/>
    <row r="292" ht="12.75" customHeight="1" x14ac:dyDescent="0.15"/>
    <row r="293" ht="12.75" customHeight="1" x14ac:dyDescent="0.15"/>
    <row r="294" ht="12.75" customHeight="1" x14ac:dyDescent="0.15"/>
    <row r="295" ht="12.75" customHeight="1" x14ac:dyDescent="0.15"/>
    <row r="296" ht="12.75" customHeight="1" x14ac:dyDescent="0.15"/>
    <row r="297" ht="12.75" customHeight="1" x14ac:dyDescent="0.15"/>
    <row r="298" ht="12.75" customHeight="1" x14ac:dyDescent="0.15"/>
    <row r="299" ht="12.75" customHeight="1" x14ac:dyDescent="0.15"/>
    <row r="300" ht="12.75" customHeight="1" x14ac:dyDescent="0.15"/>
    <row r="301" ht="12.75" customHeight="1" x14ac:dyDescent="0.15"/>
    <row r="302" ht="12.75" customHeight="1" x14ac:dyDescent="0.15"/>
    <row r="303" ht="12.75" customHeight="1" x14ac:dyDescent="0.15"/>
    <row r="304" ht="12.75" customHeight="1" x14ac:dyDescent="0.15"/>
    <row r="305" ht="12.75" customHeight="1" x14ac:dyDescent="0.15"/>
    <row r="306" ht="12.75" customHeight="1" x14ac:dyDescent="0.15"/>
    <row r="307" ht="12.75" customHeight="1" x14ac:dyDescent="0.15"/>
    <row r="308" ht="12.75" customHeight="1" x14ac:dyDescent="0.15"/>
    <row r="309" ht="12.75" customHeight="1" x14ac:dyDescent="0.15"/>
    <row r="310" ht="12.75" customHeight="1" x14ac:dyDescent="0.15"/>
    <row r="311" ht="12.75" customHeight="1" x14ac:dyDescent="0.15"/>
    <row r="312" ht="12.75" customHeight="1" x14ac:dyDescent="0.15"/>
    <row r="313" ht="12.75" customHeight="1" x14ac:dyDescent="0.15"/>
    <row r="314" ht="12.75" customHeight="1" x14ac:dyDescent="0.15"/>
    <row r="315" ht="12.75" customHeight="1" x14ac:dyDescent="0.15"/>
    <row r="316" ht="12.75" customHeight="1" x14ac:dyDescent="0.15"/>
    <row r="317" ht="12.75" customHeight="1" x14ac:dyDescent="0.15"/>
    <row r="318" ht="12.75" customHeight="1" x14ac:dyDescent="0.15"/>
    <row r="319" ht="12.75" customHeight="1" x14ac:dyDescent="0.15"/>
    <row r="320" ht="12.75" customHeight="1" x14ac:dyDescent="0.15"/>
    <row r="321" ht="12.75" customHeight="1" x14ac:dyDescent="0.15"/>
    <row r="322" ht="12.75" customHeight="1" x14ac:dyDescent="0.15"/>
    <row r="323" ht="12.75" customHeight="1" x14ac:dyDescent="0.15"/>
    <row r="324" ht="12.75" customHeight="1" x14ac:dyDescent="0.15"/>
    <row r="325" ht="12.75" customHeight="1" x14ac:dyDescent="0.15"/>
    <row r="326" ht="12.75" customHeight="1" x14ac:dyDescent="0.15"/>
    <row r="327" ht="12.75" customHeight="1" x14ac:dyDescent="0.15"/>
    <row r="328" ht="12.75" customHeight="1" x14ac:dyDescent="0.15"/>
    <row r="329" ht="12.75" customHeight="1" x14ac:dyDescent="0.15"/>
    <row r="330" ht="12.75" customHeight="1" x14ac:dyDescent="0.15"/>
    <row r="331" ht="12.75" customHeight="1" x14ac:dyDescent="0.15"/>
    <row r="332" ht="12.75" customHeight="1" x14ac:dyDescent="0.15"/>
    <row r="333" ht="12.75" customHeight="1" x14ac:dyDescent="0.15"/>
    <row r="334" ht="12.75" customHeight="1" x14ac:dyDescent="0.15"/>
    <row r="335" ht="12.75" customHeight="1" x14ac:dyDescent="0.15"/>
    <row r="336" ht="12.75" customHeight="1" x14ac:dyDescent="0.15"/>
    <row r="337" ht="12.75" customHeight="1" x14ac:dyDescent="0.15"/>
    <row r="338" ht="12.75" customHeight="1" x14ac:dyDescent="0.15"/>
    <row r="339" ht="12.75" customHeight="1" x14ac:dyDescent="0.15"/>
    <row r="340" ht="12.75" customHeight="1" x14ac:dyDescent="0.15"/>
    <row r="341" ht="12.75" customHeight="1" x14ac:dyDescent="0.15"/>
    <row r="342" ht="12.75" customHeight="1" x14ac:dyDescent="0.15"/>
    <row r="343" ht="12.75" customHeight="1" x14ac:dyDescent="0.15"/>
    <row r="344" ht="12.75" customHeight="1" x14ac:dyDescent="0.15"/>
    <row r="345" ht="12.75" customHeight="1" x14ac:dyDescent="0.15"/>
    <row r="346" ht="12.75" customHeight="1" x14ac:dyDescent="0.15"/>
    <row r="347" ht="12.75" customHeight="1" x14ac:dyDescent="0.15"/>
    <row r="348" ht="12.75" customHeight="1" x14ac:dyDescent="0.15"/>
    <row r="349" ht="12.75" customHeight="1" x14ac:dyDescent="0.15"/>
    <row r="350" ht="12.75" customHeight="1" x14ac:dyDescent="0.15"/>
    <row r="351" ht="12.75" customHeight="1" x14ac:dyDescent="0.15"/>
    <row r="352" ht="12.75" customHeight="1" x14ac:dyDescent="0.15"/>
    <row r="353" ht="12.75" customHeight="1" x14ac:dyDescent="0.15"/>
    <row r="354" ht="12.75" customHeight="1" x14ac:dyDescent="0.15"/>
    <row r="355" ht="12.75" customHeight="1" x14ac:dyDescent="0.15"/>
    <row r="356" ht="12.75" customHeight="1" x14ac:dyDescent="0.15"/>
    <row r="357" ht="12.75" customHeight="1" x14ac:dyDescent="0.15"/>
    <row r="358" ht="12.75" customHeight="1" x14ac:dyDescent="0.15"/>
    <row r="359" ht="12.75" customHeight="1" x14ac:dyDescent="0.15"/>
    <row r="360" ht="12.75" customHeight="1" x14ac:dyDescent="0.15"/>
    <row r="361" ht="12.75" customHeight="1" x14ac:dyDescent="0.15"/>
    <row r="362" ht="12.75" customHeight="1" x14ac:dyDescent="0.15"/>
    <row r="363" ht="12.75" customHeight="1" x14ac:dyDescent="0.15"/>
    <row r="364" ht="12.75" customHeight="1" x14ac:dyDescent="0.15"/>
    <row r="365" ht="12.75" customHeight="1" x14ac:dyDescent="0.15"/>
    <row r="366" ht="12.75" customHeight="1" x14ac:dyDescent="0.15"/>
    <row r="367" ht="12.75" customHeight="1" x14ac:dyDescent="0.15"/>
    <row r="368" ht="12.75" customHeight="1" x14ac:dyDescent="0.15"/>
    <row r="369" ht="12.75" customHeight="1" x14ac:dyDescent="0.15"/>
    <row r="370" ht="12.75" customHeight="1" x14ac:dyDescent="0.15"/>
    <row r="371" ht="12.75" customHeight="1" x14ac:dyDescent="0.15"/>
    <row r="372" ht="12.75" customHeight="1" x14ac:dyDescent="0.15"/>
    <row r="373" ht="12.75" customHeight="1" x14ac:dyDescent="0.15"/>
    <row r="374" ht="12.75" customHeight="1" x14ac:dyDescent="0.15"/>
    <row r="375" ht="12.75" customHeight="1" x14ac:dyDescent="0.15"/>
    <row r="376" ht="12.75" customHeight="1" x14ac:dyDescent="0.15"/>
    <row r="377" ht="12.75" customHeight="1" x14ac:dyDescent="0.15"/>
    <row r="378" ht="12.75" customHeight="1" x14ac:dyDescent="0.15"/>
    <row r="379" ht="12.75" customHeight="1" x14ac:dyDescent="0.15"/>
    <row r="380" ht="12.75" customHeight="1" x14ac:dyDescent="0.15"/>
    <row r="381" ht="12.75" customHeight="1" x14ac:dyDescent="0.15"/>
    <row r="382" ht="12.75" customHeight="1" x14ac:dyDescent="0.15"/>
    <row r="383" ht="12.75" customHeight="1" x14ac:dyDescent="0.15"/>
    <row r="384" ht="12.75" customHeight="1" x14ac:dyDescent="0.15"/>
    <row r="385" ht="12.75" customHeight="1" x14ac:dyDescent="0.15"/>
    <row r="386" ht="12.75" customHeight="1" x14ac:dyDescent="0.15"/>
    <row r="387" ht="12.75" customHeight="1" x14ac:dyDescent="0.15"/>
    <row r="388" ht="12.75" customHeight="1" x14ac:dyDescent="0.15"/>
    <row r="389" ht="12.75" customHeight="1" x14ac:dyDescent="0.15"/>
    <row r="390" ht="12.75" customHeight="1" x14ac:dyDescent="0.15"/>
    <row r="391" ht="12.75" customHeight="1" x14ac:dyDescent="0.15"/>
    <row r="392" ht="12.75" customHeight="1" x14ac:dyDescent="0.15"/>
    <row r="393" ht="12.75" customHeight="1" x14ac:dyDescent="0.15"/>
    <row r="394" ht="12.75" customHeight="1" x14ac:dyDescent="0.15"/>
    <row r="395" ht="12.75" customHeight="1" x14ac:dyDescent="0.15"/>
    <row r="396" ht="12.75" customHeight="1" x14ac:dyDescent="0.15"/>
    <row r="397" ht="12.75" customHeight="1" x14ac:dyDescent="0.15"/>
    <row r="398" ht="12.75" customHeight="1" x14ac:dyDescent="0.15"/>
    <row r="399" ht="12.75" customHeight="1" x14ac:dyDescent="0.15"/>
    <row r="400" ht="12.75" customHeight="1" x14ac:dyDescent="0.15"/>
    <row r="401" ht="12.75" customHeight="1" x14ac:dyDescent="0.15"/>
    <row r="402" ht="12.75" customHeight="1" x14ac:dyDescent="0.15"/>
    <row r="403" ht="12.75" customHeight="1" x14ac:dyDescent="0.15"/>
    <row r="404" ht="12.75" customHeight="1" x14ac:dyDescent="0.15"/>
    <row r="405" ht="12.75" customHeight="1" x14ac:dyDescent="0.15"/>
    <row r="406" ht="12.75" customHeight="1" x14ac:dyDescent="0.15"/>
    <row r="407" ht="12.75" customHeight="1" x14ac:dyDescent="0.15"/>
    <row r="408" ht="12.75" customHeight="1" x14ac:dyDescent="0.15"/>
    <row r="409" ht="12.75" customHeight="1" x14ac:dyDescent="0.15"/>
    <row r="410" ht="12.75" customHeight="1" x14ac:dyDescent="0.15"/>
    <row r="411" ht="12.75" customHeight="1" x14ac:dyDescent="0.15"/>
    <row r="412" ht="12.75" customHeight="1" x14ac:dyDescent="0.15"/>
    <row r="413" ht="12.75" customHeight="1" x14ac:dyDescent="0.15"/>
    <row r="414" ht="12.75" customHeight="1" x14ac:dyDescent="0.15"/>
    <row r="415" ht="12.75" customHeight="1" x14ac:dyDescent="0.15"/>
    <row r="416" ht="12.75" customHeight="1" x14ac:dyDescent="0.15"/>
    <row r="417" ht="12.75" customHeight="1" x14ac:dyDescent="0.15"/>
    <row r="418" ht="12.75" customHeight="1" x14ac:dyDescent="0.15"/>
    <row r="419" ht="12.75" customHeight="1" x14ac:dyDescent="0.15"/>
    <row r="420" ht="12.75" customHeight="1" x14ac:dyDescent="0.15"/>
    <row r="421" ht="12.75" customHeight="1" x14ac:dyDescent="0.15"/>
    <row r="422" ht="12.75" customHeight="1" x14ac:dyDescent="0.15"/>
    <row r="423" ht="12.75" customHeight="1" x14ac:dyDescent="0.15"/>
    <row r="424" ht="12.75" customHeight="1" x14ac:dyDescent="0.15"/>
    <row r="425" ht="12.75" customHeight="1" x14ac:dyDescent="0.15"/>
    <row r="426" ht="12.75" customHeight="1" x14ac:dyDescent="0.15"/>
    <row r="427" ht="12.75" customHeight="1" x14ac:dyDescent="0.15"/>
    <row r="428" ht="12.75" customHeight="1" x14ac:dyDescent="0.15"/>
    <row r="429" ht="12.75" customHeight="1" x14ac:dyDescent="0.15"/>
    <row r="430" ht="12.75" customHeight="1" x14ac:dyDescent="0.15"/>
    <row r="431" ht="12.75" customHeight="1" x14ac:dyDescent="0.15"/>
    <row r="432" ht="12.75" customHeight="1" x14ac:dyDescent="0.15"/>
    <row r="433" ht="12.75" customHeight="1" x14ac:dyDescent="0.15"/>
    <row r="434" ht="12.75" customHeight="1" x14ac:dyDescent="0.15"/>
    <row r="435" ht="12.75" customHeight="1" x14ac:dyDescent="0.15"/>
    <row r="436" ht="12.75" customHeight="1" x14ac:dyDescent="0.15"/>
    <row r="437" ht="12.75" customHeight="1" x14ac:dyDescent="0.15"/>
    <row r="438" ht="12.75" customHeight="1" x14ac:dyDescent="0.15"/>
    <row r="439" ht="12.75" customHeight="1" x14ac:dyDescent="0.15"/>
    <row r="440" ht="12.75" customHeight="1" x14ac:dyDescent="0.15"/>
    <row r="441" ht="12.75" customHeight="1" x14ac:dyDescent="0.15"/>
    <row r="442" ht="12.75" customHeight="1" x14ac:dyDescent="0.15"/>
    <row r="443" ht="12.75" customHeight="1" x14ac:dyDescent="0.15"/>
    <row r="444" ht="12.75" customHeight="1" x14ac:dyDescent="0.15"/>
    <row r="445" ht="12.75" customHeight="1" x14ac:dyDescent="0.15"/>
    <row r="446" ht="12.75" customHeight="1" x14ac:dyDescent="0.15"/>
    <row r="447" ht="12.75" customHeight="1" x14ac:dyDescent="0.15"/>
    <row r="448" ht="12.75" customHeight="1" x14ac:dyDescent="0.15"/>
    <row r="449" ht="12.75" customHeight="1" x14ac:dyDescent="0.15"/>
    <row r="450" ht="12.75" customHeight="1" x14ac:dyDescent="0.15"/>
    <row r="451" ht="12.75" customHeight="1" x14ac:dyDescent="0.15"/>
    <row r="452" ht="12.75" customHeight="1" x14ac:dyDescent="0.15"/>
    <row r="453" ht="12.75" customHeight="1" x14ac:dyDescent="0.15"/>
    <row r="454" ht="12.75" customHeight="1" x14ac:dyDescent="0.15"/>
    <row r="455" ht="12.75" customHeight="1" x14ac:dyDescent="0.15"/>
    <row r="456" ht="12.75" customHeight="1" x14ac:dyDescent="0.15"/>
    <row r="457" ht="12.75" customHeight="1" x14ac:dyDescent="0.15"/>
    <row r="458" ht="12.75" customHeight="1" x14ac:dyDescent="0.15"/>
    <row r="459" ht="12.75" customHeight="1" x14ac:dyDescent="0.15"/>
    <row r="460" ht="12.75" customHeight="1" x14ac:dyDescent="0.15"/>
    <row r="461" ht="12.75" customHeight="1" x14ac:dyDescent="0.15"/>
    <row r="462" ht="12.75" customHeight="1" x14ac:dyDescent="0.15"/>
    <row r="463" ht="12.75" customHeight="1" x14ac:dyDescent="0.15"/>
    <row r="464" ht="12.75" customHeight="1" x14ac:dyDescent="0.15"/>
    <row r="465" ht="12.75" customHeight="1" x14ac:dyDescent="0.15"/>
    <row r="466" ht="12.75" customHeight="1" x14ac:dyDescent="0.15"/>
    <row r="467" ht="12.75" customHeight="1" x14ac:dyDescent="0.15"/>
    <row r="468" ht="12.75" customHeight="1" x14ac:dyDescent="0.15"/>
    <row r="469" ht="12.75" customHeight="1" x14ac:dyDescent="0.15"/>
    <row r="470" ht="12.75" customHeight="1" x14ac:dyDescent="0.15"/>
    <row r="471" ht="12.75" customHeight="1" x14ac:dyDescent="0.15"/>
    <row r="472" ht="12.75" customHeight="1" x14ac:dyDescent="0.15"/>
    <row r="473" ht="12.75" customHeight="1" x14ac:dyDescent="0.15"/>
    <row r="474" ht="12.75" customHeight="1" x14ac:dyDescent="0.15"/>
    <row r="475" ht="12.75" customHeight="1" x14ac:dyDescent="0.15"/>
    <row r="476" ht="12.75" customHeight="1" x14ac:dyDescent="0.15"/>
    <row r="477" ht="12.75" customHeight="1" x14ac:dyDescent="0.15"/>
    <row r="478" ht="12.75" customHeight="1" x14ac:dyDescent="0.15"/>
    <row r="479" ht="12.75" customHeight="1" x14ac:dyDescent="0.15"/>
    <row r="480" ht="12.75" customHeight="1" x14ac:dyDescent="0.15"/>
    <row r="481" ht="12.75" customHeight="1" x14ac:dyDescent="0.15"/>
    <row r="482" ht="12.75" customHeight="1" x14ac:dyDescent="0.15"/>
    <row r="483" ht="12.75" customHeight="1" x14ac:dyDescent="0.15"/>
    <row r="484" ht="12.75" customHeight="1" x14ac:dyDescent="0.15"/>
    <row r="485" ht="12.75" customHeight="1" x14ac:dyDescent="0.15"/>
    <row r="486" ht="12.75" customHeight="1" x14ac:dyDescent="0.15"/>
    <row r="487" ht="12.75" customHeight="1" x14ac:dyDescent="0.15"/>
    <row r="488" ht="12.75" customHeight="1" x14ac:dyDescent="0.15"/>
    <row r="489" ht="12.75" customHeight="1" x14ac:dyDescent="0.15"/>
    <row r="490" ht="12.75" customHeight="1" x14ac:dyDescent="0.15"/>
    <row r="491" ht="12.75" customHeight="1" x14ac:dyDescent="0.15"/>
    <row r="492" ht="12.75" customHeight="1" x14ac:dyDescent="0.15"/>
    <row r="493" ht="12.75" customHeight="1" x14ac:dyDescent="0.15"/>
    <row r="494" ht="12.75" customHeight="1" x14ac:dyDescent="0.15"/>
    <row r="495" ht="12.75" customHeight="1" x14ac:dyDescent="0.15"/>
    <row r="496" ht="12.75" customHeight="1" x14ac:dyDescent="0.15"/>
    <row r="497" ht="12.75" customHeight="1" x14ac:dyDescent="0.15"/>
    <row r="498" ht="12.75" customHeight="1" x14ac:dyDescent="0.15"/>
    <row r="499" ht="12.75" customHeight="1" x14ac:dyDescent="0.15"/>
    <row r="500" ht="12.75" customHeight="1" x14ac:dyDescent="0.15"/>
    <row r="501" ht="12.75" customHeight="1" x14ac:dyDescent="0.15"/>
    <row r="502" ht="12.75" customHeight="1" x14ac:dyDescent="0.15"/>
    <row r="503" ht="12.75" customHeight="1" x14ac:dyDescent="0.15"/>
    <row r="504" ht="12.75" customHeight="1" x14ac:dyDescent="0.15"/>
    <row r="505" ht="12.75" customHeight="1" x14ac:dyDescent="0.15"/>
    <row r="506" ht="12.75" customHeight="1" x14ac:dyDescent="0.15"/>
    <row r="507" ht="12.75" customHeight="1" x14ac:dyDescent="0.15"/>
    <row r="508" ht="12.75" customHeight="1" x14ac:dyDescent="0.15"/>
    <row r="509" ht="12.75" customHeight="1" x14ac:dyDescent="0.15"/>
    <row r="510" ht="12.75" customHeight="1" x14ac:dyDescent="0.15"/>
    <row r="511" ht="12.75" customHeight="1" x14ac:dyDescent="0.15"/>
    <row r="512" ht="12.75" customHeight="1" x14ac:dyDescent="0.15"/>
    <row r="513" ht="12.75" customHeight="1" x14ac:dyDescent="0.15"/>
    <row r="514" ht="12.75" customHeight="1" x14ac:dyDescent="0.15"/>
    <row r="515" ht="12.75" customHeight="1" x14ac:dyDescent="0.15"/>
    <row r="516" ht="12.75" customHeight="1" x14ac:dyDescent="0.15"/>
    <row r="517" ht="12.75" customHeight="1" x14ac:dyDescent="0.15"/>
    <row r="518" ht="12.75" customHeight="1" x14ac:dyDescent="0.15"/>
    <row r="519" ht="12.75" customHeight="1" x14ac:dyDescent="0.15"/>
    <row r="520" ht="12.75" customHeight="1" x14ac:dyDescent="0.15"/>
    <row r="521" ht="12.75" customHeight="1" x14ac:dyDescent="0.15"/>
    <row r="522" ht="12.75" customHeight="1" x14ac:dyDescent="0.15"/>
    <row r="523" ht="12.75" customHeight="1" x14ac:dyDescent="0.15"/>
    <row r="524" ht="12.75" customHeight="1" x14ac:dyDescent="0.15"/>
    <row r="525" ht="12.75" customHeight="1" x14ac:dyDescent="0.15"/>
    <row r="526" ht="12.75" customHeight="1" x14ac:dyDescent="0.15"/>
    <row r="527" ht="12.75" customHeight="1" x14ac:dyDescent="0.15"/>
    <row r="528" ht="12.75" customHeight="1" x14ac:dyDescent="0.15"/>
    <row r="529" ht="12.75" customHeight="1" x14ac:dyDescent="0.15"/>
    <row r="530" ht="12.75" customHeight="1" x14ac:dyDescent="0.15"/>
    <row r="531" ht="12.75" customHeight="1" x14ac:dyDescent="0.15"/>
    <row r="532" ht="12.75" customHeight="1" x14ac:dyDescent="0.15"/>
    <row r="533" ht="12.75" customHeight="1" x14ac:dyDescent="0.15"/>
    <row r="534" ht="12.75" customHeight="1" x14ac:dyDescent="0.15"/>
    <row r="535" ht="12.75" customHeight="1" x14ac:dyDescent="0.15"/>
    <row r="536" ht="12.75" customHeight="1" x14ac:dyDescent="0.15"/>
    <row r="537" ht="12.75" customHeight="1" x14ac:dyDescent="0.15"/>
    <row r="538" ht="12.75" customHeight="1" x14ac:dyDescent="0.15"/>
    <row r="539" ht="12.75" customHeight="1" x14ac:dyDescent="0.15"/>
    <row r="540" ht="12.75" customHeight="1" x14ac:dyDescent="0.15"/>
    <row r="541" ht="12.75" customHeight="1" x14ac:dyDescent="0.15"/>
    <row r="542" ht="12.75" customHeight="1" x14ac:dyDescent="0.15"/>
    <row r="543" ht="12.75" customHeight="1" x14ac:dyDescent="0.15"/>
    <row r="544" ht="12.75" customHeight="1" x14ac:dyDescent="0.15"/>
    <row r="545" ht="12.75" customHeight="1" x14ac:dyDescent="0.15"/>
    <row r="546" ht="12.75" customHeight="1" x14ac:dyDescent="0.15"/>
    <row r="547" ht="12.75" customHeight="1" x14ac:dyDescent="0.15"/>
    <row r="548" ht="12.75" customHeight="1" x14ac:dyDescent="0.15"/>
    <row r="549" ht="12.75" customHeight="1" x14ac:dyDescent="0.15"/>
    <row r="550" ht="12.75" customHeight="1" x14ac:dyDescent="0.15"/>
    <row r="551" ht="12.75" customHeight="1" x14ac:dyDescent="0.15"/>
    <row r="552" ht="12.75" customHeight="1" x14ac:dyDescent="0.15"/>
    <row r="553" ht="12.75" customHeight="1" x14ac:dyDescent="0.15"/>
    <row r="554" ht="12.75" customHeight="1" x14ac:dyDescent="0.15"/>
    <row r="555" ht="12.75" customHeight="1" x14ac:dyDescent="0.15"/>
    <row r="556" ht="12.75" customHeight="1" x14ac:dyDescent="0.15"/>
    <row r="557" ht="12.75" customHeight="1" x14ac:dyDescent="0.15"/>
    <row r="558" ht="12.75" customHeight="1" x14ac:dyDescent="0.15"/>
    <row r="559" ht="12.75" customHeight="1" x14ac:dyDescent="0.15"/>
    <row r="560" ht="12.75" customHeight="1" x14ac:dyDescent="0.15"/>
    <row r="561" ht="12.75" customHeight="1" x14ac:dyDescent="0.15"/>
    <row r="562" ht="12.75" customHeight="1" x14ac:dyDescent="0.15"/>
    <row r="563" ht="12.75" customHeight="1" x14ac:dyDescent="0.15"/>
    <row r="564" ht="12.75" customHeight="1" x14ac:dyDescent="0.15"/>
    <row r="565" ht="12.75" customHeight="1" x14ac:dyDescent="0.15"/>
    <row r="566" ht="12.75" customHeight="1" x14ac:dyDescent="0.15"/>
    <row r="567" ht="12.75" customHeight="1" x14ac:dyDescent="0.15"/>
    <row r="568" ht="12.75" customHeight="1" x14ac:dyDescent="0.15"/>
    <row r="569" ht="12.75" customHeight="1" x14ac:dyDescent="0.15"/>
    <row r="570" ht="12.75" customHeight="1" x14ac:dyDescent="0.15"/>
    <row r="571" ht="12.75" customHeight="1" x14ac:dyDescent="0.15"/>
    <row r="572" ht="12.75" customHeight="1" x14ac:dyDescent="0.15"/>
    <row r="573" ht="12.75" customHeight="1" x14ac:dyDescent="0.15"/>
    <row r="574" ht="12.75" customHeight="1" x14ac:dyDescent="0.15"/>
    <row r="575" ht="12.75" customHeight="1" x14ac:dyDescent="0.15"/>
    <row r="576" ht="12.75" customHeight="1" x14ac:dyDescent="0.15"/>
    <row r="577" ht="12.75" customHeight="1" x14ac:dyDescent="0.15"/>
    <row r="578" ht="12.75" customHeight="1" x14ac:dyDescent="0.15"/>
    <row r="579" ht="12.75" customHeight="1" x14ac:dyDescent="0.15"/>
    <row r="580" ht="12.75" customHeight="1" x14ac:dyDescent="0.15"/>
    <row r="581" ht="12.75" customHeight="1" x14ac:dyDescent="0.15"/>
    <row r="582" ht="12.75" customHeight="1" x14ac:dyDescent="0.15"/>
    <row r="583" ht="12.75" customHeight="1" x14ac:dyDescent="0.15"/>
    <row r="584" ht="12.75" customHeight="1" x14ac:dyDescent="0.15"/>
    <row r="585" ht="12.75" customHeight="1" x14ac:dyDescent="0.15"/>
    <row r="586" ht="12.75" customHeight="1" x14ac:dyDescent="0.15"/>
    <row r="587" ht="12.75" customHeight="1" x14ac:dyDescent="0.15"/>
    <row r="588" ht="12.75" customHeight="1" x14ac:dyDescent="0.15"/>
    <row r="589" ht="12.75" customHeight="1" x14ac:dyDescent="0.15"/>
    <row r="590" ht="12.75" customHeight="1" x14ac:dyDescent="0.15"/>
    <row r="591" ht="12.75" customHeight="1" x14ac:dyDescent="0.15"/>
    <row r="592" ht="12.75" customHeight="1" x14ac:dyDescent="0.15"/>
    <row r="593" ht="12.75" customHeight="1" x14ac:dyDescent="0.15"/>
    <row r="594" ht="12.75" customHeight="1" x14ac:dyDescent="0.15"/>
    <row r="595" ht="12.75" customHeight="1" x14ac:dyDescent="0.15"/>
    <row r="596" ht="12.75" customHeight="1" x14ac:dyDescent="0.15"/>
    <row r="597" ht="12.75" customHeight="1" x14ac:dyDescent="0.15"/>
    <row r="598" ht="12.75" customHeight="1" x14ac:dyDescent="0.15"/>
    <row r="599" ht="12.75" customHeight="1" x14ac:dyDescent="0.15"/>
    <row r="600" ht="12.75" customHeight="1" x14ac:dyDescent="0.15"/>
    <row r="601" ht="12.75" customHeight="1" x14ac:dyDescent="0.15"/>
    <row r="602" ht="12.75" customHeight="1" x14ac:dyDescent="0.15"/>
    <row r="603" ht="12.75" customHeight="1" x14ac:dyDescent="0.15"/>
    <row r="604" ht="12.75" customHeight="1" x14ac:dyDescent="0.15"/>
    <row r="605" ht="12.75" customHeight="1" x14ac:dyDescent="0.15"/>
    <row r="606" ht="12.75" customHeight="1" x14ac:dyDescent="0.15"/>
    <row r="607" ht="12.75" customHeight="1" x14ac:dyDescent="0.15"/>
    <row r="608" ht="12.75" customHeight="1" x14ac:dyDescent="0.15"/>
    <row r="609" ht="12.75" customHeight="1" x14ac:dyDescent="0.15"/>
    <row r="610" ht="12.75" customHeight="1" x14ac:dyDescent="0.15"/>
    <row r="611" ht="12.75" customHeight="1" x14ac:dyDescent="0.15"/>
    <row r="612" ht="12.75" customHeight="1" x14ac:dyDescent="0.15"/>
    <row r="613" ht="12.75" customHeight="1" x14ac:dyDescent="0.15"/>
    <row r="614" ht="12.75" customHeight="1" x14ac:dyDescent="0.15"/>
    <row r="615" ht="12.75" customHeight="1" x14ac:dyDescent="0.15"/>
    <row r="616" ht="12.75" customHeight="1" x14ac:dyDescent="0.15"/>
    <row r="617" ht="12.75" customHeight="1" x14ac:dyDescent="0.15"/>
    <row r="618" ht="12.75" customHeight="1" x14ac:dyDescent="0.15"/>
    <row r="619" ht="12.75" customHeight="1" x14ac:dyDescent="0.15"/>
    <row r="620" ht="12.75" customHeight="1" x14ac:dyDescent="0.15"/>
    <row r="621" ht="12.75" customHeight="1" x14ac:dyDescent="0.15"/>
    <row r="622" ht="12.75" customHeight="1" x14ac:dyDescent="0.15"/>
    <row r="623" ht="12.75" customHeight="1" x14ac:dyDescent="0.15"/>
    <row r="624" ht="12.75" customHeight="1" x14ac:dyDescent="0.15"/>
    <row r="625" ht="12.75" customHeight="1" x14ac:dyDescent="0.15"/>
    <row r="626" ht="12.75" customHeight="1" x14ac:dyDescent="0.15"/>
    <row r="627" ht="12.75" customHeight="1" x14ac:dyDescent="0.15"/>
    <row r="628" ht="12.75" customHeight="1" x14ac:dyDescent="0.15"/>
    <row r="629" ht="12.75" customHeight="1" x14ac:dyDescent="0.15"/>
    <row r="630" ht="12.75" customHeight="1" x14ac:dyDescent="0.15"/>
    <row r="631" ht="12.75" customHeight="1" x14ac:dyDescent="0.15"/>
    <row r="632" ht="12.75" customHeight="1" x14ac:dyDescent="0.15"/>
    <row r="633" ht="12.75" customHeight="1" x14ac:dyDescent="0.15"/>
    <row r="634" ht="12.75" customHeight="1" x14ac:dyDescent="0.15"/>
    <row r="635" ht="12.75" customHeight="1" x14ac:dyDescent="0.15"/>
    <row r="636" ht="12.75" customHeight="1" x14ac:dyDescent="0.15"/>
    <row r="637" ht="12.75" customHeight="1" x14ac:dyDescent="0.15"/>
    <row r="638" ht="12.75" customHeight="1" x14ac:dyDescent="0.15"/>
    <row r="639" ht="12.75" customHeight="1" x14ac:dyDescent="0.15"/>
    <row r="640" ht="12.75" customHeight="1" x14ac:dyDescent="0.15"/>
    <row r="641" ht="12.75" customHeight="1" x14ac:dyDescent="0.15"/>
    <row r="642" ht="12.75" customHeight="1" x14ac:dyDescent="0.15"/>
    <row r="643" ht="12.75" customHeight="1" x14ac:dyDescent="0.15"/>
    <row r="644" ht="12.75" customHeight="1" x14ac:dyDescent="0.15"/>
    <row r="645" ht="12.75" customHeight="1" x14ac:dyDescent="0.15"/>
    <row r="646" ht="12.75" customHeight="1" x14ac:dyDescent="0.15"/>
    <row r="647" ht="12.75" customHeight="1" x14ac:dyDescent="0.15"/>
    <row r="648" ht="12.75" customHeight="1" x14ac:dyDescent="0.15"/>
    <row r="649" ht="12.75" customHeight="1" x14ac:dyDescent="0.15"/>
    <row r="650" ht="12.75" customHeight="1" x14ac:dyDescent="0.15"/>
    <row r="651" ht="12.75" customHeight="1" x14ac:dyDescent="0.15"/>
    <row r="652" ht="12.75" customHeight="1" x14ac:dyDescent="0.15"/>
    <row r="653" ht="12.75" customHeight="1" x14ac:dyDescent="0.15"/>
    <row r="654" ht="12.75" customHeight="1" x14ac:dyDescent="0.15"/>
    <row r="655" ht="12.75" customHeight="1" x14ac:dyDescent="0.15"/>
    <row r="656" ht="12.75" customHeight="1" x14ac:dyDescent="0.15"/>
    <row r="657" ht="12.75" customHeight="1" x14ac:dyDescent="0.15"/>
    <row r="658" ht="12.75" customHeight="1" x14ac:dyDescent="0.15"/>
    <row r="659" ht="12.75" customHeight="1" x14ac:dyDescent="0.15"/>
    <row r="660" ht="12.75" customHeight="1" x14ac:dyDescent="0.15"/>
    <row r="661" ht="12.75" customHeight="1" x14ac:dyDescent="0.15"/>
    <row r="662" ht="12.75" customHeight="1" x14ac:dyDescent="0.15"/>
    <row r="663" ht="12.75" customHeight="1" x14ac:dyDescent="0.15"/>
    <row r="664" ht="12.75" customHeight="1" x14ac:dyDescent="0.15"/>
    <row r="665" ht="12.75" customHeight="1" x14ac:dyDescent="0.15"/>
    <row r="666" ht="12.75" customHeight="1" x14ac:dyDescent="0.15"/>
    <row r="667" ht="12.75" customHeight="1" x14ac:dyDescent="0.15"/>
    <row r="668" ht="12.75" customHeight="1" x14ac:dyDescent="0.15"/>
    <row r="669" ht="12.75" customHeight="1" x14ac:dyDescent="0.15"/>
    <row r="670" ht="12.75" customHeight="1" x14ac:dyDescent="0.15"/>
    <row r="671" ht="12.75" customHeight="1" x14ac:dyDescent="0.15"/>
    <row r="672" ht="12.75" customHeight="1" x14ac:dyDescent="0.15"/>
    <row r="673" ht="12.75" customHeight="1" x14ac:dyDescent="0.15"/>
    <row r="674" ht="12.75" customHeight="1" x14ac:dyDescent="0.15"/>
    <row r="675" ht="12.75" customHeight="1" x14ac:dyDescent="0.15"/>
    <row r="676" ht="12.75" customHeight="1" x14ac:dyDescent="0.15"/>
    <row r="677" ht="12.75" customHeight="1" x14ac:dyDescent="0.15"/>
    <row r="678" ht="12.75" customHeight="1" x14ac:dyDescent="0.15"/>
    <row r="679" ht="12.75" customHeight="1" x14ac:dyDescent="0.15"/>
    <row r="680" ht="12.75" customHeight="1" x14ac:dyDescent="0.15"/>
    <row r="681" ht="12.75" customHeight="1" x14ac:dyDescent="0.15"/>
    <row r="682" ht="12.75" customHeight="1" x14ac:dyDescent="0.15"/>
    <row r="683" ht="12.75" customHeight="1" x14ac:dyDescent="0.15"/>
    <row r="684" ht="12.75" customHeight="1" x14ac:dyDescent="0.15"/>
    <row r="685" ht="12.75" customHeight="1" x14ac:dyDescent="0.15"/>
    <row r="686" ht="12.75" customHeight="1" x14ac:dyDescent="0.15"/>
    <row r="687" ht="12.75" customHeight="1" x14ac:dyDescent="0.15"/>
    <row r="688" ht="12.75" customHeight="1" x14ac:dyDescent="0.15"/>
    <row r="689" ht="12.75" customHeight="1" x14ac:dyDescent="0.15"/>
    <row r="690" ht="12.75" customHeight="1" x14ac:dyDescent="0.15"/>
    <row r="691" ht="12.75" customHeight="1" x14ac:dyDescent="0.15"/>
    <row r="692" ht="12.75" customHeight="1" x14ac:dyDescent="0.15"/>
    <row r="693" ht="12.75" customHeight="1" x14ac:dyDescent="0.15"/>
    <row r="694" ht="12.75" customHeight="1" x14ac:dyDescent="0.15"/>
    <row r="695" ht="12.75" customHeight="1" x14ac:dyDescent="0.15"/>
    <row r="696" ht="12.75" customHeight="1" x14ac:dyDescent="0.15"/>
    <row r="697" ht="12.75" customHeight="1" x14ac:dyDescent="0.15"/>
    <row r="698" ht="12.75" customHeight="1" x14ac:dyDescent="0.15"/>
    <row r="699" ht="12.75" customHeight="1" x14ac:dyDescent="0.15"/>
    <row r="700" ht="12.75" customHeight="1" x14ac:dyDescent="0.15"/>
    <row r="701" ht="12.75" customHeight="1" x14ac:dyDescent="0.15"/>
    <row r="702" ht="12.75" customHeight="1" x14ac:dyDescent="0.15"/>
    <row r="703" ht="12.75" customHeight="1" x14ac:dyDescent="0.15"/>
    <row r="704" ht="12.75" customHeight="1" x14ac:dyDescent="0.15"/>
    <row r="705" ht="12.75" customHeight="1" x14ac:dyDescent="0.15"/>
    <row r="706" ht="12.75" customHeight="1" x14ac:dyDescent="0.15"/>
    <row r="707" ht="12.75" customHeight="1" x14ac:dyDescent="0.15"/>
    <row r="708" ht="12.75" customHeight="1" x14ac:dyDescent="0.15"/>
    <row r="709" ht="12.75" customHeight="1" x14ac:dyDescent="0.15"/>
    <row r="710" ht="12.75" customHeight="1" x14ac:dyDescent="0.15"/>
    <row r="711" ht="12.75" customHeight="1" x14ac:dyDescent="0.15"/>
    <row r="712" ht="12.75" customHeight="1" x14ac:dyDescent="0.15"/>
    <row r="713" ht="12.75" customHeight="1" x14ac:dyDescent="0.15"/>
    <row r="714" ht="12.75" customHeight="1" x14ac:dyDescent="0.15"/>
    <row r="715" ht="12.75" customHeight="1" x14ac:dyDescent="0.15"/>
    <row r="716" ht="12.75" customHeight="1" x14ac:dyDescent="0.15"/>
    <row r="717" ht="12.75" customHeight="1" x14ac:dyDescent="0.15"/>
    <row r="718" ht="12.75" customHeight="1" x14ac:dyDescent="0.15"/>
    <row r="719" ht="12.75" customHeight="1" x14ac:dyDescent="0.15"/>
    <row r="720" ht="12.75" customHeight="1" x14ac:dyDescent="0.15"/>
    <row r="721" ht="12.75" customHeight="1" x14ac:dyDescent="0.15"/>
    <row r="722" ht="12.75" customHeight="1" x14ac:dyDescent="0.15"/>
    <row r="723" ht="12.75" customHeight="1" x14ac:dyDescent="0.15"/>
    <row r="724" ht="12.75" customHeight="1" x14ac:dyDescent="0.15"/>
    <row r="725" ht="12.75" customHeight="1" x14ac:dyDescent="0.15"/>
    <row r="726" ht="12.75" customHeight="1" x14ac:dyDescent="0.15"/>
    <row r="727" ht="12.75" customHeight="1" x14ac:dyDescent="0.15"/>
    <row r="728" ht="12.75" customHeight="1" x14ac:dyDescent="0.15"/>
    <row r="729" ht="12.75" customHeight="1" x14ac:dyDescent="0.15"/>
    <row r="730" ht="12.75" customHeight="1" x14ac:dyDescent="0.15"/>
    <row r="731" ht="12.75" customHeight="1" x14ac:dyDescent="0.15"/>
    <row r="732" ht="12.75" customHeight="1" x14ac:dyDescent="0.15"/>
    <row r="733" ht="12.75" customHeight="1" x14ac:dyDescent="0.15"/>
    <row r="734" ht="12.75" customHeight="1" x14ac:dyDescent="0.15"/>
    <row r="735" ht="12.75" customHeight="1" x14ac:dyDescent="0.15"/>
    <row r="736" ht="12.75" customHeight="1" x14ac:dyDescent="0.15"/>
    <row r="737" ht="12.75" customHeight="1" x14ac:dyDescent="0.15"/>
    <row r="738" ht="12.75" customHeight="1" x14ac:dyDescent="0.15"/>
    <row r="739" ht="12.75" customHeight="1" x14ac:dyDescent="0.15"/>
    <row r="740" ht="12.75" customHeight="1" x14ac:dyDescent="0.15"/>
    <row r="741" ht="12.75" customHeight="1" x14ac:dyDescent="0.15"/>
    <row r="742" ht="12.75" customHeight="1" x14ac:dyDescent="0.15"/>
    <row r="743" ht="12.75" customHeight="1" x14ac:dyDescent="0.15"/>
    <row r="744" ht="12.75" customHeight="1" x14ac:dyDescent="0.15"/>
    <row r="745" ht="12.75" customHeight="1" x14ac:dyDescent="0.15"/>
    <row r="746" ht="12.75" customHeight="1" x14ac:dyDescent="0.15"/>
    <row r="747" ht="12.75" customHeight="1" x14ac:dyDescent="0.15"/>
    <row r="748" ht="12.75" customHeight="1" x14ac:dyDescent="0.15"/>
    <row r="749" ht="12.75" customHeight="1" x14ac:dyDescent="0.15"/>
    <row r="750" ht="12.75" customHeight="1" x14ac:dyDescent="0.15"/>
    <row r="751" ht="12.75" customHeight="1" x14ac:dyDescent="0.15"/>
    <row r="752" ht="12.75" customHeight="1" x14ac:dyDescent="0.15"/>
    <row r="753" ht="12.75" customHeight="1" x14ac:dyDescent="0.15"/>
    <row r="754" ht="12.75" customHeight="1" x14ac:dyDescent="0.15"/>
    <row r="755" ht="12.75" customHeight="1" x14ac:dyDescent="0.15"/>
    <row r="756" ht="12.75" customHeight="1" x14ac:dyDescent="0.15"/>
    <row r="757" ht="12.75" customHeight="1" x14ac:dyDescent="0.15"/>
    <row r="758" ht="12.75" customHeight="1" x14ac:dyDescent="0.15"/>
    <row r="759" ht="12.75" customHeight="1" x14ac:dyDescent="0.15"/>
    <row r="760" ht="12.75" customHeight="1" x14ac:dyDescent="0.15"/>
    <row r="761" ht="12.75" customHeight="1" x14ac:dyDescent="0.15"/>
    <row r="762" ht="12.75" customHeight="1" x14ac:dyDescent="0.15"/>
    <row r="763" ht="12.75" customHeight="1" x14ac:dyDescent="0.15"/>
    <row r="764" ht="12.75" customHeight="1" x14ac:dyDescent="0.15"/>
    <row r="765" ht="12.75" customHeight="1" x14ac:dyDescent="0.15"/>
    <row r="766" ht="12.75" customHeight="1" x14ac:dyDescent="0.15"/>
    <row r="767" ht="12.75" customHeight="1" x14ac:dyDescent="0.15"/>
    <row r="768" ht="12.75" customHeight="1" x14ac:dyDescent="0.15"/>
    <row r="769" ht="12.75" customHeight="1" x14ac:dyDescent="0.15"/>
    <row r="770" ht="12.75" customHeight="1" x14ac:dyDescent="0.15"/>
    <row r="771" ht="12.75" customHeight="1" x14ac:dyDescent="0.15"/>
    <row r="772" ht="12.75" customHeight="1" x14ac:dyDescent="0.15"/>
    <row r="773" ht="12.75" customHeight="1" x14ac:dyDescent="0.15"/>
    <row r="774" ht="12.75" customHeight="1" x14ac:dyDescent="0.15"/>
    <row r="775" ht="12.75" customHeight="1" x14ac:dyDescent="0.15"/>
    <row r="776" ht="12.75" customHeight="1" x14ac:dyDescent="0.15"/>
    <row r="777" ht="12.75" customHeight="1" x14ac:dyDescent="0.15"/>
    <row r="778" ht="12.75" customHeight="1" x14ac:dyDescent="0.15"/>
    <row r="779" ht="12.75" customHeight="1" x14ac:dyDescent="0.15"/>
    <row r="780" ht="12.75" customHeight="1" x14ac:dyDescent="0.15"/>
    <row r="781" ht="12.75" customHeight="1" x14ac:dyDescent="0.15"/>
    <row r="782" ht="12.75" customHeight="1" x14ac:dyDescent="0.15"/>
    <row r="783" ht="12.75" customHeight="1" x14ac:dyDescent="0.15"/>
    <row r="784" ht="12.75" customHeight="1" x14ac:dyDescent="0.15"/>
    <row r="785" ht="12.75" customHeight="1" x14ac:dyDescent="0.15"/>
    <row r="786" ht="12.75" customHeight="1" x14ac:dyDescent="0.15"/>
    <row r="787" ht="12.75" customHeight="1" x14ac:dyDescent="0.15"/>
    <row r="788" ht="12.75" customHeight="1" x14ac:dyDescent="0.15"/>
    <row r="789" ht="12.75" customHeight="1" x14ac:dyDescent="0.15"/>
    <row r="790" ht="12.75" customHeight="1" x14ac:dyDescent="0.15"/>
    <row r="791" ht="12.75" customHeight="1" x14ac:dyDescent="0.15"/>
    <row r="792" ht="12.75" customHeight="1" x14ac:dyDescent="0.15"/>
    <row r="793" ht="12.75" customHeight="1" x14ac:dyDescent="0.15"/>
    <row r="794" ht="12.75" customHeight="1" x14ac:dyDescent="0.15"/>
    <row r="795" ht="12.75" customHeight="1" x14ac:dyDescent="0.15"/>
    <row r="796" ht="12.75" customHeight="1" x14ac:dyDescent="0.15"/>
    <row r="797" ht="12.75" customHeight="1" x14ac:dyDescent="0.15"/>
    <row r="798" ht="12.75" customHeight="1" x14ac:dyDescent="0.15"/>
    <row r="799" ht="12.75" customHeight="1" x14ac:dyDescent="0.15"/>
    <row r="800" ht="12.75" customHeight="1" x14ac:dyDescent="0.15"/>
    <row r="801" ht="12.75" customHeight="1" x14ac:dyDescent="0.15"/>
    <row r="802" ht="12.75" customHeight="1" x14ac:dyDescent="0.15"/>
    <row r="803" ht="12.75" customHeight="1" x14ac:dyDescent="0.15"/>
    <row r="804" ht="12.75" customHeight="1" x14ac:dyDescent="0.15"/>
    <row r="805" ht="12.75" customHeight="1" x14ac:dyDescent="0.15"/>
    <row r="806" ht="12.75" customHeight="1" x14ac:dyDescent="0.15"/>
    <row r="807" ht="12.75" customHeight="1" x14ac:dyDescent="0.15"/>
    <row r="808" ht="12.75" customHeight="1" x14ac:dyDescent="0.15"/>
    <row r="809" ht="12.75" customHeight="1" x14ac:dyDescent="0.15"/>
    <row r="810" ht="12.75" customHeight="1" x14ac:dyDescent="0.15"/>
    <row r="811" ht="12.75" customHeight="1" x14ac:dyDescent="0.15"/>
    <row r="812" ht="12.75" customHeight="1" x14ac:dyDescent="0.15"/>
    <row r="813" ht="12.75" customHeight="1" x14ac:dyDescent="0.15"/>
    <row r="814" ht="12.75" customHeight="1" x14ac:dyDescent="0.15"/>
    <row r="815" ht="12.75" customHeight="1" x14ac:dyDescent="0.15"/>
    <row r="816" ht="12.75" customHeight="1" x14ac:dyDescent="0.15"/>
    <row r="817" ht="12.75" customHeight="1" x14ac:dyDescent="0.15"/>
    <row r="818" ht="12.75" customHeight="1" x14ac:dyDescent="0.15"/>
    <row r="819" ht="12.75" customHeight="1" x14ac:dyDescent="0.15"/>
    <row r="820" ht="12.75" customHeight="1" x14ac:dyDescent="0.15"/>
    <row r="821" ht="12.75" customHeight="1" x14ac:dyDescent="0.15"/>
    <row r="822" ht="12.75" customHeight="1" x14ac:dyDescent="0.15"/>
    <row r="823" ht="12.75" customHeight="1" x14ac:dyDescent="0.15"/>
    <row r="824" ht="12.75" customHeight="1" x14ac:dyDescent="0.15"/>
    <row r="825" ht="12.75" customHeight="1" x14ac:dyDescent="0.15"/>
    <row r="826" ht="12.75" customHeight="1" x14ac:dyDescent="0.15"/>
    <row r="827" ht="12.75" customHeight="1" x14ac:dyDescent="0.15"/>
    <row r="828" ht="12.75" customHeight="1" x14ac:dyDescent="0.15"/>
    <row r="829" ht="12.75" customHeight="1" x14ac:dyDescent="0.15"/>
    <row r="830" ht="12.75" customHeight="1" x14ac:dyDescent="0.15"/>
    <row r="831" ht="12.75" customHeight="1" x14ac:dyDescent="0.15"/>
    <row r="832" ht="12.75" customHeight="1" x14ac:dyDescent="0.15"/>
    <row r="833" ht="12.75" customHeight="1" x14ac:dyDescent="0.15"/>
    <row r="834" ht="12.75" customHeight="1" x14ac:dyDescent="0.15"/>
    <row r="835" ht="12.75" customHeight="1" x14ac:dyDescent="0.15"/>
    <row r="836" ht="12.75" customHeight="1" x14ac:dyDescent="0.15"/>
    <row r="837" ht="12.75" customHeight="1" x14ac:dyDescent="0.15"/>
    <row r="838" ht="12.75" customHeight="1" x14ac:dyDescent="0.15"/>
    <row r="839" ht="12.75" customHeight="1" x14ac:dyDescent="0.15"/>
    <row r="840" ht="12.75" customHeight="1" x14ac:dyDescent="0.15"/>
    <row r="841" ht="12.75" customHeight="1" x14ac:dyDescent="0.15"/>
    <row r="842" ht="12.75" customHeight="1" x14ac:dyDescent="0.15"/>
    <row r="843" ht="12.75" customHeight="1" x14ac:dyDescent="0.15"/>
    <row r="844" ht="12.75" customHeight="1" x14ac:dyDescent="0.15"/>
    <row r="845" ht="12.75" customHeight="1" x14ac:dyDescent="0.15"/>
    <row r="846" ht="12.75" customHeight="1" x14ac:dyDescent="0.15"/>
    <row r="847" ht="12.75" customHeight="1" x14ac:dyDescent="0.15"/>
    <row r="848" ht="12.75" customHeight="1" x14ac:dyDescent="0.15"/>
    <row r="849" ht="12.75" customHeight="1" x14ac:dyDescent="0.15"/>
    <row r="850" ht="12.75" customHeight="1" x14ac:dyDescent="0.15"/>
    <row r="851" ht="12.75" customHeight="1" x14ac:dyDescent="0.15"/>
    <row r="852" ht="12.75" customHeight="1" x14ac:dyDescent="0.15"/>
    <row r="853" ht="12.75" customHeight="1" x14ac:dyDescent="0.15"/>
    <row r="854" ht="12.75" customHeight="1" x14ac:dyDescent="0.15"/>
    <row r="855" ht="12.75" customHeight="1" x14ac:dyDescent="0.15"/>
    <row r="856" ht="12.75" customHeight="1" x14ac:dyDescent="0.15"/>
    <row r="857" ht="12.75" customHeight="1" x14ac:dyDescent="0.15"/>
    <row r="858" ht="12.75" customHeight="1" x14ac:dyDescent="0.15"/>
    <row r="859" ht="12.75" customHeight="1" x14ac:dyDescent="0.15"/>
    <row r="860" ht="12.75" customHeight="1" x14ac:dyDescent="0.15"/>
    <row r="861" ht="12.75" customHeight="1" x14ac:dyDescent="0.15"/>
    <row r="862" ht="12.75" customHeight="1" x14ac:dyDescent="0.15"/>
    <row r="863" ht="12.75" customHeight="1" x14ac:dyDescent="0.15"/>
    <row r="864" ht="12.75" customHeight="1" x14ac:dyDescent="0.15"/>
    <row r="865" ht="12.75" customHeight="1" x14ac:dyDescent="0.15"/>
    <row r="866" ht="12.75" customHeight="1" x14ac:dyDescent="0.15"/>
    <row r="867" ht="12.75" customHeight="1" x14ac:dyDescent="0.15"/>
    <row r="868" ht="12.75" customHeight="1" x14ac:dyDescent="0.15"/>
    <row r="869" ht="12.75" customHeight="1" x14ac:dyDescent="0.15"/>
    <row r="870" ht="12.75" customHeight="1" x14ac:dyDescent="0.15"/>
    <row r="871" ht="12.75" customHeight="1" x14ac:dyDescent="0.15"/>
    <row r="872" ht="12.75" customHeight="1" x14ac:dyDescent="0.15"/>
    <row r="873" ht="12.75" customHeight="1" x14ac:dyDescent="0.15"/>
    <row r="874" ht="12.75" customHeight="1" x14ac:dyDescent="0.15"/>
    <row r="875" ht="12.75" customHeight="1" x14ac:dyDescent="0.15"/>
    <row r="876" ht="12.75" customHeight="1" x14ac:dyDescent="0.15"/>
    <row r="877" ht="12.75" customHeight="1" x14ac:dyDescent="0.15"/>
    <row r="878" ht="12.75" customHeight="1" x14ac:dyDescent="0.15"/>
    <row r="879" ht="12.75" customHeight="1" x14ac:dyDescent="0.15"/>
    <row r="880" ht="12.75" customHeight="1" x14ac:dyDescent="0.15"/>
    <row r="881" ht="12.75" customHeight="1" x14ac:dyDescent="0.15"/>
    <row r="882" ht="12.75" customHeight="1" x14ac:dyDescent="0.15"/>
    <row r="883" ht="12.75" customHeight="1" x14ac:dyDescent="0.15"/>
    <row r="884" ht="12.75" customHeight="1" x14ac:dyDescent="0.15"/>
    <row r="885" ht="12.75" customHeight="1" x14ac:dyDescent="0.15"/>
    <row r="886" ht="12.75" customHeight="1" x14ac:dyDescent="0.15"/>
    <row r="887" ht="12.75" customHeight="1" x14ac:dyDescent="0.15"/>
    <row r="888" ht="12.75" customHeight="1" x14ac:dyDescent="0.15"/>
    <row r="889" ht="12.75" customHeight="1" x14ac:dyDescent="0.15"/>
    <row r="890" ht="12.75" customHeight="1" x14ac:dyDescent="0.15"/>
    <row r="891" ht="12.75" customHeight="1" x14ac:dyDescent="0.15"/>
    <row r="892" ht="12.75" customHeight="1" x14ac:dyDescent="0.15"/>
    <row r="893" ht="12.75" customHeight="1" x14ac:dyDescent="0.15"/>
    <row r="894" ht="12.75" customHeight="1" x14ac:dyDescent="0.15"/>
    <row r="895" ht="12.75" customHeight="1" x14ac:dyDescent="0.15"/>
    <row r="896" ht="12.75" customHeight="1" x14ac:dyDescent="0.15"/>
    <row r="897" ht="12.75" customHeight="1" x14ac:dyDescent="0.15"/>
    <row r="898" ht="12.75" customHeight="1" x14ac:dyDescent="0.15"/>
    <row r="899" ht="12.75" customHeight="1" x14ac:dyDescent="0.15"/>
    <row r="900" ht="12.75" customHeight="1" x14ac:dyDescent="0.15"/>
    <row r="901" ht="12.75" customHeight="1" x14ac:dyDescent="0.15"/>
    <row r="902" ht="12.75" customHeight="1" x14ac:dyDescent="0.15"/>
    <row r="903" ht="12.75" customHeight="1" x14ac:dyDescent="0.15"/>
    <row r="904" ht="12.75" customHeight="1" x14ac:dyDescent="0.15"/>
    <row r="905" ht="12.75" customHeight="1" x14ac:dyDescent="0.15"/>
    <row r="906" ht="12.75" customHeight="1" x14ac:dyDescent="0.15"/>
    <row r="907" ht="12.75" customHeight="1" x14ac:dyDescent="0.15"/>
    <row r="908" ht="12.75" customHeight="1" x14ac:dyDescent="0.15"/>
    <row r="909" ht="12.75" customHeight="1" x14ac:dyDescent="0.15"/>
    <row r="910" ht="12.75" customHeight="1" x14ac:dyDescent="0.15"/>
    <row r="911" ht="12.75" customHeight="1" x14ac:dyDescent="0.15"/>
    <row r="912" ht="12.75" customHeight="1" x14ac:dyDescent="0.15"/>
    <row r="913" ht="12.75" customHeight="1" x14ac:dyDescent="0.15"/>
    <row r="914" ht="12.75" customHeight="1" x14ac:dyDescent="0.15"/>
    <row r="915" ht="12.75" customHeight="1" x14ac:dyDescent="0.15"/>
    <row r="916" ht="12.75" customHeight="1" x14ac:dyDescent="0.15"/>
    <row r="917" ht="12.75" customHeight="1" x14ac:dyDescent="0.15"/>
    <row r="918" ht="12.75" customHeight="1" x14ac:dyDescent="0.15"/>
    <row r="919" ht="12.75" customHeight="1" x14ac:dyDescent="0.15"/>
    <row r="920" ht="12.75" customHeight="1" x14ac:dyDescent="0.15"/>
    <row r="921" ht="12.75" customHeight="1" x14ac:dyDescent="0.15"/>
    <row r="922" ht="12.75" customHeight="1" x14ac:dyDescent="0.15"/>
    <row r="923" ht="12.75" customHeight="1" x14ac:dyDescent="0.15"/>
    <row r="924" ht="12.75" customHeight="1" x14ac:dyDescent="0.15"/>
    <row r="925" ht="12.75" customHeight="1" x14ac:dyDescent="0.15"/>
    <row r="926" ht="12.75" customHeight="1" x14ac:dyDescent="0.15"/>
    <row r="927" ht="12.75" customHeight="1" x14ac:dyDescent="0.15"/>
    <row r="928" ht="12.75" customHeight="1" x14ac:dyDescent="0.15"/>
    <row r="929" ht="12.75" customHeight="1" x14ac:dyDescent="0.15"/>
    <row r="930" ht="12.75" customHeight="1" x14ac:dyDescent="0.15"/>
    <row r="931" ht="12.75" customHeight="1" x14ac:dyDescent="0.15"/>
    <row r="932" ht="12.75" customHeight="1" x14ac:dyDescent="0.15"/>
    <row r="933" ht="12.75" customHeight="1" x14ac:dyDescent="0.15"/>
    <row r="934" ht="12.75" customHeight="1" x14ac:dyDescent="0.15"/>
    <row r="935" ht="12.75" customHeight="1" x14ac:dyDescent="0.15"/>
    <row r="936" ht="12.75" customHeight="1" x14ac:dyDescent="0.15"/>
    <row r="937" ht="12.75" customHeight="1" x14ac:dyDescent="0.15"/>
    <row r="938" ht="12.75" customHeight="1" x14ac:dyDescent="0.15"/>
    <row r="939" ht="12.75" customHeight="1" x14ac:dyDescent="0.15"/>
    <row r="940" ht="12.75" customHeight="1" x14ac:dyDescent="0.15"/>
    <row r="941" ht="12.75" customHeight="1" x14ac:dyDescent="0.15"/>
    <row r="942" ht="12.75" customHeight="1" x14ac:dyDescent="0.15"/>
    <row r="943" ht="12.75" customHeight="1" x14ac:dyDescent="0.15"/>
    <row r="944" ht="12.75" customHeight="1" x14ac:dyDescent="0.15"/>
    <row r="945" ht="12.75" customHeight="1" x14ac:dyDescent="0.15"/>
    <row r="946" ht="12.75" customHeight="1" x14ac:dyDescent="0.15"/>
    <row r="947" ht="12.75" customHeight="1" x14ac:dyDescent="0.15"/>
    <row r="948" ht="12.75" customHeight="1" x14ac:dyDescent="0.15"/>
    <row r="949" ht="12.75" customHeight="1" x14ac:dyDescent="0.15"/>
    <row r="950" ht="12.75" customHeight="1" x14ac:dyDescent="0.15"/>
    <row r="951" ht="12.75" customHeight="1" x14ac:dyDescent="0.15"/>
    <row r="952" ht="12.75" customHeight="1" x14ac:dyDescent="0.15"/>
    <row r="953" ht="12.75" customHeight="1" x14ac:dyDescent="0.15"/>
    <row r="954" ht="12.75" customHeight="1" x14ac:dyDescent="0.15"/>
    <row r="955" ht="12.75" customHeight="1" x14ac:dyDescent="0.15"/>
    <row r="956" ht="12.75" customHeight="1" x14ac:dyDescent="0.15"/>
    <row r="957" ht="12.75" customHeight="1" x14ac:dyDescent="0.15"/>
    <row r="958" ht="12.75" customHeight="1" x14ac:dyDescent="0.15"/>
    <row r="959" ht="12.75" customHeight="1" x14ac:dyDescent="0.15"/>
    <row r="960" ht="12.75" customHeight="1" x14ac:dyDescent="0.15"/>
    <row r="961" ht="12.75" customHeight="1" x14ac:dyDescent="0.15"/>
    <row r="962" ht="12.75" customHeight="1" x14ac:dyDescent="0.15"/>
    <row r="963" ht="12.75" customHeight="1" x14ac:dyDescent="0.15"/>
    <row r="964" ht="12.75" customHeight="1" x14ac:dyDescent="0.15"/>
    <row r="965" ht="12.75" customHeight="1" x14ac:dyDescent="0.15"/>
    <row r="966" ht="12.75" customHeight="1" x14ac:dyDescent="0.15"/>
    <row r="967" ht="12.75" customHeight="1" x14ac:dyDescent="0.15"/>
    <row r="968" ht="12.75" customHeight="1" x14ac:dyDescent="0.15"/>
    <row r="969" ht="12.75" customHeight="1" x14ac:dyDescent="0.15"/>
    <row r="970" ht="12.75" customHeight="1" x14ac:dyDescent="0.15"/>
    <row r="971" ht="12.75" customHeight="1" x14ac:dyDescent="0.15"/>
    <row r="972" ht="12.75" customHeight="1" x14ac:dyDescent="0.15"/>
    <row r="973" ht="12.75" customHeight="1" x14ac:dyDescent="0.15"/>
    <row r="974" ht="12.75" customHeight="1" x14ac:dyDescent="0.15"/>
    <row r="975" ht="12.75" customHeight="1" x14ac:dyDescent="0.15"/>
    <row r="976" ht="12.75" customHeight="1" x14ac:dyDescent="0.15"/>
    <row r="977" ht="12.75" customHeight="1" x14ac:dyDescent="0.15"/>
    <row r="978" ht="12.75" customHeight="1" x14ac:dyDescent="0.15"/>
    <row r="979" ht="12.75" customHeight="1" x14ac:dyDescent="0.15"/>
    <row r="980" ht="12.75" customHeight="1" x14ac:dyDescent="0.15"/>
    <row r="981" ht="12.75" customHeight="1" x14ac:dyDescent="0.15"/>
    <row r="982" ht="12.75" customHeight="1" x14ac:dyDescent="0.15"/>
    <row r="983" ht="12.75" customHeight="1" x14ac:dyDescent="0.15"/>
    <row r="984" ht="12.75" customHeight="1" x14ac:dyDescent="0.15"/>
    <row r="985" ht="12.75" customHeight="1" x14ac:dyDescent="0.15"/>
    <row r="986" ht="12.75" customHeight="1" x14ac:dyDescent="0.15"/>
    <row r="987" ht="12.75" customHeight="1" x14ac:dyDescent="0.15"/>
    <row r="988" ht="12.75" customHeight="1" x14ac:dyDescent="0.15"/>
    <row r="989" ht="12.75" customHeight="1" x14ac:dyDescent="0.15"/>
    <row r="990" ht="12.75" customHeight="1" x14ac:dyDescent="0.15"/>
    <row r="991" ht="12.75" customHeight="1" x14ac:dyDescent="0.15"/>
    <row r="992" ht="12.75" customHeight="1" x14ac:dyDescent="0.15"/>
    <row r="993" ht="12.75" customHeight="1" x14ac:dyDescent="0.15"/>
    <row r="994" ht="12.75" customHeight="1" x14ac:dyDescent="0.15"/>
    <row r="995" ht="12.75" customHeight="1" x14ac:dyDescent="0.15"/>
    <row r="996" ht="12.75" customHeight="1" x14ac:dyDescent="0.15"/>
    <row r="997" ht="12.75" customHeight="1" x14ac:dyDescent="0.15"/>
    <row r="998" ht="12.75" customHeight="1" x14ac:dyDescent="0.15"/>
    <row r="999" ht="12.75" customHeight="1" x14ac:dyDescent="0.15"/>
    <row r="1000" ht="12.75" customHeight="1" x14ac:dyDescent="0.15"/>
  </sheetData>
  <mergeCells count="1">
    <mergeCell ref="E73:G73"/>
  </mergeCells>
  <pageMargins left="0.70866141732283472" right="0.70866141732283472" top="0.74803149606299213" bottom="0.74803149606299213" header="0" footer="0"/>
  <pageSetup paperSize="9" orientation="portrait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00B050"/>
    <pageSetUpPr fitToPage="1"/>
  </sheetPr>
  <dimension ref="A1:BZ1000"/>
  <sheetViews>
    <sheetView workbookViewId="0">
      <pane xSplit="3" ySplit="4" topLeftCell="I5" activePane="bottomRight" state="frozen"/>
      <selection pane="topRight" activeCell="D1" sqref="D1"/>
      <selection pane="bottomLeft" activeCell="A5" sqref="A5"/>
      <selection pane="bottomRight" activeCell="W11" sqref="W11"/>
    </sheetView>
  </sheetViews>
  <sheetFormatPr baseColWidth="10" defaultColWidth="12.5" defaultRowHeight="15" customHeight="1" x14ac:dyDescent="0.15"/>
  <cols>
    <col min="1" max="2" width="8.5" customWidth="1"/>
    <col min="3" max="3" width="33.6640625" customWidth="1"/>
    <col min="4" max="7" width="10.83203125" customWidth="1"/>
    <col min="8" max="8" width="10.33203125" customWidth="1"/>
    <col min="9" max="9" width="9.1640625" customWidth="1"/>
    <col min="10" max="10" width="9.33203125" customWidth="1"/>
    <col min="11" max="11" width="11.5" customWidth="1"/>
    <col min="12" max="12" width="10.6640625" customWidth="1"/>
    <col min="13" max="13" width="9.1640625" customWidth="1"/>
    <col min="14" max="14" width="11.33203125" customWidth="1"/>
    <col min="15" max="66" width="8.5" customWidth="1"/>
  </cols>
  <sheetData>
    <row r="1" spans="1:78" ht="12.75" customHeight="1" x14ac:dyDescent="0.2">
      <c r="A1" s="234" t="s">
        <v>546</v>
      </c>
      <c r="B1" s="64"/>
      <c r="C1" s="64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</row>
    <row r="2" spans="1:78" ht="12.75" customHeight="1" x14ac:dyDescent="0.15">
      <c r="A2" s="64"/>
      <c r="B2" s="64"/>
      <c r="C2" s="64" t="s">
        <v>547</v>
      </c>
      <c r="D2" s="41">
        <v>3</v>
      </c>
      <c r="E2" s="41">
        <v>3</v>
      </c>
      <c r="F2" s="41">
        <v>3</v>
      </c>
      <c r="G2" s="41">
        <v>3</v>
      </c>
      <c r="H2" s="41">
        <v>3</v>
      </c>
      <c r="I2" s="41">
        <v>3</v>
      </c>
      <c r="J2" s="41">
        <v>3</v>
      </c>
      <c r="K2" s="41">
        <v>3</v>
      </c>
      <c r="L2" s="41">
        <v>3</v>
      </c>
      <c r="M2" s="41"/>
      <c r="N2" s="41"/>
    </row>
    <row r="3" spans="1:78" ht="12.75" customHeight="1" x14ac:dyDescent="0.15">
      <c r="A3" s="64"/>
      <c r="B3" s="64"/>
      <c r="C3" s="64"/>
      <c r="D3" s="41"/>
      <c r="E3" s="41"/>
      <c r="F3" s="41"/>
      <c r="G3" s="41"/>
      <c r="H3" s="41"/>
      <c r="I3" s="41"/>
      <c r="J3" s="365"/>
      <c r="K3" s="355"/>
      <c r="L3" s="355"/>
      <c r="M3" s="41"/>
      <c r="N3" s="73" t="s">
        <v>548</v>
      </c>
    </row>
    <row r="4" spans="1:78" ht="12.75" customHeight="1" x14ac:dyDescent="0.2">
      <c r="A4" s="237" t="s">
        <v>45</v>
      </c>
      <c r="B4" s="238"/>
      <c r="C4" s="239" t="s">
        <v>486</v>
      </c>
      <c r="D4" s="91">
        <v>45931</v>
      </c>
      <c r="E4" s="91">
        <f t="shared" ref="E4:BC4" si="0">D4+31</f>
        <v>45962</v>
      </c>
      <c r="F4" s="91">
        <f t="shared" si="0"/>
        <v>45993</v>
      </c>
      <c r="G4" s="91">
        <f t="shared" si="0"/>
        <v>46024</v>
      </c>
      <c r="H4" s="91">
        <f t="shared" si="0"/>
        <v>46055</v>
      </c>
      <c r="I4" s="91">
        <f t="shared" si="0"/>
        <v>46086</v>
      </c>
      <c r="J4" s="91">
        <f t="shared" si="0"/>
        <v>46117</v>
      </c>
      <c r="K4" s="91">
        <f t="shared" si="0"/>
        <v>46148</v>
      </c>
      <c r="L4" s="91">
        <f t="shared" si="0"/>
        <v>46179</v>
      </c>
      <c r="M4" s="91">
        <f t="shared" si="0"/>
        <v>46210</v>
      </c>
      <c r="N4" s="91">
        <f t="shared" si="0"/>
        <v>46241</v>
      </c>
      <c r="O4" s="91">
        <f t="shared" si="0"/>
        <v>46272</v>
      </c>
      <c r="P4" s="91">
        <f t="shared" si="0"/>
        <v>46303</v>
      </c>
      <c r="Q4" s="91">
        <f t="shared" si="0"/>
        <v>46334</v>
      </c>
      <c r="R4" s="91">
        <f t="shared" si="0"/>
        <v>46365</v>
      </c>
      <c r="S4" s="91">
        <f t="shared" si="0"/>
        <v>46396</v>
      </c>
      <c r="T4" s="91">
        <f t="shared" si="0"/>
        <v>46427</v>
      </c>
      <c r="U4" s="91">
        <f t="shared" si="0"/>
        <v>46458</v>
      </c>
      <c r="V4" s="91">
        <f t="shared" si="0"/>
        <v>46489</v>
      </c>
      <c r="W4" s="91">
        <f t="shared" si="0"/>
        <v>46520</v>
      </c>
      <c r="X4" s="91">
        <f t="shared" si="0"/>
        <v>46551</v>
      </c>
      <c r="Y4" s="91">
        <f t="shared" si="0"/>
        <v>46582</v>
      </c>
      <c r="Z4" s="91">
        <f t="shared" si="0"/>
        <v>46613</v>
      </c>
      <c r="AA4" s="91">
        <f t="shared" si="0"/>
        <v>46644</v>
      </c>
      <c r="AB4" s="91">
        <f t="shared" si="0"/>
        <v>46675</v>
      </c>
      <c r="AC4" s="91">
        <f t="shared" si="0"/>
        <v>46706</v>
      </c>
      <c r="AD4" s="91">
        <f t="shared" si="0"/>
        <v>46737</v>
      </c>
      <c r="AE4" s="91">
        <f t="shared" si="0"/>
        <v>46768</v>
      </c>
      <c r="AF4" s="91">
        <f t="shared" si="0"/>
        <v>46799</v>
      </c>
      <c r="AG4" s="91">
        <f t="shared" si="0"/>
        <v>46830</v>
      </c>
      <c r="AH4" s="91">
        <f t="shared" si="0"/>
        <v>46861</v>
      </c>
      <c r="AI4" s="91">
        <f t="shared" si="0"/>
        <v>46892</v>
      </c>
      <c r="AJ4" s="91">
        <f t="shared" si="0"/>
        <v>46923</v>
      </c>
      <c r="AK4" s="91">
        <f t="shared" si="0"/>
        <v>46954</v>
      </c>
      <c r="AL4" s="91">
        <f t="shared" si="0"/>
        <v>46985</v>
      </c>
      <c r="AM4" s="91">
        <f t="shared" si="0"/>
        <v>47016</v>
      </c>
      <c r="AN4" s="91">
        <f t="shared" si="0"/>
        <v>47047</v>
      </c>
      <c r="AO4" s="91">
        <f t="shared" si="0"/>
        <v>47078</v>
      </c>
      <c r="AP4" s="91">
        <f t="shared" si="0"/>
        <v>47109</v>
      </c>
      <c r="AQ4" s="91">
        <f t="shared" si="0"/>
        <v>47140</v>
      </c>
      <c r="AR4" s="91">
        <f t="shared" si="0"/>
        <v>47171</v>
      </c>
      <c r="AS4" s="91">
        <f t="shared" si="0"/>
        <v>47202</v>
      </c>
      <c r="AT4" s="91">
        <f t="shared" si="0"/>
        <v>47233</v>
      </c>
      <c r="AU4" s="91">
        <f t="shared" si="0"/>
        <v>47264</v>
      </c>
      <c r="AV4" s="91">
        <f t="shared" si="0"/>
        <v>47295</v>
      </c>
      <c r="AW4" s="91">
        <f t="shared" si="0"/>
        <v>47326</v>
      </c>
      <c r="AX4" s="91">
        <f t="shared" si="0"/>
        <v>47357</v>
      </c>
      <c r="AY4" s="91">
        <f t="shared" si="0"/>
        <v>47388</v>
      </c>
      <c r="AZ4" s="91">
        <f t="shared" si="0"/>
        <v>47419</v>
      </c>
      <c r="BA4" s="91">
        <f t="shared" si="0"/>
        <v>47450</v>
      </c>
      <c r="BB4" s="91">
        <f t="shared" si="0"/>
        <v>47481</v>
      </c>
      <c r="BC4" s="122">
        <f t="shared" si="0"/>
        <v>47512</v>
      </c>
      <c r="BD4" s="122">
        <f>BC4+10</f>
        <v>47522</v>
      </c>
      <c r="BE4" s="122">
        <f t="shared" ref="BE4:BJ4" si="1">BD4+31</f>
        <v>47553</v>
      </c>
      <c r="BF4" s="122">
        <f t="shared" si="1"/>
        <v>47584</v>
      </c>
      <c r="BG4" s="122">
        <f t="shared" si="1"/>
        <v>47615</v>
      </c>
      <c r="BH4" s="122">
        <f t="shared" si="1"/>
        <v>47646</v>
      </c>
      <c r="BI4" s="122">
        <f t="shared" si="1"/>
        <v>47677</v>
      </c>
      <c r="BJ4" s="122">
        <f t="shared" si="1"/>
        <v>47708</v>
      </c>
      <c r="BK4" s="122">
        <f t="shared" ref="BK4" si="2">BJ4+31</f>
        <v>47739</v>
      </c>
      <c r="BL4" s="122">
        <f t="shared" ref="BL4" si="3">BK4+31</f>
        <v>47770</v>
      </c>
      <c r="BM4" s="122">
        <f t="shared" ref="BM4" si="4">BL4+31</f>
        <v>47801</v>
      </c>
      <c r="BN4" s="122">
        <f t="shared" ref="BN4" si="5">BM4+31</f>
        <v>47832</v>
      </c>
      <c r="BO4" s="122">
        <f t="shared" ref="BO4" si="6">BN4+31</f>
        <v>47863</v>
      </c>
      <c r="BP4" s="122">
        <f t="shared" ref="BP4" si="7">BO4+31</f>
        <v>47894</v>
      </c>
      <c r="BQ4" s="122">
        <f t="shared" ref="BQ4" si="8">BP4+31</f>
        <v>47925</v>
      </c>
      <c r="BR4" s="122">
        <f t="shared" ref="BR4" si="9">BQ4+31</f>
        <v>47956</v>
      </c>
      <c r="BS4" s="122">
        <f t="shared" ref="BS4" si="10">BR4+31</f>
        <v>47987</v>
      </c>
      <c r="BT4" s="122">
        <f t="shared" ref="BT4" si="11">BS4+31</f>
        <v>48018</v>
      </c>
      <c r="BU4" s="122">
        <f t="shared" ref="BU4" si="12">BT4+31</f>
        <v>48049</v>
      </c>
      <c r="BV4" s="122">
        <f t="shared" ref="BV4" si="13">BU4+31</f>
        <v>48080</v>
      </c>
      <c r="BW4" s="122">
        <f t="shared" ref="BW4" si="14">BV4+31</f>
        <v>48111</v>
      </c>
      <c r="BX4" s="122">
        <f t="shared" ref="BX4" si="15">BW4+31</f>
        <v>48142</v>
      </c>
      <c r="BY4" s="122">
        <f t="shared" ref="BY4" si="16">BX4+31</f>
        <v>48173</v>
      </c>
      <c r="BZ4" s="122">
        <f t="shared" ref="BZ4" si="17">BY4+31</f>
        <v>48204</v>
      </c>
    </row>
    <row r="5" spans="1:78" ht="12.75" customHeight="1" x14ac:dyDescent="0.15">
      <c r="A5" s="64"/>
      <c r="B5" s="64"/>
      <c r="C5" s="64" t="s">
        <v>487</v>
      </c>
      <c r="D5" s="41">
        <f>Employees!I82*10-((1.5*10986)+(3*11245))</f>
        <v>1530642.7500000002</v>
      </c>
      <c r="E5" s="41">
        <f>Employees!J82</f>
        <v>158085.67500000002</v>
      </c>
      <c r="F5" s="41">
        <f>Employees!K82</f>
        <v>158085.67500000002</v>
      </c>
      <c r="G5" s="41">
        <f>Employees!L82</f>
        <v>145438.55733000001</v>
      </c>
      <c r="H5" s="41">
        <f>Employees!M82</f>
        <v>145438.55733000001</v>
      </c>
      <c r="I5" s="41">
        <f>Employees!N82</f>
        <v>145438.55733000001</v>
      </c>
      <c r="J5" s="41">
        <f>Employees!O82</f>
        <v>130264.6125</v>
      </c>
      <c r="K5" s="41">
        <f>Employees!P82</f>
        <v>118115.11767000001</v>
      </c>
      <c r="L5" s="41">
        <f>Employees!Q82</f>
        <v>94009.987500000003</v>
      </c>
      <c r="M5" s="41">
        <f>Employees!R82</f>
        <v>94009.987500000003</v>
      </c>
      <c r="N5" s="41">
        <f>Employees!S82</f>
        <v>94009.987500000003</v>
      </c>
      <c r="O5" s="41">
        <f>Employees!T82</f>
        <v>94009.987500000003</v>
      </c>
      <c r="P5" s="41">
        <f>Employees!U82</f>
        <v>106278.23658375001</v>
      </c>
      <c r="Q5" s="41">
        <f>Employees!V82</f>
        <v>106278.23658375001</v>
      </c>
      <c r="R5" s="41">
        <f>Employees!W82</f>
        <v>106278.23658375001</v>
      </c>
      <c r="S5" s="41">
        <f>Employees!X82</f>
        <v>106278.23658375001</v>
      </c>
      <c r="T5" s="41">
        <f>Employees!Y82</f>
        <v>106278.23658375001</v>
      </c>
      <c r="U5" s="41">
        <f>Employees!Z82</f>
        <v>106278.23658375001</v>
      </c>
      <c r="V5" s="41">
        <f>Employees!AA82</f>
        <v>123246.98504250002</v>
      </c>
      <c r="W5" s="41">
        <f>Employees!AB82</f>
        <v>123246.98504250002</v>
      </c>
      <c r="X5" s="41">
        <f>Employees!AC82</f>
        <v>123246.98504250002</v>
      </c>
      <c r="Y5" s="41">
        <f>Employees!AD82</f>
        <v>123246.98504250002</v>
      </c>
      <c r="Z5" s="41">
        <f>Employees!AE82</f>
        <v>123246.98504250002</v>
      </c>
      <c r="AA5" s="41">
        <f>Employees!AF82</f>
        <v>123246.98504250002</v>
      </c>
      <c r="AB5" s="41">
        <f>Employees!AG82</f>
        <v>123246.98504250002</v>
      </c>
      <c r="AC5" s="41">
        <f>Employees!AH82</f>
        <v>123246.98504250002</v>
      </c>
      <c r="AD5" s="41">
        <f>Employees!AI82</f>
        <v>123246.98504250002</v>
      </c>
      <c r="AE5" s="41">
        <f>Employees!AJ82</f>
        <v>123246.98504250002</v>
      </c>
      <c r="AF5" s="41">
        <f>Employees!AK82</f>
        <v>123246.98504250002</v>
      </c>
      <c r="AG5" s="41">
        <f>Employees!AL82</f>
        <v>123246.98504250002</v>
      </c>
      <c r="AH5" s="41">
        <f>Employees!AM82</f>
        <v>128182.50938625002</v>
      </c>
      <c r="AI5" s="41">
        <f>Employees!AN82</f>
        <v>128182.50938625002</v>
      </c>
      <c r="AJ5" s="41">
        <f>Employees!AO82</f>
        <v>140450.75847000003</v>
      </c>
      <c r="AK5" s="41">
        <f>Employees!AP82</f>
        <v>140450.75847000003</v>
      </c>
      <c r="AL5" s="41">
        <f>Employees!AQ82</f>
        <v>140450.75847000003</v>
      </c>
      <c r="AM5" s="41">
        <f>Employees!AR82</f>
        <v>140450.75847000003</v>
      </c>
      <c r="AN5" s="41">
        <f>Employees!AS82</f>
        <v>140450.75847000003</v>
      </c>
      <c r="AO5" s="41">
        <f>Employees!AT82</f>
        <v>140450.75847000003</v>
      </c>
      <c r="AP5" s="41">
        <f>Employees!AU82</f>
        <v>140450.75847000003</v>
      </c>
      <c r="AQ5" s="41">
        <f>Employees!AV82</f>
        <v>140450.75847000003</v>
      </c>
      <c r="AR5" s="41">
        <f>Employees!AW82</f>
        <v>140450.75847000003</v>
      </c>
      <c r="AS5" s="41">
        <f>Employees!AX82</f>
        <v>140450.75847000003</v>
      </c>
      <c r="AT5" s="41">
        <f>Employees!AY82</f>
        <v>145633.05903093753</v>
      </c>
      <c r="AU5" s="41">
        <f>Employees!AZ82</f>
        <v>145633.05903093753</v>
      </c>
      <c r="AV5" s="41">
        <f>Employees!BA82</f>
        <v>145633.05903093753</v>
      </c>
      <c r="AW5" s="41">
        <f>Employees!BB82</f>
        <v>145633.05903093753</v>
      </c>
      <c r="AX5" s="41">
        <f>Employees!BC82</f>
        <v>145633.05903093753</v>
      </c>
      <c r="AY5" s="41">
        <f>Employees!BD82</f>
        <v>145633.05903093753</v>
      </c>
      <c r="AZ5" s="41">
        <f>Employees!BE82</f>
        <v>145633.05903093753</v>
      </c>
      <c r="BA5" s="41">
        <f>Employees!BF82</f>
        <v>145633.05903093753</v>
      </c>
      <c r="BB5" s="41">
        <f>Employees!BG82</f>
        <v>145633.05903093753</v>
      </c>
      <c r="BC5" s="41">
        <f>Employees!BH82</f>
        <v>145633.05903093753</v>
      </c>
      <c r="BD5" s="41">
        <f>Employees!BI82</f>
        <v>145633.05903093753</v>
      </c>
      <c r="BE5" s="41">
        <f>Employees!BJ82</f>
        <v>145633.05903093753</v>
      </c>
      <c r="BF5" s="41">
        <f>Employees!BK82</f>
        <v>151074.47461992191</v>
      </c>
      <c r="BG5" s="41">
        <f>Employees!BL82</f>
        <v>151074.47461992191</v>
      </c>
      <c r="BH5" s="41">
        <f>Employees!BM82</f>
        <v>151074.47461992191</v>
      </c>
      <c r="BI5" s="41">
        <f>Employees!BN82</f>
        <v>151074.47461992191</v>
      </c>
      <c r="BJ5" s="41">
        <f>Employees!BO82</f>
        <v>151074.47461992191</v>
      </c>
      <c r="BK5" s="41">
        <f>Employees!BP82</f>
        <v>151074.47461992191</v>
      </c>
      <c r="BL5" s="41">
        <f>Employees!BQ82</f>
        <v>151074.47461992191</v>
      </c>
      <c r="BM5" s="41">
        <f>Employees!BR82</f>
        <v>151074.47461992191</v>
      </c>
      <c r="BN5" s="41">
        <f>Employees!BS82</f>
        <v>151074.47461992191</v>
      </c>
      <c r="BO5" s="41">
        <f>Employees!BT82</f>
        <v>151074.47461992191</v>
      </c>
      <c r="BP5" s="41">
        <f>Employees!BU82</f>
        <v>151074.47461992191</v>
      </c>
      <c r="BQ5" s="41">
        <f>Employees!BV82</f>
        <v>151074.47461992191</v>
      </c>
      <c r="BR5" s="41">
        <f>Employees!BW82</f>
        <v>151074.47461992191</v>
      </c>
      <c r="BS5" s="41">
        <f>Employees!BX82</f>
        <v>151074.47461992191</v>
      </c>
      <c r="BT5" s="41">
        <f>Employees!BY82</f>
        <v>151074.47461992191</v>
      </c>
      <c r="BU5" s="41">
        <f>Employees!BZ82</f>
        <v>151074.47461992191</v>
      </c>
      <c r="BV5" s="41">
        <f>Employees!CA82</f>
        <v>151074.47461992191</v>
      </c>
      <c r="BW5" s="41">
        <f>Employees!CB82</f>
        <v>151074.47461992191</v>
      </c>
      <c r="BX5" s="41">
        <f>Employees!CC82</f>
        <v>151074.47461992191</v>
      </c>
      <c r="BY5" s="41">
        <f>Employees!CD82</f>
        <v>151074.47461992191</v>
      </c>
      <c r="BZ5" s="41">
        <f>Employees!CE82</f>
        <v>151074.47461992191</v>
      </c>
    </row>
    <row r="6" spans="1:78" ht="12.75" customHeight="1" x14ac:dyDescent="0.15">
      <c r="A6" s="64"/>
      <c r="B6" s="64"/>
      <c r="C6" s="64" t="s">
        <v>522</v>
      </c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</row>
    <row r="7" spans="1:78" ht="12.75" customHeight="1" x14ac:dyDescent="0.15">
      <c r="A7" s="64"/>
      <c r="B7" s="64"/>
      <c r="C7" s="64" t="s">
        <v>549</v>
      </c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  <c r="BC7" s="41"/>
      <c r="BD7" s="41"/>
      <c r="BE7" s="41"/>
      <c r="BF7" s="41"/>
      <c r="BG7" s="41"/>
      <c r="BH7" s="41"/>
    </row>
    <row r="8" spans="1:78" ht="12.75" customHeight="1" x14ac:dyDescent="0.15">
      <c r="A8" s="64"/>
      <c r="B8" s="64"/>
      <c r="C8" s="64" t="s">
        <v>550</v>
      </c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1"/>
      <c r="BS8" s="41"/>
      <c r="BT8" s="41"/>
      <c r="BU8" s="41"/>
      <c r="BV8" s="41"/>
      <c r="BW8" s="41"/>
      <c r="BX8" s="41"/>
      <c r="BY8" s="41"/>
      <c r="BZ8" s="41"/>
    </row>
    <row r="9" spans="1:78" ht="12.75" customHeight="1" x14ac:dyDescent="0.15">
      <c r="A9" s="64"/>
      <c r="B9" s="64"/>
      <c r="C9" s="109" t="s">
        <v>539</v>
      </c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41"/>
      <c r="BP9" s="41"/>
      <c r="BQ9" s="41"/>
      <c r="BR9" s="41"/>
      <c r="BS9" s="41"/>
      <c r="BT9" s="41"/>
      <c r="BU9" s="41"/>
      <c r="BV9" s="41"/>
      <c r="BW9" s="41"/>
      <c r="BX9" s="41"/>
      <c r="BY9" s="41"/>
      <c r="BZ9" s="41"/>
    </row>
    <row r="10" spans="1:78" ht="12.75" customHeight="1" x14ac:dyDescent="0.15">
      <c r="A10" s="64"/>
      <c r="B10" s="64"/>
      <c r="C10" s="64" t="s">
        <v>551</v>
      </c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  <c r="BA10" s="41"/>
      <c r="BB10" s="41"/>
      <c r="BC10" s="41"/>
      <c r="BD10" s="41"/>
      <c r="BE10" s="41"/>
      <c r="BF10" s="41"/>
      <c r="BG10" s="41"/>
      <c r="BH10" s="41"/>
      <c r="BI10" s="41"/>
      <c r="BJ10" s="41"/>
      <c r="BK10" s="41"/>
      <c r="BL10" s="41"/>
      <c r="BM10" s="41"/>
      <c r="BN10" s="41"/>
      <c r="BO10" s="41"/>
      <c r="BP10" s="41"/>
      <c r="BQ10" s="41"/>
      <c r="BR10" s="41"/>
      <c r="BS10" s="41"/>
      <c r="BT10" s="41"/>
      <c r="BU10" s="41"/>
      <c r="BV10" s="41"/>
      <c r="BW10" s="41"/>
      <c r="BX10" s="41"/>
      <c r="BY10" s="41"/>
      <c r="BZ10" s="41"/>
    </row>
    <row r="11" spans="1:78" ht="12.75" customHeight="1" x14ac:dyDescent="0.15">
      <c r="A11" s="64">
        <v>50000</v>
      </c>
      <c r="B11" s="64"/>
      <c r="C11" s="64" t="s">
        <v>552</v>
      </c>
      <c r="D11" s="41"/>
      <c r="E11" s="41"/>
      <c r="F11" s="41"/>
      <c r="G11" s="41"/>
      <c r="H11" s="41"/>
      <c r="I11" s="41"/>
      <c r="J11" s="41"/>
      <c r="K11" s="41"/>
      <c r="L11" s="41"/>
      <c r="M11" s="334"/>
      <c r="N11" s="41"/>
      <c r="O11" s="41"/>
      <c r="P11" s="41"/>
      <c r="Q11" s="41"/>
      <c r="R11" s="41"/>
      <c r="S11" s="41"/>
      <c r="T11" s="41"/>
      <c r="V11" s="41"/>
      <c r="W11" s="41">
        <f>A11</f>
        <v>50000</v>
      </c>
      <c r="X11" s="41"/>
      <c r="Y11" s="41"/>
      <c r="Z11" s="41"/>
      <c r="AA11" s="41">
        <v>50000</v>
      </c>
      <c r="AB11" s="41"/>
      <c r="AC11" s="41"/>
      <c r="AD11" s="41"/>
      <c r="AE11" s="41"/>
      <c r="AF11" s="41"/>
      <c r="AG11" s="41">
        <v>50000</v>
      </c>
      <c r="AH11" s="41"/>
      <c r="AI11" s="41"/>
      <c r="AJ11" s="41"/>
      <c r="AK11" s="41"/>
      <c r="AL11" s="41"/>
      <c r="AM11" s="41">
        <f>AA11</f>
        <v>50000</v>
      </c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1"/>
      <c r="BA11" s="41"/>
      <c r="BB11" s="41"/>
      <c r="BC11" s="41"/>
      <c r="BD11" s="41"/>
      <c r="BE11" s="41"/>
      <c r="BF11" s="41"/>
      <c r="BG11" s="41"/>
      <c r="BH11" s="41"/>
      <c r="BI11" s="41"/>
      <c r="BJ11" s="41"/>
      <c r="BK11" s="41"/>
      <c r="BL11" s="41"/>
      <c r="BM11" s="41"/>
      <c r="BN11" s="41"/>
      <c r="BO11" s="41"/>
      <c r="BP11" s="41"/>
      <c r="BQ11" s="41"/>
      <c r="BR11" s="41"/>
      <c r="BS11" s="41"/>
      <c r="BT11" s="41"/>
      <c r="BU11" s="41"/>
      <c r="BV11" s="41"/>
      <c r="BW11" s="41"/>
      <c r="BX11" s="41"/>
      <c r="BY11" s="41"/>
      <c r="BZ11" s="41"/>
    </row>
    <row r="12" spans="1:78" ht="12.75" customHeight="1" x14ac:dyDescent="0.15">
      <c r="A12" s="64"/>
      <c r="B12" s="64"/>
      <c r="C12" s="64" t="s">
        <v>553</v>
      </c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1"/>
      <c r="BA12" s="41"/>
      <c r="BB12" s="41"/>
      <c r="BC12" s="41"/>
      <c r="BD12" s="41"/>
      <c r="BE12" s="41"/>
      <c r="BF12" s="41"/>
      <c r="BG12" s="41"/>
      <c r="BH12" s="41"/>
      <c r="BI12" s="41"/>
      <c r="BJ12" s="41"/>
      <c r="BK12" s="41"/>
      <c r="BL12" s="41"/>
      <c r="BM12" s="41"/>
      <c r="BN12" s="41"/>
      <c r="BO12" s="41"/>
      <c r="BP12" s="41"/>
      <c r="BQ12" s="41"/>
      <c r="BR12" s="41"/>
      <c r="BS12" s="41"/>
      <c r="BT12" s="41"/>
      <c r="BU12" s="41"/>
      <c r="BV12" s="41"/>
      <c r="BW12" s="41"/>
      <c r="BX12" s="41"/>
      <c r="BY12" s="41"/>
      <c r="BZ12" s="41"/>
    </row>
    <row r="13" spans="1:78" ht="12.75" customHeight="1" x14ac:dyDescent="0.2">
      <c r="A13" s="64"/>
      <c r="B13" s="64"/>
      <c r="C13" s="240" t="s">
        <v>554</v>
      </c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1"/>
      <c r="BC13" s="41"/>
      <c r="BD13" s="41"/>
      <c r="BE13" s="41"/>
      <c r="BF13" s="41"/>
      <c r="BG13" s="41"/>
      <c r="BH13" s="41"/>
      <c r="BI13" s="41"/>
      <c r="BJ13" s="41"/>
      <c r="BK13" s="41"/>
      <c r="BL13" s="41"/>
      <c r="BM13" s="41"/>
      <c r="BN13" s="41"/>
      <c r="BO13" s="41"/>
      <c r="BP13" s="41"/>
      <c r="BQ13" s="41"/>
      <c r="BR13" s="41"/>
      <c r="BS13" s="41"/>
      <c r="BT13" s="41"/>
      <c r="BU13" s="41"/>
      <c r="BV13" s="41"/>
      <c r="BW13" s="41"/>
      <c r="BX13" s="41"/>
      <c r="BY13" s="41"/>
      <c r="BZ13" s="41"/>
    </row>
    <row r="14" spans="1:78" ht="12.75" customHeight="1" x14ac:dyDescent="0.15">
      <c r="A14" s="64"/>
      <c r="B14" s="64"/>
      <c r="C14" s="64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41"/>
      <c r="AS14" s="41"/>
      <c r="AT14" s="41"/>
      <c r="AU14" s="41"/>
      <c r="AV14" s="41"/>
      <c r="AW14" s="41"/>
      <c r="AX14" s="41"/>
      <c r="AY14" s="41"/>
      <c r="AZ14" s="41"/>
      <c r="BA14" s="41"/>
      <c r="BB14" s="41"/>
      <c r="BC14" s="41"/>
      <c r="BD14" s="41"/>
      <c r="BE14" s="41"/>
      <c r="BF14" s="41"/>
      <c r="BG14" s="41"/>
      <c r="BH14" s="41"/>
      <c r="BI14" s="41"/>
      <c r="BJ14" s="41"/>
      <c r="BK14" s="41"/>
      <c r="BL14" s="41"/>
      <c r="BM14" s="41"/>
      <c r="BN14" s="41"/>
      <c r="BO14" s="41"/>
      <c r="BP14" s="41"/>
      <c r="BQ14" s="41"/>
      <c r="BR14" s="41"/>
      <c r="BS14" s="41"/>
      <c r="BT14" s="41"/>
      <c r="BU14" s="41"/>
      <c r="BV14" s="41"/>
      <c r="BW14" s="41"/>
      <c r="BX14" s="41"/>
      <c r="BY14" s="41"/>
      <c r="BZ14" s="41"/>
    </row>
    <row r="15" spans="1:78" ht="12.75" customHeight="1" x14ac:dyDescent="0.2">
      <c r="A15" s="64"/>
      <c r="B15" s="64"/>
      <c r="C15" s="107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1"/>
      <c r="AS15" s="41"/>
      <c r="AT15" s="41"/>
      <c r="AU15" s="41"/>
      <c r="AV15" s="41"/>
      <c r="AW15" s="41"/>
      <c r="AX15" s="41"/>
      <c r="AY15" s="41"/>
      <c r="AZ15" s="41"/>
      <c r="BA15" s="41"/>
      <c r="BB15" s="41"/>
      <c r="BC15" s="41"/>
      <c r="BD15" s="41"/>
      <c r="BE15" s="41"/>
      <c r="BF15" s="41"/>
      <c r="BG15" s="41"/>
      <c r="BH15" s="41"/>
      <c r="BI15" s="41"/>
      <c r="BJ15" s="41"/>
      <c r="BK15" s="41"/>
      <c r="BL15" s="41"/>
      <c r="BM15" s="41"/>
      <c r="BN15" s="41"/>
      <c r="BO15" s="41"/>
      <c r="BP15" s="41"/>
      <c r="BQ15" s="41"/>
      <c r="BR15" s="41"/>
      <c r="BS15" s="41"/>
      <c r="BT15" s="41"/>
      <c r="BU15" s="41"/>
      <c r="BV15" s="41"/>
      <c r="BW15" s="41"/>
      <c r="BX15" s="41"/>
      <c r="BY15" s="41"/>
      <c r="BZ15" s="41"/>
    </row>
    <row r="16" spans="1:78" ht="12.75" customHeight="1" x14ac:dyDescent="0.15">
      <c r="A16" s="64"/>
      <c r="B16" s="64"/>
      <c r="C16" s="2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41"/>
      <c r="AS16" s="41"/>
      <c r="AT16" s="41"/>
      <c r="AU16" s="41"/>
      <c r="AV16" s="41"/>
      <c r="AW16" s="41"/>
      <c r="AX16" s="41"/>
      <c r="AY16" s="41"/>
      <c r="AZ16" s="41"/>
      <c r="BA16" s="41"/>
      <c r="BB16" s="41"/>
      <c r="BC16" s="41"/>
      <c r="BD16" s="41"/>
      <c r="BE16" s="41"/>
      <c r="BF16" s="41"/>
      <c r="BG16" s="41"/>
      <c r="BH16" s="41"/>
      <c r="BI16" s="41"/>
      <c r="BJ16" s="41"/>
      <c r="BK16" s="41"/>
      <c r="BL16" s="41"/>
      <c r="BM16" s="41"/>
      <c r="BN16" s="41"/>
      <c r="BO16" s="41"/>
      <c r="BP16" s="41"/>
      <c r="BQ16" s="41"/>
      <c r="BR16" s="41"/>
      <c r="BS16" s="41"/>
      <c r="BT16" s="41"/>
      <c r="BU16" s="41"/>
      <c r="BV16" s="41"/>
      <c r="BW16" s="41"/>
      <c r="BX16" s="41"/>
      <c r="BY16" s="41"/>
      <c r="BZ16" s="41"/>
    </row>
    <row r="17" spans="1:78" ht="12.75" customHeight="1" x14ac:dyDescent="0.15">
      <c r="A17" s="64"/>
      <c r="B17" s="64"/>
      <c r="C17" s="241"/>
      <c r="D17" s="242"/>
      <c r="E17" s="242"/>
      <c r="F17" s="41"/>
      <c r="G17" s="41"/>
      <c r="H17" s="41"/>
      <c r="I17" s="41"/>
      <c r="J17" s="242"/>
      <c r="K17" s="242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41"/>
      <c r="BK17" s="41"/>
      <c r="BL17" s="41"/>
      <c r="BM17" s="41"/>
      <c r="BN17" s="41"/>
      <c r="BO17" s="41"/>
      <c r="BP17" s="41"/>
      <c r="BQ17" s="41"/>
      <c r="BR17" s="41"/>
      <c r="BS17" s="41"/>
      <c r="BT17" s="41"/>
      <c r="BU17" s="41"/>
      <c r="BV17" s="41"/>
      <c r="BW17" s="41"/>
      <c r="BX17" s="41"/>
      <c r="BY17" s="41"/>
      <c r="BZ17" s="41"/>
    </row>
    <row r="18" spans="1:78" ht="12.75" customHeight="1" x14ac:dyDescent="0.15">
      <c r="A18" s="64"/>
      <c r="B18" s="64"/>
      <c r="C18" s="241"/>
      <c r="D18" s="41"/>
      <c r="E18" s="41"/>
      <c r="F18" s="41"/>
      <c r="G18" s="41"/>
      <c r="H18" s="41"/>
      <c r="I18" s="41"/>
      <c r="J18" s="41"/>
      <c r="K18" s="41"/>
      <c r="L18" s="41"/>
      <c r="M18" s="242"/>
      <c r="N18" s="242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  <c r="AK18" s="41"/>
      <c r="AL18" s="41"/>
      <c r="AM18" s="41"/>
      <c r="AN18" s="41"/>
      <c r="AO18" s="41"/>
      <c r="AP18" s="41"/>
      <c r="AQ18" s="41"/>
      <c r="AR18" s="41"/>
      <c r="AS18" s="41"/>
      <c r="AT18" s="41"/>
      <c r="AU18" s="41"/>
      <c r="AV18" s="41"/>
      <c r="AW18" s="41"/>
      <c r="AX18" s="41"/>
      <c r="AY18" s="41"/>
      <c r="AZ18" s="41"/>
      <c r="BA18" s="41"/>
      <c r="BB18" s="41"/>
      <c r="BC18" s="41"/>
      <c r="BD18" s="41"/>
      <c r="BE18" s="41"/>
      <c r="BF18" s="41"/>
      <c r="BG18" s="41"/>
      <c r="BH18" s="41"/>
      <c r="BI18" s="41"/>
      <c r="BJ18" s="41"/>
      <c r="BK18" s="41"/>
      <c r="BL18" s="41"/>
      <c r="BM18" s="41"/>
      <c r="BN18" s="41"/>
      <c r="BO18" s="41"/>
      <c r="BP18" s="41"/>
      <c r="BQ18" s="41"/>
      <c r="BR18" s="41"/>
      <c r="BS18" s="41"/>
      <c r="BT18" s="41"/>
      <c r="BU18" s="41"/>
      <c r="BV18" s="41"/>
      <c r="BW18" s="41"/>
      <c r="BX18" s="41"/>
      <c r="BY18" s="41"/>
      <c r="BZ18" s="41"/>
    </row>
    <row r="19" spans="1:78" ht="12.75" customHeight="1" x14ac:dyDescent="0.15">
      <c r="A19" s="64"/>
      <c r="B19" s="64"/>
      <c r="C19" s="2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242"/>
      <c r="Q19" s="242"/>
      <c r="R19" s="242"/>
      <c r="S19" s="242"/>
      <c r="T19" s="242"/>
      <c r="U19" s="242"/>
      <c r="V19" s="242"/>
      <c r="W19" s="242"/>
      <c r="X19" s="242"/>
      <c r="Y19" s="242"/>
      <c r="Z19" s="242"/>
      <c r="AA19" s="242"/>
      <c r="AB19" s="242"/>
      <c r="AC19" s="242"/>
      <c r="AD19" s="242"/>
      <c r="AE19" s="242"/>
      <c r="AF19" s="242"/>
      <c r="AG19" s="242"/>
      <c r="AH19" s="242"/>
      <c r="AI19" s="242"/>
      <c r="AJ19" s="242"/>
      <c r="AK19" s="242"/>
      <c r="AL19" s="242"/>
      <c r="AM19" s="242"/>
      <c r="AN19" s="242"/>
      <c r="AO19" s="242"/>
      <c r="AP19" s="242"/>
      <c r="AQ19" s="242"/>
      <c r="AR19" s="242"/>
      <c r="AS19" s="242"/>
      <c r="AT19" s="242"/>
      <c r="AU19" s="242"/>
      <c r="AV19" s="242"/>
      <c r="AW19" s="242"/>
      <c r="AX19" s="242"/>
      <c r="AY19" s="242"/>
      <c r="AZ19" s="242"/>
      <c r="BA19" s="242"/>
      <c r="BB19" s="242"/>
      <c r="BC19" s="242"/>
      <c r="BD19" s="242"/>
      <c r="BE19" s="242"/>
      <c r="BF19" s="242"/>
      <c r="BG19" s="242"/>
      <c r="BH19" s="242"/>
      <c r="BI19" s="242"/>
      <c r="BJ19" s="242"/>
      <c r="BK19" s="242"/>
      <c r="BL19" s="242"/>
      <c r="BM19" s="242"/>
      <c r="BN19" s="242"/>
      <c r="BO19" s="242"/>
      <c r="BP19" s="242"/>
      <c r="BQ19" s="242"/>
      <c r="BR19" s="242"/>
      <c r="BS19" s="242"/>
      <c r="BT19" s="242"/>
      <c r="BU19" s="242"/>
      <c r="BV19" s="242"/>
      <c r="BW19" s="242"/>
      <c r="BX19" s="242"/>
      <c r="BY19" s="242"/>
      <c r="BZ19" s="242"/>
    </row>
    <row r="20" spans="1:78" ht="12.75" customHeight="1" x14ac:dyDescent="0.2">
      <c r="A20" s="64"/>
      <c r="B20" s="64"/>
      <c r="C20" s="107"/>
      <c r="D20" s="41"/>
      <c r="E20" s="41"/>
      <c r="F20" s="41"/>
      <c r="G20" s="41"/>
      <c r="H20" s="41"/>
      <c r="I20" s="41"/>
      <c r="J20" s="242"/>
      <c r="K20" s="242"/>
      <c r="L20" s="242"/>
      <c r="M20" s="242"/>
      <c r="N20" s="242"/>
      <c r="O20" s="242"/>
      <c r="P20" s="242"/>
      <c r="Q20" s="242"/>
      <c r="R20" s="242"/>
      <c r="S20" s="242"/>
      <c r="T20" s="242"/>
      <c r="U20" s="242"/>
      <c r="V20" s="242"/>
      <c r="W20" s="242"/>
      <c r="X20" s="242"/>
      <c r="Y20" s="242"/>
      <c r="Z20" s="242"/>
      <c r="AA20" s="242"/>
      <c r="AB20" s="242"/>
      <c r="AC20" s="242"/>
      <c r="AD20" s="242"/>
      <c r="AE20" s="242"/>
      <c r="AF20" s="242"/>
      <c r="AG20" s="242"/>
      <c r="AH20" s="242"/>
      <c r="AI20" s="242"/>
      <c r="AJ20" s="242"/>
      <c r="AK20" s="242"/>
      <c r="AL20" s="242"/>
      <c r="AM20" s="242"/>
      <c r="AN20" s="242"/>
      <c r="AO20" s="242"/>
      <c r="AP20" s="242"/>
      <c r="AQ20" s="242"/>
      <c r="AR20" s="242"/>
      <c r="AS20" s="242"/>
      <c r="AT20" s="242"/>
      <c r="AU20" s="242"/>
      <c r="AV20" s="242"/>
      <c r="AW20" s="242"/>
      <c r="AX20" s="242"/>
      <c r="AY20" s="242"/>
      <c r="AZ20" s="242"/>
      <c r="BA20" s="242"/>
      <c r="BB20" s="242"/>
      <c r="BC20" s="242"/>
      <c r="BD20" s="242"/>
      <c r="BE20" s="242"/>
      <c r="BF20" s="242"/>
      <c r="BG20" s="242"/>
      <c r="BH20" s="242"/>
      <c r="BI20" s="242"/>
      <c r="BJ20" s="242"/>
      <c r="BK20" s="242"/>
      <c r="BL20" s="242"/>
      <c r="BM20" s="242"/>
      <c r="BN20" s="242"/>
      <c r="BO20" s="242"/>
      <c r="BP20" s="242"/>
      <c r="BQ20" s="242"/>
      <c r="BR20" s="242"/>
      <c r="BS20" s="242"/>
      <c r="BT20" s="242"/>
      <c r="BU20" s="242"/>
      <c r="BV20" s="242"/>
      <c r="BW20" s="242"/>
      <c r="BX20" s="242"/>
      <c r="BY20" s="242"/>
      <c r="BZ20" s="242"/>
    </row>
    <row r="21" spans="1:78" ht="12.75" customHeight="1" thickBot="1" x14ac:dyDescent="0.25">
      <c r="A21" s="64"/>
      <c r="B21" s="64"/>
      <c r="C21" s="64"/>
      <c r="D21" s="228">
        <f t="shared" ref="D21:BN21" si="18">SUM(D5:D20)</f>
        <v>1530642.7500000002</v>
      </c>
      <c r="E21" s="228">
        <f t="shared" si="18"/>
        <v>158085.67500000002</v>
      </c>
      <c r="F21" s="228">
        <f t="shared" si="18"/>
        <v>158085.67500000002</v>
      </c>
      <c r="G21" s="228">
        <f t="shared" si="18"/>
        <v>145438.55733000001</v>
      </c>
      <c r="H21" s="228">
        <f t="shared" si="18"/>
        <v>145438.55733000001</v>
      </c>
      <c r="I21" s="228">
        <f t="shared" si="18"/>
        <v>145438.55733000001</v>
      </c>
      <c r="J21" s="228">
        <f t="shared" si="18"/>
        <v>130264.6125</v>
      </c>
      <c r="K21" s="228">
        <f t="shared" si="18"/>
        <v>118115.11767000001</v>
      </c>
      <c r="L21" s="228">
        <f t="shared" si="18"/>
        <v>94009.987500000003</v>
      </c>
      <c r="M21" s="228">
        <f t="shared" si="18"/>
        <v>94009.987500000003</v>
      </c>
      <c r="N21" s="228">
        <f t="shared" si="18"/>
        <v>94009.987500000003</v>
      </c>
      <c r="O21" s="228">
        <f t="shared" si="18"/>
        <v>94009.987500000003</v>
      </c>
      <c r="P21" s="228">
        <f t="shared" si="18"/>
        <v>106278.23658375001</v>
      </c>
      <c r="Q21" s="228">
        <f t="shared" si="18"/>
        <v>106278.23658375001</v>
      </c>
      <c r="R21" s="228">
        <f t="shared" si="18"/>
        <v>106278.23658375001</v>
      </c>
      <c r="S21" s="228">
        <f t="shared" si="18"/>
        <v>106278.23658375001</v>
      </c>
      <c r="T21" s="228">
        <f t="shared" si="18"/>
        <v>106278.23658375001</v>
      </c>
      <c r="U21" s="228">
        <f t="shared" si="18"/>
        <v>106278.23658375001</v>
      </c>
      <c r="V21" s="228">
        <f t="shared" si="18"/>
        <v>123246.98504250002</v>
      </c>
      <c r="W21" s="228">
        <f t="shared" si="18"/>
        <v>173246.98504250002</v>
      </c>
      <c r="X21" s="228">
        <f t="shared" si="18"/>
        <v>123246.98504250002</v>
      </c>
      <c r="Y21" s="228">
        <f t="shared" si="18"/>
        <v>123246.98504250002</v>
      </c>
      <c r="Z21" s="228">
        <f t="shared" si="18"/>
        <v>123246.98504250002</v>
      </c>
      <c r="AA21" s="228">
        <f t="shared" si="18"/>
        <v>173246.98504250002</v>
      </c>
      <c r="AB21" s="228">
        <f t="shared" si="18"/>
        <v>123246.98504250002</v>
      </c>
      <c r="AC21" s="228">
        <f t="shared" si="18"/>
        <v>123246.98504250002</v>
      </c>
      <c r="AD21" s="228">
        <f t="shared" si="18"/>
        <v>123246.98504250002</v>
      </c>
      <c r="AE21" s="228">
        <f t="shared" si="18"/>
        <v>123246.98504250002</v>
      </c>
      <c r="AF21" s="228">
        <f t="shared" si="18"/>
        <v>123246.98504250002</v>
      </c>
      <c r="AG21" s="228">
        <f t="shared" si="18"/>
        <v>173246.98504250002</v>
      </c>
      <c r="AH21" s="228">
        <f t="shared" si="18"/>
        <v>128182.50938625002</v>
      </c>
      <c r="AI21" s="228">
        <f t="shared" si="18"/>
        <v>128182.50938625002</v>
      </c>
      <c r="AJ21" s="228">
        <f t="shared" si="18"/>
        <v>140450.75847000003</v>
      </c>
      <c r="AK21" s="228">
        <f t="shared" si="18"/>
        <v>140450.75847000003</v>
      </c>
      <c r="AL21" s="228">
        <f t="shared" si="18"/>
        <v>140450.75847000003</v>
      </c>
      <c r="AM21" s="228">
        <f t="shared" si="18"/>
        <v>190450.75847000003</v>
      </c>
      <c r="AN21" s="228">
        <f t="shared" si="18"/>
        <v>140450.75847000003</v>
      </c>
      <c r="AO21" s="228">
        <f t="shared" si="18"/>
        <v>140450.75847000003</v>
      </c>
      <c r="AP21" s="228">
        <f t="shared" si="18"/>
        <v>140450.75847000003</v>
      </c>
      <c r="AQ21" s="228">
        <f t="shared" si="18"/>
        <v>140450.75847000003</v>
      </c>
      <c r="AR21" s="228">
        <f t="shared" si="18"/>
        <v>140450.75847000003</v>
      </c>
      <c r="AS21" s="228">
        <f t="shared" si="18"/>
        <v>140450.75847000003</v>
      </c>
      <c r="AT21" s="228">
        <f t="shared" si="18"/>
        <v>145633.05903093753</v>
      </c>
      <c r="AU21" s="228">
        <f t="shared" si="18"/>
        <v>145633.05903093753</v>
      </c>
      <c r="AV21" s="228">
        <f t="shared" si="18"/>
        <v>145633.05903093753</v>
      </c>
      <c r="AW21" s="228">
        <f t="shared" si="18"/>
        <v>145633.05903093753</v>
      </c>
      <c r="AX21" s="228">
        <f t="shared" si="18"/>
        <v>145633.05903093753</v>
      </c>
      <c r="AY21" s="228">
        <f t="shared" si="18"/>
        <v>145633.05903093753</v>
      </c>
      <c r="AZ21" s="228">
        <f t="shared" si="18"/>
        <v>145633.05903093753</v>
      </c>
      <c r="BA21" s="228">
        <f t="shared" si="18"/>
        <v>145633.05903093753</v>
      </c>
      <c r="BB21" s="228">
        <f t="shared" si="18"/>
        <v>145633.05903093753</v>
      </c>
      <c r="BC21" s="228">
        <f t="shared" si="18"/>
        <v>145633.05903093753</v>
      </c>
      <c r="BD21" s="228">
        <f t="shared" si="18"/>
        <v>145633.05903093753</v>
      </c>
      <c r="BE21" s="228">
        <f t="shared" si="18"/>
        <v>145633.05903093753</v>
      </c>
      <c r="BF21" s="228">
        <f t="shared" si="18"/>
        <v>151074.47461992191</v>
      </c>
      <c r="BG21" s="228">
        <f t="shared" si="18"/>
        <v>151074.47461992191</v>
      </c>
      <c r="BH21" s="228">
        <f t="shared" si="18"/>
        <v>151074.47461992191</v>
      </c>
      <c r="BI21" s="228">
        <f t="shared" si="18"/>
        <v>151074.47461992191</v>
      </c>
      <c r="BJ21" s="228">
        <f t="shared" si="18"/>
        <v>151074.47461992191</v>
      </c>
      <c r="BK21" s="228">
        <f t="shared" si="18"/>
        <v>151074.47461992191</v>
      </c>
      <c r="BL21" s="228">
        <f t="shared" si="18"/>
        <v>151074.47461992191</v>
      </c>
      <c r="BM21" s="228">
        <f t="shared" si="18"/>
        <v>151074.47461992191</v>
      </c>
      <c r="BN21" s="228">
        <f t="shared" si="18"/>
        <v>151074.47461992191</v>
      </c>
      <c r="BO21" s="228">
        <f t="shared" ref="BO21:BZ21" si="19">SUM(BO5:BO20)</f>
        <v>151074.47461992191</v>
      </c>
      <c r="BP21" s="228">
        <f t="shared" si="19"/>
        <v>151074.47461992191</v>
      </c>
      <c r="BQ21" s="228">
        <f t="shared" si="19"/>
        <v>151074.47461992191</v>
      </c>
      <c r="BR21" s="228">
        <f t="shared" si="19"/>
        <v>151074.47461992191</v>
      </c>
      <c r="BS21" s="228">
        <f t="shared" si="19"/>
        <v>151074.47461992191</v>
      </c>
      <c r="BT21" s="228">
        <f t="shared" si="19"/>
        <v>151074.47461992191</v>
      </c>
      <c r="BU21" s="228">
        <f t="shared" si="19"/>
        <v>151074.47461992191</v>
      </c>
      <c r="BV21" s="228">
        <f t="shared" si="19"/>
        <v>151074.47461992191</v>
      </c>
      <c r="BW21" s="228">
        <f t="shared" si="19"/>
        <v>151074.47461992191</v>
      </c>
      <c r="BX21" s="228">
        <f t="shared" si="19"/>
        <v>151074.47461992191</v>
      </c>
      <c r="BY21" s="228">
        <f t="shared" si="19"/>
        <v>151074.47461992191</v>
      </c>
      <c r="BZ21" s="228">
        <f t="shared" si="19"/>
        <v>151074.47461992191</v>
      </c>
    </row>
    <row r="22" spans="1:78" ht="12.75" customHeight="1" thickTop="1" x14ac:dyDescent="0.15">
      <c r="A22" s="64"/>
      <c r="B22" s="64"/>
      <c r="C22" s="64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41"/>
      <c r="AO22" s="41"/>
      <c r="AP22" s="41"/>
      <c r="AQ22" s="41"/>
      <c r="AR22" s="41"/>
      <c r="AS22" s="41"/>
      <c r="AT22" s="41"/>
      <c r="AU22" s="41"/>
      <c r="AV22" s="41"/>
      <c r="AW22" s="41"/>
      <c r="AX22" s="41"/>
      <c r="AY22" s="41"/>
      <c r="AZ22" s="41"/>
      <c r="BA22" s="41"/>
      <c r="BB22" s="41"/>
      <c r="BC22" s="41"/>
      <c r="BD22" s="41"/>
      <c r="BE22" s="41"/>
      <c r="BF22" s="41"/>
      <c r="BG22" s="41"/>
      <c r="BH22" s="41"/>
      <c r="BI22" s="41"/>
      <c r="BJ22" s="41"/>
      <c r="BK22" s="41"/>
      <c r="BL22" s="41"/>
      <c r="BM22" s="41"/>
      <c r="BN22" s="41"/>
      <c r="BO22" s="41"/>
      <c r="BP22" s="41"/>
      <c r="BQ22" s="41"/>
      <c r="BR22" s="41"/>
      <c r="BS22" s="41"/>
      <c r="BT22" s="41"/>
      <c r="BU22" s="41"/>
      <c r="BV22" s="41"/>
      <c r="BW22" s="41"/>
      <c r="BX22" s="41"/>
      <c r="BY22" s="41"/>
      <c r="BZ22" s="41"/>
    </row>
    <row r="23" spans="1:78" ht="12.75" customHeight="1" x14ac:dyDescent="0.15">
      <c r="A23" s="64"/>
      <c r="B23" s="64"/>
      <c r="C23" s="64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/>
      <c r="AO23" s="41"/>
      <c r="AP23" s="41"/>
      <c r="AQ23" s="41"/>
      <c r="AR23" s="41"/>
      <c r="AS23" s="41"/>
      <c r="AT23" s="41"/>
      <c r="AU23" s="41"/>
      <c r="AV23" s="41"/>
      <c r="AW23" s="41"/>
      <c r="AX23" s="41"/>
      <c r="AY23" s="41"/>
      <c r="AZ23" s="41"/>
      <c r="BA23" s="41"/>
      <c r="BB23" s="41"/>
      <c r="BC23" s="41"/>
      <c r="BD23" s="41"/>
      <c r="BE23" s="41"/>
      <c r="BF23" s="41"/>
      <c r="BG23" s="41"/>
      <c r="BH23" s="41"/>
      <c r="BI23" s="41"/>
      <c r="BJ23" s="41"/>
      <c r="BK23" s="41"/>
      <c r="BL23" s="41"/>
      <c r="BM23" s="41"/>
      <c r="BN23" s="41"/>
      <c r="BO23" s="41"/>
      <c r="BP23" s="41"/>
      <c r="BQ23" s="41"/>
      <c r="BR23" s="41"/>
      <c r="BS23" s="41"/>
      <c r="BT23" s="41"/>
      <c r="BU23" s="41"/>
      <c r="BV23" s="41"/>
      <c r="BW23" s="41"/>
      <c r="BX23" s="41"/>
      <c r="BY23" s="41"/>
      <c r="BZ23" s="41"/>
    </row>
    <row r="24" spans="1:78" ht="12.75" customHeight="1" x14ac:dyDescent="0.15">
      <c r="A24" s="64"/>
      <c r="B24" s="64"/>
      <c r="C24" s="64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/>
      <c r="AN24" s="41"/>
      <c r="AO24" s="41"/>
      <c r="AP24" s="41"/>
      <c r="AQ24" s="41"/>
      <c r="AR24" s="41"/>
      <c r="AS24" s="41"/>
      <c r="AT24" s="41"/>
      <c r="AU24" s="41"/>
      <c r="AV24" s="41"/>
      <c r="AW24" s="41"/>
      <c r="AX24" s="41"/>
      <c r="AY24" s="41"/>
      <c r="AZ24" s="41"/>
      <c r="BA24" s="41"/>
      <c r="BB24" s="41"/>
      <c r="BC24" s="41"/>
      <c r="BD24" s="41"/>
      <c r="BE24" s="41"/>
      <c r="BF24" s="41"/>
      <c r="BG24" s="41"/>
      <c r="BH24" s="41"/>
      <c r="BI24" s="41"/>
      <c r="BJ24" s="41"/>
      <c r="BK24" s="41"/>
      <c r="BL24" s="41"/>
      <c r="BM24" s="41"/>
      <c r="BN24" s="41"/>
      <c r="BO24" s="41"/>
      <c r="BP24" s="41"/>
      <c r="BQ24" s="41"/>
      <c r="BR24" s="41"/>
      <c r="BS24" s="41"/>
      <c r="BT24" s="41"/>
      <c r="BU24" s="41"/>
      <c r="BV24" s="41"/>
      <c r="BW24" s="41"/>
      <c r="BX24" s="41"/>
      <c r="BY24" s="41"/>
      <c r="BZ24" s="41"/>
    </row>
    <row r="25" spans="1:78" ht="12.75" customHeight="1" x14ac:dyDescent="0.15">
      <c r="A25" s="64"/>
      <c r="B25" s="64"/>
      <c r="C25" s="64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41"/>
      <c r="AS25" s="41"/>
      <c r="AT25" s="41"/>
      <c r="AU25" s="41"/>
      <c r="AV25" s="41"/>
      <c r="AW25" s="41"/>
      <c r="AX25" s="41"/>
      <c r="AY25" s="41"/>
      <c r="AZ25" s="41"/>
      <c r="BA25" s="41"/>
      <c r="BB25" s="41"/>
      <c r="BC25" s="41"/>
      <c r="BD25" s="41"/>
      <c r="BE25" s="41"/>
      <c r="BF25" s="41"/>
      <c r="BG25" s="41"/>
      <c r="BH25" s="41"/>
      <c r="BI25" s="41"/>
      <c r="BJ25" s="41"/>
      <c r="BK25" s="41"/>
      <c r="BL25" s="41"/>
      <c r="BM25" s="41"/>
      <c r="BN25" s="41"/>
      <c r="BO25" s="41"/>
      <c r="BP25" s="41"/>
      <c r="BQ25" s="41"/>
      <c r="BR25" s="41"/>
      <c r="BS25" s="41"/>
      <c r="BT25" s="41"/>
      <c r="BU25" s="41"/>
      <c r="BV25" s="41"/>
      <c r="BW25" s="41"/>
      <c r="BX25" s="41"/>
      <c r="BY25" s="41"/>
      <c r="BZ25" s="41"/>
    </row>
    <row r="26" spans="1:78" ht="12.75" customHeight="1" x14ac:dyDescent="0.2">
      <c r="A26" s="64"/>
      <c r="B26" s="64"/>
      <c r="C26" s="243"/>
      <c r="D26" s="244">
        <v>45931</v>
      </c>
      <c r="E26" s="244">
        <f t="shared" ref="E26:BC26" si="20">D26+31</f>
        <v>45962</v>
      </c>
      <c r="F26" s="244">
        <f t="shared" si="20"/>
        <v>45993</v>
      </c>
      <c r="G26" s="244">
        <f t="shared" si="20"/>
        <v>46024</v>
      </c>
      <c r="H26" s="244">
        <f t="shared" si="20"/>
        <v>46055</v>
      </c>
      <c r="I26" s="244">
        <f t="shared" si="20"/>
        <v>46086</v>
      </c>
      <c r="J26" s="244">
        <f t="shared" si="20"/>
        <v>46117</v>
      </c>
      <c r="K26" s="244">
        <f t="shared" si="20"/>
        <v>46148</v>
      </c>
      <c r="L26" s="244">
        <f t="shared" si="20"/>
        <v>46179</v>
      </c>
      <c r="M26" s="244">
        <f t="shared" si="20"/>
        <v>46210</v>
      </c>
      <c r="N26" s="244">
        <f t="shared" si="20"/>
        <v>46241</v>
      </c>
      <c r="O26" s="244">
        <f t="shared" si="20"/>
        <v>46272</v>
      </c>
      <c r="P26" s="244">
        <f t="shared" si="20"/>
        <v>46303</v>
      </c>
      <c r="Q26" s="244">
        <f t="shared" si="20"/>
        <v>46334</v>
      </c>
      <c r="R26" s="244">
        <f t="shared" si="20"/>
        <v>46365</v>
      </c>
      <c r="S26" s="244">
        <f t="shared" si="20"/>
        <v>46396</v>
      </c>
      <c r="T26" s="244">
        <f t="shared" si="20"/>
        <v>46427</v>
      </c>
      <c r="U26" s="244">
        <f t="shared" si="20"/>
        <v>46458</v>
      </c>
      <c r="V26" s="244">
        <f t="shared" si="20"/>
        <v>46489</v>
      </c>
      <c r="W26" s="244">
        <f t="shared" si="20"/>
        <v>46520</v>
      </c>
      <c r="X26" s="244">
        <f t="shared" si="20"/>
        <v>46551</v>
      </c>
      <c r="Y26" s="244">
        <f t="shared" si="20"/>
        <v>46582</v>
      </c>
      <c r="Z26" s="244">
        <f t="shared" si="20"/>
        <v>46613</v>
      </c>
      <c r="AA26" s="244">
        <f t="shared" si="20"/>
        <v>46644</v>
      </c>
      <c r="AB26" s="244">
        <f t="shared" si="20"/>
        <v>46675</v>
      </c>
      <c r="AC26" s="244">
        <f t="shared" si="20"/>
        <v>46706</v>
      </c>
      <c r="AD26" s="244">
        <f t="shared" si="20"/>
        <v>46737</v>
      </c>
      <c r="AE26" s="244">
        <f t="shared" si="20"/>
        <v>46768</v>
      </c>
      <c r="AF26" s="244">
        <f t="shared" si="20"/>
        <v>46799</v>
      </c>
      <c r="AG26" s="244">
        <f t="shared" si="20"/>
        <v>46830</v>
      </c>
      <c r="AH26" s="244">
        <f t="shared" si="20"/>
        <v>46861</v>
      </c>
      <c r="AI26" s="244">
        <f t="shared" si="20"/>
        <v>46892</v>
      </c>
      <c r="AJ26" s="244">
        <f t="shared" si="20"/>
        <v>46923</v>
      </c>
      <c r="AK26" s="244">
        <f t="shared" si="20"/>
        <v>46954</v>
      </c>
      <c r="AL26" s="244">
        <f t="shared" si="20"/>
        <v>46985</v>
      </c>
      <c r="AM26" s="244">
        <f t="shared" si="20"/>
        <v>47016</v>
      </c>
      <c r="AN26" s="244">
        <f t="shared" si="20"/>
        <v>47047</v>
      </c>
      <c r="AO26" s="244">
        <f t="shared" si="20"/>
        <v>47078</v>
      </c>
      <c r="AP26" s="244">
        <f t="shared" si="20"/>
        <v>47109</v>
      </c>
      <c r="AQ26" s="244">
        <f t="shared" si="20"/>
        <v>47140</v>
      </c>
      <c r="AR26" s="244">
        <f t="shared" si="20"/>
        <v>47171</v>
      </c>
      <c r="AS26" s="244">
        <f t="shared" si="20"/>
        <v>47202</v>
      </c>
      <c r="AT26" s="244">
        <f t="shared" si="20"/>
        <v>47233</v>
      </c>
      <c r="AU26" s="244">
        <f t="shared" si="20"/>
        <v>47264</v>
      </c>
      <c r="AV26" s="244">
        <f t="shared" si="20"/>
        <v>47295</v>
      </c>
      <c r="AW26" s="244">
        <f t="shared" si="20"/>
        <v>47326</v>
      </c>
      <c r="AX26" s="244">
        <f t="shared" si="20"/>
        <v>47357</v>
      </c>
      <c r="AY26" s="244">
        <f t="shared" si="20"/>
        <v>47388</v>
      </c>
      <c r="AZ26" s="244">
        <f t="shared" si="20"/>
        <v>47419</v>
      </c>
      <c r="BA26" s="244">
        <f t="shared" si="20"/>
        <v>47450</v>
      </c>
      <c r="BB26" s="244">
        <f t="shared" si="20"/>
        <v>47481</v>
      </c>
      <c r="BC26" s="244">
        <f t="shared" si="20"/>
        <v>47512</v>
      </c>
      <c r="BD26" s="244">
        <f>BC26+10</f>
        <v>47522</v>
      </c>
      <c r="BE26" s="244">
        <f t="shared" ref="BE26:BN26" si="21">BD26+31</f>
        <v>47553</v>
      </c>
      <c r="BF26" s="244">
        <f t="shared" si="21"/>
        <v>47584</v>
      </c>
      <c r="BG26" s="244">
        <f t="shared" si="21"/>
        <v>47615</v>
      </c>
      <c r="BH26" s="244">
        <f t="shared" si="21"/>
        <v>47646</v>
      </c>
      <c r="BI26" s="244">
        <f t="shared" si="21"/>
        <v>47677</v>
      </c>
      <c r="BJ26" s="244">
        <f t="shared" si="21"/>
        <v>47708</v>
      </c>
      <c r="BK26" s="244">
        <f t="shared" si="21"/>
        <v>47739</v>
      </c>
      <c r="BL26" s="244">
        <f t="shared" si="21"/>
        <v>47770</v>
      </c>
      <c r="BM26" s="244">
        <f t="shared" si="21"/>
        <v>47801</v>
      </c>
      <c r="BN26" s="244">
        <f t="shared" si="21"/>
        <v>47832</v>
      </c>
      <c r="BO26" s="244">
        <f t="shared" ref="BO26" si="22">BN26+31</f>
        <v>47863</v>
      </c>
      <c r="BP26" s="244">
        <f t="shared" ref="BP26" si="23">BO26+31</f>
        <v>47894</v>
      </c>
      <c r="BQ26" s="244">
        <f t="shared" ref="BQ26" si="24">BP26+31</f>
        <v>47925</v>
      </c>
      <c r="BR26" s="244">
        <f t="shared" ref="BR26" si="25">BQ26+31</f>
        <v>47956</v>
      </c>
      <c r="BS26" s="244">
        <f t="shared" ref="BS26" si="26">BR26+31</f>
        <v>47987</v>
      </c>
      <c r="BT26" s="244">
        <f t="shared" ref="BT26" si="27">BS26+31</f>
        <v>48018</v>
      </c>
      <c r="BU26" s="244">
        <f t="shared" ref="BU26" si="28">BT26+31</f>
        <v>48049</v>
      </c>
      <c r="BV26" s="244">
        <f t="shared" ref="BV26" si="29">BU26+31</f>
        <v>48080</v>
      </c>
      <c r="BW26" s="244">
        <f t="shared" ref="BW26" si="30">BV26+31</f>
        <v>48111</v>
      </c>
      <c r="BX26" s="244">
        <f t="shared" ref="BX26" si="31">BW26+31</f>
        <v>48142</v>
      </c>
      <c r="BY26" s="244">
        <f t="shared" ref="BY26" si="32">BX26+31</f>
        <v>48173</v>
      </c>
      <c r="BZ26" s="244">
        <f t="shared" ref="BZ26" si="33">BY26+31</f>
        <v>48204</v>
      </c>
    </row>
    <row r="27" spans="1:78" ht="12.75" customHeight="1" x14ac:dyDescent="0.2">
      <c r="A27" s="64"/>
      <c r="B27" s="64"/>
      <c r="C27" s="243" t="s">
        <v>555</v>
      </c>
      <c r="D27" s="245">
        <f t="shared" ref="D27:BN27" si="34">D21</f>
        <v>1530642.7500000002</v>
      </c>
      <c r="E27" s="245">
        <f t="shared" si="34"/>
        <v>158085.67500000002</v>
      </c>
      <c r="F27" s="245">
        <f t="shared" si="34"/>
        <v>158085.67500000002</v>
      </c>
      <c r="G27" s="245">
        <f t="shared" si="34"/>
        <v>145438.55733000001</v>
      </c>
      <c r="H27" s="245">
        <f t="shared" si="34"/>
        <v>145438.55733000001</v>
      </c>
      <c r="I27" s="245">
        <f t="shared" si="34"/>
        <v>145438.55733000001</v>
      </c>
      <c r="J27" s="245">
        <f t="shared" si="34"/>
        <v>130264.6125</v>
      </c>
      <c r="K27" s="245">
        <f t="shared" si="34"/>
        <v>118115.11767000001</v>
      </c>
      <c r="L27" s="245">
        <f t="shared" si="34"/>
        <v>94009.987500000003</v>
      </c>
      <c r="M27" s="245">
        <f t="shared" si="34"/>
        <v>94009.987500000003</v>
      </c>
      <c r="N27" s="245">
        <f t="shared" si="34"/>
        <v>94009.987500000003</v>
      </c>
      <c r="O27" s="245">
        <f t="shared" si="34"/>
        <v>94009.987500000003</v>
      </c>
      <c r="P27" s="245">
        <f t="shared" si="34"/>
        <v>106278.23658375001</v>
      </c>
      <c r="Q27" s="245">
        <f t="shared" si="34"/>
        <v>106278.23658375001</v>
      </c>
      <c r="R27" s="245">
        <f t="shared" si="34"/>
        <v>106278.23658375001</v>
      </c>
      <c r="S27" s="245">
        <f t="shared" si="34"/>
        <v>106278.23658375001</v>
      </c>
      <c r="T27" s="245">
        <f t="shared" si="34"/>
        <v>106278.23658375001</v>
      </c>
      <c r="U27" s="245">
        <f t="shared" si="34"/>
        <v>106278.23658375001</v>
      </c>
      <c r="V27" s="245">
        <f t="shared" si="34"/>
        <v>123246.98504250002</v>
      </c>
      <c r="W27" s="245">
        <f t="shared" si="34"/>
        <v>173246.98504250002</v>
      </c>
      <c r="X27" s="245">
        <f t="shared" si="34"/>
        <v>123246.98504250002</v>
      </c>
      <c r="Y27" s="245">
        <f t="shared" si="34"/>
        <v>123246.98504250002</v>
      </c>
      <c r="Z27" s="245">
        <f t="shared" si="34"/>
        <v>123246.98504250002</v>
      </c>
      <c r="AA27" s="245">
        <f t="shared" si="34"/>
        <v>173246.98504250002</v>
      </c>
      <c r="AB27" s="245">
        <f t="shared" si="34"/>
        <v>123246.98504250002</v>
      </c>
      <c r="AC27" s="245">
        <f t="shared" si="34"/>
        <v>123246.98504250002</v>
      </c>
      <c r="AD27" s="245">
        <f t="shared" si="34"/>
        <v>123246.98504250002</v>
      </c>
      <c r="AE27" s="245">
        <f t="shared" si="34"/>
        <v>123246.98504250002</v>
      </c>
      <c r="AF27" s="245">
        <f t="shared" si="34"/>
        <v>123246.98504250002</v>
      </c>
      <c r="AG27" s="245">
        <f t="shared" si="34"/>
        <v>173246.98504250002</v>
      </c>
      <c r="AH27" s="245">
        <f t="shared" si="34"/>
        <v>128182.50938625002</v>
      </c>
      <c r="AI27" s="245">
        <f t="shared" si="34"/>
        <v>128182.50938625002</v>
      </c>
      <c r="AJ27" s="245">
        <f t="shared" si="34"/>
        <v>140450.75847000003</v>
      </c>
      <c r="AK27" s="245">
        <f t="shared" si="34"/>
        <v>140450.75847000003</v>
      </c>
      <c r="AL27" s="245">
        <f t="shared" si="34"/>
        <v>140450.75847000003</v>
      </c>
      <c r="AM27" s="245">
        <f t="shared" si="34"/>
        <v>190450.75847000003</v>
      </c>
      <c r="AN27" s="245">
        <f t="shared" si="34"/>
        <v>140450.75847000003</v>
      </c>
      <c r="AO27" s="245">
        <f t="shared" si="34"/>
        <v>140450.75847000003</v>
      </c>
      <c r="AP27" s="245">
        <f t="shared" si="34"/>
        <v>140450.75847000003</v>
      </c>
      <c r="AQ27" s="245">
        <f t="shared" si="34"/>
        <v>140450.75847000003</v>
      </c>
      <c r="AR27" s="245">
        <f t="shared" si="34"/>
        <v>140450.75847000003</v>
      </c>
      <c r="AS27" s="245">
        <f t="shared" si="34"/>
        <v>140450.75847000003</v>
      </c>
      <c r="AT27" s="245">
        <f t="shared" si="34"/>
        <v>145633.05903093753</v>
      </c>
      <c r="AU27" s="245">
        <f t="shared" si="34"/>
        <v>145633.05903093753</v>
      </c>
      <c r="AV27" s="245">
        <f t="shared" si="34"/>
        <v>145633.05903093753</v>
      </c>
      <c r="AW27" s="245">
        <f t="shared" si="34"/>
        <v>145633.05903093753</v>
      </c>
      <c r="AX27" s="245">
        <f t="shared" si="34"/>
        <v>145633.05903093753</v>
      </c>
      <c r="AY27" s="245">
        <f t="shared" si="34"/>
        <v>145633.05903093753</v>
      </c>
      <c r="AZ27" s="245">
        <f t="shared" si="34"/>
        <v>145633.05903093753</v>
      </c>
      <c r="BA27" s="245">
        <f t="shared" si="34"/>
        <v>145633.05903093753</v>
      </c>
      <c r="BB27" s="245">
        <f t="shared" si="34"/>
        <v>145633.05903093753</v>
      </c>
      <c r="BC27" s="245">
        <f t="shared" si="34"/>
        <v>145633.05903093753</v>
      </c>
      <c r="BD27" s="245">
        <f t="shared" si="34"/>
        <v>145633.05903093753</v>
      </c>
      <c r="BE27" s="245">
        <f t="shared" si="34"/>
        <v>145633.05903093753</v>
      </c>
      <c r="BF27" s="245">
        <f t="shared" si="34"/>
        <v>151074.47461992191</v>
      </c>
      <c r="BG27" s="245">
        <f t="shared" si="34"/>
        <v>151074.47461992191</v>
      </c>
      <c r="BH27" s="245">
        <f t="shared" si="34"/>
        <v>151074.47461992191</v>
      </c>
      <c r="BI27" s="245">
        <f t="shared" si="34"/>
        <v>151074.47461992191</v>
      </c>
      <c r="BJ27" s="245">
        <f t="shared" si="34"/>
        <v>151074.47461992191</v>
      </c>
      <c r="BK27" s="245">
        <f t="shared" si="34"/>
        <v>151074.47461992191</v>
      </c>
      <c r="BL27" s="245">
        <f t="shared" si="34"/>
        <v>151074.47461992191</v>
      </c>
      <c r="BM27" s="245">
        <f t="shared" si="34"/>
        <v>151074.47461992191</v>
      </c>
      <c r="BN27" s="245">
        <f t="shared" si="34"/>
        <v>151074.47461992191</v>
      </c>
      <c r="BO27" s="245">
        <f t="shared" ref="BO27:BZ27" si="35">BO21</f>
        <v>151074.47461992191</v>
      </c>
      <c r="BP27" s="245">
        <f t="shared" si="35"/>
        <v>151074.47461992191</v>
      </c>
      <c r="BQ27" s="245">
        <f t="shared" si="35"/>
        <v>151074.47461992191</v>
      </c>
      <c r="BR27" s="245">
        <f t="shared" si="35"/>
        <v>151074.47461992191</v>
      </c>
      <c r="BS27" s="245">
        <f t="shared" si="35"/>
        <v>151074.47461992191</v>
      </c>
      <c r="BT27" s="245">
        <f t="shared" si="35"/>
        <v>151074.47461992191</v>
      </c>
      <c r="BU27" s="245">
        <f t="shared" si="35"/>
        <v>151074.47461992191</v>
      </c>
      <c r="BV27" s="245">
        <f t="shared" si="35"/>
        <v>151074.47461992191</v>
      </c>
      <c r="BW27" s="245">
        <f t="shared" si="35"/>
        <v>151074.47461992191</v>
      </c>
      <c r="BX27" s="245">
        <f t="shared" si="35"/>
        <v>151074.47461992191</v>
      </c>
      <c r="BY27" s="245">
        <f t="shared" si="35"/>
        <v>151074.47461992191</v>
      </c>
      <c r="BZ27" s="245">
        <f t="shared" si="35"/>
        <v>151074.47461992191</v>
      </c>
    </row>
    <row r="28" spans="1:78" ht="12.75" customHeight="1" x14ac:dyDescent="0.2">
      <c r="A28" s="64"/>
      <c r="B28" s="64"/>
      <c r="C28" s="243" t="s">
        <v>556</v>
      </c>
      <c r="D28" s="245"/>
      <c r="E28" s="245"/>
      <c r="F28" s="245">
        <f>SUM(D27:F27)</f>
        <v>1846814.1000000003</v>
      </c>
      <c r="G28" s="245"/>
      <c r="H28" s="245"/>
      <c r="I28" s="245">
        <f>SUM(G27:I27)</f>
        <v>436315.67199000006</v>
      </c>
      <c r="J28" s="245"/>
      <c r="K28" s="245"/>
      <c r="L28" s="245">
        <f>SUM(J27:L27)</f>
        <v>342389.71766999998</v>
      </c>
      <c r="M28" s="245"/>
      <c r="N28" s="245"/>
      <c r="O28" s="245">
        <f>SUM(M27:O27)</f>
        <v>282029.96250000002</v>
      </c>
      <c r="P28" s="245"/>
      <c r="Q28" s="245"/>
      <c r="R28" s="245">
        <f>SUM(P27:R27)</f>
        <v>318834.70975125005</v>
      </c>
      <c r="S28" s="245"/>
      <c r="T28" s="245"/>
      <c r="U28" s="245">
        <f>SUM(S27:U27)</f>
        <v>318834.70975125005</v>
      </c>
      <c r="V28" s="245"/>
      <c r="W28" s="245"/>
      <c r="X28" s="245">
        <f>SUM(V27:X27)</f>
        <v>419740.95512750006</v>
      </c>
      <c r="Y28" s="245"/>
      <c r="Z28" s="245"/>
      <c r="AA28" s="245">
        <f>SUM(Y27:AA27)</f>
        <v>419740.95512750006</v>
      </c>
      <c r="AB28" s="245"/>
      <c r="AC28" s="245"/>
      <c r="AD28" s="245">
        <f>SUM(AB27:AD27)</f>
        <v>369740.95512750006</v>
      </c>
      <c r="AE28" s="245"/>
      <c r="AF28" s="245"/>
      <c r="AG28" s="245">
        <f>SUM(AE27:AG27)</f>
        <v>419740.95512750006</v>
      </c>
      <c r="AH28" s="245"/>
      <c r="AI28" s="245"/>
      <c r="AJ28" s="245">
        <f t="shared" ref="AJ28:BN28" si="36">SUM(AH27:AJ27)</f>
        <v>396815.7772425001</v>
      </c>
      <c r="AK28" s="245">
        <f t="shared" si="36"/>
        <v>409084.02632625005</v>
      </c>
      <c r="AL28" s="245">
        <f t="shared" si="36"/>
        <v>421352.27541000012</v>
      </c>
      <c r="AM28" s="245">
        <f t="shared" si="36"/>
        <v>471352.27541000012</v>
      </c>
      <c r="AN28" s="245">
        <f t="shared" si="36"/>
        <v>471352.27541000012</v>
      </c>
      <c r="AO28" s="245">
        <f t="shared" si="36"/>
        <v>471352.27541000012</v>
      </c>
      <c r="AP28" s="245">
        <f t="shared" si="36"/>
        <v>421352.27541000012</v>
      </c>
      <c r="AQ28" s="245">
        <f t="shared" si="36"/>
        <v>421352.27541000012</v>
      </c>
      <c r="AR28" s="245">
        <f t="shared" si="36"/>
        <v>421352.27541000012</v>
      </c>
      <c r="AS28" s="245">
        <f t="shared" si="36"/>
        <v>421352.27541000012</v>
      </c>
      <c r="AT28" s="245">
        <f t="shared" si="36"/>
        <v>426534.57597093761</v>
      </c>
      <c r="AU28" s="245">
        <f t="shared" si="36"/>
        <v>431716.87653187511</v>
      </c>
      <c r="AV28" s="245">
        <f t="shared" si="36"/>
        <v>436899.17709281261</v>
      </c>
      <c r="AW28" s="245">
        <f t="shared" si="36"/>
        <v>436899.17709281261</v>
      </c>
      <c r="AX28" s="245">
        <f t="shared" si="36"/>
        <v>436899.17709281261</v>
      </c>
      <c r="AY28" s="245">
        <f t="shared" si="36"/>
        <v>436899.17709281261</v>
      </c>
      <c r="AZ28" s="245">
        <f t="shared" si="36"/>
        <v>436899.17709281261</v>
      </c>
      <c r="BA28" s="245">
        <f t="shared" si="36"/>
        <v>436899.17709281261</v>
      </c>
      <c r="BB28" s="245">
        <f t="shared" si="36"/>
        <v>436899.17709281261</v>
      </c>
      <c r="BC28" s="245">
        <f t="shared" si="36"/>
        <v>436899.17709281261</v>
      </c>
      <c r="BD28" s="245">
        <f t="shared" si="36"/>
        <v>436899.17709281261</v>
      </c>
      <c r="BE28" s="245">
        <f t="shared" si="36"/>
        <v>436899.17709281261</v>
      </c>
      <c r="BF28" s="245">
        <f t="shared" si="36"/>
        <v>442340.59268179699</v>
      </c>
      <c r="BG28" s="245">
        <f t="shared" si="36"/>
        <v>447782.00827078137</v>
      </c>
      <c r="BH28" s="245">
        <f t="shared" si="36"/>
        <v>453223.42385976575</v>
      </c>
      <c r="BI28" s="245">
        <f t="shared" si="36"/>
        <v>453223.42385976575</v>
      </c>
      <c r="BJ28" s="245">
        <f t="shared" si="36"/>
        <v>453223.42385976575</v>
      </c>
      <c r="BK28" s="245">
        <f t="shared" si="36"/>
        <v>453223.42385976575</v>
      </c>
      <c r="BL28" s="245">
        <f t="shared" si="36"/>
        <v>453223.42385976575</v>
      </c>
      <c r="BM28" s="245">
        <f t="shared" si="36"/>
        <v>453223.42385976575</v>
      </c>
      <c r="BN28" s="245">
        <f t="shared" si="36"/>
        <v>453223.42385976575</v>
      </c>
      <c r="BO28" s="245">
        <f t="shared" ref="BO28" si="37">SUM(BM27:BO27)</f>
        <v>453223.42385976575</v>
      </c>
      <c r="BP28" s="245">
        <f t="shared" ref="BP28" si="38">SUM(BN27:BP27)</f>
        <v>453223.42385976575</v>
      </c>
      <c r="BQ28" s="245">
        <f t="shared" ref="BQ28" si="39">SUM(BO27:BQ27)</f>
        <v>453223.42385976575</v>
      </c>
      <c r="BR28" s="245">
        <f t="shared" ref="BR28" si="40">SUM(BP27:BR27)</f>
        <v>453223.42385976575</v>
      </c>
      <c r="BS28" s="245">
        <f t="shared" ref="BS28" si="41">SUM(BQ27:BS27)</f>
        <v>453223.42385976575</v>
      </c>
      <c r="BT28" s="245">
        <f t="shared" ref="BT28" si="42">SUM(BR27:BT27)</f>
        <v>453223.42385976575</v>
      </c>
      <c r="BU28" s="245">
        <f t="shared" ref="BU28" si="43">SUM(BS27:BU27)</f>
        <v>453223.42385976575</v>
      </c>
      <c r="BV28" s="245">
        <f t="shared" ref="BV28" si="44">SUM(BT27:BV27)</f>
        <v>453223.42385976575</v>
      </c>
      <c r="BW28" s="245">
        <f t="shared" ref="BW28" si="45">SUM(BU27:BW27)</f>
        <v>453223.42385976575</v>
      </c>
      <c r="BX28" s="245">
        <f t="shared" ref="BX28" si="46">SUM(BV27:BX27)</f>
        <v>453223.42385976575</v>
      </c>
      <c r="BY28" s="245">
        <f t="shared" ref="BY28" si="47">SUM(BW27:BY27)</f>
        <v>453223.42385976575</v>
      </c>
      <c r="BZ28" s="245">
        <f t="shared" ref="BZ28" si="48">SUM(BX27:BZ27)</f>
        <v>453223.42385976575</v>
      </c>
    </row>
    <row r="29" spans="1:78" ht="12.75" customHeight="1" x14ac:dyDescent="0.15"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1"/>
      <c r="AF29" s="41"/>
      <c r="AG29" s="41"/>
      <c r="AH29" s="41"/>
      <c r="AI29" s="41"/>
      <c r="AJ29" s="41"/>
      <c r="AK29" s="41"/>
      <c r="AL29" s="41"/>
      <c r="AM29" s="41"/>
      <c r="AN29" s="41"/>
      <c r="AO29" s="41"/>
      <c r="AP29" s="41"/>
      <c r="AQ29" s="41"/>
      <c r="AR29" s="41"/>
      <c r="AS29" s="41"/>
      <c r="AT29" s="41"/>
      <c r="AU29" s="41"/>
      <c r="AV29" s="41"/>
      <c r="AW29" s="41"/>
      <c r="AX29" s="41"/>
      <c r="AY29" s="41"/>
      <c r="AZ29" s="41"/>
      <c r="BA29" s="41"/>
      <c r="BB29" s="41"/>
      <c r="BC29" s="41"/>
      <c r="BD29" s="41"/>
      <c r="BE29" s="41"/>
      <c r="BF29" s="41"/>
      <c r="BG29" s="41"/>
      <c r="BH29" s="41"/>
      <c r="BI29" s="41"/>
      <c r="BJ29" s="41"/>
      <c r="BK29" s="41"/>
      <c r="BL29" s="41"/>
      <c r="BM29" s="41"/>
      <c r="BN29" s="41"/>
      <c r="BO29" s="41"/>
      <c r="BP29" s="41"/>
      <c r="BQ29" s="41"/>
      <c r="BR29" s="41"/>
      <c r="BS29" s="41"/>
      <c r="BT29" s="41"/>
      <c r="BU29" s="41"/>
      <c r="BV29" s="41"/>
      <c r="BW29" s="41"/>
      <c r="BX29" s="41"/>
      <c r="BY29" s="41"/>
      <c r="BZ29" s="41"/>
    </row>
    <row r="30" spans="1:78" ht="12.75" customHeight="1" x14ac:dyDescent="0.15"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1"/>
      <c r="AM30" s="41"/>
      <c r="AN30" s="41"/>
      <c r="AO30" s="41"/>
      <c r="AP30" s="41"/>
      <c r="AQ30" s="41"/>
      <c r="AR30" s="41"/>
      <c r="AS30" s="41"/>
      <c r="AT30" s="41"/>
      <c r="AU30" s="41"/>
      <c r="AV30" s="41"/>
      <c r="AW30" s="41"/>
      <c r="AX30" s="41"/>
      <c r="AY30" s="41"/>
      <c r="AZ30" s="41"/>
      <c r="BA30" s="41"/>
      <c r="BB30" s="41"/>
      <c r="BC30" s="41"/>
      <c r="BD30" s="41"/>
      <c r="BE30" s="41"/>
      <c r="BF30" s="41"/>
      <c r="BG30" s="41"/>
      <c r="BH30" s="41"/>
      <c r="BI30" s="41"/>
      <c r="BJ30" s="41"/>
      <c r="BK30" s="41"/>
      <c r="BL30" s="41"/>
      <c r="BM30" s="41"/>
      <c r="BN30" s="41"/>
      <c r="BO30" s="41"/>
      <c r="BP30" s="41"/>
      <c r="BQ30" s="41"/>
      <c r="BR30" s="41"/>
      <c r="BS30" s="41"/>
      <c r="BT30" s="41"/>
      <c r="BU30" s="41"/>
      <c r="BV30" s="41"/>
      <c r="BW30" s="41"/>
      <c r="BX30" s="41"/>
      <c r="BY30" s="41"/>
      <c r="BZ30" s="41"/>
    </row>
    <row r="31" spans="1:78" ht="12.75" customHeight="1" x14ac:dyDescent="0.15"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41"/>
      <c r="AK31" s="41"/>
      <c r="AL31" s="41"/>
      <c r="AM31" s="41"/>
      <c r="AN31" s="41"/>
      <c r="AO31" s="41"/>
      <c r="AP31" s="41"/>
      <c r="AQ31" s="41"/>
      <c r="AR31" s="41"/>
      <c r="AS31" s="41"/>
      <c r="AT31" s="41"/>
      <c r="AU31" s="41"/>
      <c r="AV31" s="41"/>
      <c r="AW31" s="41"/>
      <c r="AX31" s="41"/>
      <c r="AY31" s="41"/>
      <c r="AZ31" s="41"/>
      <c r="BA31" s="41"/>
      <c r="BB31" s="41"/>
      <c r="BC31" s="41"/>
      <c r="BD31" s="41"/>
      <c r="BE31" s="41"/>
      <c r="BF31" s="41"/>
      <c r="BG31" s="41"/>
      <c r="BH31" s="41"/>
      <c r="BI31" s="41"/>
      <c r="BJ31" s="41"/>
      <c r="BK31" s="41"/>
      <c r="BL31" s="41"/>
      <c r="BM31" s="41"/>
      <c r="BN31" s="41"/>
      <c r="BO31" s="41"/>
      <c r="BP31" s="41"/>
      <c r="BQ31" s="41"/>
      <c r="BR31" s="41"/>
      <c r="BS31" s="41"/>
      <c r="BT31" s="41"/>
      <c r="BU31" s="41"/>
      <c r="BV31" s="41"/>
      <c r="BW31" s="41"/>
      <c r="BX31" s="41"/>
      <c r="BY31" s="41"/>
      <c r="BZ31" s="41"/>
    </row>
    <row r="32" spans="1:78" ht="12.75" customHeight="1" x14ac:dyDescent="0.2">
      <c r="A32" s="234" t="s">
        <v>546</v>
      </c>
      <c r="B32" s="64"/>
      <c r="C32" s="64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  <c r="BB32" s="41"/>
      <c r="BC32" s="41"/>
      <c r="BD32" s="41"/>
      <c r="BE32" s="41"/>
      <c r="BF32" s="41"/>
      <c r="BG32" s="41"/>
      <c r="BH32" s="41"/>
      <c r="BI32" s="41"/>
      <c r="BJ32" s="41"/>
      <c r="BK32" s="41"/>
      <c r="BL32" s="41"/>
      <c r="BM32" s="41"/>
      <c r="BN32" s="41"/>
      <c r="BO32" s="41"/>
      <c r="BP32" s="41"/>
      <c r="BQ32" s="41"/>
      <c r="BR32" s="41"/>
      <c r="BS32" s="41"/>
      <c r="BT32" s="41"/>
      <c r="BU32" s="41"/>
      <c r="BV32" s="41"/>
      <c r="BW32" s="41"/>
      <c r="BX32" s="41"/>
      <c r="BY32" s="41"/>
      <c r="BZ32" s="41"/>
    </row>
    <row r="33" spans="1:78" ht="12.75" customHeight="1" x14ac:dyDescent="0.15"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</row>
    <row r="34" spans="1:78" ht="12.75" customHeight="1" x14ac:dyDescent="0.15"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</row>
    <row r="35" spans="1:78" ht="12.75" customHeight="1" x14ac:dyDescent="0.2">
      <c r="A35" s="237" t="s">
        <v>44</v>
      </c>
      <c r="B35" s="238"/>
      <c r="C35" s="239" t="s">
        <v>486</v>
      </c>
      <c r="D35" s="91">
        <v>45931</v>
      </c>
      <c r="E35" s="91">
        <f t="shared" ref="E35:BN35" si="49">D35+31</f>
        <v>45962</v>
      </c>
      <c r="F35" s="91">
        <f t="shared" si="49"/>
        <v>45993</v>
      </c>
      <c r="G35" s="91">
        <f t="shared" si="49"/>
        <v>46024</v>
      </c>
      <c r="H35" s="91">
        <f t="shared" si="49"/>
        <v>46055</v>
      </c>
      <c r="I35" s="91">
        <f t="shared" si="49"/>
        <v>46086</v>
      </c>
      <c r="J35" s="91">
        <f t="shared" si="49"/>
        <v>46117</v>
      </c>
      <c r="K35" s="91">
        <f t="shared" si="49"/>
        <v>46148</v>
      </c>
      <c r="L35" s="91">
        <f t="shared" si="49"/>
        <v>46179</v>
      </c>
      <c r="M35" s="91">
        <f t="shared" si="49"/>
        <v>46210</v>
      </c>
      <c r="N35" s="91">
        <f t="shared" si="49"/>
        <v>46241</v>
      </c>
      <c r="O35" s="91">
        <f t="shared" si="49"/>
        <v>46272</v>
      </c>
      <c r="P35" s="91">
        <f t="shared" si="49"/>
        <v>46303</v>
      </c>
      <c r="Q35" s="91">
        <f t="shared" si="49"/>
        <v>46334</v>
      </c>
      <c r="R35" s="91">
        <f t="shared" si="49"/>
        <v>46365</v>
      </c>
      <c r="S35" s="91">
        <f t="shared" si="49"/>
        <v>46396</v>
      </c>
      <c r="T35" s="91">
        <f t="shared" si="49"/>
        <v>46427</v>
      </c>
      <c r="U35" s="91">
        <f t="shared" si="49"/>
        <v>46458</v>
      </c>
      <c r="V35" s="91">
        <f t="shared" si="49"/>
        <v>46489</v>
      </c>
      <c r="W35" s="91">
        <f t="shared" si="49"/>
        <v>46520</v>
      </c>
      <c r="X35" s="91">
        <f t="shared" si="49"/>
        <v>46551</v>
      </c>
      <c r="Y35" s="91">
        <f t="shared" si="49"/>
        <v>46582</v>
      </c>
      <c r="Z35" s="91">
        <f t="shared" si="49"/>
        <v>46613</v>
      </c>
      <c r="AA35" s="91">
        <f t="shared" si="49"/>
        <v>46644</v>
      </c>
      <c r="AB35" s="91">
        <f t="shared" si="49"/>
        <v>46675</v>
      </c>
      <c r="AC35" s="91">
        <f t="shared" si="49"/>
        <v>46706</v>
      </c>
      <c r="AD35" s="91">
        <f t="shared" si="49"/>
        <v>46737</v>
      </c>
      <c r="AE35" s="91">
        <f t="shared" si="49"/>
        <v>46768</v>
      </c>
      <c r="AF35" s="91">
        <f t="shared" si="49"/>
        <v>46799</v>
      </c>
      <c r="AG35" s="91">
        <f t="shared" si="49"/>
        <v>46830</v>
      </c>
      <c r="AH35" s="91">
        <f t="shared" si="49"/>
        <v>46861</v>
      </c>
      <c r="AI35" s="91">
        <f t="shared" si="49"/>
        <v>46892</v>
      </c>
      <c r="AJ35" s="91">
        <f t="shared" si="49"/>
        <v>46923</v>
      </c>
      <c r="AK35" s="91">
        <f t="shared" si="49"/>
        <v>46954</v>
      </c>
      <c r="AL35" s="91">
        <f t="shared" si="49"/>
        <v>46985</v>
      </c>
      <c r="AM35" s="91">
        <f t="shared" si="49"/>
        <v>47016</v>
      </c>
      <c r="AN35" s="91">
        <f t="shared" si="49"/>
        <v>47047</v>
      </c>
      <c r="AO35" s="91">
        <f t="shared" si="49"/>
        <v>47078</v>
      </c>
      <c r="AP35" s="91">
        <f t="shared" si="49"/>
        <v>47109</v>
      </c>
      <c r="AQ35" s="91">
        <f t="shared" si="49"/>
        <v>47140</v>
      </c>
      <c r="AR35" s="91">
        <f t="shared" si="49"/>
        <v>47171</v>
      </c>
      <c r="AS35" s="91">
        <f t="shared" si="49"/>
        <v>47202</v>
      </c>
      <c r="AT35" s="91">
        <f t="shared" si="49"/>
        <v>47233</v>
      </c>
      <c r="AU35" s="91">
        <f t="shared" si="49"/>
        <v>47264</v>
      </c>
      <c r="AV35" s="91">
        <f t="shared" si="49"/>
        <v>47295</v>
      </c>
      <c r="AW35" s="91">
        <f t="shared" si="49"/>
        <v>47326</v>
      </c>
      <c r="AX35" s="91">
        <f t="shared" si="49"/>
        <v>47357</v>
      </c>
      <c r="AY35" s="91">
        <f t="shared" si="49"/>
        <v>47388</v>
      </c>
      <c r="AZ35" s="91">
        <f t="shared" si="49"/>
        <v>47419</v>
      </c>
      <c r="BA35" s="91">
        <f t="shared" si="49"/>
        <v>47450</v>
      </c>
      <c r="BB35" s="91">
        <f t="shared" si="49"/>
        <v>47481</v>
      </c>
      <c r="BC35" s="91">
        <f t="shared" si="49"/>
        <v>47512</v>
      </c>
      <c r="BD35" s="91">
        <f t="shared" si="49"/>
        <v>47543</v>
      </c>
      <c r="BE35" s="91">
        <f t="shared" si="49"/>
        <v>47574</v>
      </c>
      <c r="BF35" s="91">
        <f t="shared" si="49"/>
        <v>47605</v>
      </c>
      <c r="BG35" s="91">
        <f t="shared" si="49"/>
        <v>47636</v>
      </c>
      <c r="BH35" s="91">
        <f t="shared" si="49"/>
        <v>47667</v>
      </c>
      <c r="BI35" s="91">
        <f t="shared" si="49"/>
        <v>47698</v>
      </c>
      <c r="BJ35" s="91">
        <f t="shared" si="49"/>
        <v>47729</v>
      </c>
      <c r="BK35" s="91">
        <f t="shared" si="49"/>
        <v>47760</v>
      </c>
      <c r="BL35" s="91">
        <f t="shared" si="49"/>
        <v>47791</v>
      </c>
      <c r="BM35" s="91">
        <f t="shared" si="49"/>
        <v>47822</v>
      </c>
      <c r="BN35" s="91">
        <f t="shared" si="49"/>
        <v>47853</v>
      </c>
      <c r="BO35" s="91">
        <f t="shared" ref="BO35" si="50">BN35+31</f>
        <v>47884</v>
      </c>
      <c r="BP35" s="91">
        <f t="shared" ref="BP35" si="51">BO35+31</f>
        <v>47915</v>
      </c>
      <c r="BQ35" s="91">
        <f t="shared" ref="BQ35" si="52">BP35+31</f>
        <v>47946</v>
      </c>
      <c r="BR35" s="91">
        <f t="shared" ref="BR35" si="53">BQ35+31</f>
        <v>47977</v>
      </c>
      <c r="BS35" s="91">
        <f t="shared" ref="BS35" si="54">BR35+31</f>
        <v>48008</v>
      </c>
      <c r="BT35" s="91">
        <f t="shared" ref="BT35" si="55">BS35+31</f>
        <v>48039</v>
      </c>
      <c r="BU35" s="91">
        <f t="shared" ref="BU35" si="56">BT35+31</f>
        <v>48070</v>
      </c>
      <c r="BV35" s="91">
        <f t="shared" ref="BV35" si="57">BU35+31</f>
        <v>48101</v>
      </c>
      <c r="BW35" s="91">
        <f t="shared" ref="BW35" si="58">BV35+31</f>
        <v>48132</v>
      </c>
      <c r="BX35" s="91">
        <f t="shared" ref="BX35" si="59">BW35+31</f>
        <v>48163</v>
      </c>
      <c r="BY35" s="91">
        <f t="shared" ref="BY35" si="60">BX35+31</f>
        <v>48194</v>
      </c>
      <c r="BZ35" s="91">
        <f t="shared" ref="BZ35" si="61">BY35+31</f>
        <v>48225</v>
      </c>
    </row>
    <row r="36" spans="1:78" ht="12.75" customHeight="1" x14ac:dyDescent="0.15">
      <c r="A36" s="64"/>
      <c r="B36" s="64"/>
      <c r="C36" s="64" t="s">
        <v>487</v>
      </c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M36" s="41"/>
      <c r="AN36" s="41"/>
      <c r="AO36" s="41"/>
      <c r="AP36" s="41"/>
      <c r="AQ36" s="41"/>
      <c r="AR36" s="41"/>
      <c r="AS36" s="41"/>
      <c r="AT36" s="41"/>
      <c r="AU36" s="41"/>
      <c r="AV36" s="41"/>
      <c r="AW36" s="41"/>
      <c r="AX36" s="41"/>
      <c r="AY36" s="41"/>
      <c r="AZ36" s="41"/>
      <c r="BA36" s="41"/>
      <c r="BB36" s="41"/>
      <c r="BC36" s="41"/>
      <c r="BD36" s="41"/>
      <c r="BE36" s="41"/>
      <c r="BF36" s="41"/>
      <c r="BG36" s="41"/>
      <c r="BH36" s="41"/>
      <c r="BI36" s="41"/>
      <c r="BJ36" s="41"/>
      <c r="BK36" s="41"/>
      <c r="BL36" s="41"/>
      <c r="BM36" s="41"/>
      <c r="BN36" s="41"/>
      <c r="BO36" s="41"/>
      <c r="BP36" s="41"/>
      <c r="BQ36" s="41"/>
      <c r="BR36" s="41"/>
      <c r="BS36" s="41"/>
      <c r="BT36" s="41"/>
      <c r="BU36" s="41"/>
      <c r="BV36" s="41"/>
      <c r="BW36" s="41"/>
      <c r="BX36" s="41"/>
      <c r="BY36" s="41"/>
      <c r="BZ36" s="41"/>
    </row>
    <row r="37" spans="1:78" ht="12.75" customHeight="1" x14ac:dyDescent="0.15">
      <c r="A37" s="64"/>
      <c r="B37" s="64"/>
      <c r="C37" s="64" t="s">
        <v>522</v>
      </c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  <c r="AK37" s="41"/>
      <c r="AL37" s="41"/>
      <c r="AM37" s="41"/>
      <c r="AN37" s="41"/>
      <c r="AO37" s="41"/>
      <c r="AP37" s="41"/>
      <c r="AQ37" s="41"/>
      <c r="AR37" s="41"/>
      <c r="AS37" s="41"/>
      <c r="AT37" s="41"/>
      <c r="AU37" s="41"/>
      <c r="AV37" s="41"/>
      <c r="AW37" s="41"/>
      <c r="AX37" s="41"/>
      <c r="AY37" s="41"/>
      <c r="AZ37" s="41"/>
      <c r="BA37" s="41"/>
      <c r="BB37" s="41"/>
      <c r="BC37" s="41"/>
      <c r="BD37" s="41"/>
      <c r="BE37" s="41"/>
      <c r="BF37" s="41"/>
      <c r="BG37" s="41"/>
      <c r="BH37" s="41"/>
      <c r="BI37" s="41"/>
      <c r="BJ37" s="41"/>
      <c r="BK37" s="41"/>
      <c r="BL37" s="41"/>
      <c r="BM37" s="41"/>
      <c r="BN37" s="41"/>
      <c r="BO37" s="41"/>
      <c r="BP37" s="41"/>
      <c r="BQ37" s="41"/>
      <c r="BR37" s="41"/>
      <c r="BS37" s="41"/>
      <c r="BT37" s="41"/>
      <c r="BU37" s="41"/>
      <c r="BV37" s="41"/>
      <c r="BW37" s="41"/>
      <c r="BX37" s="41"/>
      <c r="BY37" s="41"/>
      <c r="BZ37" s="41"/>
    </row>
    <row r="38" spans="1:78" ht="12.75" customHeight="1" x14ac:dyDescent="0.15">
      <c r="A38" s="64"/>
      <c r="B38" s="64"/>
      <c r="C38" s="64" t="s">
        <v>549</v>
      </c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1"/>
      <c r="AK38" s="41"/>
      <c r="AL38" s="41"/>
      <c r="AM38" s="41"/>
      <c r="AN38" s="41"/>
      <c r="AO38" s="41"/>
      <c r="AP38" s="41"/>
      <c r="AQ38" s="41"/>
      <c r="AR38" s="41"/>
      <c r="AS38" s="41"/>
      <c r="AT38" s="41"/>
      <c r="AU38" s="41"/>
      <c r="AV38" s="41"/>
      <c r="AW38" s="41"/>
      <c r="AX38" s="41"/>
      <c r="AY38" s="41"/>
      <c r="AZ38" s="41"/>
      <c r="BA38" s="41"/>
      <c r="BB38" s="41"/>
      <c r="BC38" s="41"/>
      <c r="BD38" s="41"/>
      <c r="BE38" s="41"/>
      <c r="BF38" s="41"/>
      <c r="BG38" s="41"/>
      <c r="BH38" s="41"/>
      <c r="BI38" s="41"/>
      <c r="BJ38" s="41"/>
      <c r="BK38" s="41"/>
      <c r="BL38" s="41"/>
      <c r="BM38" s="41"/>
      <c r="BN38" s="41"/>
      <c r="BO38" s="41"/>
      <c r="BP38" s="41"/>
      <c r="BQ38" s="41"/>
      <c r="BR38" s="41"/>
      <c r="BS38" s="41"/>
      <c r="BT38" s="41"/>
      <c r="BU38" s="41"/>
      <c r="BV38" s="41"/>
      <c r="BW38" s="41"/>
      <c r="BX38" s="41"/>
      <c r="BY38" s="41"/>
      <c r="BZ38" s="41"/>
    </row>
    <row r="39" spans="1:78" ht="12.75" customHeight="1" x14ac:dyDescent="0.15">
      <c r="A39" s="64"/>
      <c r="B39" s="64"/>
      <c r="C39" s="64" t="s">
        <v>550</v>
      </c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N39" s="41"/>
      <c r="AO39" s="41"/>
      <c r="AP39" s="41"/>
      <c r="AQ39" s="41"/>
      <c r="AR39" s="41"/>
      <c r="AS39" s="41"/>
      <c r="AT39" s="41"/>
      <c r="AU39" s="41"/>
      <c r="AV39" s="41"/>
      <c r="AW39" s="41"/>
      <c r="AX39" s="41"/>
      <c r="AY39" s="41"/>
      <c r="AZ39" s="41"/>
      <c r="BA39" s="41"/>
      <c r="BB39" s="41"/>
      <c r="BC39" s="41"/>
      <c r="BD39" s="41"/>
      <c r="BE39" s="41"/>
      <c r="BF39" s="41"/>
      <c r="BG39" s="41"/>
      <c r="BH39" s="41"/>
      <c r="BI39" s="41"/>
      <c r="BJ39" s="41"/>
      <c r="BK39" s="41"/>
      <c r="BL39" s="41"/>
      <c r="BM39" s="41"/>
      <c r="BN39" s="41"/>
      <c r="BO39" s="41"/>
      <c r="BP39" s="41"/>
      <c r="BQ39" s="41"/>
      <c r="BR39" s="41"/>
      <c r="BS39" s="41"/>
      <c r="BT39" s="41"/>
      <c r="BU39" s="41"/>
      <c r="BV39" s="41"/>
      <c r="BW39" s="41"/>
      <c r="BX39" s="41"/>
      <c r="BY39" s="41"/>
      <c r="BZ39" s="41"/>
    </row>
    <row r="40" spans="1:78" ht="12.75" customHeight="1" x14ac:dyDescent="0.15">
      <c r="A40" s="64"/>
      <c r="B40" s="64"/>
      <c r="C40" s="64" t="s">
        <v>539</v>
      </c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1"/>
      <c r="AR40" s="41"/>
      <c r="AS40" s="41"/>
      <c r="AT40" s="41"/>
      <c r="AU40" s="41"/>
      <c r="AV40" s="41"/>
      <c r="AW40" s="41"/>
      <c r="AX40" s="41"/>
      <c r="AY40" s="41"/>
      <c r="AZ40" s="41"/>
      <c r="BA40" s="41"/>
      <c r="BB40" s="41"/>
      <c r="BC40" s="41"/>
      <c r="BD40" s="41"/>
      <c r="BE40" s="41"/>
      <c r="BF40" s="41"/>
      <c r="BG40" s="41"/>
      <c r="BH40" s="41"/>
      <c r="BI40" s="41"/>
      <c r="BJ40" s="41"/>
      <c r="BK40" s="41"/>
      <c r="BL40" s="41"/>
      <c r="BM40" s="41"/>
      <c r="BN40" s="41"/>
      <c r="BO40" s="41"/>
      <c r="BP40" s="41"/>
      <c r="BQ40" s="41"/>
      <c r="BR40" s="41"/>
      <c r="BS40" s="41"/>
      <c r="BT40" s="41"/>
      <c r="BU40" s="41"/>
      <c r="BV40" s="41"/>
      <c r="BW40" s="41"/>
      <c r="BX40" s="41"/>
      <c r="BY40" s="41"/>
      <c r="BZ40" s="41"/>
    </row>
    <row r="41" spans="1:78" ht="12.75" customHeight="1" x14ac:dyDescent="0.15">
      <c r="A41" s="64"/>
      <c r="B41" s="64"/>
      <c r="C41" s="64" t="s">
        <v>551</v>
      </c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H41" s="41"/>
      <c r="AI41" s="41"/>
      <c r="AJ41" s="41"/>
      <c r="AK41" s="41"/>
      <c r="AL41" s="41"/>
      <c r="AM41" s="41"/>
      <c r="AN41" s="41"/>
      <c r="AO41" s="41"/>
      <c r="AP41" s="41"/>
      <c r="AQ41" s="41"/>
      <c r="AR41" s="41"/>
      <c r="AS41" s="41"/>
      <c r="AT41" s="41"/>
      <c r="AU41" s="41"/>
      <c r="AV41" s="41"/>
      <c r="AW41" s="41"/>
      <c r="AX41" s="41"/>
      <c r="AY41" s="41"/>
      <c r="AZ41" s="41"/>
      <c r="BA41" s="41"/>
      <c r="BB41" s="41"/>
      <c r="BC41" s="41"/>
      <c r="BD41" s="41"/>
      <c r="BE41" s="41"/>
      <c r="BF41" s="41"/>
      <c r="BG41" s="41"/>
      <c r="BH41" s="41"/>
      <c r="BI41" s="41"/>
      <c r="BJ41" s="41"/>
      <c r="BK41" s="41"/>
      <c r="BL41" s="41"/>
      <c r="BM41" s="41"/>
      <c r="BN41" s="41"/>
      <c r="BO41" s="41"/>
      <c r="BP41" s="41"/>
      <c r="BQ41" s="41"/>
      <c r="BR41" s="41"/>
      <c r="BS41" s="41"/>
      <c r="BT41" s="41"/>
      <c r="BU41" s="41"/>
      <c r="BV41" s="41"/>
      <c r="BW41" s="41"/>
      <c r="BX41" s="41"/>
      <c r="BY41" s="41"/>
      <c r="BZ41" s="41"/>
    </row>
    <row r="42" spans="1:78" ht="12.75" customHeight="1" x14ac:dyDescent="0.15">
      <c r="A42" s="64"/>
      <c r="B42" s="64"/>
      <c r="C42" s="64" t="s">
        <v>557</v>
      </c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  <c r="AR42" s="41"/>
      <c r="AS42" s="41"/>
      <c r="AT42" s="41"/>
      <c r="AU42" s="41"/>
      <c r="AV42" s="41"/>
      <c r="AW42" s="41"/>
      <c r="AX42" s="41"/>
      <c r="AY42" s="41"/>
      <c r="AZ42" s="41"/>
      <c r="BA42" s="41"/>
      <c r="BB42" s="41"/>
      <c r="BC42" s="41"/>
      <c r="BD42" s="41"/>
      <c r="BE42" s="41"/>
      <c r="BF42" s="41"/>
      <c r="BG42" s="41"/>
      <c r="BH42" s="41"/>
      <c r="BI42" s="41"/>
      <c r="BJ42" s="41"/>
      <c r="BK42" s="41"/>
      <c r="BL42" s="41"/>
      <c r="BM42" s="41"/>
      <c r="BN42" s="41"/>
      <c r="BO42" s="41"/>
      <c r="BP42" s="41"/>
      <c r="BQ42" s="41"/>
      <c r="BR42" s="41"/>
      <c r="BS42" s="41"/>
      <c r="BT42" s="41"/>
      <c r="BU42" s="41"/>
      <c r="BV42" s="41"/>
      <c r="BW42" s="41"/>
      <c r="BX42" s="41"/>
      <c r="BY42" s="41"/>
      <c r="BZ42" s="41"/>
    </row>
    <row r="43" spans="1:78" ht="12.75" customHeight="1" x14ac:dyDescent="0.15">
      <c r="A43" s="64"/>
      <c r="B43" s="64"/>
      <c r="C43" s="64" t="s">
        <v>553</v>
      </c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1"/>
      <c r="AN43" s="41"/>
      <c r="AO43" s="41"/>
      <c r="AP43" s="41"/>
      <c r="AQ43" s="41"/>
      <c r="AR43" s="41"/>
      <c r="AS43" s="41"/>
      <c r="AT43" s="41"/>
      <c r="AU43" s="41"/>
      <c r="AV43" s="41"/>
      <c r="AW43" s="41"/>
      <c r="AX43" s="41"/>
      <c r="AY43" s="41"/>
      <c r="AZ43" s="41"/>
      <c r="BA43" s="41"/>
      <c r="BB43" s="41"/>
      <c r="BC43" s="41"/>
      <c r="BD43" s="41"/>
      <c r="BE43" s="41"/>
      <c r="BF43" s="41"/>
      <c r="BG43" s="41"/>
      <c r="BH43" s="41"/>
      <c r="BI43" s="41"/>
      <c r="BJ43" s="41"/>
      <c r="BK43" s="41"/>
      <c r="BL43" s="41"/>
      <c r="BM43" s="41"/>
      <c r="BN43" s="41"/>
      <c r="BO43" s="41"/>
      <c r="BP43" s="41"/>
      <c r="BQ43" s="41"/>
      <c r="BR43" s="41"/>
      <c r="BS43" s="41"/>
      <c r="BT43" s="41"/>
      <c r="BU43" s="41"/>
      <c r="BV43" s="41"/>
      <c r="BW43" s="41"/>
      <c r="BX43" s="41"/>
      <c r="BY43" s="41"/>
      <c r="BZ43" s="41"/>
    </row>
    <row r="44" spans="1:78" ht="12.75" customHeight="1" x14ac:dyDescent="0.2">
      <c r="A44" s="64"/>
      <c r="B44" s="64"/>
      <c r="C44" s="107" t="s">
        <v>554</v>
      </c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  <c r="AM44" s="41"/>
      <c r="AN44" s="41"/>
      <c r="AO44" s="41"/>
      <c r="AP44" s="41"/>
      <c r="AQ44" s="41"/>
      <c r="AR44" s="41"/>
      <c r="AS44" s="41"/>
      <c r="AT44" s="41"/>
      <c r="AU44" s="41"/>
      <c r="AV44" s="41"/>
      <c r="AW44" s="41"/>
      <c r="AX44" s="41"/>
      <c r="AY44" s="41"/>
      <c r="AZ44" s="41"/>
      <c r="BA44" s="41"/>
      <c r="BB44" s="41"/>
      <c r="BC44" s="41"/>
      <c r="BD44" s="41"/>
      <c r="BE44" s="41"/>
      <c r="BF44" s="41"/>
      <c r="BG44" s="41"/>
      <c r="BH44" s="41"/>
      <c r="BI44" s="41"/>
      <c r="BJ44" s="41"/>
      <c r="BK44" s="41"/>
      <c r="BL44" s="41"/>
      <c r="BM44" s="41"/>
      <c r="BN44" s="41"/>
      <c r="BO44" s="41"/>
      <c r="BP44" s="41"/>
      <c r="BQ44" s="41"/>
      <c r="BR44" s="41"/>
      <c r="BS44" s="41"/>
      <c r="BT44" s="41"/>
      <c r="BU44" s="41"/>
      <c r="BV44" s="41"/>
      <c r="BW44" s="41"/>
      <c r="BX44" s="41"/>
      <c r="BY44" s="41"/>
      <c r="BZ44" s="41"/>
    </row>
    <row r="45" spans="1:78" ht="12.75" customHeight="1" x14ac:dyDescent="0.15"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</row>
    <row r="46" spans="1:78" ht="12.75" customHeight="1" x14ac:dyDescent="0.15"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</row>
    <row r="47" spans="1:78" ht="12.75" customHeight="1" x14ac:dyDescent="0.15"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</row>
    <row r="48" spans="1:78" ht="12.75" customHeight="1" x14ac:dyDescent="0.15"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</row>
    <row r="49" spans="3:78" ht="12.75" customHeight="1" x14ac:dyDescent="0.15"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</row>
    <row r="50" spans="3:78" ht="12.75" customHeight="1" x14ac:dyDescent="0.15"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</row>
    <row r="51" spans="3:78" ht="12.75" customHeight="1" thickBot="1" x14ac:dyDescent="0.25">
      <c r="C51" s="64"/>
      <c r="D51" s="228">
        <f t="shared" ref="D51:BN51" si="62">SUM(D36:D50)</f>
        <v>0</v>
      </c>
      <c r="E51" s="228">
        <f t="shared" si="62"/>
        <v>0</v>
      </c>
      <c r="F51" s="228">
        <f t="shared" si="62"/>
        <v>0</v>
      </c>
      <c r="G51" s="228">
        <f t="shared" si="62"/>
        <v>0</v>
      </c>
      <c r="H51" s="228">
        <f t="shared" si="62"/>
        <v>0</v>
      </c>
      <c r="I51" s="228">
        <f t="shared" si="62"/>
        <v>0</v>
      </c>
      <c r="J51" s="228">
        <f t="shared" si="62"/>
        <v>0</v>
      </c>
      <c r="K51" s="228">
        <f t="shared" si="62"/>
        <v>0</v>
      </c>
      <c r="L51" s="228">
        <f t="shared" si="62"/>
        <v>0</v>
      </c>
      <c r="M51" s="228">
        <f t="shared" si="62"/>
        <v>0</v>
      </c>
      <c r="N51" s="228">
        <f t="shared" si="62"/>
        <v>0</v>
      </c>
      <c r="O51" s="228">
        <f t="shared" si="62"/>
        <v>0</v>
      </c>
      <c r="P51" s="228">
        <f t="shared" si="62"/>
        <v>0</v>
      </c>
      <c r="Q51" s="228">
        <f t="shared" si="62"/>
        <v>0</v>
      </c>
      <c r="R51" s="228">
        <f t="shared" si="62"/>
        <v>0</v>
      </c>
      <c r="S51" s="228">
        <f t="shared" si="62"/>
        <v>0</v>
      </c>
      <c r="T51" s="228">
        <f t="shared" si="62"/>
        <v>0</v>
      </c>
      <c r="U51" s="228">
        <f t="shared" si="62"/>
        <v>0</v>
      </c>
      <c r="V51" s="228">
        <f t="shared" si="62"/>
        <v>0</v>
      </c>
      <c r="W51" s="228">
        <f t="shared" si="62"/>
        <v>0</v>
      </c>
      <c r="X51" s="228">
        <f t="shared" si="62"/>
        <v>0</v>
      </c>
      <c r="Y51" s="228">
        <f t="shared" si="62"/>
        <v>0</v>
      </c>
      <c r="Z51" s="228">
        <f t="shared" si="62"/>
        <v>0</v>
      </c>
      <c r="AA51" s="228">
        <f t="shared" si="62"/>
        <v>0</v>
      </c>
      <c r="AB51" s="228">
        <f t="shared" si="62"/>
        <v>0</v>
      </c>
      <c r="AC51" s="228">
        <f t="shared" si="62"/>
        <v>0</v>
      </c>
      <c r="AD51" s="228">
        <f t="shared" si="62"/>
        <v>0</v>
      </c>
      <c r="AE51" s="228">
        <f t="shared" si="62"/>
        <v>0</v>
      </c>
      <c r="AF51" s="228">
        <f t="shared" si="62"/>
        <v>0</v>
      </c>
      <c r="AG51" s="228">
        <f t="shared" si="62"/>
        <v>0</v>
      </c>
      <c r="AH51" s="228">
        <f t="shared" si="62"/>
        <v>0</v>
      </c>
      <c r="AI51" s="228">
        <f t="shared" si="62"/>
        <v>0</v>
      </c>
      <c r="AJ51" s="228">
        <f t="shared" si="62"/>
        <v>0</v>
      </c>
      <c r="AK51" s="228">
        <f t="shared" si="62"/>
        <v>0</v>
      </c>
      <c r="AL51" s="228">
        <f t="shared" si="62"/>
        <v>0</v>
      </c>
      <c r="AM51" s="228">
        <f t="shared" si="62"/>
        <v>0</v>
      </c>
      <c r="AN51" s="228">
        <f t="shared" si="62"/>
        <v>0</v>
      </c>
      <c r="AO51" s="228">
        <f t="shared" si="62"/>
        <v>0</v>
      </c>
      <c r="AP51" s="228">
        <f t="shared" si="62"/>
        <v>0</v>
      </c>
      <c r="AQ51" s="228">
        <f t="shared" si="62"/>
        <v>0</v>
      </c>
      <c r="AR51" s="228">
        <f t="shared" si="62"/>
        <v>0</v>
      </c>
      <c r="AS51" s="228">
        <f t="shared" si="62"/>
        <v>0</v>
      </c>
      <c r="AT51" s="228">
        <f t="shared" si="62"/>
        <v>0</v>
      </c>
      <c r="AU51" s="228">
        <f t="shared" si="62"/>
        <v>0</v>
      </c>
      <c r="AV51" s="228">
        <f t="shared" si="62"/>
        <v>0</v>
      </c>
      <c r="AW51" s="228">
        <f t="shared" si="62"/>
        <v>0</v>
      </c>
      <c r="AX51" s="228">
        <f t="shared" si="62"/>
        <v>0</v>
      </c>
      <c r="AY51" s="228">
        <f t="shared" si="62"/>
        <v>0</v>
      </c>
      <c r="AZ51" s="228">
        <f t="shared" si="62"/>
        <v>0</v>
      </c>
      <c r="BA51" s="228">
        <f t="shared" si="62"/>
        <v>0</v>
      </c>
      <c r="BB51" s="228">
        <f t="shared" si="62"/>
        <v>0</v>
      </c>
      <c r="BC51" s="228">
        <f t="shared" si="62"/>
        <v>0</v>
      </c>
      <c r="BD51" s="228">
        <f t="shared" si="62"/>
        <v>0</v>
      </c>
      <c r="BE51" s="228">
        <f t="shared" si="62"/>
        <v>0</v>
      </c>
      <c r="BF51" s="228">
        <f t="shared" si="62"/>
        <v>0</v>
      </c>
      <c r="BG51" s="228">
        <f t="shared" si="62"/>
        <v>0</v>
      </c>
      <c r="BH51" s="228">
        <f t="shared" si="62"/>
        <v>0</v>
      </c>
      <c r="BI51" s="228">
        <f t="shared" si="62"/>
        <v>0</v>
      </c>
      <c r="BJ51" s="228">
        <f t="shared" si="62"/>
        <v>0</v>
      </c>
      <c r="BK51" s="228">
        <f t="shared" si="62"/>
        <v>0</v>
      </c>
      <c r="BL51" s="228">
        <f t="shared" si="62"/>
        <v>0</v>
      </c>
      <c r="BM51" s="228">
        <f t="shared" si="62"/>
        <v>0</v>
      </c>
      <c r="BN51" s="228">
        <f t="shared" si="62"/>
        <v>0</v>
      </c>
      <c r="BO51" s="228">
        <f t="shared" ref="BO51:BZ51" si="63">SUM(BO36:BO50)</f>
        <v>0</v>
      </c>
      <c r="BP51" s="228">
        <f t="shared" si="63"/>
        <v>0</v>
      </c>
      <c r="BQ51" s="228">
        <f t="shared" si="63"/>
        <v>0</v>
      </c>
      <c r="BR51" s="228">
        <f t="shared" si="63"/>
        <v>0</v>
      </c>
      <c r="BS51" s="228">
        <f t="shared" si="63"/>
        <v>0</v>
      </c>
      <c r="BT51" s="228">
        <f t="shared" si="63"/>
        <v>0</v>
      </c>
      <c r="BU51" s="228">
        <f t="shared" si="63"/>
        <v>0</v>
      </c>
      <c r="BV51" s="228">
        <f t="shared" si="63"/>
        <v>0</v>
      </c>
      <c r="BW51" s="228">
        <f t="shared" si="63"/>
        <v>0</v>
      </c>
      <c r="BX51" s="228">
        <f t="shared" si="63"/>
        <v>0</v>
      </c>
      <c r="BY51" s="228">
        <f t="shared" si="63"/>
        <v>0</v>
      </c>
      <c r="BZ51" s="228">
        <f t="shared" si="63"/>
        <v>0</v>
      </c>
    </row>
    <row r="52" spans="3:78" ht="12.75" customHeight="1" thickTop="1" x14ac:dyDescent="0.15">
      <c r="C52" s="64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I52" s="41"/>
      <c r="AJ52" s="41"/>
      <c r="AK52" s="41"/>
      <c r="AL52" s="41"/>
      <c r="AM52" s="41"/>
      <c r="AN52" s="41"/>
      <c r="AO52" s="41"/>
      <c r="AP52" s="41"/>
      <c r="AQ52" s="41"/>
      <c r="AR52" s="41"/>
      <c r="AS52" s="41"/>
      <c r="AT52" s="41"/>
      <c r="AU52" s="41"/>
      <c r="AV52" s="41"/>
      <c r="AW52" s="41"/>
      <c r="AX52" s="41"/>
      <c r="AY52" s="41"/>
      <c r="AZ52" s="41"/>
      <c r="BA52" s="41"/>
      <c r="BB52" s="41"/>
      <c r="BC52" s="41"/>
      <c r="BD52" s="41"/>
      <c r="BE52" s="41"/>
      <c r="BF52" s="41"/>
      <c r="BG52" s="41"/>
      <c r="BH52" s="41"/>
      <c r="BI52" s="41"/>
      <c r="BJ52" s="41"/>
      <c r="BK52" s="41"/>
      <c r="BL52" s="41"/>
      <c r="BM52" s="41"/>
      <c r="BN52" s="41"/>
      <c r="BO52" s="41"/>
      <c r="BP52" s="41"/>
      <c r="BQ52" s="41"/>
      <c r="BR52" s="41"/>
      <c r="BS52" s="41"/>
      <c r="BT52" s="41"/>
      <c r="BU52" s="41"/>
      <c r="BV52" s="41"/>
      <c r="BW52" s="41"/>
      <c r="BX52" s="41"/>
      <c r="BY52" s="41"/>
      <c r="BZ52" s="41"/>
    </row>
    <row r="53" spans="3:78" ht="12.75" customHeight="1" x14ac:dyDescent="0.15">
      <c r="C53" s="64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41"/>
      <c r="AG53" s="41"/>
      <c r="AH53" s="41"/>
      <c r="AI53" s="41"/>
      <c r="AJ53" s="41"/>
      <c r="AK53" s="41"/>
      <c r="AL53" s="41"/>
      <c r="AM53" s="41"/>
      <c r="AN53" s="41"/>
      <c r="AO53" s="41"/>
      <c r="AP53" s="41"/>
      <c r="AQ53" s="41"/>
      <c r="AR53" s="41"/>
      <c r="AS53" s="41"/>
      <c r="AT53" s="41"/>
      <c r="AU53" s="41"/>
      <c r="AV53" s="41"/>
      <c r="AW53" s="41"/>
      <c r="AX53" s="41"/>
      <c r="AY53" s="41"/>
      <c r="AZ53" s="41"/>
      <c r="BA53" s="41"/>
      <c r="BB53" s="41"/>
      <c r="BC53" s="41"/>
      <c r="BD53" s="41"/>
      <c r="BE53" s="41"/>
      <c r="BF53" s="41"/>
      <c r="BG53" s="41"/>
      <c r="BH53" s="41"/>
      <c r="BI53" s="41"/>
      <c r="BJ53" s="41"/>
      <c r="BK53" s="41"/>
      <c r="BL53" s="41"/>
      <c r="BM53" s="41"/>
      <c r="BN53" s="41"/>
      <c r="BO53" s="41"/>
      <c r="BP53" s="41"/>
      <c r="BQ53" s="41"/>
      <c r="BR53" s="41"/>
      <c r="BS53" s="41"/>
      <c r="BT53" s="41"/>
      <c r="BU53" s="41"/>
      <c r="BV53" s="41"/>
      <c r="BW53" s="41"/>
      <c r="BX53" s="41"/>
      <c r="BY53" s="41"/>
      <c r="BZ53" s="41"/>
    </row>
    <row r="54" spans="3:78" ht="12.75" customHeight="1" x14ac:dyDescent="0.15">
      <c r="C54" s="64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/>
      <c r="AF54" s="41"/>
      <c r="AG54" s="41"/>
      <c r="AH54" s="41"/>
      <c r="AI54" s="41"/>
      <c r="AJ54" s="41"/>
      <c r="AK54" s="41"/>
      <c r="AL54" s="41"/>
      <c r="AM54" s="41"/>
      <c r="AN54" s="41"/>
      <c r="AO54" s="41"/>
      <c r="AP54" s="41"/>
      <c r="AQ54" s="41"/>
      <c r="AR54" s="41"/>
      <c r="AS54" s="41"/>
      <c r="AT54" s="41"/>
      <c r="AU54" s="41"/>
      <c r="AV54" s="41"/>
      <c r="AW54" s="41"/>
      <c r="AX54" s="41"/>
      <c r="AY54" s="41"/>
      <c r="AZ54" s="41"/>
      <c r="BA54" s="41"/>
      <c r="BB54" s="41"/>
      <c r="BC54" s="41"/>
      <c r="BD54" s="41"/>
      <c r="BE54" s="41"/>
      <c r="BF54" s="41"/>
      <c r="BG54" s="41"/>
      <c r="BH54" s="41"/>
      <c r="BI54" s="41"/>
      <c r="BJ54" s="41"/>
      <c r="BK54" s="41"/>
      <c r="BL54" s="41"/>
      <c r="BM54" s="41"/>
      <c r="BN54" s="41"/>
      <c r="BO54" s="41"/>
      <c r="BP54" s="41"/>
      <c r="BQ54" s="41"/>
      <c r="BR54" s="41"/>
      <c r="BS54" s="41"/>
      <c r="BT54" s="41"/>
      <c r="BU54" s="41"/>
      <c r="BV54" s="41"/>
      <c r="BW54" s="41"/>
      <c r="BX54" s="41"/>
      <c r="BY54" s="41"/>
      <c r="BZ54" s="41"/>
    </row>
    <row r="55" spans="3:78" ht="12.75" customHeight="1" x14ac:dyDescent="0.15">
      <c r="C55" s="64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41"/>
      <c r="AG55" s="41"/>
      <c r="AH55" s="41"/>
      <c r="AI55" s="41"/>
      <c r="AJ55" s="41"/>
      <c r="AK55" s="41"/>
      <c r="AL55" s="41"/>
      <c r="AM55" s="41"/>
      <c r="AN55" s="41"/>
      <c r="AO55" s="41"/>
      <c r="AP55" s="41"/>
      <c r="AQ55" s="41"/>
      <c r="AR55" s="41"/>
      <c r="AS55" s="41"/>
      <c r="AT55" s="41"/>
      <c r="AU55" s="41"/>
      <c r="AV55" s="41"/>
      <c r="AW55" s="41"/>
      <c r="AX55" s="41"/>
      <c r="AY55" s="41"/>
      <c r="AZ55" s="41"/>
      <c r="BA55" s="41"/>
      <c r="BB55" s="41"/>
      <c r="BC55" s="41"/>
      <c r="BD55" s="41"/>
      <c r="BE55" s="41"/>
      <c r="BF55" s="41"/>
      <c r="BG55" s="41"/>
      <c r="BH55" s="41"/>
      <c r="BI55" s="41"/>
      <c r="BJ55" s="41"/>
      <c r="BK55" s="41"/>
      <c r="BL55" s="41"/>
      <c r="BM55" s="41"/>
      <c r="BN55" s="41"/>
      <c r="BO55" s="41"/>
      <c r="BP55" s="41"/>
      <c r="BQ55" s="41"/>
      <c r="BR55" s="41"/>
      <c r="BS55" s="41"/>
      <c r="BT55" s="41"/>
      <c r="BU55" s="41"/>
      <c r="BV55" s="41"/>
      <c r="BW55" s="41"/>
      <c r="BX55" s="41"/>
      <c r="BY55" s="41"/>
      <c r="BZ55" s="41"/>
    </row>
    <row r="56" spans="3:78" ht="12.75" customHeight="1" x14ac:dyDescent="0.2">
      <c r="C56" s="243"/>
      <c r="D56" s="244">
        <v>45931</v>
      </c>
      <c r="E56" s="244">
        <f t="shared" ref="E56:BC56" si="64">D56+31</f>
        <v>45962</v>
      </c>
      <c r="F56" s="244">
        <f t="shared" si="64"/>
        <v>45993</v>
      </c>
      <c r="G56" s="244">
        <f t="shared" si="64"/>
        <v>46024</v>
      </c>
      <c r="H56" s="244">
        <f t="shared" si="64"/>
        <v>46055</v>
      </c>
      <c r="I56" s="244">
        <f t="shared" si="64"/>
        <v>46086</v>
      </c>
      <c r="J56" s="244">
        <f t="shared" si="64"/>
        <v>46117</v>
      </c>
      <c r="K56" s="244">
        <f t="shared" si="64"/>
        <v>46148</v>
      </c>
      <c r="L56" s="244">
        <f t="shared" si="64"/>
        <v>46179</v>
      </c>
      <c r="M56" s="244">
        <f t="shared" si="64"/>
        <v>46210</v>
      </c>
      <c r="N56" s="244">
        <f t="shared" si="64"/>
        <v>46241</v>
      </c>
      <c r="O56" s="244">
        <f t="shared" si="64"/>
        <v>46272</v>
      </c>
      <c r="P56" s="244">
        <f t="shared" si="64"/>
        <v>46303</v>
      </c>
      <c r="Q56" s="244">
        <f t="shared" si="64"/>
        <v>46334</v>
      </c>
      <c r="R56" s="244">
        <f t="shared" si="64"/>
        <v>46365</v>
      </c>
      <c r="S56" s="244">
        <f t="shared" si="64"/>
        <v>46396</v>
      </c>
      <c r="T56" s="244">
        <f t="shared" si="64"/>
        <v>46427</v>
      </c>
      <c r="U56" s="244">
        <f t="shared" si="64"/>
        <v>46458</v>
      </c>
      <c r="V56" s="244">
        <f t="shared" si="64"/>
        <v>46489</v>
      </c>
      <c r="W56" s="244">
        <f t="shared" si="64"/>
        <v>46520</v>
      </c>
      <c r="X56" s="244">
        <f t="shared" si="64"/>
        <v>46551</v>
      </c>
      <c r="Y56" s="244">
        <f t="shared" si="64"/>
        <v>46582</v>
      </c>
      <c r="Z56" s="244">
        <f t="shared" si="64"/>
        <v>46613</v>
      </c>
      <c r="AA56" s="244">
        <f t="shared" si="64"/>
        <v>46644</v>
      </c>
      <c r="AB56" s="244">
        <f t="shared" si="64"/>
        <v>46675</v>
      </c>
      <c r="AC56" s="244">
        <f t="shared" si="64"/>
        <v>46706</v>
      </c>
      <c r="AD56" s="244">
        <f t="shared" si="64"/>
        <v>46737</v>
      </c>
      <c r="AE56" s="244">
        <f t="shared" si="64"/>
        <v>46768</v>
      </c>
      <c r="AF56" s="244">
        <f t="shared" si="64"/>
        <v>46799</v>
      </c>
      <c r="AG56" s="244">
        <f t="shared" si="64"/>
        <v>46830</v>
      </c>
      <c r="AH56" s="244">
        <f t="shared" si="64"/>
        <v>46861</v>
      </c>
      <c r="AI56" s="244">
        <f t="shared" si="64"/>
        <v>46892</v>
      </c>
      <c r="AJ56" s="244">
        <f t="shared" si="64"/>
        <v>46923</v>
      </c>
      <c r="AK56" s="244">
        <f t="shared" si="64"/>
        <v>46954</v>
      </c>
      <c r="AL56" s="244">
        <f t="shared" si="64"/>
        <v>46985</v>
      </c>
      <c r="AM56" s="244">
        <f t="shared" si="64"/>
        <v>47016</v>
      </c>
      <c r="AN56" s="244">
        <f t="shared" si="64"/>
        <v>47047</v>
      </c>
      <c r="AO56" s="244">
        <f t="shared" si="64"/>
        <v>47078</v>
      </c>
      <c r="AP56" s="244">
        <f t="shared" si="64"/>
        <v>47109</v>
      </c>
      <c r="AQ56" s="244">
        <f t="shared" si="64"/>
        <v>47140</v>
      </c>
      <c r="AR56" s="244">
        <f t="shared" si="64"/>
        <v>47171</v>
      </c>
      <c r="AS56" s="244">
        <f t="shared" si="64"/>
        <v>47202</v>
      </c>
      <c r="AT56" s="244">
        <f t="shared" si="64"/>
        <v>47233</v>
      </c>
      <c r="AU56" s="244">
        <f t="shared" si="64"/>
        <v>47264</v>
      </c>
      <c r="AV56" s="244">
        <f t="shared" si="64"/>
        <v>47295</v>
      </c>
      <c r="AW56" s="244">
        <f t="shared" si="64"/>
        <v>47326</v>
      </c>
      <c r="AX56" s="244">
        <f t="shared" si="64"/>
        <v>47357</v>
      </c>
      <c r="AY56" s="244">
        <f t="shared" si="64"/>
        <v>47388</v>
      </c>
      <c r="AZ56" s="244">
        <f t="shared" si="64"/>
        <v>47419</v>
      </c>
      <c r="BA56" s="244">
        <f t="shared" si="64"/>
        <v>47450</v>
      </c>
      <c r="BB56" s="244">
        <f t="shared" si="64"/>
        <v>47481</v>
      </c>
      <c r="BC56" s="244">
        <f t="shared" si="64"/>
        <v>47512</v>
      </c>
      <c r="BD56" s="244">
        <f>BC56+10</f>
        <v>47522</v>
      </c>
      <c r="BE56" s="244">
        <f t="shared" ref="BE56:BN56" si="65">BD56+31</f>
        <v>47553</v>
      </c>
      <c r="BF56" s="244">
        <f t="shared" si="65"/>
        <v>47584</v>
      </c>
      <c r="BG56" s="244">
        <f t="shared" si="65"/>
        <v>47615</v>
      </c>
      <c r="BH56" s="244">
        <f t="shared" si="65"/>
        <v>47646</v>
      </c>
      <c r="BI56" s="244">
        <f t="shared" si="65"/>
        <v>47677</v>
      </c>
      <c r="BJ56" s="244">
        <f t="shared" si="65"/>
        <v>47708</v>
      </c>
      <c r="BK56" s="244">
        <f t="shared" si="65"/>
        <v>47739</v>
      </c>
      <c r="BL56" s="244">
        <f t="shared" si="65"/>
        <v>47770</v>
      </c>
      <c r="BM56" s="244">
        <f t="shared" si="65"/>
        <v>47801</v>
      </c>
      <c r="BN56" s="244">
        <f t="shared" si="65"/>
        <v>47832</v>
      </c>
      <c r="BO56" s="244">
        <f t="shared" ref="BO56" si="66">BN56+31</f>
        <v>47863</v>
      </c>
      <c r="BP56" s="244">
        <f t="shared" ref="BP56" si="67">BO56+31</f>
        <v>47894</v>
      </c>
      <c r="BQ56" s="244">
        <f t="shared" ref="BQ56" si="68">BP56+31</f>
        <v>47925</v>
      </c>
      <c r="BR56" s="244">
        <f t="shared" ref="BR56" si="69">BQ56+31</f>
        <v>47956</v>
      </c>
      <c r="BS56" s="244">
        <f t="shared" ref="BS56" si="70">BR56+31</f>
        <v>47987</v>
      </c>
      <c r="BT56" s="244">
        <f t="shared" ref="BT56" si="71">BS56+31</f>
        <v>48018</v>
      </c>
      <c r="BU56" s="244">
        <f t="shared" ref="BU56" si="72">BT56+31</f>
        <v>48049</v>
      </c>
      <c r="BV56" s="244">
        <f t="shared" ref="BV56" si="73">BU56+31</f>
        <v>48080</v>
      </c>
      <c r="BW56" s="244">
        <f t="shared" ref="BW56" si="74">BV56+31</f>
        <v>48111</v>
      </c>
      <c r="BX56" s="244">
        <f t="shared" ref="BX56" si="75">BW56+31</f>
        <v>48142</v>
      </c>
      <c r="BY56" s="244">
        <f t="shared" ref="BY56" si="76">BX56+31</f>
        <v>48173</v>
      </c>
      <c r="BZ56" s="244">
        <f t="shared" ref="BZ56" si="77">BY56+31</f>
        <v>48204</v>
      </c>
    </row>
    <row r="57" spans="3:78" ht="12.75" customHeight="1" x14ac:dyDescent="0.2">
      <c r="C57" s="243" t="s">
        <v>555</v>
      </c>
      <c r="D57" s="245">
        <f t="shared" ref="D57:BN57" si="78">D51</f>
        <v>0</v>
      </c>
      <c r="E57" s="245">
        <f t="shared" si="78"/>
        <v>0</v>
      </c>
      <c r="F57" s="245">
        <f t="shared" si="78"/>
        <v>0</v>
      </c>
      <c r="G57" s="245">
        <f t="shared" si="78"/>
        <v>0</v>
      </c>
      <c r="H57" s="245">
        <f t="shared" si="78"/>
        <v>0</v>
      </c>
      <c r="I57" s="245">
        <f t="shared" si="78"/>
        <v>0</v>
      </c>
      <c r="J57" s="245">
        <f t="shared" si="78"/>
        <v>0</v>
      </c>
      <c r="K57" s="245">
        <f t="shared" si="78"/>
        <v>0</v>
      </c>
      <c r="L57" s="245">
        <f t="shared" si="78"/>
        <v>0</v>
      </c>
      <c r="M57" s="245">
        <f t="shared" si="78"/>
        <v>0</v>
      </c>
      <c r="N57" s="245">
        <f t="shared" si="78"/>
        <v>0</v>
      </c>
      <c r="O57" s="245">
        <f t="shared" si="78"/>
        <v>0</v>
      </c>
      <c r="P57" s="245">
        <f t="shared" si="78"/>
        <v>0</v>
      </c>
      <c r="Q57" s="245">
        <f t="shared" si="78"/>
        <v>0</v>
      </c>
      <c r="R57" s="245">
        <f t="shared" si="78"/>
        <v>0</v>
      </c>
      <c r="S57" s="245">
        <f t="shared" si="78"/>
        <v>0</v>
      </c>
      <c r="T57" s="245">
        <f t="shared" si="78"/>
        <v>0</v>
      </c>
      <c r="U57" s="245">
        <f t="shared" si="78"/>
        <v>0</v>
      </c>
      <c r="V57" s="245">
        <f t="shared" si="78"/>
        <v>0</v>
      </c>
      <c r="W57" s="245">
        <f t="shared" si="78"/>
        <v>0</v>
      </c>
      <c r="X57" s="245">
        <f t="shared" si="78"/>
        <v>0</v>
      </c>
      <c r="Y57" s="245">
        <f t="shared" si="78"/>
        <v>0</v>
      </c>
      <c r="Z57" s="245">
        <f t="shared" si="78"/>
        <v>0</v>
      </c>
      <c r="AA57" s="245">
        <f t="shared" si="78"/>
        <v>0</v>
      </c>
      <c r="AB57" s="245">
        <f t="shared" si="78"/>
        <v>0</v>
      </c>
      <c r="AC57" s="245">
        <f t="shared" si="78"/>
        <v>0</v>
      </c>
      <c r="AD57" s="245">
        <f t="shared" si="78"/>
        <v>0</v>
      </c>
      <c r="AE57" s="245">
        <f t="shared" si="78"/>
        <v>0</v>
      </c>
      <c r="AF57" s="245">
        <f t="shared" si="78"/>
        <v>0</v>
      </c>
      <c r="AG57" s="245">
        <f t="shared" si="78"/>
        <v>0</v>
      </c>
      <c r="AH57" s="245">
        <f t="shared" si="78"/>
        <v>0</v>
      </c>
      <c r="AI57" s="245">
        <f t="shared" si="78"/>
        <v>0</v>
      </c>
      <c r="AJ57" s="245">
        <f t="shared" si="78"/>
        <v>0</v>
      </c>
      <c r="AK57" s="245">
        <f t="shared" si="78"/>
        <v>0</v>
      </c>
      <c r="AL57" s="245">
        <f t="shared" si="78"/>
        <v>0</v>
      </c>
      <c r="AM57" s="245">
        <f t="shared" si="78"/>
        <v>0</v>
      </c>
      <c r="AN57" s="245">
        <f t="shared" si="78"/>
        <v>0</v>
      </c>
      <c r="AO57" s="245">
        <f t="shared" si="78"/>
        <v>0</v>
      </c>
      <c r="AP57" s="245">
        <f t="shared" si="78"/>
        <v>0</v>
      </c>
      <c r="AQ57" s="245">
        <f t="shared" si="78"/>
        <v>0</v>
      </c>
      <c r="AR57" s="245">
        <f t="shared" si="78"/>
        <v>0</v>
      </c>
      <c r="AS57" s="245">
        <f t="shared" si="78"/>
        <v>0</v>
      </c>
      <c r="AT57" s="245">
        <f t="shared" si="78"/>
        <v>0</v>
      </c>
      <c r="AU57" s="245">
        <f t="shared" si="78"/>
        <v>0</v>
      </c>
      <c r="AV57" s="245">
        <f t="shared" si="78"/>
        <v>0</v>
      </c>
      <c r="AW57" s="245">
        <f t="shared" si="78"/>
        <v>0</v>
      </c>
      <c r="AX57" s="245">
        <f t="shared" si="78"/>
        <v>0</v>
      </c>
      <c r="AY57" s="245">
        <f t="shared" si="78"/>
        <v>0</v>
      </c>
      <c r="AZ57" s="245">
        <f t="shared" si="78"/>
        <v>0</v>
      </c>
      <c r="BA57" s="245">
        <f t="shared" si="78"/>
        <v>0</v>
      </c>
      <c r="BB57" s="245">
        <f t="shared" si="78"/>
        <v>0</v>
      </c>
      <c r="BC57" s="245">
        <f t="shared" si="78"/>
        <v>0</v>
      </c>
      <c r="BD57" s="245">
        <f t="shared" si="78"/>
        <v>0</v>
      </c>
      <c r="BE57" s="245">
        <f t="shared" si="78"/>
        <v>0</v>
      </c>
      <c r="BF57" s="245">
        <f t="shared" si="78"/>
        <v>0</v>
      </c>
      <c r="BG57" s="245">
        <f t="shared" si="78"/>
        <v>0</v>
      </c>
      <c r="BH57" s="245">
        <f t="shared" si="78"/>
        <v>0</v>
      </c>
      <c r="BI57" s="245">
        <f t="shared" si="78"/>
        <v>0</v>
      </c>
      <c r="BJ57" s="245">
        <f t="shared" si="78"/>
        <v>0</v>
      </c>
      <c r="BK57" s="245">
        <f t="shared" si="78"/>
        <v>0</v>
      </c>
      <c r="BL57" s="245">
        <f t="shared" si="78"/>
        <v>0</v>
      </c>
      <c r="BM57" s="245">
        <f t="shared" si="78"/>
        <v>0</v>
      </c>
      <c r="BN57" s="245">
        <f t="shared" si="78"/>
        <v>0</v>
      </c>
      <c r="BO57" s="245">
        <f t="shared" ref="BO57:BZ57" si="79">BO51</f>
        <v>0</v>
      </c>
      <c r="BP57" s="245">
        <f t="shared" si="79"/>
        <v>0</v>
      </c>
      <c r="BQ57" s="245">
        <f t="shared" si="79"/>
        <v>0</v>
      </c>
      <c r="BR57" s="245">
        <f t="shared" si="79"/>
        <v>0</v>
      </c>
      <c r="BS57" s="245">
        <f t="shared" si="79"/>
        <v>0</v>
      </c>
      <c r="BT57" s="245">
        <f t="shared" si="79"/>
        <v>0</v>
      </c>
      <c r="BU57" s="245">
        <f t="shared" si="79"/>
        <v>0</v>
      </c>
      <c r="BV57" s="245">
        <f t="shared" si="79"/>
        <v>0</v>
      </c>
      <c r="BW57" s="245">
        <f t="shared" si="79"/>
        <v>0</v>
      </c>
      <c r="BX57" s="245">
        <f t="shared" si="79"/>
        <v>0</v>
      </c>
      <c r="BY57" s="245">
        <f t="shared" si="79"/>
        <v>0</v>
      </c>
      <c r="BZ57" s="245">
        <f t="shared" si="79"/>
        <v>0</v>
      </c>
    </row>
    <row r="58" spans="3:78" ht="12.75" customHeight="1" x14ac:dyDescent="0.2">
      <c r="C58" s="243" t="s">
        <v>556</v>
      </c>
      <c r="D58" s="245"/>
      <c r="E58" s="245"/>
      <c r="F58" s="245">
        <f>SUM(D57:F57)</f>
        <v>0</v>
      </c>
      <c r="G58" s="245"/>
      <c r="H58" s="245"/>
      <c r="I58" s="245">
        <f>SUM(G57:I57)</f>
        <v>0</v>
      </c>
      <c r="J58" s="245"/>
      <c r="K58" s="245"/>
      <c r="L58" s="245">
        <f t="shared" ref="L58:BN58" si="80">SUM(J57:L57)</f>
        <v>0</v>
      </c>
      <c r="M58" s="245">
        <f t="shared" si="80"/>
        <v>0</v>
      </c>
      <c r="N58" s="245">
        <f t="shared" si="80"/>
        <v>0</v>
      </c>
      <c r="O58" s="245">
        <f t="shared" si="80"/>
        <v>0</v>
      </c>
      <c r="P58" s="245">
        <f t="shared" si="80"/>
        <v>0</v>
      </c>
      <c r="Q58" s="245">
        <f t="shared" si="80"/>
        <v>0</v>
      </c>
      <c r="R58" s="245">
        <f t="shared" si="80"/>
        <v>0</v>
      </c>
      <c r="S58" s="245">
        <f t="shared" si="80"/>
        <v>0</v>
      </c>
      <c r="T58" s="245">
        <f t="shared" si="80"/>
        <v>0</v>
      </c>
      <c r="U58" s="245">
        <f t="shared" si="80"/>
        <v>0</v>
      </c>
      <c r="V58" s="245">
        <f t="shared" si="80"/>
        <v>0</v>
      </c>
      <c r="W58" s="245">
        <f t="shared" si="80"/>
        <v>0</v>
      </c>
      <c r="X58" s="245">
        <f t="shared" si="80"/>
        <v>0</v>
      </c>
      <c r="Y58" s="245">
        <f t="shared" si="80"/>
        <v>0</v>
      </c>
      <c r="Z58" s="245">
        <f t="shared" si="80"/>
        <v>0</v>
      </c>
      <c r="AA58" s="245">
        <f t="shared" si="80"/>
        <v>0</v>
      </c>
      <c r="AB58" s="245">
        <f t="shared" si="80"/>
        <v>0</v>
      </c>
      <c r="AC58" s="245">
        <f t="shared" si="80"/>
        <v>0</v>
      </c>
      <c r="AD58" s="245">
        <f t="shared" si="80"/>
        <v>0</v>
      </c>
      <c r="AE58" s="245">
        <f t="shared" si="80"/>
        <v>0</v>
      </c>
      <c r="AF58" s="245">
        <f t="shared" si="80"/>
        <v>0</v>
      </c>
      <c r="AG58" s="245">
        <f t="shared" si="80"/>
        <v>0</v>
      </c>
      <c r="AH58" s="245">
        <f t="shared" si="80"/>
        <v>0</v>
      </c>
      <c r="AI58" s="245">
        <f t="shared" si="80"/>
        <v>0</v>
      </c>
      <c r="AJ58" s="245">
        <f t="shared" si="80"/>
        <v>0</v>
      </c>
      <c r="AK58" s="245">
        <f t="shared" si="80"/>
        <v>0</v>
      </c>
      <c r="AL58" s="245">
        <f t="shared" si="80"/>
        <v>0</v>
      </c>
      <c r="AM58" s="245">
        <f t="shared" si="80"/>
        <v>0</v>
      </c>
      <c r="AN58" s="245">
        <f t="shared" si="80"/>
        <v>0</v>
      </c>
      <c r="AO58" s="245">
        <f t="shared" si="80"/>
        <v>0</v>
      </c>
      <c r="AP58" s="245">
        <f t="shared" si="80"/>
        <v>0</v>
      </c>
      <c r="AQ58" s="245">
        <f t="shared" si="80"/>
        <v>0</v>
      </c>
      <c r="AR58" s="245">
        <f t="shared" si="80"/>
        <v>0</v>
      </c>
      <c r="AS58" s="245">
        <f t="shared" si="80"/>
        <v>0</v>
      </c>
      <c r="AT58" s="245">
        <f t="shared" si="80"/>
        <v>0</v>
      </c>
      <c r="AU58" s="245">
        <f t="shared" si="80"/>
        <v>0</v>
      </c>
      <c r="AV58" s="245">
        <f t="shared" si="80"/>
        <v>0</v>
      </c>
      <c r="AW58" s="245">
        <f t="shared" si="80"/>
        <v>0</v>
      </c>
      <c r="AX58" s="245">
        <f t="shared" si="80"/>
        <v>0</v>
      </c>
      <c r="AY58" s="245">
        <f t="shared" si="80"/>
        <v>0</v>
      </c>
      <c r="AZ58" s="245">
        <f t="shared" si="80"/>
        <v>0</v>
      </c>
      <c r="BA58" s="245">
        <f t="shared" si="80"/>
        <v>0</v>
      </c>
      <c r="BB58" s="245">
        <f t="shared" si="80"/>
        <v>0</v>
      </c>
      <c r="BC58" s="245">
        <f t="shared" si="80"/>
        <v>0</v>
      </c>
      <c r="BD58" s="245">
        <f t="shared" si="80"/>
        <v>0</v>
      </c>
      <c r="BE58" s="245">
        <f t="shared" si="80"/>
        <v>0</v>
      </c>
      <c r="BF58" s="245">
        <f t="shared" si="80"/>
        <v>0</v>
      </c>
      <c r="BG58" s="245">
        <f t="shared" si="80"/>
        <v>0</v>
      </c>
      <c r="BH58" s="245">
        <f t="shared" si="80"/>
        <v>0</v>
      </c>
      <c r="BI58" s="245">
        <f t="shared" si="80"/>
        <v>0</v>
      </c>
      <c r="BJ58" s="245">
        <f t="shared" si="80"/>
        <v>0</v>
      </c>
      <c r="BK58" s="245">
        <f t="shared" si="80"/>
        <v>0</v>
      </c>
      <c r="BL58" s="245">
        <f t="shared" si="80"/>
        <v>0</v>
      </c>
      <c r="BM58" s="245">
        <f t="shared" si="80"/>
        <v>0</v>
      </c>
      <c r="BN58" s="245">
        <f t="shared" si="80"/>
        <v>0</v>
      </c>
      <c r="BO58" s="245">
        <f t="shared" ref="BO58" si="81">SUM(BM57:BO57)</f>
        <v>0</v>
      </c>
      <c r="BP58" s="245">
        <f t="shared" ref="BP58" si="82">SUM(BN57:BP57)</f>
        <v>0</v>
      </c>
      <c r="BQ58" s="245">
        <f t="shared" ref="BQ58" si="83">SUM(BO57:BQ57)</f>
        <v>0</v>
      </c>
      <c r="BR58" s="245">
        <f t="shared" ref="BR58" si="84">SUM(BP57:BR57)</f>
        <v>0</v>
      </c>
      <c r="BS58" s="245">
        <f t="shared" ref="BS58" si="85">SUM(BQ57:BS57)</f>
        <v>0</v>
      </c>
      <c r="BT58" s="245">
        <f t="shared" ref="BT58" si="86">SUM(BR57:BT57)</f>
        <v>0</v>
      </c>
      <c r="BU58" s="245">
        <f t="shared" ref="BU58" si="87">SUM(BS57:BU57)</f>
        <v>0</v>
      </c>
      <c r="BV58" s="245">
        <f t="shared" ref="BV58" si="88">SUM(BT57:BV57)</f>
        <v>0</v>
      </c>
      <c r="BW58" s="245">
        <f t="shared" ref="BW58" si="89">SUM(BU57:BW57)</f>
        <v>0</v>
      </c>
      <c r="BX58" s="245">
        <f t="shared" ref="BX58" si="90">SUM(BV57:BX57)</f>
        <v>0</v>
      </c>
      <c r="BY58" s="245">
        <f t="shared" ref="BY58" si="91">SUM(BW57:BY57)</f>
        <v>0</v>
      </c>
      <c r="BZ58" s="245">
        <f t="shared" ref="BZ58" si="92">SUM(BX57:BZ57)</f>
        <v>0</v>
      </c>
    </row>
    <row r="59" spans="3:78" ht="12.75" customHeight="1" x14ac:dyDescent="0.15"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</row>
    <row r="60" spans="3:78" ht="12.75" customHeight="1" x14ac:dyDescent="0.15"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</row>
    <row r="61" spans="3:78" ht="12.75" customHeight="1" x14ac:dyDescent="0.15"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</row>
    <row r="62" spans="3:78" ht="12.75" customHeight="1" x14ac:dyDescent="0.15"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</row>
    <row r="63" spans="3:78" ht="12.75" customHeight="1" x14ac:dyDescent="0.15"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</row>
    <row r="64" spans="3:78" ht="12.75" customHeight="1" x14ac:dyDescent="0.15"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</row>
    <row r="65" spans="3:15" ht="12.75" customHeight="1" x14ac:dyDescent="0.15">
      <c r="C65" s="42" t="s">
        <v>546</v>
      </c>
      <c r="D65" s="365" t="s">
        <v>514</v>
      </c>
      <c r="E65" s="355"/>
      <c r="F65" s="355"/>
      <c r="G65" s="41"/>
      <c r="H65" s="365" t="s">
        <v>102</v>
      </c>
      <c r="I65" s="355"/>
      <c r="J65" s="355"/>
      <c r="K65" s="41"/>
      <c r="L65" s="41"/>
      <c r="M65" s="41"/>
      <c r="N65" s="41"/>
      <c r="O65" s="41"/>
    </row>
    <row r="66" spans="3:15" ht="12.75" customHeight="1" x14ac:dyDescent="0.2">
      <c r="D66" s="91">
        <v>45931</v>
      </c>
      <c r="E66" s="91">
        <v>45931</v>
      </c>
      <c r="F66" s="91">
        <v>45931</v>
      </c>
      <c r="G66" s="41"/>
      <c r="H66" s="91">
        <v>45931</v>
      </c>
      <c r="I66" s="91">
        <v>45931</v>
      </c>
      <c r="J66" s="91">
        <v>45931</v>
      </c>
      <c r="K66" s="41"/>
      <c r="L66" s="45" t="s">
        <v>491</v>
      </c>
      <c r="M66" s="45" t="s">
        <v>492</v>
      </c>
      <c r="N66" s="45" t="s">
        <v>103</v>
      </c>
      <c r="O66" s="45" t="s">
        <v>515</v>
      </c>
    </row>
    <row r="67" spans="3:15" ht="12.75" customHeight="1" x14ac:dyDescent="0.2">
      <c r="C67" s="239" t="s">
        <v>486</v>
      </c>
      <c r="D67" s="81" t="s">
        <v>44</v>
      </c>
      <c r="E67" s="81" t="s">
        <v>45</v>
      </c>
      <c r="F67" s="81" t="s">
        <v>46</v>
      </c>
      <c r="G67" s="41"/>
      <c r="H67" s="81" t="s">
        <v>44</v>
      </c>
      <c r="I67" s="81" t="s">
        <v>45</v>
      </c>
      <c r="J67" s="81" t="s">
        <v>46</v>
      </c>
      <c r="K67" s="41"/>
      <c r="L67" s="81" t="s">
        <v>495</v>
      </c>
      <c r="M67" s="81" t="s">
        <v>496</v>
      </c>
      <c r="N67" s="81" t="s">
        <v>516</v>
      </c>
      <c r="O67" s="81" t="s">
        <v>45</v>
      </c>
    </row>
    <row r="68" spans="3:15" ht="12.75" customHeight="1" x14ac:dyDescent="0.15">
      <c r="C68" s="64" t="s">
        <v>487</v>
      </c>
      <c r="D68" s="41">
        <f t="shared" ref="D68:D82" si="93">D36</f>
        <v>0</v>
      </c>
      <c r="E68" s="41">
        <f t="shared" ref="E68:E82" si="94">D5</f>
        <v>1530642.7500000002</v>
      </c>
      <c r="F68" s="41">
        <f t="shared" ref="F68:F82" si="95">E68-D68</f>
        <v>1530642.7500000002</v>
      </c>
      <c r="G68" s="41"/>
      <c r="H68" s="41">
        <f t="shared" ref="H68:H82" si="96">D36</f>
        <v>0</v>
      </c>
      <c r="I68" s="41">
        <f t="shared" ref="I68:I82" si="97">D5</f>
        <v>1530642.7500000002</v>
      </c>
      <c r="J68" s="41">
        <f t="shared" ref="J68:J82" si="98">I68-H68</f>
        <v>1530642.7500000002</v>
      </c>
      <c r="K68" s="41"/>
      <c r="L68" s="41">
        <f t="shared" ref="L68:L82" si="99">H68</f>
        <v>0</v>
      </c>
      <c r="M68" s="41"/>
      <c r="N68" s="41">
        <f t="shared" ref="N68:N82" si="100">SUM(L68:M68)</f>
        <v>0</v>
      </c>
      <c r="O68" s="41">
        <f t="shared" ref="O68:O82" si="101">N5</f>
        <v>94009.987500000003</v>
      </c>
    </row>
    <row r="69" spans="3:15" ht="12.75" customHeight="1" x14ac:dyDescent="0.15">
      <c r="C69" s="64" t="s">
        <v>522</v>
      </c>
      <c r="D69" s="41">
        <f t="shared" si="93"/>
        <v>0</v>
      </c>
      <c r="E69" s="41">
        <f t="shared" si="94"/>
        <v>0</v>
      </c>
      <c r="F69" s="41">
        <f t="shared" si="95"/>
        <v>0</v>
      </c>
      <c r="G69" s="41"/>
      <c r="H69" s="41">
        <f t="shared" si="96"/>
        <v>0</v>
      </c>
      <c r="I69" s="41">
        <f t="shared" si="97"/>
        <v>0</v>
      </c>
      <c r="J69" s="41">
        <f t="shared" si="98"/>
        <v>0</v>
      </c>
      <c r="K69" s="41"/>
      <c r="L69" s="41">
        <f t="shared" si="99"/>
        <v>0</v>
      </c>
      <c r="M69" s="41"/>
      <c r="N69" s="41">
        <f t="shared" si="100"/>
        <v>0</v>
      </c>
      <c r="O69" s="41">
        <f t="shared" si="101"/>
        <v>0</v>
      </c>
    </row>
    <row r="70" spans="3:15" ht="12.75" customHeight="1" x14ac:dyDescent="0.15">
      <c r="C70" s="64" t="s">
        <v>549</v>
      </c>
      <c r="D70" s="41">
        <f t="shared" si="93"/>
        <v>0</v>
      </c>
      <c r="E70" s="41">
        <f t="shared" si="94"/>
        <v>0</v>
      </c>
      <c r="F70" s="41">
        <f t="shared" si="95"/>
        <v>0</v>
      </c>
      <c r="G70" s="41"/>
      <c r="H70" s="41">
        <f t="shared" si="96"/>
        <v>0</v>
      </c>
      <c r="I70" s="41">
        <f t="shared" si="97"/>
        <v>0</v>
      </c>
      <c r="J70" s="41">
        <f t="shared" si="98"/>
        <v>0</v>
      </c>
      <c r="K70" s="41"/>
      <c r="L70" s="41">
        <f t="shared" si="99"/>
        <v>0</v>
      </c>
      <c r="M70" s="41"/>
      <c r="N70" s="41">
        <f t="shared" si="100"/>
        <v>0</v>
      </c>
      <c r="O70" s="41">
        <f t="shared" si="101"/>
        <v>0</v>
      </c>
    </row>
    <row r="71" spans="3:15" ht="12.75" customHeight="1" x14ac:dyDescent="0.15">
      <c r="C71" s="64" t="s">
        <v>550</v>
      </c>
      <c r="D71" s="41">
        <f t="shared" si="93"/>
        <v>0</v>
      </c>
      <c r="E71" s="41">
        <f t="shared" si="94"/>
        <v>0</v>
      </c>
      <c r="F71" s="41">
        <f t="shared" si="95"/>
        <v>0</v>
      </c>
      <c r="G71" s="41"/>
      <c r="H71" s="41">
        <f t="shared" si="96"/>
        <v>0</v>
      </c>
      <c r="I71" s="41">
        <f t="shared" si="97"/>
        <v>0</v>
      </c>
      <c r="J71" s="41">
        <f t="shared" si="98"/>
        <v>0</v>
      </c>
      <c r="K71" s="41"/>
      <c r="L71" s="41">
        <f t="shared" si="99"/>
        <v>0</v>
      </c>
      <c r="M71" s="41"/>
      <c r="N71" s="41">
        <f t="shared" si="100"/>
        <v>0</v>
      </c>
      <c r="O71" s="41">
        <f t="shared" si="101"/>
        <v>0</v>
      </c>
    </row>
    <row r="72" spans="3:15" ht="12.75" customHeight="1" x14ac:dyDescent="0.15">
      <c r="C72" s="64" t="s">
        <v>539</v>
      </c>
      <c r="D72" s="41">
        <f t="shared" si="93"/>
        <v>0</v>
      </c>
      <c r="E72" s="41">
        <f t="shared" si="94"/>
        <v>0</v>
      </c>
      <c r="F72" s="41">
        <f t="shared" si="95"/>
        <v>0</v>
      </c>
      <c r="G72" s="41"/>
      <c r="H72" s="41">
        <f t="shared" si="96"/>
        <v>0</v>
      </c>
      <c r="I72" s="41">
        <f t="shared" si="97"/>
        <v>0</v>
      </c>
      <c r="J72" s="41">
        <f t="shared" si="98"/>
        <v>0</v>
      </c>
      <c r="K72" s="41"/>
      <c r="L72" s="41">
        <f t="shared" si="99"/>
        <v>0</v>
      </c>
      <c r="M72" s="41"/>
      <c r="N72" s="41">
        <f t="shared" si="100"/>
        <v>0</v>
      </c>
      <c r="O72" s="41">
        <f t="shared" si="101"/>
        <v>0</v>
      </c>
    </row>
    <row r="73" spans="3:15" ht="12.75" customHeight="1" x14ac:dyDescent="0.15">
      <c r="C73" s="64" t="s">
        <v>551</v>
      </c>
      <c r="D73" s="41">
        <f t="shared" si="93"/>
        <v>0</v>
      </c>
      <c r="E73" s="41">
        <f t="shared" si="94"/>
        <v>0</v>
      </c>
      <c r="F73" s="41">
        <f t="shared" si="95"/>
        <v>0</v>
      </c>
      <c r="G73" s="41"/>
      <c r="H73" s="41">
        <f t="shared" si="96"/>
        <v>0</v>
      </c>
      <c r="I73" s="41">
        <f t="shared" si="97"/>
        <v>0</v>
      </c>
      <c r="J73" s="41">
        <f t="shared" si="98"/>
        <v>0</v>
      </c>
      <c r="K73" s="41"/>
      <c r="L73" s="41">
        <f t="shared" si="99"/>
        <v>0</v>
      </c>
      <c r="M73" s="41"/>
      <c r="N73" s="41">
        <f t="shared" si="100"/>
        <v>0</v>
      </c>
      <c r="O73" s="41">
        <f t="shared" si="101"/>
        <v>0</v>
      </c>
    </row>
    <row r="74" spans="3:15" ht="12.75" customHeight="1" x14ac:dyDescent="0.15">
      <c r="C74" s="64" t="s">
        <v>557</v>
      </c>
      <c r="D74" s="41">
        <f t="shared" si="93"/>
        <v>0</v>
      </c>
      <c r="E74" s="41">
        <f t="shared" si="94"/>
        <v>0</v>
      </c>
      <c r="F74" s="41">
        <f t="shared" si="95"/>
        <v>0</v>
      </c>
      <c r="G74" s="41"/>
      <c r="H74" s="41">
        <f t="shared" si="96"/>
        <v>0</v>
      </c>
      <c r="I74" s="41">
        <f t="shared" si="97"/>
        <v>0</v>
      </c>
      <c r="J74" s="41">
        <f t="shared" si="98"/>
        <v>0</v>
      </c>
      <c r="K74" s="41"/>
      <c r="L74" s="41">
        <f t="shared" si="99"/>
        <v>0</v>
      </c>
      <c r="M74" s="41"/>
      <c r="N74" s="41">
        <f t="shared" si="100"/>
        <v>0</v>
      </c>
      <c r="O74" s="41">
        <f t="shared" si="101"/>
        <v>0</v>
      </c>
    </row>
    <row r="75" spans="3:15" ht="12.75" customHeight="1" x14ac:dyDescent="0.15">
      <c r="C75" s="64" t="s">
        <v>553</v>
      </c>
      <c r="D75" s="41">
        <f t="shared" si="93"/>
        <v>0</v>
      </c>
      <c r="E75" s="41">
        <f t="shared" si="94"/>
        <v>0</v>
      </c>
      <c r="F75" s="41">
        <f t="shared" si="95"/>
        <v>0</v>
      </c>
      <c r="G75" s="41"/>
      <c r="H75" s="41">
        <f t="shared" si="96"/>
        <v>0</v>
      </c>
      <c r="I75" s="41">
        <f t="shared" si="97"/>
        <v>0</v>
      </c>
      <c r="J75" s="41">
        <f t="shared" si="98"/>
        <v>0</v>
      </c>
      <c r="K75" s="41"/>
      <c r="L75" s="41">
        <f t="shared" si="99"/>
        <v>0</v>
      </c>
      <c r="M75" s="41"/>
      <c r="N75" s="41">
        <f t="shared" si="100"/>
        <v>0</v>
      </c>
      <c r="O75" s="41">
        <f t="shared" si="101"/>
        <v>0</v>
      </c>
    </row>
    <row r="76" spans="3:15" ht="12.75" customHeight="1" x14ac:dyDescent="0.2">
      <c r="C76" s="107" t="s">
        <v>554</v>
      </c>
      <c r="D76" s="41">
        <f t="shared" si="93"/>
        <v>0</v>
      </c>
      <c r="E76" s="41">
        <f t="shared" si="94"/>
        <v>0</v>
      </c>
      <c r="F76" s="41">
        <f t="shared" si="95"/>
        <v>0</v>
      </c>
      <c r="G76" s="41"/>
      <c r="H76" s="41">
        <f t="shared" si="96"/>
        <v>0</v>
      </c>
      <c r="I76" s="41">
        <f t="shared" si="97"/>
        <v>0</v>
      </c>
      <c r="J76" s="41">
        <f t="shared" si="98"/>
        <v>0</v>
      </c>
      <c r="K76" s="41"/>
      <c r="L76" s="41">
        <f t="shared" si="99"/>
        <v>0</v>
      </c>
      <c r="M76" s="41"/>
      <c r="N76" s="41">
        <f t="shared" si="100"/>
        <v>0</v>
      </c>
      <c r="O76" s="41">
        <f t="shared" si="101"/>
        <v>0</v>
      </c>
    </row>
    <row r="77" spans="3:15" ht="12.75" customHeight="1" x14ac:dyDescent="0.15">
      <c r="C77" s="64"/>
      <c r="D77" s="41">
        <f t="shared" si="93"/>
        <v>0</v>
      </c>
      <c r="E77" s="41">
        <f t="shared" si="94"/>
        <v>0</v>
      </c>
      <c r="F77" s="41">
        <f t="shared" si="95"/>
        <v>0</v>
      </c>
      <c r="G77" s="41"/>
      <c r="H77" s="41">
        <f t="shared" si="96"/>
        <v>0</v>
      </c>
      <c r="I77" s="41">
        <f t="shared" si="97"/>
        <v>0</v>
      </c>
      <c r="J77" s="41">
        <f t="shared" si="98"/>
        <v>0</v>
      </c>
      <c r="K77" s="41"/>
      <c r="L77" s="41">
        <f t="shared" si="99"/>
        <v>0</v>
      </c>
      <c r="M77" s="41"/>
      <c r="N77" s="41">
        <f t="shared" si="100"/>
        <v>0</v>
      </c>
      <c r="O77" s="41">
        <f t="shared" si="101"/>
        <v>0</v>
      </c>
    </row>
    <row r="78" spans="3:15" ht="12.75" customHeight="1" x14ac:dyDescent="0.2">
      <c r="C78" s="107"/>
      <c r="D78" s="41">
        <f t="shared" si="93"/>
        <v>0</v>
      </c>
      <c r="E78" s="41">
        <f t="shared" si="94"/>
        <v>0</v>
      </c>
      <c r="F78" s="41">
        <f t="shared" si="95"/>
        <v>0</v>
      </c>
      <c r="G78" s="41"/>
      <c r="H78" s="41">
        <f t="shared" si="96"/>
        <v>0</v>
      </c>
      <c r="I78" s="41">
        <f t="shared" si="97"/>
        <v>0</v>
      </c>
      <c r="J78" s="41">
        <f t="shared" si="98"/>
        <v>0</v>
      </c>
      <c r="K78" s="41"/>
      <c r="L78" s="41">
        <f t="shared" si="99"/>
        <v>0</v>
      </c>
      <c r="M78" s="41"/>
      <c r="N78" s="41">
        <f t="shared" si="100"/>
        <v>0</v>
      </c>
      <c r="O78" s="41">
        <f t="shared" si="101"/>
        <v>0</v>
      </c>
    </row>
    <row r="79" spans="3:15" ht="12.75" customHeight="1" x14ac:dyDescent="0.15">
      <c r="C79" s="241"/>
      <c r="D79" s="41">
        <f t="shared" si="93"/>
        <v>0</v>
      </c>
      <c r="E79" s="41">
        <f t="shared" si="94"/>
        <v>0</v>
      </c>
      <c r="F79" s="41">
        <f t="shared" si="95"/>
        <v>0</v>
      </c>
      <c r="G79" s="41"/>
      <c r="H79" s="41">
        <f t="shared" si="96"/>
        <v>0</v>
      </c>
      <c r="I79" s="41">
        <f t="shared" si="97"/>
        <v>0</v>
      </c>
      <c r="J79" s="41">
        <f t="shared" si="98"/>
        <v>0</v>
      </c>
      <c r="K79" s="41"/>
      <c r="L79" s="41">
        <f t="shared" si="99"/>
        <v>0</v>
      </c>
      <c r="M79" s="41"/>
      <c r="N79" s="41">
        <f t="shared" si="100"/>
        <v>0</v>
      </c>
      <c r="O79" s="41">
        <f t="shared" si="101"/>
        <v>0</v>
      </c>
    </row>
    <row r="80" spans="3:15" ht="12.75" customHeight="1" x14ac:dyDescent="0.15">
      <c r="C80" s="241"/>
      <c r="D80" s="41">
        <f t="shared" si="93"/>
        <v>0</v>
      </c>
      <c r="E80" s="41">
        <f t="shared" si="94"/>
        <v>0</v>
      </c>
      <c r="F80" s="41">
        <f t="shared" si="95"/>
        <v>0</v>
      </c>
      <c r="G80" s="41"/>
      <c r="H80" s="41">
        <f t="shared" si="96"/>
        <v>0</v>
      </c>
      <c r="I80" s="41">
        <f t="shared" si="97"/>
        <v>0</v>
      </c>
      <c r="J80" s="41">
        <f t="shared" si="98"/>
        <v>0</v>
      </c>
      <c r="K80" s="41"/>
      <c r="L80" s="41">
        <f t="shared" si="99"/>
        <v>0</v>
      </c>
      <c r="M80" s="41"/>
      <c r="N80" s="41">
        <f t="shared" si="100"/>
        <v>0</v>
      </c>
      <c r="O80" s="41">
        <f t="shared" si="101"/>
        <v>0</v>
      </c>
    </row>
    <row r="81" spans="3:15" ht="12.75" customHeight="1" x14ac:dyDescent="0.15">
      <c r="C81" s="241"/>
      <c r="D81" s="41">
        <f t="shared" si="93"/>
        <v>0</v>
      </c>
      <c r="E81" s="41">
        <f t="shared" si="94"/>
        <v>0</v>
      </c>
      <c r="F81" s="41">
        <f t="shared" si="95"/>
        <v>0</v>
      </c>
      <c r="G81" s="41"/>
      <c r="H81" s="41">
        <f t="shared" si="96"/>
        <v>0</v>
      </c>
      <c r="I81" s="41">
        <f t="shared" si="97"/>
        <v>0</v>
      </c>
      <c r="J81" s="41">
        <f t="shared" si="98"/>
        <v>0</v>
      </c>
      <c r="K81" s="41"/>
      <c r="L81" s="41">
        <f t="shared" si="99"/>
        <v>0</v>
      </c>
      <c r="M81" s="41"/>
      <c r="N81" s="41">
        <f t="shared" si="100"/>
        <v>0</v>
      </c>
      <c r="O81" s="41">
        <f t="shared" si="101"/>
        <v>0</v>
      </c>
    </row>
    <row r="82" spans="3:15" ht="12.75" customHeight="1" x14ac:dyDescent="0.15">
      <c r="C82" s="241"/>
      <c r="D82" s="41">
        <f t="shared" si="93"/>
        <v>0</v>
      </c>
      <c r="E82" s="41">
        <f t="shared" si="94"/>
        <v>0</v>
      </c>
      <c r="F82" s="41">
        <f t="shared" si="95"/>
        <v>0</v>
      </c>
      <c r="G82" s="41"/>
      <c r="H82" s="41">
        <f t="shared" si="96"/>
        <v>0</v>
      </c>
      <c r="I82" s="41">
        <f t="shared" si="97"/>
        <v>0</v>
      </c>
      <c r="J82" s="41">
        <f t="shared" si="98"/>
        <v>0</v>
      </c>
      <c r="K82" s="41"/>
      <c r="L82" s="41">
        <f t="shared" si="99"/>
        <v>0</v>
      </c>
      <c r="M82" s="41"/>
      <c r="N82" s="41">
        <f t="shared" si="100"/>
        <v>0</v>
      </c>
      <c r="O82" s="41">
        <f t="shared" si="101"/>
        <v>0</v>
      </c>
    </row>
    <row r="83" spans="3:15" ht="12.75" customHeight="1" x14ac:dyDescent="0.2">
      <c r="C83" s="107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</row>
    <row r="84" spans="3:15" ht="12.75" customHeight="1" x14ac:dyDescent="0.15">
      <c r="D84" s="82">
        <f t="shared" ref="D84:F84" si="102">SUM(D68:D82)</f>
        <v>0</v>
      </c>
      <c r="E84" s="82">
        <f t="shared" si="102"/>
        <v>1530642.7500000002</v>
      </c>
      <c r="F84" s="82">
        <f t="shared" si="102"/>
        <v>1530642.7500000002</v>
      </c>
      <c r="G84" s="41"/>
      <c r="H84" s="82">
        <f t="shared" ref="H84:J84" si="103">SUM(H68:H82)</f>
        <v>0</v>
      </c>
      <c r="I84" s="82">
        <f t="shared" si="103"/>
        <v>1530642.7500000002</v>
      </c>
      <c r="J84" s="82">
        <f t="shared" si="103"/>
        <v>1530642.7500000002</v>
      </c>
      <c r="K84" s="41"/>
      <c r="L84" s="82">
        <f t="shared" ref="L84:O84" si="104">SUM(L68:L82)</f>
        <v>0</v>
      </c>
      <c r="M84" s="82">
        <f t="shared" si="104"/>
        <v>0</v>
      </c>
      <c r="N84" s="82">
        <f t="shared" si="104"/>
        <v>0</v>
      </c>
      <c r="O84" s="82">
        <f t="shared" si="104"/>
        <v>94009.987500000003</v>
      </c>
    </row>
    <row r="85" spans="3:15" ht="12.75" customHeight="1" x14ac:dyDescent="0.15"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</row>
    <row r="86" spans="3:15" ht="12.75" customHeight="1" x14ac:dyDescent="0.15"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</row>
    <row r="87" spans="3:15" ht="12.75" customHeight="1" x14ac:dyDescent="0.15"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</row>
    <row r="88" spans="3:15" ht="12.75" customHeight="1" x14ac:dyDescent="0.15"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</row>
    <row r="89" spans="3:15" ht="12.75" customHeight="1" x14ac:dyDescent="0.15"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</row>
    <row r="90" spans="3:15" ht="12.75" customHeight="1" x14ac:dyDescent="0.15"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</row>
    <row r="91" spans="3:15" ht="12.75" customHeight="1" x14ac:dyDescent="0.15"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</row>
    <row r="92" spans="3:15" ht="12.75" customHeight="1" x14ac:dyDescent="0.15"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</row>
    <row r="93" spans="3:15" ht="12.75" customHeight="1" x14ac:dyDescent="0.15"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</row>
    <row r="94" spans="3:15" ht="12.75" customHeight="1" x14ac:dyDescent="0.15"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</row>
    <row r="95" spans="3:15" ht="12.75" customHeight="1" x14ac:dyDescent="0.15"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</row>
    <row r="96" spans="3:15" ht="12.75" customHeight="1" x14ac:dyDescent="0.15"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</row>
    <row r="97" spans="4:14" ht="12.75" customHeight="1" x14ac:dyDescent="0.15"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</row>
    <row r="98" spans="4:14" ht="12.75" customHeight="1" x14ac:dyDescent="0.15"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</row>
    <row r="99" spans="4:14" ht="12.75" customHeight="1" x14ac:dyDescent="0.15"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</row>
    <row r="100" spans="4:14" ht="12.75" customHeight="1" x14ac:dyDescent="0.15"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</row>
    <row r="101" spans="4:14" ht="12.75" customHeight="1" x14ac:dyDescent="0.15"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</row>
    <row r="102" spans="4:14" ht="12.75" customHeight="1" x14ac:dyDescent="0.15"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</row>
    <row r="103" spans="4:14" ht="12.75" customHeight="1" x14ac:dyDescent="0.15"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</row>
    <row r="104" spans="4:14" ht="12.75" customHeight="1" x14ac:dyDescent="0.15"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</row>
    <row r="105" spans="4:14" ht="12.75" customHeight="1" x14ac:dyDescent="0.15"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</row>
    <row r="106" spans="4:14" ht="12.75" customHeight="1" x14ac:dyDescent="0.15"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</row>
    <row r="107" spans="4:14" ht="12.75" customHeight="1" x14ac:dyDescent="0.15"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</row>
    <row r="108" spans="4:14" ht="12.75" customHeight="1" x14ac:dyDescent="0.15"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</row>
    <row r="109" spans="4:14" ht="12.75" customHeight="1" x14ac:dyDescent="0.15"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</row>
    <row r="110" spans="4:14" ht="12.75" customHeight="1" x14ac:dyDescent="0.15"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</row>
    <row r="111" spans="4:14" ht="12.75" customHeight="1" x14ac:dyDescent="0.15"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</row>
    <row r="112" spans="4:14" ht="12.75" customHeight="1" x14ac:dyDescent="0.15"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</row>
    <row r="113" spans="4:14" ht="12.75" customHeight="1" x14ac:dyDescent="0.15"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</row>
    <row r="114" spans="4:14" ht="12.75" customHeight="1" x14ac:dyDescent="0.15"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</row>
    <row r="115" spans="4:14" ht="12.75" customHeight="1" x14ac:dyDescent="0.15"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</row>
    <row r="116" spans="4:14" ht="12.75" customHeight="1" x14ac:dyDescent="0.15"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</row>
    <row r="117" spans="4:14" ht="12.75" customHeight="1" x14ac:dyDescent="0.15"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</row>
    <row r="118" spans="4:14" ht="12.75" customHeight="1" x14ac:dyDescent="0.15"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</row>
    <row r="119" spans="4:14" ht="12.75" customHeight="1" x14ac:dyDescent="0.15"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</row>
    <row r="120" spans="4:14" ht="12.75" customHeight="1" x14ac:dyDescent="0.15"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</row>
    <row r="121" spans="4:14" ht="12.75" customHeight="1" x14ac:dyDescent="0.15"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</row>
    <row r="122" spans="4:14" ht="12.75" customHeight="1" x14ac:dyDescent="0.15"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</row>
    <row r="123" spans="4:14" ht="12.75" customHeight="1" x14ac:dyDescent="0.15"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</row>
    <row r="124" spans="4:14" ht="12.75" customHeight="1" x14ac:dyDescent="0.15"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</row>
    <row r="125" spans="4:14" ht="12.75" customHeight="1" x14ac:dyDescent="0.15"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</row>
    <row r="126" spans="4:14" ht="12.75" customHeight="1" x14ac:dyDescent="0.15"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</row>
    <row r="127" spans="4:14" ht="12.75" customHeight="1" x14ac:dyDescent="0.15"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</row>
    <row r="128" spans="4:14" ht="12.75" customHeight="1" x14ac:dyDescent="0.15"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</row>
    <row r="129" spans="4:14" ht="12.75" customHeight="1" x14ac:dyDescent="0.15"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</row>
    <row r="130" spans="4:14" ht="12.75" customHeight="1" x14ac:dyDescent="0.15"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</row>
    <row r="131" spans="4:14" ht="12.75" customHeight="1" x14ac:dyDescent="0.15"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</row>
    <row r="132" spans="4:14" ht="12.75" customHeight="1" x14ac:dyDescent="0.15"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</row>
    <row r="133" spans="4:14" ht="12.75" customHeight="1" x14ac:dyDescent="0.15"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</row>
    <row r="134" spans="4:14" ht="12.75" customHeight="1" x14ac:dyDescent="0.15"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</row>
    <row r="135" spans="4:14" ht="12.75" customHeight="1" x14ac:dyDescent="0.15"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</row>
    <row r="136" spans="4:14" ht="12.75" customHeight="1" x14ac:dyDescent="0.15"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</row>
    <row r="137" spans="4:14" ht="12.75" customHeight="1" x14ac:dyDescent="0.15"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</row>
    <row r="138" spans="4:14" ht="12.75" customHeight="1" x14ac:dyDescent="0.15"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</row>
    <row r="139" spans="4:14" ht="12.75" customHeight="1" x14ac:dyDescent="0.15"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</row>
    <row r="140" spans="4:14" ht="12.75" customHeight="1" x14ac:dyDescent="0.15"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</row>
    <row r="141" spans="4:14" ht="12.75" customHeight="1" x14ac:dyDescent="0.15"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</row>
    <row r="142" spans="4:14" ht="12.75" customHeight="1" x14ac:dyDescent="0.15"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</row>
    <row r="143" spans="4:14" ht="12.75" customHeight="1" x14ac:dyDescent="0.15"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</row>
    <row r="144" spans="4:14" ht="12.75" customHeight="1" x14ac:dyDescent="0.15"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</row>
    <row r="145" spans="4:14" ht="12.75" customHeight="1" x14ac:dyDescent="0.15"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</row>
    <row r="146" spans="4:14" ht="12.75" customHeight="1" x14ac:dyDescent="0.15"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</row>
    <row r="147" spans="4:14" ht="12.75" customHeight="1" x14ac:dyDescent="0.15"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</row>
    <row r="148" spans="4:14" ht="12.75" customHeight="1" x14ac:dyDescent="0.15"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</row>
    <row r="149" spans="4:14" ht="12.75" customHeight="1" x14ac:dyDescent="0.15"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</row>
    <row r="150" spans="4:14" ht="12.75" customHeight="1" x14ac:dyDescent="0.15"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</row>
    <row r="151" spans="4:14" ht="12.75" customHeight="1" x14ac:dyDescent="0.15"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</row>
    <row r="152" spans="4:14" ht="12.75" customHeight="1" x14ac:dyDescent="0.15"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</row>
    <row r="153" spans="4:14" ht="12.75" customHeight="1" x14ac:dyDescent="0.15"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</row>
    <row r="154" spans="4:14" ht="12.75" customHeight="1" x14ac:dyDescent="0.15"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</row>
    <row r="155" spans="4:14" ht="12.75" customHeight="1" x14ac:dyDescent="0.15"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</row>
    <row r="156" spans="4:14" ht="12.75" customHeight="1" x14ac:dyDescent="0.15"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</row>
    <row r="157" spans="4:14" ht="12.75" customHeight="1" x14ac:dyDescent="0.15"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</row>
    <row r="158" spans="4:14" ht="12.75" customHeight="1" x14ac:dyDescent="0.15"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</row>
    <row r="159" spans="4:14" ht="12.75" customHeight="1" x14ac:dyDescent="0.15"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</row>
    <row r="160" spans="4:14" ht="12.75" customHeight="1" x14ac:dyDescent="0.15"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</row>
    <row r="161" spans="4:14" ht="12.75" customHeight="1" x14ac:dyDescent="0.15"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</row>
    <row r="162" spans="4:14" ht="12.75" customHeight="1" x14ac:dyDescent="0.15"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</row>
    <row r="163" spans="4:14" ht="12.75" customHeight="1" x14ac:dyDescent="0.15"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</row>
    <row r="164" spans="4:14" ht="12.75" customHeight="1" x14ac:dyDescent="0.15"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</row>
    <row r="165" spans="4:14" ht="12.75" customHeight="1" x14ac:dyDescent="0.15"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</row>
    <row r="166" spans="4:14" ht="12.75" customHeight="1" x14ac:dyDescent="0.15"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</row>
    <row r="167" spans="4:14" ht="12.75" customHeight="1" x14ac:dyDescent="0.15"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</row>
    <row r="168" spans="4:14" ht="12.75" customHeight="1" x14ac:dyDescent="0.15"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</row>
    <row r="169" spans="4:14" ht="12.75" customHeight="1" x14ac:dyDescent="0.15"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</row>
    <row r="170" spans="4:14" ht="12.75" customHeight="1" x14ac:dyDescent="0.15"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</row>
    <row r="171" spans="4:14" ht="12.75" customHeight="1" x14ac:dyDescent="0.15"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</row>
    <row r="172" spans="4:14" ht="12.75" customHeight="1" x14ac:dyDescent="0.15"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</row>
    <row r="173" spans="4:14" ht="12.75" customHeight="1" x14ac:dyDescent="0.15"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</row>
    <row r="174" spans="4:14" ht="12.75" customHeight="1" x14ac:dyDescent="0.15"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</row>
    <row r="175" spans="4:14" ht="12.75" customHeight="1" x14ac:dyDescent="0.15"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</row>
    <row r="176" spans="4:14" ht="12.75" customHeight="1" x14ac:dyDescent="0.15"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</row>
    <row r="177" spans="4:14" ht="12.75" customHeight="1" x14ac:dyDescent="0.15"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</row>
    <row r="178" spans="4:14" ht="12.75" customHeight="1" x14ac:dyDescent="0.15"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</row>
    <row r="179" spans="4:14" ht="12.75" customHeight="1" x14ac:dyDescent="0.15"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</row>
    <row r="180" spans="4:14" ht="12.75" customHeight="1" x14ac:dyDescent="0.15"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</row>
    <row r="181" spans="4:14" ht="12.75" customHeight="1" x14ac:dyDescent="0.15"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</row>
    <row r="182" spans="4:14" ht="12.75" customHeight="1" x14ac:dyDescent="0.15"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</row>
    <row r="183" spans="4:14" ht="12.75" customHeight="1" x14ac:dyDescent="0.15"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</row>
    <row r="184" spans="4:14" ht="12.75" customHeight="1" x14ac:dyDescent="0.15"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</row>
    <row r="185" spans="4:14" ht="12.75" customHeight="1" x14ac:dyDescent="0.15"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</row>
    <row r="186" spans="4:14" ht="12.75" customHeight="1" x14ac:dyDescent="0.15"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</row>
    <row r="187" spans="4:14" ht="12.75" customHeight="1" x14ac:dyDescent="0.15"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</row>
    <row r="188" spans="4:14" ht="12.75" customHeight="1" x14ac:dyDescent="0.15"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</row>
    <row r="189" spans="4:14" ht="12.75" customHeight="1" x14ac:dyDescent="0.15"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</row>
    <row r="190" spans="4:14" ht="12.75" customHeight="1" x14ac:dyDescent="0.15"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</row>
    <row r="191" spans="4:14" ht="12.75" customHeight="1" x14ac:dyDescent="0.15"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</row>
    <row r="192" spans="4:14" ht="12.75" customHeight="1" x14ac:dyDescent="0.15"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</row>
    <row r="193" spans="4:14" ht="12.75" customHeight="1" x14ac:dyDescent="0.15"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</row>
    <row r="194" spans="4:14" ht="12.75" customHeight="1" x14ac:dyDescent="0.15"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</row>
    <row r="195" spans="4:14" ht="12.75" customHeight="1" x14ac:dyDescent="0.15"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</row>
    <row r="196" spans="4:14" ht="12.75" customHeight="1" x14ac:dyDescent="0.15"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</row>
    <row r="197" spans="4:14" ht="12.75" customHeight="1" x14ac:dyDescent="0.15"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</row>
    <row r="198" spans="4:14" ht="12.75" customHeight="1" x14ac:dyDescent="0.15"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</row>
    <row r="199" spans="4:14" ht="12.75" customHeight="1" x14ac:dyDescent="0.15"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</row>
    <row r="200" spans="4:14" ht="12.75" customHeight="1" x14ac:dyDescent="0.15"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</row>
    <row r="201" spans="4:14" ht="12.75" customHeight="1" x14ac:dyDescent="0.15"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</row>
    <row r="202" spans="4:14" ht="12.75" customHeight="1" x14ac:dyDescent="0.15"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</row>
    <row r="203" spans="4:14" ht="12.75" customHeight="1" x14ac:dyDescent="0.15"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</row>
    <row r="204" spans="4:14" ht="12.75" customHeight="1" x14ac:dyDescent="0.15"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</row>
    <row r="205" spans="4:14" ht="12.75" customHeight="1" x14ac:dyDescent="0.15"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</row>
    <row r="206" spans="4:14" ht="12.75" customHeight="1" x14ac:dyDescent="0.15"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</row>
    <row r="207" spans="4:14" ht="12.75" customHeight="1" x14ac:dyDescent="0.15"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</row>
    <row r="208" spans="4:14" ht="12.75" customHeight="1" x14ac:dyDescent="0.15"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</row>
    <row r="209" spans="4:14" ht="12.75" customHeight="1" x14ac:dyDescent="0.15"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</row>
    <row r="210" spans="4:14" ht="12.75" customHeight="1" x14ac:dyDescent="0.15"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</row>
    <row r="211" spans="4:14" ht="12.75" customHeight="1" x14ac:dyDescent="0.15"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</row>
    <row r="212" spans="4:14" ht="12.75" customHeight="1" x14ac:dyDescent="0.15"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</row>
    <row r="213" spans="4:14" ht="12.75" customHeight="1" x14ac:dyDescent="0.15"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</row>
    <row r="214" spans="4:14" ht="12.75" customHeight="1" x14ac:dyDescent="0.15"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</row>
    <row r="215" spans="4:14" ht="12.75" customHeight="1" x14ac:dyDescent="0.15"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</row>
    <row r="216" spans="4:14" ht="12.75" customHeight="1" x14ac:dyDescent="0.15"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</row>
    <row r="217" spans="4:14" ht="12.75" customHeight="1" x14ac:dyDescent="0.15"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</row>
    <row r="218" spans="4:14" ht="12.75" customHeight="1" x14ac:dyDescent="0.15"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</row>
    <row r="219" spans="4:14" ht="12.75" customHeight="1" x14ac:dyDescent="0.15"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</row>
    <row r="220" spans="4:14" ht="12.75" customHeight="1" x14ac:dyDescent="0.15"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</row>
    <row r="221" spans="4:14" ht="12.75" customHeight="1" x14ac:dyDescent="0.15"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</row>
    <row r="222" spans="4:14" ht="12.75" customHeight="1" x14ac:dyDescent="0.15"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</row>
    <row r="223" spans="4:14" ht="12.75" customHeight="1" x14ac:dyDescent="0.15"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</row>
    <row r="224" spans="4:14" ht="12.75" customHeight="1" x14ac:dyDescent="0.15"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</row>
    <row r="225" spans="4:14" ht="12.75" customHeight="1" x14ac:dyDescent="0.15"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</row>
    <row r="226" spans="4:14" ht="12.75" customHeight="1" x14ac:dyDescent="0.15"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</row>
    <row r="227" spans="4:14" ht="12.75" customHeight="1" x14ac:dyDescent="0.15"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</row>
    <row r="228" spans="4:14" ht="12.75" customHeight="1" x14ac:dyDescent="0.15"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</row>
    <row r="229" spans="4:14" ht="12.75" customHeight="1" x14ac:dyDescent="0.15"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</row>
    <row r="230" spans="4:14" ht="12.75" customHeight="1" x14ac:dyDescent="0.15"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</row>
    <row r="231" spans="4:14" ht="12.75" customHeight="1" x14ac:dyDescent="0.15"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</row>
    <row r="232" spans="4:14" ht="12.75" customHeight="1" x14ac:dyDescent="0.15"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</row>
    <row r="233" spans="4:14" ht="12.75" customHeight="1" x14ac:dyDescent="0.15"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</row>
    <row r="234" spans="4:14" ht="12.75" customHeight="1" x14ac:dyDescent="0.15"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</row>
    <row r="235" spans="4:14" ht="12.75" customHeight="1" x14ac:dyDescent="0.15"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</row>
    <row r="236" spans="4:14" ht="12.75" customHeight="1" x14ac:dyDescent="0.15"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</row>
    <row r="237" spans="4:14" ht="12.75" customHeight="1" x14ac:dyDescent="0.15"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</row>
    <row r="238" spans="4:14" ht="12.75" customHeight="1" x14ac:dyDescent="0.15"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</row>
    <row r="239" spans="4:14" ht="12.75" customHeight="1" x14ac:dyDescent="0.15"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</row>
    <row r="240" spans="4:14" ht="12.75" customHeight="1" x14ac:dyDescent="0.15"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</row>
    <row r="241" spans="4:14" ht="12.75" customHeight="1" x14ac:dyDescent="0.15"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</row>
    <row r="242" spans="4:14" ht="12.75" customHeight="1" x14ac:dyDescent="0.15"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</row>
    <row r="243" spans="4:14" ht="12.75" customHeight="1" x14ac:dyDescent="0.15"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</row>
    <row r="244" spans="4:14" ht="12.75" customHeight="1" x14ac:dyDescent="0.15"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</row>
    <row r="245" spans="4:14" ht="12.75" customHeight="1" x14ac:dyDescent="0.15"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</row>
    <row r="246" spans="4:14" ht="12.75" customHeight="1" x14ac:dyDescent="0.15"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</row>
    <row r="247" spans="4:14" ht="12.75" customHeight="1" x14ac:dyDescent="0.15"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</row>
    <row r="248" spans="4:14" ht="12.75" customHeight="1" x14ac:dyDescent="0.15"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</row>
    <row r="249" spans="4:14" ht="12.75" customHeight="1" x14ac:dyDescent="0.15"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</row>
    <row r="250" spans="4:14" ht="12.75" customHeight="1" x14ac:dyDescent="0.15"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</row>
    <row r="251" spans="4:14" ht="12.75" customHeight="1" x14ac:dyDescent="0.15"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</row>
    <row r="252" spans="4:14" ht="12.75" customHeight="1" x14ac:dyDescent="0.15"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</row>
    <row r="253" spans="4:14" ht="12.75" customHeight="1" x14ac:dyDescent="0.15"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</row>
    <row r="254" spans="4:14" ht="12.75" customHeight="1" x14ac:dyDescent="0.15"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</row>
    <row r="255" spans="4:14" ht="12.75" customHeight="1" x14ac:dyDescent="0.15"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</row>
    <row r="256" spans="4:14" ht="12.75" customHeight="1" x14ac:dyDescent="0.15"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</row>
    <row r="257" spans="4:14" ht="12.75" customHeight="1" x14ac:dyDescent="0.15"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</row>
    <row r="258" spans="4:14" ht="12.75" customHeight="1" x14ac:dyDescent="0.15"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</row>
    <row r="259" spans="4:14" ht="12.75" customHeight="1" x14ac:dyDescent="0.15"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</row>
    <row r="260" spans="4:14" ht="12.75" customHeight="1" x14ac:dyDescent="0.15"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</row>
    <row r="261" spans="4:14" ht="12.75" customHeight="1" x14ac:dyDescent="0.15"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</row>
    <row r="262" spans="4:14" ht="12.75" customHeight="1" x14ac:dyDescent="0.15"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</row>
    <row r="263" spans="4:14" ht="12.75" customHeight="1" x14ac:dyDescent="0.15"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</row>
    <row r="264" spans="4:14" ht="12.75" customHeight="1" x14ac:dyDescent="0.15"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</row>
    <row r="265" spans="4:14" ht="12.75" customHeight="1" x14ac:dyDescent="0.15"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</row>
    <row r="266" spans="4:14" ht="12.75" customHeight="1" x14ac:dyDescent="0.15"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</row>
    <row r="267" spans="4:14" ht="12.75" customHeight="1" x14ac:dyDescent="0.15"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</row>
    <row r="268" spans="4:14" ht="12.75" customHeight="1" x14ac:dyDescent="0.15"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</row>
    <row r="269" spans="4:14" ht="12.75" customHeight="1" x14ac:dyDescent="0.15"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</row>
    <row r="270" spans="4:14" ht="12.75" customHeight="1" x14ac:dyDescent="0.15"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</row>
    <row r="271" spans="4:14" ht="12.75" customHeight="1" x14ac:dyDescent="0.15"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</row>
    <row r="272" spans="4:14" ht="12.75" customHeight="1" x14ac:dyDescent="0.15"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</row>
    <row r="273" spans="4:14" ht="12.75" customHeight="1" x14ac:dyDescent="0.15"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</row>
    <row r="274" spans="4:14" ht="12.75" customHeight="1" x14ac:dyDescent="0.15"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</row>
    <row r="275" spans="4:14" ht="12.75" customHeight="1" x14ac:dyDescent="0.15"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</row>
    <row r="276" spans="4:14" ht="12.75" customHeight="1" x14ac:dyDescent="0.15"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</row>
    <row r="277" spans="4:14" ht="12.75" customHeight="1" x14ac:dyDescent="0.15"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</row>
    <row r="278" spans="4:14" ht="12.75" customHeight="1" x14ac:dyDescent="0.15"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</row>
    <row r="279" spans="4:14" ht="12.75" customHeight="1" x14ac:dyDescent="0.15"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</row>
    <row r="280" spans="4:14" ht="12.75" customHeight="1" x14ac:dyDescent="0.15"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</row>
    <row r="281" spans="4:14" ht="12.75" customHeight="1" x14ac:dyDescent="0.15"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</row>
    <row r="282" spans="4:14" ht="12.75" customHeight="1" x14ac:dyDescent="0.15"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</row>
    <row r="283" spans="4:14" ht="12.75" customHeight="1" x14ac:dyDescent="0.15"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</row>
    <row r="284" spans="4:14" ht="12.75" customHeight="1" x14ac:dyDescent="0.15"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</row>
    <row r="285" spans="4:14" ht="12.75" customHeight="1" x14ac:dyDescent="0.15"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</row>
    <row r="286" spans="4:14" ht="12.75" customHeight="1" x14ac:dyDescent="0.15"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</row>
    <row r="287" spans="4:14" ht="12.75" customHeight="1" x14ac:dyDescent="0.15"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</row>
    <row r="288" spans="4:14" ht="12.75" customHeight="1" x14ac:dyDescent="0.15"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</row>
    <row r="289" spans="4:14" ht="12.75" customHeight="1" x14ac:dyDescent="0.15"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</row>
    <row r="290" spans="4:14" ht="12.75" customHeight="1" x14ac:dyDescent="0.15"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</row>
    <row r="291" spans="4:14" ht="12.75" customHeight="1" x14ac:dyDescent="0.15"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</row>
    <row r="292" spans="4:14" ht="12.75" customHeight="1" x14ac:dyDescent="0.15"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</row>
    <row r="293" spans="4:14" ht="12.75" customHeight="1" x14ac:dyDescent="0.15"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</row>
    <row r="294" spans="4:14" ht="12.75" customHeight="1" x14ac:dyDescent="0.15"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</row>
    <row r="295" spans="4:14" ht="12.75" customHeight="1" x14ac:dyDescent="0.15"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</row>
    <row r="296" spans="4:14" ht="12.75" customHeight="1" x14ac:dyDescent="0.15"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</row>
    <row r="297" spans="4:14" ht="12.75" customHeight="1" x14ac:dyDescent="0.15"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</row>
    <row r="298" spans="4:14" ht="12.75" customHeight="1" x14ac:dyDescent="0.15"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</row>
    <row r="299" spans="4:14" ht="12.75" customHeight="1" x14ac:dyDescent="0.15"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</row>
    <row r="300" spans="4:14" ht="12.75" customHeight="1" x14ac:dyDescent="0.15"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</row>
    <row r="301" spans="4:14" ht="12.75" customHeight="1" x14ac:dyDescent="0.15"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</row>
    <row r="302" spans="4:14" ht="12.75" customHeight="1" x14ac:dyDescent="0.15"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</row>
    <row r="303" spans="4:14" ht="12.75" customHeight="1" x14ac:dyDescent="0.15"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</row>
    <row r="304" spans="4:14" ht="12.75" customHeight="1" x14ac:dyDescent="0.15"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</row>
    <row r="305" spans="4:14" ht="12.75" customHeight="1" x14ac:dyDescent="0.15"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</row>
    <row r="306" spans="4:14" ht="12.75" customHeight="1" x14ac:dyDescent="0.15"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</row>
    <row r="307" spans="4:14" ht="12.75" customHeight="1" x14ac:dyDescent="0.15"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</row>
    <row r="308" spans="4:14" ht="12.75" customHeight="1" x14ac:dyDescent="0.15"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</row>
    <row r="309" spans="4:14" ht="12.75" customHeight="1" x14ac:dyDescent="0.15"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</row>
    <row r="310" spans="4:14" ht="12.75" customHeight="1" x14ac:dyDescent="0.15"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</row>
    <row r="311" spans="4:14" ht="12.75" customHeight="1" x14ac:dyDescent="0.15"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</row>
    <row r="312" spans="4:14" ht="12.75" customHeight="1" x14ac:dyDescent="0.15"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</row>
    <row r="313" spans="4:14" ht="12.75" customHeight="1" x14ac:dyDescent="0.15"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</row>
    <row r="314" spans="4:14" ht="12.75" customHeight="1" x14ac:dyDescent="0.15"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</row>
    <row r="315" spans="4:14" ht="12.75" customHeight="1" x14ac:dyDescent="0.15"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</row>
    <row r="316" spans="4:14" ht="12.75" customHeight="1" x14ac:dyDescent="0.15"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</row>
    <row r="317" spans="4:14" ht="12.75" customHeight="1" x14ac:dyDescent="0.15"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</row>
    <row r="318" spans="4:14" ht="12.75" customHeight="1" x14ac:dyDescent="0.15"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</row>
    <row r="319" spans="4:14" ht="12.75" customHeight="1" x14ac:dyDescent="0.15"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</row>
    <row r="320" spans="4:14" ht="12.75" customHeight="1" x14ac:dyDescent="0.15"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</row>
    <row r="321" spans="4:14" ht="12.75" customHeight="1" x14ac:dyDescent="0.15"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</row>
    <row r="322" spans="4:14" ht="12.75" customHeight="1" x14ac:dyDescent="0.15"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</row>
    <row r="323" spans="4:14" ht="12.75" customHeight="1" x14ac:dyDescent="0.15"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</row>
    <row r="324" spans="4:14" ht="12.75" customHeight="1" x14ac:dyDescent="0.15"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</row>
    <row r="325" spans="4:14" ht="12.75" customHeight="1" x14ac:dyDescent="0.15"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</row>
    <row r="326" spans="4:14" ht="12.75" customHeight="1" x14ac:dyDescent="0.15"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</row>
    <row r="327" spans="4:14" ht="12.75" customHeight="1" x14ac:dyDescent="0.15"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</row>
    <row r="328" spans="4:14" ht="12.75" customHeight="1" x14ac:dyDescent="0.15"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</row>
    <row r="329" spans="4:14" ht="12.75" customHeight="1" x14ac:dyDescent="0.15"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</row>
    <row r="330" spans="4:14" ht="12.75" customHeight="1" x14ac:dyDescent="0.15"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</row>
    <row r="331" spans="4:14" ht="12.75" customHeight="1" x14ac:dyDescent="0.15"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</row>
    <row r="332" spans="4:14" ht="12.75" customHeight="1" x14ac:dyDescent="0.15"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</row>
    <row r="333" spans="4:14" ht="12.75" customHeight="1" x14ac:dyDescent="0.15"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</row>
    <row r="334" spans="4:14" ht="12.75" customHeight="1" x14ac:dyDescent="0.15"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</row>
    <row r="335" spans="4:14" ht="12.75" customHeight="1" x14ac:dyDescent="0.15"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</row>
    <row r="336" spans="4:14" ht="12.75" customHeight="1" x14ac:dyDescent="0.15"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</row>
    <row r="337" spans="4:14" ht="12.75" customHeight="1" x14ac:dyDescent="0.15"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</row>
    <row r="338" spans="4:14" ht="12.75" customHeight="1" x14ac:dyDescent="0.15"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</row>
    <row r="339" spans="4:14" ht="12.75" customHeight="1" x14ac:dyDescent="0.15"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</row>
    <row r="340" spans="4:14" ht="12.75" customHeight="1" x14ac:dyDescent="0.15"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</row>
    <row r="341" spans="4:14" ht="12.75" customHeight="1" x14ac:dyDescent="0.15"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</row>
    <row r="342" spans="4:14" ht="12.75" customHeight="1" x14ac:dyDescent="0.15"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</row>
    <row r="343" spans="4:14" ht="12.75" customHeight="1" x14ac:dyDescent="0.15"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</row>
    <row r="344" spans="4:14" ht="12.75" customHeight="1" x14ac:dyDescent="0.15"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</row>
    <row r="345" spans="4:14" ht="12.75" customHeight="1" x14ac:dyDescent="0.15"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</row>
    <row r="346" spans="4:14" ht="12.75" customHeight="1" x14ac:dyDescent="0.15"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</row>
    <row r="347" spans="4:14" ht="12.75" customHeight="1" x14ac:dyDescent="0.15"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</row>
    <row r="348" spans="4:14" ht="12.75" customHeight="1" x14ac:dyDescent="0.15"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</row>
    <row r="349" spans="4:14" ht="12.75" customHeight="1" x14ac:dyDescent="0.15"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</row>
    <row r="350" spans="4:14" ht="12.75" customHeight="1" x14ac:dyDescent="0.15"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</row>
    <row r="351" spans="4:14" ht="12.75" customHeight="1" x14ac:dyDescent="0.15"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</row>
    <row r="352" spans="4:14" ht="12.75" customHeight="1" x14ac:dyDescent="0.15"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</row>
    <row r="353" spans="4:14" ht="12.75" customHeight="1" x14ac:dyDescent="0.15"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</row>
    <row r="354" spans="4:14" ht="12.75" customHeight="1" x14ac:dyDescent="0.15"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</row>
    <row r="355" spans="4:14" ht="12.75" customHeight="1" x14ac:dyDescent="0.15"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</row>
    <row r="356" spans="4:14" ht="12.75" customHeight="1" x14ac:dyDescent="0.15"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</row>
    <row r="357" spans="4:14" ht="12.75" customHeight="1" x14ac:dyDescent="0.15"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</row>
    <row r="358" spans="4:14" ht="12.75" customHeight="1" x14ac:dyDescent="0.15"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</row>
    <row r="359" spans="4:14" ht="12.75" customHeight="1" x14ac:dyDescent="0.15"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</row>
    <row r="360" spans="4:14" ht="12.75" customHeight="1" x14ac:dyDescent="0.15"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</row>
    <row r="361" spans="4:14" ht="12.75" customHeight="1" x14ac:dyDescent="0.15"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</row>
    <row r="362" spans="4:14" ht="12.75" customHeight="1" x14ac:dyDescent="0.15"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</row>
    <row r="363" spans="4:14" ht="12.75" customHeight="1" x14ac:dyDescent="0.15"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</row>
    <row r="364" spans="4:14" ht="12.75" customHeight="1" x14ac:dyDescent="0.15"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</row>
    <row r="365" spans="4:14" ht="12.75" customHeight="1" x14ac:dyDescent="0.15"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</row>
    <row r="366" spans="4:14" ht="12.75" customHeight="1" x14ac:dyDescent="0.15"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</row>
    <row r="367" spans="4:14" ht="12.75" customHeight="1" x14ac:dyDescent="0.15"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</row>
    <row r="368" spans="4:14" ht="12.75" customHeight="1" x14ac:dyDescent="0.15"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</row>
    <row r="369" spans="4:14" ht="12.75" customHeight="1" x14ac:dyDescent="0.15"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</row>
    <row r="370" spans="4:14" ht="12.75" customHeight="1" x14ac:dyDescent="0.15"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</row>
    <row r="371" spans="4:14" ht="12.75" customHeight="1" x14ac:dyDescent="0.15"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</row>
    <row r="372" spans="4:14" ht="12.75" customHeight="1" x14ac:dyDescent="0.15"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</row>
    <row r="373" spans="4:14" ht="12.75" customHeight="1" x14ac:dyDescent="0.15"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</row>
    <row r="374" spans="4:14" ht="12.75" customHeight="1" x14ac:dyDescent="0.15"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</row>
    <row r="375" spans="4:14" ht="12.75" customHeight="1" x14ac:dyDescent="0.15"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</row>
    <row r="376" spans="4:14" ht="12.75" customHeight="1" x14ac:dyDescent="0.15"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</row>
    <row r="377" spans="4:14" ht="12.75" customHeight="1" x14ac:dyDescent="0.15"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</row>
    <row r="378" spans="4:14" ht="12.75" customHeight="1" x14ac:dyDescent="0.15"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</row>
    <row r="379" spans="4:14" ht="12.75" customHeight="1" x14ac:dyDescent="0.15"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</row>
    <row r="380" spans="4:14" ht="12.75" customHeight="1" x14ac:dyDescent="0.15"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</row>
    <row r="381" spans="4:14" ht="12.75" customHeight="1" x14ac:dyDescent="0.15"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</row>
    <row r="382" spans="4:14" ht="12.75" customHeight="1" x14ac:dyDescent="0.15"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</row>
    <row r="383" spans="4:14" ht="12.75" customHeight="1" x14ac:dyDescent="0.15"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</row>
    <row r="384" spans="4:14" ht="12.75" customHeight="1" x14ac:dyDescent="0.15"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</row>
    <row r="385" spans="4:14" ht="12.75" customHeight="1" x14ac:dyDescent="0.15"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</row>
    <row r="386" spans="4:14" ht="12.75" customHeight="1" x14ac:dyDescent="0.15"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</row>
    <row r="387" spans="4:14" ht="12.75" customHeight="1" x14ac:dyDescent="0.15"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</row>
    <row r="388" spans="4:14" ht="12.75" customHeight="1" x14ac:dyDescent="0.15"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</row>
    <row r="389" spans="4:14" ht="12.75" customHeight="1" x14ac:dyDescent="0.15"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</row>
    <row r="390" spans="4:14" ht="12.75" customHeight="1" x14ac:dyDescent="0.15"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</row>
    <row r="391" spans="4:14" ht="12.75" customHeight="1" x14ac:dyDescent="0.15"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</row>
    <row r="392" spans="4:14" ht="12.75" customHeight="1" x14ac:dyDescent="0.15"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</row>
    <row r="393" spans="4:14" ht="12.75" customHeight="1" x14ac:dyDescent="0.15"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</row>
    <row r="394" spans="4:14" ht="12.75" customHeight="1" x14ac:dyDescent="0.15"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</row>
    <row r="395" spans="4:14" ht="12.75" customHeight="1" x14ac:dyDescent="0.15"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</row>
    <row r="396" spans="4:14" ht="12.75" customHeight="1" x14ac:dyDescent="0.15"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</row>
    <row r="397" spans="4:14" ht="12.75" customHeight="1" x14ac:dyDescent="0.15"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</row>
    <row r="398" spans="4:14" ht="12.75" customHeight="1" x14ac:dyDescent="0.15"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</row>
    <row r="399" spans="4:14" ht="12.75" customHeight="1" x14ac:dyDescent="0.15"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</row>
    <row r="400" spans="4:14" ht="12.75" customHeight="1" x14ac:dyDescent="0.15"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</row>
    <row r="401" spans="4:14" ht="12.75" customHeight="1" x14ac:dyDescent="0.15"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</row>
    <row r="402" spans="4:14" ht="12.75" customHeight="1" x14ac:dyDescent="0.15"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</row>
    <row r="403" spans="4:14" ht="12.75" customHeight="1" x14ac:dyDescent="0.15"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</row>
    <row r="404" spans="4:14" ht="12.75" customHeight="1" x14ac:dyDescent="0.15"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</row>
    <row r="405" spans="4:14" ht="12.75" customHeight="1" x14ac:dyDescent="0.15"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</row>
    <row r="406" spans="4:14" ht="12.75" customHeight="1" x14ac:dyDescent="0.15"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</row>
    <row r="407" spans="4:14" ht="12.75" customHeight="1" x14ac:dyDescent="0.15"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</row>
    <row r="408" spans="4:14" ht="12.75" customHeight="1" x14ac:dyDescent="0.15"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</row>
    <row r="409" spans="4:14" ht="12.75" customHeight="1" x14ac:dyDescent="0.15"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</row>
    <row r="410" spans="4:14" ht="12.75" customHeight="1" x14ac:dyDescent="0.15"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</row>
    <row r="411" spans="4:14" ht="12.75" customHeight="1" x14ac:dyDescent="0.15"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</row>
    <row r="412" spans="4:14" ht="12.75" customHeight="1" x14ac:dyDescent="0.15"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</row>
    <row r="413" spans="4:14" ht="12.75" customHeight="1" x14ac:dyDescent="0.15"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</row>
    <row r="414" spans="4:14" ht="12.75" customHeight="1" x14ac:dyDescent="0.15"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</row>
    <row r="415" spans="4:14" ht="12.75" customHeight="1" x14ac:dyDescent="0.15"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</row>
    <row r="416" spans="4:14" ht="12.75" customHeight="1" x14ac:dyDescent="0.15"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</row>
    <row r="417" spans="4:14" ht="12.75" customHeight="1" x14ac:dyDescent="0.15"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</row>
    <row r="418" spans="4:14" ht="12.75" customHeight="1" x14ac:dyDescent="0.15"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</row>
    <row r="419" spans="4:14" ht="12.75" customHeight="1" x14ac:dyDescent="0.15"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</row>
    <row r="420" spans="4:14" ht="12.75" customHeight="1" x14ac:dyDescent="0.15"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</row>
    <row r="421" spans="4:14" ht="12.75" customHeight="1" x14ac:dyDescent="0.15"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</row>
    <row r="422" spans="4:14" ht="12.75" customHeight="1" x14ac:dyDescent="0.15"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</row>
    <row r="423" spans="4:14" ht="12.75" customHeight="1" x14ac:dyDescent="0.15"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</row>
    <row r="424" spans="4:14" ht="12.75" customHeight="1" x14ac:dyDescent="0.15"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</row>
    <row r="425" spans="4:14" ht="12.75" customHeight="1" x14ac:dyDescent="0.15"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</row>
    <row r="426" spans="4:14" ht="12.75" customHeight="1" x14ac:dyDescent="0.15"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</row>
    <row r="427" spans="4:14" ht="12.75" customHeight="1" x14ac:dyDescent="0.15"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</row>
    <row r="428" spans="4:14" ht="12.75" customHeight="1" x14ac:dyDescent="0.15"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</row>
    <row r="429" spans="4:14" ht="12.75" customHeight="1" x14ac:dyDescent="0.15"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</row>
    <row r="430" spans="4:14" ht="12.75" customHeight="1" x14ac:dyDescent="0.15"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</row>
    <row r="431" spans="4:14" ht="12.75" customHeight="1" x14ac:dyDescent="0.15"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</row>
    <row r="432" spans="4:14" ht="12.75" customHeight="1" x14ac:dyDescent="0.15"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</row>
    <row r="433" spans="4:14" ht="12.75" customHeight="1" x14ac:dyDescent="0.15"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</row>
    <row r="434" spans="4:14" ht="12.75" customHeight="1" x14ac:dyDescent="0.15"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</row>
    <row r="435" spans="4:14" ht="12.75" customHeight="1" x14ac:dyDescent="0.15"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</row>
    <row r="436" spans="4:14" ht="12.75" customHeight="1" x14ac:dyDescent="0.15"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</row>
    <row r="437" spans="4:14" ht="12.75" customHeight="1" x14ac:dyDescent="0.15"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</row>
    <row r="438" spans="4:14" ht="12.75" customHeight="1" x14ac:dyDescent="0.15"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</row>
    <row r="439" spans="4:14" ht="12.75" customHeight="1" x14ac:dyDescent="0.15"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</row>
    <row r="440" spans="4:14" ht="12.75" customHeight="1" x14ac:dyDescent="0.15"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</row>
    <row r="441" spans="4:14" ht="12.75" customHeight="1" x14ac:dyDescent="0.15"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</row>
    <row r="442" spans="4:14" ht="12.75" customHeight="1" x14ac:dyDescent="0.15"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</row>
    <row r="443" spans="4:14" ht="12.75" customHeight="1" x14ac:dyDescent="0.15"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</row>
    <row r="444" spans="4:14" ht="12.75" customHeight="1" x14ac:dyDescent="0.15"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</row>
    <row r="445" spans="4:14" ht="12.75" customHeight="1" x14ac:dyDescent="0.15"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</row>
    <row r="446" spans="4:14" ht="12.75" customHeight="1" x14ac:dyDescent="0.15"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</row>
    <row r="447" spans="4:14" ht="12.75" customHeight="1" x14ac:dyDescent="0.15"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</row>
    <row r="448" spans="4:14" ht="12.75" customHeight="1" x14ac:dyDescent="0.15"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</row>
    <row r="449" spans="4:14" ht="12.75" customHeight="1" x14ac:dyDescent="0.15"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</row>
    <row r="450" spans="4:14" ht="12.75" customHeight="1" x14ac:dyDescent="0.15"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</row>
    <row r="451" spans="4:14" ht="12.75" customHeight="1" x14ac:dyDescent="0.15"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</row>
    <row r="452" spans="4:14" ht="12.75" customHeight="1" x14ac:dyDescent="0.15"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</row>
    <row r="453" spans="4:14" ht="12.75" customHeight="1" x14ac:dyDescent="0.15"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</row>
    <row r="454" spans="4:14" ht="12.75" customHeight="1" x14ac:dyDescent="0.15"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</row>
    <row r="455" spans="4:14" ht="12.75" customHeight="1" x14ac:dyDescent="0.15"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</row>
    <row r="456" spans="4:14" ht="12.75" customHeight="1" x14ac:dyDescent="0.15"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</row>
    <row r="457" spans="4:14" ht="12.75" customHeight="1" x14ac:dyDescent="0.15"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</row>
    <row r="458" spans="4:14" ht="12.75" customHeight="1" x14ac:dyDescent="0.15"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</row>
    <row r="459" spans="4:14" ht="12.75" customHeight="1" x14ac:dyDescent="0.15"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</row>
    <row r="460" spans="4:14" ht="12.75" customHeight="1" x14ac:dyDescent="0.15"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</row>
    <row r="461" spans="4:14" ht="12.75" customHeight="1" x14ac:dyDescent="0.15"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</row>
    <row r="462" spans="4:14" ht="12.75" customHeight="1" x14ac:dyDescent="0.15"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</row>
    <row r="463" spans="4:14" ht="12.75" customHeight="1" x14ac:dyDescent="0.15"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</row>
    <row r="464" spans="4:14" ht="12.75" customHeight="1" x14ac:dyDescent="0.15"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</row>
    <row r="465" spans="4:14" ht="12.75" customHeight="1" x14ac:dyDescent="0.15"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</row>
    <row r="466" spans="4:14" ht="12.75" customHeight="1" x14ac:dyDescent="0.15"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</row>
    <row r="467" spans="4:14" ht="12.75" customHeight="1" x14ac:dyDescent="0.15"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</row>
    <row r="468" spans="4:14" ht="12.75" customHeight="1" x14ac:dyDescent="0.15"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</row>
    <row r="469" spans="4:14" ht="12.75" customHeight="1" x14ac:dyDescent="0.15"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</row>
    <row r="470" spans="4:14" ht="12.75" customHeight="1" x14ac:dyDescent="0.15"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</row>
    <row r="471" spans="4:14" ht="12.75" customHeight="1" x14ac:dyDescent="0.15"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</row>
    <row r="472" spans="4:14" ht="12.75" customHeight="1" x14ac:dyDescent="0.15"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</row>
    <row r="473" spans="4:14" ht="12.75" customHeight="1" x14ac:dyDescent="0.15"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</row>
    <row r="474" spans="4:14" ht="12.75" customHeight="1" x14ac:dyDescent="0.15"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</row>
    <row r="475" spans="4:14" ht="12.75" customHeight="1" x14ac:dyDescent="0.15"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</row>
    <row r="476" spans="4:14" ht="12.75" customHeight="1" x14ac:dyDescent="0.15"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</row>
    <row r="477" spans="4:14" ht="12.75" customHeight="1" x14ac:dyDescent="0.15"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</row>
    <row r="478" spans="4:14" ht="12.75" customHeight="1" x14ac:dyDescent="0.15"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</row>
    <row r="479" spans="4:14" ht="12.75" customHeight="1" x14ac:dyDescent="0.15"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</row>
    <row r="480" spans="4:14" ht="12.75" customHeight="1" x14ac:dyDescent="0.15"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</row>
    <row r="481" spans="4:14" ht="12.75" customHeight="1" x14ac:dyDescent="0.15"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</row>
    <row r="482" spans="4:14" ht="12.75" customHeight="1" x14ac:dyDescent="0.15"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</row>
    <row r="483" spans="4:14" ht="12.75" customHeight="1" x14ac:dyDescent="0.15"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</row>
    <row r="484" spans="4:14" ht="12.75" customHeight="1" x14ac:dyDescent="0.15"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</row>
    <row r="485" spans="4:14" ht="12.75" customHeight="1" x14ac:dyDescent="0.15"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</row>
    <row r="486" spans="4:14" ht="12.75" customHeight="1" x14ac:dyDescent="0.15"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</row>
    <row r="487" spans="4:14" ht="12.75" customHeight="1" x14ac:dyDescent="0.15"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</row>
    <row r="488" spans="4:14" ht="12.75" customHeight="1" x14ac:dyDescent="0.15"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</row>
    <row r="489" spans="4:14" ht="12.75" customHeight="1" x14ac:dyDescent="0.15"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</row>
    <row r="490" spans="4:14" ht="12.75" customHeight="1" x14ac:dyDescent="0.15"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</row>
    <row r="491" spans="4:14" ht="12.75" customHeight="1" x14ac:dyDescent="0.15"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</row>
    <row r="492" spans="4:14" ht="12.75" customHeight="1" x14ac:dyDescent="0.15"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</row>
    <row r="493" spans="4:14" ht="12.75" customHeight="1" x14ac:dyDescent="0.15"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</row>
    <row r="494" spans="4:14" ht="12.75" customHeight="1" x14ac:dyDescent="0.15"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</row>
    <row r="495" spans="4:14" ht="12.75" customHeight="1" x14ac:dyDescent="0.15"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</row>
    <row r="496" spans="4:14" ht="12.75" customHeight="1" x14ac:dyDescent="0.15"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</row>
    <row r="497" spans="4:14" ht="12.75" customHeight="1" x14ac:dyDescent="0.15"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</row>
    <row r="498" spans="4:14" ht="12.75" customHeight="1" x14ac:dyDescent="0.15"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</row>
    <row r="499" spans="4:14" ht="12.75" customHeight="1" x14ac:dyDescent="0.15"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</row>
    <row r="500" spans="4:14" ht="12.75" customHeight="1" x14ac:dyDescent="0.15"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</row>
    <row r="501" spans="4:14" ht="12.75" customHeight="1" x14ac:dyDescent="0.15"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</row>
    <row r="502" spans="4:14" ht="12.75" customHeight="1" x14ac:dyDescent="0.15"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</row>
    <row r="503" spans="4:14" ht="12.75" customHeight="1" x14ac:dyDescent="0.15"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</row>
    <row r="504" spans="4:14" ht="12.75" customHeight="1" x14ac:dyDescent="0.15"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</row>
    <row r="505" spans="4:14" ht="12.75" customHeight="1" x14ac:dyDescent="0.15"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</row>
    <row r="506" spans="4:14" ht="12.75" customHeight="1" x14ac:dyDescent="0.15"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</row>
    <row r="507" spans="4:14" ht="12.75" customHeight="1" x14ac:dyDescent="0.15"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</row>
    <row r="508" spans="4:14" ht="12.75" customHeight="1" x14ac:dyDescent="0.15"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</row>
    <row r="509" spans="4:14" ht="12.75" customHeight="1" x14ac:dyDescent="0.15"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</row>
    <row r="510" spans="4:14" ht="12.75" customHeight="1" x14ac:dyDescent="0.15"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</row>
    <row r="511" spans="4:14" ht="12.75" customHeight="1" x14ac:dyDescent="0.15"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</row>
    <row r="512" spans="4:14" ht="12.75" customHeight="1" x14ac:dyDescent="0.15"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</row>
    <row r="513" spans="4:14" ht="12.75" customHeight="1" x14ac:dyDescent="0.15"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</row>
    <row r="514" spans="4:14" ht="12.75" customHeight="1" x14ac:dyDescent="0.15"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</row>
    <row r="515" spans="4:14" ht="12.75" customHeight="1" x14ac:dyDescent="0.15"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</row>
    <row r="516" spans="4:14" ht="12.75" customHeight="1" x14ac:dyDescent="0.15"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</row>
    <row r="517" spans="4:14" ht="12.75" customHeight="1" x14ac:dyDescent="0.15"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</row>
    <row r="518" spans="4:14" ht="12.75" customHeight="1" x14ac:dyDescent="0.15"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</row>
    <row r="519" spans="4:14" ht="12.75" customHeight="1" x14ac:dyDescent="0.15"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</row>
    <row r="520" spans="4:14" ht="12.75" customHeight="1" x14ac:dyDescent="0.15"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</row>
    <row r="521" spans="4:14" ht="12.75" customHeight="1" x14ac:dyDescent="0.15"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</row>
    <row r="522" spans="4:14" ht="12.75" customHeight="1" x14ac:dyDescent="0.15"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</row>
    <row r="523" spans="4:14" ht="12.75" customHeight="1" x14ac:dyDescent="0.15"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</row>
    <row r="524" spans="4:14" ht="12.75" customHeight="1" x14ac:dyDescent="0.15"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</row>
    <row r="525" spans="4:14" ht="12.75" customHeight="1" x14ac:dyDescent="0.15"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</row>
    <row r="526" spans="4:14" ht="12.75" customHeight="1" x14ac:dyDescent="0.15"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</row>
    <row r="527" spans="4:14" ht="12.75" customHeight="1" x14ac:dyDescent="0.15"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</row>
    <row r="528" spans="4:14" ht="12.75" customHeight="1" x14ac:dyDescent="0.15"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</row>
    <row r="529" spans="4:14" ht="12.75" customHeight="1" x14ac:dyDescent="0.15"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</row>
    <row r="530" spans="4:14" ht="12.75" customHeight="1" x14ac:dyDescent="0.15"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</row>
    <row r="531" spans="4:14" ht="12.75" customHeight="1" x14ac:dyDescent="0.15"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</row>
    <row r="532" spans="4:14" ht="12.75" customHeight="1" x14ac:dyDescent="0.15"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</row>
    <row r="533" spans="4:14" ht="12.75" customHeight="1" x14ac:dyDescent="0.15"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</row>
    <row r="534" spans="4:14" ht="12.75" customHeight="1" x14ac:dyDescent="0.15"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</row>
    <row r="535" spans="4:14" ht="12.75" customHeight="1" x14ac:dyDescent="0.15"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</row>
    <row r="536" spans="4:14" ht="12.75" customHeight="1" x14ac:dyDescent="0.15"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</row>
    <row r="537" spans="4:14" ht="12.75" customHeight="1" x14ac:dyDescent="0.15"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</row>
    <row r="538" spans="4:14" ht="12.75" customHeight="1" x14ac:dyDescent="0.15"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</row>
    <row r="539" spans="4:14" ht="12.75" customHeight="1" x14ac:dyDescent="0.15"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</row>
    <row r="540" spans="4:14" ht="12.75" customHeight="1" x14ac:dyDescent="0.15"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</row>
    <row r="541" spans="4:14" ht="12.75" customHeight="1" x14ac:dyDescent="0.15"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</row>
    <row r="542" spans="4:14" ht="12.75" customHeight="1" x14ac:dyDescent="0.15"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</row>
    <row r="543" spans="4:14" ht="12.75" customHeight="1" x14ac:dyDescent="0.15"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</row>
    <row r="544" spans="4:14" ht="12.75" customHeight="1" x14ac:dyDescent="0.15"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</row>
    <row r="545" spans="4:14" ht="12.75" customHeight="1" x14ac:dyDescent="0.15"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</row>
    <row r="546" spans="4:14" ht="12.75" customHeight="1" x14ac:dyDescent="0.15"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</row>
    <row r="547" spans="4:14" ht="12.75" customHeight="1" x14ac:dyDescent="0.15"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</row>
    <row r="548" spans="4:14" ht="12.75" customHeight="1" x14ac:dyDescent="0.15"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</row>
    <row r="549" spans="4:14" ht="12.75" customHeight="1" x14ac:dyDescent="0.15"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</row>
    <row r="550" spans="4:14" ht="12.75" customHeight="1" x14ac:dyDescent="0.15"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</row>
    <row r="551" spans="4:14" ht="12.75" customHeight="1" x14ac:dyDescent="0.15"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</row>
    <row r="552" spans="4:14" ht="12.75" customHeight="1" x14ac:dyDescent="0.15"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</row>
    <row r="553" spans="4:14" ht="12.75" customHeight="1" x14ac:dyDescent="0.15"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</row>
    <row r="554" spans="4:14" ht="12.75" customHeight="1" x14ac:dyDescent="0.15"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</row>
    <row r="555" spans="4:14" ht="12.75" customHeight="1" x14ac:dyDescent="0.15"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</row>
    <row r="556" spans="4:14" ht="12.75" customHeight="1" x14ac:dyDescent="0.15"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</row>
    <row r="557" spans="4:14" ht="12.75" customHeight="1" x14ac:dyDescent="0.15"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</row>
    <row r="558" spans="4:14" ht="12.75" customHeight="1" x14ac:dyDescent="0.15"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</row>
    <row r="559" spans="4:14" ht="12.75" customHeight="1" x14ac:dyDescent="0.15"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</row>
    <row r="560" spans="4:14" ht="12.75" customHeight="1" x14ac:dyDescent="0.15"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</row>
    <row r="561" spans="4:14" ht="12.75" customHeight="1" x14ac:dyDescent="0.15"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</row>
    <row r="562" spans="4:14" ht="12.75" customHeight="1" x14ac:dyDescent="0.15"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</row>
    <row r="563" spans="4:14" ht="12.75" customHeight="1" x14ac:dyDescent="0.15"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</row>
    <row r="564" spans="4:14" ht="12.75" customHeight="1" x14ac:dyDescent="0.15"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</row>
    <row r="565" spans="4:14" ht="12.75" customHeight="1" x14ac:dyDescent="0.15"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</row>
    <row r="566" spans="4:14" ht="12.75" customHeight="1" x14ac:dyDescent="0.15"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</row>
    <row r="567" spans="4:14" ht="12.75" customHeight="1" x14ac:dyDescent="0.15"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</row>
    <row r="568" spans="4:14" ht="12.75" customHeight="1" x14ac:dyDescent="0.15"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</row>
    <row r="569" spans="4:14" ht="12.75" customHeight="1" x14ac:dyDescent="0.15"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</row>
    <row r="570" spans="4:14" ht="12.75" customHeight="1" x14ac:dyDescent="0.15"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</row>
    <row r="571" spans="4:14" ht="12.75" customHeight="1" x14ac:dyDescent="0.15"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</row>
    <row r="572" spans="4:14" ht="12.75" customHeight="1" x14ac:dyDescent="0.15"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</row>
    <row r="573" spans="4:14" ht="12.75" customHeight="1" x14ac:dyDescent="0.15"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</row>
    <row r="574" spans="4:14" ht="12.75" customHeight="1" x14ac:dyDescent="0.15"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</row>
    <row r="575" spans="4:14" ht="12.75" customHeight="1" x14ac:dyDescent="0.15"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</row>
    <row r="576" spans="4:14" ht="12.75" customHeight="1" x14ac:dyDescent="0.15"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</row>
    <row r="577" spans="4:14" ht="12.75" customHeight="1" x14ac:dyDescent="0.15"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</row>
    <row r="578" spans="4:14" ht="12.75" customHeight="1" x14ac:dyDescent="0.15"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</row>
    <row r="579" spans="4:14" ht="12.75" customHeight="1" x14ac:dyDescent="0.15"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</row>
    <row r="580" spans="4:14" ht="12.75" customHeight="1" x14ac:dyDescent="0.15"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</row>
    <row r="581" spans="4:14" ht="12.75" customHeight="1" x14ac:dyDescent="0.15"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</row>
    <row r="582" spans="4:14" ht="12.75" customHeight="1" x14ac:dyDescent="0.15"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</row>
    <row r="583" spans="4:14" ht="12.75" customHeight="1" x14ac:dyDescent="0.15"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</row>
    <row r="584" spans="4:14" ht="12.75" customHeight="1" x14ac:dyDescent="0.15"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</row>
    <row r="585" spans="4:14" ht="12.75" customHeight="1" x14ac:dyDescent="0.15"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</row>
    <row r="586" spans="4:14" ht="12.75" customHeight="1" x14ac:dyDescent="0.15"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</row>
    <row r="587" spans="4:14" ht="12.75" customHeight="1" x14ac:dyDescent="0.15"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</row>
    <row r="588" spans="4:14" ht="12.75" customHeight="1" x14ac:dyDescent="0.15"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</row>
    <row r="589" spans="4:14" ht="12.75" customHeight="1" x14ac:dyDescent="0.15"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</row>
    <row r="590" spans="4:14" ht="12.75" customHeight="1" x14ac:dyDescent="0.15"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</row>
    <row r="591" spans="4:14" ht="12.75" customHeight="1" x14ac:dyDescent="0.15"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</row>
    <row r="592" spans="4:14" ht="12.75" customHeight="1" x14ac:dyDescent="0.15"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</row>
    <row r="593" spans="4:14" ht="12.75" customHeight="1" x14ac:dyDescent="0.15"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</row>
    <row r="594" spans="4:14" ht="12.75" customHeight="1" x14ac:dyDescent="0.15"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</row>
    <row r="595" spans="4:14" ht="12.75" customHeight="1" x14ac:dyDescent="0.15"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</row>
    <row r="596" spans="4:14" ht="12.75" customHeight="1" x14ac:dyDescent="0.15"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</row>
    <row r="597" spans="4:14" ht="12.75" customHeight="1" x14ac:dyDescent="0.15"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</row>
    <row r="598" spans="4:14" ht="12.75" customHeight="1" x14ac:dyDescent="0.15"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</row>
    <row r="599" spans="4:14" ht="12.75" customHeight="1" x14ac:dyDescent="0.15"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</row>
    <row r="600" spans="4:14" ht="12.75" customHeight="1" x14ac:dyDescent="0.15"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</row>
    <row r="601" spans="4:14" ht="12.75" customHeight="1" x14ac:dyDescent="0.15"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</row>
    <row r="602" spans="4:14" ht="12.75" customHeight="1" x14ac:dyDescent="0.15"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</row>
    <row r="603" spans="4:14" ht="12.75" customHeight="1" x14ac:dyDescent="0.15"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</row>
    <row r="604" spans="4:14" ht="12.75" customHeight="1" x14ac:dyDescent="0.15"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</row>
    <row r="605" spans="4:14" ht="12.75" customHeight="1" x14ac:dyDescent="0.15"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</row>
    <row r="606" spans="4:14" ht="12.75" customHeight="1" x14ac:dyDescent="0.15"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</row>
    <row r="607" spans="4:14" ht="12.75" customHeight="1" x14ac:dyDescent="0.15"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</row>
    <row r="608" spans="4:14" ht="12.75" customHeight="1" x14ac:dyDescent="0.15"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</row>
    <row r="609" spans="4:14" ht="12.75" customHeight="1" x14ac:dyDescent="0.15"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</row>
    <row r="610" spans="4:14" ht="12.75" customHeight="1" x14ac:dyDescent="0.15"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</row>
    <row r="611" spans="4:14" ht="12.75" customHeight="1" x14ac:dyDescent="0.15"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</row>
    <row r="612" spans="4:14" ht="12.75" customHeight="1" x14ac:dyDescent="0.15"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</row>
    <row r="613" spans="4:14" ht="12.75" customHeight="1" x14ac:dyDescent="0.15"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</row>
    <row r="614" spans="4:14" ht="12.75" customHeight="1" x14ac:dyDescent="0.15"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</row>
    <row r="615" spans="4:14" ht="12.75" customHeight="1" x14ac:dyDescent="0.15"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</row>
    <row r="616" spans="4:14" ht="12.75" customHeight="1" x14ac:dyDescent="0.15"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</row>
    <row r="617" spans="4:14" ht="12.75" customHeight="1" x14ac:dyDescent="0.15"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</row>
    <row r="618" spans="4:14" ht="12.75" customHeight="1" x14ac:dyDescent="0.15"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</row>
    <row r="619" spans="4:14" ht="12.75" customHeight="1" x14ac:dyDescent="0.15"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</row>
    <row r="620" spans="4:14" ht="12.75" customHeight="1" x14ac:dyDescent="0.15"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</row>
    <row r="621" spans="4:14" ht="12.75" customHeight="1" x14ac:dyDescent="0.15"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</row>
    <row r="622" spans="4:14" ht="12.75" customHeight="1" x14ac:dyDescent="0.15"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</row>
    <row r="623" spans="4:14" ht="12.75" customHeight="1" x14ac:dyDescent="0.15"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</row>
    <row r="624" spans="4:14" ht="12.75" customHeight="1" x14ac:dyDescent="0.15"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</row>
    <row r="625" spans="4:14" ht="12.75" customHeight="1" x14ac:dyDescent="0.15"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</row>
    <row r="626" spans="4:14" ht="12.75" customHeight="1" x14ac:dyDescent="0.15"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</row>
    <row r="627" spans="4:14" ht="12.75" customHeight="1" x14ac:dyDescent="0.15"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</row>
    <row r="628" spans="4:14" ht="12.75" customHeight="1" x14ac:dyDescent="0.15"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</row>
    <row r="629" spans="4:14" ht="12.75" customHeight="1" x14ac:dyDescent="0.15"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</row>
    <row r="630" spans="4:14" ht="12.75" customHeight="1" x14ac:dyDescent="0.15"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</row>
    <row r="631" spans="4:14" ht="12.75" customHeight="1" x14ac:dyDescent="0.15"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</row>
    <row r="632" spans="4:14" ht="12.75" customHeight="1" x14ac:dyDescent="0.15"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</row>
    <row r="633" spans="4:14" ht="12.75" customHeight="1" x14ac:dyDescent="0.15"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</row>
    <row r="634" spans="4:14" ht="12.75" customHeight="1" x14ac:dyDescent="0.15"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</row>
    <row r="635" spans="4:14" ht="12.75" customHeight="1" x14ac:dyDescent="0.15"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</row>
    <row r="636" spans="4:14" ht="12.75" customHeight="1" x14ac:dyDescent="0.15"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</row>
    <row r="637" spans="4:14" ht="12.75" customHeight="1" x14ac:dyDescent="0.15"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</row>
    <row r="638" spans="4:14" ht="12.75" customHeight="1" x14ac:dyDescent="0.15"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</row>
    <row r="639" spans="4:14" ht="12.75" customHeight="1" x14ac:dyDescent="0.15"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</row>
    <row r="640" spans="4:14" ht="12.75" customHeight="1" x14ac:dyDescent="0.15"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</row>
    <row r="641" spans="4:14" ht="12.75" customHeight="1" x14ac:dyDescent="0.15"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</row>
    <row r="642" spans="4:14" ht="12.75" customHeight="1" x14ac:dyDescent="0.15"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</row>
    <row r="643" spans="4:14" ht="12.75" customHeight="1" x14ac:dyDescent="0.15"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</row>
    <row r="644" spans="4:14" ht="12.75" customHeight="1" x14ac:dyDescent="0.15"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</row>
    <row r="645" spans="4:14" ht="12.75" customHeight="1" x14ac:dyDescent="0.15"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</row>
    <row r="646" spans="4:14" ht="12.75" customHeight="1" x14ac:dyDescent="0.15"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</row>
    <row r="647" spans="4:14" ht="12.75" customHeight="1" x14ac:dyDescent="0.15"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</row>
    <row r="648" spans="4:14" ht="12.75" customHeight="1" x14ac:dyDescent="0.15"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</row>
    <row r="649" spans="4:14" ht="12.75" customHeight="1" x14ac:dyDescent="0.15"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</row>
    <row r="650" spans="4:14" ht="12.75" customHeight="1" x14ac:dyDescent="0.15"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</row>
    <row r="651" spans="4:14" ht="12.75" customHeight="1" x14ac:dyDescent="0.15"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</row>
    <row r="652" spans="4:14" ht="12.75" customHeight="1" x14ac:dyDescent="0.15"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</row>
    <row r="653" spans="4:14" ht="12.75" customHeight="1" x14ac:dyDescent="0.15"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</row>
    <row r="654" spans="4:14" ht="12.75" customHeight="1" x14ac:dyDescent="0.15"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</row>
    <row r="655" spans="4:14" ht="12.75" customHeight="1" x14ac:dyDescent="0.15"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</row>
    <row r="656" spans="4:14" ht="12.75" customHeight="1" x14ac:dyDescent="0.15"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</row>
    <row r="657" spans="4:14" ht="12.75" customHeight="1" x14ac:dyDescent="0.15"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</row>
    <row r="658" spans="4:14" ht="12.75" customHeight="1" x14ac:dyDescent="0.15"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</row>
    <row r="659" spans="4:14" ht="12.75" customHeight="1" x14ac:dyDescent="0.15"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</row>
    <row r="660" spans="4:14" ht="12.75" customHeight="1" x14ac:dyDescent="0.15"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</row>
    <row r="661" spans="4:14" ht="12.75" customHeight="1" x14ac:dyDescent="0.15"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</row>
    <row r="662" spans="4:14" ht="12.75" customHeight="1" x14ac:dyDescent="0.15"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</row>
    <row r="663" spans="4:14" ht="12.75" customHeight="1" x14ac:dyDescent="0.15"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</row>
    <row r="664" spans="4:14" ht="12.75" customHeight="1" x14ac:dyDescent="0.15"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</row>
    <row r="665" spans="4:14" ht="12.75" customHeight="1" x14ac:dyDescent="0.15"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</row>
    <row r="666" spans="4:14" ht="12.75" customHeight="1" x14ac:dyDescent="0.15"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</row>
    <row r="667" spans="4:14" ht="12.75" customHeight="1" x14ac:dyDescent="0.15"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</row>
    <row r="668" spans="4:14" ht="12.75" customHeight="1" x14ac:dyDescent="0.15"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</row>
    <row r="669" spans="4:14" ht="12.75" customHeight="1" x14ac:dyDescent="0.15"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</row>
    <row r="670" spans="4:14" ht="12.75" customHeight="1" x14ac:dyDescent="0.15"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</row>
    <row r="671" spans="4:14" ht="12.75" customHeight="1" x14ac:dyDescent="0.15"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</row>
    <row r="672" spans="4:14" ht="12.75" customHeight="1" x14ac:dyDescent="0.15"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</row>
    <row r="673" spans="4:14" ht="12.75" customHeight="1" x14ac:dyDescent="0.15"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</row>
    <row r="674" spans="4:14" ht="12.75" customHeight="1" x14ac:dyDescent="0.15"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</row>
    <row r="675" spans="4:14" ht="12.75" customHeight="1" x14ac:dyDescent="0.15"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</row>
    <row r="676" spans="4:14" ht="12.75" customHeight="1" x14ac:dyDescent="0.15"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</row>
    <row r="677" spans="4:14" ht="12.75" customHeight="1" x14ac:dyDescent="0.15"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</row>
    <row r="678" spans="4:14" ht="12.75" customHeight="1" x14ac:dyDescent="0.15"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</row>
    <row r="679" spans="4:14" ht="12.75" customHeight="1" x14ac:dyDescent="0.15"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</row>
    <row r="680" spans="4:14" ht="12.75" customHeight="1" x14ac:dyDescent="0.15"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</row>
    <row r="681" spans="4:14" ht="12.75" customHeight="1" x14ac:dyDescent="0.15"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</row>
    <row r="682" spans="4:14" ht="12.75" customHeight="1" x14ac:dyDescent="0.15"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</row>
    <row r="683" spans="4:14" ht="12.75" customHeight="1" x14ac:dyDescent="0.15"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</row>
    <row r="684" spans="4:14" ht="12.75" customHeight="1" x14ac:dyDescent="0.15"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</row>
    <row r="685" spans="4:14" ht="12.75" customHeight="1" x14ac:dyDescent="0.15"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</row>
    <row r="686" spans="4:14" ht="12.75" customHeight="1" x14ac:dyDescent="0.15"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</row>
    <row r="687" spans="4:14" ht="12.75" customHeight="1" x14ac:dyDescent="0.15"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</row>
    <row r="688" spans="4:14" ht="12.75" customHeight="1" x14ac:dyDescent="0.15"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</row>
    <row r="689" spans="4:14" ht="12.75" customHeight="1" x14ac:dyDescent="0.15">
      <c r="D689" s="41"/>
      <c r="E689" s="41"/>
      <c r="F689" s="41"/>
      <c r="G689" s="41"/>
      <c r="H689" s="41"/>
      <c r="I689" s="41"/>
      <c r="J689" s="41"/>
      <c r="K689" s="41"/>
      <c r="L689" s="41"/>
      <c r="M689" s="41"/>
      <c r="N689" s="41"/>
    </row>
    <row r="690" spans="4:14" ht="12.75" customHeight="1" x14ac:dyDescent="0.15">
      <c r="D690" s="41"/>
      <c r="E690" s="41"/>
      <c r="F690" s="41"/>
      <c r="G690" s="41"/>
      <c r="H690" s="41"/>
      <c r="I690" s="41"/>
      <c r="J690" s="41"/>
      <c r="K690" s="41"/>
      <c r="L690" s="41"/>
      <c r="M690" s="41"/>
      <c r="N690" s="41"/>
    </row>
    <row r="691" spans="4:14" ht="12.75" customHeight="1" x14ac:dyDescent="0.15"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</row>
    <row r="692" spans="4:14" ht="12.75" customHeight="1" x14ac:dyDescent="0.15">
      <c r="D692" s="41"/>
      <c r="E692" s="41"/>
      <c r="F692" s="41"/>
      <c r="G692" s="41"/>
      <c r="H692" s="41"/>
      <c r="I692" s="41"/>
      <c r="J692" s="41"/>
      <c r="K692" s="41"/>
      <c r="L692" s="41"/>
      <c r="M692" s="41"/>
      <c r="N692" s="41"/>
    </row>
    <row r="693" spans="4:14" ht="12.75" customHeight="1" x14ac:dyDescent="0.15">
      <c r="D693" s="41"/>
      <c r="E693" s="41"/>
      <c r="F693" s="41"/>
      <c r="G693" s="41"/>
      <c r="H693" s="41"/>
      <c r="I693" s="41"/>
      <c r="J693" s="41"/>
      <c r="K693" s="41"/>
      <c r="L693" s="41"/>
      <c r="M693" s="41"/>
      <c r="N693" s="41"/>
    </row>
    <row r="694" spans="4:14" ht="12.75" customHeight="1" x14ac:dyDescent="0.15">
      <c r="D694" s="41"/>
      <c r="E694" s="41"/>
      <c r="F694" s="41"/>
      <c r="G694" s="41"/>
      <c r="H694" s="41"/>
      <c r="I694" s="41"/>
      <c r="J694" s="41"/>
      <c r="K694" s="41"/>
      <c r="L694" s="41"/>
      <c r="M694" s="41"/>
      <c r="N694" s="41"/>
    </row>
    <row r="695" spans="4:14" ht="12.75" customHeight="1" x14ac:dyDescent="0.15"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</row>
    <row r="696" spans="4:14" ht="12.75" customHeight="1" x14ac:dyDescent="0.15">
      <c r="D696" s="41"/>
      <c r="E696" s="41"/>
      <c r="F696" s="41"/>
      <c r="G696" s="41"/>
      <c r="H696" s="41"/>
      <c r="I696" s="41"/>
      <c r="J696" s="41"/>
      <c r="K696" s="41"/>
      <c r="L696" s="41"/>
      <c r="M696" s="41"/>
      <c r="N696" s="41"/>
    </row>
    <row r="697" spans="4:14" ht="12.75" customHeight="1" x14ac:dyDescent="0.15">
      <c r="D697" s="41"/>
      <c r="E697" s="41"/>
      <c r="F697" s="41"/>
      <c r="G697" s="41"/>
      <c r="H697" s="41"/>
      <c r="I697" s="41"/>
      <c r="J697" s="41"/>
      <c r="K697" s="41"/>
      <c r="L697" s="41"/>
      <c r="M697" s="41"/>
      <c r="N697" s="41"/>
    </row>
    <row r="698" spans="4:14" ht="12.75" customHeight="1" x14ac:dyDescent="0.15">
      <c r="D698" s="41"/>
      <c r="E698" s="41"/>
      <c r="F698" s="41"/>
      <c r="G698" s="41"/>
      <c r="H698" s="41"/>
      <c r="I698" s="41"/>
      <c r="J698" s="41"/>
      <c r="K698" s="41"/>
      <c r="L698" s="41"/>
      <c r="M698" s="41"/>
      <c r="N698" s="41"/>
    </row>
    <row r="699" spans="4:14" ht="12.75" customHeight="1" x14ac:dyDescent="0.15"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</row>
    <row r="700" spans="4:14" ht="12.75" customHeight="1" x14ac:dyDescent="0.15">
      <c r="D700" s="41"/>
      <c r="E700" s="41"/>
      <c r="F700" s="41"/>
      <c r="G700" s="41"/>
      <c r="H700" s="41"/>
      <c r="I700" s="41"/>
      <c r="J700" s="41"/>
      <c r="K700" s="41"/>
      <c r="L700" s="41"/>
      <c r="M700" s="41"/>
      <c r="N700" s="41"/>
    </row>
    <row r="701" spans="4:14" ht="12.75" customHeight="1" x14ac:dyDescent="0.15">
      <c r="D701" s="41"/>
      <c r="E701" s="41"/>
      <c r="F701" s="41"/>
      <c r="G701" s="41"/>
      <c r="H701" s="41"/>
      <c r="I701" s="41"/>
      <c r="J701" s="41"/>
      <c r="K701" s="41"/>
      <c r="L701" s="41"/>
      <c r="M701" s="41"/>
      <c r="N701" s="41"/>
    </row>
    <row r="702" spans="4:14" ht="12.75" customHeight="1" x14ac:dyDescent="0.15">
      <c r="D702" s="41"/>
      <c r="E702" s="41"/>
      <c r="F702" s="41"/>
      <c r="G702" s="41"/>
      <c r="H702" s="41"/>
      <c r="I702" s="41"/>
      <c r="J702" s="41"/>
      <c r="K702" s="41"/>
      <c r="L702" s="41"/>
      <c r="M702" s="41"/>
      <c r="N702" s="41"/>
    </row>
    <row r="703" spans="4:14" ht="12.75" customHeight="1" x14ac:dyDescent="0.15"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</row>
    <row r="704" spans="4:14" ht="12.75" customHeight="1" x14ac:dyDescent="0.15">
      <c r="D704" s="41"/>
      <c r="E704" s="41"/>
      <c r="F704" s="41"/>
      <c r="G704" s="41"/>
      <c r="H704" s="41"/>
      <c r="I704" s="41"/>
      <c r="J704" s="41"/>
      <c r="K704" s="41"/>
      <c r="L704" s="41"/>
      <c r="M704" s="41"/>
      <c r="N704" s="41"/>
    </row>
    <row r="705" spans="4:14" ht="12.75" customHeight="1" x14ac:dyDescent="0.15">
      <c r="D705" s="41"/>
      <c r="E705" s="41"/>
      <c r="F705" s="41"/>
      <c r="G705" s="41"/>
      <c r="H705" s="41"/>
      <c r="I705" s="41"/>
      <c r="J705" s="41"/>
      <c r="K705" s="41"/>
      <c r="L705" s="41"/>
      <c r="M705" s="41"/>
      <c r="N705" s="41"/>
    </row>
    <row r="706" spans="4:14" ht="12.75" customHeight="1" x14ac:dyDescent="0.15">
      <c r="D706" s="41"/>
      <c r="E706" s="41"/>
      <c r="F706" s="41"/>
      <c r="G706" s="41"/>
      <c r="H706" s="41"/>
      <c r="I706" s="41"/>
      <c r="J706" s="41"/>
      <c r="K706" s="41"/>
      <c r="L706" s="41"/>
      <c r="M706" s="41"/>
      <c r="N706" s="41"/>
    </row>
    <row r="707" spans="4:14" ht="12.75" customHeight="1" x14ac:dyDescent="0.15"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</row>
    <row r="708" spans="4:14" ht="12.75" customHeight="1" x14ac:dyDescent="0.15">
      <c r="D708" s="41"/>
      <c r="E708" s="41"/>
      <c r="F708" s="41"/>
      <c r="G708" s="41"/>
      <c r="H708" s="41"/>
      <c r="I708" s="41"/>
      <c r="J708" s="41"/>
      <c r="K708" s="41"/>
      <c r="L708" s="41"/>
      <c r="M708" s="41"/>
      <c r="N708" s="41"/>
    </row>
    <row r="709" spans="4:14" ht="12.75" customHeight="1" x14ac:dyDescent="0.15">
      <c r="D709" s="41"/>
      <c r="E709" s="41"/>
      <c r="F709" s="41"/>
      <c r="G709" s="41"/>
      <c r="H709" s="41"/>
      <c r="I709" s="41"/>
      <c r="J709" s="41"/>
      <c r="K709" s="41"/>
      <c r="L709" s="41"/>
      <c r="M709" s="41"/>
      <c r="N709" s="41"/>
    </row>
    <row r="710" spans="4:14" ht="12.75" customHeight="1" x14ac:dyDescent="0.15">
      <c r="D710" s="41"/>
      <c r="E710" s="41"/>
      <c r="F710" s="41"/>
      <c r="G710" s="41"/>
      <c r="H710" s="41"/>
      <c r="I710" s="41"/>
      <c r="J710" s="41"/>
      <c r="K710" s="41"/>
      <c r="L710" s="41"/>
      <c r="M710" s="41"/>
      <c r="N710" s="41"/>
    </row>
    <row r="711" spans="4:14" ht="12.75" customHeight="1" x14ac:dyDescent="0.15"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</row>
    <row r="712" spans="4:14" ht="12.75" customHeight="1" x14ac:dyDescent="0.15">
      <c r="D712" s="41"/>
      <c r="E712" s="41"/>
      <c r="F712" s="41"/>
      <c r="G712" s="41"/>
      <c r="H712" s="41"/>
      <c r="I712" s="41"/>
      <c r="J712" s="41"/>
      <c r="K712" s="41"/>
      <c r="L712" s="41"/>
      <c r="M712" s="41"/>
      <c r="N712" s="41"/>
    </row>
    <row r="713" spans="4:14" ht="12.75" customHeight="1" x14ac:dyDescent="0.15">
      <c r="D713" s="41"/>
      <c r="E713" s="41"/>
      <c r="F713" s="41"/>
      <c r="G713" s="41"/>
      <c r="H713" s="41"/>
      <c r="I713" s="41"/>
      <c r="J713" s="41"/>
      <c r="K713" s="41"/>
      <c r="L713" s="41"/>
      <c r="M713" s="41"/>
      <c r="N713" s="41"/>
    </row>
    <row r="714" spans="4:14" ht="12.75" customHeight="1" x14ac:dyDescent="0.15">
      <c r="D714" s="41"/>
      <c r="E714" s="41"/>
      <c r="F714" s="41"/>
      <c r="G714" s="41"/>
      <c r="H714" s="41"/>
      <c r="I714" s="41"/>
      <c r="J714" s="41"/>
      <c r="K714" s="41"/>
      <c r="L714" s="41"/>
      <c r="M714" s="41"/>
      <c r="N714" s="41"/>
    </row>
    <row r="715" spans="4:14" ht="12.75" customHeight="1" x14ac:dyDescent="0.15"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</row>
    <row r="716" spans="4:14" ht="12.75" customHeight="1" x14ac:dyDescent="0.15">
      <c r="D716" s="41"/>
      <c r="E716" s="41"/>
      <c r="F716" s="41"/>
      <c r="G716" s="41"/>
      <c r="H716" s="41"/>
      <c r="I716" s="41"/>
      <c r="J716" s="41"/>
      <c r="K716" s="41"/>
      <c r="L716" s="41"/>
      <c r="M716" s="41"/>
      <c r="N716" s="41"/>
    </row>
    <row r="717" spans="4:14" ht="12.75" customHeight="1" x14ac:dyDescent="0.15">
      <c r="D717" s="41"/>
      <c r="E717" s="41"/>
      <c r="F717" s="41"/>
      <c r="G717" s="41"/>
      <c r="H717" s="41"/>
      <c r="I717" s="41"/>
      <c r="J717" s="41"/>
      <c r="K717" s="41"/>
      <c r="L717" s="41"/>
      <c r="M717" s="41"/>
      <c r="N717" s="41"/>
    </row>
    <row r="718" spans="4:14" ht="12.75" customHeight="1" x14ac:dyDescent="0.15">
      <c r="D718" s="41"/>
      <c r="E718" s="41"/>
      <c r="F718" s="41"/>
      <c r="G718" s="41"/>
      <c r="H718" s="41"/>
      <c r="I718" s="41"/>
      <c r="J718" s="41"/>
      <c r="K718" s="41"/>
      <c r="L718" s="41"/>
      <c r="M718" s="41"/>
      <c r="N718" s="41"/>
    </row>
    <row r="719" spans="4:14" ht="12.75" customHeight="1" x14ac:dyDescent="0.15"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</row>
    <row r="720" spans="4:14" ht="12.75" customHeight="1" x14ac:dyDescent="0.15">
      <c r="D720" s="41"/>
      <c r="E720" s="41"/>
      <c r="F720" s="41"/>
      <c r="G720" s="41"/>
      <c r="H720" s="41"/>
      <c r="I720" s="41"/>
      <c r="J720" s="41"/>
      <c r="K720" s="41"/>
      <c r="L720" s="41"/>
      <c r="M720" s="41"/>
      <c r="N720" s="41"/>
    </row>
    <row r="721" spans="4:14" ht="12.75" customHeight="1" x14ac:dyDescent="0.15">
      <c r="D721" s="41"/>
      <c r="E721" s="41"/>
      <c r="F721" s="41"/>
      <c r="G721" s="41"/>
      <c r="H721" s="41"/>
      <c r="I721" s="41"/>
      <c r="J721" s="41"/>
      <c r="K721" s="41"/>
      <c r="L721" s="41"/>
      <c r="M721" s="41"/>
      <c r="N721" s="41"/>
    </row>
    <row r="722" spans="4:14" ht="12.75" customHeight="1" x14ac:dyDescent="0.15">
      <c r="D722" s="41"/>
      <c r="E722" s="41"/>
      <c r="F722" s="41"/>
      <c r="G722" s="41"/>
      <c r="H722" s="41"/>
      <c r="I722" s="41"/>
      <c r="J722" s="41"/>
      <c r="K722" s="41"/>
      <c r="L722" s="41"/>
      <c r="M722" s="41"/>
      <c r="N722" s="41"/>
    </row>
    <row r="723" spans="4:14" ht="12.75" customHeight="1" x14ac:dyDescent="0.15"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</row>
    <row r="724" spans="4:14" ht="12.75" customHeight="1" x14ac:dyDescent="0.15">
      <c r="D724" s="41"/>
      <c r="E724" s="41"/>
      <c r="F724" s="41"/>
      <c r="G724" s="41"/>
      <c r="H724" s="41"/>
      <c r="I724" s="41"/>
      <c r="J724" s="41"/>
      <c r="K724" s="41"/>
      <c r="L724" s="41"/>
      <c r="M724" s="41"/>
      <c r="N724" s="41"/>
    </row>
    <row r="725" spans="4:14" ht="12.75" customHeight="1" x14ac:dyDescent="0.15">
      <c r="D725" s="41"/>
      <c r="E725" s="41"/>
      <c r="F725" s="41"/>
      <c r="G725" s="41"/>
      <c r="H725" s="41"/>
      <c r="I725" s="41"/>
      <c r="J725" s="41"/>
      <c r="K725" s="41"/>
      <c r="L725" s="41"/>
      <c r="M725" s="41"/>
      <c r="N725" s="41"/>
    </row>
    <row r="726" spans="4:14" ht="12.75" customHeight="1" x14ac:dyDescent="0.15">
      <c r="D726" s="41"/>
      <c r="E726" s="41"/>
      <c r="F726" s="41"/>
      <c r="G726" s="41"/>
      <c r="H726" s="41"/>
      <c r="I726" s="41"/>
      <c r="J726" s="41"/>
      <c r="K726" s="41"/>
      <c r="L726" s="41"/>
      <c r="M726" s="41"/>
      <c r="N726" s="41"/>
    </row>
    <row r="727" spans="4:14" ht="12.75" customHeight="1" x14ac:dyDescent="0.15"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</row>
    <row r="728" spans="4:14" ht="12.75" customHeight="1" x14ac:dyDescent="0.15">
      <c r="D728" s="41"/>
      <c r="E728" s="41"/>
      <c r="F728" s="41"/>
      <c r="G728" s="41"/>
      <c r="H728" s="41"/>
      <c r="I728" s="41"/>
      <c r="J728" s="41"/>
      <c r="K728" s="41"/>
      <c r="L728" s="41"/>
      <c r="M728" s="41"/>
      <c r="N728" s="41"/>
    </row>
    <row r="729" spans="4:14" ht="12.75" customHeight="1" x14ac:dyDescent="0.15">
      <c r="D729" s="41"/>
      <c r="E729" s="41"/>
      <c r="F729" s="41"/>
      <c r="G729" s="41"/>
      <c r="H729" s="41"/>
      <c r="I729" s="41"/>
      <c r="J729" s="41"/>
      <c r="K729" s="41"/>
      <c r="L729" s="41"/>
      <c r="M729" s="41"/>
      <c r="N729" s="41"/>
    </row>
    <row r="730" spans="4:14" ht="12.75" customHeight="1" x14ac:dyDescent="0.15">
      <c r="D730" s="41"/>
      <c r="E730" s="41"/>
      <c r="F730" s="41"/>
      <c r="G730" s="41"/>
      <c r="H730" s="41"/>
      <c r="I730" s="41"/>
      <c r="J730" s="41"/>
      <c r="K730" s="41"/>
      <c r="L730" s="41"/>
      <c r="M730" s="41"/>
      <c r="N730" s="41"/>
    </row>
    <row r="731" spans="4:14" ht="12.75" customHeight="1" x14ac:dyDescent="0.15"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</row>
    <row r="732" spans="4:14" ht="12.75" customHeight="1" x14ac:dyDescent="0.15">
      <c r="D732" s="41"/>
      <c r="E732" s="41"/>
      <c r="F732" s="41"/>
      <c r="G732" s="41"/>
      <c r="H732" s="41"/>
      <c r="I732" s="41"/>
      <c r="J732" s="41"/>
      <c r="K732" s="41"/>
      <c r="L732" s="41"/>
      <c r="M732" s="41"/>
      <c r="N732" s="41"/>
    </row>
    <row r="733" spans="4:14" ht="12.75" customHeight="1" x14ac:dyDescent="0.15">
      <c r="D733" s="41"/>
      <c r="E733" s="41"/>
      <c r="F733" s="41"/>
      <c r="G733" s="41"/>
      <c r="H733" s="41"/>
      <c r="I733" s="41"/>
      <c r="J733" s="41"/>
      <c r="K733" s="41"/>
      <c r="L733" s="41"/>
      <c r="M733" s="41"/>
      <c r="N733" s="41"/>
    </row>
    <row r="734" spans="4:14" ht="12.75" customHeight="1" x14ac:dyDescent="0.15">
      <c r="D734" s="41"/>
      <c r="E734" s="41"/>
      <c r="F734" s="41"/>
      <c r="G734" s="41"/>
      <c r="H734" s="41"/>
      <c r="I734" s="41"/>
      <c r="J734" s="41"/>
      <c r="K734" s="41"/>
      <c r="L734" s="41"/>
      <c r="M734" s="41"/>
      <c r="N734" s="41"/>
    </row>
    <row r="735" spans="4:14" ht="12.75" customHeight="1" x14ac:dyDescent="0.15"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</row>
    <row r="736" spans="4:14" ht="12.75" customHeight="1" x14ac:dyDescent="0.15">
      <c r="D736" s="41"/>
      <c r="E736" s="41"/>
      <c r="F736" s="41"/>
      <c r="G736" s="41"/>
      <c r="H736" s="41"/>
      <c r="I736" s="41"/>
      <c r="J736" s="41"/>
      <c r="K736" s="41"/>
      <c r="L736" s="41"/>
      <c r="M736" s="41"/>
      <c r="N736" s="41"/>
    </row>
    <row r="737" spans="4:14" ht="12.75" customHeight="1" x14ac:dyDescent="0.15">
      <c r="D737" s="41"/>
      <c r="E737" s="41"/>
      <c r="F737" s="41"/>
      <c r="G737" s="41"/>
      <c r="H737" s="41"/>
      <c r="I737" s="41"/>
      <c r="J737" s="41"/>
      <c r="K737" s="41"/>
      <c r="L737" s="41"/>
      <c r="M737" s="41"/>
      <c r="N737" s="41"/>
    </row>
    <row r="738" spans="4:14" ht="12.75" customHeight="1" x14ac:dyDescent="0.15">
      <c r="D738" s="41"/>
      <c r="E738" s="41"/>
      <c r="F738" s="41"/>
      <c r="G738" s="41"/>
      <c r="H738" s="41"/>
      <c r="I738" s="41"/>
      <c r="J738" s="41"/>
      <c r="K738" s="41"/>
      <c r="L738" s="41"/>
      <c r="M738" s="41"/>
      <c r="N738" s="41"/>
    </row>
    <row r="739" spans="4:14" ht="12.75" customHeight="1" x14ac:dyDescent="0.15"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</row>
    <row r="740" spans="4:14" ht="12.75" customHeight="1" x14ac:dyDescent="0.15">
      <c r="D740" s="41"/>
      <c r="E740" s="41"/>
      <c r="F740" s="41"/>
      <c r="G740" s="41"/>
      <c r="H740" s="41"/>
      <c r="I740" s="41"/>
      <c r="J740" s="41"/>
      <c r="K740" s="41"/>
      <c r="L740" s="41"/>
      <c r="M740" s="41"/>
      <c r="N740" s="41"/>
    </row>
    <row r="741" spans="4:14" ht="12.75" customHeight="1" x14ac:dyDescent="0.15">
      <c r="D741" s="41"/>
      <c r="E741" s="41"/>
      <c r="F741" s="41"/>
      <c r="G741" s="41"/>
      <c r="H741" s="41"/>
      <c r="I741" s="41"/>
      <c r="J741" s="41"/>
      <c r="K741" s="41"/>
      <c r="L741" s="41"/>
      <c r="M741" s="41"/>
      <c r="N741" s="41"/>
    </row>
    <row r="742" spans="4:14" ht="12.75" customHeight="1" x14ac:dyDescent="0.15">
      <c r="D742" s="41"/>
      <c r="E742" s="41"/>
      <c r="F742" s="41"/>
      <c r="G742" s="41"/>
      <c r="H742" s="41"/>
      <c r="I742" s="41"/>
      <c r="J742" s="41"/>
      <c r="K742" s="41"/>
      <c r="L742" s="41"/>
      <c r="M742" s="41"/>
      <c r="N742" s="41"/>
    </row>
    <row r="743" spans="4:14" ht="12.75" customHeight="1" x14ac:dyDescent="0.15"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</row>
    <row r="744" spans="4:14" ht="12.75" customHeight="1" x14ac:dyDescent="0.15">
      <c r="D744" s="41"/>
      <c r="E744" s="41"/>
      <c r="F744" s="41"/>
      <c r="G744" s="41"/>
      <c r="H744" s="41"/>
      <c r="I744" s="41"/>
      <c r="J744" s="41"/>
      <c r="K744" s="41"/>
      <c r="L744" s="41"/>
      <c r="M744" s="41"/>
      <c r="N744" s="41"/>
    </row>
    <row r="745" spans="4:14" ht="12.75" customHeight="1" x14ac:dyDescent="0.15">
      <c r="D745" s="41"/>
      <c r="E745" s="41"/>
      <c r="F745" s="41"/>
      <c r="G745" s="41"/>
      <c r="H745" s="41"/>
      <c r="I745" s="41"/>
      <c r="J745" s="41"/>
      <c r="K745" s="41"/>
      <c r="L745" s="41"/>
      <c r="M745" s="41"/>
      <c r="N745" s="41"/>
    </row>
    <row r="746" spans="4:14" ht="12.75" customHeight="1" x14ac:dyDescent="0.15">
      <c r="D746" s="41"/>
      <c r="E746" s="41"/>
      <c r="F746" s="41"/>
      <c r="G746" s="41"/>
      <c r="H746" s="41"/>
      <c r="I746" s="41"/>
      <c r="J746" s="41"/>
      <c r="K746" s="41"/>
      <c r="L746" s="41"/>
      <c r="M746" s="41"/>
      <c r="N746" s="41"/>
    </row>
    <row r="747" spans="4:14" ht="12.75" customHeight="1" x14ac:dyDescent="0.15"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</row>
    <row r="748" spans="4:14" ht="12.75" customHeight="1" x14ac:dyDescent="0.15">
      <c r="D748" s="41"/>
      <c r="E748" s="41"/>
      <c r="F748" s="41"/>
      <c r="G748" s="41"/>
      <c r="H748" s="41"/>
      <c r="I748" s="41"/>
      <c r="J748" s="41"/>
      <c r="K748" s="41"/>
      <c r="L748" s="41"/>
      <c r="M748" s="41"/>
      <c r="N748" s="41"/>
    </row>
    <row r="749" spans="4:14" ht="12.75" customHeight="1" x14ac:dyDescent="0.15">
      <c r="D749" s="41"/>
      <c r="E749" s="41"/>
      <c r="F749" s="41"/>
      <c r="G749" s="41"/>
      <c r="H749" s="41"/>
      <c r="I749" s="41"/>
      <c r="J749" s="41"/>
      <c r="K749" s="41"/>
      <c r="L749" s="41"/>
      <c r="M749" s="41"/>
      <c r="N749" s="41"/>
    </row>
    <row r="750" spans="4:14" ht="12.75" customHeight="1" x14ac:dyDescent="0.15">
      <c r="D750" s="41"/>
      <c r="E750" s="41"/>
      <c r="F750" s="41"/>
      <c r="G750" s="41"/>
      <c r="H750" s="41"/>
      <c r="I750" s="41"/>
      <c r="J750" s="41"/>
      <c r="K750" s="41"/>
      <c r="L750" s="41"/>
      <c r="M750" s="41"/>
      <c r="N750" s="41"/>
    </row>
    <row r="751" spans="4:14" ht="12.75" customHeight="1" x14ac:dyDescent="0.15"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</row>
    <row r="752" spans="4:14" ht="12.75" customHeight="1" x14ac:dyDescent="0.15">
      <c r="D752" s="41"/>
      <c r="E752" s="41"/>
      <c r="F752" s="41"/>
      <c r="G752" s="41"/>
      <c r="H752" s="41"/>
      <c r="I752" s="41"/>
      <c r="J752" s="41"/>
      <c r="K752" s="41"/>
      <c r="L752" s="41"/>
      <c r="M752" s="41"/>
      <c r="N752" s="41"/>
    </row>
    <row r="753" spans="4:14" ht="12.75" customHeight="1" x14ac:dyDescent="0.15">
      <c r="D753" s="41"/>
      <c r="E753" s="41"/>
      <c r="F753" s="41"/>
      <c r="G753" s="41"/>
      <c r="H753" s="41"/>
      <c r="I753" s="41"/>
      <c r="J753" s="41"/>
      <c r="K753" s="41"/>
      <c r="L753" s="41"/>
      <c r="M753" s="41"/>
      <c r="N753" s="41"/>
    </row>
    <row r="754" spans="4:14" ht="12.75" customHeight="1" x14ac:dyDescent="0.15">
      <c r="D754" s="41"/>
      <c r="E754" s="41"/>
      <c r="F754" s="41"/>
      <c r="G754" s="41"/>
      <c r="H754" s="41"/>
      <c r="I754" s="41"/>
      <c r="J754" s="41"/>
      <c r="K754" s="41"/>
      <c r="L754" s="41"/>
      <c r="M754" s="41"/>
      <c r="N754" s="41"/>
    </row>
    <row r="755" spans="4:14" ht="12.75" customHeight="1" x14ac:dyDescent="0.15"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</row>
    <row r="756" spans="4:14" ht="12.75" customHeight="1" x14ac:dyDescent="0.15">
      <c r="D756" s="41"/>
      <c r="E756" s="41"/>
      <c r="F756" s="41"/>
      <c r="G756" s="41"/>
      <c r="H756" s="41"/>
      <c r="I756" s="41"/>
      <c r="J756" s="41"/>
      <c r="K756" s="41"/>
      <c r="L756" s="41"/>
      <c r="M756" s="41"/>
      <c r="N756" s="41"/>
    </row>
    <row r="757" spans="4:14" ht="12.75" customHeight="1" x14ac:dyDescent="0.15">
      <c r="D757" s="41"/>
      <c r="E757" s="41"/>
      <c r="F757" s="41"/>
      <c r="G757" s="41"/>
      <c r="H757" s="41"/>
      <c r="I757" s="41"/>
      <c r="J757" s="41"/>
      <c r="K757" s="41"/>
      <c r="L757" s="41"/>
      <c r="M757" s="41"/>
      <c r="N757" s="41"/>
    </row>
    <row r="758" spans="4:14" ht="12.75" customHeight="1" x14ac:dyDescent="0.15">
      <c r="D758" s="41"/>
      <c r="E758" s="41"/>
      <c r="F758" s="41"/>
      <c r="G758" s="41"/>
      <c r="H758" s="41"/>
      <c r="I758" s="41"/>
      <c r="J758" s="41"/>
      <c r="K758" s="41"/>
      <c r="L758" s="41"/>
      <c r="M758" s="41"/>
      <c r="N758" s="41"/>
    </row>
    <row r="759" spans="4:14" ht="12.75" customHeight="1" x14ac:dyDescent="0.15"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</row>
    <row r="760" spans="4:14" ht="12.75" customHeight="1" x14ac:dyDescent="0.15">
      <c r="D760" s="41"/>
      <c r="E760" s="41"/>
      <c r="F760" s="41"/>
      <c r="G760" s="41"/>
      <c r="H760" s="41"/>
      <c r="I760" s="41"/>
      <c r="J760" s="41"/>
      <c r="K760" s="41"/>
      <c r="L760" s="41"/>
      <c r="M760" s="41"/>
      <c r="N760" s="41"/>
    </row>
    <row r="761" spans="4:14" ht="12.75" customHeight="1" x14ac:dyDescent="0.15">
      <c r="D761" s="41"/>
      <c r="E761" s="41"/>
      <c r="F761" s="41"/>
      <c r="G761" s="41"/>
      <c r="H761" s="41"/>
      <c r="I761" s="41"/>
      <c r="J761" s="41"/>
      <c r="K761" s="41"/>
      <c r="L761" s="41"/>
      <c r="M761" s="41"/>
      <c r="N761" s="41"/>
    </row>
    <row r="762" spans="4:14" ht="12.75" customHeight="1" x14ac:dyDescent="0.15">
      <c r="D762" s="41"/>
      <c r="E762" s="41"/>
      <c r="F762" s="41"/>
      <c r="G762" s="41"/>
      <c r="H762" s="41"/>
      <c r="I762" s="41"/>
      <c r="J762" s="41"/>
      <c r="K762" s="41"/>
      <c r="L762" s="41"/>
      <c r="M762" s="41"/>
      <c r="N762" s="41"/>
    </row>
    <row r="763" spans="4:14" ht="12.75" customHeight="1" x14ac:dyDescent="0.15"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</row>
    <row r="764" spans="4:14" ht="12.75" customHeight="1" x14ac:dyDescent="0.15">
      <c r="D764" s="41"/>
      <c r="E764" s="41"/>
      <c r="F764" s="41"/>
      <c r="G764" s="41"/>
      <c r="H764" s="41"/>
      <c r="I764" s="41"/>
      <c r="J764" s="41"/>
      <c r="K764" s="41"/>
      <c r="L764" s="41"/>
      <c r="M764" s="41"/>
      <c r="N764" s="41"/>
    </row>
    <row r="765" spans="4:14" ht="12.75" customHeight="1" x14ac:dyDescent="0.15">
      <c r="D765" s="41"/>
      <c r="E765" s="41"/>
      <c r="F765" s="41"/>
      <c r="G765" s="41"/>
      <c r="H765" s="41"/>
      <c r="I765" s="41"/>
      <c r="J765" s="41"/>
      <c r="K765" s="41"/>
      <c r="L765" s="41"/>
      <c r="M765" s="41"/>
      <c r="N765" s="41"/>
    </row>
    <row r="766" spans="4:14" ht="12.75" customHeight="1" x14ac:dyDescent="0.15">
      <c r="D766" s="41"/>
      <c r="E766" s="41"/>
      <c r="F766" s="41"/>
      <c r="G766" s="41"/>
      <c r="H766" s="41"/>
      <c r="I766" s="41"/>
      <c r="J766" s="41"/>
      <c r="K766" s="41"/>
      <c r="L766" s="41"/>
      <c r="M766" s="41"/>
      <c r="N766" s="41"/>
    </row>
    <row r="767" spans="4:14" ht="12.75" customHeight="1" x14ac:dyDescent="0.15"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</row>
    <row r="768" spans="4:14" ht="12.75" customHeight="1" x14ac:dyDescent="0.15">
      <c r="D768" s="41"/>
      <c r="E768" s="41"/>
      <c r="F768" s="41"/>
      <c r="G768" s="41"/>
      <c r="H768" s="41"/>
      <c r="I768" s="41"/>
      <c r="J768" s="41"/>
      <c r="K768" s="41"/>
      <c r="L768" s="41"/>
      <c r="M768" s="41"/>
      <c r="N768" s="41"/>
    </row>
    <row r="769" spans="4:14" ht="12.75" customHeight="1" x14ac:dyDescent="0.15">
      <c r="D769" s="41"/>
      <c r="E769" s="41"/>
      <c r="F769" s="41"/>
      <c r="G769" s="41"/>
      <c r="H769" s="41"/>
      <c r="I769" s="41"/>
      <c r="J769" s="41"/>
      <c r="K769" s="41"/>
      <c r="L769" s="41"/>
      <c r="M769" s="41"/>
      <c r="N769" s="41"/>
    </row>
    <row r="770" spans="4:14" ht="12.75" customHeight="1" x14ac:dyDescent="0.15">
      <c r="D770" s="41"/>
      <c r="E770" s="41"/>
      <c r="F770" s="41"/>
      <c r="G770" s="41"/>
      <c r="H770" s="41"/>
      <c r="I770" s="41"/>
      <c r="J770" s="41"/>
      <c r="K770" s="41"/>
      <c r="L770" s="41"/>
      <c r="M770" s="41"/>
      <c r="N770" s="41"/>
    </row>
    <row r="771" spans="4:14" ht="12.75" customHeight="1" x14ac:dyDescent="0.15"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</row>
    <row r="772" spans="4:14" ht="12.75" customHeight="1" x14ac:dyDescent="0.15">
      <c r="D772" s="41"/>
      <c r="E772" s="41"/>
      <c r="F772" s="41"/>
      <c r="G772" s="41"/>
      <c r="H772" s="41"/>
      <c r="I772" s="41"/>
      <c r="J772" s="41"/>
      <c r="K772" s="41"/>
      <c r="L772" s="41"/>
      <c r="M772" s="41"/>
      <c r="N772" s="41"/>
    </row>
    <row r="773" spans="4:14" ht="12.75" customHeight="1" x14ac:dyDescent="0.15">
      <c r="D773" s="41"/>
      <c r="E773" s="41"/>
      <c r="F773" s="41"/>
      <c r="G773" s="41"/>
      <c r="H773" s="41"/>
      <c r="I773" s="41"/>
      <c r="J773" s="41"/>
      <c r="K773" s="41"/>
      <c r="L773" s="41"/>
      <c r="M773" s="41"/>
      <c r="N773" s="41"/>
    </row>
    <row r="774" spans="4:14" ht="12.75" customHeight="1" x14ac:dyDescent="0.15">
      <c r="D774" s="41"/>
      <c r="E774" s="41"/>
      <c r="F774" s="41"/>
      <c r="G774" s="41"/>
      <c r="H774" s="41"/>
      <c r="I774" s="41"/>
      <c r="J774" s="41"/>
      <c r="K774" s="41"/>
      <c r="L774" s="41"/>
      <c r="M774" s="41"/>
      <c r="N774" s="41"/>
    </row>
    <row r="775" spans="4:14" ht="12.75" customHeight="1" x14ac:dyDescent="0.15"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</row>
    <row r="776" spans="4:14" ht="12.75" customHeight="1" x14ac:dyDescent="0.15">
      <c r="D776" s="41"/>
      <c r="E776" s="41"/>
      <c r="F776" s="41"/>
      <c r="G776" s="41"/>
      <c r="H776" s="41"/>
      <c r="I776" s="41"/>
      <c r="J776" s="41"/>
      <c r="K776" s="41"/>
      <c r="L776" s="41"/>
      <c r="M776" s="41"/>
      <c r="N776" s="41"/>
    </row>
    <row r="777" spans="4:14" ht="12.75" customHeight="1" x14ac:dyDescent="0.15">
      <c r="D777" s="41"/>
      <c r="E777" s="41"/>
      <c r="F777" s="41"/>
      <c r="G777" s="41"/>
      <c r="H777" s="41"/>
      <c r="I777" s="41"/>
      <c r="J777" s="41"/>
      <c r="K777" s="41"/>
      <c r="L777" s="41"/>
      <c r="M777" s="41"/>
      <c r="N777" s="41"/>
    </row>
    <row r="778" spans="4:14" ht="12.75" customHeight="1" x14ac:dyDescent="0.15">
      <c r="D778" s="41"/>
      <c r="E778" s="41"/>
      <c r="F778" s="41"/>
      <c r="G778" s="41"/>
      <c r="H778" s="41"/>
      <c r="I778" s="41"/>
      <c r="J778" s="41"/>
      <c r="K778" s="41"/>
      <c r="L778" s="41"/>
      <c r="M778" s="41"/>
      <c r="N778" s="41"/>
    </row>
    <row r="779" spans="4:14" ht="12.75" customHeight="1" x14ac:dyDescent="0.15"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</row>
    <row r="780" spans="4:14" ht="12.75" customHeight="1" x14ac:dyDescent="0.15">
      <c r="D780" s="41"/>
      <c r="E780" s="41"/>
      <c r="F780" s="41"/>
      <c r="G780" s="41"/>
      <c r="H780" s="41"/>
      <c r="I780" s="41"/>
      <c r="J780" s="41"/>
      <c r="K780" s="41"/>
      <c r="L780" s="41"/>
      <c r="M780" s="41"/>
      <c r="N780" s="41"/>
    </row>
    <row r="781" spans="4:14" ht="12.75" customHeight="1" x14ac:dyDescent="0.15">
      <c r="D781" s="41"/>
      <c r="E781" s="41"/>
      <c r="F781" s="41"/>
      <c r="G781" s="41"/>
      <c r="H781" s="41"/>
      <c r="I781" s="41"/>
      <c r="J781" s="41"/>
      <c r="K781" s="41"/>
      <c r="L781" s="41"/>
      <c r="M781" s="41"/>
      <c r="N781" s="41"/>
    </row>
    <row r="782" spans="4:14" ht="12.75" customHeight="1" x14ac:dyDescent="0.15">
      <c r="D782" s="41"/>
      <c r="E782" s="41"/>
      <c r="F782" s="41"/>
      <c r="G782" s="41"/>
      <c r="H782" s="41"/>
      <c r="I782" s="41"/>
      <c r="J782" s="41"/>
      <c r="K782" s="41"/>
      <c r="L782" s="41"/>
      <c r="M782" s="41"/>
      <c r="N782" s="41"/>
    </row>
    <row r="783" spans="4:14" ht="12.75" customHeight="1" x14ac:dyDescent="0.15"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</row>
    <row r="784" spans="4:14" ht="12.75" customHeight="1" x14ac:dyDescent="0.15">
      <c r="D784" s="41"/>
      <c r="E784" s="41"/>
      <c r="F784" s="41"/>
      <c r="G784" s="41"/>
      <c r="H784" s="41"/>
      <c r="I784" s="41"/>
      <c r="J784" s="41"/>
      <c r="K784" s="41"/>
      <c r="L784" s="41"/>
      <c r="M784" s="41"/>
      <c r="N784" s="41"/>
    </row>
    <row r="785" spans="4:14" ht="12.75" customHeight="1" x14ac:dyDescent="0.15">
      <c r="D785" s="41"/>
      <c r="E785" s="41"/>
      <c r="F785" s="41"/>
      <c r="G785" s="41"/>
      <c r="H785" s="41"/>
      <c r="I785" s="41"/>
      <c r="J785" s="41"/>
      <c r="K785" s="41"/>
      <c r="L785" s="41"/>
      <c r="M785" s="41"/>
      <c r="N785" s="41"/>
    </row>
    <row r="786" spans="4:14" ht="12.75" customHeight="1" x14ac:dyDescent="0.15">
      <c r="D786" s="41"/>
      <c r="E786" s="41"/>
      <c r="F786" s="41"/>
      <c r="G786" s="41"/>
      <c r="H786" s="41"/>
      <c r="I786" s="41"/>
      <c r="J786" s="41"/>
      <c r="K786" s="41"/>
      <c r="L786" s="41"/>
      <c r="M786" s="41"/>
      <c r="N786" s="41"/>
    </row>
    <row r="787" spans="4:14" ht="12.75" customHeight="1" x14ac:dyDescent="0.15"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</row>
    <row r="788" spans="4:14" ht="12.75" customHeight="1" x14ac:dyDescent="0.15">
      <c r="D788" s="41"/>
      <c r="E788" s="41"/>
      <c r="F788" s="41"/>
      <c r="G788" s="41"/>
      <c r="H788" s="41"/>
      <c r="I788" s="41"/>
      <c r="J788" s="41"/>
      <c r="K788" s="41"/>
      <c r="L788" s="41"/>
      <c r="M788" s="41"/>
      <c r="N788" s="41"/>
    </row>
    <row r="789" spans="4:14" ht="12.75" customHeight="1" x14ac:dyDescent="0.15">
      <c r="D789" s="41"/>
      <c r="E789" s="41"/>
      <c r="F789" s="41"/>
      <c r="G789" s="41"/>
      <c r="H789" s="41"/>
      <c r="I789" s="41"/>
      <c r="J789" s="41"/>
      <c r="K789" s="41"/>
      <c r="L789" s="41"/>
      <c r="M789" s="41"/>
      <c r="N789" s="41"/>
    </row>
    <row r="790" spans="4:14" ht="12.75" customHeight="1" x14ac:dyDescent="0.15">
      <c r="D790" s="41"/>
      <c r="E790" s="41"/>
      <c r="F790" s="41"/>
      <c r="G790" s="41"/>
      <c r="H790" s="41"/>
      <c r="I790" s="41"/>
      <c r="J790" s="41"/>
      <c r="K790" s="41"/>
      <c r="L790" s="41"/>
      <c r="M790" s="41"/>
      <c r="N790" s="41"/>
    </row>
    <row r="791" spans="4:14" ht="12.75" customHeight="1" x14ac:dyDescent="0.15"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</row>
    <row r="792" spans="4:14" ht="12.75" customHeight="1" x14ac:dyDescent="0.15">
      <c r="D792" s="41"/>
      <c r="E792" s="41"/>
      <c r="F792" s="41"/>
      <c r="G792" s="41"/>
      <c r="H792" s="41"/>
      <c r="I792" s="41"/>
      <c r="J792" s="41"/>
      <c r="K792" s="41"/>
      <c r="L792" s="41"/>
      <c r="M792" s="41"/>
      <c r="N792" s="41"/>
    </row>
    <row r="793" spans="4:14" ht="12.75" customHeight="1" x14ac:dyDescent="0.15">
      <c r="D793" s="41"/>
      <c r="E793" s="41"/>
      <c r="F793" s="41"/>
      <c r="G793" s="41"/>
      <c r="H793" s="41"/>
      <c r="I793" s="41"/>
      <c r="J793" s="41"/>
      <c r="K793" s="41"/>
      <c r="L793" s="41"/>
      <c r="M793" s="41"/>
      <c r="N793" s="41"/>
    </row>
    <row r="794" spans="4:14" ht="12.75" customHeight="1" x14ac:dyDescent="0.15">
      <c r="D794" s="41"/>
      <c r="E794" s="41"/>
      <c r="F794" s="41"/>
      <c r="G794" s="41"/>
      <c r="H794" s="41"/>
      <c r="I794" s="41"/>
      <c r="J794" s="41"/>
      <c r="K794" s="41"/>
      <c r="L794" s="41"/>
      <c r="M794" s="41"/>
      <c r="N794" s="41"/>
    </row>
    <row r="795" spans="4:14" ht="12.75" customHeight="1" x14ac:dyDescent="0.15"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</row>
    <row r="796" spans="4:14" ht="12.75" customHeight="1" x14ac:dyDescent="0.15">
      <c r="D796" s="41"/>
      <c r="E796" s="41"/>
      <c r="F796" s="41"/>
      <c r="G796" s="41"/>
      <c r="H796" s="41"/>
      <c r="I796" s="41"/>
      <c r="J796" s="41"/>
      <c r="K796" s="41"/>
      <c r="L796" s="41"/>
      <c r="M796" s="41"/>
      <c r="N796" s="41"/>
    </row>
    <row r="797" spans="4:14" ht="12.75" customHeight="1" x14ac:dyDescent="0.15">
      <c r="D797" s="41"/>
      <c r="E797" s="41"/>
      <c r="F797" s="41"/>
      <c r="G797" s="41"/>
      <c r="H797" s="41"/>
      <c r="I797" s="41"/>
      <c r="J797" s="41"/>
      <c r="K797" s="41"/>
      <c r="L797" s="41"/>
      <c r="M797" s="41"/>
      <c r="N797" s="41"/>
    </row>
    <row r="798" spans="4:14" ht="12.75" customHeight="1" x14ac:dyDescent="0.15">
      <c r="D798" s="41"/>
      <c r="E798" s="41"/>
      <c r="F798" s="41"/>
      <c r="G798" s="41"/>
      <c r="H798" s="41"/>
      <c r="I798" s="41"/>
      <c r="J798" s="41"/>
      <c r="K798" s="41"/>
      <c r="L798" s="41"/>
      <c r="M798" s="41"/>
      <c r="N798" s="41"/>
    </row>
    <row r="799" spans="4:14" ht="12.75" customHeight="1" x14ac:dyDescent="0.15"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</row>
    <row r="800" spans="4:14" ht="12.75" customHeight="1" x14ac:dyDescent="0.15">
      <c r="D800" s="41"/>
      <c r="E800" s="41"/>
      <c r="F800" s="41"/>
      <c r="G800" s="41"/>
      <c r="H800" s="41"/>
      <c r="I800" s="41"/>
      <c r="J800" s="41"/>
      <c r="K800" s="41"/>
      <c r="L800" s="41"/>
      <c r="M800" s="41"/>
      <c r="N800" s="41"/>
    </row>
    <row r="801" spans="4:14" ht="12.75" customHeight="1" x14ac:dyDescent="0.15">
      <c r="D801" s="41"/>
      <c r="E801" s="41"/>
      <c r="F801" s="41"/>
      <c r="G801" s="41"/>
      <c r="H801" s="41"/>
      <c r="I801" s="41"/>
      <c r="J801" s="41"/>
      <c r="K801" s="41"/>
      <c r="L801" s="41"/>
      <c r="M801" s="41"/>
      <c r="N801" s="41"/>
    </row>
    <row r="802" spans="4:14" ht="12.75" customHeight="1" x14ac:dyDescent="0.15">
      <c r="D802" s="41"/>
      <c r="E802" s="41"/>
      <c r="F802" s="41"/>
      <c r="G802" s="41"/>
      <c r="H802" s="41"/>
      <c r="I802" s="41"/>
      <c r="J802" s="41"/>
      <c r="K802" s="41"/>
      <c r="L802" s="41"/>
      <c r="M802" s="41"/>
      <c r="N802" s="41"/>
    </row>
    <row r="803" spans="4:14" ht="12.75" customHeight="1" x14ac:dyDescent="0.15"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</row>
    <row r="804" spans="4:14" ht="12.75" customHeight="1" x14ac:dyDescent="0.15">
      <c r="D804" s="41"/>
      <c r="E804" s="41"/>
      <c r="F804" s="41"/>
      <c r="G804" s="41"/>
      <c r="H804" s="41"/>
      <c r="I804" s="41"/>
      <c r="J804" s="41"/>
      <c r="K804" s="41"/>
      <c r="L804" s="41"/>
      <c r="M804" s="41"/>
      <c r="N804" s="41"/>
    </row>
    <row r="805" spans="4:14" ht="12.75" customHeight="1" x14ac:dyDescent="0.15">
      <c r="D805" s="41"/>
      <c r="E805" s="41"/>
      <c r="F805" s="41"/>
      <c r="G805" s="41"/>
      <c r="H805" s="41"/>
      <c r="I805" s="41"/>
      <c r="J805" s="41"/>
      <c r="K805" s="41"/>
      <c r="L805" s="41"/>
      <c r="M805" s="41"/>
      <c r="N805" s="41"/>
    </row>
    <row r="806" spans="4:14" ht="12.75" customHeight="1" x14ac:dyDescent="0.15">
      <c r="D806" s="41"/>
      <c r="E806" s="41"/>
      <c r="F806" s="41"/>
      <c r="G806" s="41"/>
      <c r="H806" s="41"/>
      <c r="I806" s="41"/>
      <c r="J806" s="41"/>
      <c r="K806" s="41"/>
      <c r="L806" s="41"/>
      <c r="M806" s="41"/>
      <c r="N806" s="41"/>
    </row>
    <row r="807" spans="4:14" ht="12.75" customHeight="1" x14ac:dyDescent="0.15">
      <c r="D807" s="41"/>
      <c r="E807" s="41"/>
      <c r="F807" s="41"/>
      <c r="G807" s="41"/>
      <c r="H807" s="41"/>
      <c r="I807" s="41"/>
      <c r="J807" s="41"/>
      <c r="K807" s="41"/>
      <c r="L807" s="41"/>
      <c r="M807" s="41"/>
      <c r="N807" s="41"/>
    </row>
    <row r="808" spans="4:14" ht="12.75" customHeight="1" x14ac:dyDescent="0.15">
      <c r="D808" s="41"/>
      <c r="E808" s="41"/>
      <c r="F808" s="41"/>
      <c r="G808" s="41"/>
      <c r="H808" s="41"/>
      <c r="I808" s="41"/>
      <c r="J808" s="41"/>
      <c r="K808" s="41"/>
      <c r="L808" s="41"/>
      <c r="M808" s="41"/>
      <c r="N808" s="41"/>
    </row>
    <row r="809" spans="4:14" ht="12.75" customHeight="1" x14ac:dyDescent="0.15">
      <c r="D809" s="41"/>
      <c r="E809" s="41"/>
      <c r="F809" s="41"/>
      <c r="G809" s="41"/>
      <c r="H809" s="41"/>
      <c r="I809" s="41"/>
      <c r="J809" s="41"/>
      <c r="K809" s="41"/>
      <c r="L809" s="41"/>
      <c r="M809" s="41"/>
      <c r="N809" s="41"/>
    </row>
    <row r="810" spans="4:14" ht="12.75" customHeight="1" x14ac:dyDescent="0.15">
      <c r="D810" s="41"/>
      <c r="E810" s="41"/>
      <c r="F810" s="41"/>
      <c r="G810" s="41"/>
      <c r="H810" s="41"/>
      <c r="I810" s="41"/>
      <c r="J810" s="41"/>
      <c r="K810" s="41"/>
      <c r="L810" s="41"/>
      <c r="M810" s="41"/>
      <c r="N810" s="41"/>
    </row>
    <row r="811" spans="4:14" ht="12.75" customHeight="1" x14ac:dyDescent="0.15">
      <c r="D811" s="41"/>
      <c r="E811" s="41"/>
      <c r="F811" s="41"/>
      <c r="G811" s="41"/>
      <c r="H811" s="41"/>
      <c r="I811" s="41"/>
      <c r="J811" s="41"/>
      <c r="K811" s="41"/>
      <c r="L811" s="41"/>
      <c r="M811" s="41"/>
      <c r="N811" s="41"/>
    </row>
    <row r="812" spans="4:14" ht="12.75" customHeight="1" x14ac:dyDescent="0.15">
      <c r="D812" s="41"/>
      <c r="E812" s="41"/>
      <c r="F812" s="41"/>
      <c r="G812" s="41"/>
      <c r="H812" s="41"/>
      <c r="I812" s="41"/>
      <c r="J812" s="41"/>
      <c r="K812" s="41"/>
      <c r="L812" s="41"/>
      <c r="M812" s="41"/>
      <c r="N812" s="41"/>
    </row>
    <row r="813" spans="4:14" ht="12.75" customHeight="1" x14ac:dyDescent="0.15">
      <c r="D813" s="41"/>
      <c r="E813" s="41"/>
      <c r="F813" s="41"/>
      <c r="G813" s="41"/>
      <c r="H813" s="41"/>
      <c r="I813" s="41"/>
      <c r="J813" s="41"/>
      <c r="K813" s="41"/>
      <c r="L813" s="41"/>
      <c r="M813" s="41"/>
      <c r="N813" s="41"/>
    </row>
    <row r="814" spans="4:14" ht="12.75" customHeight="1" x14ac:dyDescent="0.15">
      <c r="D814" s="41"/>
      <c r="E814" s="41"/>
      <c r="F814" s="41"/>
      <c r="G814" s="41"/>
      <c r="H814" s="41"/>
      <c r="I814" s="41"/>
      <c r="J814" s="41"/>
      <c r="K814" s="41"/>
      <c r="L814" s="41"/>
      <c r="M814" s="41"/>
      <c r="N814" s="41"/>
    </row>
    <row r="815" spans="4:14" ht="12.75" customHeight="1" x14ac:dyDescent="0.15">
      <c r="D815" s="41"/>
      <c r="E815" s="41"/>
      <c r="F815" s="41"/>
      <c r="G815" s="41"/>
      <c r="H815" s="41"/>
      <c r="I815" s="41"/>
      <c r="J815" s="41"/>
      <c r="K815" s="41"/>
      <c r="L815" s="41"/>
      <c r="M815" s="41"/>
      <c r="N815" s="41"/>
    </row>
    <row r="816" spans="4:14" ht="12.75" customHeight="1" x14ac:dyDescent="0.15">
      <c r="D816" s="41"/>
      <c r="E816" s="41"/>
      <c r="F816" s="41"/>
      <c r="G816" s="41"/>
      <c r="H816" s="41"/>
      <c r="I816" s="41"/>
      <c r="J816" s="41"/>
      <c r="K816" s="41"/>
      <c r="L816" s="41"/>
      <c r="M816" s="41"/>
      <c r="N816" s="41"/>
    </row>
    <row r="817" spans="4:14" ht="12.75" customHeight="1" x14ac:dyDescent="0.15">
      <c r="D817" s="41"/>
      <c r="E817" s="41"/>
      <c r="F817" s="41"/>
      <c r="G817" s="41"/>
      <c r="H817" s="41"/>
      <c r="I817" s="41"/>
      <c r="J817" s="41"/>
      <c r="K817" s="41"/>
      <c r="L817" s="41"/>
      <c r="M817" s="41"/>
      <c r="N817" s="41"/>
    </row>
    <row r="818" spans="4:14" ht="12.75" customHeight="1" x14ac:dyDescent="0.15">
      <c r="D818" s="41"/>
      <c r="E818" s="41"/>
      <c r="F818" s="41"/>
      <c r="G818" s="41"/>
      <c r="H818" s="41"/>
      <c r="I818" s="41"/>
      <c r="J818" s="41"/>
      <c r="K818" s="41"/>
      <c r="L818" s="41"/>
      <c r="M818" s="41"/>
      <c r="N818" s="41"/>
    </row>
    <row r="819" spans="4:14" ht="12.75" customHeight="1" x14ac:dyDescent="0.15">
      <c r="D819" s="41"/>
      <c r="E819" s="41"/>
      <c r="F819" s="41"/>
      <c r="G819" s="41"/>
      <c r="H819" s="41"/>
      <c r="I819" s="41"/>
      <c r="J819" s="41"/>
      <c r="K819" s="41"/>
      <c r="L819" s="41"/>
      <c r="M819" s="41"/>
      <c r="N819" s="41"/>
    </row>
    <row r="820" spans="4:14" ht="12.75" customHeight="1" x14ac:dyDescent="0.15">
      <c r="D820" s="41"/>
      <c r="E820" s="41"/>
      <c r="F820" s="41"/>
      <c r="G820" s="41"/>
      <c r="H820" s="41"/>
      <c r="I820" s="41"/>
      <c r="J820" s="41"/>
      <c r="K820" s="41"/>
      <c r="L820" s="41"/>
      <c r="M820" s="41"/>
      <c r="N820" s="41"/>
    </row>
    <row r="821" spans="4:14" ht="12.75" customHeight="1" x14ac:dyDescent="0.15">
      <c r="D821" s="41"/>
      <c r="E821" s="41"/>
      <c r="F821" s="41"/>
      <c r="G821" s="41"/>
      <c r="H821" s="41"/>
      <c r="I821" s="41"/>
      <c r="J821" s="41"/>
      <c r="K821" s="41"/>
      <c r="L821" s="41"/>
      <c r="M821" s="41"/>
      <c r="N821" s="41"/>
    </row>
    <row r="822" spans="4:14" ht="12.75" customHeight="1" x14ac:dyDescent="0.15">
      <c r="D822" s="41"/>
      <c r="E822" s="41"/>
      <c r="F822" s="41"/>
      <c r="G822" s="41"/>
      <c r="H822" s="41"/>
      <c r="I822" s="41"/>
      <c r="J822" s="41"/>
      <c r="K822" s="41"/>
      <c r="L822" s="41"/>
      <c r="M822" s="41"/>
      <c r="N822" s="41"/>
    </row>
    <row r="823" spans="4:14" ht="12.75" customHeight="1" x14ac:dyDescent="0.15">
      <c r="D823" s="41"/>
      <c r="E823" s="41"/>
      <c r="F823" s="41"/>
      <c r="G823" s="41"/>
      <c r="H823" s="41"/>
      <c r="I823" s="41"/>
      <c r="J823" s="41"/>
      <c r="K823" s="41"/>
      <c r="L823" s="41"/>
      <c r="M823" s="41"/>
      <c r="N823" s="41"/>
    </row>
    <row r="824" spans="4:14" ht="12.75" customHeight="1" x14ac:dyDescent="0.15">
      <c r="D824" s="41"/>
      <c r="E824" s="41"/>
      <c r="F824" s="41"/>
      <c r="G824" s="41"/>
      <c r="H824" s="41"/>
      <c r="I824" s="41"/>
      <c r="J824" s="41"/>
      <c r="K824" s="41"/>
      <c r="L824" s="41"/>
      <c r="M824" s="41"/>
      <c r="N824" s="41"/>
    </row>
    <row r="825" spans="4:14" ht="12.75" customHeight="1" x14ac:dyDescent="0.15">
      <c r="D825" s="41"/>
      <c r="E825" s="41"/>
      <c r="F825" s="41"/>
      <c r="G825" s="41"/>
      <c r="H825" s="41"/>
      <c r="I825" s="41"/>
      <c r="J825" s="41"/>
      <c r="K825" s="41"/>
      <c r="L825" s="41"/>
      <c r="M825" s="41"/>
      <c r="N825" s="41"/>
    </row>
    <row r="826" spans="4:14" ht="12.75" customHeight="1" x14ac:dyDescent="0.15">
      <c r="D826" s="41"/>
      <c r="E826" s="41"/>
      <c r="F826" s="41"/>
      <c r="G826" s="41"/>
      <c r="H826" s="41"/>
      <c r="I826" s="41"/>
      <c r="J826" s="41"/>
      <c r="K826" s="41"/>
      <c r="L826" s="41"/>
      <c r="M826" s="41"/>
      <c r="N826" s="41"/>
    </row>
    <row r="827" spans="4:14" ht="12.75" customHeight="1" x14ac:dyDescent="0.15">
      <c r="D827" s="41"/>
      <c r="E827" s="41"/>
      <c r="F827" s="41"/>
      <c r="G827" s="41"/>
      <c r="H827" s="41"/>
      <c r="I827" s="41"/>
      <c r="J827" s="41"/>
      <c r="K827" s="41"/>
      <c r="L827" s="41"/>
      <c r="M827" s="41"/>
      <c r="N827" s="41"/>
    </row>
    <row r="828" spans="4:14" ht="12.75" customHeight="1" x14ac:dyDescent="0.15">
      <c r="D828" s="41"/>
      <c r="E828" s="41"/>
      <c r="F828" s="41"/>
      <c r="G828" s="41"/>
      <c r="H828" s="41"/>
      <c r="I828" s="41"/>
      <c r="J828" s="41"/>
      <c r="K828" s="41"/>
      <c r="L828" s="41"/>
      <c r="M828" s="41"/>
      <c r="N828" s="41"/>
    </row>
    <row r="829" spans="4:14" ht="12.75" customHeight="1" x14ac:dyDescent="0.15">
      <c r="D829" s="41"/>
      <c r="E829" s="41"/>
      <c r="F829" s="41"/>
      <c r="G829" s="41"/>
      <c r="H829" s="41"/>
      <c r="I829" s="41"/>
      <c r="J829" s="41"/>
      <c r="K829" s="41"/>
      <c r="L829" s="41"/>
      <c r="M829" s="41"/>
      <c r="N829" s="41"/>
    </row>
    <row r="830" spans="4:14" ht="12.75" customHeight="1" x14ac:dyDescent="0.15">
      <c r="D830" s="41"/>
      <c r="E830" s="41"/>
      <c r="F830" s="41"/>
      <c r="G830" s="41"/>
      <c r="H830" s="41"/>
      <c r="I830" s="41"/>
      <c r="J830" s="41"/>
      <c r="K830" s="41"/>
      <c r="L830" s="41"/>
      <c r="M830" s="41"/>
      <c r="N830" s="41"/>
    </row>
    <row r="831" spans="4:14" ht="12.75" customHeight="1" x14ac:dyDescent="0.15">
      <c r="D831" s="41"/>
      <c r="E831" s="41"/>
      <c r="F831" s="41"/>
      <c r="G831" s="41"/>
      <c r="H831" s="41"/>
      <c r="I831" s="41"/>
      <c r="J831" s="41"/>
      <c r="K831" s="41"/>
      <c r="L831" s="41"/>
      <c r="M831" s="41"/>
      <c r="N831" s="41"/>
    </row>
    <row r="832" spans="4:14" ht="12.75" customHeight="1" x14ac:dyDescent="0.15">
      <c r="D832" s="41"/>
      <c r="E832" s="41"/>
      <c r="F832" s="41"/>
      <c r="G832" s="41"/>
      <c r="H832" s="41"/>
      <c r="I832" s="41"/>
      <c r="J832" s="41"/>
      <c r="K832" s="41"/>
      <c r="L832" s="41"/>
      <c r="M832" s="41"/>
      <c r="N832" s="41"/>
    </row>
    <row r="833" spans="4:14" ht="12.75" customHeight="1" x14ac:dyDescent="0.15">
      <c r="D833" s="41"/>
      <c r="E833" s="41"/>
      <c r="F833" s="41"/>
      <c r="G833" s="41"/>
      <c r="H833" s="41"/>
      <c r="I833" s="41"/>
      <c r="J833" s="41"/>
      <c r="K833" s="41"/>
      <c r="L833" s="41"/>
      <c r="M833" s="41"/>
      <c r="N833" s="41"/>
    </row>
    <row r="834" spans="4:14" ht="12.75" customHeight="1" x14ac:dyDescent="0.15">
      <c r="D834" s="41"/>
      <c r="E834" s="41"/>
      <c r="F834" s="41"/>
      <c r="G834" s="41"/>
      <c r="H834" s="41"/>
      <c r="I834" s="41"/>
      <c r="J834" s="41"/>
      <c r="K834" s="41"/>
      <c r="L834" s="41"/>
      <c r="M834" s="41"/>
      <c r="N834" s="41"/>
    </row>
    <row r="835" spans="4:14" ht="12.75" customHeight="1" x14ac:dyDescent="0.15">
      <c r="D835" s="41"/>
      <c r="E835" s="41"/>
      <c r="F835" s="41"/>
      <c r="G835" s="41"/>
      <c r="H835" s="41"/>
      <c r="I835" s="41"/>
      <c r="J835" s="41"/>
      <c r="K835" s="41"/>
      <c r="L835" s="41"/>
      <c r="M835" s="41"/>
      <c r="N835" s="41"/>
    </row>
    <row r="836" spans="4:14" ht="12.75" customHeight="1" x14ac:dyDescent="0.15">
      <c r="D836" s="41"/>
      <c r="E836" s="41"/>
      <c r="F836" s="41"/>
      <c r="G836" s="41"/>
      <c r="H836" s="41"/>
      <c r="I836" s="41"/>
      <c r="J836" s="41"/>
      <c r="K836" s="41"/>
      <c r="L836" s="41"/>
      <c r="M836" s="41"/>
      <c r="N836" s="41"/>
    </row>
    <row r="837" spans="4:14" ht="12.75" customHeight="1" x14ac:dyDescent="0.15">
      <c r="D837" s="41"/>
      <c r="E837" s="41"/>
      <c r="F837" s="41"/>
      <c r="G837" s="41"/>
      <c r="H837" s="41"/>
      <c r="I837" s="41"/>
      <c r="J837" s="41"/>
      <c r="K837" s="41"/>
      <c r="L837" s="41"/>
      <c r="M837" s="41"/>
      <c r="N837" s="41"/>
    </row>
    <row r="838" spans="4:14" ht="12.75" customHeight="1" x14ac:dyDescent="0.15">
      <c r="D838" s="41"/>
      <c r="E838" s="41"/>
      <c r="F838" s="41"/>
      <c r="G838" s="41"/>
      <c r="H838" s="41"/>
      <c r="I838" s="41"/>
      <c r="J838" s="41"/>
      <c r="K838" s="41"/>
      <c r="L838" s="41"/>
      <c r="M838" s="41"/>
      <c r="N838" s="41"/>
    </row>
    <row r="839" spans="4:14" ht="12.75" customHeight="1" x14ac:dyDescent="0.15">
      <c r="D839" s="41"/>
      <c r="E839" s="41"/>
      <c r="F839" s="41"/>
      <c r="G839" s="41"/>
      <c r="H839" s="41"/>
      <c r="I839" s="41"/>
      <c r="J839" s="41"/>
      <c r="K839" s="41"/>
      <c r="L839" s="41"/>
      <c r="M839" s="41"/>
      <c r="N839" s="41"/>
    </row>
    <row r="840" spans="4:14" ht="12.75" customHeight="1" x14ac:dyDescent="0.15">
      <c r="D840" s="41"/>
      <c r="E840" s="41"/>
      <c r="F840" s="41"/>
      <c r="G840" s="41"/>
      <c r="H840" s="41"/>
      <c r="I840" s="41"/>
      <c r="J840" s="41"/>
      <c r="K840" s="41"/>
      <c r="L840" s="41"/>
      <c r="M840" s="41"/>
      <c r="N840" s="41"/>
    </row>
    <row r="841" spans="4:14" ht="12.75" customHeight="1" x14ac:dyDescent="0.15">
      <c r="D841" s="41"/>
      <c r="E841" s="41"/>
      <c r="F841" s="41"/>
      <c r="G841" s="41"/>
      <c r="H841" s="41"/>
      <c r="I841" s="41"/>
      <c r="J841" s="41"/>
      <c r="K841" s="41"/>
      <c r="L841" s="41"/>
      <c r="M841" s="41"/>
      <c r="N841" s="41"/>
    </row>
    <row r="842" spans="4:14" ht="12.75" customHeight="1" x14ac:dyDescent="0.15">
      <c r="D842" s="41"/>
      <c r="E842" s="41"/>
      <c r="F842" s="41"/>
      <c r="G842" s="41"/>
      <c r="H842" s="41"/>
      <c r="I842" s="41"/>
      <c r="J842" s="41"/>
      <c r="K842" s="41"/>
      <c r="L842" s="41"/>
      <c r="M842" s="41"/>
      <c r="N842" s="41"/>
    </row>
    <row r="843" spans="4:14" ht="12.75" customHeight="1" x14ac:dyDescent="0.15">
      <c r="D843" s="41"/>
      <c r="E843" s="41"/>
      <c r="F843" s="41"/>
      <c r="G843" s="41"/>
      <c r="H843" s="41"/>
      <c r="I843" s="41"/>
      <c r="J843" s="41"/>
      <c r="K843" s="41"/>
      <c r="L843" s="41"/>
      <c r="M843" s="41"/>
      <c r="N843" s="41"/>
    </row>
    <row r="844" spans="4:14" ht="12.75" customHeight="1" x14ac:dyDescent="0.15">
      <c r="D844" s="41"/>
      <c r="E844" s="41"/>
      <c r="F844" s="41"/>
      <c r="G844" s="41"/>
      <c r="H844" s="41"/>
      <c r="I844" s="41"/>
      <c r="J844" s="41"/>
      <c r="K844" s="41"/>
      <c r="L844" s="41"/>
      <c r="M844" s="41"/>
      <c r="N844" s="41"/>
    </row>
    <row r="845" spans="4:14" ht="12.75" customHeight="1" x14ac:dyDescent="0.15">
      <c r="D845" s="41"/>
      <c r="E845" s="41"/>
      <c r="F845" s="41"/>
      <c r="G845" s="41"/>
      <c r="H845" s="41"/>
      <c r="I845" s="41"/>
      <c r="J845" s="41"/>
      <c r="K845" s="41"/>
      <c r="L845" s="41"/>
      <c r="M845" s="41"/>
      <c r="N845" s="41"/>
    </row>
    <row r="846" spans="4:14" ht="12.75" customHeight="1" x14ac:dyDescent="0.15">
      <c r="D846" s="41"/>
      <c r="E846" s="41"/>
      <c r="F846" s="41"/>
      <c r="G846" s="41"/>
      <c r="H846" s="41"/>
      <c r="I846" s="41"/>
      <c r="J846" s="41"/>
      <c r="K846" s="41"/>
      <c r="L846" s="41"/>
      <c r="M846" s="41"/>
      <c r="N846" s="41"/>
    </row>
    <row r="847" spans="4:14" ht="12.75" customHeight="1" x14ac:dyDescent="0.15">
      <c r="D847" s="41"/>
      <c r="E847" s="41"/>
      <c r="F847" s="41"/>
      <c r="G847" s="41"/>
      <c r="H847" s="41"/>
      <c r="I847" s="41"/>
      <c r="J847" s="41"/>
      <c r="K847" s="41"/>
      <c r="L847" s="41"/>
      <c r="M847" s="41"/>
      <c r="N847" s="41"/>
    </row>
    <row r="848" spans="4:14" ht="12.75" customHeight="1" x14ac:dyDescent="0.15">
      <c r="D848" s="41"/>
      <c r="E848" s="41"/>
      <c r="F848" s="41"/>
      <c r="G848" s="41"/>
      <c r="H848" s="41"/>
      <c r="I848" s="41"/>
      <c r="J848" s="41"/>
      <c r="K848" s="41"/>
      <c r="L848" s="41"/>
      <c r="M848" s="41"/>
      <c r="N848" s="41"/>
    </row>
    <row r="849" spans="4:14" ht="12.75" customHeight="1" x14ac:dyDescent="0.15">
      <c r="D849" s="41"/>
      <c r="E849" s="41"/>
      <c r="F849" s="41"/>
      <c r="G849" s="41"/>
      <c r="H849" s="41"/>
      <c r="I849" s="41"/>
      <c r="J849" s="41"/>
      <c r="K849" s="41"/>
      <c r="L849" s="41"/>
      <c r="M849" s="41"/>
      <c r="N849" s="41"/>
    </row>
    <row r="850" spans="4:14" ht="12.75" customHeight="1" x14ac:dyDescent="0.15">
      <c r="D850" s="41"/>
      <c r="E850" s="41"/>
      <c r="F850" s="41"/>
      <c r="G850" s="41"/>
      <c r="H850" s="41"/>
      <c r="I850" s="41"/>
      <c r="J850" s="41"/>
      <c r="K850" s="41"/>
      <c r="L850" s="41"/>
      <c r="M850" s="41"/>
      <c r="N850" s="41"/>
    </row>
    <row r="851" spans="4:14" ht="12.75" customHeight="1" x14ac:dyDescent="0.15">
      <c r="D851" s="41"/>
      <c r="E851" s="41"/>
      <c r="F851" s="41"/>
      <c r="G851" s="41"/>
      <c r="H851" s="41"/>
      <c r="I851" s="41"/>
      <c r="J851" s="41"/>
      <c r="K851" s="41"/>
      <c r="L851" s="41"/>
      <c r="M851" s="41"/>
      <c r="N851" s="41"/>
    </row>
    <row r="852" spans="4:14" ht="12.75" customHeight="1" x14ac:dyDescent="0.15">
      <c r="D852" s="41"/>
      <c r="E852" s="41"/>
      <c r="F852" s="41"/>
      <c r="G852" s="41"/>
      <c r="H852" s="41"/>
      <c r="I852" s="41"/>
      <c r="J852" s="41"/>
      <c r="K852" s="41"/>
      <c r="L852" s="41"/>
      <c r="M852" s="41"/>
      <c r="N852" s="41"/>
    </row>
    <row r="853" spans="4:14" ht="12.75" customHeight="1" x14ac:dyDescent="0.15">
      <c r="D853" s="41"/>
      <c r="E853" s="41"/>
      <c r="F853" s="41"/>
      <c r="G853" s="41"/>
      <c r="H853" s="41"/>
      <c r="I853" s="41"/>
      <c r="J853" s="41"/>
      <c r="K853" s="41"/>
      <c r="L853" s="41"/>
      <c r="M853" s="41"/>
      <c r="N853" s="41"/>
    </row>
    <row r="854" spans="4:14" ht="12.75" customHeight="1" x14ac:dyDescent="0.15">
      <c r="D854" s="41"/>
      <c r="E854" s="41"/>
      <c r="F854" s="41"/>
      <c r="G854" s="41"/>
      <c r="H854" s="41"/>
      <c r="I854" s="41"/>
      <c r="J854" s="41"/>
      <c r="K854" s="41"/>
      <c r="L854" s="41"/>
      <c r="M854" s="41"/>
      <c r="N854" s="41"/>
    </row>
    <row r="855" spans="4:14" ht="12.75" customHeight="1" x14ac:dyDescent="0.15">
      <c r="D855" s="41"/>
      <c r="E855" s="41"/>
      <c r="F855" s="41"/>
      <c r="G855" s="41"/>
      <c r="H855" s="41"/>
      <c r="I855" s="41"/>
      <c r="J855" s="41"/>
      <c r="K855" s="41"/>
      <c r="L855" s="41"/>
      <c r="M855" s="41"/>
      <c r="N855" s="41"/>
    </row>
    <row r="856" spans="4:14" ht="12.75" customHeight="1" x14ac:dyDescent="0.15">
      <c r="D856" s="41"/>
      <c r="E856" s="41"/>
      <c r="F856" s="41"/>
      <c r="G856" s="41"/>
      <c r="H856" s="41"/>
      <c r="I856" s="41"/>
      <c r="J856" s="41"/>
      <c r="K856" s="41"/>
      <c r="L856" s="41"/>
      <c r="M856" s="41"/>
      <c r="N856" s="41"/>
    </row>
    <row r="857" spans="4:14" ht="12.75" customHeight="1" x14ac:dyDescent="0.15">
      <c r="D857" s="41"/>
      <c r="E857" s="41"/>
      <c r="F857" s="41"/>
      <c r="G857" s="41"/>
      <c r="H857" s="41"/>
      <c r="I857" s="41"/>
      <c r="J857" s="41"/>
      <c r="K857" s="41"/>
      <c r="L857" s="41"/>
      <c r="M857" s="41"/>
      <c r="N857" s="41"/>
    </row>
    <row r="858" spans="4:14" ht="12.75" customHeight="1" x14ac:dyDescent="0.15">
      <c r="D858" s="41"/>
      <c r="E858" s="41"/>
      <c r="F858" s="41"/>
      <c r="G858" s="41"/>
      <c r="H858" s="41"/>
      <c r="I858" s="41"/>
      <c r="J858" s="41"/>
      <c r="K858" s="41"/>
      <c r="L858" s="41"/>
      <c r="M858" s="41"/>
      <c r="N858" s="41"/>
    </row>
    <row r="859" spans="4:14" ht="12.75" customHeight="1" x14ac:dyDescent="0.15">
      <c r="D859" s="41"/>
      <c r="E859" s="41"/>
      <c r="F859" s="41"/>
      <c r="G859" s="41"/>
      <c r="H859" s="41"/>
      <c r="I859" s="41"/>
      <c r="J859" s="41"/>
      <c r="K859" s="41"/>
      <c r="L859" s="41"/>
      <c r="M859" s="41"/>
      <c r="N859" s="41"/>
    </row>
    <row r="860" spans="4:14" ht="12.75" customHeight="1" x14ac:dyDescent="0.15">
      <c r="D860" s="41"/>
      <c r="E860" s="41"/>
      <c r="F860" s="41"/>
      <c r="G860" s="41"/>
      <c r="H860" s="41"/>
      <c r="I860" s="41"/>
      <c r="J860" s="41"/>
      <c r="K860" s="41"/>
      <c r="L860" s="41"/>
      <c r="M860" s="41"/>
      <c r="N860" s="41"/>
    </row>
    <row r="861" spans="4:14" ht="12.75" customHeight="1" x14ac:dyDescent="0.15">
      <c r="D861" s="41"/>
      <c r="E861" s="41"/>
      <c r="F861" s="41"/>
      <c r="G861" s="41"/>
      <c r="H861" s="41"/>
      <c r="I861" s="41"/>
      <c r="J861" s="41"/>
      <c r="K861" s="41"/>
      <c r="L861" s="41"/>
      <c r="M861" s="41"/>
      <c r="N861" s="41"/>
    </row>
    <row r="862" spans="4:14" ht="12.75" customHeight="1" x14ac:dyDescent="0.15">
      <c r="D862" s="41"/>
      <c r="E862" s="41"/>
      <c r="F862" s="41"/>
      <c r="G862" s="41"/>
      <c r="H862" s="41"/>
      <c r="I862" s="41"/>
      <c r="J862" s="41"/>
      <c r="K862" s="41"/>
      <c r="L862" s="41"/>
      <c r="M862" s="41"/>
      <c r="N862" s="41"/>
    </row>
    <row r="863" spans="4:14" ht="12.75" customHeight="1" x14ac:dyDescent="0.15">
      <c r="D863" s="41"/>
      <c r="E863" s="41"/>
      <c r="F863" s="41"/>
      <c r="G863" s="41"/>
      <c r="H863" s="41"/>
      <c r="I863" s="41"/>
      <c r="J863" s="41"/>
      <c r="K863" s="41"/>
      <c r="L863" s="41"/>
      <c r="M863" s="41"/>
      <c r="N863" s="41"/>
    </row>
    <row r="864" spans="4:14" ht="12.75" customHeight="1" x14ac:dyDescent="0.15">
      <c r="D864" s="41"/>
      <c r="E864" s="41"/>
      <c r="F864" s="41"/>
      <c r="G864" s="41"/>
      <c r="H864" s="41"/>
      <c r="I864" s="41"/>
      <c r="J864" s="41"/>
      <c r="K864" s="41"/>
      <c r="L864" s="41"/>
      <c r="M864" s="41"/>
      <c r="N864" s="41"/>
    </row>
    <row r="865" spans="4:14" ht="12.75" customHeight="1" x14ac:dyDescent="0.15">
      <c r="D865" s="41"/>
      <c r="E865" s="41"/>
      <c r="F865" s="41"/>
      <c r="G865" s="41"/>
      <c r="H865" s="41"/>
      <c r="I865" s="41"/>
      <c r="J865" s="41"/>
      <c r="K865" s="41"/>
      <c r="L865" s="41"/>
      <c r="M865" s="41"/>
      <c r="N865" s="41"/>
    </row>
    <row r="866" spans="4:14" ht="12.75" customHeight="1" x14ac:dyDescent="0.15">
      <c r="D866" s="41"/>
      <c r="E866" s="41"/>
      <c r="F866" s="41"/>
      <c r="G866" s="41"/>
      <c r="H866" s="41"/>
      <c r="I866" s="41"/>
      <c r="J866" s="41"/>
      <c r="K866" s="41"/>
      <c r="L866" s="41"/>
      <c r="M866" s="41"/>
      <c r="N866" s="41"/>
    </row>
    <row r="867" spans="4:14" ht="12.75" customHeight="1" x14ac:dyDescent="0.15">
      <c r="D867" s="41"/>
      <c r="E867" s="41"/>
      <c r="F867" s="41"/>
      <c r="G867" s="41"/>
      <c r="H867" s="41"/>
      <c r="I867" s="41"/>
      <c r="J867" s="41"/>
      <c r="K867" s="41"/>
      <c r="L867" s="41"/>
      <c r="M867" s="41"/>
      <c r="N867" s="41"/>
    </row>
    <row r="868" spans="4:14" ht="12.75" customHeight="1" x14ac:dyDescent="0.15">
      <c r="D868" s="41"/>
      <c r="E868" s="41"/>
      <c r="F868" s="41"/>
      <c r="G868" s="41"/>
      <c r="H868" s="41"/>
      <c r="I868" s="41"/>
      <c r="J868" s="41"/>
      <c r="K868" s="41"/>
      <c r="L868" s="41"/>
      <c r="M868" s="41"/>
      <c r="N868" s="41"/>
    </row>
    <row r="869" spans="4:14" ht="12.75" customHeight="1" x14ac:dyDescent="0.15">
      <c r="D869" s="41"/>
      <c r="E869" s="41"/>
      <c r="F869" s="41"/>
      <c r="G869" s="41"/>
      <c r="H869" s="41"/>
      <c r="I869" s="41"/>
      <c r="J869" s="41"/>
      <c r="K869" s="41"/>
      <c r="L869" s="41"/>
      <c r="M869" s="41"/>
      <c r="N869" s="41"/>
    </row>
    <row r="870" spans="4:14" ht="12.75" customHeight="1" x14ac:dyDescent="0.15">
      <c r="D870" s="41"/>
      <c r="E870" s="41"/>
      <c r="F870" s="41"/>
      <c r="G870" s="41"/>
      <c r="H870" s="41"/>
      <c r="I870" s="41"/>
      <c r="J870" s="41"/>
      <c r="K870" s="41"/>
      <c r="L870" s="41"/>
      <c r="M870" s="41"/>
      <c r="N870" s="41"/>
    </row>
    <row r="871" spans="4:14" ht="12.75" customHeight="1" x14ac:dyDescent="0.15">
      <c r="D871" s="41"/>
      <c r="E871" s="41"/>
      <c r="F871" s="41"/>
      <c r="G871" s="41"/>
      <c r="H871" s="41"/>
      <c r="I871" s="41"/>
      <c r="J871" s="41"/>
      <c r="K871" s="41"/>
      <c r="L871" s="41"/>
      <c r="M871" s="41"/>
      <c r="N871" s="41"/>
    </row>
    <row r="872" spans="4:14" ht="12.75" customHeight="1" x14ac:dyDescent="0.15">
      <c r="D872" s="41"/>
      <c r="E872" s="41"/>
      <c r="F872" s="41"/>
      <c r="G872" s="41"/>
      <c r="H872" s="41"/>
      <c r="I872" s="41"/>
      <c r="J872" s="41"/>
      <c r="K872" s="41"/>
      <c r="L872" s="41"/>
      <c r="M872" s="41"/>
      <c r="N872" s="41"/>
    </row>
    <row r="873" spans="4:14" ht="12.75" customHeight="1" x14ac:dyDescent="0.15">
      <c r="D873" s="41"/>
      <c r="E873" s="41"/>
      <c r="F873" s="41"/>
      <c r="G873" s="41"/>
      <c r="H873" s="41"/>
      <c r="I873" s="41"/>
      <c r="J873" s="41"/>
      <c r="K873" s="41"/>
      <c r="L873" s="41"/>
      <c r="M873" s="41"/>
      <c r="N873" s="41"/>
    </row>
    <row r="874" spans="4:14" ht="12.75" customHeight="1" x14ac:dyDescent="0.15">
      <c r="D874" s="41"/>
      <c r="E874" s="41"/>
      <c r="F874" s="41"/>
      <c r="G874" s="41"/>
      <c r="H874" s="41"/>
      <c r="I874" s="41"/>
      <c r="J874" s="41"/>
      <c r="K874" s="41"/>
      <c r="L874" s="41"/>
      <c r="M874" s="41"/>
      <c r="N874" s="41"/>
    </row>
    <row r="875" spans="4:14" ht="12.75" customHeight="1" x14ac:dyDescent="0.15">
      <c r="D875" s="41"/>
      <c r="E875" s="41"/>
      <c r="F875" s="41"/>
      <c r="G875" s="41"/>
      <c r="H875" s="41"/>
      <c r="I875" s="41"/>
      <c r="J875" s="41"/>
      <c r="K875" s="41"/>
      <c r="L875" s="41"/>
      <c r="M875" s="41"/>
      <c r="N875" s="41"/>
    </row>
    <row r="876" spans="4:14" ht="12.75" customHeight="1" x14ac:dyDescent="0.15">
      <c r="D876" s="41"/>
      <c r="E876" s="41"/>
      <c r="F876" s="41"/>
      <c r="G876" s="41"/>
      <c r="H876" s="41"/>
      <c r="I876" s="41"/>
      <c r="J876" s="41"/>
      <c r="K876" s="41"/>
      <c r="L876" s="41"/>
      <c r="M876" s="41"/>
      <c r="N876" s="41"/>
    </row>
    <row r="877" spans="4:14" ht="12.75" customHeight="1" x14ac:dyDescent="0.15">
      <c r="D877" s="41"/>
      <c r="E877" s="41"/>
      <c r="F877" s="41"/>
      <c r="G877" s="41"/>
      <c r="H877" s="41"/>
      <c r="I877" s="41"/>
      <c r="J877" s="41"/>
      <c r="K877" s="41"/>
      <c r="L877" s="41"/>
      <c r="M877" s="41"/>
      <c r="N877" s="41"/>
    </row>
    <row r="878" spans="4:14" ht="12.75" customHeight="1" x14ac:dyDescent="0.15">
      <c r="D878" s="41"/>
      <c r="E878" s="41"/>
      <c r="F878" s="41"/>
      <c r="G878" s="41"/>
      <c r="H878" s="41"/>
      <c r="I878" s="41"/>
      <c r="J878" s="41"/>
      <c r="K878" s="41"/>
      <c r="L878" s="41"/>
      <c r="M878" s="41"/>
      <c r="N878" s="41"/>
    </row>
    <row r="879" spans="4:14" ht="12.75" customHeight="1" x14ac:dyDescent="0.15">
      <c r="D879" s="41"/>
      <c r="E879" s="41"/>
      <c r="F879" s="41"/>
      <c r="G879" s="41"/>
      <c r="H879" s="41"/>
      <c r="I879" s="41"/>
      <c r="J879" s="41"/>
      <c r="K879" s="41"/>
      <c r="L879" s="41"/>
      <c r="M879" s="41"/>
      <c r="N879" s="41"/>
    </row>
    <row r="880" spans="4:14" ht="12.75" customHeight="1" x14ac:dyDescent="0.15">
      <c r="D880" s="41"/>
      <c r="E880" s="41"/>
      <c r="F880" s="41"/>
      <c r="G880" s="41"/>
      <c r="H880" s="41"/>
      <c r="I880" s="41"/>
      <c r="J880" s="41"/>
      <c r="K880" s="41"/>
      <c r="L880" s="41"/>
      <c r="M880" s="41"/>
      <c r="N880" s="41"/>
    </row>
    <row r="881" spans="4:14" ht="12.75" customHeight="1" x14ac:dyDescent="0.15">
      <c r="D881" s="41"/>
      <c r="E881" s="41"/>
      <c r="F881" s="41"/>
      <c r="G881" s="41"/>
      <c r="H881" s="41"/>
      <c r="I881" s="41"/>
      <c r="J881" s="41"/>
      <c r="K881" s="41"/>
      <c r="L881" s="41"/>
      <c r="M881" s="41"/>
      <c r="N881" s="41"/>
    </row>
    <row r="882" spans="4:14" ht="12.75" customHeight="1" x14ac:dyDescent="0.15">
      <c r="D882" s="41"/>
      <c r="E882" s="41"/>
      <c r="F882" s="41"/>
      <c r="G882" s="41"/>
      <c r="H882" s="41"/>
      <c r="I882" s="41"/>
      <c r="J882" s="41"/>
      <c r="K882" s="41"/>
      <c r="L882" s="41"/>
      <c r="M882" s="41"/>
      <c r="N882" s="41"/>
    </row>
    <row r="883" spans="4:14" ht="12.75" customHeight="1" x14ac:dyDescent="0.15">
      <c r="D883" s="41"/>
      <c r="E883" s="41"/>
      <c r="F883" s="41"/>
      <c r="G883" s="41"/>
      <c r="H883" s="41"/>
      <c r="I883" s="41"/>
      <c r="J883" s="41"/>
      <c r="K883" s="41"/>
      <c r="L883" s="41"/>
      <c r="M883" s="41"/>
      <c r="N883" s="41"/>
    </row>
    <row r="884" spans="4:14" ht="12.75" customHeight="1" x14ac:dyDescent="0.15">
      <c r="D884" s="41"/>
      <c r="E884" s="41"/>
      <c r="F884" s="41"/>
      <c r="G884" s="41"/>
      <c r="H884" s="41"/>
      <c r="I884" s="41"/>
      <c r="J884" s="41"/>
      <c r="K884" s="41"/>
      <c r="L884" s="41"/>
      <c r="M884" s="41"/>
      <c r="N884" s="41"/>
    </row>
    <row r="885" spans="4:14" ht="12.75" customHeight="1" x14ac:dyDescent="0.15">
      <c r="D885" s="41"/>
      <c r="E885" s="41"/>
      <c r="F885" s="41"/>
      <c r="G885" s="41"/>
      <c r="H885" s="41"/>
      <c r="I885" s="41"/>
      <c r="J885" s="41"/>
      <c r="K885" s="41"/>
      <c r="L885" s="41"/>
      <c r="M885" s="41"/>
      <c r="N885" s="41"/>
    </row>
    <row r="886" spans="4:14" ht="12.75" customHeight="1" x14ac:dyDescent="0.15">
      <c r="D886" s="41"/>
      <c r="E886" s="41"/>
      <c r="F886" s="41"/>
      <c r="G886" s="41"/>
      <c r="H886" s="41"/>
      <c r="I886" s="41"/>
      <c r="J886" s="41"/>
      <c r="K886" s="41"/>
      <c r="L886" s="41"/>
      <c r="M886" s="41"/>
      <c r="N886" s="41"/>
    </row>
    <row r="887" spans="4:14" ht="12.75" customHeight="1" x14ac:dyDescent="0.15">
      <c r="D887" s="41"/>
      <c r="E887" s="41"/>
      <c r="F887" s="41"/>
      <c r="G887" s="41"/>
      <c r="H887" s="41"/>
      <c r="I887" s="41"/>
      <c r="J887" s="41"/>
      <c r="K887" s="41"/>
      <c r="L887" s="41"/>
      <c r="M887" s="41"/>
      <c r="N887" s="41"/>
    </row>
    <row r="888" spans="4:14" ht="12.75" customHeight="1" x14ac:dyDescent="0.15">
      <c r="D888" s="41"/>
      <c r="E888" s="41"/>
      <c r="F888" s="41"/>
      <c r="G888" s="41"/>
      <c r="H888" s="41"/>
      <c r="I888" s="41"/>
      <c r="J888" s="41"/>
      <c r="K888" s="41"/>
      <c r="L888" s="41"/>
      <c r="M888" s="41"/>
      <c r="N888" s="41"/>
    </row>
    <row r="889" spans="4:14" ht="12.75" customHeight="1" x14ac:dyDescent="0.15">
      <c r="D889" s="41"/>
      <c r="E889" s="41"/>
      <c r="F889" s="41"/>
      <c r="G889" s="41"/>
      <c r="H889" s="41"/>
      <c r="I889" s="41"/>
      <c r="J889" s="41"/>
      <c r="K889" s="41"/>
      <c r="L889" s="41"/>
      <c r="M889" s="41"/>
      <c r="N889" s="41"/>
    </row>
    <row r="890" spans="4:14" ht="12.75" customHeight="1" x14ac:dyDescent="0.15">
      <c r="D890" s="41"/>
      <c r="E890" s="41"/>
      <c r="F890" s="41"/>
      <c r="G890" s="41"/>
      <c r="H890" s="41"/>
      <c r="I890" s="41"/>
      <c r="J890" s="41"/>
      <c r="K890" s="41"/>
      <c r="L890" s="41"/>
      <c r="M890" s="41"/>
      <c r="N890" s="41"/>
    </row>
    <row r="891" spans="4:14" ht="12.75" customHeight="1" x14ac:dyDescent="0.15">
      <c r="D891" s="41"/>
      <c r="E891" s="41"/>
      <c r="F891" s="41"/>
      <c r="G891" s="41"/>
      <c r="H891" s="41"/>
      <c r="I891" s="41"/>
      <c r="J891" s="41"/>
      <c r="K891" s="41"/>
      <c r="L891" s="41"/>
      <c r="M891" s="41"/>
      <c r="N891" s="41"/>
    </row>
    <row r="892" spans="4:14" ht="12.75" customHeight="1" x14ac:dyDescent="0.15">
      <c r="D892" s="41"/>
      <c r="E892" s="41"/>
      <c r="F892" s="41"/>
      <c r="G892" s="41"/>
      <c r="H892" s="41"/>
      <c r="I892" s="41"/>
      <c r="J892" s="41"/>
      <c r="K892" s="41"/>
      <c r="L892" s="41"/>
      <c r="M892" s="41"/>
      <c r="N892" s="41"/>
    </row>
    <row r="893" spans="4:14" ht="12.75" customHeight="1" x14ac:dyDescent="0.15">
      <c r="D893" s="41"/>
      <c r="E893" s="41"/>
      <c r="F893" s="41"/>
      <c r="G893" s="41"/>
      <c r="H893" s="41"/>
      <c r="I893" s="41"/>
      <c r="J893" s="41"/>
      <c r="K893" s="41"/>
      <c r="L893" s="41"/>
      <c r="M893" s="41"/>
      <c r="N893" s="41"/>
    </row>
    <row r="894" spans="4:14" ht="12.75" customHeight="1" x14ac:dyDescent="0.15">
      <c r="D894" s="41"/>
      <c r="E894" s="41"/>
      <c r="F894" s="41"/>
      <c r="G894" s="41"/>
      <c r="H894" s="41"/>
      <c r="I894" s="41"/>
      <c r="J894" s="41"/>
      <c r="K894" s="41"/>
      <c r="L894" s="41"/>
      <c r="M894" s="41"/>
      <c r="N894" s="41"/>
    </row>
    <row r="895" spans="4:14" ht="12.75" customHeight="1" x14ac:dyDescent="0.15">
      <c r="D895" s="41"/>
      <c r="E895" s="41"/>
      <c r="F895" s="41"/>
      <c r="G895" s="41"/>
      <c r="H895" s="41"/>
      <c r="I895" s="41"/>
      <c r="J895" s="41"/>
      <c r="K895" s="41"/>
      <c r="L895" s="41"/>
      <c r="M895" s="41"/>
      <c r="N895" s="41"/>
    </row>
    <row r="896" spans="4:14" ht="12.75" customHeight="1" x14ac:dyDescent="0.15">
      <c r="D896" s="41"/>
      <c r="E896" s="41"/>
      <c r="F896" s="41"/>
      <c r="G896" s="41"/>
      <c r="H896" s="41"/>
      <c r="I896" s="41"/>
      <c r="J896" s="41"/>
      <c r="K896" s="41"/>
      <c r="L896" s="41"/>
      <c r="M896" s="41"/>
      <c r="N896" s="41"/>
    </row>
    <row r="897" spans="4:14" ht="12.75" customHeight="1" x14ac:dyDescent="0.15">
      <c r="D897" s="41"/>
      <c r="E897" s="41"/>
      <c r="F897" s="41"/>
      <c r="G897" s="41"/>
      <c r="H897" s="41"/>
      <c r="I897" s="41"/>
      <c r="J897" s="41"/>
      <c r="K897" s="41"/>
      <c r="L897" s="41"/>
      <c r="M897" s="41"/>
      <c r="N897" s="41"/>
    </row>
    <row r="898" spans="4:14" ht="12.75" customHeight="1" x14ac:dyDescent="0.15">
      <c r="D898" s="41"/>
      <c r="E898" s="41"/>
      <c r="F898" s="41"/>
      <c r="G898" s="41"/>
      <c r="H898" s="41"/>
      <c r="I898" s="41"/>
      <c r="J898" s="41"/>
      <c r="K898" s="41"/>
      <c r="L898" s="41"/>
      <c r="M898" s="41"/>
      <c r="N898" s="41"/>
    </row>
    <row r="899" spans="4:14" ht="12.75" customHeight="1" x14ac:dyDescent="0.15">
      <c r="D899" s="41"/>
      <c r="E899" s="41"/>
      <c r="F899" s="41"/>
      <c r="G899" s="41"/>
      <c r="H899" s="41"/>
      <c r="I899" s="41"/>
      <c r="J899" s="41"/>
      <c r="K899" s="41"/>
      <c r="L899" s="41"/>
      <c r="M899" s="41"/>
      <c r="N899" s="41"/>
    </row>
    <row r="900" spans="4:14" ht="12.75" customHeight="1" x14ac:dyDescent="0.15">
      <c r="D900" s="41"/>
      <c r="E900" s="41"/>
      <c r="F900" s="41"/>
      <c r="G900" s="41"/>
      <c r="H900" s="41"/>
      <c r="I900" s="41"/>
      <c r="J900" s="41"/>
      <c r="K900" s="41"/>
      <c r="L900" s="41"/>
      <c r="M900" s="41"/>
      <c r="N900" s="41"/>
    </row>
    <row r="901" spans="4:14" ht="12.75" customHeight="1" x14ac:dyDescent="0.15">
      <c r="D901" s="41"/>
      <c r="E901" s="41"/>
      <c r="F901" s="41"/>
      <c r="G901" s="41"/>
      <c r="H901" s="41"/>
      <c r="I901" s="41"/>
      <c r="J901" s="41"/>
      <c r="K901" s="41"/>
      <c r="L901" s="41"/>
      <c r="M901" s="41"/>
      <c r="N901" s="41"/>
    </row>
    <row r="902" spans="4:14" ht="12.75" customHeight="1" x14ac:dyDescent="0.15">
      <c r="D902" s="41"/>
      <c r="E902" s="41"/>
      <c r="F902" s="41"/>
      <c r="G902" s="41"/>
      <c r="H902" s="41"/>
      <c r="I902" s="41"/>
      <c r="J902" s="41"/>
      <c r="K902" s="41"/>
      <c r="L902" s="41"/>
      <c r="M902" s="41"/>
      <c r="N902" s="41"/>
    </row>
    <row r="903" spans="4:14" ht="12.75" customHeight="1" x14ac:dyDescent="0.15">
      <c r="D903" s="41"/>
      <c r="E903" s="41"/>
      <c r="F903" s="41"/>
      <c r="G903" s="41"/>
      <c r="H903" s="41"/>
      <c r="I903" s="41"/>
      <c r="J903" s="41"/>
      <c r="K903" s="41"/>
      <c r="L903" s="41"/>
      <c r="M903" s="41"/>
      <c r="N903" s="41"/>
    </row>
    <row r="904" spans="4:14" ht="12.75" customHeight="1" x14ac:dyDescent="0.15">
      <c r="D904" s="41"/>
      <c r="E904" s="41"/>
      <c r="F904" s="41"/>
      <c r="G904" s="41"/>
      <c r="H904" s="41"/>
      <c r="I904" s="41"/>
      <c r="J904" s="41"/>
      <c r="K904" s="41"/>
      <c r="L904" s="41"/>
      <c r="M904" s="41"/>
      <c r="N904" s="41"/>
    </row>
    <row r="905" spans="4:14" ht="12.75" customHeight="1" x14ac:dyDescent="0.15">
      <c r="D905" s="41"/>
      <c r="E905" s="41"/>
      <c r="F905" s="41"/>
      <c r="G905" s="41"/>
      <c r="H905" s="41"/>
      <c r="I905" s="41"/>
      <c r="J905" s="41"/>
      <c r="K905" s="41"/>
      <c r="L905" s="41"/>
      <c r="M905" s="41"/>
      <c r="N905" s="41"/>
    </row>
    <row r="906" spans="4:14" ht="12.75" customHeight="1" x14ac:dyDescent="0.15">
      <c r="D906" s="41"/>
      <c r="E906" s="41"/>
      <c r="F906" s="41"/>
      <c r="G906" s="41"/>
      <c r="H906" s="41"/>
      <c r="I906" s="41"/>
      <c r="J906" s="41"/>
      <c r="K906" s="41"/>
      <c r="L906" s="41"/>
      <c r="M906" s="41"/>
      <c r="N906" s="41"/>
    </row>
    <row r="907" spans="4:14" ht="12.75" customHeight="1" x14ac:dyDescent="0.15">
      <c r="D907" s="41"/>
      <c r="E907" s="41"/>
      <c r="F907" s="41"/>
      <c r="G907" s="41"/>
      <c r="H907" s="41"/>
      <c r="I907" s="41"/>
      <c r="J907" s="41"/>
      <c r="K907" s="41"/>
      <c r="L907" s="41"/>
      <c r="M907" s="41"/>
      <c r="N907" s="41"/>
    </row>
    <row r="908" spans="4:14" ht="12.75" customHeight="1" x14ac:dyDescent="0.15">
      <c r="D908" s="41"/>
      <c r="E908" s="41"/>
      <c r="F908" s="41"/>
      <c r="G908" s="41"/>
      <c r="H908" s="41"/>
      <c r="I908" s="41"/>
      <c r="J908" s="41"/>
      <c r="K908" s="41"/>
      <c r="L908" s="41"/>
      <c r="M908" s="41"/>
      <c r="N908" s="41"/>
    </row>
    <row r="909" spans="4:14" ht="12.75" customHeight="1" x14ac:dyDescent="0.15">
      <c r="D909" s="41"/>
      <c r="E909" s="41"/>
      <c r="F909" s="41"/>
      <c r="G909" s="41"/>
      <c r="H909" s="41"/>
      <c r="I909" s="41"/>
      <c r="J909" s="41"/>
      <c r="K909" s="41"/>
      <c r="L909" s="41"/>
      <c r="M909" s="41"/>
      <c r="N909" s="41"/>
    </row>
    <row r="910" spans="4:14" ht="12.75" customHeight="1" x14ac:dyDescent="0.15">
      <c r="D910" s="41"/>
      <c r="E910" s="41"/>
      <c r="F910" s="41"/>
      <c r="G910" s="41"/>
      <c r="H910" s="41"/>
      <c r="I910" s="41"/>
      <c r="J910" s="41"/>
      <c r="K910" s="41"/>
      <c r="L910" s="41"/>
      <c r="M910" s="41"/>
      <c r="N910" s="41"/>
    </row>
    <row r="911" spans="4:14" ht="12.75" customHeight="1" x14ac:dyDescent="0.15">
      <c r="D911" s="41"/>
      <c r="E911" s="41"/>
      <c r="F911" s="41"/>
      <c r="G911" s="41"/>
      <c r="H911" s="41"/>
      <c r="I911" s="41"/>
      <c r="J911" s="41"/>
      <c r="K911" s="41"/>
      <c r="L911" s="41"/>
      <c r="M911" s="41"/>
      <c r="N911" s="41"/>
    </row>
    <row r="912" spans="4:14" ht="12.75" customHeight="1" x14ac:dyDescent="0.15">
      <c r="D912" s="41"/>
      <c r="E912" s="41"/>
      <c r="F912" s="41"/>
      <c r="G912" s="41"/>
      <c r="H912" s="41"/>
      <c r="I912" s="41"/>
      <c r="J912" s="41"/>
      <c r="K912" s="41"/>
      <c r="L912" s="41"/>
      <c r="M912" s="41"/>
      <c r="N912" s="41"/>
    </row>
    <row r="913" spans="4:14" ht="12.75" customHeight="1" x14ac:dyDescent="0.15">
      <c r="D913" s="41"/>
      <c r="E913" s="41"/>
      <c r="F913" s="41"/>
      <c r="G913" s="41"/>
      <c r="H913" s="41"/>
      <c r="I913" s="41"/>
      <c r="J913" s="41"/>
      <c r="K913" s="41"/>
      <c r="L913" s="41"/>
      <c r="M913" s="41"/>
      <c r="N913" s="41"/>
    </row>
    <row r="914" spans="4:14" ht="12.75" customHeight="1" x14ac:dyDescent="0.15">
      <c r="D914" s="41"/>
      <c r="E914" s="41"/>
      <c r="F914" s="41"/>
      <c r="G914" s="41"/>
      <c r="H914" s="41"/>
      <c r="I914" s="41"/>
      <c r="J914" s="41"/>
      <c r="K914" s="41"/>
      <c r="L914" s="41"/>
      <c r="M914" s="41"/>
      <c r="N914" s="41"/>
    </row>
    <row r="915" spans="4:14" ht="12.75" customHeight="1" x14ac:dyDescent="0.15">
      <c r="D915" s="41"/>
      <c r="E915" s="41"/>
      <c r="F915" s="41"/>
      <c r="G915" s="41"/>
      <c r="H915" s="41"/>
      <c r="I915" s="41"/>
      <c r="J915" s="41"/>
      <c r="K915" s="41"/>
      <c r="L915" s="41"/>
      <c r="M915" s="41"/>
      <c r="N915" s="41"/>
    </row>
    <row r="916" spans="4:14" ht="12.75" customHeight="1" x14ac:dyDescent="0.15">
      <c r="D916" s="41"/>
      <c r="E916" s="41"/>
      <c r="F916" s="41"/>
      <c r="G916" s="41"/>
      <c r="H916" s="41"/>
      <c r="I916" s="41"/>
      <c r="J916" s="41"/>
      <c r="K916" s="41"/>
      <c r="L916" s="41"/>
      <c r="M916" s="41"/>
      <c r="N916" s="41"/>
    </row>
    <row r="917" spans="4:14" ht="12.75" customHeight="1" x14ac:dyDescent="0.15">
      <c r="D917" s="41"/>
      <c r="E917" s="41"/>
      <c r="F917" s="41"/>
      <c r="G917" s="41"/>
      <c r="H917" s="41"/>
      <c r="I917" s="41"/>
      <c r="J917" s="41"/>
      <c r="K917" s="41"/>
      <c r="L917" s="41"/>
      <c r="M917" s="41"/>
      <c r="N917" s="41"/>
    </row>
    <row r="918" spans="4:14" ht="12.75" customHeight="1" x14ac:dyDescent="0.15">
      <c r="D918" s="41"/>
      <c r="E918" s="41"/>
      <c r="F918" s="41"/>
      <c r="G918" s="41"/>
      <c r="H918" s="41"/>
      <c r="I918" s="41"/>
      <c r="J918" s="41"/>
      <c r="K918" s="41"/>
      <c r="L918" s="41"/>
      <c r="M918" s="41"/>
      <c r="N918" s="41"/>
    </row>
    <row r="919" spans="4:14" ht="12.75" customHeight="1" x14ac:dyDescent="0.15">
      <c r="D919" s="41"/>
      <c r="E919" s="41"/>
      <c r="F919" s="41"/>
      <c r="G919" s="41"/>
      <c r="H919" s="41"/>
      <c r="I919" s="41"/>
      <c r="J919" s="41"/>
      <c r="K919" s="41"/>
      <c r="L919" s="41"/>
      <c r="M919" s="41"/>
      <c r="N919" s="41"/>
    </row>
    <row r="920" spans="4:14" ht="12.75" customHeight="1" x14ac:dyDescent="0.15">
      <c r="D920" s="41"/>
      <c r="E920" s="41"/>
      <c r="F920" s="41"/>
      <c r="G920" s="41"/>
      <c r="H920" s="41"/>
      <c r="I920" s="41"/>
      <c r="J920" s="41"/>
      <c r="K920" s="41"/>
      <c r="L920" s="41"/>
      <c r="M920" s="41"/>
      <c r="N920" s="41"/>
    </row>
    <row r="921" spans="4:14" ht="12.75" customHeight="1" x14ac:dyDescent="0.15">
      <c r="D921" s="41"/>
      <c r="E921" s="41"/>
      <c r="F921" s="41"/>
      <c r="G921" s="41"/>
      <c r="H921" s="41"/>
      <c r="I921" s="41"/>
      <c r="J921" s="41"/>
      <c r="K921" s="41"/>
      <c r="L921" s="41"/>
      <c r="M921" s="41"/>
      <c r="N921" s="41"/>
    </row>
    <row r="922" spans="4:14" ht="12.75" customHeight="1" x14ac:dyDescent="0.15">
      <c r="D922" s="41"/>
      <c r="E922" s="41"/>
      <c r="F922" s="41"/>
      <c r="G922" s="41"/>
      <c r="H922" s="41"/>
      <c r="I922" s="41"/>
      <c r="J922" s="41"/>
      <c r="K922" s="41"/>
      <c r="L922" s="41"/>
      <c r="M922" s="41"/>
      <c r="N922" s="41"/>
    </row>
    <row r="923" spans="4:14" ht="12.75" customHeight="1" x14ac:dyDescent="0.15">
      <c r="D923" s="41"/>
      <c r="E923" s="41"/>
      <c r="F923" s="41"/>
      <c r="G923" s="41"/>
      <c r="H923" s="41"/>
      <c r="I923" s="41"/>
      <c r="J923" s="41"/>
      <c r="K923" s="41"/>
      <c r="L923" s="41"/>
      <c r="M923" s="41"/>
      <c r="N923" s="41"/>
    </row>
    <row r="924" spans="4:14" ht="12.75" customHeight="1" x14ac:dyDescent="0.15">
      <c r="D924" s="41"/>
      <c r="E924" s="41"/>
      <c r="F924" s="41"/>
      <c r="G924" s="41"/>
      <c r="H924" s="41"/>
      <c r="I924" s="41"/>
      <c r="J924" s="41"/>
      <c r="K924" s="41"/>
      <c r="L924" s="41"/>
      <c r="M924" s="41"/>
      <c r="N924" s="41"/>
    </row>
    <row r="925" spans="4:14" ht="12.75" customHeight="1" x14ac:dyDescent="0.15">
      <c r="D925" s="41"/>
      <c r="E925" s="41"/>
      <c r="F925" s="41"/>
      <c r="G925" s="41"/>
      <c r="H925" s="41"/>
      <c r="I925" s="41"/>
      <c r="J925" s="41"/>
      <c r="K925" s="41"/>
      <c r="L925" s="41"/>
      <c r="M925" s="41"/>
      <c r="N925" s="41"/>
    </row>
    <row r="926" spans="4:14" ht="12.75" customHeight="1" x14ac:dyDescent="0.15">
      <c r="D926" s="41"/>
      <c r="E926" s="41"/>
      <c r="F926" s="41"/>
      <c r="G926" s="41"/>
      <c r="H926" s="41"/>
      <c r="I926" s="41"/>
      <c r="J926" s="41"/>
      <c r="K926" s="41"/>
      <c r="L926" s="41"/>
      <c r="M926" s="41"/>
      <c r="N926" s="41"/>
    </row>
    <row r="927" spans="4:14" ht="12.75" customHeight="1" x14ac:dyDescent="0.15">
      <c r="D927" s="41"/>
      <c r="E927" s="41"/>
      <c r="F927" s="41"/>
      <c r="G927" s="41"/>
      <c r="H927" s="41"/>
      <c r="I927" s="41"/>
      <c r="J927" s="41"/>
      <c r="K927" s="41"/>
      <c r="L927" s="41"/>
      <c r="M927" s="41"/>
      <c r="N927" s="41"/>
    </row>
    <row r="928" spans="4:14" ht="12.75" customHeight="1" x14ac:dyDescent="0.15">
      <c r="D928" s="41"/>
      <c r="E928" s="41"/>
      <c r="F928" s="41"/>
      <c r="G928" s="41"/>
      <c r="H928" s="41"/>
      <c r="I928" s="41"/>
      <c r="J928" s="41"/>
      <c r="K928" s="41"/>
      <c r="L928" s="41"/>
      <c r="M928" s="41"/>
      <c r="N928" s="41"/>
    </row>
    <row r="929" spans="4:14" ht="12.75" customHeight="1" x14ac:dyDescent="0.15">
      <c r="D929" s="41"/>
      <c r="E929" s="41"/>
      <c r="F929" s="41"/>
      <c r="G929" s="41"/>
      <c r="H929" s="41"/>
      <c r="I929" s="41"/>
      <c r="J929" s="41"/>
      <c r="K929" s="41"/>
      <c r="L929" s="41"/>
      <c r="M929" s="41"/>
      <c r="N929" s="41"/>
    </row>
    <row r="930" spans="4:14" ht="12.75" customHeight="1" x14ac:dyDescent="0.15">
      <c r="D930" s="41"/>
      <c r="E930" s="41"/>
      <c r="F930" s="41"/>
      <c r="G930" s="41"/>
      <c r="H930" s="41"/>
      <c r="I930" s="41"/>
      <c r="J930" s="41"/>
      <c r="K930" s="41"/>
      <c r="L930" s="41"/>
      <c r="M930" s="41"/>
      <c r="N930" s="41"/>
    </row>
    <row r="931" spans="4:14" ht="12.75" customHeight="1" x14ac:dyDescent="0.15">
      <c r="D931" s="41"/>
      <c r="E931" s="41"/>
      <c r="F931" s="41"/>
      <c r="G931" s="41"/>
      <c r="H931" s="41"/>
      <c r="I931" s="41"/>
      <c r="J931" s="41"/>
      <c r="K931" s="41"/>
      <c r="L931" s="41"/>
      <c r="M931" s="41"/>
      <c r="N931" s="41"/>
    </row>
    <row r="932" spans="4:14" ht="12.75" customHeight="1" x14ac:dyDescent="0.15">
      <c r="D932" s="41"/>
      <c r="E932" s="41"/>
      <c r="F932" s="41"/>
      <c r="G932" s="41"/>
      <c r="H932" s="41"/>
      <c r="I932" s="41"/>
      <c r="J932" s="41"/>
      <c r="K932" s="41"/>
      <c r="L932" s="41"/>
      <c r="M932" s="41"/>
      <c r="N932" s="41"/>
    </row>
    <row r="933" spans="4:14" ht="12.75" customHeight="1" x14ac:dyDescent="0.15">
      <c r="D933" s="41"/>
      <c r="E933" s="41"/>
      <c r="F933" s="41"/>
      <c r="G933" s="41"/>
      <c r="H933" s="41"/>
      <c r="I933" s="41"/>
      <c r="J933" s="41"/>
      <c r="K933" s="41"/>
      <c r="L933" s="41"/>
      <c r="M933" s="41"/>
      <c r="N933" s="41"/>
    </row>
    <row r="934" spans="4:14" ht="12.75" customHeight="1" x14ac:dyDescent="0.15">
      <c r="D934" s="41"/>
      <c r="E934" s="41"/>
      <c r="F934" s="41"/>
      <c r="G934" s="41"/>
      <c r="H934" s="41"/>
      <c r="I934" s="41"/>
      <c r="J934" s="41"/>
      <c r="K934" s="41"/>
      <c r="L934" s="41"/>
      <c r="M934" s="41"/>
      <c r="N934" s="41"/>
    </row>
    <row r="935" spans="4:14" ht="12.75" customHeight="1" x14ac:dyDescent="0.15">
      <c r="D935" s="41"/>
      <c r="E935" s="41"/>
      <c r="F935" s="41"/>
      <c r="G935" s="41"/>
      <c r="H935" s="41"/>
      <c r="I935" s="41"/>
      <c r="J935" s="41"/>
      <c r="K935" s="41"/>
      <c r="L935" s="41"/>
      <c r="M935" s="41"/>
      <c r="N935" s="41"/>
    </row>
    <row r="936" spans="4:14" ht="12.75" customHeight="1" x14ac:dyDescent="0.15">
      <c r="D936" s="41"/>
      <c r="E936" s="41"/>
      <c r="F936" s="41"/>
      <c r="G936" s="41"/>
      <c r="H936" s="41"/>
      <c r="I936" s="41"/>
      <c r="J936" s="41"/>
      <c r="K936" s="41"/>
      <c r="L936" s="41"/>
      <c r="M936" s="41"/>
      <c r="N936" s="41"/>
    </row>
    <row r="937" spans="4:14" ht="12.75" customHeight="1" x14ac:dyDescent="0.15">
      <c r="D937" s="41"/>
      <c r="E937" s="41"/>
      <c r="F937" s="41"/>
      <c r="G937" s="41"/>
      <c r="H937" s="41"/>
      <c r="I937" s="41"/>
      <c r="J937" s="41"/>
      <c r="K937" s="41"/>
      <c r="L937" s="41"/>
      <c r="M937" s="41"/>
      <c r="N937" s="41"/>
    </row>
    <row r="938" spans="4:14" ht="12.75" customHeight="1" x14ac:dyDescent="0.15">
      <c r="D938" s="41"/>
      <c r="E938" s="41"/>
      <c r="F938" s="41"/>
      <c r="G938" s="41"/>
      <c r="H938" s="41"/>
      <c r="I938" s="41"/>
      <c r="J938" s="41"/>
      <c r="K938" s="41"/>
      <c r="L938" s="41"/>
      <c r="M938" s="41"/>
      <c r="N938" s="41"/>
    </row>
    <row r="939" spans="4:14" ht="12.75" customHeight="1" x14ac:dyDescent="0.15">
      <c r="D939" s="41"/>
      <c r="E939" s="41"/>
      <c r="F939" s="41"/>
      <c r="G939" s="41"/>
      <c r="H939" s="41"/>
      <c r="I939" s="41"/>
      <c r="J939" s="41"/>
      <c r="K939" s="41"/>
      <c r="L939" s="41"/>
      <c r="M939" s="41"/>
      <c r="N939" s="41"/>
    </row>
    <row r="940" spans="4:14" ht="12.75" customHeight="1" x14ac:dyDescent="0.15">
      <c r="D940" s="41"/>
      <c r="E940" s="41"/>
      <c r="F940" s="41"/>
      <c r="G940" s="41"/>
      <c r="H940" s="41"/>
      <c r="I940" s="41"/>
      <c r="J940" s="41"/>
      <c r="K940" s="41"/>
      <c r="L940" s="41"/>
      <c r="M940" s="41"/>
      <c r="N940" s="41"/>
    </row>
    <row r="941" spans="4:14" ht="12.75" customHeight="1" x14ac:dyDescent="0.15">
      <c r="D941" s="41"/>
      <c r="E941" s="41"/>
      <c r="F941" s="41"/>
      <c r="G941" s="41"/>
      <c r="H941" s="41"/>
      <c r="I941" s="41"/>
      <c r="J941" s="41"/>
      <c r="K941" s="41"/>
      <c r="L941" s="41"/>
      <c r="M941" s="41"/>
      <c r="N941" s="41"/>
    </row>
    <row r="942" spans="4:14" ht="12.75" customHeight="1" x14ac:dyDescent="0.15">
      <c r="D942" s="41"/>
      <c r="E942" s="41"/>
      <c r="F942" s="41"/>
      <c r="G942" s="41"/>
      <c r="H942" s="41"/>
      <c r="I942" s="41"/>
      <c r="J942" s="41"/>
      <c r="K942" s="41"/>
      <c r="L942" s="41"/>
      <c r="M942" s="41"/>
      <c r="N942" s="41"/>
    </row>
    <row r="943" spans="4:14" ht="12.75" customHeight="1" x14ac:dyDescent="0.15">
      <c r="D943" s="41"/>
      <c r="E943" s="41"/>
      <c r="F943" s="41"/>
      <c r="G943" s="41"/>
      <c r="H943" s="41"/>
      <c r="I943" s="41"/>
      <c r="J943" s="41"/>
      <c r="K943" s="41"/>
      <c r="L943" s="41"/>
      <c r="M943" s="41"/>
      <c r="N943" s="41"/>
    </row>
    <row r="944" spans="4:14" ht="12.75" customHeight="1" x14ac:dyDescent="0.15">
      <c r="D944" s="41"/>
      <c r="E944" s="41"/>
      <c r="F944" s="41"/>
      <c r="G944" s="41"/>
      <c r="H944" s="41"/>
      <c r="I944" s="41"/>
      <c r="J944" s="41"/>
      <c r="K944" s="41"/>
      <c r="L944" s="41"/>
      <c r="M944" s="41"/>
      <c r="N944" s="41"/>
    </row>
    <row r="945" spans="4:14" ht="12.75" customHeight="1" x14ac:dyDescent="0.15">
      <c r="D945" s="41"/>
      <c r="E945" s="41"/>
      <c r="F945" s="41"/>
      <c r="G945" s="41"/>
      <c r="H945" s="41"/>
      <c r="I945" s="41"/>
      <c r="J945" s="41"/>
      <c r="K945" s="41"/>
      <c r="L945" s="41"/>
      <c r="M945" s="41"/>
      <c r="N945" s="41"/>
    </row>
    <row r="946" spans="4:14" ht="12.75" customHeight="1" x14ac:dyDescent="0.15">
      <c r="D946" s="41"/>
      <c r="E946" s="41"/>
      <c r="F946" s="41"/>
      <c r="G946" s="41"/>
      <c r="H946" s="41"/>
      <c r="I946" s="41"/>
      <c r="J946" s="41"/>
      <c r="K946" s="41"/>
      <c r="L946" s="41"/>
      <c r="M946" s="41"/>
      <c r="N946" s="41"/>
    </row>
    <row r="947" spans="4:14" ht="12.75" customHeight="1" x14ac:dyDescent="0.15">
      <c r="D947" s="41"/>
      <c r="E947" s="41"/>
      <c r="F947" s="41"/>
      <c r="G947" s="41"/>
      <c r="H947" s="41"/>
      <c r="I947" s="41"/>
      <c r="J947" s="41"/>
      <c r="K947" s="41"/>
      <c r="L947" s="41"/>
      <c r="M947" s="41"/>
      <c r="N947" s="41"/>
    </row>
    <row r="948" spans="4:14" ht="12.75" customHeight="1" x14ac:dyDescent="0.15">
      <c r="D948" s="41"/>
      <c r="E948" s="41"/>
      <c r="F948" s="41"/>
      <c r="G948" s="41"/>
      <c r="H948" s="41"/>
      <c r="I948" s="41"/>
      <c r="J948" s="41"/>
      <c r="K948" s="41"/>
      <c r="L948" s="41"/>
      <c r="M948" s="41"/>
      <c r="N948" s="41"/>
    </row>
    <row r="949" spans="4:14" ht="12.75" customHeight="1" x14ac:dyDescent="0.15">
      <c r="D949" s="41"/>
      <c r="E949" s="41"/>
      <c r="F949" s="41"/>
      <c r="G949" s="41"/>
      <c r="H949" s="41"/>
      <c r="I949" s="41"/>
      <c r="J949" s="41"/>
      <c r="K949" s="41"/>
      <c r="L949" s="41"/>
      <c r="M949" s="41"/>
      <c r="N949" s="41"/>
    </row>
    <row r="950" spans="4:14" ht="12.75" customHeight="1" x14ac:dyDescent="0.15">
      <c r="D950" s="41"/>
      <c r="E950" s="41"/>
      <c r="F950" s="41"/>
      <c r="G950" s="41"/>
      <c r="H950" s="41"/>
      <c r="I950" s="41"/>
      <c r="J950" s="41"/>
      <c r="K950" s="41"/>
      <c r="L950" s="41"/>
      <c r="M950" s="41"/>
      <c r="N950" s="41"/>
    </row>
    <row r="951" spans="4:14" ht="12.75" customHeight="1" x14ac:dyDescent="0.15">
      <c r="D951" s="41"/>
      <c r="E951" s="41"/>
      <c r="F951" s="41"/>
      <c r="G951" s="41"/>
      <c r="H951" s="41"/>
      <c r="I951" s="41"/>
      <c r="J951" s="41"/>
      <c r="K951" s="41"/>
      <c r="L951" s="41"/>
      <c r="M951" s="41"/>
      <c r="N951" s="41"/>
    </row>
    <row r="952" spans="4:14" ht="12.75" customHeight="1" x14ac:dyDescent="0.15">
      <c r="D952" s="41"/>
      <c r="E952" s="41"/>
      <c r="F952" s="41"/>
      <c r="G952" s="41"/>
      <c r="H952" s="41"/>
      <c r="I952" s="41"/>
      <c r="J952" s="41"/>
      <c r="K952" s="41"/>
      <c r="L952" s="41"/>
      <c r="M952" s="41"/>
      <c r="N952" s="41"/>
    </row>
    <row r="953" spans="4:14" ht="12.75" customHeight="1" x14ac:dyDescent="0.15">
      <c r="D953" s="41"/>
      <c r="E953" s="41"/>
      <c r="F953" s="41"/>
      <c r="G953" s="41"/>
      <c r="H953" s="41"/>
      <c r="I953" s="41"/>
      <c r="J953" s="41"/>
      <c r="K953" s="41"/>
      <c r="L953" s="41"/>
      <c r="M953" s="41"/>
      <c r="N953" s="41"/>
    </row>
    <row r="954" spans="4:14" ht="12.75" customHeight="1" x14ac:dyDescent="0.15">
      <c r="D954" s="41"/>
      <c r="E954" s="41"/>
      <c r="F954" s="41"/>
      <c r="G954" s="41"/>
      <c r="H954" s="41"/>
      <c r="I954" s="41"/>
      <c r="J954" s="41"/>
      <c r="K954" s="41"/>
      <c r="L954" s="41"/>
      <c r="M954" s="41"/>
      <c r="N954" s="41"/>
    </row>
    <row r="955" spans="4:14" ht="12.75" customHeight="1" x14ac:dyDescent="0.15">
      <c r="D955" s="41"/>
      <c r="E955" s="41"/>
      <c r="F955" s="41"/>
      <c r="G955" s="41"/>
      <c r="H955" s="41"/>
      <c r="I955" s="41"/>
      <c r="J955" s="41"/>
      <c r="K955" s="41"/>
      <c r="L955" s="41"/>
      <c r="M955" s="41"/>
      <c r="N955" s="41"/>
    </row>
    <row r="956" spans="4:14" ht="12.75" customHeight="1" x14ac:dyDescent="0.15">
      <c r="D956" s="41"/>
      <c r="E956" s="41"/>
      <c r="F956" s="41"/>
      <c r="G956" s="41"/>
      <c r="H956" s="41"/>
      <c r="I956" s="41"/>
      <c r="J956" s="41"/>
      <c r="K956" s="41"/>
      <c r="L956" s="41"/>
      <c r="M956" s="41"/>
      <c r="N956" s="41"/>
    </row>
    <row r="957" spans="4:14" ht="12.75" customHeight="1" x14ac:dyDescent="0.15">
      <c r="D957" s="41"/>
      <c r="E957" s="41"/>
      <c r="F957" s="41"/>
      <c r="G957" s="41"/>
      <c r="H957" s="41"/>
      <c r="I957" s="41"/>
      <c r="J957" s="41"/>
      <c r="K957" s="41"/>
      <c r="L957" s="41"/>
      <c r="M957" s="41"/>
      <c r="N957" s="41"/>
    </row>
    <row r="958" spans="4:14" ht="12.75" customHeight="1" x14ac:dyDescent="0.15">
      <c r="D958" s="41"/>
      <c r="E958" s="41"/>
      <c r="F958" s="41"/>
      <c r="G958" s="41"/>
      <c r="H958" s="41"/>
      <c r="I958" s="41"/>
      <c r="J958" s="41"/>
      <c r="K958" s="41"/>
      <c r="L958" s="41"/>
      <c r="M958" s="41"/>
      <c r="N958" s="41"/>
    </row>
    <row r="959" spans="4:14" ht="12.75" customHeight="1" x14ac:dyDescent="0.15">
      <c r="D959" s="41"/>
      <c r="E959" s="41"/>
      <c r="F959" s="41"/>
      <c r="G959" s="41"/>
      <c r="H959" s="41"/>
      <c r="I959" s="41"/>
      <c r="J959" s="41"/>
      <c r="K959" s="41"/>
      <c r="L959" s="41"/>
      <c r="M959" s="41"/>
      <c r="N959" s="41"/>
    </row>
    <row r="960" spans="4:14" ht="12.75" customHeight="1" x14ac:dyDescent="0.15">
      <c r="D960" s="41"/>
      <c r="E960" s="41"/>
      <c r="F960" s="41"/>
      <c r="G960" s="41"/>
      <c r="H960" s="41"/>
      <c r="I960" s="41"/>
      <c r="J960" s="41"/>
      <c r="K960" s="41"/>
      <c r="L960" s="41"/>
      <c r="M960" s="41"/>
      <c r="N960" s="41"/>
    </row>
    <row r="961" spans="4:14" ht="12.75" customHeight="1" x14ac:dyDescent="0.15">
      <c r="D961" s="41"/>
      <c r="E961" s="41"/>
      <c r="F961" s="41"/>
      <c r="G961" s="41"/>
      <c r="H961" s="41"/>
      <c r="I961" s="41"/>
      <c r="J961" s="41"/>
      <c r="K961" s="41"/>
      <c r="L961" s="41"/>
      <c r="M961" s="41"/>
      <c r="N961" s="41"/>
    </row>
    <row r="962" spans="4:14" ht="12.75" customHeight="1" x14ac:dyDescent="0.15">
      <c r="D962" s="41"/>
      <c r="E962" s="41"/>
      <c r="F962" s="41"/>
      <c r="G962" s="41"/>
      <c r="H962" s="41"/>
      <c r="I962" s="41"/>
      <c r="J962" s="41"/>
      <c r="K962" s="41"/>
      <c r="L962" s="41"/>
      <c r="M962" s="41"/>
      <c r="N962" s="41"/>
    </row>
    <row r="963" spans="4:14" ht="12.75" customHeight="1" x14ac:dyDescent="0.15">
      <c r="D963" s="41"/>
      <c r="E963" s="41"/>
      <c r="F963" s="41"/>
      <c r="G963" s="41"/>
      <c r="H963" s="41"/>
      <c r="I963" s="41"/>
      <c r="J963" s="41"/>
      <c r="K963" s="41"/>
      <c r="L963" s="41"/>
      <c r="M963" s="41"/>
      <c r="N963" s="41"/>
    </row>
    <row r="964" spans="4:14" ht="12.75" customHeight="1" x14ac:dyDescent="0.15">
      <c r="D964" s="41"/>
      <c r="E964" s="41"/>
      <c r="F964" s="41"/>
      <c r="G964" s="41"/>
      <c r="H964" s="41"/>
      <c r="I964" s="41"/>
      <c r="J964" s="41"/>
      <c r="K964" s="41"/>
      <c r="L964" s="41"/>
      <c r="M964" s="41"/>
      <c r="N964" s="41"/>
    </row>
    <row r="965" spans="4:14" ht="12.75" customHeight="1" x14ac:dyDescent="0.15">
      <c r="D965" s="41"/>
      <c r="E965" s="41"/>
      <c r="F965" s="41"/>
      <c r="G965" s="41"/>
      <c r="H965" s="41"/>
      <c r="I965" s="41"/>
      <c r="J965" s="41"/>
      <c r="K965" s="41"/>
      <c r="L965" s="41"/>
      <c r="M965" s="41"/>
      <c r="N965" s="41"/>
    </row>
    <row r="966" spans="4:14" ht="12.75" customHeight="1" x14ac:dyDescent="0.15">
      <c r="D966" s="41"/>
      <c r="E966" s="41"/>
      <c r="F966" s="41"/>
      <c r="G966" s="41"/>
      <c r="H966" s="41"/>
      <c r="I966" s="41"/>
      <c r="J966" s="41"/>
      <c r="K966" s="41"/>
      <c r="L966" s="41"/>
      <c r="M966" s="41"/>
      <c r="N966" s="41"/>
    </row>
    <row r="967" spans="4:14" ht="12.75" customHeight="1" x14ac:dyDescent="0.15">
      <c r="D967" s="41"/>
      <c r="E967" s="41"/>
      <c r="F967" s="41"/>
      <c r="G967" s="41"/>
      <c r="H967" s="41"/>
      <c r="I967" s="41"/>
      <c r="J967" s="41"/>
      <c r="K967" s="41"/>
      <c r="L967" s="41"/>
      <c r="M967" s="41"/>
      <c r="N967" s="41"/>
    </row>
    <row r="968" spans="4:14" ht="12.75" customHeight="1" x14ac:dyDescent="0.15">
      <c r="D968" s="41"/>
      <c r="E968" s="41"/>
      <c r="F968" s="41"/>
      <c r="G968" s="41"/>
      <c r="H968" s="41"/>
      <c r="I968" s="41"/>
      <c r="J968" s="41"/>
      <c r="K968" s="41"/>
      <c r="L968" s="41"/>
      <c r="M968" s="41"/>
      <c r="N968" s="41"/>
    </row>
    <row r="969" spans="4:14" ht="12.75" customHeight="1" x14ac:dyDescent="0.15">
      <c r="D969" s="41"/>
      <c r="E969" s="41"/>
      <c r="F969" s="41"/>
      <c r="G969" s="41"/>
      <c r="H969" s="41"/>
      <c r="I969" s="41"/>
      <c r="J969" s="41"/>
      <c r="K969" s="41"/>
      <c r="L969" s="41"/>
      <c r="M969" s="41"/>
      <c r="N969" s="41"/>
    </row>
    <row r="970" spans="4:14" ht="12.75" customHeight="1" x14ac:dyDescent="0.15">
      <c r="D970" s="41"/>
      <c r="E970" s="41"/>
      <c r="F970" s="41"/>
      <c r="G970" s="41"/>
      <c r="H970" s="41"/>
      <c r="I970" s="41"/>
      <c r="J970" s="41"/>
      <c r="K970" s="41"/>
      <c r="L970" s="41"/>
      <c r="M970" s="41"/>
      <c r="N970" s="41"/>
    </row>
    <row r="971" spans="4:14" ht="12.75" customHeight="1" x14ac:dyDescent="0.15">
      <c r="D971" s="41"/>
      <c r="E971" s="41"/>
      <c r="F971" s="41"/>
      <c r="G971" s="41"/>
      <c r="H971" s="41"/>
      <c r="I971" s="41"/>
      <c r="J971" s="41"/>
      <c r="K971" s="41"/>
      <c r="L971" s="41"/>
      <c r="M971" s="41"/>
      <c r="N971" s="41"/>
    </row>
    <row r="972" spans="4:14" ht="12.75" customHeight="1" x14ac:dyDescent="0.15">
      <c r="D972" s="41"/>
      <c r="E972" s="41"/>
      <c r="F972" s="41"/>
      <c r="G972" s="41"/>
      <c r="H972" s="41"/>
      <c r="I972" s="41"/>
      <c r="J972" s="41"/>
      <c r="K972" s="41"/>
      <c r="L972" s="41"/>
      <c r="M972" s="41"/>
      <c r="N972" s="41"/>
    </row>
    <row r="973" spans="4:14" ht="12.75" customHeight="1" x14ac:dyDescent="0.15">
      <c r="D973" s="41"/>
      <c r="E973" s="41"/>
      <c r="F973" s="41"/>
      <c r="G973" s="41"/>
      <c r="H973" s="41"/>
      <c r="I973" s="41"/>
      <c r="J973" s="41"/>
      <c r="K973" s="41"/>
      <c r="L973" s="41"/>
      <c r="M973" s="41"/>
      <c r="N973" s="41"/>
    </row>
    <row r="974" spans="4:14" ht="12.75" customHeight="1" x14ac:dyDescent="0.15">
      <c r="D974" s="41"/>
      <c r="E974" s="41"/>
      <c r="F974" s="41"/>
      <c r="G974" s="41"/>
      <c r="H974" s="41"/>
      <c r="I974" s="41"/>
      <c r="J974" s="41"/>
      <c r="K974" s="41"/>
      <c r="L974" s="41"/>
      <c r="M974" s="41"/>
      <c r="N974" s="41"/>
    </row>
    <row r="975" spans="4:14" ht="12.75" customHeight="1" x14ac:dyDescent="0.15">
      <c r="D975" s="41"/>
      <c r="E975" s="41"/>
      <c r="F975" s="41"/>
      <c r="G975" s="41"/>
      <c r="H975" s="41"/>
      <c r="I975" s="41"/>
      <c r="J975" s="41"/>
      <c r="K975" s="41"/>
      <c r="L975" s="41"/>
      <c r="M975" s="41"/>
      <c r="N975" s="41"/>
    </row>
    <row r="976" spans="4:14" ht="12.75" customHeight="1" x14ac:dyDescent="0.15">
      <c r="D976" s="41"/>
      <c r="E976" s="41"/>
      <c r="F976" s="41"/>
      <c r="G976" s="41"/>
      <c r="H976" s="41"/>
      <c r="I976" s="41"/>
      <c r="J976" s="41"/>
      <c r="K976" s="41"/>
      <c r="L976" s="41"/>
      <c r="M976" s="41"/>
      <c r="N976" s="41"/>
    </row>
    <row r="977" spans="4:14" ht="12.75" customHeight="1" x14ac:dyDescent="0.15">
      <c r="D977" s="41"/>
      <c r="E977" s="41"/>
      <c r="F977" s="41"/>
      <c r="G977" s="41"/>
      <c r="H977" s="41"/>
      <c r="I977" s="41"/>
      <c r="J977" s="41"/>
      <c r="K977" s="41"/>
      <c r="L977" s="41"/>
      <c r="M977" s="41"/>
      <c r="N977" s="41"/>
    </row>
    <row r="978" spans="4:14" ht="12.75" customHeight="1" x14ac:dyDescent="0.15">
      <c r="D978" s="41"/>
      <c r="E978" s="41"/>
      <c r="F978" s="41"/>
      <c r="G978" s="41"/>
      <c r="H978" s="41"/>
      <c r="I978" s="41"/>
      <c r="J978" s="41"/>
      <c r="K978" s="41"/>
      <c r="L978" s="41"/>
      <c r="M978" s="41"/>
      <c r="N978" s="41"/>
    </row>
    <row r="979" spans="4:14" ht="12.75" customHeight="1" x14ac:dyDescent="0.15">
      <c r="D979" s="41"/>
      <c r="E979" s="41"/>
      <c r="F979" s="41"/>
      <c r="G979" s="41"/>
      <c r="H979" s="41"/>
      <c r="I979" s="41"/>
      <c r="J979" s="41"/>
      <c r="K979" s="41"/>
      <c r="L979" s="41"/>
      <c r="M979" s="41"/>
      <c r="N979" s="41"/>
    </row>
    <row r="980" spans="4:14" ht="12.75" customHeight="1" x14ac:dyDescent="0.15">
      <c r="D980" s="41"/>
      <c r="E980" s="41"/>
      <c r="F980" s="41"/>
      <c r="G980" s="41"/>
      <c r="H980" s="41"/>
      <c r="I980" s="41"/>
      <c r="J980" s="41"/>
      <c r="K980" s="41"/>
      <c r="L980" s="41"/>
      <c r="M980" s="41"/>
      <c r="N980" s="41"/>
    </row>
    <row r="981" spans="4:14" ht="12.75" customHeight="1" x14ac:dyDescent="0.15">
      <c r="D981" s="41"/>
      <c r="E981" s="41"/>
      <c r="F981" s="41"/>
      <c r="G981" s="41"/>
      <c r="H981" s="41"/>
      <c r="I981" s="41"/>
      <c r="J981" s="41"/>
      <c r="K981" s="41"/>
      <c r="L981" s="41"/>
      <c r="M981" s="41"/>
      <c r="N981" s="41"/>
    </row>
    <row r="982" spans="4:14" ht="12.75" customHeight="1" x14ac:dyDescent="0.15">
      <c r="D982" s="41"/>
      <c r="E982" s="41"/>
      <c r="F982" s="41"/>
      <c r="G982" s="41"/>
      <c r="H982" s="41"/>
      <c r="I982" s="41"/>
      <c r="J982" s="41"/>
      <c r="K982" s="41"/>
      <c r="L982" s="41"/>
      <c r="M982" s="41"/>
      <c r="N982" s="41"/>
    </row>
    <row r="983" spans="4:14" ht="12.75" customHeight="1" x14ac:dyDescent="0.15">
      <c r="D983" s="41"/>
      <c r="E983" s="41"/>
      <c r="F983" s="41"/>
      <c r="G983" s="41"/>
      <c r="H983" s="41"/>
      <c r="I983" s="41"/>
      <c r="J983" s="41"/>
      <c r="K983" s="41"/>
      <c r="L983" s="41"/>
      <c r="M983" s="41"/>
      <c r="N983" s="41"/>
    </row>
    <row r="984" spans="4:14" ht="12.75" customHeight="1" x14ac:dyDescent="0.15">
      <c r="D984" s="41"/>
      <c r="E984" s="41"/>
      <c r="F984" s="41"/>
      <c r="G984" s="41"/>
      <c r="H984" s="41"/>
      <c r="I984" s="41"/>
      <c r="J984" s="41"/>
      <c r="K984" s="41"/>
      <c r="L984" s="41"/>
      <c r="M984" s="41"/>
      <c r="N984" s="41"/>
    </row>
    <row r="985" spans="4:14" ht="12.75" customHeight="1" x14ac:dyDescent="0.15">
      <c r="D985" s="41"/>
      <c r="E985" s="41"/>
      <c r="F985" s="41"/>
      <c r="G985" s="41"/>
      <c r="H985" s="41"/>
      <c r="I985" s="41"/>
      <c r="J985" s="41"/>
      <c r="K985" s="41"/>
      <c r="L985" s="41"/>
      <c r="M985" s="41"/>
      <c r="N985" s="41"/>
    </row>
    <row r="986" spans="4:14" ht="12.75" customHeight="1" x14ac:dyDescent="0.15">
      <c r="D986" s="41"/>
      <c r="E986" s="41"/>
      <c r="F986" s="41"/>
      <c r="G986" s="41"/>
      <c r="H986" s="41"/>
      <c r="I986" s="41"/>
      <c r="J986" s="41"/>
      <c r="K986" s="41"/>
      <c r="L986" s="41"/>
      <c r="M986" s="41"/>
      <c r="N986" s="41"/>
    </row>
    <row r="987" spans="4:14" ht="12.75" customHeight="1" x14ac:dyDescent="0.15">
      <c r="D987" s="41"/>
      <c r="E987" s="41"/>
      <c r="F987" s="41"/>
      <c r="G987" s="41"/>
      <c r="H987" s="41"/>
      <c r="I987" s="41"/>
      <c r="J987" s="41"/>
      <c r="K987" s="41"/>
      <c r="L987" s="41"/>
      <c r="M987" s="41"/>
      <c r="N987" s="41"/>
    </row>
    <row r="988" spans="4:14" ht="12.75" customHeight="1" x14ac:dyDescent="0.15">
      <c r="D988" s="41"/>
      <c r="E988" s="41"/>
      <c r="F988" s="41"/>
      <c r="G988" s="41"/>
      <c r="H988" s="41"/>
      <c r="I988" s="41"/>
      <c r="J988" s="41"/>
      <c r="K988" s="41"/>
      <c r="L988" s="41"/>
      <c r="M988" s="41"/>
      <c r="N988" s="41"/>
    </row>
    <row r="989" spans="4:14" ht="12.75" customHeight="1" x14ac:dyDescent="0.15">
      <c r="D989" s="41"/>
      <c r="E989" s="41"/>
      <c r="F989" s="41"/>
      <c r="G989" s="41"/>
      <c r="H989" s="41"/>
      <c r="I989" s="41"/>
      <c r="J989" s="41"/>
      <c r="K989" s="41"/>
      <c r="L989" s="41"/>
      <c r="M989" s="41"/>
      <c r="N989" s="41"/>
    </row>
    <row r="990" spans="4:14" ht="12.75" customHeight="1" x14ac:dyDescent="0.15">
      <c r="D990" s="41"/>
      <c r="E990" s="41"/>
      <c r="F990" s="41"/>
      <c r="G990" s="41"/>
      <c r="H990" s="41"/>
      <c r="I990" s="41"/>
      <c r="J990" s="41"/>
      <c r="K990" s="41"/>
      <c r="L990" s="41"/>
      <c r="M990" s="41"/>
      <c r="N990" s="41"/>
    </row>
    <row r="991" spans="4:14" ht="12.75" customHeight="1" x14ac:dyDescent="0.15">
      <c r="D991" s="41"/>
      <c r="E991" s="41"/>
      <c r="F991" s="41"/>
      <c r="G991" s="41"/>
      <c r="H991" s="41"/>
      <c r="I991" s="41"/>
      <c r="J991" s="41"/>
      <c r="K991" s="41"/>
      <c r="L991" s="41"/>
      <c r="M991" s="41"/>
      <c r="N991" s="41"/>
    </row>
    <row r="992" spans="4:14" ht="12.75" customHeight="1" x14ac:dyDescent="0.15">
      <c r="D992" s="41"/>
      <c r="E992" s="41"/>
      <c r="F992" s="41"/>
      <c r="G992" s="41"/>
      <c r="H992" s="41"/>
      <c r="I992" s="41"/>
      <c r="J992" s="41"/>
      <c r="K992" s="41"/>
      <c r="L992" s="41"/>
      <c r="M992" s="41"/>
      <c r="N992" s="41"/>
    </row>
    <row r="993" spans="4:14" ht="12.75" customHeight="1" x14ac:dyDescent="0.15">
      <c r="D993" s="41"/>
      <c r="E993" s="41"/>
      <c r="F993" s="41"/>
      <c r="G993" s="41"/>
      <c r="H993" s="41"/>
      <c r="I993" s="41"/>
      <c r="J993" s="41"/>
      <c r="K993" s="41"/>
      <c r="L993" s="41"/>
      <c r="M993" s="41"/>
      <c r="N993" s="41"/>
    </row>
    <row r="994" spans="4:14" ht="12.75" customHeight="1" x14ac:dyDescent="0.15">
      <c r="D994" s="41"/>
      <c r="E994" s="41"/>
      <c r="F994" s="41"/>
      <c r="G994" s="41"/>
      <c r="H994" s="41"/>
      <c r="I994" s="41"/>
      <c r="J994" s="41"/>
      <c r="K994" s="41"/>
      <c r="L994" s="41"/>
      <c r="M994" s="41"/>
      <c r="N994" s="41"/>
    </row>
    <row r="995" spans="4:14" ht="12.75" customHeight="1" x14ac:dyDescent="0.15">
      <c r="D995" s="41"/>
      <c r="E995" s="41"/>
      <c r="F995" s="41"/>
      <c r="G995" s="41"/>
      <c r="H995" s="41"/>
      <c r="I995" s="41"/>
      <c r="J995" s="41"/>
      <c r="K995" s="41"/>
      <c r="L995" s="41"/>
      <c r="M995" s="41"/>
      <c r="N995" s="41"/>
    </row>
    <row r="996" spans="4:14" ht="12.75" customHeight="1" x14ac:dyDescent="0.15">
      <c r="D996" s="41"/>
      <c r="E996" s="41"/>
      <c r="F996" s="41"/>
      <c r="G996" s="41"/>
      <c r="H996" s="41"/>
      <c r="I996" s="41"/>
      <c r="J996" s="41"/>
      <c r="K996" s="41"/>
      <c r="L996" s="41"/>
      <c r="M996" s="41"/>
      <c r="N996" s="41"/>
    </row>
    <row r="997" spans="4:14" ht="12.75" customHeight="1" x14ac:dyDescent="0.15">
      <c r="D997" s="41"/>
      <c r="E997" s="41"/>
      <c r="F997" s="41"/>
      <c r="G997" s="41"/>
      <c r="H997" s="41"/>
      <c r="I997" s="41"/>
      <c r="J997" s="41"/>
      <c r="K997" s="41"/>
      <c r="L997" s="41"/>
      <c r="M997" s="41"/>
      <c r="N997" s="41"/>
    </row>
    <row r="998" spans="4:14" ht="12.75" customHeight="1" x14ac:dyDescent="0.15">
      <c r="D998" s="41"/>
      <c r="E998" s="41"/>
      <c r="F998" s="41"/>
      <c r="G998" s="41"/>
      <c r="H998" s="41"/>
      <c r="I998" s="41"/>
      <c r="J998" s="41"/>
      <c r="K998" s="41"/>
      <c r="L998" s="41"/>
      <c r="M998" s="41"/>
      <c r="N998" s="41"/>
    </row>
    <row r="999" spans="4:14" ht="12.75" customHeight="1" x14ac:dyDescent="0.15">
      <c r="D999" s="41"/>
      <c r="E999" s="41"/>
      <c r="F999" s="41"/>
      <c r="G999" s="41"/>
      <c r="H999" s="41"/>
      <c r="I999" s="41"/>
      <c r="J999" s="41"/>
      <c r="K999" s="41"/>
      <c r="L999" s="41"/>
      <c r="M999" s="41"/>
      <c r="N999" s="41"/>
    </row>
    <row r="1000" spans="4:14" ht="12.75" customHeight="1" x14ac:dyDescent="0.15">
      <c r="D1000" s="41"/>
      <c r="E1000" s="41"/>
      <c r="F1000" s="41"/>
      <c r="G1000" s="41"/>
      <c r="H1000" s="41"/>
      <c r="I1000" s="41"/>
      <c r="J1000" s="41"/>
      <c r="K1000" s="41"/>
      <c r="L1000" s="41"/>
      <c r="M1000" s="41"/>
      <c r="N1000" s="41"/>
    </row>
  </sheetData>
  <mergeCells count="3">
    <mergeCell ref="J3:L3"/>
    <mergeCell ref="D65:F65"/>
    <mergeCell ref="H65:J65"/>
  </mergeCells>
  <pageMargins left="0.70866141732283472" right="0.70866141732283472" top="0.74803149606299213" bottom="0.74803149606299213" header="0" footer="0"/>
  <pageSetup paperSize="9"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B050"/>
    <pageSetUpPr fitToPage="1"/>
  </sheetPr>
  <dimension ref="A1:BZ1000"/>
  <sheetViews>
    <sheetView workbookViewId="0">
      <selection activeCell="F9" sqref="F9"/>
    </sheetView>
  </sheetViews>
  <sheetFormatPr baseColWidth="10" defaultColWidth="12.5" defaultRowHeight="15" customHeight="1" x14ac:dyDescent="0.15"/>
  <cols>
    <col min="1" max="2" width="8.5" customWidth="1"/>
    <col min="3" max="3" width="33.6640625" customWidth="1"/>
    <col min="4" max="4" width="7.83203125" customWidth="1"/>
    <col min="5" max="7" width="10.83203125" customWidth="1"/>
    <col min="8" max="8" width="8.1640625" customWidth="1"/>
    <col min="9" max="10" width="8.5" customWidth="1"/>
    <col min="11" max="11" width="11.5" customWidth="1"/>
    <col min="12" max="12" width="10.6640625" customWidth="1"/>
    <col min="13" max="13" width="8.5" customWidth="1"/>
    <col min="14" max="14" width="11.33203125" customWidth="1"/>
    <col min="15" max="66" width="8.5" customWidth="1"/>
  </cols>
  <sheetData>
    <row r="1" spans="1:78" ht="12.75" customHeight="1" x14ac:dyDescent="0.2">
      <c r="A1" s="234" t="s">
        <v>80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</row>
    <row r="2" spans="1:78" ht="12.75" customHeight="1" x14ac:dyDescent="0.15">
      <c r="A2" s="64"/>
      <c r="B2" s="64"/>
      <c r="C2" s="64" t="s">
        <v>446</v>
      </c>
      <c r="D2" s="64">
        <v>6</v>
      </c>
      <c r="E2" s="64">
        <v>6</v>
      </c>
      <c r="F2" s="64">
        <v>6</v>
      </c>
      <c r="G2" s="64">
        <v>6</v>
      </c>
      <c r="H2" s="64">
        <v>6</v>
      </c>
      <c r="I2" s="64">
        <v>6</v>
      </c>
      <c r="J2" s="64">
        <v>6</v>
      </c>
      <c r="K2" s="64">
        <v>6</v>
      </c>
      <c r="L2" s="64">
        <v>6</v>
      </c>
    </row>
    <row r="3" spans="1:78" ht="12.75" customHeight="1" x14ac:dyDescent="0.15">
      <c r="A3" s="64"/>
      <c r="B3" s="64"/>
      <c r="C3" s="64"/>
      <c r="D3" s="64"/>
      <c r="E3" s="64"/>
      <c r="F3" s="64"/>
      <c r="G3" s="64"/>
      <c r="H3" s="64"/>
      <c r="I3" s="64"/>
      <c r="J3" s="371"/>
      <c r="K3" s="355"/>
      <c r="L3" s="355"/>
      <c r="N3" s="42" t="s">
        <v>548</v>
      </c>
      <c r="S3" s="27">
        <v>1.05</v>
      </c>
      <c r="AE3" s="27">
        <v>1.05</v>
      </c>
      <c r="AQ3" s="27">
        <v>1.05</v>
      </c>
      <c r="BC3" s="27">
        <v>1.05</v>
      </c>
    </row>
    <row r="4" spans="1:78" ht="12.75" customHeight="1" x14ac:dyDescent="0.2">
      <c r="A4" s="237" t="s">
        <v>45</v>
      </c>
      <c r="B4" s="238"/>
      <c r="C4" s="239" t="s">
        <v>486</v>
      </c>
      <c r="D4" s="122">
        <v>45931</v>
      </c>
      <c r="E4" s="122">
        <f t="shared" ref="E4:BC4" si="0">D4+31</f>
        <v>45962</v>
      </c>
      <c r="F4" s="122">
        <f t="shared" si="0"/>
        <v>45993</v>
      </c>
      <c r="G4" s="122">
        <f t="shared" si="0"/>
        <v>46024</v>
      </c>
      <c r="H4" s="122">
        <f t="shared" si="0"/>
        <v>46055</v>
      </c>
      <c r="I4" s="122">
        <f t="shared" si="0"/>
        <v>46086</v>
      </c>
      <c r="J4" s="122">
        <f t="shared" si="0"/>
        <v>46117</v>
      </c>
      <c r="K4" s="122">
        <f t="shared" si="0"/>
        <v>46148</v>
      </c>
      <c r="L4" s="122">
        <f t="shared" si="0"/>
        <v>46179</v>
      </c>
      <c r="M4" s="122">
        <f t="shared" si="0"/>
        <v>46210</v>
      </c>
      <c r="N4" s="122">
        <f t="shared" si="0"/>
        <v>46241</v>
      </c>
      <c r="O4" s="122">
        <f t="shared" si="0"/>
        <v>46272</v>
      </c>
      <c r="P4" s="122">
        <f t="shared" si="0"/>
        <v>46303</v>
      </c>
      <c r="Q4" s="122">
        <f t="shared" si="0"/>
        <v>46334</v>
      </c>
      <c r="R4" s="122">
        <f t="shared" si="0"/>
        <v>46365</v>
      </c>
      <c r="S4" s="122">
        <f t="shared" si="0"/>
        <v>46396</v>
      </c>
      <c r="T4" s="122">
        <f t="shared" si="0"/>
        <v>46427</v>
      </c>
      <c r="U4" s="122">
        <f t="shared" si="0"/>
        <v>46458</v>
      </c>
      <c r="V4" s="122">
        <f t="shared" si="0"/>
        <v>46489</v>
      </c>
      <c r="W4" s="122">
        <f t="shared" si="0"/>
        <v>46520</v>
      </c>
      <c r="X4" s="122">
        <f t="shared" si="0"/>
        <v>46551</v>
      </c>
      <c r="Y4" s="122">
        <f t="shared" si="0"/>
        <v>46582</v>
      </c>
      <c r="Z4" s="122">
        <f t="shared" si="0"/>
        <v>46613</v>
      </c>
      <c r="AA4" s="122">
        <f t="shared" si="0"/>
        <v>46644</v>
      </c>
      <c r="AB4" s="122">
        <f t="shared" si="0"/>
        <v>46675</v>
      </c>
      <c r="AC4" s="122">
        <f t="shared" si="0"/>
        <v>46706</v>
      </c>
      <c r="AD4" s="122">
        <f t="shared" si="0"/>
        <v>46737</v>
      </c>
      <c r="AE4" s="122">
        <f t="shared" si="0"/>
        <v>46768</v>
      </c>
      <c r="AF4" s="122">
        <f t="shared" si="0"/>
        <v>46799</v>
      </c>
      <c r="AG4" s="122">
        <f t="shared" si="0"/>
        <v>46830</v>
      </c>
      <c r="AH4" s="122">
        <f t="shared" si="0"/>
        <v>46861</v>
      </c>
      <c r="AI4" s="122">
        <f t="shared" si="0"/>
        <v>46892</v>
      </c>
      <c r="AJ4" s="122">
        <f t="shared" si="0"/>
        <v>46923</v>
      </c>
      <c r="AK4" s="122">
        <f t="shared" si="0"/>
        <v>46954</v>
      </c>
      <c r="AL4" s="122">
        <f t="shared" si="0"/>
        <v>46985</v>
      </c>
      <c r="AM4" s="122">
        <f t="shared" si="0"/>
        <v>47016</v>
      </c>
      <c r="AN4" s="122">
        <f t="shared" si="0"/>
        <v>47047</v>
      </c>
      <c r="AO4" s="122">
        <f t="shared" si="0"/>
        <v>47078</v>
      </c>
      <c r="AP4" s="122">
        <f t="shared" si="0"/>
        <v>47109</v>
      </c>
      <c r="AQ4" s="122">
        <f t="shared" si="0"/>
        <v>47140</v>
      </c>
      <c r="AR4" s="122">
        <f t="shared" si="0"/>
        <v>47171</v>
      </c>
      <c r="AS4" s="122">
        <f t="shared" si="0"/>
        <v>47202</v>
      </c>
      <c r="AT4" s="122">
        <f t="shared" si="0"/>
        <v>47233</v>
      </c>
      <c r="AU4" s="122">
        <f t="shared" si="0"/>
        <v>47264</v>
      </c>
      <c r="AV4" s="122">
        <f t="shared" si="0"/>
        <v>47295</v>
      </c>
      <c r="AW4" s="122">
        <f t="shared" si="0"/>
        <v>47326</v>
      </c>
      <c r="AX4" s="122">
        <f t="shared" si="0"/>
        <v>47357</v>
      </c>
      <c r="AY4" s="122">
        <f t="shared" si="0"/>
        <v>47388</v>
      </c>
      <c r="AZ4" s="122">
        <f t="shared" si="0"/>
        <v>47419</v>
      </c>
      <c r="BA4" s="122">
        <f t="shared" si="0"/>
        <v>47450</v>
      </c>
      <c r="BB4" s="122">
        <f t="shared" si="0"/>
        <v>47481</v>
      </c>
      <c r="BC4" s="122">
        <f t="shared" si="0"/>
        <v>47512</v>
      </c>
      <c r="BD4" s="122">
        <f>BC4+10</f>
        <v>47522</v>
      </c>
      <c r="BE4" s="122">
        <f t="shared" ref="BE4:BN4" si="1">BD4+31</f>
        <v>47553</v>
      </c>
      <c r="BF4" s="122">
        <f t="shared" si="1"/>
        <v>47584</v>
      </c>
      <c r="BG4" s="122">
        <f t="shared" si="1"/>
        <v>47615</v>
      </c>
      <c r="BH4" s="122">
        <f t="shared" si="1"/>
        <v>47646</v>
      </c>
      <c r="BI4" s="122">
        <f t="shared" si="1"/>
        <v>47677</v>
      </c>
      <c r="BJ4" s="122">
        <f t="shared" si="1"/>
        <v>47708</v>
      </c>
      <c r="BK4" s="122">
        <f t="shared" si="1"/>
        <v>47739</v>
      </c>
      <c r="BL4" s="122">
        <f t="shared" si="1"/>
        <v>47770</v>
      </c>
      <c r="BM4" s="122">
        <f t="shared" si="1"/>
        <v>47801</v>
      </c>
      <c r="BN4" s="122">
        <f t="shared" si="1"/>
        <v>47832</v>
      </c>
      <c r="BO4" s="122">
        <f t="shared" ref="BO4" si="2">BN4+31</f>
        <v>47863</v>
      </c>
      <c r="BP4" s="122">
        <f t="shared" ref="BP4" si="3">BO4+31</f>
        <v>47894</v>
      </c>
      <c r="BQ4" s="122">
        <f t="shared" ref="BQ4" si="4">BP4+31</f>
        <v>47925</v>
      </c>
      <c r="BR4" s="122">
        <f t="shared" ref="BR4" si="5">BQ4+31</f>
        <v>47956</v>
      </c>
      <c r="BS4" s="122">
        <f t="shared" ref="BS4" si="6">BR4+31</f>
        <v>47987</v>
      </c>
      <c r="BT4" s="122">
        <f t="shared" ref="BT4" si="7">BS4+31</f>
        <v>48018</v>
      </c>
      <c r="BU4" s="122">
        <f t="shared" ref="BU4" si="8">BT4+31</f>
        <v>48049</v>
      </c>
      <c r="BV4" s="122">
        <f t="shared" ref="BV4" si="9">BU4+31</f>
        <v>48080</v>
      </c>
      <c r="BW4" s="122">
        <f t="shared" ref="BW4" si="10">BV4+31</f>
        <v>48111</v>
      </c>
      <c r="BX4" s="122">
        <f t="shared" ref="BX4" si="11">BW4+31</f>
        <v>48142</v>
      </c>
      <c r="BY4" s="122">
        <f t="shared" ref="BY4" si="12">BX4+31</f>
        <v>48173</v>
      </c>
      <c r="BZ4" s="122">
        <f t="shared" ref="BZ4" si="13">BY4+31</f>
        <v>48204</v>
      </c>
    </row>
    <row r="5" spans="1:78" ht="12.75" customHeight="1" x14ac:dyDescent="0.15">
      <c r="A5" s="64"/>
      <c r="B5" s="64"/>
      <c r="C5" s="64" t="s">
        <v>487</v>
      </c>
      <c r="D5" s="41">
        <f>Employees!I112*10-((7*12279)+(7*13571)+(2.5*8401)+(7.5*12240)+(10*11897))</f>
        <v>305518.66430000006</v>
      </c>
      <c r="E5" s="41">
        <f>Employees!J112</f>
        <v>71824.116430000009</v>
      </c>
      <c r="F5" s="41">
        <f>Employees!K112</f>
        <v>71824.116430000009</v>
      </c>
      <c r="G5" s="41">
        <f>Employees!L112</f>
        <v>71824.116430000009</v>
      </c>
      <c r="H5" s="41">
        <f>Employees!M112</f>
        <v>71824.116430000009</v>
      </c>
      <c r="I5" s="41">
        <f>Employees!N112</f>
        <v>71824.116430000009</v>
      </c>
      <c r="J5" s="41">
        <f>Employees!O112</f>
        <v>71824.116430000009</v>
      </c>
      <c r="K5" s="41">
        <f>Employees!P112</f>
        <v>71824.116430000009</v>
      </c>
      <c r="L5" s="41">
        <f>Employees!Q112</f>
        <v>58252.990510000003</v>
      </c>
      <c r="M5" s="41">
        <f>Employees!R112</f>
        <v>58252.990510000003</v>
      </c>
      <c r="N5" s="41">
        <f>Employees!S112</f>
        <v>58252.990510000003</v>
      </c>
      <c r="O5" s="41">
        <f>Employees!T112</f>
        <v>68592.990510000003</v>
      </c>
      <c r="P5" s="41">
        <f>Employees!U112</f>
        <v>68592.990510000003</v>
      </c>
      <c r="Q5" s="41">
        <f>Employees!V112</f>
        <v>68592.990510000003</v>
      </c>
      <c r="R5" s="41">
        <f>Employees!W112</f>
        <v>68592.990510000003</v>
      </c>
      <c r="S5" s="41">
        <f>Employees!X112</f>
        <v>78932.990510000003</v>
      </c>
      <c r="T5" s="41">
        <f>Employees!Y112</f>
        <v>78932.990510000003</v>
      </c>
      <c r="U5" s="41">
        <f>Employees!Z112</f>
        <v>78932.990510000003</v>
      </c>
      <c r="V5" s="41">
        <f>Employees!AA112</f>
        <v>81845.640035500022</v>
      </c>
      <c r="W5" s="41">
        <f>Employees!AB112</f>
        <v>81845.640035500022</v>
      </c>
      <c r="X5" s="41">
        <f>Employees!AC112</f>
        <v>104425.61503550003</v>
      </c>
      <c r="Y5" s="41">
        <f>Employees!AD112</f>
        <v>104425.61503550003</v>
      </c>
      <c r="Z5" s="41">
        <f>Employees!AE112</f>
        <v>104425.61503550003</v>
      </c>
      <c r="AA5" s="41">
        <f>Employees!AF112</f>
        <v>104425.61503550003</v>
      </c>
      <c r="AB5" s="41">
        <f>Employees!AG112</f>
        <v>104425.61503550003</v>
      </c>
      <c r="AC5" s="41">
        <f>Employees!AH112</f>
        <v>104425.61503550003</v>
      </c>
      <c r="AD5" s="41">
        <f>Employees!AI112</f>
        <v>104425.61503550003</v>
      </c>
      <c r="AE5" s="41">
        <f>Employees!AJ112</f>
        <v>127005.59003550003</v>
      </c>
      <c r="AF5" s="41">
        <f>Employees!AK112</f>
        <v>127005.59003550003</v>
      </c>
      <c r="AG5" s="41">
        <f>Employees!AL112</f>
        <v>127005.59003550003</v>
      </c>
      <c r="AH5" s="41">
        <f>Employees!AM112</f>
        <v>130063.87203727501</v>
      </c>
      <c r="AI5" s="41">
        <f>Employees!AN112</f>
        <v>130063.87203727501</v>
      </c>
      <c r="AJ5" s="41">
        <f>Employees!AO112</f>
        <v>130063.87203727501</v>
      </c>
      <c r="AK5" s="41">
        <f>Employees!AP112</f>
        <v>142303.847037275</v>
      </c>
      <c r="AL5" s="41">
        <f>Employees!AQ112</f>
        <v>142303.847037275</v>
      </c>
      <c r="AM5" s="41">
        <f>Employees!AR112</f>
        <v>142303.847037275</v>
      </c>
      <c r="AN5" s="41">
        <f>Employees!AS112</f>
        <v>142303.847037275</v>
      </c>
      <c r="AO5" s="41">
        <f>Employees!AT112</f>
        <v>142303.847037275</v>
      </c>
      <c r="AP5" s="41">
        <f>Employees!AU112</f>
        <v>142303.847037275</v>
      </c>
      <c r="AQ5" s="41">
        <f>Employees!AV112</f>
        <v>142303.847037275</v>
      </c>
      <c r="AR5" s="41">
        <f>Employees!AW112</f>
        <v>142303.847037275</v>
      </c>
      <c r="AS5" s="41">
        <f>Employees!AX112</f>
        <v>154543.82203727501</v>
      </c>
      <c r="AT5" s="41">
        <f>Employees!AY112</f>
        <v>157755.01813913876</v>
      </c>
      <c r="AU5" s="41">
        <f>Employees!AZ112</f>
        <v>157755.01813913876</v>
      </c>
      <c r="AV5" s="41">
        <f>Employees!BA112</f>
        <v>157755.01813913876</v>
      </c>
      <c r="AW5" s="41">
        <f>Employees!BB112</f>
        <v>169994.99313913877</v>
      </c>
      <c r="AX5" s="41">
        <f>Employees!BC112</f>
        <v>169994.99313913877</v>
      </c>
      <c r="AY5" s="41">
        <f>Employees!BD112</f>
        <v>169994.99313913877</v>
      </c>
      <c r="AZ5" s="41">
        <f>Employees!BE112</f>
        <v>169994.99313913877</v>
      </c>
      <c r="BA5" s="41">
        <f>Employees!BF112</f>
        <v>169994.99313913877</v>
      </c>
      <c r="BB5" s="41">
        <f>Employees!BG112</f>
        <v>169994.99313913877</v>
      </c>
      <c r="BC5" s="41">
        <f>Employees!BH112</f>
        <v>169994.99313913877</v>
      </c>
      <c r="BD5" s="41">
        <f>Employees!BI112</f>
        <v>169994.99313913877</v>
      </c>
      <c r="BE5" s="41">
        <f>Employees!BJ112</f>
        <v>169994.99313913877</v>
      </c>
      <c r="BF5" s="41">
        <f>Employees!BK112</f>
        <v>173366.74904609573</v>
      </c>
      <c r="BG5" s="41">
        <f>Employees!BL112</f>
        <v>173366.74904609573</v>
      </c>
      <c r="BH5" s="41">
        <f>Employees!BM112</f>
        <v>173366.74904609573</v>
      </c>
      <c r="BI5" s="41">
        <f>Employees!BN112</f>
        <v>173366.74904609573</v>
      </c>
      <c r="BJ5" s="41">
        <f>Employees!BO112</f>
        <v>173366.74904609573</v>
      </c>
      <c r="BK5" s="41">
        <f>Employees!BP112</f>
        <v>173366.74904609573</v>
      </c>
      <c r="BL5" s="41">
        <f>Employees!BQ112</f>
        <v>173366.74904609573</v>
      </c>
      <c r="BM5" s="41">
        <f>Employees!BR112</f>
        <v>173366.74904609573</v>
      </c>
      <c r="BN5" s="41">
        <f>Employees!BS112</f>
        <v>173366.74904609573</v>
      </c>
      <c r="BO5" s="41">
        <f>Employees!BT112</f>
        <v>173366.74904609573</v>
      </c>
      <c r="BP5" s="41">
        <f>Employees!BU112</f>
        <v>173366.74904609573</v>
      </c>
      <c r="BQ5" s="41">
        <f>Employees!BV112</f>
        <v>173366.74904609573</v>
      </c>
      <c r="BR5" s="41">
        <f>Employees!BW112</f>
        <v>173366.74904609573</v>
      </c>
      <c r="BS5" s="41">
        <f>Employees!BX112</f>
        <v>173366.74904609573</v>
      </c>
      <c r="BT5" s="41">
        <f>Employees!BY112</f>
        <v>173366.74904609573</v>
      </c>
      <c r="BU5" s="41">
        <f>Employees!BZ112</f>
        <v>173366.74904609573</v>
      </c>
      <c r="BV5" s="41">
        <f>Employees!CA112</f>
        <v>173366.74904609573</v>
      </c>
      <c r="BW5" s="41">
        <f>Employees!CB112</f>
        <v>173366.74904609573</v>
      </c>
      <c r="BX5" s="41">
        <f>Employees!CC112</f>
        <v>173366.74904609573</v>
      </c>
      <c r="BY5" s="41">
        <f>Employees!CD112</f>
        <v>173366.74904609573</v>
      </c>
      <c r="BZ5" s="41">
        <f>Employees!CE112</f>
        <v>173366.74904609573</v>
      </c>
    </row>
    <row r="6" spans="1:78" ht="12.75" customHeight="1" x14ac:dyDescent="0.15">
      <c r="A6" s="64"/>
      <c r="B6" s="64"/>
      <c r="C6" s="64" t="s">
        <v>522</v>
      </c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</row>
    <row r="7" spans="1:78" ht="12.75" customHeight="1" x14ac:dyDescent="0.15">
      <c r="A7" s="64"/>
      <c r="B7" s="64"/>
      <c r="C7" s="64" t="s">
        <v>539</v>
      </c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</row>
    <row r="8" spans="1:78" ht="12.75" customHeight="1" x14ac:dyDescent="0.15">
      <c r="A8" s="64"/>
      <c r="B8" s="64"/>
      <c r="C8" s="64" t="s">
        <v>558</v>
      </c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1"/>
      <c r="BS8" s="41"/>
      <c r="BT8" s="41"/>
      <c r="BU8" s="41"/>
      <c r="BV8" s="41"/>
      <c r="BW8" s="41"/>
      <c r="BX8" s="41"/>
      <c r="BY8" s="41"/>
      <c r="BZ8" s="41"/>
    </row>
    <row r="9" spans="1:78" ht="12.75" customHeight="1" x14ac:dyDescent="0.2">
      <c r="A9" s="64"/>
      <c r="B9" s="64"/>
      <c r="C9" s="107" t="s">
        <v>559</v>
      </c>
      <c r="D9" s="41"/>
      <c r="E9" s="41"/>
      <c r="F9" s="41"/>
      <c r="G9" s="41"/>
      <c r="H9" s="41"/>
      <c r="I9" s="41">
        <v>10000</v>
      </c>
      <c r="J9" s="41"/>
      <c r="K9" s="41"/>
      <c r="L9" s="41">
        <v>10000</v>
      </c>
      <c r="M9" s="41"/>
      <c r="N9" s="41"/>
      <c r="O9" s="41">
        <v>10000</v>
      </c>
      <c r="P9" s="41"/>
      <c r="Q9" s="41"/>
      <c r="R9" s="41">
        <v>10000</v>
      </c>
      <c r="S9" s="41"/>
      <c r="T9" s="41"/>
      <c r="U9" s="41">
        <v>10000</v>
      </c>
      <c r="V9" s="41"/>
      <c r="W9" s="41"/>
      <c r="X9" s="41">
        <v>10000</v>
      </c>
      <c r="Y9" s="41"/>
      <c r="Z9" s="41"/>
      <c r="AA9" s="41">
        <v>10000</v>
      </c>
      <c r="AB9" s="41"/>
      <c r="AC9" s="41"/>
      <c r="AD9" s="41">
        <v>10000</v>
      </c>
      <c r="AE9" s="41"/>
      <c r="AF9" s="41"/>
      <c r="AG9" s="41">
        <v>10000</v>
      </c>
      <c r="AH9" s="41"/>
      <c r="AI9" s="41"/>
      <c r="AJ9" s="41">
        <v>10000</v>
      </c>
      <c r="AK9" s="41"/>
      <c r="AL9" s="41"/>
      <c r="AM9" s="41">
        <v>10000</v>
      </c>
      <c r="AN9" s="41"/>
      <c r="AO9" s="41"/>
      <c r="AP9" s="41">
        <v>10000</v>
      </c>
      <c r="AQ9" s="41"/>
      <c r="AR9" s="41"/>
      <c r="AS9" s="41">
        <v>10000</v>
      </c>
      <c r="AT9" s="41"/>
      <c r="AU9" s="41"/>
      <c r="AV9" s="41">
        <v>10000</v>
      </c>
      <c r="AW9" s="41"/>
      <c r="AX9" s="41"/>
      <c r="AY9" s="41">
        <v>10000</v>
      </c>
      <c r="AZ9" s="41"/>
      <c r="BA9" s="41"/>
      <c r="BB9" s="41">
        <v>10000</v>
      </c>
      <c r="BC9" s="41"/>
      <c r="BD9" s="41"/>
      <c r="BE9" s="41">
        <v>10000</v>
      </c>
      <c r="BF9" s="41"/>
      <c r="BG9" s="41"/>
      <c r="BH9" s="41">
        <v>10000</v>
      </c>
      <c r="BI9" s="41"/>
      <c r="BJ9" s="41"/>
      <c r="BK9" s="41">
        <v>10000</v>
      </c>
      <c r="BL9" s="41"/>
      <c r="BM9" s="41"/>
      <c r="BN9" s="41">
        <v>10000</v>
      </c>
      <c r="BO9" s="41">
        <f t="shared" ref="BO9:BZ9" si="14">$BB9*$BC$3</f>
        <v>10500</v>
      </c>
      <c r="BP9" s="41">
        <f t="shared" si="14"/>
        <v>10500</v>
      </c>
      <c r="BQ9" s="41">
        <f t="shared" si="14"/>
        <v>10500</v>
      </c>
      <c r="BR9" s="41">
        <f t="shared" si="14"/>
        <v>10500</v>
      </c>
      <c r="BS9" s="41">
        <f t="shared" si="14"/>
        <v>10500</v>
      </c>
      <c r="BT9" s="41">
        <f t="shared" si="14"/>
        <v>10500</v>
      </c>
      <c r="BU9" s="41">
        <f t="shared" si="14"/>
        <v>10500</v>
      </c>
      <c r="BV9" s="41">
        <f t="shared" si="14"/>
        <v>10500</v>
      </c>
      <c r="BW9" s="41">
        <f t="shared" si="14"/>
        <v>10500</v>
      </c>
      <c r="BX9" s="41">
        <f t="shared" si="14"/>
        <v>10500</v>
      </c>
      <c r="BY9" s="41">
        <f t="shared" si="14"/>
        <v>10500</v>
      </c>
      <c r="BZ9" s="41">
        <f t="shared" si="14"/>
        <v>10500</v>
      </c>
    </row>
    <row r="10" spans="1:78" ht="12.75" customHeight="1" thickBot="1" x14ac:dyDescent="0.25">
      <c r="A10" s="64"/>
      <c r="B10" s="64"/>
      <c r="C10" s="64"/>
      <c r="D10" s="228">
        <f t="shared" ref="D10:BN10" si="15">SUM(D5:D9)</f>
        <v>305518.66430000006</v>
      </c>
      <c r="E10" s="228">
        <f t="shared" si="15"/>
        <v>71824.116430000009</v>
      </c>
      <c r="F10" s="228">
        <f t="shared" si="15"/>
        <v>71824.116430000009</v>
      </c>
      <c r="G10" s="228">
        <f t="shared" si="15"/>
        <v>71824.116430000009</v>
      </c>
      <c r="H10" s="228">
        <f t="shared" si="15"/>
        <v>71824.116430000009</v>
      </c>
      <c r="I10" s="228">
        <f t="shared" si="15"/>
        <v>81824.116430000009</v>
      </c>
      <c r="J10" s="228">
        <f t="shared" si="15"/>
        <v>71824.116430000009</v>
      </c>
      <c r="K10" s="228">
        <f t="shared" si="15"/>
        <v>71824.116430000009</v>
      </c>
      <c r="L10" s="228">
        <f t="shared" si="15"/>
        <v>68252.990510000003</v>
      </c>
      <c r="M10" s="228">
        <f t="shared" si="15"/>
        <v>58252.990510000003</v>
      </c>
      <c r="N10" s="228">
        <f t="shared" si="15"/>
        <v>58252.990510000003</v>
      </c>
      <c r="O10" s="228">
        <f t="shared" si="15"/>
        <v>78592.990510000003</v>
      </c>
      <c r="P10" s="228">
        <f t="shared" si="15"/>
        <v>68592.990510000003</v>
      </c>
      <c r="Q10" s="228">
        <f t="shared" si="15"/>
        <v>68592.990510000003</v>
      </c>
      <c r="R10" s="228">
        <f t="shared" si="15"/>
        <v>78592.990510000003</v>
      </c>
      <c r="S10" s="228">
        <f t="shared" si="15"/>
        <v>78932.990510000003</v>
      </c>
      <c r="T10" s="228">
        <f t="shared" si="15"/>
        <v>78932.990510000003</v>
      </c>
      <c r="U10" s="228">
        <f t="shared" si="15"/>
        <v>88932.990510000003</v>
      </c>
      <c r="V10" s="228">
        <f t="shared" si="15"/>
        <v>81845.640035500022</v>
      </c>
      <c r="W10" s="228">
        <f t="shared" si="15"/>
        <v>81845.640035500022</v>
      </c>
      <c r="X10" s="228">
        <f t="shared" si="15"/>
        <v>114425.61503550003</v>
      </c>
      <c r="Y10" s="228">
        <f t="shared" si="15"/>
        <v>104425.61503550003</v>
      </c>
      <c r="Z10" s="228">
        <f t="shared" si="15"/>
        <v>104425.61503550003</v>
      </c>
      <c r="AA10" s="228">
        <f t="shared" si="15"/>
        <v>114425.61503550003</v>
      </c>
      <c r="AB10" s="228">
        <f t="shared" si="15"/>
        <v>104425.61503550003</v>
      </c>
      <c r="AC10" s="228">
        <f t="shared" si="15"/>
        <v>104425.61503550003</v>
      </c>
      <c r="AD10" s="228">
        <f t="shared" si="15"/>
        <v>114425.61503550003</v>
      </c>
      <c r="AE10" s="228">
        <f t="shared" si="15"/>
        <v>127005.59003550003</v>
      </c>
      <c r="AF10" s="228">
        <f t="shared" si="15"/>
        <v>127005.59003550003</v>
      </c>
      <c r="AG10" s="228">
        <f t="shared" si="15"/>
        <v>137005.59003550003</v>
      </c>
      <c r="AH10" s="228">
        <f t="shared" si="15"/>
        <v>130063.87203727501</v>
      </c>
      <c r="AI10" s="228">
        <f t="shared" si="15"/>
        <v>130063.87203727501</v>
      </c>
      <c r="AJ10" s="228">
        <f t="shared" si="15"/>
        <v>140063.872037275</v>
      </c>
      <c r="AK10" s="228">
        <f t="shared" si="15"/>
        <v>142303.847037275</v>
      </c>
      <c r="AL10" s="228">
        <f t="shared" si="15"/>
        <v>142303.847037275</v>
      </c>
      <c r="AM10" s="228">
        <f t="shared" si="15"/>
        <v>152303.847037275</v>
      </c>
      <c r="AN10" s="228">
        <f t="shared" si="15"/>
        <v>142303.847037275</v>
      </c>
      <c r="AO10" s="228">
        <f t="shared" si="15"/>
        <v>142303.847037275</v>
      </c>
      <c r="AP10" s="228">
        <f t="shared" si="15"/>
        <v>152303.847037275</v>
      </c>
      <c r="AQ10" s="228">
        <f t="shared" si="15"/>
        <v>142303.847037275</v>
      </c>
      <c r="AR10" s="228">
        <f t="shared" si="15"/>
        <v>142303.847037275</v>
      </c>
      <c r="AS10" s="228">
        <f t="shared" si="15"/>
        <v>164543.82203727501</v>
      </c>
      <c r="AT10" s="228">
        <f t="shared" si="15"/>
        <v>157755.01813913876</v>
      </c>
      <c r="AU10" s="228">
        <f t="shared" si="15"/>
        <v>157755.01813913876</v>
      </c>
      <c r="AV10" s="228">
        <f t="shared" si="15"/>
        <v>167755.01813913876</v>
      </c>
      <c r="AW10" s="228">
        <f t="shared" si="15"/>
        <v>169994.99313913877</v>
      </c>
      <c r="AX10" s="228">
        <f t="shared" si="15"/>
        <v>169994.99313913877</v>
      </c>
      <c r="AY10" s="228">
        <f t="shared" si="15"/>
        <v>179994.99313913877</v>
      </c>
      <c r="AZ10" s="228">
        <f t="shared" si="15"/>
        <v>169994.99313913877</v>
      </c>
      <c r="BA10" s="228">
        <f t="shared" si="15"/>
        <v>169994.99313913877</v>
      </c>
      <c r="BB10" s="228">
        <f t="shared" si="15"/>
        <v>179994.99313913877</v>
      </c>
      <c r="BC10" s="228">
        <f t="shared" si="15"/>
        <v>169994.99313913877</v>
      </c>
      <c r="BD10" s="228">
        <f t="shared" si="15"/>
        <v>169994.99313913877</v>
      </c>
      <c r="BE10" s="228">
        <f t="shared" si="15"/>
        <v>179994.99313913877</v>
      </c>
      <c r="BF10" s="228">
        <f t="shared" si="15"/>
        <v>173366.74904609573</v>
      </c>
      <c r="BG10" s="228">
        <f t="shared" si="15"/>
        <v>173366.74904609573</v>
      </c>
      <c r="BH10" s="228">
        <f t="shared" si="15"/>
        <v>183366.74904609573</v>
      </c>
      <c r="BI10" s="228">
        <f t="shared" si="15"/>
        <v>173366.74904609573</v>
      </c>
      <c r="BJ10" s="228">
        <f t="shared" si="15"/>
        <v>173366.74904609573</v>
      </c>
      <c r="BK10" s="228">
        <f t="shared" si="15"/>
        <v>183366.74904609573</v>
      </c>
      <c r="BL10" s="228">
        <f t="shared" si="15"/>
        <v>173366.74904609573</v>
      </c>
      <c r="BM10" s="228">
        <f t="shared" si="15"/>
        <v>173366.74904609573</v>
      </c>
      <c r="BN10" s="228">
        <f t="shared" si="15"/>
        <v>183366.74904609573</v>
      </c>
      <c r="BO10" s="228">
        <f t="shared" ref="BO10:BZ10" si="16">SUM(BO5:BO9)</f>
        <v>183866.74904609573</v>
      </c>
      <c r="BP10" s="228">
        <f t="shared" si="16"/>
        <v>183866.74904609573</v>
      </c>
      <c r="BQ10" s="228">
        <f t="shared" si="16"/>
        <v>183866.74904609573</v>
      </c>
      <c r="BR10" s="228">
        <f t="shared" si="16"/>
        <v>183866.74904609573</v>
      </c>
      <c r="BS10" s="228">
        <f t="shared" si="16"/>
        <v>183866.74904609573</v>
      </c>
      <c r="BT10" s="228">
        <f t="shared" si="16"/>
        <v>183866.74904609573</v>
      </c>
      <c r="BU10" s="228">
        <f t="shared" si="16"/>
        <v>183866.74904609573</v>
      </c>
      <c r="BV10" s="228">
        <f t="shared" si="16"/>
        <v>183866.74904609573</v>
      </c>
      <c r="BW10" s="228">
        <f t="shared" si="16"/>
        <v>183866.74904609573</v>
      </c>
      <c r="BX10" s="228">
        <f t="shared" si="16"/>
        <v>183866.74904609573</v>
      </c>
      <c r="BY10" s="228">
        <f t="shared" si="16"/>
        <v>183866.74904609573</v>
      </c>
      <c r="BZ10" s="228">
        <f t="shared" si="16"/>
        <v>183866.74904609573</v>
      </c>
    </row>
    <row r="11" spans="1:78" ht="12.75" customHeight="1" thickTop="1" x14ac:dyDescent="0.15">
      <c r="A11" s="64"/>
      <c r="B11" s="64"/>
      <c r="C11" s="64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4"/>
      <c r="AC11" s="64"/>
      <c r="AD11" s="64"/>
      <c r="AE11" s="64"/>
      <c r="AF11" s="64"/>
      <c r="AG11" s="64"/>
      <c r="AH11" s="64"/>
      <c r="AI11" s="64"/>
      <c r="AJ11" s="64"/>
      <c r="AK11" s="64"/>
      <c r="AL11" s="64"/>
      <c r="AM11" s="64"/>
      <c r="AN11" s="64"/>
      <c r="AO11" s="64"/>
      <c r="AP11" s="64"/>
      <c r="AQ11" s="64"/>
      <c r="AR11" s="64"/>
      <c r="AS11" s="64"/>
      <c r="AT11" s="64"/>
      <c r="AU11" s="64"/>
      <c r="AV11" s="64"/>
      <c r="AW11" s="64"/>
      <c r="AX11" s="64"/>
      <c r="AY11" s="64"/>
      <c r="AZ11" s="64"/>
      <c r="BA11" s="64"/>
      <c r="BB11" s="64"/>
      <c r="BC11" s="64"/>
      <c r="BD11" s="64"/>
      <c r="BE11" s="64"/>
      <c r="BF11" s="64"/>
      <c r="BG11" s="64"/>
      <c r="BH11" s="64"/>
    </row>
    <row r="12" spans="1:78" ht="12.75" customHeight="1" x14ac:dyDescent="0.15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64"/>
      <c r="AI12" s="64"/>
      <c r="AJ12" s="64"/>
      <c r="AK12" s="64"/>
      <c r="AL12" s="64"/>
      <c r="AM12" s="64"/>
      <c r="AN12" s="64"/>
      <c r="AO12" s="64"/>
      <c r="AP12" s="64"/>
      <c r="AQ12" s="64"/>
      <c r="AR12" s="64"/>
      <c r="AS12" s="64"/>
      <c r="AT12" s="64"/>
      <c r="AU12" s="64"/>
      <c r="AV12" s="64"/>
      <c r="AW12" s="64"/>
      <c r="AX12" s="64"/>
      <c r="AY12" s="64"/>
      <c r="AZ12" s="64"/>
      <c r="BA12" s="64"/>
      <c r="BB12" s="64"/>
      <c r="BC12" s="64"/>
      <c r="BD12" s="64"/>
      <c r="BE12" s="64"/>
      <c r="BF12" s="64"/>
      <c r="BG12" s="64"/>
      <c r="BH12" s="64"/>
    </row>
    <row r="13" spans="1:78" ht="12.75" customHeight="1" x14ac:dyDescent="0.15">
      <c r="A13" s="64"/>
      <c r="B13" s="64"/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4"/>
      <c r="AC13" s="64"/>
      <c r="AD13" s="64"/>
      <c r="AE13" s="64"/>
      <c r="AF13" s="64"/>
      <c r="AG13" s="64"/>
      <c r="AH13" s="64"/>
      <c r="AI13" s="64"/>
      <c r="AJ13" s="64"/>
      <c r="AK13" s="64"/>
      <c r="AL13" s="64"/>
      <c r="AM13" s="64"/>
      <c r="AN13" s="64"/>
      <c r="AO13" s="64"/>
      <c r="AP13" s="64"/>
      <c r="AQ13" s="64"/>
      <c r="AR13" s="64"/>
      <c r="AS13" s="64"/>
      <c r="AT13" s="64"/>
      <c r="AU13" s="64"/>
      <c r="AV13" s="64"/>
      <c r="AW13" s="64"/>
      <c r="AX13" s="64"/>
      <c r="AY13" s="64"/>
      <c r="AZ13" s="64"/>
      <c r="BA13" s="64"/>
      <c r="BB13" s="64"/>
      <c r="BC13" s="64"/>
      <c r="BD13" s="64"/>
      <c r="BE13" s="64"/>
      <c r="BF13" s="64"/>
      <c r="BG13" s="64"/>
      <c r="BH13" s="64"/>
    </row>
    <row r="14" spans="1:78" ht="12.75" customHeight="1" x14ac:dyDescent="0.15">
      <c r="A14" s="64"/>
      <c r="B14" s="64"/>
      <c r="C14" s="64"/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64"/>
      <c r="AD14" s="64"/>
      <c r="AE14" s="64"/>
      <c r="AF14" s="64"/>
      <c r="AG14" s="64"/>
      <c r="AH14" s="64"/>
      <c r="AI14" s="64"/>
      <c r="AJ14" s="64"/>
      <c r="AK14" s="64"/>
      <c r="AL14" s="64"/>
      <c r="AM14" s="64"/>
      <c r="AN14" s="64"/>
      <c r="AO14" s="64"/>
      <c r="AP14" s="64"/>
      <c r="AQ14" s="64"/>
      <c r="AR14" s="64"/>
      <c r="AS14" s="64"/>
      <c r="AT14" s="64"/>
      <c r="AU14" s="64"/>
      <c r="AV14" s="64"/>
      <c r="AW14" s="64"/>
      <c r="AX14" s="64"/>
      <c r="AY14" s="64"/>
      <c r="AZ14" s="64"/>
      <c r="BA14" s="64"/>
      <c r="BB14" s="64"/>
    </row>
    <row r="15" spans="1:78" ht="12.75" customHeight="1" x14ac:dyDescent="0.2">
      <c r="A15" s="64"/>
      <c r="B15" s="64"/>
      <c r="C15" s="243"/>
      <c r="D15" s="244">
        <v>45931</v>
      </c>
      <c r="E15" s="244">
        <f t="shared" ref="E15:BC15" si="17">D15+31</f>
        <v>45962</v>
      </c>
      <c r="F15" s="244">
        <f t="shared" si="17"/>
        <v>45993</v>
      </c>
      <c r="G15" s="244">
        <f t="shared" si="17"/>
        <v>46024</v>
      </c>
      <c r="H15" s="244">
        <f t="shared" si="17"/>
        <v>46055</v>
      </c>
      <c r="I15" s="244">
        <f t="shared" si="17"/>
        <v>46086</v>
      </c>
      <c r="J15" s="244">
        <f t="shared" si="17"/>
        <v>46117</v>
      </c>
      <c r="K15" s="244">
        <f t="shared" si="17"/>
        <v>46148</v>
      </c>
      <c r="L15" s="244">
        <f t="shared" si="17"/>
        <v>46179</v>
      </c>
      <c r="M15" s="244">
        <f t="shared" si="17"/>
        <v>46210</v>
      </c>
      <c r="N15" s="244">
        <f t="shared" si="17"/>
        <v>46241</v>
      </c>
      <c r="O15" s="244">
        <f t="shared" si="17"/>
        <v>46272</v>
      </c>
      <c r="P15" s="244">
        <f t="shared" si="17"/>
        <v>46303</v>
      </c>
      <c r="Q15" s="244">
        <f t="shared" si="17"/>
        <v>46334</v>
      </c>
      <c r="R15" s="244">
        <f t="shared" si="17"/>
        <v>46365</v>
      </c>
      <c r="S15" s="244">
        <f t="shared" si="17"/>
        <v>46396</v>
      </c>
      <c r="T15" s="244">
        <f t="shared" si="17"/>
        <v>46427</v>
      </c>
      <c r="U15" s="244">
        <f t="shared" si="17"/>
        <v>46458</v>
      </c>
      <c r="V15" s="244">
        <f t="shared" si="17"/>
        <v>46489</v>
      </c>
      <c r="W15" s="244">
        <f t="shared" si="17"/>
        <v>46520</v>
      </c>
      <c r="X15" s="244">
        <f t="shared" si="17"/>
        <v>46551</v>
      </c>
      <c r="Y15" s="244">
        <f t="shared" si="17"/>
        <v>46582</v>
      </c>
      <c r="Z15" s="244">
        <f t="shared" si="17"/>
        <v>46613</v>
      </c>
      <c r="AA15" s="244">
        <f t="shared" si="17"/>
        <v>46644</v>
      </c>
      <c r="AB15" s="244">
        <f t="shared" si="17"/>
        <v>46675</v>
      </c>
      <c r="AC15" s="244">
        <f t="shared" si="17"/>
        <v>46706</v>
      </c>
      <c r="AD15" s="244">
        <f t="shared" si="17"/>
        <v>46737</v>
      </c>
      <c r="AE15" s="244">
        <f t="shared" si="17"/>
        <v>46768</v>
      </c>
      <c r="AF15" s="244">
        <f t="shared" si="17"/>
        <v>46799</v>
      </c>
      <c r="AG15" s="244">
        <f t="shared" si="17"/>
        <v>46830</v>
      </c>
      <c r="AH15" s="244">
        <f t="shared" si="17"/>
        <v>46861</v>
      </c>
      <c r="AI15" s="244">
        <f t="shared" si="17"/>
        <v>46892</v>
      </c>
      <c r="AJ15" s="244">
        <f t="shared" si="17"/>
        <v>46923</v>
      </c>
      <c r="AK15" s="244">
        <f t="shared" si="17"/>
        <v>46954</v>
      </c>
      <c r="AL15" s="244">
        <f t="shared" si="17"/>
        <v>46985</v>
      </c>
      <c r="AM15" s="244">
        <f t="shared" si="17"/>
        <v>47016</v>
      </c>
      <c r="AN15" s="244">
        <f t="shared" si="17"/>
        <v>47047</v>
      </c>
      <c r="AO15" s="244">
        <f t="shared" si="17"/>
        <v>47078</v>
      </c>
      <c r="AP15" s="244">
        <f t="shared" si="17"/>
        <v>47109</v>
      </c>
      <c r="AQ15" s="244">
        <f t="shared" si="17"/>
        <v>47140</v>
      </c>
      <c r="AR15" s="244">
        <f t="shared" si="17"/>
        <v>47171</v>
      </c>
      <c r="AS15" s="244">
        <f t="shared" si="17"/>
        <v>47202</v>
      </c>
      <c r="AT15" s="244">
        <f t="shared" si="17"/>
        <v>47233</v>
      </c>
      <c r="AU15" s="244">
        <f t="shared" si="17"/>
        <v>47264</v>
      </c>
      <c r="AV15" s="244">
        <f t="shared" si="17"/>
        <v>47295</v>
      </c>
      <c r="AW15" s="244">
        <f t="shared" si="17"/>
        <v>47326</v>
      </c>
      <c r="AX15" s="244">
        <f t="shared" si="17"/>
        <v>47357</v>
      </c>
      <c r="AY15" s="244">
        <f t="shared" si="17"/>
        <v>47388</v>
      </c>
      <c r="AZ15" s="244">
        <f t="shared" si="17"/>
        <v>47419</v>
      </c>
      <c r="BA15" s="244">
        <f t="shared" si="17"/>
        <v>47450</v>
      </c>
      <c r="BB15" s="244">
        <f t="shared" si="17"/>
        <v>47481</v>
      </c>
      <c r="BC15" s="244">
        <f t="shared" si="17"/>
        <v>47512</v>
      </c>
      <c r="BD15" s="244">
        <f>BC15+10</f>
        <v>47522</v>
      </c>
      <c r="BE15" s="244">
        <f t="shared" ref="BE15:BN15" si="18">BD15+31</f>
        <v>47553</v>
      </c>
      <c r="BF15" s="244">
        <f t="shared" si="18"/>
        <v>47584</v>
      </c>
      <c r="BG15" s="244">
        <f t="shared" si="18"/>
        <v>47615</v>
      </c>
      <c r="BH15" s="244">
        <f t="shared" si="18"/>
        <v>47646</v>
      </c>
      <c r="BI15" s="244">
        <f t="shared" si="18"/>
        <v>47677</v>
      </c>
      <c r="BJ15" s="244">
        <f t="shared" si="18"/>
        <v>47708</v>
      </c>
      <c r="BK15" s="244">
        <f t="shared" si="18"/>
        <v>47739</v>
      </c>
      <c r="BL15" s="244">
        <f t="shared" si="18"/>
        <v>47770</v>
      </c>
      <c r="BM15" s="244">
        <f t="shared" si="18"/>
        <v>47801</v>
      </c>
      <c r="BN15" s="244">
        <f t="shared" si="18"/>
        <v>47832</v>
      </c>
      <c r="BO15" s="244">
        <f t="shared" ref="BO15" si="19">BN15+31</f>
        <v>47863</v>
      </c>
      <c r="BP15" s="244">
        <f t="shared" ref="BP15" si="20">BO15+31</f>
        <v>47894</v>
      </c>
      <c r="BQ15" s="244">
        <f t="shared" ref="BQ15" si="21">BP15+31</f>
        <v>47925</v>
      </c>
      <c r="BR15" s="244">
        <f t="shared" ref="BR15" si="22">BQ15+31</f>
        <v>47956</v>
      </c>
      <c r="BS15" s="244">
        <f t="shared" ref="BS15" si="23">BR15+31</f>
        <v>47987</v>
      </c>
      <c r="BT15" s="244">
        <f t="shared" ref="BT15" si="24">BS15+31</f>
        <v>48018</v>
      </c>
      <c r="BU15" s="244">
        <f t="shared" ref="BU15" si="25">BT15+31</f>
        <v>48049</v>
      </c>
      <c r="BV15" s="244">
        <f t="shared" ref="BV15" si="26">BU15+31</f>
        <v>48080</v>
      </c>
      <c r="BW15" s="244">
        <f t="shared" ref="BW15" si="27">BV15+31</f>
        <v>48111</v>
      </c>
      <c r="BX15" s="244">
        <f t="shared" ref="BX15" si="28">BW15+31</f>
        <v>48142</v>
      </c>
      <c r="BY15" s="244">
        <f t="shared" ref="BY15" si="29">BX15+31</f>
        <v>48173</v>
      </c>
      <c r="BZ15" s="244">
        <f t="shared" ref="BZ15" si="30">BY15+31</f>
        <v>48204</v>
      </c>
    </row>
    <row r="16" spans="1:78" ht="12.75" customHeight="1" x14ac:dyDescent="0.2">
      <c r="A16" s="64"/>
      <c r="B16" s="64"/>
      <c r="C16" s="243" t="s">
        <v>555</v>
      </c>
      <c r="D16" s="178">
        <f t="shared" ref="D16:BN16" si="31">D10</f>
        <v>305518.66430000006</v>
      </c>
      <c r="E16" s="178">
        <f t="shared" si="31"/>
        <v>71824.116430000009</v>
      </c>
      <c r="F16" s="178">
        <f t="shared" si="31"/>
        <v>71824.116430000009</v>
      </c>
      <c r="G16" s="178">
        <f t="shared" si="31"/>
        <v>71824.116430000009</v>
      </c>
      <c r="H16" s="178">
        <f t="shared" si="31"/>
        <v>71824.116430000009</v>
      </c>
      <c r="I16" s="178">
        <f t="shared" si="31"/>
        <v>81824.116430000009</v>
      </c>
      <c r="J16" s="178">
        <f t="shared" si="31"/>
        <v>71824.116430000009</v>
      </c>
      <c r="K16" s="178">
        <f t="shared" si="31"/>
        <v>71824.116430000009</v>
      </c>
      <c r="L16" s="178">
        <f t="shared" si="31"/>
        <v>68252.990510000003</v>
      </c>
      <c r="M16" s="178">
        <f t="shared" si="31"/>
        <v>58252.990510000003</v>
      </c>
      <c r="N16" s="178">
        <f t="shared" si="31"/>
        <v>58252.990510000003</v>
      </c>
      <c r="O16" s="178">
        <f t="shared" si="31"/>
        <v>78592.990510000003</v>
      </c>
      <c r="P16" s="178">
        <f t="shared" si="31"/>
        <v>68592.990510000003</v>
      </c>
      <c r="Q16" s="178">
        <f t="shared" si="31"/>
        <v>68592.990510000003</v>
      </c>
      <c r="R16" s="178">
        <f t="shared" si="31"/>
        <v>78592.990510000003</v>
      </c>
      <c r="S16" s="178">
        <f t="shared" si="31"/>
        <v>78932.990510000003</v>
      </c>
      <c r="T16" s="178">
        <f t="shared" si="31"/>
        <v>78932.990510000003</v>
      </c>
      <c r="U16" s="178">
        <f t="shared" si="31"/>
        <v>88932.990510000003</v>
      </c>
      <c r="V16" s="178">
        <f t="shared" si="31"/>
        <v>81845.640035500022</v>
      </c>
      <c r="W16" s="178">
        <f t="shared" si="31"/>
        <v>81845.640035500022</v>
      </c>
      <c r="X16" s="178">
        <f t="shared" si="31"/>
        <v>114425.61503550003</v>
      </c>
      <c r="Y16" s="178">
        <f t="shared" si="31"/>
        <v>104425.61503550003</v>
      </c>
      <c r="Z16" s="178">
        <f t="shared" si="31"/>
        <v>104425.61503550003</v>
      </c>
      <c r="AA16" s="178">
        <f t="shared" si="31"/>
        <v>114425.61503550003</v>
      </c>
      <c r="AB16" s="178">
        <f t="shared" si="31"/>
        <v>104425.61503550003</v>
      </c>
      <c r="AC16" s="178">
        <f t="shared" si="31"/>
        <v>104425.61503550003</v>
      </c>
      <c r="AD16" s="178">
        <f t="shared" si="31"/>
        <v>114425.61503550003</v>
      </c>
      <c r="AE16" s="178">
        <f t="shared" si="31"/>
        <v>127005.59003550003</v>
      </c>
      <c r="AF16" s="178">
        <f t="shared" si="31"/>
        <v>127005.59003550003</v>
      </c>
      <c r="AG16" s="178">
        <f t="shared" si="31"/>
        <v>137005.59003550003</v>
      </c>
      <c r="AH16" s="178">
        <f t="shared" si="31"/>
        <v>130063.87203727501</v>
      </c>
      <c r="AI16" s="178">
        <f t="shared" si="31"/>
        <v>130063.87203727501</v>
      </c>
      <c r="AJ16" s="178">
        <f t="shared" si="31"/>
        <v>140063.872037275</v>
      </c>
      <c r="AK16" s="178">
        <f t="shared" si="31"/>
        <v>142303.847037275</v>
      </c>
      <c r="AL16" s="178">
        <f t="shared" si="31"/>
        <v>142303.847037275</v>
      </c>
      <c r="AM16" s="178">
        <f t="shared" si="31"/>
        <v>152303.847037275</v>
      </c>
      <c r="AN16" s="178">
        <f t="shared" si="31"/>
        <v>142303.847037275</v>
      </c>
      <c r="AO16" s="178">
        <f t="shared" si="31"/>
        <v>142303.847037275</v>
      </c>
      <c r="AP16" s="178">
        <f t="shared" si="31"/>
        <v>152303.847037275</v>
      </c>
      <c r="AQ16" s="178">
        <f t="shared" si="31"/>
        <v>142303.847037275</v>
      </c>
      <c r="AR16" s="178">
        <f t="shared" si="31"/>
        <v>142303.847037275</v>
      </c>
      <c r="AS16" s="178">
        <f t="shared" si="31"/>
        <v>164543.82203727501</v>
      </c>
      <c r="AT16" s="178">
        <f t="shared" si="31"/>
        <v>157755.01813913876</v>
      </c>
      <c r="AU16" s="178">
        <f t="shared" si="31"/>
        <v>157755.01813913876</v>
      </c>
      <c r="AV16" s="178">
        <f t="shared" si="31"/>
        <v>167755.01813913876</v>
      </c>
      <c r="AW16" s="178">
        <f t="shared" si="31"/>
        <v>169994.99313913877</v>
      </c>
      <c r="AX16" s="178">
        <f t="shared" si="31"/>
        <v>169994.99313913877</v>
      </c>
      <c r="AY16" s="178">
        <f t="shared" si="31"/>
        <v>179994.99313913877</v>
      </c>
      <c r="AZ16" s="178">
        <f t="shared" si="31"/>
        <v>169994.99313913877</v>
      </c>
      <c r="BA16" s="178">
        <f t="shared" si="31"/>
        <v>169994.99313913877</v>
      </c>
      <c r="BB16" s="178">
        <f t="shared" si="31"/>
        <v>179994.99313913877</v>
      </c>
      <c r="BC16" s="178">
        <f t="shared" si="31"/>
        <v>169994.99313913877</v>
      </c>
      <c r="BD16" s="178">
        <f t="shared" si="31"/>
        <v>169994.99313913877</v>
      </c>
      <c r="BE16" s="178">
        <f t="shared" si="31"/>
        <v>179994.99313913877</v>
      </c>
      <c r="BF16" s="178">
        <f t="shared" si="31"/>
        <v>173366.74904609573</v>
      </c>
      <c r="BG16" s="178">
        <f t="shared" si="31"/>
        <v>173366.74904609573</v>
      </c>
      <c r="BH16" s="178">
        <f t="shared" si="31"/>
        <v>183366.74904609573</v>
      </c>
      <c r="BI16" s="178">
        <f t="shared" si="31"/>
        <v>173366.74904609573</v>
      </c>
      <c r="BJ16" s="178">
        <f t="shared" si="31"/>
        <v>173366.74904609573</v>
      </c>
      <c r="BK16" s="178">
        <f t="shared" si="31"/>
        <v>183366.74904609573</v>
      </c>
      <c r="BL16" s="178">
        <f t="shared" si="31"/>
        <v>173366.74904609573</v>
      </c>
      <c r="BM16" s="178">
        <f t="shared" si="31"/>
        <v>173366.74904609573</v>
      </c>
      <c r="BN16" s="178">
        <f t="shared" si="31"/>
        <v>183366.74904609573</v>
      </c>
      <c r="BO16" s="178">
        <f t="shared" ref="BO16:BZ16" si="32">BO10</f>
        <v>183866.74904609573</v>
      </c>
      <c r="BP16" s="178">
        <f t="shared" si="32"/>
        <v>183866.74904609573</v>
      </c>
      <c r="BQ16" s="178">
        <f t="shared" si="32"/>
        <v>183866.74904609573</v>
      </c>
      <c r="BR16" s="178">
        <f t="shared" si="32"/>
        <v>183866.74904609573</v>
      </c>
      <c r="BS16" s="178">
        <f t="shared" si="32"/>
        <v>183866.74904609573</v>
      </c>
      <c r="BT16" s="178">
        <f t="shared" si="32"/>
        <v>183866.74904609573</v>
      </c>
      <c r="BU16" s="178">
        <f t="shared" si="32"/>
        <v>183866.74904609573</v>
      </c>
      <c r="BV16" s="178">
        <f t="shared" si="32"/>
        <v>183866.74904609573</v>
      </c>
      <c r="BW16" s="178">
        <f t="shared" si="32"/>
        <v>183866.74904609573</v>
      </c>
      <c r="BX16" s="178">
        <f t="shared" si="32"/>
        <v>183866.74904609573</v>
      </c>
      <c r="BY16" s="178">
        <f t="shared" si="32"/>
        <v>183866.74904609573</v>
      </c>
      <c r="BZ16" s="178">
        <f t="shared" si="32"/>
        <v>183866.74904609573</v>
      </c>
    </row>
    <row r="17" spans="1:78" ht="12.75" customHeight="1" x14ac:dyDescent="0.2">
      <c r="A17" s="64"/>
      <c r="B17" s="64"/>
      <c r="C17" s="243" t="s">
        <v>556</v>
      </c>
      <c r="D17" s="178"/>
      <c r="E17" s="178"/>
      <c r="F17" s="178">
        <f>SUM(D16:F16)</f>
        <v>449166.89716000005</v>
      </c>
      <c r="G17" s="178"/>
      <c r="H17" s="178"/>
      <c r="I17" s="178">
        <f>SUM(G16:I16)</f>
        <v>225472.34929000004</v>
      </c>
      <c r="J17" s="178"/>
      <c r="K17" s="178"/>
      <c r="L17" s="178">
        <f>SUM(J16:L16)</f>
        <v>211901.22337000002</v>
      </c>
      <c r="M17" s="178"/>
      <c r="N17" s="178"/>
      <c r="O17" s="178">
        <f>SUM(M16:O16)</f>
        <v>195098.97153000001</v>
      </c>
      <c r="P17" s="178"/>
      <c r="Q17" s="178"/>
      <c r="R17" s="178">
        <f>SUM(P16:R16)</f>
        <v>215778.97153000001</v>
      </c>
      <c r="S17" s="178"/>
      <c r="T17" s="178"/>
      <c r="U17" s="178">
        <f>SUM(S16:U16)</f>
        <v>246798.97153000001</v>
      </c>
      <c r="V17" s="178"/>
      <c r="W17" s="178"/>
      <c r="X17" s="178">
        <f>SUM(V16:X16)</f>
        <v>278116.89510650007</v>
      </c>
      <c r="Y17" s="178"/>
      <c r="Z17" s="178"/>
      <c r="AA17" s="178">
        <f>SUM(Y16:AA16)</f>
        <v>323276.84510650008</v>
      </c>
      <c r="AB17" s="178"/>
      <c r="AC17" s="178"/>
      <c r="AD17" s="178">
        <f>SUM(AB16:AD16)</f>
        <v>323276.84510650008</v>
      </c>
      <c r="AE17" s="178"/>
      <c r="AF17" s="178"/>
      <c r="AG17" s="178">
        <f>SUM(AE16:AG16)</f>
        <v>391016.77010650013</v>
      </c>
      <c r="AH17" s="178"/>
      <c r="AI17" s="178"/>
      <c r="AJ17" s="178">
        <f>SUM(AH16:AJ16)</f>
        <v>400191.61611182499</v>
      </c>
      <c r="AK17" s="178"/>
      <c r="AL17" s="178"/>
      <c r="AM17" s="178">
        <f>SUM(AK16:AM16)</f>
        <v>436911.54111182503</v>
      </c>
      <c r="AN17" s="178"/>
      <c r="AO17" s="178"/>
      <c r="AP17" s="178">
        <f>SUM(AN16:AP16)</f>
        <v>436911.54111182503</v>
      </c>
      <c r="AQ17" s="178"/>
      <c r="AR17" s="178"/>
      <c r="AS17" s="178">
        <f>SUM(AQ16:AS16)</f>
        <v>449151.51611182501</v>
      </c>
      <c r="AT17" s="178"/>
      <c r="AU17" s="178"/>
      <c r="AV17" s="178">
        <f>SUM(AT16:AV16)</f>
        <v>483265.05441741628</v>
      </c>
      <c r="AW17" s="178"/>
      <c r="AX17" s="178"/>
      <c r="AY17" s="178">
        <f>SUM(AW16:AY16)</f>
        <v>519984.97941741627</v>
      </c>
      <c r="AZ17" s="178"/>
      <c r="BA17" s="178"/>
      <c r="BB17" s="178">
        <f>SUM(AZ16:BB16)</f>
        <v>519984.97941741627</v>
      </c>
      <c r="BC17" s="178"/>
      <c r="BD17" s="178"/>
      <c r="BE17" s="178">
        <f>SUM(BC16:BE16)</f>
        <v>519984.97941741627</v>
      </c>
      <c r="BF17" s="178"/>
      <c r="BG17" s="178"/>
      <c r="BH17" s="178">
        <f>SUM(BF16:BH16)</f>
        <v>530100.24713828717</v>
      </c>
      <c r="BI17" s="178"/>
      <c r="BJ17" s="178"/>
      <c r="BK17" s="178">
        <f>SUM(BI16:BK16)</f>
        <v>530100.24713828717</v>
      </c>
      <c r="BL17" s="178"/>
      <c r="BM17" s="178"/>
      <c r="BN17" s="178">
        <f>SUM(BL16:BN16)</f>
        <v>530100.24713828717</v>
      </c>
      <c r="BO17" s="178">
        <f t="shared" ref="BO17:BZ17" si="33">SUM(BM16:BO16)</f>
        <v>540600.24713828717</v>
      </c>
      <c r="BP17" s="178">
        <f t="shared" si="33"/>
        <v>551100.24713828717</v>
      </c>
      <c r="BQ17" s="178">
        <f t="shared" si="33"/>
        <v>551600.24713828717</v>
      </c>
      <c r="BR17" s="178">
        <f t="shared" si="33"/>
        <v>551600.24713828717</v>
      </c>
      <c r="BS17" s="178">
        <f t="shared" si="33"/>
        <v>551600.24713828717</v>
      </c>
      <c r="BT17" s="178">
        <f t="shared" si="33"/>
        <v>551600.24713828717</v>
      </c>
      <c r="BU17" s="178">
        <f t="shared" si="33"/>
        <v>551600.24713828717</v>
      </c>
      <c r="BV17" s="178">
        <f t="shared" si="33"/>
        <v>551600.24713828717</v>
      </c>
      <c r="BW17" s="178">
        <f t="shared" si="33"/>
        <v>551600.24713828717</v>
      </c>
      <c r="BX17" s="178">
        <f t="shared" si="33"/>
        <v>551600.24713828717</v>
      </c>
      <c r="BY17" s="178">
        <f t="shared" si="33"/>
        <v>551600.24713828717</v>
      </c>
      <c r="BZ17" s="178">
        <f t="shared" si="33"/>
        <v>551600.24713828717</v>
      </c>
    </row>
    <row r="18" spans="1:78" ht="12.75" customHeight="1" x14ac:dyDescent="0.15"/>
    <row r="19" spans="1:78" ht="12.75" customHeight="1" x14ac:dyDescent="0.15"/>
    <row r="20" spans="1:78" ht="12.75" customHeight="1" x14ac:dyDescent="0.15"/>
    <row r="21" spans="1:78" ht="12.75" customHeight="1" x14ac:dyDescent="0.2">
      <c r="A21" s="234" t="s">
        <v>546</v>
      </c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64"/>
      <c r="AM21" s="64"/>
      <c r="AN21" s="64"/>
      <c r="AO21" s="64"/>
      <c r="AP21" s="64"/>
      <c r="AQ21" s="64"/>
      <c r="AR21" s="64"/>
      <c r="AS21" s="64"/>
      <c r="AT21" s="64"/>
      <c r="AU21" s="64"/>
      <c r="AV21" s="64"/>
      <c r="AW21" s="64"/>
      <c r="AX21" s="64"/>
      <c r="AY21" s="64"/>
      <c r="AZ21" s="64"/>
      <c r="BA21" s="64"/>
      <c r="BB21" s="64"/>
      <c r="BC21" s="64"/>
      <c r="BD21" s="64"/>
      <c r="BE21" s="64"/>
      <c r="BF21" s="64"/>
      <c r="BG21" s="64"/>
      <c r="BH21" s="64"/>
    </row>
    <row r="22" spans="1:78" ht="12.75" customHeight="1" x14ac:dyDescent="0.15">
      <c r="A22" s="64"/>
      <c r="B22" s="64"/>
      <c r="C22" s="64"/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4"/>
      <c r="AM22" s="64"/>
      <c r="AN22" s="64"/>
      <c r="AO22" s="64"/>
      <c r="AP22" s="64"/>
      <c r="AQ22" s="64"/>
      <c r="AR22" s="64"/>
      <c r="AS22" s="64"/>
      <c r="AT22" s="64"/>
      <c r="AU22" s="64"/>
      <c r="AV22" s="64"/>
      <c r="AW22" s="64"/>
      <c r="AX22" s="64"/>
      <c r="AY22" s="64"/>
      <c r="AZ22" s="64"/>
      <c r="BA22" s="64"/>
      <c r="BB22" s="64"/>
      <c r="BC22" s="64"/>
      <c r="BD22" s="64"/>
      <c r="BE22" s="64"/>
      <c r="BF22" s="64"/>
      <c r="BG22" s="64"/>
      <c r="BH22" s="64"/>
    </row>
    <row r="23" spans="1:78" ht="12.75" customHeight="1" x14ac:dyDescent="0.15">
      <c r="A23" s="64"/>
      <c r="B23" s="64"/>
      <c r="C23" s="64"/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4"/>
      <c r="AD23" s="64"/>
      <c r="AE23" s="64"/>
      <c r="AF23" s="64"/>
      <c r="AG23" s="64"/>
      <c r="AH23" s="64"/>
      <c r="AI23" s="64"/>
      <c r="AJ23" s="64"/>
      <c r="AK23" s="64"/>
      <c r="AL23" s="64"/>
      <c r="AM23" s="64"/>
      <c r="AN23" s="64"/>
      <c r="AO23" s="64"/>
      <c r="AP23" s="64"/>
      <c r="AQ23" s="64"/>
      <c r="AR23" s="64"/>
      <c r="AS23" s="64"/>
      <c r="AT23" s="64"/>
      <c r="AU23" s="64"/>
      <c r="AV23" s="64"/>
      <c r="AW23" s="64"/>
      <c r="AX23" s="64"/>
      <c r="AY23" s="64"/>
      <c r="AZ23" s="64"/>
      <c r="BA23" s="64"/>
      <c r="BB23" s="64"/>
      <c r="BC23" s="64"/>
      <c r="BD23" s="64"/>
      <c r="BE23" s="64"/>
      <c r="BF23" s="64"/>
      <c r="BG23" s="64"/>
      <c r="BH23" s="64"/>
    </row>
    <row r="24" spans="1:78" ht="12.75" customHeight="1" x14ac:dyDescent="0.2">
      <c r="A24" s="237" t="s">
        <v>44</v>
      </c>
      <c r="B24" s="238"/>
      <c r="C24" s="239" t="s">
        <v>486</v>
      </c>
      <c r="D24" s="122">
        <v>45931</v>
      </c>
      <c r="E24" s="122">
        <f t="shared" ref="E24:BC24" si="34">D24+31</f>
        <v>45962</v>
      </c>
      <c r="F24" s="122">
        <f t="shared" si="34"/>
        <v>45993</v>
      </c>
      <c r="G24" s="122">
        <f t="shared" si="34"/>
        <v>46024</v>
      </c>
      <c r="H24" s="122">
        <f t="shared" si="34"/>
        <v>46055</v>
      </c>
      <c r="I24" s="122">
        <f t="shared" si="34"/>
        <v>46086</v>
      </c>
      <c r="J24" s="122">
        <f t="shared" si="34"/>
        <v>46117</v>
      </c>
      <c r="K24" s="122">
        <f t="shared" si="34"/>
        <v>46148</v>
      </c>
      <c r="L24" s="122">
        <f t="shared" si="34"/>
        <v>46179</v>
      </c>
      <c r="M24" s="122">
        <f t="shared" si="34"/>
        <v>46210</v>
      </c>
      <c r="N24" s="122">
        <f t="shared" si="34"/>
        <v>46241</v>
      </c>
      <c r="O24" s="122">
        <f t="shared" si="34"/>
        <v>46272</v>
      </c>
      <c r="P24" s="122">
        <f t="shared" si="34"/>
        <v>46303</v>
      </c>
      <c r="Q24" s="122">
        <f t="shared" si="34"/>
        <v>46334</v>
      </c>
      <c r="R24" s="122">
        <f t="shared" si="34"/>
        <v>46365</v>
      </c>
      <c r="S24" s="122">
        <f t="shared" si="34"/>
        <v>46396</v>
      </c>
      <c r="T24" s="122">
        <f t="shared" si="34"/>
        <v>46427</v>
      </c>
      <c r="U24" s="122">
        <f t="shared" si="34"/>
        <v>46458</v>
      </c>
      <c r="V24" s="122">
        <f t="shared" si="34"/>
        <v>46489</v>
      </c>
      <c r="W24" s="122">
        <f t="shared" si="34"/>
        <v>46520</v>
      </c>
      <c r="X24" s="122">
        <f t="shared" si="34"/>
        <v>46551</v>
      </c>
      <c r="Y24" s="122">
        <f t="shared" si="34"/>
        <v>46582</v>
      </c>
      <c r="Z24" s="122">
        <f t="shared" si="34"/>
        <v>46613</v>
      </c>
      <c r="AA24" s="122">
        <f t="shared" si="34"/>
        <v>46644</v>
      </c>
      <c r="AB24" s="122">
        <f t="shared" si="34"/>
        <v>46675</v>
      </c>
      <c r="AC24" s="122">
        <f t="shared" si="34"/>
        <v>46706</v>
      </c>
      <c r="AD24" s="122">
        <f t="shared" si="34"/>
        <v>46737</v>
      </c>
      <c r="AE24" s="122">
        <f t="shared" si="34"/>
        <v>46768</v>
      </c>
      <c r="AF24" s="122">
        <f t="shared" si="34"/>
        <v>46799</v>
      </c>
      <c r="AG24" s="122">
        <f t="shared" si="34"/>
        <v>46830</v>
      </c>
      <c r="AH24" s="122">
        <f t="shared" si="34"/>
        <v>46861</v>
      </c>
      <c r="AI24" s="122">
        <f t="shared" si="34"/>
        <v>46892</v>
      </c>
      <c r="AJ24" s="122">
        <f t="shared" si="34"/>
        <v>46923</v>
      </c>
      <c r="AK24" s="122">
        <f t="shared" si="34"/>
        <v>46954</v>
      </c>
      <c r="AL24" s="122">
        <f t="shared" si="34"/>
        <v>46985</v>
      </c>
      <c r="AM24" s="122">
        <f t="shared" si="34"/>
        <v>47016</v>
      </c>
      <c r="AN24" s="122">
        <f t="shared" si="34"/>
        <v>47047</v>
      </c>
      <c r="AO24" s="122">
        <f t="shared" si="34"/>
        <v>47078</v>
      </c>
      <c r="AP24" s="122">
        <f t="shared" si="34"/>
        <v>47109</v>
      </c>
      <c r="AQ24" s="122">
        <f t="shared" si="34"/>
        <v>47140</v>
      </c>
      <c r="AR24" s="122">
        <f t="shared" si="34"/>
        <v>47171</v>
      </c>
      <c r="AS24" s="122">
        <f t="shared" si="34"/>
        <v>47202</v>
      </c>
      <c r="AT24" s="122">
        <f t="shared" si="34"/>
        <v>47233</v>
      </c>
      <c r="AU24" s="122">
        <f t="shared" si="34"/>
        <v>47264</v>
      </c>
      <c r="AV24" s="122">
        <f t="shared" si="34"/>
        <v>47295</v>
      </c>
      <c r="AW24" s="122">
        <f t="shared" si="34"/>
        <v>47326</v>
      </c>
      <c r="AX24" s="122">
        <f t="shared" si="34"/>
        <v>47357</v>
      </c>
      <c r="AY24" s="122">
        <f t="shared" si="34"/>
        <v>47388</v>
      </c>
      <c r="AZ24" s="122">
        <f t="shared" si="34"/>
        <v>47419</v>
      </c>
      <c r="BA24" s="122">
        <f t="shared" si="34"/>
        <v>47450</v>
      </c>
      <c r="BB24" s="122">
        <f t="shared" si="34"/>
        <v>47481</v>
      </c>
      <c r="BC24" s="122">
        <f t="shared" si="34"/>
        <v>47512</v>
      </c>
      <c r="BD24" s="122">
        <f>BC24+10</f>
        <v>47522</v>
      </c>
      <c r="BE24" s="122">
        <f t="shared" ref="BE24:BN24" si="35">BD24+31</f>
        <v>47553</v>
      </c>
      <c r="BF24" s="122">
        <f t="shared" si="35"/>
        <v>47584</v>
      </c>
      <c r="BG24" s="122">
        <f t="shared" si="35"/>
        <v>47615</v>
      </c>
      <c r="BH24" s="122">
        <f t="shared" si="35"/>
        <v>47646</v>
      </c>
      <c r="BI24" s="122">
        <f t="shared" si="35"/>
        <v>47677</v>
      </c>
      <c r="BJ24" s="122">
        <f t="shared" si="35"/>
        <v>47708</v>
      </c>
      <c r="BK24" s="122">
        <f t="shared" si="35"/>
        <v>47739</v>
      </c>
      <c r="BL24" s="122">
        <f t="shared" si="35"/>
        <v>47770</v>
      </c>
      <c r="BM24" s="122">
        <f t="shared" si="35"/>
        <v>47801</v>
      </c>
      <c r="BN24" s="122">
        <f t="shared" si="35"/>
        <v>47832</v>
      </c>
      <c r="BO24" s="122">
        <f t="shared" ref="BO24" si="36">BN24+31</f>
        <v>47863</v>
      </c>
      <c r="BP24" s="122">
        <f t="shared" ref="BP24" si="37">BO24+31</f>
        <v>47894</v>
      </c>
      <c r="BQ24" s="122">
        <f t="shared" ref="BQ24" si="38">BP24+31</f>
        <v>47925</v>
      </c>
      <c r="BR24" s="122">
        <f t="shared" ref="BR24" si="39">BQ24+31</f>
        <v>47956</v>
      </c>
      <c r="BS24" s="122">
        <f t="shared" ref="BS24" si="40">BR24+31</f>
        <v>47987</v>
      </c>
      <c r="BT24" s="122">
        <f t="shared" ref="BT24" si="41">BS24+31</f>
        <v>48018</v>
      </c>
      <c r="BU24" s="122">
        <f t="shared" ref="BU24" si="42">BT24+31</f>
        <v>48049</v>
      </c>
      <c r="BV24" s="122">
        <f t="shared" ref="BV24" si="43">BU24+31</f>
        <v>48080</v>
      </c>
      <c r="BW24" s="122">
        <f t="shared" ref="BW24" si="44">BV24+31</f>
        <v>48111</v>
      </c>
      <c r="BX24" s="122">
        <f t="shared" ref="BX24" si="45">BW24+31</f>
        <v>48142</v>
      </c>
      <c r="BY24" s="122">
        <f t="shared" ref="BY24" si="46">BX24+31</f>
        <v>48173</v>
      </c>
      <c r="BZ24" s="122">
        <f t="shared" ref="BZ24" si="47">BY24+31</f>
        <v>48204</v>
      </c>
    </row>
    <row r="25" spans="1:78" ht="12.75" customHeight="1" x14ac:dyDescent="0.15">
      <c r="A25" s="64"/>
      <c r="B25" s="64"/>
      <c r="C25" s="64" t="s">
        <v>487</v>
      </c>
      <c r="D25" s="64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4"/>
      <c r="AJ25" s="64"/>
      <c r="AK25" s="64"/>
      <c r="AL25" s="64"/>
      <c r="AM25" s="64"/>
      <c r="AN25" s="64"/>
      <c r="AO25" s="64"/>
      <c r="AP25" s="64"/>
      <c r="AQ25" s="64"/>
      <c r="AR25" s="64"/>
      <c r="AS25" s="64"/>
      <c r="AT25" s="64"/>
      <c r="AU25" s="64"/>
      <c r="AV25" s="64"/>
      <c r="AW25" s="64"/>
      <c r="AX25" s="64"/>
      <c r="AY25" s="64"/>
      <c r="AZ25" s="64"/>
      <c r="BA25" s="64"/>
      <c r="BB25" s="64"/>
      <c r="BC25" s="64"/>
      <c r="BD25" s="64"/>
      <c r="BE25" s="64"/>
      <c r="BF25" s="64"/>
      <c r="BG25" s="64"/>
      <c r="BH25" s="64"/>
    </row>
    <row r="26" spans="1:78" ht="12.75" customHeight="1" x14ac:dyDescent="0.15">
      <c r="A26" s="64"/>
      <c r="B26" s="64"/>
      <c r="C26" s="64" t="s">
        <v>522</v>
      </c>
      <c r="D26" s="64"/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4"/>
      <c r="AF26" s="64"/>
      <c r="AG26" s="64"/>
      <c r="AH26" s="64"/>
      <c r="AI26" s="64"/>
      <c r="AJ26" s="64"/>
      <c r="AK26" s="64"/>
      <c r="AL26" s="64"/>
      <c r="AM26" s="64"/>
      <c r="AN26" s="64"/>
      <c r="AO26" s="64"/>
      <c r="AP26" s="64"/>
      <c r="AQ26" s="64"/>
      <c r="AR26" s="64"/>
      <c r="AS26" s="64"/>
      <c r="AT26" s="64"/>
      <c r="AU26" s="64"/>
      <c r="AV26" s="64"/>
      <c r="AW26" s="64"/>
      <c r="AX26" s="64"/>
      <c r="AY26" s="64"/>
      <c r="AZ26" s="64"/>
      <c r="BA26" s="64"/>
      <c r="BB26" s="64"/>
      <c r="BC26" s="64"/>
      <c r="BD26" s="64"/>
      <c r="BE26" s="64"/>
      <c r="BF26" s="64"/>
      <c r="BG26" s="64"/>
      <c r="BH26" s="64"/>
    </row>
    <row r="27" spans="1:78" ht="12.75" customHeight="1" x14ac:dyDescent="0.15">
      <c r="A27" s="64"/>
      <c r="B27" s="64"/>
      <c r="C27" s="64" t="s">
        <v>539</v>
      </c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  <c r="AB27" s="64"/>
      <c r="AC27" s="64"/>
      <c r="AD27" s="64"/>
      <c r="AE27" s="64"/>
      <c r="AF27" s="64"/>
      <c r="AG27" s="64"/>
      <c r="AH27" s="64"/>
      <c r="AI27" s="64"/>
      <c r="AJ27" s="64"/>
      <c r="AK27" s="64"/>
      <c r="AL27" s="64"/>
      <c r="AM27" s="64"/>
      <c r="AN27" s="64"/>
      <c r="AO27" s="64"/>
      <c r="AP27" s="64"/>
      <c r="AQ27" s="64"/>
      <c r="AR27" s="64"/>
      <c r="AS27" s="64"/>
      <c r="AT27" s="64"/>
      <c r="AU27" s="64"/>
      <c r="AV27" s="64"/>
      <c r="AW27" s="64"/>
      <c r="AX27" s="64"/>
      <c r="AY27" s="64"/>
      <c r="AZ27" s="64"/>
      <c r="BA27" s="64"/>
      <c r="BB27" s="64"/>
      <c r="BC27" s="64"/>
      <c r="BD27" s="64"/>
      <c r="BE27" s="64"/>
      <c r="BF27" s="64"/>
      <c r="BG27" s="64"/>
      <c r="BH27" s="64"/>
    </row>
    <row r="28" spans="1:78" ht="12.75" customHeight="1" x14ac:dyDescent="0.15">
      <c r="A28" s="64"/>
      <c r="B28" s="64"/>
      <c r="C28" s="64" t="s">
        <v>558</v>
      </c>
      <c r="D28" s="64"/>
      <c r="E28" s="64"/>
      <c r="F28" s="64"/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4"/>
      <c r="AC28" s="64"/>
      <c r="AD28" s="64"/>
      <c r="AE28" s="64"/>
      <c r="AF28" s="64"/>
      <c r="AG28" s="64"/>
      <c r="AH28" s="64"/>
      <c r="AI28" s="64"/>
      <c r="AJ28" s="64"/>
      <c r="AK28" s="64"/>
      <c r="AL28" s="64"/>
      <c r="AM28" s="64"/>
      <c r="AN28" s="64"/>
      <c r="AO28" s="64"/>
      <c r="AP28" s="64"/>
      <c r="AQ28" s="64"/>
      <c r="AR28" s="64"/>
      <c r="AS28" s="64"/>
      <c r="AT28" s="64"/>
      <c r="AU28" s="64"/>
      <c r="AV28" s="64"/>
      <c r="AW28" s="64"/>
      <c r="AX28" s="64"/>
      <c r="AY28" s="64"/>
      <c r="AZ28" s="64"/>
      <c r="BA28" s="64"/>
      <c r="BB28" s="64"/>
      <c r="BC28" s="64"/>
      <c r="BD28" s="64"/>
      <c r="BE28" s="64"/>
      <c r="BF28" s="64"/>
      <c r="BG28" s="64"/>
      <c r="BH28" s="64"/>
    </row>
    <row r="29" spans="1:78" ht="12.75" customHeight="1" x14ac:dyDescent="0.2">
      <c r="A29" s="64"/>
      <c r="B29" s="64"/>
      <c r="C29" s="107" t="s">
        <v>559</v>
      </c>
      <c r="D29" s="64"/>
      <c r="E29" s="64"/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4"/>
      <c r="AD29" s="64"/>
      <c r="AE29" s="64"/>
      <c r="AF29" s="64"/>
      <c r="AG29" s="64"/>
      <c r="AH29" s="64"/>
      <c r="AI29" s="64"/>
      <c r="AJ29" s="64"/>
      <c r="AK29" s="64"/>
      <c r="AL29" s="64"/>
      <c r="AM29" s="64"/>
      <c r="AN29" s="64"/>
      <c r="AO29" s="64"/>
      <c r="AP29" s="64"/>
      <c r="AQ29" s="64"/>
      <c r="AR29" s="64"/>
      <c r="AS29" s="64"/>
      <c r="AT29" s="64"/>
      <c r="AU29" s="64"/>
      <c r="AV29" s="64"/>
      <c r="AW29" s="64"/>
      <c r="AX29" s="64"/>
      <c r="AY29" s="64"/>
      <c r="AZ29" s="64"/>
      <c r="BA29" s="64"/>
      <c r="BB29" s="64"/>
      <c r="BC29" s="64"/>
      <c r="BD29" s="64"/>
      <c r="BE29" s="64"/>
      <c r="BF29" s="64"/>
      <c r="BG29" s="64"/>
      <c r="BH29" s="64"/>
    </row>
    <row r="30" spans="1:78" ht="12.75" customHeight="1" thickBot="1" x14ac:dyDescent="0.25">
      <c r="A30" s="64"/>
      <c r="B30" s="64"/>
      <c r="C30" s="64"/>
      <c r="D30" s="131">
        <f t="shared" ref="D30:BN30" si="48">SUM(D25:D29)</f>
        <v>0</v>
      </c>
      <c r="E30" s="131">
        <f t="shared" si="48"/>
        <v>0</v>
      </c>
      <c r="F30" s="131">
        <f t="shared" si="48"/>
        <v>0</v>
      </c>
      <c r="G30" s="131">
        <f t="shared" si="48"/>
        <v>0</v>
      </c>
      <c r="H30" s="131">
        <f t="shared" si="48"/>
        <v>0</v>
      </c>
      <c r="I30" s="131">
        <f t="shared" si="48"/>
        <v>0</v>
      </c>
      <c r="J30" s="131">
        <f t="shared" si="48"/>
        <v>0</v>
      </c>
      <c r="K30" s="131">
        <f t="shared" si="48"/>
        <v>0</v>
      </c>
      <c r="L30" s="131">
        <f t="shared" si="48"/>
        <v>0</v>
      </c>
      <c r="M30" s="131">
        <f t="shared" si="48"/>
        <v>0</v>
      </c>
      <c r="N30" s="131">
        <f t="shared" si="48"/>
        <v>0</v>
      </c>
      <c r="O30" s="131">
        <f t="shared" si="48"/>
        <v>0</v>
      </c>
      <c r="P30" s="131">
        <f t="shared" si="48"/>
        <v>0</v>
      </c>
      <c r="Q30" s="131">
        <f t="shared" si="48"/>
        <v>0</v>
      </c>
      <c r="R30" s="131">
        <f t="shared" si="48"/>
        <v>0</v>
      </c>
      <c r="S30" s="131">
        <f t="shared" si="48"/>
        <v>0</v>
      </c>
      <c r="T30" s="131">
        <f t="shared" si="48"/>
        <v>0</v>
      </c>
      <c r="U30" s="131">
        <f t="shared" si="48"/>
        <v>0</v>
      </c>
      <c r="V30" s="131">
        <f t="shared" si="48"/>
        <v>0</v>
      </c>
      <c r="W30" s="131">
        <f t="shared" si="48"/>
        <v>0</v>
      </c>
      <c r="X30" s="131">
        <f t="shared" si="48"/>
        <v>0</v>
      </c>
      <c r="Y30" s="131">
        <f t="shared" si="48"/>
        <v>0</v>
      </c>
      <c r="Z30" s="131">
        <f t="shared" si="48"/>
        <v>0</v>
      </c>
      <c r="AA30" s="131">
        <f t="shared" si="48"/>
        <v>0</v>
      </c>
      <c r="AB30" s="131">
        <f t="shared" si="48"/>
        <v>0</v>
      </c>
      <c r="AC30" s="131">
        <f t="shared" si="48"/>
        <v>0</v>
      </c>
      <c r="AD30" s="131">
        <f t="shared" si="48"/>
        <v>0</v>
      </c>
      <c r="AE30" s="131">
        <f t="shared" si="48"/>
        <v>0</v>
      </c>
      <c r="AF30" s="131">
        <f t="shared" si="48"/>
        <v>0</v>
      </c>
      <c r="AG30" s="131">
        <f t="shared" si="48"/>
        <v>0</v>
      </c>
      <c r="AH30" s="131">
        <f t="shared" si="48"/>
        <v>0</v>
      </c>
      <c r="AI30" s="131">
        <f t="shared" si="48"/>
        <v>0</v>
      </c>
      <c r="AJ30" s="131">
        <f t="shared" si="48"/>
        <v>0</v>
      </c>
      <c r="AK30" s="131">
        <f t="shared" si="48"/>
        <v>0</v>
      </c>
      <c r="AL30" s="131">
        <f t="shared" si="48"/>
        <v>0</v>
      </c>
      <c r="AM30" s="131">
        <f t="shared" si="48"/>
        <v>0</v>
      </c>
      <c r="AN30" s="131">
        <f t="shared" si="48"/>
        <v>0</v>
      </c>
      <c r="AO30" s="131">
        <f t="shared" si="48"/>
        <v>0</v>
      </c>
      <c r="AP30" s="131">
        <f t="shared" si="48"/>
        <v>0</v>
      </c>
      <c r="AQ30" s="131">
        <f t="shared" si="48"/>
        <v>0</v>
      </c>
      <c r="AR30" s="131">
        <f t="shared" si="48"/>
        <v>0</v>
      </c>
      <c r="AS30" s="131">
        <f t="shared" si="48"/>
        <v>0</v>
      </c>
      <c r="AT30" s="131">
        <f t="shared" si="48"/>
        <v>0</v>
      </c>
      <c r="AU30" s="131">
        <f t="shared" si="48"/>
        <v>0</v>
      </c>
      <c r="AV30" s="131">
        <f t="shared" si="48"/>
        <v>0</v>
      </c>
      <c r="AW30" s="131">
        <f t="shared" si="48"/>
        <v>0</v>
      </c>
      <c r="AX30" s="131">
        <f t="shared" si="48"/>
        <v>0</v>
      </c>
      <c r="AY30" s="131">
        <f t="shared" si="48"/>
        <v>0</v>
      </c>
      <c r="AZ30" s="131">
        <f t="shared" si="48"/>
        <v>0</v>
      </c>
      <c r="BA30" s="131">
        <f t="shared" si="48"/>
        <v>0</v>
      </c>
      <c r="BB30" s="131">
        <f t="shared" si="48"/>
        <v>0</v>
      </c>
      <c r="BC30" s="131">
        <f t="shared" si="48"/>
        <v>0</v>
      </c>
      <c r="BD30" s="131">
        <f t="shared" si="48"/>
        <v>0</v>
      </c>
      <c r="BE30" s="131">
        <f t="shared" si="48"/>
        <v>0</v>
      </c>
      <c r="BF30" s="131">
        <f t="shared" si="48"/>
        <v>0</v>
      </c>
      <c r="BG30" s="131">
        <f t="shared" si="48"/>
        <v>0</v>
      </c>
      <c r="BH30" s="131">
        <f t="shared" si="48"/>
        <v>0</v>
      </c>
      <c r="BI30" s="131">
        <f t="shared" si="48"/>
        <v>0</v>
      </c>
      <c r="BJ30" s="131">
        <f t="shared" si="48"/>
        <v>0</v>
      </c>
      <c r="BK30" s="131">
        <f t="shared" si="48"/>
        <v>0</v>
      </c>
      <c r="BL30" s="131">
        <f t="shared" si="48"/>
        <v>0</v>
      </c>
      <c r="BM30" s="131">
        <f t="shared" si="48"/>
        <v>0</v>
      </c>
      <c r="BN30" s="131">
        <f t="shared" si="48"/>
        <v>0</v>
      </c>
      <c r="BO30" s="131">
        <f t="shared" ref="BO30:BZ30" si="49">SUM(BO25:BO29)</f>
        <v>0</v>
      </c>
      <c r="BP30" s="131">
        <f t="shared" si="49"/>
        <v>0</v>
      </c>
      <c r="BQ30" s="131">
        <f t="shared" si="49"/>
        <v>0</v>
      </c>
      <c r="BR30" s="131">
        <f t="shared" si="49"/>
        <v>0</v>
      </c>
      <c r="BS30" s="131">
        <f t="shared" si="49"/>
        <v>0</v>
      </c>
      <c r="BT30" s="131">
        <f t="shared" si="49"/>
        <v>0</v>
      </c>
      <c r="BU30" s="131">
        <f t="shared" si="49"/>
        <v>0</v>
      </c>
      <c r="BV30" s="131">
        <f t="shared" si="49"/>
        <v>0</v>
      </c>
      <c r="BW30" s="131">
        <f t="shared" si="49"/>
        <v>0</v>
      </c>
      <c r="BX30" s="131">
        <f t="shared" si="49"/>
        <v>0</v>
      </c>
      <c r="BY30" s="131">
        <f t="shared" si="49"/>
        <v>0</v>
      </c>
      <c r="BZ30" s="131">
        <f t="shared" si="49"/>
        <v>0</v>
      </c>
    </row>
    <row r="31" spans="1:78" ht="12.75" customHeight="1" thickTop="1" x14ac:dyDescent="0.15"/>
    <row r="32" spans="1:78" ht="12.75" customHeight="1" x14ac:dyDescent="0.15"/>
    <row r="33" spans="3:78" ht="12.75" customHeight="1" x14ac:dyDescent="0.15"/>
    <row r="34" spans="3:78" ht="12.75" customHeight="1" x14ac:dyDescent="0.15"/>
    <row r="35" spans="3:78" ht="12.75" customHeight="1" x14ac:dyDescent="0.2">
      <c r="C35" s="243"/>
      <c r="D35" s="244">
        <v>45931</v>
      </c>
      <c r="E35" s="244">
        <f t="shared" ref="E35:BC35" si="50">D35+31</f>
        <v>45962</v>
      </c>
      <c r="F35" s="244">
        <f t="shared" si="50"/>
        <v>45993</v>
      </c>
      <c r="G35" s="244">
        <f t="shared" si="50"/>
        <v>46024</v>
      </c>
      <c r="H35" s="244">
        <f t="shared" si="50"/>
        <v>46055</v>
      </c>
      <c r="I35" s="244">
        <f t="shared" si="50"/>
        <v>46086</v>
      </c>
      <c r="J35" s="244">
        <f t="shared" si="50"/>
        <v>46117</v>
      </c>
      <c r="K35" s="244">
        <f t="shared" si="50"/>
        <v>46148</v>
      </c>
      <c r="L35" s="244">
        <f t="shared" si="50"/>
        <v>46179</v>
      </c>
      <c r="M35" s="244">
        <f t="shared" si="50"/>
        <v>46210</v>
      </c>
      <c r="N35" s="244">
        <f t="shared" si="50"/>
        <v>46241</v>
      </c>
      <c r="O35" s="244">
        <f t="shared" si="50"/>
        <v>46272</v>
      </c>
      <c r="P35" s="244">
        <f t="shared" si="50"/>
        <v>46303</v>
      </c>
      <c r="Q35" s="244">
        <f t="shared" si="50"/>
        <v>46334</v>
      </c>
      <c r="R35" s="244">
        <f t="shared" si="50"/>
        <v>46365</v>
      </c>
      <c r="S35" s="244">
        <f t="shared" si="50"/>
        <v>46396</v>
      </c>
      <c r="T35" s="244">
        <f t="shared" si="50"/>
        <v>46427</v>
      </c>
      <c r="U35" s="244">
        <f t="shared" si="50"/>
        <v>46458</v>
      </c>
      <c r="V35" s="244">
        <f t="shared" si="50"/>
        <v>46489</v>
      </c>
      <c r="W35" s="244">
        <f t="shared" si="50"/>
        <v>46520</v>
      </c>
      <c r="X35" s="244">
        <f t="shared" si="50"/>
        <v>46551</v>
      </c>
      <c r="Y35" s="244">
        <f t="shared" si="50"/>
        <v>46582</v>
      </c>
      <c r="Z35" s="244">
        <f t="shared" si="50"/>
        <v>46613</v>
      </c>
      <c r="AA35" s="244">
        <f t="shared" si="50"/>
        <v>46644</v>
      </c>
      <c r="AB35" s="244">
        <f t="shared" si="50"/>
        <v>46675</v>
      </c>
      <c r="AC35" s="244">
        <f t="shared" si="50"/>
        <v>46706</v>
      </c>
      <c r="AD35" s="244">
        <f t="shared" si="50"/>
        <v>46737</v>
      </c>
      <c r="AE35" s="244">
        <f t="shared" si="50"/>
        <v>46768</v>
      </c>
      <c r="AF35" s="244">
        <f t="shared" si="50"/>
        <v>46799</v>
      </c>
      <c r="AG35" s="244">
        <f t="shared" si="50"/>
        <v>46830</v>
      </c>
      <c r="AH35" s="244">
        <f t="shared" si="50"/>
        <v>46861</v>
      </c>
      <c r="AI35" s="244">
        <f t="shared" si="50"/>
        <v>46892</v>
      </c>
      <c r="AJ35" s="244">
        <f t="shared" si="50"/>
        <v>46923</v>
      </c>
      <c r="AK35" s="244">
        <f t="shared" si="50"/>
        <v>46954</v>
      </c>
      <c r="AL35" s="244">
        <f t="shared" si="50"/>
        <v>46985</v>
      </c>
      <c r="AM35" s="244">
        <f t="shared" si="50"/>
        <v>47016</v>
      </c>
      <c r="AN35" s="244">
        <f t="shared" si="50"/>
        <v>47047</v>
      </c>
      <c r="AO35" s="244">
        <f t="shared" si="50"/>
        <v>47078</v>
      </c>
      <c r="AP35" s="244">
        <f t="shared" si="50"/>
        <v>47109</v>
      </c>
      <c r="AQ35" s="244">
        <f t="shared" si="50"/>
        <v>47140</v>
      </c>
      <c r="AR35" s="244">
        <f t="shared" si="50"/>
        <v>47171</v>
      </c>
      <c r="AS35" s="244">
        <f t="shared" si="50"/>
        <v>47202</v>
      </c>
      <c r="AT35" s="244">
        <f t="shared" si="50"/>
        <v>47233</v>
      </c>
      <c r="AU35" s="244">
        <f t="shared" si="50"/>
        <v>47264</v>
      </c>
      <c r="AV35" s="244">
        <f t="shared" si="50"/>
        <v>47295</v>
      </c>
      <c r="AW35" s="244">
        <f t="shared" si="50"/>
        <v>47326</v>
      </c>
      <c r="AX35" s="244">
        <f t="shared" si="50"/>
        <v>47357</v>
      </c>
      <c r="AY35" s="244">
        <f t="shared" si="50"/>
        <v>47388</v>
      </c>
      <c r="AZ35" s="244">
        <f t="shared" si="50"/>
        <v>47419</v>
      </c>
      <c r="BA35" s="244">
        <f t="shared" si="50"/>
        <v>47450</v>
      </c>
      <c r="BB35" s="244">
        <f t="shared" si="50"/>
        <v>47481</v>
      </c>
      <c r="BC35" s="244">
        <f t="shared" si="50"/>
        <v>47512</v>
      </c>
      <c r="BD35" s="244">
        <f>BC35+10</f>
        <v>47522</v>
      </c>
      <c r="BE35" s="244">
        <f t="shared" ref="BE35:BN35" si="51">BD35+31</f>
        <v>47553</v>
      </c>
      <c r="BF35" s="244">
        <f t="shared" si="51"/>
        <v>47584</v>
      </c>
      <c r="BG35" s="244">
        <f t="shared" si="51"/>
        <v>47615</v>
      </c>
      <c r="BH35" s="244">
        <f t="shared" si="51"/>
        <v>47646</v>
      </c>
      <c r="BI35" s="244">
        <f t="shared" si="51"/>
        <v>47677</v>
      </c>
      <c r="BJ35" s="244">
        <f t="shared" si="51"/>
        <v>47708</v>
      </c>
      <c r="BK35" s="244">
        <f t="shared" si="51"/>
        <v>47739</v>
      </c>
      <c r="BL35" s="244">
        <f t="shared" si="51"/>
        <v>47770</v>
      </c>
      <c r="BM35" s="244">
        <f t="shared" si="51"/>
        <v>47801</v>
      </c>
      <c r="BN35" s="244">
        <f t="shared" si="51"/>
        <v>47832</v>
      </c>
      <c r="BO35" s="244">
        <f t="shared" ref="BO35" si="52">BN35+31</f>
        <v>47863</v>
      </c>
      <c r="BP35" s="244">
        <f t="shared" ref="BP35" si="53">BO35+31</f>
        <v>47894</v>
      </c>
      <c r="BQ35" s="244">
        <f t="shared" ref="BQ35" si="54">BP35+31</f>
        <v>47925</v>
      </c>
      <c r="BR35" s="244">
        <f t="shared" ref="BR35" si="55">BQ35+31</f>
        <v>47956</v>
      </c>
      <c r="BS35" s="244">
        <f t="shared" ref="BS35" si="56">BR35+31</f>
        <v>47987</v>
      </c>
      <c r="BT35" s="244">
        <f t="shared" ref="BT35" si="57">BS35+31</f>
        <v>48018</v>
      </c>
      <c r="BU35" s="244">
        <f t="shared" ref="BU35" si="58">BT35+31</f>
        <v>48049</v>
      </c>
      <c r="BV35" s="244">
        <f t="shared" ref="BV35" si="59">BU35+31</f>
        <v>48080</v>
      </c>
      <c r="BW35" s="244">
        <f t="shared" ref="BW35" si="60">BV35+31</f>
        <v>48111</v>
      </c>
      <c r="BX35" s="244">
        <f t="shared" ref="BX35" si="61">BW35+31</f>
        <v>48142</v>
      </c>
      <c r="BY35" s="244">
        <f t="shared" ref="BY35" si="62">BX35+31</f>
        <v>48173</v>
      </c>
      <c r="BZ35" s="244">
        <f t="shared" ref="BZ35" si="63">BY35+31</f>
        <v>48204</v>
      </c>
    </row>
    <row r="36" spans="3:78" ht="12.75" customHeight="1" x14ac:dyDescent="0.2">
      <c r="C36" s="243" t="s">
        <v>555</v>
      </c>
      <c r="D36" s="178">
        <f t="shared" ref="D36:BN36" si="64">D30</f>
        <v>0</v>
      </c>
      <c r="E36" s="178">
        <f t="shared" si="64"/>
        <v>0</v>
      </c>
      <c r="F36" s="178">
        <f t="shared" si="64"/>
        <v>0</v>
      </c>
      <c r="G36" s="178">
        <f t="shared" si="64"/>
        <v>0</v>
      </c>
      <c r="H36" s="178">
        <f t="shared" si="64"/>
        <v>0</v>
      </c>
      <c r="I36" s="178">
        <f t="shared" si="64"/>
        <v>0</v>
      </c>
      <c r="J36" s="178">
        <f t="shared" si="64"/>
        <v>0</v>
      </c>
      <c r="K36" s="178">
        <f t="shared" si="64"/>
        <v>0</v>
      </c>
      <c r="L36" s="178">
        <f t="shared" si="64"/>
        <v>0</v>
      </c>
      <c r="M36" s="178">
        <f t="shared" si="64"/>
        <v>0</v>
      </c>
      <c r="N36" s="178">
        <f t="shared" si="64"/>
        <v>0</v>
      </c>
      <c r="O36" s="178">
        <f t="shared" si="64"/>
        <v>0</v>
      </c>
      <c r="P36" s="178">
        <f t="shared" si="64"/>
        <v>0</v>
      </c>
      <c r="Q36" s="178">
        <f t="shared" si="64"/>
        <v>0</v>
      </c>
      <c r="R36" s="178">
        <f t="shared" si="64"/>
        <v>0</v>
      </c>
      <c r="S36" s="178">
        <f t="shared" si="64"/>
        <v>0</v>
      </c>
      <c r="T36" s="178">
        <f t="shared" si="64"/>
        <v>0</v>
      </c>
      <c r="U36" s="178">
        <f t="shared" si="64"/>
        <v>0</v>
      </c>
      <c r="V36" s="178">
        <f t="shared" si="64"/>
        <v>0</v>
      </c>
      <c r="W36" s="178">
        <f t="shared" si="64"/>
        <v>0</v>
      </c>
      <c r="X36" s="178">
        <f t="shared" si="64"/>
        <v>0</v>
      </c>
      <c r="Y36" s="178">
        <f t="shared" si="64"/>
        <v>0</v>
      </c>
      <c r="Z36" s="178">
        <f t="shared" si="64"/>
        <v>0</v>
      </c>
      <c r="AA36" s="178">
        <f t="shared" si="64"/>
        <v>0</v>
      </c>
      <c r="AB36" s="178">
        <f t="shared" si="64"/>
        <v>0</v>
      </c>
      <c r="AC36" s="178">
        <f t="shared" si="64"/>
        <v>0</v>
      </c>
      <c r="AD36" s="178">
        <f t="shared" si="64"/>
        <v>0</v>
      </c>
      <c r="AE36" s="178">
        <f t="shared" si="64"/>
        <v>0</v>
      </c>
      <c r="AF36" s="178">
        <f t="shared" si="64"/>
        <v>0</v>
      </c>
      <c r="AG36" s="178">
        <f t="shared" si="64"/>
        <v>0</v>
      </c>
      <c r="AH36" s="178">
        <f t="shared" si="64"/>
        <v>0</v>
      </c>
      <c r="AI36" s="178">
        <f t="shared" si="64"/>
        <v>0</v>
      </c>
      <c r="AJ36" s="178">
        <f t="shared" si="64"/>
        <v>0</v>
      </c>
      <c r="AK36" s="178">
        <f t="shared" si="64"/>
        <v>0</v>
      </c>
      <c r="AL36" s="178">
        <f t="shared" si="64"/>
        <v>0</v>
      </c>
      <c r="AM36" s="178">
        <f t="shared" si="64"/>
        <v>0</v>
      </c>
      <c r="AN36" s="178">
        <f t="shared" si="64"/>
        <v>0</v>
      </c>
      <c r="AO36" s="178">
        <f t="shared" si="64"/>
        <v>0</v>
      </c>
      <c r="AP36" s="178">
        <f t="shared" si="64"/>
        <v>0</v>
      </c>
      <c r="AQ36" s="178">
        <f t="shared" si="64"/>
        <v>0</v>
      </c>
      <c r="AR36" s="178">
        <f t="shared" si="64"/>
        <v>0</v>
      </c>
      <c r="AS36" s="178">
        <f t="shared" si="64"/>
        <v>0</v>
      </c>
      <c r="AT36" s="178">
        <f t="shared" si="64"/>
        <v>0</v>
      </c>
      <c r="AU36" s="178">
        <f t="shared" si="64"/>
        <v>0</v>
      </c>
      <c r="AV36" s="178">
        <f t="shared" si="64"/>
        <v>0</v>
      </c>
      <c r="AW36" s="178">
        <f t="shared" si="64"/>
        <v>0</v>
      </c>
      <c r="AX36" s="178">
        <f t="shared" si="64"/>
        <v>0</v>
      </c>
      <c r="AY36" s="178">
        <f t="shared" si="64"/>
        <v>0</v>
      </c>
      <c r="AZ36" s="178">
        <f t="shared" si="64"/>
        <v>0</v>
      </c>
      <c r="BA36" s="178">
        <f t="shared" si="64"/>
        <v>0</v>
      </c>
      <c r="BB36" s="178">
        <f t="shared" si="64"/>
        <v>0</v>
      </c>
      <c r="BC36" s="178">
        <f t="shared" si="64"/>
        <v>0</v>
      </c>
      <c r="BD36" s="178">
        <f t="shared" si="64"/>
        <v>0</v>
      </c>
      <c r="BE36" s="178">
        <f t="shared" si="64"/>
        <v>0</v>
      </c>
      <c r="BF36" s="178">
        <f t="shared" si="64"/>
        <v>0</v>
      </c>
      <c r="BG36" s="178">
        <f t="shared" si="64"/>
        <v>0</v>
      </c>
      <c r="BH36" s="178">
        <f t="shared" si="64"/>
        <v>0</v>
      </c>
      <c r="BI36" s="178">
        <f t="shared" si="64"/>
        <v>0</v>
      </c>
      <c r="BJ36" s="178">
        <f t="shared" si="64"/>
        <v>0</v>
      </c>
      <c r="BK36" s="178">
        <f t="shared" si="64"/>
        <v>0</v>
      </c>
      <c r="BL36" s="178">
        <f t="shared" si="64"/>
        <v>0</v>
      </c>
      <c r="BM36" s="178">
        <f t="shared" si="64"/>
        <v>0</v>
      </c>
      <c r="BN36" s="178">
        <f t="shared" si="64"/>
        <v>0</v>
      </c>
      <c r="BO36" s="178">
        <f t="shared" ref="BO36:BZ36" si="65">BO30</f>
        <v>0</v>
      </c>
      <c r="BP36" s="178">
        <f t="shared" si="65"/>
        <v>0</v>
      </c>
      <c r="BQ36" s="178">
        <f t="shared" si="65"/>
        <v>0</v>
      </c>
      <c r="BR36" s="178">
        <f t="shared" si="65"/>
        <v>0</v>
      </c>
      <c r="BS36" s="178">
        <f t="shared" si="65"/>
        <v>0</v>
      </c>
      <c r="BT36" s="178">
        <f t="shared" si="65"/>
        <v>0</v>
      </c>
      <c r="BU36" s="178">
        <f t="shared" si="65"/>
        <v>0</v>
      </c>
      <c r="BV36" s="178">
        <f t="shared" si="65"/>
        <v>0</v>
      </c>
      <c r="BW36" s="178">
        <f t="shared" si="65"/>
        <v>0</v>
      </c>
      <c r="BX36" s="178">
        <f t="shared" si="65"/>
        <v>0</v>
      </c>
      <c r="BY36" s="178">
        <f t="shared" si="65"/>
        <v>0</v>
      </c>
      <c r="BZ36" s="178">
        <f t="shared" si="65"/>
        <v>0</v>
      </c>
    </row>
    <row r="37" spans="3:78" ht="12.75" customHeight="1" x14ac:dyDescent="0.2">
      <c r="C37" s="243" t="s">
        <v>556</v>
      </c>
      <c r="D37" s="178"/>
      <c r="E37" s="178"/>
      <c r="F37" s="178">
        <f>SUM(D36:F36)</f>
        <v>0</v>
      </c>
      <c r="G37" s="178"/>
      <c r="H37" s="178"/>
      <c r="I37" s="178">
        <f>SUM(G36:I36)</f>
        <v>0</v>
      </c>
      <c r="J37" s="178"/>
      <c r="K37" s="178"/>
      <c r="L37" s="178">
        <f>SUM(J36:L36)</f>
        <v>0</v>
      </c>
      <c r="M37" s="178"/>
      <c r="N37" s="178"/>
      <c r="O37" s="178">
        <f>SUM(M36:O36)</f>
        <v>0</v>
      </c>
      <c r="P37" s="178"/>
      <c r="Q37" s="178"/>
      <c r="R37" s="178">
        <f>SUM(P36:R36)</f>
        <v>0</v>
      </c>
      <c r="S37" s="178"/>
      <c r="T37" s="178"/>
      <c r="U37" s="178">
        <f>SUM(S36:U36)</f>
        <v>0</v>
      </c>
      <c r="V37" s="178"/>
      <c r="W37" s="178"/>
      <c r="X37" s="178">
        <f>SUM(V36:X36)</f>
        <v>0</v>
      </c>
      <c r="Y37" s="178"/>
      <c r="Z37" s="178"/>
      <c r="AA37" s="178">
        <f>SUM(Y36:AA36)</f>
        <v>0</v>
      </c>
      <c r="AB37" s="178"/>
      <c r="AC37" s="178"/>
      <c r="AD37" s="178">
        <f>SUM(AB36:AD36)</f>
        <v>0</v>
      </c>
      <c r="AE37" s="178"/>
      <c r="AF37" s="178"/>
      <c r="AG37" s="178">
        <f>SUM(AE36:AG36)</f>
        <v>0</v>
      </c>
      <c r="AH37" s="178"/>
      <c r="AI37" s="178"/>
      <c r="AJ37" s="178">
        <f>SUM(AH36:AJ36)</f>
        <v>0</v>
      </c>
      <c r="AK37" s="178"/>
      <c r="AL37" s="178"/>
      <c r="AM37" s="178">
        <f>SUM(AK36:AM36)</f>
        <v>0</v>
      </c>
      <c r="AN37" s="178"/>
      <c r="AO37" s="178"/>
      <c r="AP37" s="178">
        <f>SUM(AN36:AP36)</f>
        <v>0</v>
      </c>
      <c r="AQ37" s="178"/>
      <c r="AR37" s="178"/>
      <c r="AS37" s="178">
        <f>SUM(AQ36:AS36)</f>
        <v>0</v>
      </c>
      <c r="AT37" s="178"/>
      <c r="AU37" s="178"/>
      <c r="AV37" s="178">
        <f>SUM(AT36:AV36)</f>
        <v>0</v>
      </c>
      <c r="AW37" s="178"/>
      <c r="AX37" s="178"/>
      <c r="AY37" s="178">
        <f>SUM(AW36:AY36)</f>
        <v>0</v>
      </c>
      <c r="AZ37" s="178"/>
      <c r="BA37" s="178"/>
      <c r="BB37" s="178">
        <f>SUM(AZ36:BB36)</f>
        <v>0</v>
      </c>
      <c r="BC37" s="178"/>
      <c r="BD37" s="178"/>
      <c r="BE37" s="178">
        <f>SUM(BC36:BE36)</f>
        <v>0</v>
      </c>
      <c r="BF37" s="178"/>
      <c r="BG37" s="178"/>
      <c r="BH37" s="178">
        <f>SUM(BF36:BH36)</f>
        <v>0</v>
      </c>
      <c r="BI37" s="178"/>
      <c r="BJ37" s="178"/>
      <c r="BK37" s="178">
        <f>SUM(BI36:BK36)</f>
        <v>0</v>
      </c>
      <c r="BL37" s="178"/>
      <c r="BM37" s="178"/>
      <c r="BN37" s="178">
        <f>SUM(BL36:BN36)</f>
        <v>0</v>
      </c>
      <c r="BO37" s="178">
        <f t="shared" ref="BO37:BZ37" si="66">SUM(BM36:BO36)</f>
        <v>0</v>
      </c>
      <c r="BP37" s="178">
        <f t="shared" si="66"/>
        <v>0</v>
      </c>
      <c r="BQ37" s="178">
        <f t="shared" si="66"/>
        <v>0</v>
      </c>
      <c r="BR37" s="178">
        <f t="shared" si="66"/>
        <v>0</v>
      </c>
      <c r="BS37" s="178">
        <f t="shared" si="66"/>
        <v>0</v>
      </c>
      <c r="BT37" s="178">
        <f t="shared" si="66"/>
        <v>0</v>
      </c>
      <c r="BU37" s="178">
        <f t="shared" si="66"/>
        <v>0</v>
      </c>
      <c r="BV37" s="178">
        <f t="shared" si="66"/>
        <v>0</v>
      </c>
      <c r="BW37" s="178">
        <f t="shared" si="66"/>
        <v>0</v>
      </c>
      <c r="BX37" s="178">
        <f t="shared" si="66"/>
        <v>0</v>
      </c>
      <c r="BY37" s="178">
        <f t="shared" si="66"/>
        <v>0</v>
      </c>
      <c r="BZ37" s="178">
        <f t="shared" si="66"/>
        <v>0</v>
      </c>
    </row>
    <row r="38" spans="3:78" ht="12.75" customHeight="1" x14ac:dyDescent="0.15"/>
    <row r="39" spans="3:78" ht="12.75" customHeight="1" x14ac:dyDescent="0.15">
      <c r="M39" s="64"/>
      <c r="N39" s="31"/>
    </row>
    <row r="40" spans="3:78" ht="12.75" customHeight="1" x14ac:dyDescent="0.15"/>
    <row r="41" spans="3:78" ht="12.75" customHeight="1" x14ac:dyDescent="0.15"/>
    <row r="42" spans="3:78" ht="12.75" customHeight="1" x14ac:dyDescent="0.15"/>
    <row r="43" spans="3:78" ht="12.75" customHeight="1" x14ac:dyDescent="0.15">
      <c r="C43" s="42"/>
    </row>
    <row r="44" spans="3:78" ht="12.75" customHeight="1" x14ac:dyDescent="0.15">
      <c r="C44" s="42" t="s">
        <v>546</v>
      </c>
      <c r="D44" s="365" t="s">
        <v>101</v>
      </c>
      <c r="E44" s="355"/>
      <c r="F44" s="355"/>
      <c r="H44" s="365" t="s">
        <v>102</v>
      </c>
      <c r="I44" s="355"/>
      <c r="J44" s="355"/>
    </row>
    <row r="45" spans="3:78" ht="12.75" customHeight="1" x14ac:dyDescent="0.15">
      <c r="D45" s="76">
        <v>45931</v>
      </c>
      <c r="E45" s="76">
        <v>45931</v>
      </c>
      <c r="F45" s="76">
        <v>45931</v>
      </c>
      <c r="H45" s="76">
        <v>45931</v>
      </c>
      <c r="I45" s="76">
        <v>45931</v>
      </c>
      <c r="J45" s="76">
        <v>45931</v>
      </c>
      <c r="L45" s="75" t="s">
        <v>491</v>
      </c>
      <c r="M45" s="75" t="s">
        <v>492</v>
      </c>
      <c r="N45" s="75" t="s">
        <v>103</v>
      </c>
      <c r="O45" s="75" t="s">
        <v>515</v>
      </c>
    </row>
    <row r="46" spans="3:78" ht="12.75" customHeight="1" x14ac:dyDescent="0.2">
      <c r="C46" s="239" t="s">
        <v>486</v>
      </c>
      <c r="D46" s="81" t="s">
        <v>44</v>
      </c>
      <c r="E46" s="81" t="s">
        <v>45</v>
      </c>
      <c r="F46" s="81" t="s">
        <v>46</v>
      </c>
      <c r="H46" s="81" t="s">
        <v>44</v>
      </c>
      <c r="I46" s="81" t="s">
        <v>45</v>
      </c>
      <c r="J46" s="81" t="s">
        <v>46</v>
      </c>
      <c r="L46" s="231" t="s">
        <v>495</v>
      </c>
      <c r="M46" s="231" t="s">
        <v>496</v>
      </c>
      <c r="N46" s="231" t="s">
        <v>516</v>
      </c>
      <c r="O46" s="231" t="s">
        <v>45</v>
      </c>
    </row>
    <row r="47" spans="3:78" ht="12.75" customHeight="1" x14ac:dyDescent="0.15">
      <c r="C47" s="64" t="s">
        <v>487</v>
      </c>
      <c r="D47" s="64">
        <f t="shared" ref="D47:D51" si="67">D25</f>
        <v>0</v>
      </c>
      <c r="E47" s="64">
        <f t="shared" ref="E47:E51" si="68">D5</f>
        <v>305518.66430000006</v>
      </c>
      <c r="F47" s="64">
        <f t="shared" ref="F47:F51" si="69">E47-D47</f>
        <v>305518.66430000006</v>
      </c>
      <c r="H47" s="64">
        <f t="shared" ref="H47:H51" si="70">D25</f>
        <v>0</v>
      </c>
      <c r="I47" s="64">
        <f t="shared" ref="I47:I51" si="71">D5</f>
        <v>305518.66430000006</v>
      </c>
      <c r="J47" s="64">
        <f t="shared" ref="J47:J51" si="72">I47-H47</f>
        <v>305518.66430000006</v>
      </c>
      <c r="L47" s="64">
        <f t="shared" ref="L47:L51" si="73">H47</f>
        <v>0</v>
      </c>
      <c r="M47" s="64">
        <f t="shared" ref="M47:M51" si="74">SUM(D5:L5)</f>
        <v>866540.46982000023</v>
      </c>
      <c r="N47" s="64">
        <f t="shared" ref="N47:N51" si="75">SUM(L47:M47)</f>
        <v>866540.46982000023</v>
      </c>
      <c r="O47" s="64">
        <f t="shared" ref="O47:O51" si="76">N5</f>
        <v>58252.990510000003</v>
      </c>
    </row>
    <row r="48" spans="3:78" ht="12.75" customHeight="1" x14ac:dyDescent="0.15">
      <c r="C48" s="64" t="s">
        <v>522</v>
      </c>
      <c r="D48" s="64">
        <f t="shared" si="67"/>
        <v>0</v>
      </c>
      <c r="E48" s="64">
        <f t="shared" si="68"/>
        <v>0</v>
      </c>
      <c r="F48" s="64">
        <f t="shared" si="69"/>
        <v>0</v>
      </c>
      <c r="H48" s="64">
        <f t="shared" si="70"/>
        <v>0</v>
      </c>
      <c r="I48" s="64">
        <f t="shared" si="71"/>
        <v>0</v>
      </c>
      <c r="J48" s="64">
        <f t="shared" si="72"/>
        <v>0</v>
      </c>
      <c r="L48" s="64">
        <f t="shared" si="73"/>
        <v>0</v>
      </c>
      <c r="M48" s="64">
        <f t="shared" si="74"/>
        <v>0</v>
      </c>
      <c r="N48" s="64">
        <f t="shared" si="75"/>
        <v>0</v>
      </c>
      <c r="O48" s="64">
        <f t="shared" si="76"/>
        <v>0</v>
      </c>
    </row>
    <row r="49" spans="3:15" ht="12.75" customHeight="1" x14ac:dyDescent="0.15">
      <c r="C49" s="64" t="s">
        <v>539</v>
      </c>
      <c r="D49" s="64">
        <f t="shared" si="67"/>
        <v>0</v>
      </c>
      <c r="E49" s="64">
        <f t="shared" si="68"/>
        <v>0</v>
      </c>
      <c r="F49" s="64">
        <f t="shared" si="69"/>
        <v>0</v>
      </c>
      <c r="H49" s="64">
        <f t="shared" si="70"/>
        <v>0</v>
      </c>
      <c r="I49" s="64">
        <f t="shared" si="71"/>
        <v>0</v>
      </c>
      <c r="J49" s="64">
        <f t="shared" si="72"/>
        <v>0</v>
      </c>
      <c r="L49" s="64">
        <f t="shared" si="73"/>
        <v>0</v>
      </c>
      <c r="M49" s="64">
        <f t="shared" si="74"/>
        <v>0</v>
      </c>
      <c r="N49" s="64">
        <f t="shared" si="75"/>
        <v>0</v>
      </c>
      <c r="O49" s="64">
        <f t="shared" si="76"/>
        <v>0</v>
      </c>
    </row>
    <row r="50" spans="3:15" ht="12.75" customHeight="1" x14ac:dyDescent="0.15">
      <c r="C50" s="64" t="s">
        <v>558</v>
      </c>
      <c r="D50" s="64">
        <f t="shared" si="67"/>
        <v>0</v>
      </c>
      <c r="E50" s="64">
        <f t="shared" si="68"/>
        <v>0</v>
      </c>
      <c r="F50" s="64">
        <f t="shared" si="69"/>
        <v>0</v>
      </c>
      <c r="H50" s="64">
        <f t="shared" si="70"/>
        <v>0</v>
      </c>
      <c r="I50" s="64">
        <f t="shared" si="71"/>
        <v>0</v>
      </c>
      <c r="J50" s="64">
        <f t="shared" si="72"/>
        <v>0</v>
      </c>
      <c r="L50" s="64">
        <f t="shared" si="73"/>
        <v>0</v>
      </c>
      <c r="M50" s="64">
        <f t="shared" si="74"/>
        <v>0</v>
      </c>
      <c r="N50" s="64">
        <f t="shared" si="75"/>
        <v>0</v>
      </c>
      <c r="O50" s="64">
        <f t="shared" si="76"/>
        <v>0</v>
      </c>
    </row>
    <row r="51" spans="3:15" ht="12.75" customHeight="1" x14ac:dyDescent="0.2">
      <c r="C51" s="107" t="s">
        <v>559</v>
      </c>
      <c r="D51" s="64">
        <f t="shared" si="67"/>
        <v>0</v>
      </c>
      <c r="E51" s="64">
        <f t="shared" si="68"/>
        <v>0</v>
      </c>
      <c r="F51" s="64">
        <f t="shared" si="69"/>
        <v>0</v>
      </c>
      <c r="H51" s="64">
        <f t="shared" si="70"/>
        <v>0</v>
      </c>
      <c r="I51" s="64">
        <f t="shared" si="71"/>
        <v>0</v>
      </c>
      <c r="J51" s="64">
        <f t="shared" si="72"/>
        <v>0</v>
      </c>
      <c r="L51" s="64">
        <f t="shared" si="73"/>
        <v>0</v>
      </c>
      <c r="M51" s="64">
        <f t="shared" si="74"/>
        <v>20000</v>
      </c>
      <c r="N51" s="64">
        <f t="shared" si="75"/>
        <v>20000</v>
      </c>
      <c r="O51" s="64">
        <f t="shared" si="76"/>
        <v>0</v>
      </c>
    </row>
    <row r="52" spans="3:15" ht="12.75" customHeight="1" thickBot="1" x14ac:dyDescent="0.2">
      <c r="D52" s="124">
        <f t="shared" ref="D52:F52" si="77">SUM(D47:D51)</f>
        <v>0</v>
      </c>
      <c r="E52" s="124">
        <f t="shared" si="77"/>
        <v>305518.66430000006</v>
      </c>
      <c r="F52" s="124">
        <f t="shared" si="77"/>
        <v>305518.66430000006</v>
      </c>
      <c r="H52" s="124">
        <f t="shared" ref="H52:J52" si="78">SUM(H47:H51)</f>
        <v>0</v>
      </c>
      <c r="I52" s="124">
        <f t="shared" si="78"/>
        <v>305518.66430000006</v>
      </c>
      <c r="J52" s="124">
        <f t="shared" si="78"/>
        <v>305518.66430000006</v>
      </c>
      <c r="L52" s="124">
        <f t="shared" ref="L52:O52" si="79">SUM(L47:L51)</f>
        <v>0</v>
      </c>
      <c r="M52" s="124">
        <f t="shared" si="79"/>
        <v>886540.46982000023</v>
      </c>
      <c r="N52" s="124">
        <f t="shared" si="79"/>
        <v>886540.46982000023</v>
      </c>
      <c r="O52" s="124">
        <f t="shared" si="79"/>
        <v>58252.990510000003</v>
      </c>
    </row>
    <row r="53" spans="3:15" ht="12.75" customHeight="1" thickTop="1" x14ac:dyDescent="0.15"/>
    <row r="54" spans="3:15" ht="12.75" customHeight="1" x14ac:dyDescent="0.15">
      <c r="D54" s="64">
        <f>D52-'P&amp;L'!AT22</f>
        <v>0</v>
      </c>
    </row>
    <row r="55" spans="3:15" ht="12.75" customHeight="1" x14ac:dyDescent="0.15"/>
    <row r="56" spans="3:15" ht="12.75" customHeight="1" x14ac:dyDescent="0.15"/>
    <row r="57" spans="3:15" ht="12.75" customHeight="1" x14ac:dyDescent="0.15"/>
    <row r="58" spans="3:15" ht="12.75" customHeight="1" x14ac:dyDescent="0.15"/>
    <row r="59" spans="3:15" ht="12.75" customHeight="1" x14ac:dyDescent="0.15"/>
    <row r="60" spans="3:15" ht="12.75" customHeight="1" x14ac:dyDescent="0.15"/>
    <row r="61" spans="3:15" ht="12.75" customHeight="1" x14ac:dyDescent="0.15"/>
    <row r="62" spans="3:15" ht="12.75" customHeight="1" x14ac:dyDescent="0.15"/>
    <row r="63" spans="3:15" ht="12.75" customHeight="1" x14ac:dyDescent="0.15"/>
    <row r="64" spans="3:15" ht="12.75" customHeight="1" x14ac:dyDescent="0.15"/>
    <row r="65" ht="12.75" customHeight="1" x14ac:dyDescent="0.15"/>
    <row r="66" ht="12.75" customHeight="1" x14ac:dyDescent="0.15"/>
    <row r="67" ht="12.75" customHeight="1" x14ac:dyDescent="0.15"/>
    <row r="68" ht="12.75" customHeight="1" x14ac:dyDescent="0.15"/>
    <row r="69" ht="12.75" customHeight="1" x14ac:dyDescent="0.15"/>
    <row r="70" ht="12.75" customHeight="1" x14ac:dyDescent="0.15"/>
    <row r="71" ht="12.75" customHeight="1" x14ac:dyDescent="0.15"/>
    <row r="72" ht="12.75" customHeight="1" x14ac:dyDescent="0.15"/>
    <row r="73" ht="12.75" customHeight="1" x14ac:dyDescent="0.15"/>
    <row r="74" ht="12.75" customHeight="1" x14ac:dyDescent="0.15"/>
    <row r="75" ht="12.75" customHeight="1" x14ac:dyDescent="0.15"/>
    <row r="76" ht="12.75" customHeight="1" x14ac:dyDescent="0.15"/>
    <row r="77" ht="12.75" customHeight="1" x14ac:dyDescent="0.15"/>
    <row r="78" ht="12.75" customHeight="1" x14ac:dyDescent="0.15"/>
    <row r="79" ht="12.75" customHeight="1" x14ac:dyDescent="0.15"/>
    <row r="80" ht="12.75" customHeight="1" x14ac:dyDescent="0.15"/>
    <row r="81" ht="12.75" customHeight="1" x14ac:dyDescent="0.15"/>
    <row r="82" ht="12.75" customHeight="1" x14ac:dyDescent="0.15"/>
    <row r="83" ht="12.75" customHeight="1" x14ac:dyDescent="0.15"/>
    <row r="84" ht="12.75" customHeight="1" x14ac:dyDescent="0.15"/>
    <row r="85" ht="12.75" customHeight="1" x14ac:dyDescent="0.15"/>
    <row r="86" ht="12.75" customHeight="1" x14ac:dyDescent="0.15"/>
    <row r="87" ht="12.75" customHeight="1" x14ac:dyDescent="0.15"/>
    <row r="88" ht="12.75" customHeight="1" x14ac:dyDescent="0.15"/>
    <row r="89" ht="12.75" customHeight="1" x14ac:dyDescent="0.15"/>
    <row r="90" ht="12.75" customHeight="1" x14ac:dyDescent="0.15"/>
    <row r="91" ht="12.75" customHeight="1" x14ac:dyDescent="0.15"/>
    <row r="92" ht="12.75" customHeight="1" x14ac:dyDescent="0.15"/>
    <row r="93" ht="12.75" customHeight="1" x14ac:dyDescent="0.15"/>
    <row r="94" ht="12.75" customHeight="1" x14ac:dyDescent="0.15"/>
    <row r="95" ht="12.75" customHeight="1" x14ac:dyDescent="0.15"/>
    <row r="96" ht="12.75" customHeight="1" x14ac:dyDescent="0.15"/>
    <row r="97" ht="12.75" customHeight="1" x14ac:dyDescent="0.15"/>
    <row r="98" ht="12.75" customHeight="1" x14ac:dyDescent="0.15"/>
    <row r="99" ht="12.75" customHeight="1" x14ac:dyDescent="0.15"/>
    <row r="100" ht="12.75" customHeight="1" x14ac:dyDescent="0.15"/>
    <row r="101" ht="12.75" customHeight="1" x14ac:dyDescent="0.15"/>
    <row r="102" ht="12.75" customHeight="1" x14ac:dyDescent="0.15"/>
    <row r="103" ht="12.75" customHeight="1" x14ac:dyDescent="0.15"/>
    <row r="104" ht="12.75" customHeight="1" x14ac:dyDescent="0.15"/>
    <row r="105" ht="12.75" customHeight="1" x14ac:dyDescent="0.15"/>
    <row r="106" ht="12.75" customHeight="1" x14ac:dyDescent="0.15"/>
    <row r="107" ht="12.75" customHeight="1" x14ac:dyDescent="0.15"/>
    <row r="108" ht="12.75" customHeight="1" x14ac:dyDescent="0.15"/>
    <row r="109" ht="12.75" customHeight="1" x14ac:dyDescent="0.15"/>
    <row r="110" ht="12.75" customHeight="1" x14ac:dyDescent="0.15"/>
    <row r="111" ht="12.75" customHeight="1" x14ac:dyDescent="0.15"/>
    <row r="112" ht="12.75" customHeight="1" x14ac:dyDescent="0.15"/>
    <row r="113" ht="12.75" customHeight="1" x14ac:dyDescent="0.15"/>
    <row r="114" ht="12.75" customHeight="1" x14ac:dyDescent="0.15"/>
    <row r="115" ht="12.75" customHeight="1" x14ac:dyDescent="0.15"/>
    <row r="116" ht="12.75" customHeight="1" x14ac:dyDescent="0.15"/>
    <row r="117" ht="12.75" customHeight="1" x14ac:dyDescent="0.15"/>
    <row r="118" ht="12.75" customHeight="1" x14ac:dyDescent="0.15"/>
    <row r="119" ht="12.75" customHeight="1" x14ac:dyDescent="0.15"/>
    <row r="120" ht="12.75" customHeight="1" x14ac:dyDescent="0.15"/>
    <row r="121" ht="12.75" customHeight="1" x14ac:dyDescent="0.15"/>
    <row r="122" ht="12.75" customHeight="1" x14ac:dyDescent="0.15"/>
    <row r="123" ht="12.75" customHeight="1" x14ac:dyDescent="0.15"/>
    <row r="124" ht="12.75" customHeight="1" x14ac:dyDescent="0.15"/>
    <row r="125" ht="12.75" customHeight="1" x14ac:dyDescent="0.15"/>
    <row r="126" ht="12.75" customHeight="1" x14ac:dyDescent="0.15"/>
    <row r="127" ht="12.75" customHeight="1" x14ac:dyDescent="0.15"/>
    <row r="128" ht="12.75" customHeight="1" x14ac:dyDescent="0.15"/>
    <row r="129" ht="12.75" customHeight="1" x14ac:dyDescent="0.15"/>
    <row r="130" ht="12.75" customHeight="1" x14ac:dyDescent="0.15"/>
    <row r="131" ht="12.75" customHeight="1" x14ac:dyDescent="0.15"/>
    <row r="132" ht="12.75" customHeight="1" x14ac:dyDescent="0.15"/>
    <row r="133" ht="12.75" customHeight="1" x14ac:dyDescent="0.15"/>
    <row r="134" ht="12.75" customHeight="1" x14ac:dyDescent="0.15"/>
    <row r="135" ht="12.75" customHeight="1" x14ac:dyDescent="0.15"/>
    <row r="136" ht="12.75" customHeight="1" x14ac:dyDescent="0.15"/>
    <row r="137" ht="12.75" customHeight="1" x14ac:dyDescent="0.15"/>
    <row r="138" ht="12.75" customHeight="1" x14ac:dyDescent="0.15"/>
    <row r="139" ht="12.75" customHeight="1" x14ac:dyDescent="0.15"/>
    <row r="140" ht="12.75" customHeight="1" x14ac:dyDescent="0.15"/>
    <row r="141" ht="12.75" customHeight="1" x14ac:dyDescent="0.15"/>
    <row r="142" ht="12.75" customHeight="1" x14ac:dyDescent="0.15"/>
    <row r="143" ht="12.75" customHeight="1" x14ac:dyDescent="0.15"/>
    <row r="144" ht="12.75" customHeight="1" x14ac:dyDescent="0.15"/>
    <row r="145" ht="12.75" customHeight="1" x14ac:dyDescent="0.15"/>
    <row r="146" ht="12.75" customHeight="1" x14ac:dyDescent="0.15"/>
    <row r="147" ht="12.75" customHeight="1" x14ac:dyDescent="0.15"/>
    <row r="148" ht="12.75" customHeight="1" x14ac:dyDescent="0.15"/>
    <row r="149" ht="12.75" customHeight="1" x14ac:dyDescent="0.15"/>
    <row r="150" ht="12.75" customHeight="1" x14ac:dyDescent="0.15"/>
    <row r="151" ht="12.75" customHeight="1" x14ac:dyDescent="0.15"/>
    <row r="152" ht="12.75" customHeight="1" x14ac:dyDescent="0.15"/>
    <row r="153" ht="12.75" customHeight="1" x14ac:dyDescent="0.15"/>
    <row r="154" ht="12.75" customHeight="1" x14ac:dyDescent="0.15"/>
    <row r="155" ht="12.75" customHeight="1" x14ac:dyDescent="0.15"/>
    <row r="156" ht="12.75" customHeight="1" x14ac:dyDescent="0.15"/>
    <row r="157" ht="12.75" customHeight="1" x14ac:dyDescent="0.15"/>
    <row r="158" ht="12.75" customHeight="1" x14ac:dyDescent="0.15"/>
    <row r="159" ht="12.75" customHeight="1" x14ac:dyDescent="0.15"/>
    <row r="160" ht="12.75" customHeight="1" x14ac:dyDescent="0.15"/>
    <row r="161" ht="12.75" customHeight="1" x14ac:dyDescent="0.15"/>
    <row r="162" ht="12.75" customHeight="1" x14ac:dyDescent="0.15"/>
    <row r="163" ht="12.75" customHeight="1" x14ac:dyDescent="0.15"/>
    <row r="164" ht="12.75" customHeight="1" x14ac:dyDescent="0.15"/>
    <row r="165" ht="12.75" customHeight="1" x14ac:dyDescent="0.15"/>
    <row r="166" ht="12.75" customHeight="1" x14ac:dyDescent="0.15"/>
    <row r="167" ht="12.75" customHeight="1" x14ac:dyDescent="0.15"/>
    <row r="168" ht="12.75" customHeight="1" x14ac:dyDescent="0.15"/>
    <row r="169" ht="12.75" customHeight="1" x14ac:dyDescent="0.15"/>
    <row r="170" ht="12.75" customHeight="1" x14ac:dyDescent="0.15"/>
    <row r="171" ht="12.75" customHeight="1" x14ac:dyDescent="0.15"/>
    <row r="172" ht="12.75" customHeight="1" x14ac:dyDescent="0.15"/>
    <row r="173" ht="12.75" customHeight="1" x14ac:dyDescent="0.15"/>
    <row r="174" ht="12.75" customHeight="1" x14ac:dyDescent="0.15"/>
    <row r="175" ht="12.75" customHeight="1" x14ac:dyDescent="0.15"/>
    <row r="176" ht="12.75" customHeight="1" x14ac:dyDescent="0.15"/>
    <row r="177" ht="12.75" customHeight="1" x14ac:dyDescent="0.15"/>
    <row r="178" ht="12.75" customHeight="1" x14ac:dyDescent="0.15"/>
    <row r="179" ht="12.75" customHeight="1" x14ac:dyDescent="0.15"/>
    <row r="180" ht="12.75" customHeight="1" x14ac:dyDescent="0.15"/>
    <row r="181" ht="12.75" customHeight="1" x14ac:dyDescent="0.15"/>
    <row r="182" ht="12.75" customHeight="1" x14ac:dyDescent="0.15"/>
    <row r="183" ht="12.75" customHeight="1" x14ac:dyDescent="0.15"/>
    <row r="184" ht="12.75" customHeight="1" x14ac:dyDescent="0.15"/>
    <row r="185" ht="12.75" customHeight="1" x14ac:dyDescent="0.15"/>
    <row r="186" ht="12.75" customHeight="1" x14ac:dyDescent="0.15"/>
    <row r="187" ht="12.75" customHeight="1" x14ac:dyDescent="0.15"/>
    <row r="188" ht="12.75" customHeight="1" x14ac:dyDescent="0.15"/>
    <row r="189" ht="12.75" customHeight="1" x14ac:dyDescent="0.15"/>
    <row r="190" ht="12.75" customHeight="1" x14ac:dyDescent="0.15"/>
    <row r="191" ht="12.75" customHeight="1" x14ac:dyDescent="0.15"/>
    <row r="192" ht="12.75" customHeight="1" x14ac:dyDescent="0.15"/>
    <row r="193" ht="12.75" customHeight="1" x14ac:dyDescent="0.15"/>
    <row r="194" ht="12.75" customHeight="1" x14ac:dyDescent="0.15"/>
    <row r="195" ht="12.75" customHeight="1" x14ac:dyDescent="0.15"/>
    <row r="196" ht="12.75" customHeight="1" x14ac:dyDescent="0.15"/>
    <row r="197" ht="12.75" customHeight="1" x14ac:dyDescent="0.15"/>
    <row r="198" ht="12.75" customHeight="1" x14ac:dyDescent="0.15"/>
    <row r="199" ht="12.75" customHeight="1" x14ac:dyDescent="0.15"/>
    <row r="200" ht="12.75" customHeight="1" x14ac:dyDescent="0.15"/>
    <row r="201" ht="12.75" customHeight="1" x14ac:dyDescent="0.15"/>
    <row r="202" ht="12.75" customHeight="1" x14ac:dyDescent="0.15"/>
    <row r="203" ht="12.75" customHeight="1" x14ac:dyDescent="0.15"/>
    <row r="204" ht="12.75" customHeight="1" x14ac:dyDescent="0.15"/>
    <row r="205" ht="12.75" customHeight="1" x14ac:dyDescent="0.15"/>
    <row r="206" ht="12.75" customHeight="1" x14ac:dyDescent="0.15"/>
    <row r="207" ht="12.75" customHeight="1" x14ac:dyDescent="0.15"/>
    <row r="208" ht="12.75" customHeight="1" x14ac:dyDescent="0.15"/>
    <row r="209" ht="12.75" customHeight="1" x14ac:dyDescent="0.15"/>
    <row r="210" ht="12.75" customHeight="1" x14ac:dyDescent="0.15"/>
    <row r="211" ht="12.75" customHeight="1" x14ac:dyDescent="0.15"/>
    <row r="212" ht="12.75" customHeight="1" x14ac:dyDescent="0.15"/>
    <row r="213" ht="12.75" customHeight="1" x14ac:dyDescent="0.15"/>
    <row r="214" ht="12.75" customHeight="1" x14ac:dyDescent="0.15"/>
    <row r="215" ht="12.75" customHeight="1" x14ac:dyDescent="0.15"/>
    <row r="216" ht="12.75" customHeight="1" x14ac:dyDescent="0.15"/>
    <row r="217" ht="12.75" customHeight="1" x14ac:dyDescent="0.15"/>
    <row r="218" ht="12.75" customHeight="1" x14ac:dyDescent="0.15"/>
    <row r="219" ht="12.75" customHeight="1" x14ac:dyDescent="0.15"/>
    <row r="220" ht="12.75" customHeight="1" x14ac:dyDescent="0.15"/>
    <row r="221" ht="12.75" customHeight="1" x14ac:dyDescent="0.15"/>
    <row r="222" ht="12.75" customHeight="1" x14ac:dyDescent="0.15"/>
    <row r="223" ht="12.75" customHeight="1" x14ac:dyDescent="0.15"/>
    <row r="224" ht="12.75" customHeight="1" x14ac:dyDescent="0.15"/>
    <row r="225" ht="12.75" customHeight="1" x14ac:dyDescent="0.15"/>
    <row r="226" ht="12.75" customHeight="1" x14ac:dyDescent="0.15"/>
    <row r="227" ht="12.75" customHeight="1" x14ac:dyDescent="0.15"/>
    <row r="228" ht="12.75" customHeight="1" x14ac:dyDescent="0.15"/>
    <row r="229" ht="12.75" customHeight="1" x14ac:dyDescent="0.15"/>
    <row r="230" ht="12.75" customHeight="1" x14ac:dyDescent="0.15"/>
    <row r="231" ht="12.75" customHeight="1" x14ac:dyDescent="0.15"/>
    <row r="232" ht="12.75" customHeight="1" x14ac:dyDescent="0.15"/>
    <row r="233" ht="12.75" customHeight="1" x14ac:dyDescent="0.15"/>
    <row r="234" ht="12.75" customHeight="1" x14ac:dyDescent="0.15"/>
    <row r="235" ht="12.75" customHeight="1" x14ac:dyDescent="0.15"/>
    <row r="236" ht="12.75" customHeight="1" x14ac:dyDescent="0.15"/>
    <row r="237" ht="12.75" customHeight="1" x14ac:dyDescent="0.15"/>
    <row r="238" ht="12.75" customHeight="1" x14ac:dyDescent="0.15"/>
    <row r="239" ht="12.75" customHeight="1" x14ac:dyDescent="0.15"/>
    <row r="240" ht="12.75" customHeight="1" x14ac:dyDescent="0.15"/>
    <row r="241" ht="12.75" customHeight="1" x14ac:dyDescent="0.15"/>
    <row r="242" ht="12.75" customHeight="1" x14ac:dyDescent="0.15"/>
    <row r="243" ht="12.75" customHeight="1" x14ac:dyDescent="0.15"/>
    <row r="244" ht="12.75" customHeight="1" x14ac:dyDescent="0.15"/>
    <row r="245" ht="12.75" customHeight="1" x14ac:dyDescent="0.15"/>
    <row r="246" ht="12.75" customHeight="1" x14ac:dyDescent="0.15"/>
    <row r="247" ht="12.75" customHeight="1" x14ac:dyDescent="0.15"/>
    <row r="248" ht="12.75" customHeight="1" x14ac:dyDescent="0.15"/>
    <row r="249" ht="12.75" customHeight="1" x14ac:dyDescent="0.15"/>
    <row r="250" ht="12.75" customHeight="1" x14ac:dyDescent="0.15"/>
    <row r="251" ht="12.75" customHeight="1" x14ac:dyDescent="0.15"/>
    <row r="252" ht="12.75" customHeight="1" x14ac:dyDescent="0.15"/>
    <row r="253" ht="12.75" customHeight="1" x14ac:dyDescent="0.15"/>
    <row r="254" ht="12.75" customHeight="1" x14ac:dyDescent="0.15"/>
    <row r="255" ht="12.75" customHeight="1" x14ac:dyDescent="0.15"/>
    <row r="256" ht="12.75" customHeight="1" x14ac:dyDescent="0.15"/>
    <row r="257" ht="12.75" customHeight="1" x14ac:dyDescent="0.15"/>
    <row r="258" ht="12.75" customHeight="1" x14ac:dyDescent="0.15"/>
    <row r="259" ht="12.75" customHeight="1" x14ac:dyDescent="0.15"/>
    <row r="260" ht="12.75" customHeight="1" x14ac:dyDescent="0.15"/>
    <row r="261" ht="12.75" customHeight="1" x14ac:dyDescent="0.15"/>
    <row r="262" ht="12.75" customHeight="1" x14ac:dyDescent="0.15"/>
    <row r="263" ht="12.75" customHeight="1" x14ac:dyDescent="0.15"/>
    <row r="264" ht="12.75" customHeight="1" x14ac:dyDescent="0.15"/>
    <row r="265" ht="12.75" customHeight="1" x14ac:dyDescent="0.15"/>
    <row r="266" ht="12.75" customHeight="1" x14ac:dyDescent="0.15"/>
    <row r="267" ht="12.75" customHeight="1" x14ac:dyDescent="0.15"/>
    <row r="268" ht="12.75" customHeight="1" x14ac:dyDescent="0.15"/>
    <row r="269" ht="12.75" customHeight="1" x14ac:dyDescent="0.15"/>
    <row r="270" ht="12.75" customHeight="1" x14ac:dyDescent="0.15"/>
    <row r="271" ht="12.75" customHeight="1" x14ac:dyDescent="0.15"/>
    <row r="272" ht="12.75" customHeight="1" x14ac:dyDescent="0.15"/>
    <row r="273" ht="12.75" customHeight="1" x14ac:dyDescent="0.15"/>
    <row r="274" ht="12.75" customHeight="1" x14ac:dyDescent="0.15"/>
    <row r="275" ht="12.75" customHeight="1" x14ac:dyDescent="0.15"/>
    <row r="276" ht="12.75" customHeight="1" x14ac:dyDescent="0.15"/>
    <row r="277" ht="12.75" customHeight="1" x14ac:dyDescent="0.15"/>
    <row r="278" ht="12.75" customHeight="1" x14ac:dyDescent="0.15"/>
    <row r="279" ht="12.75" customHeight="1" x14ac:dyDescent="0.15"/>
    <row r="280" ht="12.75" customHeight="1" x14ac:dyDescent="0.15"/>
    <row r="281" ht="12.75" customHeight="1" x14ac:dyDescent="0.15"/>
    <row r="282" ht="12.75" customHeight="1" x14ac:dyDescent="0.15"/>
    <row r="283" ht="12.75" customHeight="1" x14ac:dyDescent="0.15"/>
    <row r="284" ht="12.75" customHeight="1" x14ac:dyDescent="0.15"/>
    <row r="285" ht="12.75" customHeight="1" x14ac:dyDescent="0.15"/>
    <row r="286" ht="12.75" customHeight="1" x14ac:dyDescent="0.15"/>
    <row r="287" ht="12.75" customHeight="1" x14ac:dyDescent="0.15"/>
    <row r="288" ht="12.75" customHeight="1" x14ac:dyDescent="0.15"/>
    <row r="289" ht="12.75" customHeight="1" x14ac:dyDescent="0.15"/>
    <row r="290" ht="12.75" customHeight="1" x14ac:dyDescent="0.15"/>
    <row r="291" ht="12.75" customHeight="1" x14ac:dyDescent="0.15"/>
    <row r="292" ht="12.75" customHeight="1" x14ac:dyDescent="0.15"/>
    <row r="293" ht="12.75" customHeight="1" x14ac:dyDescent="0.15"/>
    <row r="294" ht="12.75" customHeight="1" x14ac:dyDescent="0.15"/>
    <row r="295" ht="12.75" customHeight="1" x14ac:dyDescent="0.15"/>
    <row r="296" ht="12.75" customHeight="1" x14ac:dyDescent="0.15"/>
    <row r="297" ht="12.75" customHeight="1" x14ac:dyDescent="0.15"/>
    <row r="298" ht="12.75" customHeight="1" x14ac:dyDescent="0.15"/>
    <row r="299" ht="12.75" customHeight="1" x14ac:dyDescent="0.15"/>
    <row r="300" ht="12.75" customHeight="1" x14ac:dyDescent="0.15"/>
    <row r="301" ht="12.75" customHeight="1" x14ac:dyDescent="0.15"/>
    <row r="302" ht="12.75" customHeight="1" x14ac:dyDescent="0.15"/>
    <row r="303" ht="12.75" customHeight="1" x14ac:dyDescent="0.15"/>
    <row r="304" ht="12.75" customHeight="1" x14ac:dyDescent="0.15"/>
    <row r="305" ht="12.75" customHeight="1" x14ac:dyDescent="0.15"/>
    <row r="306" ht="12.75" customHeight="1" x14ac:dyDescent="0.15"/>
    <row r="307" ht="12.75" customHeight="1" x14ac:dyDescent="0.15"/>
    <row r="308" ht="12.75" customHeight="1" x14ac:dyDescent="0.15"/>
    <row r="309" ht="12.75" customHeight="1" x14ac:dyDescent="0.15"/>
    <row r="310" ht="12.75" customHeight="1" x14ac:dyDescent="0.15"/>
    <row r="311" ht="12.75" customHeight="1" x14ac:dyDescent="0.15"/>
    <row r="312" ht="12.75" customHeight="1" x14ac:dyDescent="0.15"/>
    <row r="313" ht="12.75" customHeight="1" x14ac:dyDescent="0.15"/>
    <row r="314" ht="12.75" customHeight="1" x14ac:dyDescent="0.15"/>
    <row r="315" ht="12.75" customHeight="1" x14ac:dyDescent="0.15"/>
    <row r="316" ht="12.75" customHeight="1" x14ac:dyDescent="0.15"/>
    <row r="317" ht="12.75" customHeight="1" x14ac:dyDescent="0.15"/>
    <row r="318" ht="12.75" customHeight="1" x14ac:dyDescent="0.15"/>
    <row r="319" ht="12.75" customHeight="1" x14ac:dyDescent="0.15"/>
    <row r="320" ht="12.75" customHeight="1" x14ac:dyDescent="0.15"/>
    <row r="321" ht="12.75" customHeight="1" x14ac:dyDescent="0.15"/>
    <row r="322" ht="12.75" customHeight="1" x14ac:dyDescent="0.15"/>
    <row r="323" ht="12.75" customHeight="1" x14ac:dyDescent="0.15"/>
    <row r="324" ht="12.75" customHeight="1" x14ac:dyDescent="0.15"/>
    <row r="325" ht="12.75" customHeight="1" x14ac:dyDescent="0.15"/>
    <row r="326" ht="12.75" customHeight="1" x14ac:dyDescent="0.15"/>
    <row r="327" ht="12.75" customHeight="1" x14ac:dyDescent="0.15"/>
    <row r="328" ht="12.75" customHeight="1" x14ac:dyDescent="0.15"/>
    <row r="329" ht="12.75" customHeight="1" x14ac:dyDescent="0.15"/>
    <row r="330" ht="12.75" customHeight="1" x14ac:dyDescent="0.15"/>
    <row r="331" ht="12.75" customHeight="1" x14ac:dyDescent="0.15"/>
    <row r="332" ht="12.75" customHeight="1" x14ac:dyDescent="0.15"/>
    <row r="333" ht="12.75" customHeight="1" x14ac:dyDescent="0.15"/>
    <row r="334" ht="12.75" customHeight="1" x14ac:dyDescent="0.15"/>
    <row r="335" ht="12.75" customHeight="1" x14ac:dyDescent="0.15"/>
    <row r="336" ht="12.75" customHeight="1" x14ac:dyDescent="0.15"/>
    <row r="337" ht="12.75" customHeight="1" x14ac:dyDescent="0.15"/>
    <row r="338" ht="12.75" customHeight="1" x14ac:dyDescent="0.15"/>
    <row r="339" ht="12.75" customHeight="1" x14ac:dyDescent="0.15"/>
    <row r="340" ht="12.75" customHeight="1" x14ac:dyDescent="0.15"/>
    <row r="341" ht="12.75" customHeight="1" x14ac:dyDescent="0.15"/>
    <row r="342" ht="12.75" customHeight="1" x14ac:dyDescent="0.15"/>
    <row r="343" ht="12.75" customHeight="1" x14ac:dyDescent="0.15"/>
    <row r="344" ht="12.75" customHeight="1" x14ac:dyDescent="0.15"/>
    <row r="345" ht="12.75" customHeight="1" x14ac:dyDescent="0.15"/>
    <row r="346" ht="12.75" customHeight="1" x14ac:dyDescent="0.15"/>
    <row r="347" ht="12.75" customHeight="1" x14ac:dyDescent="0.15"/>
    <row r="348" ht="12.75" customHeight="1" x14ac:dyDescent="0.15"/>
    <row r="349" ht="12.75" customHeight="1" x14ac:dyDescent="0.15"/>
    <row r="350" ht="12.75" customHeight="1" x14ac:dyDescent="0.15"/>
    <row r="351" ht="12.75" customHeight="1" x14ac:dyDescent="0.15"/>
    <row r="352" ht="12.75" customHeight="1" x14ac:dyDescent="0.15"/>
    <row r="353" ht="12.75" customHeight="1" x14ac:dyDescent="0.15"/>
    <row r="354" ht="12.75" customHeight="1" x14ac:dyDescent="0.15"/>
    <row r="355" ht="12.75" customHeight="1" x14ac:dyDescent="0.15"/>
    <row r="356" ht="12.75" customHeight="1" x14ac:dyDescent="0.15"/>
    <row r="357" ht="12.75" customHeight="1" x14ac:dyDescent="0.15"/>
    <row r="358" ht="12.75" customHeight="1" x14ac:dyDescent="0.15"/>
    <row r="359" ht="12.75" customHeight="1" x14ac:dyDescent="0.15"/>
    <row r="360" ht="12.75" customHeight="1" x14ac:dyDescent="0.15"/>
    <row r="361" ht="12.75" customHeight="1" x14ac:dyDescent="0.15"/>
    <row r="362" ht="12.75" customHeight="1" x14ac:dyDescent="0.15"/>
    <row r="363" ht="12.75" customHeight="1" x14ac:dyDescent="0.15"/>
    <row r="364" ht="12.75" customHeight="1" x14ac:dyDescent="0.15"/>
    <row r="365" ht="12.75" customHeight="1" x14ac:dyDescent="0.15"/>
    <row r="366" ht="12.75" customHeight="1" x14ac:dyDescent="0.15"/>
    <row r="367" ht="12.75" customHeight="1" x14ac:dyDescent="0.15"/>
    <row r="368" ht="12.75" customHeight="1" x14ac:dyDescent="0.15"/>
    <row r="369" ht="12.75" customHeight="1" x14ac:dyDescent="0.15"/>
    <row r="370" ht="12.75" customHeight="1" x14ac:dyDescent="0.15"/>
    <row r="371" ht="12.75" customHeight="1" x14ac:dyDescent="0.15"/>
    <row r="372" ht="12.75" customHeight="1" x14ac:dyDescent="0.15"/>
    <row r="373" ht="12.75" customHeight="1" x14ac:dyDescent="0.15"/>
    <row r="374" ht="12.75" customHeight="1" x14ac:dyDescent="0.15"/>
    <row r="375" ht="12.75" customHeight="1" x14ac:dyDescent="0.15"/>
    <row r="376" ht="12.75" customHeight="1" x14ac:dyDescent="0.15"/>
    <row r="377" ht="12.75" customHeight="1" x14ac:dyDescent="0.15"/>
    <row r="378" ht="12.75" customHeight="1" x14ac:dyDescent="0.15"/>
    <row r="379" ht="12.75" customHeight="1" x14ac:dyDescent="0.15"/>
    <row r="380" ht="12.75" customHeight="1" x14ac:dyDescent="0.15"/>
    <row r="381" ht="12.75" customHeight="1" x14ac:dyDescent="0.15"/>
    <row r="382" ht="12.75" customHeight="1" x14ac:dyDescent="0.15"/>
    <row r="383" ht="12.75" customHeight="1" x14ac:dyDescent="0.15"/>
    <row r="384" ht="12.75" customHeight="1" x14ac:dyDescent="0.15"/>
    <row r="385" ht="12.75" customHeight="1" x14ac:dyDescent="0.15"/>
    <row r="386" ht="12.75" customHeight="1" x14ac:dyDescent="0.15"/>
    <row r="387" ht="12.75" customHeight="1" x14ac:dyDescent="0.15"/>
    <row r="388" ht="12.75" customHeight="1" x14ac:dyDescent="0.15"/>
    <row r="389" ht="12.75" customHeight="1" x14ac:dyDescent="0.15"/>
    <row r="390" ht="12.75" customHeight="1" x14ac:dyDescent="0.15"/>
    <row r="391" ht="12.75" customHeight="1" x14ac:dyDescent="0.15"/>
    <row r="392" ht="12.75" customHeight="1" x14ac:dyDescent="0.15"/>
    <row r="393" ht="12.75" customHeight="1" x14ac:dyDescent="0.15"/>
    <row r="394" ht="12.75" customHeight="1" x14ac:dyDescent="0.15"/>
    <row r="395" ht="12.75" customHeight="1" x14ac:dyDescent="0.15"/>
    <row r="396" ht="12.75" customHeight="1" x14ac:dyDescent="0.15"/>
    <row r="397" ht="12.75" customHeight="1" x14ac:dyDescent="0.15"/>
    <row r="398" ht="12.75" customHeight="1" x14ac:dyDescent="0.15"/>
    <row r="399" ht="12.75" customHeight="1" x14ac:dyDescent="0.15"/>
    <row r="400" ht="12.75" customHeight="1" x14ac:dyDescent="0.15"/>
    <row r="401" ht="12.75" customHeight="1" x14ac:dyDescent="0.15"/>
    <row r="402" ht="12.75" customHeight="1" x14ac:dyDescent="0.15"/>
    <row r="403" ht="12.75" customHeight="1" x14ac:dyDescent="0.15"/>
    <row r="404" ht="12.75" customHeight="1" x14ac:dyDescent="0.15"/>
    <row r="405" ht="12.75" customHeight="1" x14ac:dyDescent="0.15"/>
    <row r="406" ht="12.75" customHeight="1" x14ac:dyDescent="0.15"/>
    <row r="407" ht="12.75" customHeight="1" x14ac:dyDescent="0.15"/>
    <row r="408" ht="12.75" customHeight="1" x14ac:dyDescent="0.15"/>
    <row r="409" ht="12.75" customHeight="1" x14ac:dyDescent="0.15"/>
    <row r="410" ht="12.75" customHeight="1" x14ac:dyDescent="0.15"/>
    <row r="411" ht="12.75" customHeight="1" x14ac:dyDescent="0.15"/>
    <row r="412" ht="12.75" customHeight="1" x14ac:dyDescent="0.15"/>
    <row r="413" ht="12.75" customHeight="1" x14ac:dyDescent="0.15"/>
    <row r="414" ht="12.75" customHeight="1" x14ac:dyDescent="0.15"/>
    <row r="415" ht="12.75" customHeight="1" x14ac:dyDescent="0.15"/>
    <row r="416" ht="12.75" customHeight="1" x14ac:dyDescent="0.15"/>
    <row r="417" ht="12.75" customHeight="1" x14ac:dyDescent="0.15"/>
    <row r="418" ht="12.75" customHeight="1" x14ac:dyDescent="0.15"/>
    <row r="419" ht="12.75" customHeight="1" x14ac:dyDescent="0.15"/>
    <row r="420" ht="12.75" customHeight="1" x14ac:dyDescent="0.15"/>
    <row r="421" ht="12.75" customHeight="1" x14ac:dyDescent="0.15"/>
    <row r="422" ht="12.75" customHeight="1" x14ac:dyDescent="0.15"/>
    <row r="423" ht="12.75" customHeight="1" x14ac:dyDescent="0.15"/>
    <row r="424" ht="12.75" customHeight="1" x14ac:dyDescent="0.15"/>
    <row r="425" ht="12.75" customHeight="1" x14ac:dyDescent="0.15"/>
    <row r="426" ht="12.75" customHeight="1" x14ac:dyDescent="0.15"/>
    <row r="427" ht="12.75" customHeight="1" x14ac:dyDescent="0.15"/>
    <row r="428" ht="12.75" customHeight="1" x14ac:dyDescent="0.15"/>
    <row r="429" ht="12.75" customHeight="1" x14ac:dyDescent="0.15"/>
    <row r="430" ht="12.75" customHeight="1" x14ac:dyDescent="0.15"/>
    <row r="431" ht="12.75" customHeight="1" x14ac:dyDescent="0.15"/>
    <row r="432" ht="12.75" customHeight="1" x14ac:dyDescent="0.15"/>
    <row r="433" ht="12.75" customHeight="1" x14ac:dyDescent="0.15"/>
    <row r="434" ht="12.75" customHeight="1" x14ac:dyDescent="0.15"/>
    <row r="435" ht="12.75" customHeight="1" x14ac:dyDescent="0.15"/>
    <row r="436" ht="12.75" customHeight="1" x14ac:dyDescent="0.15"/>
    <row r="437" ht="12.75" customHeight="1" x14ac:dyDescent="0.15"/>
    <row r="438" ht="12.75" customHeight="1" x14ac:dyDescent="0.15"/>
    <row r="439" ht="12.75" customHeight="1" x14ac:dyDescent="0.15"/>
    <row r="440" ht="12.75" customHeight="1" x14ac:dyDescent="0.15"/>
    <row r="441" ht="12.75" customHeight="1" x14ac:dyDescent="0.15"/>
    <row r="442" ht="12.75" customHeight="1" x14ac:dyDescent="0.15"/>
    <row r="443" ht="12.75" customHeight="1" x14ac:dyDescent="0.15"/>
    <row r="444" ht="12.75" customHeight="1" x14ac:dyDescent="0.15"/>
    <row r="445" ht="12.75" customHeight="1" x14ac:dyDescent="0.15"/>
    <row r="446" ht="12.75" customHeight="1" x14ac:dyDescent="0.15"/>
    <row r="447" ht="12.75" customHeight="1" x14ac:dyDescent="0.15"/>
    <row r="448" ht="12.75" customHeight="1" x14ac:dyDescent="0.15"/>
    <row r="449" ht="12.75" customHeight="1" x14ac:dyDescent="0.15"/>
    <row r="450" ht="12.75" customHeight="1" x14ac:dyDescent="0.15"/>
    <row r="451" ht="12.75" customHeight="1" x14ac:dyDescent="0.15"/>
    <row r="452" ht="12.75" customHeight="1" x14ac:dyDescent="0.15"/>
    <row r="453" ht="12.75" customHeight="1" x14ac:dyDescent="0.15"/>
    <row r="454" ht="12.75" customHeight="1" x14ac:dyDescent="0.15"/>
    <row r="455" ht="12.75" customHeight="1" x14ac:dyDescent="0.15"/>
    <row r="456" ht="12.75" customHeight="1" x14ac:dyDescent="0.15"/>
    <row r="457" ht="12.75" customHeight="1" x14ac:dyDescent="0.15"/>
    <row r="458" ht="12.75" customHeight="1" x14ac:dyDescent="0.15"/>
    <row r="459" ht="12.75" customHeight="1" x14ac:dyDescent="0.15"/>
    <row r="460" ht="12.75" customHeight="1" x14ac:dyDescent="0.15"/>
    <row r="461" ht="12.75" customHeight="1" x14ac:dyDescent="0.15"/>
    <row r="462" ht="12.75" customHeight="1" x14ac:dyDescent="0.15"/>
    <row r="463" ht="12.75" customHeight="1" x14ac:dyDescent="0.15"/>
    <row r="464" ht="12.75" customHeight="1" x14ac:dyDescent="0.15"/>
    <row r="465" ht="12.75" customHeight="1" x14ac:dyDescent="0.15"/>
    <row r="466" ht="12.75" customHeight="1" x14ac:dyDescent="0.15"/>
    <row r="467" ht="12.75" customHeight="1" x14ac:dyDescent="0.15"/>
    <row r="468" ht="12.75" customHeight="1" x14ac:dyDescent="0.15"/>
    <row r="469" ht="12.75" customHeight="1" x14ac:dyDescent="0.15"/>
    <row r="470" ht="12.75" customHeight="1" x14ac:dyDescent="0.15"/>
    <row r="471" ht="12.75" customHeight="1" x14ac:dyDescent="0.15"/>
    <row r="472" ht="12.75" customHeight="1" x14ac:dyDescent="0.15"/>
    <row r="473" ht="12.75" customHeight="1" x14ac:dyDescent="0.15"/>
    <row r="474" ht="12.75" customHeight="1" x14ac:dyDescent="0.15"/>
    <row r="475" ht="12.75" customHeight="1" x14ac:dyDescent="0.15"/>
    <row r="476" ht="12.75" customHeight="1" x14ac:dyDescent="0.15"/>
    <row r="477" ht="12.75" customHeight="1" x14ac:dyDescent="0.15"/>
    <row r="478" ht="12.75" customHeight="1" x14ac:dyDescent="0.15"/>
    <row r="479" ht="12.75" customHeight="1" x14ac:dyDescent="0.15"/>
    <row r="480" ht="12.75" customHeight="1" x14ac:dyDescent="0.15"/>
    <row r="481" ht="12.75" customHeight="1" x14ac:dyDescent="0.15"/>
    <row r="482" ht="12.75" customHeight="1" x14ac:dyDescent="0.15"/>
    <row r="483" ht="12.75" customHeight="1" x14ac:dyDescent="0.15"/>
    <row r="484" ht="12.75" customHeight="1" x14ac:dyDescent="0.15"/>
    <row r="485" ht="12.75" customHeight="1" x14ac:dyDescent="0.15"/>
    <row r="486" ht="12.75" customHeight="1" x14ac:dyDescent="0.15"/>
    <row r="487" ht="12.75" customHeight="1" x14ac:dyDescent="0.15"/>
    <row r="488" ht="12.75" customHeight="1" x14ac:dyDescent="0.15"/>
    <row r="489" ht="12.75" customHeight="1" x14ac:dyDescent="0.15"/>
    <row r="490" ht="12.75" customHeight="1" x14ac:dyDescent="0.15"/>
    <row r="491" ht="12.75" customHeight="1" x14ac:dyDescent="0.15"/>
    <row r="492" ht="12.75" customHeight="1" x14ac:dyDescent="0.15"/>
    <row r="493" ht="12.75" customHeight="1" x14ac:dyDescent="0.15"/>
    <row r="494" ht="12.75" customHeight="1" x14ac:dyDescent="0.15"/>
    <row r="495" ht="12.75" customHeight="1" x14ac:dyDescent="0.15"/>
    <row r="496" ht="12.75" customHeight="1" x14ac:dyDescent="0.15"/>
    <row r="497" ht="12.75" customHeight="1" x14ac:dyDescent="0.15"/>
    <row r="498" ht="12.75" customHeight="1" x14ac:dyDescent="0.15"/>
    <row r="499" ht="12.75" customHeight="1" x14ac:dyDescent="0.15"/>
    <row r="500" ht="12.75" customHeight="1" x14ac:dyDescent="0.15"/>
    <row r="501" ht="12.75" customHeight="1" x14ac:dyDescent="0.15"/>
    <row r="502" ht="12.75" customHeight="1" x14ac:dyDescent="0.15"/>
    <row r="503" ht="12.75" customHeight="1" x14ac:dyDescent="0.15"/>
    <row r="504" ht="12.75" customHeight="1" x14ac:dyDescent="0.15"/>
    <row r="505" ht="12.75" customHeight="1" x14ac:dyDescent="0.15"/>
    <row r="506" ht="12.75" customHeight="1" x14ac:dyDescent="0.15"/>
    <row r="507" ht="12.75" customHeight="1" x14ac:dyDescent="0.15"/>
    <row r="508" ht="12.75" customHeight="1" x14ac:dyDescent="0.15"/>
    <row r="509" ht="12.75" customHeight="1" x14ac:dyDescent="0.15"/>
    <row r="510" ht="12.75" customHeight="1" x14ac:dyDescent="0.15"/>
    <row r="511" ht="12.75" customHeight="1" x14ac:dyDescent="0.15"/>
    <row r="512" ht="12.75" customHeight="1" x14ac:dyDescent="0.15"/>
    <row r="513" ht="12.75" customHeight="1" x14ac:dyDescent="0.15"/>
    <row r="514" ht="12.75" customHeight="1" x14ac:dyDescent="0.15"/>
    <row r="515" ht="12.75" customHeight="1" x14ac:dyDescent="0.15"/>
    <row r="516" ht="12.75" customHeight="1" x14ac:dyDescent="0.15"/>
    <row r="517" ht="12.75" customHeight="1" x14ac:dyDescent="0.15"/>
    <row r="518" ht="12.75" customHeight="1" x14ac:dyDescent="0.15"/>
    <row r="519" ht="12.75" customHeight="1" x14ac:dyDescent="0.15"/>
    <row r="520" ht="12.75" customHeight="1" x14ac:dyDescent="0.15"/>
    <row r="521" ht="12.75" customHeight="1" x14ac:dyDescent="0.15"/>
    <row r="522" ht="12.75" customHeight="1" x14ac:dyDescent="0.15"/>
    <row r="523" ht="12.75" customHeight="1" x14ac:dyDescent="0.15"/>
    <row r="524" ht="12.75" customHeight="1" x14ac:dyDescent="0.15"/>
    <row r="525" ht="12.75" customHeight="1" x14ac:dyDescent="0.15"/>
    <row r="526" ht="12.75" customHeight="1" x14ac:dyDescent="0.15"/>
    <row r="527" ht="12.75" customHeight="1" x14ac:dyDescent="0.15"/>
    <row r="528" ht="12.75" customHeight="1" x14ac:dyDescent="0.15"/>
    <row r="529" ht="12.75" customHeight="1" x14ac:dyDescent="0.15"/>
    <row r="530" ht="12.75" customHeight="1" x14ac:dyDescent="0.15"/>
    <row r="531" ht="12.75" customHeight="1" x14ac:dyDescent="0.15"/>
    <row r="532" ht="12.75" customHeight="1" x14ac:dyDescent="0.15"/>
    <row r="533" ht="12.75" customHeight="1" x14ac:dyDescent="0.15"/>
    <row r="534" ht="12.75" customHeight="1" x14ac:dyDescent="0.15"/>
    <row r="535" ht="12.75" customHeight="1" x14ac:dyDescent="0.15"/>
    <row r="536" ht="12.75" customHeight="1" x14ac:dyDescent="0.15"/>
    <row r="537" ht="12.75" customHeight="1" x14ac:dyDescent="0.15"/>
    <row r="538" ht="12.75" customHeight="1" x14ac:dyDescent="0.15"/>
    <row r="539" ht="12.75" customHeight="1" x14ac:dyDescent="0.15"/>
    <row r="540" ht="12.75" customHeight="1" x14ac:dyDescent="0.15"/>
    <row r="541" ht="12.75" customHeight="1" x14ac:dyDescent="0.15"/>
    <row r="542" ht="12.75" customHeight="1" x14ac:dyDescent="0.15"/>
    <row r="543" ht="12.75" customHeight="1" x14ac:dyDescent="0.15"/>
    <row r="544" ht="12.75" customHeight="1" x14ac:dyDescent="0.15"/>
    <row r="545" ht="12.75" customHeight="1" x14ac:dyDescent="0.15"/>
    <row r="546" ht="12.75" customHeight="1" x14ac:dyDescent="0.15"/>
    <row r="547" ht="12.75" customHeight="1" x14ac:dyDescent="0.15"/>
    <row r="548" ht="12.75" customHeight="1" x14ac:dyDescent="0.15"/>
    <row r="549" ht="12.75" customHeight="1" x14ac:dyDescent="0.15"/>
    <row r="550" ht="12.75" customHeight="1" x14ac:dyDescent="0.15"/>
    <row r="551" ht="12.75" customHeight="1" x14ac:dyDescent="0.15"/>
    <row r="552" ht="12.75" customHeight="1" x14ac:dyDescent="0.15"/>
    <row r="553" ht="12.75" customHeight="1" x14ac:dyDescent="0.15"/>
    <row r="554" ht="12.75" customHeight="1" x14ac:dyDescent="0.15"/>
    <row r="555" ht="12.75" customHeight="1" x14ac:dyDescent="0.15"/>
    <row r="556" ht="12.75" customHeight="1" x14ac:dyDescent="0.15"/>
    <row r="557" ht="12.75" customHeight="1" x14ac:dyDescent="0.15"/>
    <row r="558" ht="12.75" customHeight="1" x14ac:dyDescent="0.15"/>
    <row r="559" ht="12.75" customHeight="1" x14ac:dyDescent="0.15"/>
    <row r="560" ht="12.75" customHeight="1" x14ac:dyDescent="0.15"/>
    <row r="561" ht="12.75" customHeight="1" x14ac:dyDescent="0.15"/>
    <row r="562" ht="12.75" customHeight="1" x14ac:dyDescent="0.15"/>
    <row r="563" ht="12.75" customHeight="1" x14ac:dyDescent="0.15"/>
    <row r="564" ht="12.75" customHeight="1" x14ac:dyDescent="0.15"/>
    <row r="565" ht="12.75" customHeight="1" x14ac:dyDescent="0.15"/>
    <row r="566" ht="12.75" customHeight="1" x14ac:dyDescent="0.15"/>
    <row r="567" ht="12.75" customHeight="1" x14ac:dyDescent="0.15"/>
    <row r="568" ht="12.75" customHeight="1" x14ac:dyDescent="0.15"/>
    <row r="569" ht="12.75" customHeight="1" x14ac:dyDescent="0.15"/>
    <row r="570" ht="12.75" customHeight="1" x14ac:dyDescent="0.15"/>
    <row r="571" ht="12.75" customHeight="1" x14ac:dyDescent="0.15"/>
    <row r="572" ht="12.75" customHeight="1" x14ac:dyDescent="0.15"/>
    <row r="573" ht="12.75" customHeight="1" x14ac:dyDescent="0.15"/>
    <row r="574" ht="12.75" customHeight="1" x14ac:dyDescent="0.15"/>
    <row r="575" ht="12.75" customHeight="1" x14ac:dyDescent="0.15"/>
    <row r="576" ht="12.75" customHeight="1" x14ac:dyDescent="0.15"/>
    <row r="577" ht="12.75" customHeight="1" x14ac:dyDescent="0.15"/>
    <row r="578" ht="12.75" customHeight="1" x14ac:dyDescent="0.15"/>
    <row r="579" ht="12.75" customHeight="1" x14ac:dyDescent="0.15"/>
    <row r="580" ht="12.75" customHeight="1" x14ac:dyDescent="0.15"/>
    <row r="581" ht="12.75" customHeight="1" x14ac:dyDescent="0.15"/>
    <row r="582" ht="12.75" customHeight="1" x14ac:dyDescent="0.15"/>
    <row r="583" ht="12.75" customHeight="1" x14ac:dyDescent="0.15"/>
    <row r="584" ht="12.75" customHeight="1" x14ac:dyDescent="0.15"/>
    <row r="585" ht="12.75" customHeight="1" x14ac:dyDescent="0.15"/>
    <row r="586" ht="12.75" customHeight="1" x14ac:dyDescent="0.15"/>
    <row r="587" ht="12.75" customHeight="1" x14ac:dyDescent="0.15"/>
    <row r="588" ht="12.75" customHeight="1" x14ac:dyDescent="0.15"/>
    <row r="589" ht="12.75" customHeight="1" x14ac:dyDescent="0.15"/>
    <row r="590" ht="12.75" customHeight="1" x14ac:dyDescent="0.15"/>
    <row r="591" ht="12.75" customHeight="1" x14ac:dyDescent="0.15"/>
    <row r="592" ht="12.75" customHeight="1" x14ac:dyDescent="0.15"/>
    <row r="593" ht="12.75" customHeight="1" x14ac:dyDescent="0.15"/>
    <row r="594" ht="12.75" customHeight="1" x14ac:dyDescent="0.15"/>
    <row r="595" ht="12.75" customHeight="1" x14ac:dyDescent="0.15"/>
    <row r="596" ht="12.75" customHeight="1" x14ac:dyDescent="0.15"/>
    <row r="597" ht="12.75" customHeight="1" x14ac:dyDescent="0.15"/>
    <row r="598" ht="12.75" customHeight="1" x14ac:dyDescent="0.15"/>
    <row r="599" ht="12.75" customHeight="1" x14ac:dyDescent="0.15"/>
    <row r="600" ht="12.75" customHeight="1" x14ac:dyDescent="0.15"/>
    <row r="601" ht="12.75" customHeight="1" x14ac:dyDescent="0.15"/>
    <row r="602" ht="12.75" customHeight="1" x14ac:dyDescent="0.15"/>
    <row r="603" ht="12.75" customHeight="1" x14ac:dyDescent="0.15"/>
    <row r="604" ht="12.75" customHeight="1" x14ac:dyDescent="0.15"/>
    <row r="605" ht="12.75" customHeight="1" x14ac:dyDescent="0.15"/>
    <row r="606" ht="12.75" customHeight="1" x14ac:dyDescent="0.15"/>
    <row r="607" ht="12.75" customHeight="1" x14ac:dyDescent="0.15"/>
    <row r="608" ht="12.75" customHeight="1" x14ac:dyDescent="0.15"/>
    <row r="609" ht="12.75" customHeight="1" x14ac:dyDescent="0.15"/>
    <row r="610" ht="12.75" customHeight="1" x14ac:dyDescent="0.15"/>
    <row r="611" ht="12.75" customHeight="1" x14ac:dyDescent="0.15"/>
    <row r="612" ht="12.75" customHeight="1" x14ac:dyDescent="0.15"/>
    <row r="613" ht="12.75" customHeight="1" x14ac:dyDescent="0.15"/>
    <row r="614" ht="12.75" customHeight="1" x14ac:dyDescent="0.15"/>
    <row r="615" ht="12.75" customHeight="1" x14ac:dyDescent="0.15"/>
    <row r="616" ht="12.75" customHeight="1" x14ac:dyDescent="0.15"/>
    <row r="617" ht="12.75" customHeight="1" x14ac:dyDescent="0.15"/>
    <row r="618" ht="12.75" customHeight="1" x14ac:dyDescent="0.15"/>
    <row r="619" ht="12.75" customHeight="1" x14ac:dyDescent="0.15"/>
    <row r="620" ht="12.75" customHeight="1" x14ac:dyDescent="0.15"/>
    <row r="621" ht="12.75" customHeight="1" x14ac:dyDescent="0.15"/>
    <row r="622" ht="12.75" customHeight="1" x14ac:dyDescent="0.15"/>
    <row r="623" ht="12.75" customHeight="1" x14ac:dyDescent="0.15"/>
    <row r="624" ht="12.75" customHeight="1" x14ac:dyDescent="0.15"/>
    <row r="625" ht="12.75" customHeight="1" x14ac:dyDescent="0.15"/>
    <row r="626" ht="12.75" customHeight="1" x14ac:dyDescent="0.15"/>
    <row r="627" ht="12.75" customHeight="1" x14ac:dyDescent="0.15"/>
    <row r="628" ht="12.75" customHeight="1" x14ac:dyDescent="0.15"/>
    <row r="629" ht="12.75" customHeight="1" x14ac:dyDescent="0.15"/>
    <row r="630" ht="12.75" customHeight="1" x14ac:dyDescent="0.15"/>
    <row r="631" ht="12.75" customHeight="1" x14ac:dyDescent="0.15"/>
    <row r="632" ht="12.75" customHeight="1" x14ac:dyDescent="0.15"/>
    <row r="633" ht="12.75" customHeight="1" x14ac:dyDescent="0.15"/>
    <row r="634" ht="12.75" customHeight="1" x14ac:dyDescent="0.15"/>
    <row r="635" ht="12.75" customHeight="1" x14ac:dyDescent="0.15"/>
    <row r="636" ht="12.75" customHeight="1" x14ac:dyDescent="0.15"/>
    <row r="637" ht="12.75" customHeight="1" x14ac:dyDescent="0.15"/>
    <row r="638" ht="12.75" customHeight="1" x14ac:dyDescent="0.15"/>
    <row r="639" ht="12.75" customHeight="1" x14ac:dyDescent="0.15"/>
    <row r="640" ht="12.75" customHeight="1" x14ac:dyDescent="0.15"/>
    <row r="641" ht="12.75" customHeight="1" x14ac:dyDescent="0.15"/>
    <row r="642" ht="12.75" customHeight="1" x14ac:dyDescent="0.15"/>
    <row r="643" ht="12.75" customHeight="1" x14ac:dyDescent="0.15"/>
    <row r="644" ht="12.75" customHeight="1" x14ac:dyDescent="0.15"/>
    <row r="645" ht="12.75" customHeight="1" x14ac:dyDescent="0.15"/>
    <row r="646" ht="12.75" customHeight="1" x14ac:dyDescent="0.15"/>
    <row r="647" ht="12.75" customHeight="1" x14ac:dyDescent="0.15"/>
    <row r="648" ht="12.75" customHeight="1" x14ac:dyDescent="0.15"/>
    <row r="649" ht="12.75" customHeight="1" x14ac:dyDescent="0.15"/>
    <row r="650" ht="12.75" customHeight="1" x14ac:dyDescent="0.15"/>
    <row r="651" ht="12.75" customHeight="1" x14ac:dyDescent="0.15"/>
    <row r="652" ht="12.75" customHeight="1" x14ac:dyDescent="0.15"/>
    <row r="653" ht="12.75" customHeight="1" x14ac:dyDescent="0.15"/>
    <row r="654" ht="12.75" customHeight="1" x14ac:dyDescent="0.15"/>
    <row r="655" ht="12.75" customHeight="1" x14ac:dyDescent="0.15"/>
    <row r="656" ht="12.75" customHeight="1" x14ac:dyDescent="0.15"/>
    <row r="657" ht="12.75" customHeight="1" x14ac:dyDescent="0.15"/>
    <row r="658" ht="12.75" customHeight="1" x14ac:dyDescent="0.15"/>
    <row r="659" ht="12.75" customHeight="1" x14ac:dyDescent="0.15"/>
    <row r="660" ht="12.75" customHeight="1" x14ac:dyDescent="0.15"/>
    <row r="661" ht="12.75" customHeight="1" x14ac:dyDescent="0.15"/>
    <row r="662" ht="12.75" customHeight="1" x14ac:dyDescent="0.15"/>
    <row r="663" ht="12.75" customHeight="1" x14ac:dyDescent="0.15"/>
    <row r="664" ht="12.75" customHeight="1" x14ac:dyDescent="0.15"/>
    <row r="665" ht="12.75" customHeight="1" x14ac:dyDescent="0.15"/>
    <row r="666" ht="12.75" customHeight="1" x14ac:dyDescent="0.15"/>
    <row r="667" ht="12.75" customHeight="1" x14ac:dyDescent="0.15"/>
    <row r="668" ht="12.75" customHeight="1" x14ac:dyDescent="0.15"/>
    <row r="669" ht="12.75" customHeight="1" x14ac:dyDescent="0.15"/>
    <row r="670" ht="12.75" customHeight="1" x14ac:dyDescent="0.15"/>
    <row r="671" ht="12.75" customHeight="1" x14ac:dyDescent="0.15"/>
    <row r="672" ht="12.75" customHeight="1" x14ac:dyDescent="0.15"/>
    <row r="673" ht="12.75" customHeight="1" x14ac:dyDescent="0.15"/>
    <row r="674" ht="12.75" customHeight="1" x14ac:dyDescent="0.15"/>
    <row r="675" ht="12.75" customHeight="1" x14ac:dyDescent="0.15"/>
    <row r="676" ht="12.75" customHeight="1" x14ac:dyDescent="0.15"/>
    <row r="677" ht="12.75" customHeight="1" x14ac:dyDescent="0.15"/>
    <row r="678" ht="12.75" customHeight="1" x14ac:dyDescent="0.15"/>
    <row r="679" ht="12.75" customHeight="1" x14ac:dyDescent="0.15"/>
    <row r="680" ht="12.75" customHeight="1" x14ac:dyDescent="0.15"/>
    <row r="681" ht="12.75" customHeight="1" x14ac:dyDescent="0.15"/>
    <row r="682" ht="12.75" customHeight="1" x14ac:dyDescent="0.15"/>
    <row r="683" ht="12.75" customHeight="1" x14ac:dyDescent="0.15"/>
    <row r="684" ht="12.75" customHeight="1" x14ac:dyDescent="0.15"/>
    <row r="685" ht="12.75" customHeight="1" x14ac:dyDescent="0.15"/>
    <row r="686" ht="12.75" customHeight="1" x14ac:dyDescent="0.15"/>
    <row r="687" ht="12.75" customHeight="1" x14ac:dyDescent="0.15"/>
    <row r="688" ht="12.75" customHeight="1" x14ac:dyDescent="0.15"/>
    <row r="689" ht="12.75" customHeight="1" x14ac:dyDescent="0.15"/>
    <row r="690" ht="12.75" customHeight="1" x14ac:dyDescent="0.15"/>
    <row r="691" ht="12.75" customHeight="1" x14ac:dyDescent="0.15"/>
    <row r="692" ht="12.75" customHeight="1" x14ac:dyDescent="0.15"/>
    <row r="693" ht="12.75" customHeight="1" x14ac:dyDescent="0.15"/>
    <row r="694" ht="12.75" customHeight="1" x14ac:dyDescent="0.15"/>
    <row r="695" ht="12.75" customHeight="1" x14ac:dyDescent="0.15"/>
    <row r="696" ht="12.75" customHeight="1" x14ac:dyDescent="0.15"/>
    <row r="697" ht="12.75" customHeight="1" x14ac:dyDescent="0.15"/>
    <row r="698" ht="12.75" customHeight="1" x14ac:dyDescent="0.15"/>
    <row r="699" ht="12.75" customHeight="1" x14ac:dyDescent="0.15"/>
    <row r="700" ht="12.75" customHeight="1" x14ac:dyDescent="0.15"/>
    <row r="701" ht="12.75" customHeight="1" x14ac:dyDescent="0.15"/>
    <row r="702" ht="12.75" customHeight="1" x14ac:dyDescent="0.15"/>
    <row r="703" ht="12.75" customHeight="1" x14ac:dyDescent="0.15"/>
    <row r="704" ht="12.75" customHeight="1" x14ac:dyDescent="0.15"/>
    <row r="705" ht="12.75" customHeight="1" x14ac:dyDescent="0.15"/>
    <row r="706" ht="12.75" customHeight="1" x14ac:dyDescent="0.15"/>
    <row r="707" ht="12.75" customHeight="1" x14ac:dyDescent="0.15"/>
    <row r="708" ht="12.75" customHeight="1" x14ac:dyDescent="0.15"/>
    <row r="709" ht="12.75" customHeight="1" x14ac:dyDescent="0.15"/>
    <row r="710" ht="12.75" customHeight="1" x14ac:dyDescent="0.15"/>
    <row r="711" ht="12.75" customHeight="1" x14ac:dyDescent="0.15"/>
    <row r="712" ht="12.75" customHeight="1" x14ac:dyDescent="0.15"/>
    <row r="713" ht="12.75" customHeight="1" x14ac:dyDescent="0.15"/>
    <row r="714" ht="12.75" customHeight="1" x14ac:dyDescent="0.15"/>
    <row r="715" ht="12.75" customHeight="1" x14ac:dyDescent="0.15"/>
    <row r="716" ht="12.75" customHeight="1" x14ac:dyDescent="0.15"/>
    <row r="717" ht="12.75" customHeight="1" x14ac:dyDescent="0.15"/>
    <row r="718" ht="12.75" customHeight="1" x14ac:dyDescent="0.15"/>
    <row r="719" ht="12.75" customHeight="1" x14ac:dyDescent="0.15"/>
    <row r="720" ht="12.75" customHeight="1" x14ac:dyDescent="0.15"/>
    <row r="721" ht="12.75" customHeight="1" x14ac:dyDescent="0.15"/>
    <row r="722" ht="12.75" customHeight="1" x14ac:dyDescent="0.15"/>
    <row r="723" ht="12.75" customHeight="1" x14ac:dyDescent="0.15"/>
    <row r="724" ht="12.75" customHeight="1" x14ac:dyDescent="0.15"/>
    <row r="725" ht="12.75" customHeight="1" x14ac:dyDescent="0.15"/>
    <row r="726" ht="12.75" customHeight="1" x14ac:dyDescent="0.15"/>
    <row r="727" ht="12.75" customHeight="1" x14ac:dyDescent="0.15"/>
    <row r="728" ht="12.75" customHeight="1" x14ac:dyDescent="0.15"/>
    <row r="729" ht="12.75" customHeight="1" x14ac:dyDescent="0.15"/>
    <row r="730" ht="12.75" customHeight="1" x14ac:dyDescent="0.15"/>
    <row r="731" ht="12.75" customHeight="1" x14ac:dyDescent="0.15"/>
    <row r="732" ht="12.75" customHeight="1" x14ac:dyDescent="0.15"/>
    <row r="733" ht="12.75" customHeight="1" x14ac:dyDescent="0.15"/>
    <row r="734" ht="12.75" customHeight="1" x14ac:dyDescent="0.15"/>
    <row r="735" ht="12.75" customHeight="1" x14ac:dyDescent="0.15"/>
    <row r="736" ht="12.75" customHeight="1" x14ac:dyDescent="0.15"/>
    <row r="737" ht="12.75" customHeight="1" x14ac:dyDescent="0.15"/>
    <row r="738" ht="12.75" customHeight="1" x14ac:dyDescent="0.15"/>
    <row r="739" ht="12.75" customHeight="1" x14ac:dyDescent="0.15"/>
    <row r="740" ht="12.75" customHeight="1" x14ac:dyDescent="0.15"/>
    <row r="741" ht="12.75" customHeight="1" x14ac:dyDescent="0.15"/>
    <row r="742" ht="12.75" customHeight="1" x14ac:dyDescent="0.15"/>
    <row r="743" ht="12.75" customHeight="1" x14ac:dyDescent="0.15"/>
    <row r="744" ht="12.75" customHeight="1" x14ac:dyDescent="0.15"/>
    <row r="745" ht="12.75" customHeight="1" x14ac:dyDescent="0.15"/>
    <row r="746" ht="12.75" customHeight="1" x14ac:dyDescent="0.15"/>
    <row r="747" ht="12.75" customHeight="1" x14ac:dyDescent="0.15"/>
    <row r="748" ht="12.75" customHeight="1" x14ac:dyDescent="0.15"/>
    <row r="749" ht="12.75" customHeight="1" x14ac:dyDescent="0.15"/>
    <row r="750" ht="12.75" customHeight="1" x14ac:dyDescent="0.15"/>
    <row r="751" ht="12.75" customHeight="1" x14ac:dyDescent="0.15"/>
    <row r="752" ht="12.75" customHeight="1" x14ac:dyDescent="0.15"/>
    <row r="753" ht="12.75" customHeight="1" x14ac:dyDescent="0.15"/>
    <row r="754" ht="12.75" customHeight="1" x14ac:dyDescent="0.15"/>
    <row r="755" ht="12.75" customHeight="1" x14ac:dyDescent="0.15"/>
    <row r="756" ht="12.75" customHeight="1" x14ac:dyDescent="0.15"/>
    <row r="757" ht="12.75" customHeight="1" x14ac:dyDescent="0.15"/>
    <row r="758" ht="12.75" customHeight="1" x14ac:dyDescent="0.15"/>
    <row r="759" ht="12.75" customHeight="1" x14ac:dyDescent="0.15"/>
    <row r="760" ht="12.75" customHeight="1" x14ac:dyDescent="0.15"/>
    <row r="761" ht="12.75" customHeight="1" x14ac:dyDescent="0.15"/>
    <row r="762" ht="12.75" customHeight="1" x14ac:dyDescent="0.15"/>
    <row r="763" ht="12.75" customHeight="1" x14ac:dyDescent="0.15"/>
    <row r="764" ht="12.75" customHeight="1" x14ac:dyDescent="0.15"/>
    <row r="765" ht="12.75" customHeight="1" x14ac:dyDescent="0.15"/>
    <row r="766" ht="12.75" customHeight="1" x14ac:dyDescent="0.15"/>
    <row r="767" ht="12.75" customHeight="1" x14ac:dyDescent="0.15"/>
    <row r="768" ht="12.75" customHeight="1" x14ac:dyDescent="0.15"/>
    <row r="769" ht="12.75" customHeight="1" x14ac:dyDescent="0.15"/>
    <row r="770" ht="12.75" customHeight="1" x14ac:dyDescent="0.15"/>
    <row r="771" ht="12.75" customHeight="1" x14ac:dyDescent="0.15"/>
    <row r="772" ht="12.75" customHeight="1" x14ac:dyDescent="0.15"/>
    <row r="773" ht="12.75" customHeight="1" x14ac:dyDescent="0.15"/>
    <row r="774" ht="12.75" customHeight="1" x14ac:dyDescent="0.15"/>
    <row r="775" ht="12.75" customHeight="1" x14ac:dyDescent="0.15"/>
    <row r="776" ht="12.75" customHeight="1" x14ac:dyDescent="0.15"/>
    <row r="777" ht="12.75" customHeight="1" x14ac:dyDescent="0.15"/>
    <row r="778" ht="12.75" customHeight="1" x14ac:dyDescent="0.15"/>
    <row r="779" ht="12.75" customHeight="1" x14ac:dyDescent="0.15"/>
    <row r="780" ht="12.75" customHeight="1" x14ac:dyDescent="0.15"/>
    <row r="781" ht="12.75" customHeight="1" x14ac:dyDescent="0.15"/>
    <row r="782" ht="12.75" customHeight="1" x14ac:dyDescent="0.15"/>
    <row r="783" ht="12.75" customHeight="1" x14ac:dyDescent="0.15"/>
    <row r="784" ht="12.75" customHeight="1" x14ac:dyDescent="0.15"/>
    <row r="785" ht="12.75" customHeight="1" x14ac:dyDescent="0.15"/>
    <row r="786" ht="12.75" customHeight="1" x14ac:dyDescent="0.15"/>
    <row r="787" ht="12.75" customHeight="1" x14ac:dyDescent="0.15"/>
    <row r="788" ht="12.75" customHeight="1" x14ac:dyDescent="0.15"/>
    <row r="789" ht="12.75" customHeight="1" x14ac:dyDescent="0.15"/>
    <row r="790" ht="12.75" customHeight="1" x14ac:dyDescent="0.15"/>
    <row r="791" ht="12.75" customHeight="1" x14ac:dyDescent="0.15"/>
    <row r="792" ht="12.75" customHeight="1" x14ac:dyDescent="0.15"/>
    <row r="793" ht="12.75" customHeight="1" x14ac:dyDescent="0.15"/>
    <row r="794" ht="12.75" customHeight="1" x14ac:dyDescent="0.15"/>
    <row r="795" ht="12.75" customHeight="1" x14ac:dyDescent="0.15"/>
    <row r="796" ht="12.75" customHeight="1" x14ac:dyDescent="0.15"/>
    <row r="797" ht="12.75" customHeight="1" x14ac:dyDescent="0.15"/>
    <row r="798" ht="12.75" customHeight="1" x14ac:dyDescent="0.15"/>
    <row r="799" ht="12.75" customHeight="1" x14ac:dyDescent="0.15"/>
    <row r="800" ht="12.75" customHeight="1" x14ac:dyDescent="0.15"/>
    <row r="801" ht="12.75" customHeight="1" x14ac:dyDescent="0.15"/>
    <row r="802" ht="12.75" customHeight="1" x14ac:dyDescent="0.15"/>
    <row r="803" ht="12.75" customHeight="1" x14ac:dyDescent="0.15"/>
    <row r="804" ht="12.75" customHeight="1" x14ac:dyDescent="0.15"/>
    <row r="805" ht="12.75" customHeight="1" x14ac:dyDescent="0.15"/>
    <row r="806" ht="12.75" customHeight="1" x14ac:dyDescent="0.15"/>
    <row r="807" ht="12.75" customHeight="1" x14ac:dyDescent="0.15"/>
    <row r="808" ht="12.75" customHeight="1" x14ac:dyDescent="0.15"/>
    <row r="809" ht="12.75" customHeight="1" x14ac:dyDescent="0.15"/>
    <row r="810" ht="12.75" customHeight="1" x14ac:dyDescent="0.15"/>
    <row r="811" ht="12.75" customHeight="1" x14ac:dyDescent="0.15"/>
    <row r="812" ht="12.75" customHeight="1" x14ac:dyDescent="0.15"/>
    <row r="813" ht="12.75" customHeight="1" x14ac:dyDescent="0.15"/>
    <row r="814" ht="12.75" customHeight="1" x14ac:dyDescent="0.15"/>
    <row r="815" ht="12.75" customHeight="1" x14ac:dyDescent="0.15"/>
    <row r="816" ht="12.75" customHeight="1" x14ac:dyDescent="0.15"/>
    <row r="817" ht="12.75" customHeight="1" x14ac:dyDescent="0.15"/>
    <row r="818" ht="12.75" customHeight="1" x14ac:dyDescent="0.15"/>
    <row r="819" ht="12.75" customHeight="1" x14ac:dyDescent="0.15"/>
    <row r="820" ht="12.75" customHeight="1" x14ac:dyDescent="0.15"/>
    <row r="821" ht="12.75" customHeight="1" x14ac:dyDescent="0.15"/>
    <row r="822" ht="12.75" customHeight="1" x14ac:dyDescent="0.15"/>
    <row r="823" ht="12.75" customHeight="1" x14ac:dyDescent="0.15"/>
    <row r="824" ht="12.75" customHeight="1" x14ac:dyDescent="0.15"/>
    <row r="825" ht="12.75" customHeight="1" x14ac:dyDescent="0.15"/>
    <row r="826" ht="12.75" customHeight="1" x14ac:dyDescent="0.15"/>
    <row r="827" ht="12.75" customHeight="1" x14ac:dyDescent="0.15"/>
    <row r="828" ht="12.75" customHeight="1" x14ac:dyDescent="0.15"/>
    <row r="829" ht="12.75" customHeight="1" x14ac:dyDescent="0.15"/>
    <row r="830" ht="12.75" customHeight="1" x14ac:dyDescent="0.15"/>
    <row r="831" ht="12.75" customHeight="1" x14ac:dyDescent="0.15"/>
    <row r="832" ht="12.75" customHeight="1" x14ac:dyDescent="0.15"/>
    <row r="833" ht="12.75" customHeight="1" x14ac:dyDescent="0.15"/>
    <row r="834" ht="12.75" customHeight="1" x14ac:dyDescent="0.15"/>
    <row r="835" ht="12.75" customHeight="1" x14ac:dyDescent="0.15"/>
    <row r="836" ht="12.75" customHeight="1" x14ac:dyDescent="0.15"/>
    <row r="837" ht="12.75" customHeight="1" x14ac:dyDescent="0.15"/>
    <row r="838" ht="12.75" customHeight="1" x14ac:dyDescent="0.15"/>
    <row r="839" ht="12.75" customHeight="1" x14ac:dyDescent="0.15"/>
    <row r="840" ht="12.75" customHeight="1" x14ac:dyDescent="0.15"/>
    <row r="841" ht="12.75" customHeight="1" x14ac:dyDescent="0.15"/>
    <row r="842" ht="12.75" customHeight="1" x14ac:dyDescent="0.15"/>
    <row r="843" ht="12.75" customHeight="1" x14ac:dyDescent="0.15"/>
    <row r="844" ht="12.75" customHeight="1" x14ac:dyDescent="0.15"/>
    <row r="845" ht="12.75" customHeight="1" x14ac:dyDescent="0.15"/>
    <row r="846" ht="12.75" customHeight="1" x14ac:dyDescent="0.15"/>
    <row r="847" ht="12.75" customHeight="1" x14ac:dyDescent="0.15"/>
    <row r="848" ht="12.75" customHeight="1" x14ac:dyDescent="0.15"/>
    <row r="849" ht="12.75" customHeight="1" x14ac:dyDescent="0.15"/>
    <row r="850" ht="12.75" customHeight="1" x14ac:dyDescent="0.15"/>
    <row r="851" ht="12.75" customHeight="1" x14ac:dyDescent="0.15"/>
    <row r="852" ht="12.75" customHeight="1" x14ac:dyDescent="0.15"/>
    <row r="853" ht="12.75" customHeight="1" x14ac:dyDescent="0.15"/>
    <row r="854" ht="12.75" customHeight="1" x14ac:dyDescent="0.15"/>
    <row r="855" ht="12.75" customHeight="1" x14ac:dyDescent="0.15"/>
    <row r="856" ht="12.75" customHeight="1" x14ac:dyDescent="0.15"/>
    <row r="857" ht="12.75" customHeight="1" x14ac:dyDescent="0.15"/>
    <row r="858" ht="12.75" customHeight="1" x14ac:dyDescent="0.15"/>
    <row r="859" ht="12.75" customHeight="1" x14ac:dyDescent="0.15"/>
    <row r="860" ht="12.75" customHeight="1" x14ac:dyDescent="0.15"/>
    <row r="861" ht="12.75" customHeight="1" x14ac:dyDescent="0.15"/>
    <row r="862" ht="12.75" customHeight="1" x14ac:dyDescent="0.15"/>
    <row r="863" ht="12.75" customHeight="1" x14ac:dyDescent="0.15"/>
    <row r="864" ht="12.75" customHeight="1" x14ac:dyDescent="0.15"/>
    <row r="865" ht="12.75" customHeight="1" x14ac:dyDescent="0.15"/>
    <row r="866" ht="12.75" customHeight="1" x14ac:dyDescent="0.15"/>
    <row r="867" ht="12.75" customHeight="1" x14ac:dyDescent="0.15"/>
    <row r="868" ht="12.75" customHeight="1" x14ac:dyDescent="0.15"/>
    <row r="869" ht="12.75" customHeight="1" x14ac:dyDescent="0.15"/>
    <row r="870" ht="12.75" customHeight="1" x14ac:dyDescent="0.15"/>
    <row r="871" ht="12.75" customHeight="1" x14ac:dyDescent="0.15"/>
    <row r="872" ht="12.75" customHeight="1" x14ac:dyDescent="0.15"/>
    <row r="873" ht="12.75" customHeight="1" x14ac:dyDescent="0.15"/>
    <row r="874" ht="12.75" customHeight="1" x14ac:dyDescent="0.15"/>
    <row r="875" ht="12.75" customHeight="1" x14ac:dyDescent="0.15"/>
    <row r="876" ht="12.75" customHeight="1" x14ac:dyDescent="0.15"/>
    <row r="877" ht="12.75" customHeight="1" x14ac:dyDescent="0.15"/>
    <row r="878" ht="12.75" customHeight="1" x14ac:dyDescent="0.15"/>
    <row r="879" ht="12.75" customHeight="1" x14ac:dyDescent="0.15"/>
    <row r="880" ht="12.75" customHeight="1" x14ac:dyDescent="0.15"/>
    <row r="881" ht="12.75" customHeight="1" x14ac:dyDescent="0.15"/>
    <row r="882" ht="12.75" customHeight="1" x14ac:dyDescent="0.15"/>
    <row r="883" ht="12.75" customHeight="1" x14ac:dyDescent="0.15"/>
    <row r="884" ht="12.75" customHeight="1" x14ac:dyDescent="0.15"/>
    <row r="885" ht="12.75" customHeight="1" x14ac:dyDescent="0.15"/>
    <row r="886" ht="12.75" customHeight="1" x14ac:dyDescent="0.15"/>
    <row r="887" ht="12.75" customHeight="1" x14ac:dyDescent="0.15"/>
    <row r="888" ht="12.75" customHeight="1" x14ac:dyDescent="0.15"/>
    <row r="889" ht="12.75" customHeight="1" x14ac:dyDescent="0.15"/>
    <row r="890" ht="12.75" customHeight="1" x14ac:dyDescent="0.15"/>
    <row r="891" ht="12.75" customHeight="1" x14ac:dyDescent="0.15"/>
    <row r="892" ht="12.75" customHeight="1" x14ac:dyDescent="0.15"/>
    <row r="893" ht="12.75" customHeight="1" x14ac:dyDescent="0.15"/>
    <row r="894" ht="12.75" customHeight="1" x14ac:dyDescent="0.15"/>
    <row r="895" ht="12.75" customHeight="1" x14ac:dyDescent="0.15"/>
    <row r="896" ht="12.75" customHeight="1" x14ac:dyDescent="0.15"/>
    <row r="897" ht="12.75" customHeight="1" x14ac:dyDescent="0.15"/>
    <row r="898" ht="12.75" customHeight="1" x14ac:dyDescent="0.15"/>
    <row r="899" ht="12.75" customHeight="1" x14ac:dyDescent="0.15"/>
    <row r="900" ht="12.75" customHeight="1" x14ac:dyDescent="0.15"/>
    <row r="901" ht="12.75" customHeight="1" x14ac:dyDescent="0.15"/>
    <row r="902" ht="12.75" customHeight="1" x14ac:dyDescent="0.15"/>
    <row r="903" ht="12.75" customHeight="1" x14ac:dyDescent="0.15"/>
    <row r="904" ht="12.75" customHeight="1" x14ac:dyDescent="0.15"/>
    <row r="905" ht="12.75" customHeight="1" x14ac:dyDescent="0.15"/>
    <row r="906" ht="12.75" customHeight="1" x14ac:dyDescent="0.15"/>
    <row r="907" ht="12.75" customHeight="1" x14ac:dyDescent="0.15"/>
    <row r="908" ht="12.75" customHeight="1" x14ac:dyDescent="0.15"/>
    <row r="909" ht="12.75" customHeight="1" x14ac:dyDescent="0.15"/>
    <row r="910" ht="12.75" customHeight="1" x14ac:dyDescent="0.15"/>
    <row r="911" ht="12.75" customHeight="1" x14ac:dyDescent="0.15"/>
    <row r="912" ht="12.75" customHeight="1" x14ac:dyDescent="0.15"/>
    <row r="913" ht="12.75" customHeight="1" x14ac:dyDescent="0.15"/>
    <row r="914" ht="12.75" customHeight="1" x14ac:dyDescent="0.15"/>
    <row r="915" ht="12.75" customHeight="1" x14ac:dyDescent="0.15"/>
    <row r="916" ht="12.75" customHeight="1" x14ac:dyDescent="0.15"/>
    <row r="917" ht="12.75" customHeight="1" x14ac:dyDescent="0.15"/>
    <row r="918" ht="12.75" customHeight="1" x14ac:dyDescent="0.15"/>
    <row r="919" ht="12.75" customHeight="1" x14ac:dyDescent="0.15"/>
    <row r="920" ht="12.75" customHeight="1" x14ac:dyDescent="0.15"/>
    <row r="921" ht="12.75" customHeight="1" x14ac:dyDescent="0.15"/>
    <row r="922" ht="12.75" customHeight="1" x14ac:dyDescent="0.15"/>
    <row r="923" ht="12.75" customHeight="1" x14ac:dyDescent="0.15"/>
    <row r="924" ht="12.75" customHeight="1" x14ac:dyDescent="0.15"/>
    <row r="925" ht="12.75" customHeight="1" x14ac:dyDescent="0.15"/>
    <row r="926" ht="12.75" customHeight="1" x14ac:dyDescent="0.15"/>
    <row r="927" ht="12.75" customHeight="1" x14ac:dyDescent="0.15"/>
    <row r="928" ht="12.75" customHeight="1" x14ac:dyDescent="0.15"/>
    <row r="929" ht="12.75" customHeight="1" x14ac:dyDescent="0.15"/>
    <row r="930" ht="12.75" customHeight="1" x14ac:dyDescent="0.15"/>
    <row r="931" ht="12.75" customHeight="1" x14ac:dyDescent="0.15"/>
    <row r="932" ht="12.75" customHeight="1" x14ac:dyDescent="0.15"/>
    <row r="933" ht="12.75" customHeight="1" x14ac:dyDescent="0.15"/>
    <row r="934" ht="12.75" customHeight="1" x14ac:dyDescent="0.15"/>
    <row r="935" ht="12.75" customHeight="1" x14ac:dyDescent="0.15"/>
    <row r="936" ht="12.75" customHeight="1" x14ac:dyDescent="0.15"/>
    <row r="937" ht="12.75" customHeight="1" x14ac:dyDescent="0.15"/>
    <row r="938" ht="12.75" customHeight="1" x14ac:dyDescent="0.15"/>
    <row r="939" ht="12.75" customHeight="1" x14ac:dyDescent="0.15"/>
    <row r="940" ht="12.75" customHeight="1" x14ac:dyDescent="0.15"/>
    <row r="941" ht="12.75" customHeight="1" x14ac:dyDescent="0.15"/>
    <row r="942" ht="12.75" customHeight="1" x14ac:dyDescent="0.15"/>
    <row r="943" ht="12.75" customHeight="1" x14ac:dyDescent="0.15"/>
    <row r="944" ht="12.75" customHeight="1" x14ac:dyDescent="0.15"/>
    <row r="945" ht="12.75" customHeight="1" x14ac:dyDescent="0.15"/>
    <row r="946" ht="12.75" customHeight="1" x14ac:dyDescent="0.15"/>
    <row r="947" ht="12.75" customHeight="1" x14ac:dyDescent="0.15"/>
    <row r="948" ht="12.75" customHeight="1" x14ac:dyDescent="0.15"/>
    <row r="949" ht="12.75" customHeight="1" x14ac:dyDescent="0.15"/>
    <row r="950" ht="12.75" customHeight="1" x14ac:dyDescent="0.15"/>
    <row r="951" ht="12.75" customHeight="1" x14ac:dyDescent="0.15"/>
    <row r="952" ht="12.75" customHeight="1" x14ac:dyDescent="0.15"/>
    <row r="953" ht="12.75" customHeight="1" x14ac:dyDescent="0.15"/>
    <row r="954" ht="12.75" customHeight="1" x14ac:dyDescent="0.15"/>
    <row r="955" ht="12.75" customHeight="1" x14ac:dyDescent="0.15"/>
    <row r="956" ht="12.75" customHeight="1" x14ac:dyDescent="0.15"/>
    <row r="957" ht="12.75" customHeight="1" x14ac:dyDescent="0.15"/>
    <row r="958" ht="12.75" customHeight="1" x14ac:dyDescent="0.15"/>
    <row r="959" ht="12.75" customHeight="1" x14ac:dyDescent="0.15"/>
    <row r="960" ht="12.75" customHeight="1" x14ac:dyDescent="0.15"/>
    <row r="961" ht="12.75" customHeight="1" x14ac:dyDescent="0.15"/>
    <row r="962" ht="12.75" customHeight="1" x14ac:dyDescent="0.15"/>
    <row r="963" ht="12.75" customHeight="1" x14ac:dyDescent="0.15"/>
    <row r="964" ht="12.75" customHeight="1" x14ac:dyDescent="0.15"/>
    <row r="965" ht="12.75" customHeight="1" x14ac:dyDescent="0.15"/>
    <row r="966" ht="12.75" customHeight="1" x14ac:dyDescent="0.15"/>
    <row r="967" ht="12.75" customHeight="1" x14ac:dyDescent="0.15"/>
    <row r="968" ht="12.75" customHeight="1" x14ac:dyDescent="0.15"/>
    <row r="969" ht="12.75" customHeight="1" x14ac:dyDescent="0.15"/>
    <row r="970" ht="12.75" customHeight="1" x14ac:dyDescent="0.15"/>
    <row r="971" ht="12.75" customHeight="1" x14ac:dyDescent="0.15"/>
    <row r="972" ht="12.75" customHeight="1" x14ac:dyDescent="0.15"/>
    <row r="973" ht="12.75" customHeight="1" x14ac:dyDescent="0.15"/>
    <row r="974" ht="12.75" customHeight="1" x14ac:dyDescent="0.15"/>
    <row r="975" ht="12.75" customHeight="1" x14ac:dyDescent="0.15"/>
    <row r="976" ht="12.75" customHeight="1" x14ac:dyDescent="0.15"/>
    <row r="977" ht="12.75" customHeight="1" x14ac:dyDescent="0.15"/>
    <row r="978" ht="12.75" customHeight="1" x14ac:dyDescent="0.15"/>
    <row r="979" ht="12.75" customHeight="1" x14ac:dyDescent="0.15"/>
    <row r="980" ht="12.75" customHeight="1" x14ac:dyDescent="0.15"/>
    <row r="981" ht="12.75" customHeight="1" x14ac:dyDescent="0.15"/>
    <row r="982" ht="12.75" customHeight="1" x14ac:dyDescent="0.15"/>
    <row r="983" ht="12.75" customHeight="1" x14ac:dyDescent="0.15"/>
    <row r="984" ht="12.75" customHeight="1" x14ac:dyDescent="0.15"/>
    <row r="985" ht="12.75" customHeight="1" x14ac:dyDescent="0.15"/>
    <row r="986" ht="12.75" customHeight="1" x14ac:dyDescent="0.15"/>
    <row r="987" ht="12.75" customHeight="1" x14ac:dyDescent="0.15"/>
    <row r="988" ht="12.75" customHeight="1" x14ac:dyDescent="0.15"/>
    <row r="989" ht="12.75" customHeight="1" x14ac:dyDescent="0.15"/>
    <row r="990" ht="12.75" customHeight="1" x14ac:dyDescent="0.15"/>
    <row r="991" ht="12.75" customHeight="1" x14ac:dyDescent="0.15"/>
    <row r="992" ht="12.75" customHeight="1" x14ac:dyDescent="0.15"/>
    <row r="993" ht="12.75" customHeight="1" x14ac:dyDescent="0.15"/>
    <row r="994" ht="12.75" customHeight="1" x14ac:dyDescent="0.15"/>
    <row r="995" ht="12.75" customHeight="1" x14ac:dyDescent="0.15"/>
    <row r="996" ht="12.75" customHeight="1" x14ac:dyDescent="0.15"/>
    <row r="997" ht="12.75" customHeight="1" x14ac:dyDescent="0.15"/>
    <row r="998" ht="12.75" customHeight="1" x14ac:dyDescent="0.15"/>
    <row r="999" ht="12.75" customHeight="1" x14ac:dyDescent="0.15"/>
    <row r="1000" ht="12.75" customHeight="1" x14ac:dyDescent="0.15"/>
  </sheetData>
  <mergeCells count="3">
    <mergeCell ref="J3:L3"/>
    <mergeCell ref="D44:F44"/>
    <mergeCell ref="H44:J44"/>
  </mergeCells>
  <pageMargins left="0.70866141732283472" right="0.70866141732283472" top="0.74803149606299213" bottom="0.74803149606299213" header="0" footer="0"/>
  <pageSetup paperSize="9"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B050"/>
  </sheetPr>
  <dimension ref="A1:A1000"/>
  <sheetViews>
    <sheetView workbookViewId="0"/>
  </sheetViews>
  <sheetFormatPr baseColWidth="10" defaultColWidth="12.5" defaultRowHeight="15" customHeight="1" x14ac:dyDescent="0.15"/>
  <cols>
    <col min="1" max="26" width="8.5" customWidth="1"/>
  </cols>
  <sheetData>
    <row r="1" ht="12.75" customHeight="1" x14ac:dyDescent="0.15"/>
    <row r="2" ht="12.75" customHeight="1" x14ac:dyDescent="0.15"/>
    <row r="3" ht="12.75" customHeight="1" x14ac:dyDescent="0.15"/>
    <row r="4" ht="12.75" customHeight="1" x14ac:dyDescent="0.15"/>
    <row r="5" ht="12.75" customHeight="1" x14ac:dyDescent="0.15"/>
    <row r="6" ht="12.75" customHeight="1" x14ac:dyDescent="0.15"/>
    <row r="7" ht="12.75" customHeight="1" x14ac:dyDescent="0.15"/>
    <row r="8" ht="12.75" customHeight="1" x14ac:dyDescent="0.15"/>
    <row r="9" ht="12.75" customHeight="1" x14ac:dyDescent="0.15"/>
    <row r="10" ht="12.75" customHeight="1" x14ac:dyDescent="0.15"/>
    <row r="11" ht="12.75" customHeight="1" x14ac:dyDescent="0.15"/>
    <row r="12" ht="12.75" customHeight="1" x14ac:dyDescent="0.15"/>
    <row r="13" ht="12.75" customHeight="1" x14ac:dyDescent="0.15"/>
    <row r="14" ht="12.75" customHeight="1" x14ac:dyDescent="0.15"/>
    <row r="15" ht="12.75" customHeight="1" x14ac:dyDescent="0.15"/>
    <row r="16" ht="12.75" customHeight="1" x14ac:dyDescent="0.15"/>
    <row r="17" ht="12.75" customHeight="1" x14ac:dyDescent="0.15"/>
    <row r="18" ht="12.75" customHeight="1" x14ac:dyDescent="0.15"/>
    <row r="19" ht="12.75" customHeight="1" x14ac:dyDescent="0.15"/>
    <row r="20" ht="12.75" customHeight="1" x14ac:dyDescent="0.15"/>
    <row r="21" ht="12.75" customHeight="1" x14ac:dyDescent="0.15"/>
    <row r="22" ht="12.75" customHeight="1" x14ac:dyDescent="0.15"/>
    <row r="23" ht="12.75" customHeight="1" x14ac:dyDescent="0.15"/>
    <row r="24" ht="12.75" customHeight="1" x14ac:dyDescent="0.15"/>
    <row r="25" ht="12.75" customHeight="1" x14ac:dyDescent="0.15"/>
    <row r="26" ht="12.75" customHeight="1" x14ac:dyDescent="0.15"/>
    <row r="27" ht="12.75" customHeight="1" x14ac:dyDescent="0.15"/>
    <row r="28" ht="12.75" customHeight="1" x14ac:dyDescent="0.15"/>
    <row r="29" ht="12.75" customHeight="1" x14ac:dyDescent="0.15"/>
    <row r="30" ht="12.75" customHeight="1" x14ac:dyDescent="0.15"/>
    <row r="31" ht="12.75" customHeight="1" x14ac:dyDescent="0.15"/>
    <row r="32" ht="12.75" customHeight="1" x14ac:dyDescent="0.15"/>
    <row r="33" ht="12.75" customHeight="1" x14ac:dyDescent="0.15"/>
    <row r="34" ht="12.75" customHeight="1" x14ac:dyDescent="0.15"/>
    <row r="35" ht="12.75" customHeight="1" x14ac:dyDescent="0.15"/>
    <row r="36" ht="12.75" customHeight="1" x14ac:dyDescent="0.15"/>
    <row r="37" ht="12.75" customHeight="1" x14ac:dyDescent="0.15"/>
    <row r="38" ht="12.75" customHeight="1" x14ac:dyDescent="0.15"/>
    <row r="39" ht="12.75" customHeight="1" x14ac:dyDescent="0.15"/>
    <row r="40" ht="12.75" customHeight="1" x14ac:dyDescent="0.15"/>
    <row r="41" ht="12.75" customHeight="1" x14ac:dyDescent="0.15"/>
    <row r="42" ht="12.75" customHeight="1" x14ac:dyDescent="0.15"/>
    <row r="43" ht="12.75" customHeight="1" x14ac:dyDescent="0.15"/>
    <row r="44" ht="12.75" customHeight="1" x14ac:dyDescent="0.15"/>
    <row r="45" ht="12.75" customHeight="1" x14ac:dyDescent="0.15"/>
    <row r="46" ht="12.75" customHeight="1" x14ac:dyDescent="0.15"/>
    <row r="47" ht="12.75" customHeight="1" x14ac:dyDescent="0.15"/>
    <row r="48" ht="12.75" customHeight="1" x14ac:dyDescent="0.15"/>
    <row r="49" ht="12.75" customHeight="1" x14ac:dyDescent="0.15"/>
    <row r="50" ht="12.75" customHeight="1" x14ac:dyDescent="0.15"/>
    <row r="51" ht="12.75" customHeight="1" x14ac:dyDescent="0.15"/>
    <row r="52" ht="12.75" customHeight="1" x14ac:dyDescent="0.15"/>
    <row r="53" ht="12.75" customHeight="1" x14ac:dyDescent="0.15"/>
    <row r="54" ht="12.75" customHeight="1" x14ac:dyDescent="0.15"/>
    <row r="55" ht="12.75" customHeight="1" x14ac:dyDescent="0.15"/>
    <row r="56" ht="12.75" customHeight="1" x14ac:dyDescent="0.15"/>
    <row r="57" ht="12.75" customHeight="1" x14ac:dyDescent="0.15"/>
    <row r="58" ht="12.75" customHeight="1" x14ac:dyDescent="0.15"/>
    <row r="59" ht="12.75" customHeight="1" x14ac:dyDescent="0.15"/>
    <row r="60" ht="12.75" customHeight="1" x14ac:dyDescent="0.15"/>
    <row r="61" ht="12.75" customHeight="1" x14ac:dyDescent="0.15"/>
    <row r="62" ht="12.75" customHeight="1" x14ac:dyDescent="0.15"/>
    <row r="63" ht="12.75" customHeight="1" x14ac:dyDescent="0.15"/>
    <row r="64" ht="12.75" customHeight="1" x14ac:dyDescent="0.15"/>
    <row r="65" ht="12.75" customHeight="1" x14ac:dyDescent="0.15"/>
    <row r="66" ht="12.75" customHeight="1" x14ac:dyDescent="0.15"/>
    <row r="67" ht="12.75" customHeight="1" x14ac:dyDescent="0.15"/>
    <row r="68" ht="12.75" customHeight="1" x14ac:dyDescent="0.15"/>
    <row r="69" ht="12.75" customHeight="1" x14ac:dyDescent="0.15"/>
    <row r="70" ht="12.75" customHeight="1" x14ac:dyDescent="0.15"/>
    <row r="71" ht="12.75" customHeight="1" x14ac:dyDescent="0.15"/>
    <row r="72" ht="12.75" customHeight="1" x14ac:dyDescent="0.15"/>
    <row r="73" ht="12.75" customHeight="1" x14ac:dyDescent="0.15"/>
    <row r="74" ht="12.75" customHeight="1" x14ac:dyDescent="0.15"/>
    <row r="75" ht="12.75" customHeight="1" x14ac:dyDescent="0.15"/>
    <row r="76" ht="12.75" customHeight="1" x14ac:dyDescent="0.15"/>
    <row r="77" ht="12.75" customHeight="1" x14ac:dyDescent="0.15"/>
    <row r="78" ht="12.75" customHeight="1" x14ac:dyDescent="0.15"/>
    <row r="79" ht="12.75" customHeight="1" x14ac:dyDescent="0.15"/>
    <row r="80" ht="12.75" customHeight="1" x14ac:dyDescent="0.15"/>
    <row r="81" ht="12.75" customHeight="1" x14ac:dyDescent="0.15"/>
    <row r="82" ht="12.75" customHeight="1" x14ac:dyDescent="0.15"/>
    <row r="83" ht="12.75" customHeight="1" x14ac:dyDescent="0.15"/>
    <row r="84" ht="12.75" customHeight="1" x14ac:dyDescent="0.15"/>
    <row r="85" ht="12.75" customHeight="1" x14ac:dyDescent="0.15"/>
    <row r="86" ht="12.75" customHeight="1" x14ac:dyDescent="0.15"/>
    <row r="87" ht="12.75" customHeight="1" x14ac:dyDescent="0.15"/>
    <row r="88" ht="12.75" customHeight="1" x14ac:dyDescent="0.15"/>
    <row r="89" ht="12.75" customHeight="1" x14ac:dyDescent="0.15"/>
    <row r="90" ht="12.75" customHeight="1" x14ac:dyDescent="0.15"/>
    <row r="91" ht="12.75" customHeight="1" x14ac:dyDescent="0.15"/>
    <row r="92" ht="12.75" customHeight="1" x14ac:dyDescent="0.15"/>
    <row r="93" ht="12.75" customHeight="1" x14ac:dyDescent="0.15"/>
    <row r="94" ht="12.75" customHeight="1" x14ac:dyDescent="0.15"/>
    <row r="95" ht="12.75" customHeight="1" x14ac:dyDescent="0.15"/>
    <row r="96" ht="12.75" customHeight="1" x14ac:dyDescent="0.15"/>
    <row r="97" ht="12.75" customHeight="1" x14ac:dyDescent="0.15"/>
    <row r="98" ht="12.75" customHeight="1" x14ac:dyDescent="0.15"/>
    <row r="99" ht="12.75" customHeight="1" x14ac:dyDescent="0.15"/>
    <row r="100" ht="12.75" customHeight="1" x14ac:dyDescent="0.15"/>
    <row r="101" ht="12.75" customHeight="1" x14ac:dyDescent="0.15"/>
    <row r="102" ht="12.75" customHeight="1" x14ac:dyDescent="0.15"/>
    <row r="103" ht="12.75" customHeight="1" x14ac:dyDescent="0.15"/>
    <row r="104" ht="12.75" customHeight="1" x14ac:dyDescent="0.15"/>
    <row r="105" ht="12.75" customHeight="1" x14ac:dyDescent="0.15"/>
    <row r="106" ht="12.75" customHeight="1" x14ac:dyDescent="0.15"/>
    <row r="107" ht="12.75" customHeight="1" x14ac:dyDescent="0.15"/>
    <row r="108" ht="12.75" customHeight="1" x14ac:dyDescent="0.15"/>
    <row r="109" ht="12.75" customHeight="1" x14ac:dyDescent="0.15"/>
    <row r="110" ht="12.75" customHeight="1" x14ac:dyDescent="0.15"/>
    <row r="111" ht="12.75" customHeight="1" x14ac:dyDescent="0.15"/>
    <row r="112" ht="12.75" customHeight="1" x14ac:dyDescent="0.15"/>
    <row r="113" ht="12.75" customHeight="1" x14ac:dyDescent="0.15"/>
    <row r="114" ht="12.75" customHeight="1" x14ac:dyDescent="0.15"/>
    <row r="115" ht="12.75" customHeight="1" x14ac:dyDescent="0.15"/>
    <row r="116" ht="12.75" customHeight="1" x14ac:dyDescent="0.15"/>
    <row r="117" ht="12.75" customHeight="1" x14ac:dyDescent="0.15"/>
    <row r="118" ht="12.75" customHeight="1" x14ac:dyDescent="0.15"/>
    <row r="119" ht="12.75" customHeight="1" x14ac:dyDescent="0.15"/>
    <row r="120" ht="12.75" customHeight="1" x14ac:dyDescent="0.15"/>
    <row r="121" ht="12.75" customHeight="1" x14ac:dyDescent="0.15"/>
    <row r="122" ht="12.75" customHeight="1" x14ac:dyDescent="0.15"/>
    <row r="123" ht="12.75" customHeight="1" x14ac:dyDescent="0.15"/>
    <row r="124" ht="12.75" customHeight="1" x14ac:dyDescent="0.15"/>
    <row r="125" ht="12.75" customHeight="1" x14ac:dyDescent="0.15"/>
    <row r="126" ht="12.75" customHeight="1" x14ac:dyDescent="0.15"/>
    <row r="127" ht="12.75" customHeight="1" x14ac:dyDescent="0.15"/>
    <row r="128" ht="12.75" customHeight="1" x14ac:dyDescent="0.15"/>
    <row r="129" ht="12.75" customHeight="1" x14ac:dyDescent="0.15"/>
    <row r="130" ht="12.75" customHeight="1" x14ac:dyDescent="0.15"/>
    <row r="131" ht="12.75" customHeight="1" x14ac:dyDescent="0.15"/>
    <row r="132" ht="12.75" customHeight="1" x14ac:dyDescent="0.15"/>
    <row r="133" ht="12.75" customHeight="1" x14ac:dyDescent="0.15"/>
    <row r="134" ht="12.75" customHeight="1" x14ac:dyDescent="0.15"/>
    <row r="135" ht="12.75" customHeight="1" x14ac:dyDescent="0.15"/>
    <row r="136" ht="12.75" customHeight="1" x14ac:dyDescent="0.15"/>
    <row r="137" ht="12.75" customHeight="1" x14ac:dyDescent="0.15"/>
    <row r="138" ht="12.75" customHeight="1" x14ac:dyDescent="0.15"/>
    <row r="139" ht="12.75" customHeight="1" x14ac:dyDescent="0.15"/>
    <row r="140" ht="12.75" customHeight="1" x14ac:dyDescent="0.15"/>
    <row r="141" ht="12.75" customHeight="1" x14ac:dyDescent="0.15"/>
    <row r="142" ht="12.75" customHeight="1" x14ac:dyDescent="0.15"/>
    <row r="143" ht="12.75" customHeight="1" x14ac:dyDescent="0.15"/>
    <row r="144" ht="12.75" customHeight="1" x14ac:dyDescent="0.15"/>
    <row r="145" ht="12.75" customHeight="1" x14ac:dyDescent="0.15"/>
    <row r="146" ht="12.75" customHeight="1" x14ac:dyDescent="0.15"/>
    <row r="147" ht="12.75" customHeight="1" x14ac:dyDescent="0.15"/>
    <row r="148" ht="12.75" customHeight="1" x14ac:dyDescent="0.15"/>
    <row r="149" ht="12.75" customHeight="1" x14ac:dyDescent="0.15"/>
    <row r="150" ht="12.75" customHeight="1" x14ac:dyDescent="0.15"/>
    <row r="151" ht="12.75" customHeight="1" x14ac:dyDescent="0.15"/>
    <row r="152" ht="12.75" customHeight="1" x14ac:dyDescent="0.15"/>
    <row r="153" ht="12.75" customHeight="1" x14ac:dyDescent="0.15"/>
    <row r="154" ht="12.75" customHeight="1" x14ac:dyDescent="0.15"/>
    <row r="155" ht="12.75" customHeight="1" x14ac:dyDescent="0.15"/>
    <row r="156" ht="12.75" customHeight="1" x14ac:dyDescent="0.15"/>
    <row r="157" ht="12.75" customHeight="1" x14ac:dyDescent="0.15"/>
    <row r="158" ht="12.75" customHeight="1" x14ac:dyDescent="0.15"/>
    <row r="159" ht="12.75" customHeight="1" x14ac:dyDescent="0.15"/>
    <row r="160" ht="12.75" customHeight="1" x14ac:dyDescent="0.15"/>
    <row r="161" ht="12.75" customHeight="1" x14ac:dyDescent="0.15"/>
    <row r="162" ht="12.75" customHeight="1" x14ac:dyDescent="0.15"/>
    <row r="163" ht="12.75" customHeight="1" x14ac:dyDescent="0.15"/>
    <row r="164" ht="12.75" customHeight="1" x14ac:dyDescent="0.15"/>
    <row r="165" ht="12.75" customHeight="1" x14ac:dyDescent="0.15"/>
    <row r="166" ht="12.75" customHeight="1" x14ac:dyDescent="0.15"/>
    <row r="167" ht="12.75" customHeight="1" x14ac:dyDescent="0.15"/>
    <row r="168" ht="12.75" customHeight="1" x14ac:dyDescent="0.15"/>
    <row r="169" ht="12.75" customHeight="1" x14ac:dyDescent="0.15"/>
    <row r="170" ht="12.75" customHeight="1" x14ac:dyDescent="0.15"/>
    <row r="171" ht="12.75" customHeight="1" x14ac:dyDescent="0.15"/>
    <row r="172" ht="12.75" customHeight="1" x14ac:dyDescent="0.15"/>
    <row r="173" ht="12.75" customHeight="1" x14ac:dyDescent="0.15"/>
    <row r="174" ht="12.75" customHeight="1" x14ac:dyDescent="0.15"/>
    <row r="175" ht="12.75" customHeight="1" x14ac:dyDescent="0.15"/>
    <row r="176" ht="12.75" customHeight="1" x14ac:dyDescent="0.15"/>
    <row r="177" ht="12.75" customHeight="1" x14ac:dyDescent="0.15"/>
    <row r="178" ht="12.75" customHeight="1" x14ac:dyDescent="0.15"/>
    <row r="179" ht="12.75" customHeight="1" x14ac:dyDescent="0.15"/>
    <row r="180" ht="12.75" customHeight="1" x14ac:dyDescent="0.15"/>
    <row r="181" ht="12.75" customHeight="1" x14ac:dyDescent="0.15"/>
    <row r="182" ht="12.75" customHeight="1" x14ac:dyDescent="0.15"/>
    <row r="183" ht="12.75" customHeight="1" x14ac:dyDescent="0.15"/>
    <row r="184" ht="12.75" customHeight="1" x14ac:dyDescent="0.15"/>
    <row r="185" ht="12.75" customHeight="1" x14ac:dyDescent="0.15"/>
    <row r="186" ht="12.75" customHeight="1" x14ac:dyDescent="0.15"/>
    <row r="187" ht="12.75" customHeight="1" x14ac:dyDescent="0.15"/>
    <row r="188" ht="12.75" customHeight="1" x14ac:dyDescent="0.15"/>
    <row r="189" ht="12.75" customHeight="1" x14ac:dyDescent="0.15"/>
    <row r="190" ht="12.75" customHeight="1" x14ac:dyDescent="0.15"/>
    <row r="191" ht="12.75" customHeight="1" x14ac:dyDescent="0.15"/>
    <row r="192" ht="12.75" customHeight="1" x14ac:dyDescent="0.15"/>
    <row r="193" ht="12.75" customHeight="1" x14ac:dyDescent="0.15"/>
    <row r="194" ht="12.75" customHeight="1" x14ac:dyDescent="0.15"/>
    <row r="195" ht="12.75" customHeight="1" x14ac:dyDescent="0.15"/>
    <row r="196" ht="12.75" customHeight="1" x14ac:dyDescent="0.15"/>
    <row r="197" ht="12.75" customHeight="1" x14ac:dyDescent="0.15"/>
    <row r="198" ht="12.75" customHeight="1" x14ac:dyDescent="0.15"/>
    <row r="199" ht="12.75" customHeight="1" x14ac:dyDescent="0.15"/>
    <row r="200" ht="12.75" customHeight="1" x14ac:dyDescent="0.15"/>
    <row r="201" ht="12.75" customHeight="1" x14ac:dyDescent="0.15"/>
    <row r="202" ht="12.75" customHeight="1" x14ac:dyDescent="0.15"/>
    <row r="203" ht="12.75" customHeight="1" x14ac:dyDescent="0.15"/>
    <row r="204" ht="12.75" customHeight="1" x14ac:dyDescent="0.15"/>
    <row r="205" ht="12.75" customHeight="1" x14ac:dyDescent="0.15"/>
    <row r="206" ht="12.75" customHeight="1" x14ac:dyDescent="0.15"/>
    <row r="207" ht="12.75" customHeight="1" x14ac:dyDescent="0.15"/>
    <row r="208" ht="12.75" customHeight="1" x14ac:dyDescent="0.15"/>
    <row r="209" ht="12.75" customHeight="1" x14ac:dyDescent="0.15"/>
    <row r="210" ht="12.75" customHeight="1" x14ac:dyDescent="0.15"/>
    <row r="211" ht="12.75" customHeight="1" x14ac:dyDescent="0.15"/>
    <row r="212" ht="12.75" customHeight="1" x14ac:dyDescent="0.15"/>
    <row r="213" ht="12.75" customHeight="1" x14ac:dyDescent="0.15"/>
    <row r="214" ht="12.75" customHeight="1" x14ac:dyDescent="0.15"/>
    <row r="215" ht="12.75" customHeight="1" x14ac:dyDescent="0.15"/>
    <row r="216" ht="12.75" customHeight="1" x14ac:dyDescent="0.15"/>
    <row r="217" ht="12.75" customHeight="1" x14ac:dyDescent="0.15"/>
    <row r="218" ht="12.75" customHeight="1" x14ac:dyDescent="0.15"/>
    <row r="219" ht="12.75" customHeight="1" x14ac:dyDescent="0.15"/>
    <row r="220" ht="12.75" customHeight="1" x14ac:dyDescent="0.15"/>
    <row r="221" ht="12.75" customHeight="1" x14ac:dyDescent="0.15"/>
    <row r="222" ht="12.75" customHeight="1" x14ac:dyDescent="0.15"/>
    <row r="223" ht="12.75" customHeight="1" x14ac:dyDescent="0.15"/>
    <row r="224" ht="12.75" customHeight="1" x14ac:dyDescent="0.15"/>
    <row r="225" ht="12.75" customHeight="1" x14ac:dyDescent="0.15"/>
    <row r="226" ht="12.75" customHeight="1" x14ac:dyDescent="0.15"/>
    <row r="227" ht="12.75" customHeight="1" x14ac:dyDescent="0.15"/>
    <row r="228" ht="12.75" customHeight="1" x14ac:dyDescent="0.15"/>
    <row r="229" ht="12.75" customHeight="1" x14ac:dyDescent="0.15"/>
    <row r="230" ht="12.75" customHeight="1" x14ac:dyDescent="0.15"/>
    <row r="231" ht="12.75" customHeight="1" x14ac:dyDescent="0.15"/>
    <row r="232" ht="12.75" customHeight="1" x14ac:dyDescent="0.15"/>
    <row r="233" ht="12.75" customHeight="1" x14ac:dyDescent="0.15"/>
    <row r="234" ht="12.75" customHeight="1" x14ac:dyDescent="0.15"/>
    <row r="235" ht="12.75" customHeight="1" x14ac:dyDescent="0.15"/>
    <row r="236" ht="12.75" customHeight="1" x14ac:dyDescent="0.15"/>
    <row r="237" ht="12.75" customHeight="1" x14ac:dyDescent="0.15"/>
    <row r="238" ht="12.75" customHeight="1" x14ac:dyDescent="0.15"/>
    <row r="239" ht="12.75" customHeight="1" x14ac:dyDescent="0.15"/>
    <row r="240" ht="12.75" customHeight="1" x14ac:dyDescent="0.15"/>
    <row r="241" ht="12.75" customHeight="1" x14ac:dyDescent="0.15"/>
    <row r="242" ht="12.75" customHeight="1" x14ac:dyDescent="0.15"/>
    <row r="243" ht="12.75" customHeight="1" x14ac:dyDescent="0.15"/>
    <row r="244" ht="12.75" customHeight="1" x14ac:dyDescent="0.15"/>
    <row r="245" ht="12.75" customHeight="1" x14ac:dyDescent="0.15"/>
    <row r="246" ht="12.75" customHeight="1" x14ac:dyDescent="0.15"/>
    <row r="247" ht="12.75" customHeight="1" x14ac:dyDescent="0.15"/>
    <row r="248" ht="12.75" customHeight="1" x14ac:dyDescent="0.15"/>
    <row r="249" ht="12.75" customHeight="1" x14ac:dyDescent="0.15"/>
    <row r="250" ht="12.75" customHeight="1" x14ac:dyDescent="0.15"/>
    <row r="251" ht="12.75" customHeight="1" x14ac:dyDescent="0.15"/>
    <row r="252" ht="12.75" customHeight="1" x14ac:dyDescent="0.15"/>
    <row r="253" ht="12.75" customHeight="1" x14ac:dyDescent="0.15"/>
    <row r="254" ht="12.75" customHeight="1" x14ac:dyDescent="0.15"/>
    <row r="255" ht="12.75" customHeight="1" x14ac:dyDescent="0.15"/>
    <row r="256" ht="12.75" customHeight="1" x14ac:dyDescent="0.15"/>
    <row r="257" ht="12.75" customHeight="1" x14ac:dyDescent="0.15"/>
    <row r="258" ht="12.75" customHeight="1" x14ac:dyDescent="0.15"/>
    <row r="259" ht="12.75" customHeight="1" x14ac:dyDescent="0.15"/>
    <row r="260" ht="12.75" customHeight="1" x14ac:dyDescent="0.15"/>
    <row r="261" ht="12.75" customHeight="1" x14ac:dyDescent="0.15"/>
    <row r="262" ht="12.75" customHeight="1" x14ac:dyDescent="0.15"/>
    <row r="263" ht="12.75" customHeight="1" x14ac:dyDescent="0.15"/>
    <row r="264" ht="12.75" customHeight="1" x14ac:dyDescent="0.15"/>
    <row r="265" ht="12.75" customHeight="1" x14ac:dyDescent="0.15"/>
    <row r="266" ht="12.75" customHeight="1" x14ac:dyDescent="0.15"/>
    <row r="267" ht="12.75" customHeight="1" x14ac:dyDescent="0.15"/>
    <row r="268" ht="12.75" customHeight="1" x14ac:dyDescent="0.15"/>
    <row r="269" ht="12.75" customHeight="1" x14ac:dyDescent="0.15"/>
    <row r="270" ht="12.75" customHeight="1" x14ac:dyDescent="0.15"/>
    <row r="271" ht="12.75" customHeight="1" x14ac:dyDescent="0.15"/>
    <row r="272" ht="12.75" customHeight="1" x14ac:dyDescent="0.15"/>
    <row r="273" ht="12.75" customHeight="1" x14ac:dyDescent="0.15"/>
    <row r="274" ht="12.75" customHeight="1" x14ac:dyDescent="0.15"/>
    <row r="275" ht="12.75" customHeight="1" x14ac:dyDescent="0.15"/>
    <row r="276" ht="12.75" customHeight="1" x14ac:dyDescent="0.15"/>
    <row r="277" ht="12.75" customHeight="1" x14ac:dyDescent="0.15"/>
    <row r="278" ht="12.75" customHeight="1" x14ac:dyDescent="0.15"/>
    <row r="279" ht="12.75" customHeight="1" x14ac:dyDescent="0.15"/>
    <row r="280" ht="12.75" customHeight="1" x14ac:dyDescent="0.15"/>
    <row r="281" ht="12.75" customHeight="1" x14ac:dyDescent="0.15"/>
    <row r="282" ht="12.75" customHeight="1" x14ac:dyDescent="0.15"/>
    <row r="283" ht="12.75" customHeight="1" x14ac:dyDescent="0.15"/>
    <row r="284" ht="12.75" customHeight="1" x14ac:dyDescent="0.15"/>
    <row r="285" ht="12.75" customHeight="1" x14ac:dyDescent="0.15"/>
    <row r="286" ht="12.75" customHeight="1" x14ac:dyDescent="0.15"/>
    <row r="287" ht="12.75" customHeight="1" x14ac:dyDescent="0.15"/>
    <row r="288" ht="12.75" customHeight="1" x14ac:dyDescent="0.15"/>
    <row r="289" ht="12.75" customHeight="1" x14ac:dyDescent="0.15"/>
    <row r="290" ht="12.75" customHeight="1" x14ac:dyDescent="0.15"/>
    <row r="291" ht="12.75" customHeight="1" x14ac:dyDescent="0.15"/>
    <row r="292" ht="12.75" customHeight="1" x14ac:dyDescent="0.15"/>
    <row r="293" ht="12.75" customHeight="1" x14ac:dyDescent="0.15"/>
    <row r="294" ht="12.75" customHeight="1" x14ac:dyDescent="0.15"/>
    <row r="295" ht="12.75" customHeight="1" x14ac:dyDescent="0.15"/>
    <row r="296" ht="12.75" customHeight="1" x14ac:dyDescent="0.15"/>
    <row r="297" ht="12.75" customHeight="1" x14ac:dyDescent="0.15"/>
    <row r="298" ht="12.75" customHeight="1" x14ac:dyDescent="0.15"/>
    <row r="299" ht="12.75" customHeight="1" x14ac:dyDescent="0.15"/>
    <row r="300" ht="12.75" customHeight="1" x14ac:dyDescent="0.15"/>
    <row r="301" ht="12.75" customHeight="1" x14ac:dyDescent="0.15"/>
    <row r="302" ht="12.75" customHeight="1" x14ac:dyDescent="0.15"/>
    <row r="303" ht="12.75" customHeight="1" x14ac:dyDescent="0.15"/>
    <row r="304" ht="12.75" customHeight="1" x14ac:dyDescent="0.15"/>
    <row r="305" ht="12.75" customHeight="1" x14ac:dyDescent="0.15"/>
    <row r="306" ht="12.75" customHeight="1" x14ac:dyDescent="0.15"/>
    <row r="307" ht="12.75" customHeight="1" x14ac:dyDescent="0.15"/>
    <row r="308" ht="12.75" customHeight="1" x14ac:dyDescent="0.15"/>
    <row r="309" ht="12.75" customHeight="1" x14ac:dyDescent="0.15"/>
    <row r="310" ht="12.75" customHeight="1" x14ac:dyDescent="0.15"/>
    <row r="311" ht="12.75" customHeight="1" x14ac:dyDescent="0.15"/>
    <row r="312" ht="12.75" customHeight="1" x14ac:dyDescent="0.15"/>
    <row r="313" ht="12.75" customHeight="1" x14ac:dyDescent="0.15"/>
    <row r="314" ht="12.75" customHeight="1" x14ac:dyDescent="0.15"/>
    <row r="315" ht="12.75" customHeight="1" x14ac:dyDescent="0.15"/>
    <row r="316" ht="12.75" customHeight="1" x14ac:dyDescent="0.15"/>
    <row r="317" ht="12.75" customHeight="1" x14ac:dyDescent="0.15"/>
    <row r="318" ht="12.75" customHeight="1" x14ac:dyDescent="0.15"/>
    <row r="319" ht="12.75" customHeight="1" x14ac:dyDescent="0.15"/>
    <row r="320" ht="12.75" customHeight="1" x14ac:dyDescent="0.15"/>
    <row r="321" ht="12.75" customHeight="1" x14ac:dyDescent="0.15"/>
    <row r="322" ht="12.75" customHeight="1" x14ac:dyDescent="0.15"/>
    <row r="323" ht="12.75" customHeight="1" x14ac:dyDescent="0.15"/>
    <row r="324" ht="12.75" customHeight="1" x14ac:dyDescent="0.15"/>
    <row r="325" ht="12.75" customHeight="1" x14ac:dyDescent="0.15"/>
    <row r="326" ht="12.75" customHeight="1" x14ac:dyDescent="0.15"/>
    <row r="327" ht="12.75" customHeight="1" x14ac:dyDescent="0.15"/>
    <row r="328" ht="12.75" customHeight="1" x14ac:dyDescent="0.15"/>
    <row r="329" ht="12.75" customHeight="1" x14ac:dyDescent="0.15"/>
    <row r="330" ht="12.75" customHeight="1" x14ac:dyDescent="0.15"/>
    <row r="331" ht="12.75" customHeight="1" x14ac:dyDescent="0.15"/>
    <row r="332" ht="12.75" customHeight="1" x14ac:dyDescent="0.15"/>
    <row r="333" ht="12.75" customHeight="1" x14ac:dyDescent="0.15"/>
    <row r="334" ht="12.75" customHeight="1" x14ac:dyDescent="0.15"/>
    <row r="335" ht="12.75" customHeight="1" x14ac:dyDescent="0.15"/>
    <row r="336" ht="12.75" customHeight="1" x14ac:dyDescent="0.15"/>
    <row r="337" ht="12.75" customHeight="1" x14ac:dyDescent="0.15"/>
    <row r="338" ht="12.75" customHeight="1" x14ac:dyDescent="0.15"/>
    <row r="339" ht="12.75" customHeight="1" x14ac:dyDescent="0.15"/>
    <row r="340" ht="12.75" customHeight="1" x14ac:dyDescent="0.15"/>
    <row r="341" ht="12.75" customHeight="1" x14ac:dyDescent="0.15"/>
    <row r="342" ht="12.75" customHeight="1" x14ac:dyDescent="0.15"/>
    <row r="343" ht="12.75" customHeight="1" x14ac:dyDescent="0.15"/>
    <row r="344" ht="12.75" customHeight="1" x14ac:dyDescent="0.15"/>
    <row r="345" ht="12.75" customHeight="1" x14ac:dyDescent="0.15"/>
    <row r="346" ht="12.75" customHeight="1" x14ac:dyDescent="0.15"/>
    <row r="347" ht="12.75" customHeight="1" x14ac:dyDescent="0.15"/>
    <row r="348" ht="12.75" customHeight="1" x14ac:dyDescent="0.15"/>
    <row r="349" ht="12.75" customHeight="1" x14ac:dyDescent="0.15"/>
    <row r="350" ht="12.75" customHeight="1" x14ac:dyDescent="0.15"/>
    <row r="351" ht="12.75" customHeight="1" x14ac:dyDescent="0.15"/>
    <row r="352" ht="12.75" customHeight="1" x14ac:dyDescent="0.15"/>
    <row r="353" ht="12.75" customHeight="1" x14ac:dyDescent="0.15"/>
    <row r="354" ht="12.75" customHeight="1" x14ac:dyDescent="0.15"/>
    <row r="355" ht="12.75" customHeight="1" x14ac:dyDescent="0.15"/>
    <row r="356" ht="12.75" customHeight="1" x14ac:dyDescent="0.15"/>
    <row r="357" ht="12.75" customHeight="1" x14ac:dyDescent="0.15"/>
    <row r="358" ht="12.75" customHeight="1" x14ac:dyDescent="0.15"/>
    <row r="359" ht="12.75" customHeight="1" x14ac:dyDescent="0.15"/>
    <row r="360" ht="12.75" customHeight="1" x14ac:dyDescent="0.15"/>
    <row r="361" ht="12.75" customHeight="1" x14ac:dyDescent="0.15"/>
    <row r="362" ht="12.75" customHeight="1" x14ac:dyDescent="0.15"/>
    <row r="363" ht="12.75" customHeight="1" x14ac:dyDescent="0.15"/>
    <row r="364" ht="12.75" customHeight="1" x14ac:dyDescent="0.15"/>
    <row r="365" ht="12.75" customHeight="1" x14ac:dyDescent="0.15"/>
    <row r="366" ht="12.75" customHeight="1" x14ac:dyDescent="0.15"/>
    <row r="367" ht="12.75" customHeight="1" x14ac:dyDescent="0.15"/>
    <row r="368" ht="12.75" customHeight="1" x14ac:dyDescent="0.15"/>
    <row r="369" ht="12.75" customHeight="1" x14ac:dyDescent="0.15"/>
    <row r="370" ht="12.75" customHeight="1" x14ac:dyDescent="0.15"/>
    <row r="371" ht="12.75" customHeight="1" x14ac:dyDescent="0.15"/>
    <row r="372" ht="12.75" customHeight="1" x14ac:dyDescent="0.15"/>
    <row r="373" ht="12.75" customHeight="1" x14ac:dyDescent="0.15"/>
    <row r="374" ht="12.75" customHeight="1" x14ac:dyDescent="0.15"/>
    <row r="375" ht="12.75" customHeight="1" x14ac:dyDescent="0.15"/>
    <row r="376" ht="12.75" customHeight="1" x14ac:dyDescent="0.15"/>
    <row r="377" ht="12.75" customHeight="1" x14ac:dyDescent="0.15"/>
    <row r="378" ht="12.75" customHeight="1" x14ac:dyDescent="0.15"/>
    <row r="379" ht="12.75" customHeight="1" x14ac:dyDescent="0.15"/>
    <row r="380" ht="12.75" customHeight="1" x14ac:dyDescent="0.15"/>
    <row r="381" ht="12.75" customHeight="1" x14ac:dyDescent="0.15"/>
    <row r="382" ht="12.75" customHeight="1" x14ac:dyDescent="0.15"/>
    <row r="383" ht="12.75" customHeight="1" x14ac:dyDescent="0.15"/>
    <row r="384" ht="12.75" customHeight="1" x14ac:dyDescent="0.15"/>
    <row r="385" ht="12.75" customHeight="1" x14ac:dyDescent="0.15"/>
    <row r="386" ht="12.75" customHeight="1" x14ac:dyDescent="0.15"/>
    <row r="387" ht="12.75" customHeight="1" x14ac:dyDescent="0.15"/>
    <row r="388" ht="12.75" customHeight="1" x14ac:dyDescent="0.15"/>
    <row r="389" ht="12.75" customHeight="1" x14ac:dyDescent="0.15"/>
    <row r="390" ht="12.75" customHeight="1" x14ac:dyDescent="0.15"/>
    <row r="391" ht="12.75" customHeight="1" x14ac:dyDescent="0.15"/>
    <row r="392" ht="12.75" customHeight="1" x14ac:dyDescent="0.15"/>
    <row r="393" ht="12.75" customHeight="1" x14ac:dyDescent="0.15"/>
    <row r="394" ht="12.75" customHeight="1" x14ac:dyDescent="0.15"/>
    <row r="395" ht="12.75" customHeight="1" x14ac:dyDescent="0.15"/>
    <row r="396" ht="12.75" customHeight="1" x14ac:dyDescent="0.15"/>
    <row r="397" ht="12.75" customHeight="1" x14ac:dyDescent="0.15"/>
    <row r="398" ht="12.75" customHeight="1" x14ac:dyDescent="0.15"/>
    <row r="399" ht="12.75" customHeight="1" x14ac:dyDescent="0.15"/>
    <row r="400" ht="12.75" customHeight="1" x14ac:dyDescent="0.15"/>
    <row r="401" ht="12.75" customHeight="1" x14ac:dyDescent="0.15"/>
    <row r="402" ht="12.75" customHeight="1" x14ac:dyDescent="0.15"/>
    <row r="403" ht="12.75" customHeight="1" x14ac:dyDescent="0.15"/>
    <row r="404" ht="12.75" customHeight="1" x14ac:dyDescent="0.15"/>
    <row r="405" ht="12.75" customHeight="1" x14ac:dyDescent="0.15"/>
    <row r="406" ht="12.75" customHeight="1" x14ac:dyDescent="0.15"/>
    <row r="407" ht="12.75" customHeight="1" x14ac:dyDescent="0.15"/>
    <row r="408" ht="12.75" customHeight="1" x14ac:dyDescent="0.15"/>
    <row r="409" ht="12.75" customHeight="1" x14ac:dyDescent="0.15"/>
    <row r="410" ht="12.75" customHeight="1" x14ac:dyDescent="0.15"/>
    <row r="411" ht="12.75" customHeight="1" x14ac:dyDescent="0.15"/>
    <row r="412" ht="12.75" customHeight="1" x14ac:dyDescent="0.15"/>
    <row r="413" ht="12.75" customHeight="1" x14ac:dyDescent="0.15"/>
    <row r="414" ht="12.75" customHeight="1" x14ac:dyDescent="0.15"/>
    <row r="415" ht="12.75" customHeight="1" x14ac:dyDescent="0.15"/>
    <row r="416" ht="12.75" customHeight="1" x14ac:dyDescent="0.15"/>
    <row r="417" ht="12.75" customHeight="1" x14ac:dyDescent="0.15"/>
    <row r="418" ht="12.75" customHeight="1" x14ac:dyDescent="0.15"/>
    <row r="419" ht="12.75" customHeight="1" x14ac:dyDescent="0.15"/>
    <row r="420" ht="12.75" customHeight="1" x14ac:dyDescent="0.15"/>
    <row r="421" ht="12.75" customHeight="1" x14ac:dyDescent="0.15"/>
    <row r="422" ht="12.75" customHeight="1" x14ac:dyDescent="0.15"/>
    <row r="423" ht="12.75" customHeight="1" x14ac:dyDescent="0.15"/>
    <row r="424" ht="12.75" customHeight="1" x14ac:dyDescent="0.15"/>
    <row r="425" ht="12.75" customHeight="1" x14ac:dyDescent="0.15"/>
    <row r="426" ht="12.75" customHeight="1" x14ac:dyDescent="0.15"/>
    <row r="427" ht="12.75" customHeight="1" x14ac:dyDescent="0.15"/>
    <row r="428" ht="12.75" customHeight="1" x14ac:dyDescent="0.15"/>
    <row r="429" ht="12.75" customHeight="1" x14ac:dyDescent="0.15"/>
    <row r="430" ht="12.75" customHeight="1" x14ac:dyDescent="0.15"/>
    <row r="431" ht="12.75" customHeight="1" x14ac:dyDescent="0.15"/>
    <row r="432" ht="12.75" customHeight="1" x14ac:dyDescent="0.15"/>
    <row r="433" ht="12.75" customHeight="1" x14ac:dyDescent="0.15"/>
    <row r="434" ht="12.75" customHeight="1" x14ac:dyDescent="0.15"/>
    <row r="435" ht="12.75" customHeight="1" x14ac:dyDescent="0.15"/>
    <row r="436" ht="12.75" customHeight="1" x14ac:dyDescent="0.15"/>
    <row r="437" ht="12.75" customHeight="1" x14ac:dyDescent="0.15"/>
    <row r="438" ht="12.75" customHeight="1" x14ac:dyDescent="0.15"/>
    <row r="439" ht="12.75" customHeight="1" x14ac:dyDescent="0.15"/>
    <row r="440" ht="12.75" customHeight="1" x14ac:dyDescent="0.15"/>
    <row r="441" ht="12.75" customHeight="1" x14ac:dyDescent="0.15"/>
    <row r="442" ht="12.75" customHeight="1" x14ac:dyDescent="0.15"/>
    <row r="443" ht="12.75" customHeight="1" x14ac:dyDescent="0.15"/>
    <row r="444" ht="12.75" customHeight="1" x14ac:dyDescent="0.15"/>
    <row r="445" ht="12.75" customHeight="1" x14ac:dyDescent="0.15"/>
    <row r="446" ht="12.75" customHeight="1" x14ac:dyDescent="0.15"/>
    <row r="447" ht="12.75" customHeight="1" x14ac:dyDescent="0.15"/>
    <row r="448" ht="12.75" customHeight="1" x14ac:dyDescent="0.15"/>
    <row r="449" ht="12.75" customHeight="1" x14ac:dyDescent="0.15"/>
    <row r="450" ht="12.75" customHeight="1" x14ac:dyDescent="0.15"/>
    <row r="451" ht="12.75" customHeight="1" x14ac:dyDescent="0.15"/>
    <row r="452" ht="12.75" customHeight="1" x14ac:dyDescent="0.15"/>
    <row r="453" ht="12.75" customHeight="1" x14ac:dyDescent="0.15"/>
    <row r="454" ht="12.75" customHeight="1" x14ac:dyDescent="0.15"/>
    <row r="455" ht="12.75" customHeight="1" x14ac:dyDescent="0.15"/>
    <row r="456" ht="12.75" customHeight="1" x14ac:dyDescent="0.15"/>
    <row r="457" ht="12.75" customHeight="1" x14ac:dyDescent="0.15"/>
    <row r="458" ht="12.75" customHeight="1" x14ac:dyDescent="0.15"/>
    <row r="459" ht="12.75" customHeight="1" x14ac:dyDescent="0.15"/>
    <row r="460" ht="12.75" customHeight="1" x14ac:dyDescent="0.15"/>
    <row r="461" ht="12.75" customHeight="1" x14ac:dyDescent="0.15"/>
    <row r="462" ht="12.75" customHeight="1" x14ac:dyDescent="0.15"/>
    <row r="463" ht="12.75" customHeight="1" x14ac:dyDescent="0.15"/>
    <row r="464" ht="12.75" customHeight="1" x14ac:dyDescent="0.15"/>
    <row r="465" ht="12.75" customHeight="1" x14ac:dyDescent="0.15"/>
    <row r="466" ht="12.75" customHeight="1" x14ac:dyDescent="0.15"/>
    <row r="467" ht="12.75" customHeight="1" x14ac:dyDescent="0.15"/>
    <row r="468" ht="12.75" customHeight="1" x14ac:dyDescent="0.15"/>
    <row r="469" ht="12.75" customHeight="1" x14ac:dyDescent="0.15"/>
    <row r="470" ht="12.75" customHeight="1" x14ac:dyDescent="0.15"/>
    <row r="471" ht="12.75" customHeight="1" x14ac:dyDescent="0.15"/>
    <row r="472" ht="12.75" customHeight="1" x14ac:dyDescent="0.15"/>
    <row r="473" ht="12.75" customHeight="1" x14ac:dyDescent="0.15"/>
    <row r="474" ht="12.75" customHeight="1" x14ac:dyDescent="0.15"/>
    <row r="475" ht="12.75" customHeight="1" x14ac:dyDescent="0.15"/>
    <row r="476" ht="12.75" customHeight="1" x14ac:dyDescent="0.15"/>
    <row r="477" ht="12.75" customHeight="1" x14ac:dyDescent="0.15"/>
    <row r="478" ht="12.75" customHeight="1" x14ac:dyDescent="0.15"/>
    <row r="479" ht="12.75" customHeight="1" x14ac:dyDescent="0.15"/>
    <row r="480" ht="12.75" customHeight="1" x14ac:dyDescent="0.15"/>
    <row r="481" ht="12.75" customHeight="1" x14ac:dyDescent="0.15"/>
    <row r="482" ht="12.75" customHeight="1" x14ac:dyDescent="0.15"/>
    <row r="483" ht="12.75" customHeight="1" x14ac:dyDescent="0.15"/>
    <row r="484" ht="12.75" customHeight="1" x14ac:dyDescent="0.15"/>
    <row r="485" ht="12.75" customHeight="1" x14ac:dyDescent="0.15"/>
    <row r="486" ht="12.75" customHeight="1" x14ac:dyDescent="0.15"/>
    <row r="487" ht="12.75" customHeight="1" x14ac:dyDescent="0.15"/>
    <row r="488" ht="12.75" customHeight="1" x14ac:dyDescent="0.15"/>
    <row r="489" ht="12.75" customHeight="1" x14ac:dyDescent="0.15"/>
    <row r="490" ht="12.75" customHeight="1" x14ac:dyDescent="0.15"/>
    <row r="491" ht="12.75" customHeight="1" x14ac:dyDescent="0.15"/>
    <row r="492" ht="12.75" customHeight="1" x14ac:dyDescent="0.15"/>
    <row r="493" ht="12.75" customHeight="1" x14ac:dyDescent="0.15"/>
    <row r="494" ht="12.75" customHeight="1" x14ac:dyDescent="0.15"/>
    <row r="495" ht="12.75" customHeight="1" x14ac:dyDescent="0.15"/>
    <row r="496" ht="12.75" customHeight="1" x14ac:dyDescent="0.15"/>
    <row r="497" ht="12.75" customHeight="1" x14ac:dyDescent="0.15"/>
    <row r="498" ht="12.75" customHeight="1" x14ac:dyDescent="0.15"/>
    <row r="499" ht="12.75" customHeight="1" x14ac:dyDescent="0.15"/>
    <row r="500" ht="12.75" customHeight="1" x14ac:dyDescent="0.15"/>
    <row r="501" ht="12.75" customHeight="1" x14ac:dyDescent="0.15"/>
    <row r="502" ht="12.75" customHeight="1" x14ac:dyDescent="0.15"/>
    <row r="503" ht="12.75" customHeight="1" x14ac:dyDescent="0.15"/>
    <row r="504" ht="12.75" customHeight="1" x14ac:dyDescent="0.15"/>
    <row r="505" ht="12.75" customHeight="1" x14ac:dyDescent="0.15"/>
    <row r="506" ht="12.75" customHeight="1" x14ac:dyDescent="0.15"/>
    <row r="507" ht="12.75" customHeight="1" x14ac:dyDescent="0.15"/>
    <row r="508" ht="12.75" customHeight="1" x14ac:dyDescent="0.15"/>
    <row r="509" ht="12.75" customHeight="1" x14ac:dyDescent="0.15"/>
    <row r="510" ht="12.75" customHeight="1" x14ac:dyDescent="0.15"/>
    <row r="511" ht="12.75" customHeight="1" x14ac:dyDescent="0.15"/>
    <row r="512" ht="12.75" customHeight="1" x14ac:dyDescent="0.15"/>
    <row r="513" ht="12.75" customHeight="1" x14ac:dyDescent="0.15"/>
    <row r="514" ht="12.75" customHeight="1" x14ac:dyDescent="0.15"/>
    <row r="515" ht="12.75" customHeight="1" x14ac:dyDescent="0.15"/>
    <row r="516" ht="12.75" customHeight="1" x14ac:dyDescent="0.15"/>
    <row r="517" ht="12.75" customHeight="1" x14ac:dyDescent="0.15"/>
    <row r="518" ht="12.75" customHeight="1" x14ac:dyDescent="0.15"/>
    <row r="519" ht="12.75" customHeight="1" x14ac:dyDescent="0.15"/>
    <row r="520" ht="12.75" customHeight="1" x14ac:dyDescent="0.15"/>
    <row r="521" ht="12.75" customHeight="1" x14ac:dyDescent="0.15"/>
    <row r="522" ht="12.75" customHeight="1" x14ac:dyDescent="0.15"/>
    <row r="523" ht="12.75" customHeight="1" x14ac:dyDescent="0.15"/>
    <row r="524" ht="12.75" customHeight="1" x14ac:dyDescent="0.15"/>
    <row r="525" ht="12.75" customHeight="1" x14ac:dyDescent="0.15"/>
    <row r="526" ht="12.75" customHeight="1" x14ac:dyDescent="0.15"/>
    <row r="527" ht="12.75" customHeight="1" x14ac:dyDescent="0.15"/>
    <row r="528" ht="12.75" customHeight="1" x14ac:dyDescent="0.15"/>
    <row r="529" ht="12.75" customHeight="1" x14ac:dyDescent="0.15"/>
    <row r="530" ht="12.75" customHeight="1" x14ac:dyDescent="0.15"/>
    <row r="531" ht="12.75" customHeight="1" x14ac:dyDescent="0.15"/>
    <row r="532" ht="12.75" customHeight="1" x14ac:dyDescent="0.15"/>
    <row r="533" ht="12.75" customHeight="1" x14ac:dyDescent="0.15"/>
    <row r="534" ht="12.75" customHeight="1" x14ac:dyDescent="0.15"/>
    <row r="535" ht="12.75" customHeight="1" x14ac:dyDescent="0.15"/>
    <row r="536" ht="12.75" customHeight="1" x14ac:dyDescent="0.15"/>
    <row r="537" ht="12.75" customHeight="1" x14ac:dyDescent="0.15"/>
    <row r="538" ht="12.75" customHeight="1" x14ac:dyDescent="0.15"/>
    <row r="539" ht="12.75" customHeight="1" x14ac:dyDescent="0.15"/>
    <row r="540" ht="12.75" customHeight="1" x14ac:dyDescent="0.15"/>
    <row r="541" ht="12.75" customHeight="1" x14ac:dyDescent="0.15"/>
    <row r="542" ht="12.75" customHeight="1" x14ac:dyDescent="0.15"/>
    <row r="543" ht="12.75" customHeight="1" x14ac:dyDescent="0.15"/>
    <row r="544" ht="12.75" customHeight="1" x14ac:dyDescent="0.15"/>
    <row r="545" ht="12.75" customHeight="1" x14ac:dyDescent="0.15"/>
    <row r="546" ht="12.75" customHeight="1" x14ac:dyDescent="0.15"/>
    <row r="547" ht="12.75" customHeight="1" x14ac:dyDescent="0.15"/>
    <row r="548" ht="12.75" customHeight="1" x14ac:dyDescent="0.15"/>
    <row r="549" ht="12.75" customHeight="1" x14ac:dyDescent="0.15"/>
    <row r="550" ht="12.75" customHeight="1" x14ac:dyDescent="0.15"/>
    <row r="551" ht="12.75" customHeight="1" x14ac:dyDescent="0.15"/>
    <row r="552" ht="12.75" customHeight="1" x14ac:dyDescent="0.15"/>
    <row r="553" ht="12.75" customHeight="1" x14ac:dyDescent="0.15"/>
    <row r="554" ht="12.75" customHeight="1" x14ac:dyDescent="0.15"/>
    <row r="555" ht="12.75" customHeight="1" x14ac:dyDescent="0.15"/>
    <row r="556" ht="12.75" customHeight="1" x14ac:dyDescent="0.15"/>
    <row r="557" ht="12.75" customHeight="1" x14ac:dyDescent="0.15"/>
    <row r="558" ht="12.75" customHeight="1" x14ac:dyDescent="0.15"/>
    <row r="559" ht="12.75" customHeight="1" x14ac:dyDescent="0.15"/>
    <row r="560" ht="12.75" customHeight="1" x14ac:dyDescent="0.15"/>
    <row r="561" ht="12.75" customHeight="1" x14ac:dyDescent="0.15"/>
    <row r="562" ht="12.75" customHeight="1" x14ac:dyDescent="0.15"/>
    <row r="563" ht="12.75" customHeight="1" x14ac:dyDescent="0.15"/>
    <row r="564" ht="12.75" customHeight="1" x14ac:dyDescent="0.15"/>
    <row r="565" ht="12.75" customHeight="1" x14ac:dyDescent="0.15"/>
    <row r="566" ht="12.75" customHeight="1" x14ac:dyDescent="0.15"/>
    <row r="567" ht="12.75" customHeight="1" x14ac:dyDescent="0.15"/>
    <row r="568" ht="12.75" customHeight="1" x14ac:dyDescent="0.15"/>
    <row r="569" ht="12.75" customHeight="1" x14ac:dyDescent="0.15"/>
    <row r="570" ht="12.75" customHeight="1" x14ac:dyDescent="0.15"/>
    <row r="571" ht="12.75" customHeight="1" x14ac:dyDescent="0.15"/>
    <row r="572" ht="12.75" customHeight="1" x14ac:dyDescent="0.15"/>
    <row r="573" ht="12.75" customHeight="1" x14ac:dyDescent="0.15"/>
    <row r="574" ht="12.75" customHeight="1" x14ac:dyDescent="0.15"/>
    <row r="575" ht="12.75" customHeight="1" x14ac:dyDescent="0.15"/>
    <row r="576" ht="12.75" customHeight="1" x14ac:dyDescent="0.15"/>
    <row r="577" ht="12.75" customHeight="1" x14ac:dyDescent="0.15"/>
    <row r="578" ht="12.75" customHeight="1" x14ac:dyDescent="0.15"/>
    <row r="579" ht="12.75" customHeight="1" x14ac:dyDescent="0.15"/>
    <row r="580" ht="12.75" customHeight="1" x14ac:dyDescent="0.15"/>
    <row r="581" ht="12.75" customHeight="1" x14ac:dyDescent="0.15"/>
    <row r="582" ht="12.75" customHeight="1" x14ac:dyDescent="0.15"/>
    <row r="583" ht="12.75" customHeight="1" x14ac:dyDescent="0.15"/>
    <row r="584" ht="12.75" customHeight="1" x14ac:dyDescent="0.15"/>
    <row r="585" ht="12.75" customHeight="1" x14ac:dyDescent="0.15"/>
    <row r="586" ht="12.75" customHeight="1" x14ac:dyDescent="0.15"/>
    <row r="587" ht="12.75" customHeight="1" x14ac:dyDescent="0.15"/>
    <row r="588" ht="12.75" customHeight="1" x14ac:dyDescent="0.15"/>
    <row r="589" ht="12.75" customHeight="1" x14ac:dyDescent="0.15"/>
    <row r="590" ht="12.75" customHeight="1" x14ac:dyDescent="0.15"/>
    <row r="591" ht="12.75" customHeight="1" x14ac:dyDescent="0.15"/>
    <row r="592" ht="12.75" customHeight="1" x14ac:dyDescent="0.15"/>
    <row r="593" ht="12.75" customHeight="1" x14ac:dyDescent="0.15"/>
    <row r="594" ht="12.75" customHeight="1" x14ac:dyDescent="0.15"/>
    <row r="595" ht="12.75" customHeight="1" x14ac:dyDescent="0.15"/>
    <row r="596" ht="12.75" customHeight="1" x14ac:dyDescent="0.15"/>
    <row r="597" ht="12.75" customHeight="1" x14ac:dyDescent="0.15"/>
    <row r="598" ht="12.75" customHeight="1" x14ac:dyDescent="0.15"/>
    <row r="599" ht="12.75" customHeight="1" x14ac:dyDescent="0.15"/>
    <row r="600" ht="12.75" customHeight="1" x14ac:dyDescent="0.15"/>
    <row r="601" ht="12.75" customHeight="1" x14ac:dyDescent="0.15"/>
    <row r="602" ht="12.75" customHeight="1" x14ac:dyDescent="0.15"/>
    <row r="603" ht="12.75" customHeight="1" x14ac:dyDescent="0.15"/>
    <row r="604" ht="12.75" customHeight="1" x14ac:dyDescent="0.15"/>
    <row r="605" ht="12.75" customHeight="1" x14ac:dyDescent="0.15"/>
    <row r="606" ht="12.75" customHeight="1" x14ac:dyDescent="0.15"/>
    <row r="607" ht="12.75" customHeight="1" x14ac:dyDescent="0.15"/>
    <row r="608" ht="12.75" customHeight="1" x14ac:dyDescent="0.15"/>
    <row r="609" ht="12.75" customHeight="1" x14ac:dyDescent="0.15"/>
    <row r="610" ht="12.75" customHeight="1" x14ac:dyDescent="0.15"/>
    <row r="611" ht="12.75" customHeight="1" x14ac:dyDescent="0.15"/>
    <row r="612" ht="12.75" customHeight="1" x14ac:dyDescent="0.15"/>
    <row r="613" ht="12.75" customHeight="1" x14ac:dyDescent="0.15"/>
    <row r="614" ht="12.75" customHeight="1" x14ac:dyDescent="0.15"/>
    <row r="615" ht="12.75" customHeight="1" x14ac:dyDescent="0.15"/>
    <row r="616" ht="12.75" customHeight="1" x14ac:dyDescent="0.15"/>
    <row r="617" ht="12.75" customHeight="1" x14ac:dyDescent="0.15"/>
    <row r="618" ht="12.75" customHeight="1" x14ac:dyDescent="0.15"/>
    <row r="619" ht="12.75" customHeight="1" x14ac:dyDescent="0.15"/>
    <row r="620" ht="12.75" customHeight="1" x14ac:dyDescent="0.15"/>
    <row r="621" ht="12.75" customHeight="1" x14ac:dyDescent="0.15"/>
    <row r="622" ht="12.75" customHeight="1" x14ac:dyDescent="0.15"/>
    <row r="623" ht="12.75" customHeight="1" x14ac:dyDescent="0.15"/>
    <row r="624" ht="12.75" customHeight="1" x14ac:dyDescent="0.15"/>
    <row r="625" ht="12.75" customHeight="1" x14ac:dyDescent="0.15"/>
    <row r="626" ht="12.75" customHeight="1" x14ac:dyDescent="0.15"/>
    <row r="627" ht="12.75" customHeight="1" x14ac:dyDescent="0.15"/>
    <row r="628" ht="12.75" customHeight="1" x14ac:dyDescent="0.15"/>
    <row r="629" ht="12.75" customHeight="1" x14ac:dyDescent="0.15"/>
    <row r="630" ht="12.75" customHeight="1" x14ac:dyDescent="0.15"/>
    <row r="631" ht="12.75" customHeight="1" x14ac:dyDescent="0.15"/>
    <row r="632" ht="12.75" customHeight="1" x14ac:dyDescent="0.15"/>
    <row r="633" ht="12.75" customHeight="1" x14ac:dyDescent="0.15"/>
    <row r="634" ht="12.75" customHeight="1" x14ac:dyDescent="0.15"/>
    <row r="635" ht="12.75" customHeight="1" x14ac:dyDescent="0.15"/>
    <row r="636" ht="12.75" customHeight="1" x14ac:dyDescent="0.15"/>
    <row r="637" ht="12.75" customHeight="1" x14ac:dyDescent="0.15"/>
    <row r="638" ht="12.75" customHeight="1" x14ac:dyDescent="0.15"/>
    <row r="639" ht="12.75" customHeight="1" x14ac:dyDescent="0.15"/>
    <row r="640" ht="12.75" customHeight="1" x14ac:dyDescent="0.15"/>
    <row r="641" ht="12.75" customHeight="1" x14ac:dyDescent="0.15"/>
    <row r="642" ht="12.75" customHeight="1" x14ac:dyDescent="0.15"/>
    <row r="643" ht="12.75" customHeight="1" x14ac:dyDescent="0.15"/>
    <row r="644" ht="12.75" customHeight="1" x14ac:dyDescent="0.15"/>
    <row r="645" ht="12.75" customHeight="1" x14ac:dyDescent="0.15"/>
    <row r="646" ht="12.75" customHeight="1" x14ac:dyDescent="0.15"/>
    <row r="647" ht="12.75" customHeight="1" x14ac:dyDescent="0.15"/>
    <row r="648" ht="12.75" customHeight="1" x14ac:dyDescent="0.15"/>
    <row r="649" ht="12.75" customHeight="1" x14ac:dyDescent="0.15"/>
    <row r="650" ht="12.75" customHeight="1" x14ac:dyDescent="0.15"/>
    <row r="651" ht="12.75" customHeight="1" x14ac:dyDescent="0.15"/>
    <row r="652" ht="12.75" customHeight="1" x14ac:dyDescent="0.15"/>
    <row r="653" ht="12.75" customHeight="1" x14ac:dyDescent="0.15"/>
    <row r="654" ht="12.75" customHeight="1" x14ac:dyDescent="0.15"/>
    <row r="655" ht="12.75" customHeight="1" x14ac:dyDescent="0.15"/>
    <row r="656" ht="12.75" customHeight="1" x14ac:dyDescent="0.15"/>
    <row r="657" ht="12.75" customHeight="1" x14ac:dyDescent="0.15"/>
    <row r="658" ht="12.75" customHeight="1" x14ac:dyDescent="0.15"/>
    <row r="659" ht="12.75" customHeight="1" x14ac:dyDescent="0.15"/>
    <row r="660" ht="12.75" customHeight="1" x14ac:dyDescent="0.15"/>
    <row r="661" ht="12.75" customHeight="1" x14ac:dyDescent="0.15"/>
    <row r="662" ht="12.75" customHeight="1" x14ac:dyDescent="0.15"/>
    <row r="663" ht="12.75" customHeight="1" x14ac:dyDescent="0.15"/>
    <row r="664" ht="12.75" customHeight="1" x14ac:dyDescent="0.15"/>
    <row r="665" ht="12.75" customHeight="1" x14ac:dyDescent="0.15"/>
    <row r="666" ht="12.75" customHeight="1" x14ac:dyDescent="0.15"/>
    <row r="667" ht="12.75" customHeight="1" x14ac:dyDescent="0.15"/>
    <row r="668" ht="12.75" customHeight="1" x14ac:dyDescent="0.15"/>
    <row r="669" ht="12.75" customHeight="1" x14ac:dyDescent="0.15"/>
    <row r="670" ht="12.75" customHeight="1" x14ac:dyDescent="0.15"/>
    <row r="671" ht="12.75" customHeight="1" x14ac:dyDescent="0.15"/>
    <row r="672" ht="12.75" customHeight="1" x14ac:dyDescent="0.15"/>
    <row r="673" ht="12.75" customHeight="1" x14ac:dyDescent="0.15"/>
    <row r="674" ht="12.75" customHeight="1" x14ac:dyDescent="0.15"/>
    <row r="675" ht="12.75" customHeight="1" x14ac:dyDescent="0.15"/>
    <row r="676" ht="12.75" customHeight="1" x14ac:dyDescent="0.15"/>
    <row r="677" ht="12.75" customHeight="1" x14ac:dyDescent="0.15"/>
    <row r="678" ht="12.75" customHeight="1" x14ac:dyDescent="0.15"/>
    <row r="679" ht="12.75" customHeight="1" x14ac:dyDescent="0.15"/>
    <row r="680" ht="12.75" customHeight="1" x14ac:dyDescent="0.15"/>
    <row r="681" ht="12.75" customHeight="1" x14ac:dyDescent="0.15"/>
    <row r="682" ht="12.75" customHeight="1" x14ac:dyDescent="0.15"/>
    <row r="683" ht="12.75" customHeight="1" x14ac:dyDescent="0.15"/>
    <row r="684" ht="12.75" customHeight="1" x14ac:dyDescent="0.15"/>
    <row r="685" ht="12.75" customHeight="1" x14ac:dyDescent="0.15"/>
    <row r="686" ht="12.75" customHeight="1" x14ac:dyDescent="0.15"/>
    <row r="687" ht="12.75" customHeight="1" x14ac:dyDescent="0.15"/>
    <row r="688" ht="12.75" customHeight="1" x14ac:dyDescent="0.15"/>
    <row r="689" ht="12.75" customHeight="1" x14ac:dyDescent="0.15"/>
    <row r="690" ht="12.75" customHeight="1" x14ac:dyDescent="0.15"/>
    <row r="691" ht="12.75" customHeight="1" x14ac:dyDescent="0.15"/>
    <row r="692" ht="12.75" customHeight="1" x14ac:dyDescent="0.15"/>
    <row r="693" ht="12.75" customHeight="1" x14ac:dyDescent="0.15"/>
    <row r="694" ht="12.75" customHeight="1" x14ac:dyDescent="0.15"/>
    <row r="695" ht="12.75" customHeight="1" x14ac:dyDescent="0.15"/>
    <row r="696" ht="12.75" customHeight="1" x14ac:dyDescent="0.15"/>
    <row r="697" ht="12.75" customHeight="1" x14ac:dyDescent="0.15"/>
    <row r="698" ht="12.75" customHeight="1" x14ac:dyDescent="0.15"/>
    <row r="699" ht="12.75" customHeight="1" x14ac:dyDescent="0.15"/>
    <row r="700" ht="12.75" customHeight="1" x14ac:dyDescent="0.15"/>
    <row r="701" ht="12.75" customHeight="1" x14ac:dyDescent="0.15"/>
    <row r="702" ht="12.75" customHeight="1" x14ac:dyDescent="0.15"/>
    <row r="703" ht="12.75" customHeight="1" x14ac:dyDescent="0.15"/>
    <row r="704" ht="12.75" customHeight="1" x14ac:dyDescent="0.15"/>
    <row r="705" ht="12.75" customHeight="1" x14ac:dyDescent="0.15"/>
    <row r="706" ht="12.75" customHeight="1" x14ac:dyDescent="0.15"/>
    <row r="707" ht="12.75" customHeight="1" x14ac:dyDescent="0.15"/>
    <row r="708" ht="12.75" customHeight="1" x14ac:dyDescent="0.15"/>
    <row r="709" ht="12.75" customHeight="1" x14ac:dyDescent="0.15"/>
    <row r="710" ht="12.75" customHeight="1" x14ac:dyDescent="0.15"/>
    <row r="711" ht="12.75" customHeight="1" x14ac:dyDescent="0.15"/>
    <row r="712" ht="12.75" customHeight="1" x14ac:dyDescent="0.15"/>
    <row r="713" ht="12.75" customHeight="1" x14ac:dyDescent="0.15"/>
    <row r="714" ht="12.75" customHeight="1" x14ac:dyDescent="0.15"/>
    <row r="715" ht="12.75" customHeight="1" x14ac:dyDescent="0.15"/>
    <row r="716" ht="12.75" customHeight="1" x14ac:dyDescent="0.15"/>
    <row r="717" ht="12.75" customHeight="1" x14ac:dyDescent="0.15"/>
    <row r="718" ht="12.75" customHeight="1" x14ac:dyDescent="0.15"/>
    <row r="719" ht="12.75" customHeight="1" x14ac:dyDescent="0.15"/>
    <row r="720" ht="12.75" customHeight="1" x14ac:dyDescent="0.15"/>
    <row r="721" ht="12.75" customHeight="1" x14ac:dyDescent="0.15"/>
    <row r="722" ht="12.75" customHeight="1" x14ac:dyDescent="0.15"/>
    <row r="723" ht="12.75" customHeight="1" x14ac:dyDescent="0.15"/>
    <row r="724" ht="12.75" customHeight="1" x14ac:dyDescent="0.15"/>
    <row r="725" ht="12.75" customHeight="1" x14ac:dyDescent="0.15"/>
    <row r="726" ht="12.75" customHeight="1" x14ac:dyDescent="0.15"/>
    <row r="727" ht="12.75" customHeight="1" x14ac:dyDescent="0.15"/>
    <row r="728" ht="12.75" customHeight="1" x14ac:dyDescent="0.15"/>
    <row r="729" ht="12.75" customHeight="1" x14ac:dyDescent="0.15"/>
    <row r="730" ht="12.75" customHeight="1" x14ac:dyDescent="0.15"/>
    <row r="731" ht="12.75" customHeight="1" x14ac:dyDescent="0.15"/>
    <row r="732" ht="12.75" customHeight="1" x14ac:dyDescent="0.15"/>
    <row r="733" ht="12.75" customHeight="1" x14ac:dyDescent="0.15"/>
    <row r="734" ht="12.75" customHeight="1" x14ac:dyDescent="0.15"/>
    <row r="735" ht="12.75" customHeight="1" x14ac:dyDescent="0.15"/>
    <row r="736" ht="12.75" customHeight="1" x14ac:dyDescent="0.15"/>
    <row r="737" ht="12.75" customHeight="1" x14ac:dyDescent="0.15"/>
    <row r="738" ht="12.75" customHeight="1" x14ac:dyDescent="0.15"/>
    <row r="739" ht="12.75" customHeight="1" x14ac:dyDescent="0.15"/>
    <row r="740" ht="12.75" customHeight="1" x14ac:dyDescent="0.15"/>
    <row r="741" ht="12.75" customHeight="1" x14ac:dyDescent="0.15"/>
    <row r="742" ht="12.75" customHeight="1" x14ac:dyDescent="0.15"/>
    <row r="743" ht="12.75" customHeight="1" x14ac:dyDescent="0.15"/>
    <row r="744" ht="12.75" customHeight="1" x14ac:dyDescent="0.15"/>
    <row r="745" ht="12.75" customHeight="1" x14ac:dyDescent="0.15"/>
    <row r="746" ht="12.75" customHeight="1" x14ac:dyDescent="0.15"/>
    <row r="747" ht="12.75" customHeight="1" x14ac:dyDescent="0.15"/>
    <row r="748" ht="12.75" customHeight="1" x14ac:dyDescent="0.15"/>
    <row r="749" ht="12.75" customHeight="1" x14ac:dyDescent="0.15"/>
    <row r="750" ht="12.75" customHeight="1" x14ac:dyDescent="0.15"/>
    <row r="751" ht="12.75" customHeight="1" x14ac:dyDescent="0.15"/>
    <row r="752" ht="12.75" customHeight="1" x14ac:dyDescent="0.15"/>
    <row r="753" ht="12.75" customHeight="1" x14ac:dyDescent="0.15"/>
    <row r="754" ht="12.75" customHeight="1" x14ac:dyDescent="0.15"/>
    <row r="755" ht="12.75" customHeight="1" x14ac:dyDescent="0.15"/>
    <row r="756" ht="12.75" customHeight="1" x14ac:dyDescent="0.15"/>
    <row r="757" ht="12.75" customHeight="1" x14ac:dyDescent="0.15"/>
    <row r="758" ht="12.75" customHeight="1" x14ac:dyDescent="0.15"/>
    <row r="759" ht="12.75" customHeight="1" x14ac:dyDescent="0.15"/>
    <row r="760" ht="12.75" customHeight="1" x14ac:dyDescent="0.15"/>
    <row r="761" ht="12.75" customHeight="1" x14ac:dyDescent="0.15"/>
    <row r="762" ht="12.75" customHeight="1" x14ac:dyDescent="0.15"/>
    <row r="763" ht="12.75" customHeight="1" x14ac:dyDescent="0.15"/>
    <row r="764" ht="12.75" customHeight="1" x14ac:dyDescent="0.15"/>
    <row r="765" ht="12.75" customHeight="1" x14ac:dyDescent="0.15"/>
    <row r="766" ht="12.75" customHeight="1" x14ac:dyDescent="0.15"/>
    <row r="767" ht="12.75" customHeight="1" x14ac:dyDescent="0.15"/>
    <row r="768" ht="12.75" customHeight="1" x14ac:dyDescent="0.15"/>
    <row r="769" ht="12.75" customHeight="1" x14ac:dyDescent="0.15"/>
    <row r="770" ht="12.75" customHeight="1" x14ac:dyDescent="0.15"/>
    <row r="771" ht="12.75" customHeight="1" x14ac:dyDescent="0.15"/>
    <row r="772" ht="12.75" customHeight="1" x14ac:dyDescent="0.15"/>
    <row r="773" ht="12.75" customHeight="1" x14ac:dyDescent="0.15"/>
    <row r="774" ht="12.75" customHeight="1" x14ac:dyDescent="0.15"/>
    <row r="775" ht="12.75" customHeight="1" x14ac:dyDescent="0.15"/>
    <row r="776" ht="12.75" customHeight="1" x14ac:dyDescent="0.15"/>
    <row r="777" ht="12.75" customHeight="1" x14ac:dyDescent="0.15"/>
    <row r="778" ht="12.75" customHeight="1" x14ac:dyDescent="0.15"/>
    <row r="779" ht="12.75" customHeight="1" x14ac:dyDescent="0.15"/>
    <row r="780" ht="12.75" customHeight="1" x14ac:dyDescent="0.15"/>
    <row r="781" ht="12.75" customHeight="1" x14ac:dyDescent="0.15"/>
    <row r="782" ht="12.75" customHeight="1" x14ac:dyDescent="0.15"/>
    <row r="783" ht="12.75" customHeight="1" x14ac:dyDescent="0.15"/>
    <row r="784" ht="12.75" customHeight="1" x14ac:dyDescent="0.15"/>
    <row r="785" ht="12.75" customHeight="1" x14ac:dyDescent="0.15"/>
    <row r="786" ht="12.75" customHeight="1" x14ac:dyDescent="0.15"/>
    <row r="787" ht="12.75" customHeight="1" x14ac:dyDescent="0.15"/>
    <row r="788" ht="12.75" customHeight="1" x14ac:dyDescent="0.15"/>
    <row r="789" ht="12.75" customHeight="1" x14ac:dyDescent="0.15"/>
    <row r="790" ht="12.75" customHeight="1" x14ac:dyDescent="0.15"/>
    <row r="791" ht="12.75" customHeight="1" x14ac:dyDescent="0.15"/>
    <row r="792" ht="12.75" customHeight="1" x14ac:dyDescent="0.15"/>
    <row r="793" ht="12.75" customHeight="1" x14ac:dyDescent="0.15"/>
    <row r="794" ht="12.75" customHeight="1" x14ac:dyDescent="0.15"/>
    <row r="795" ht="12.75" customHeight="1" x14ac:dyDescent="0.15"/>
    <row r="796" ht="12.75" customHeight="1" x14ac:dyDescent="0.15"/>
    <row r="797" ht="12.75" customHeight="1" x14ac:dyDescent="0.15"/>
    <row r="798" ht="12.75" customHeight="1" x14ac:dyDescent="0.15"/>
    <row r="799" ht="12.75" customHeight="1" x14ac:dyDescent="0.15"/>
    <row r="800" ht="12.75" customHeight="1" x14ac:dyDescent="0.15"/>
    <row r="801" ht="12.75" customHeight="1" x14ac:dyDescent="0.15"/>
    <row r="802" ht="12.75" customHeight="1" x14ac:dyDescent="0.15"/>
    <row r="803" ht="12.75" customHeight="1" x14ac:dyDescent="0.15"/>
    <row r="804" ht="12.75" customHeight="1" x14ac:dyDescent="0.15"/>
    <row r="805" ht="12.75" customHeight="1" x14ac:dyDescent="0.15"/>
    <row r="806" ht="12.75" customHeight="1" x14ac:dyDescent="0.15"/>
    <row r="807" ht="12.75" customHeight="1" x14ac:dyDescent="0.15"/>
    <row r="808" ht="12.75" customHeight="1" x14ac:dyDescent="0.15"/>
    <row r="809" ht="12.75" customHeight="1" x14ac:dyDescent="0.15"/>
    <row r="810" ht="12.75" customHeight="1" x14ac:dyDescent="0.15"/>
    <row r="811" ht="12.75" customHeight="1" x14ac:dyDescent="0.15"/>
    <row r="812" ht="12.75" customHeight="1" x14ac:dyDescent="0.15"/>
    <row r="813" ht="12.75" customHeight="1" x14ac:dyDescent="0.15"/>
    <row r="814" ht="12.75" customHeight="1" x14ac:dyDescent="0.15"/>
    <row r="815" ht="12.75" customHeight="1" x14ac:dyDescent="0.15"/>
    <row r="816" ht="12.75" customHeight="1" x14ac:dyDescent="0.15"/>
    <row r="817" ht="12.75" customHeight="1" x14ac:dyDescent="0.15"/>
    <row r="818" ht="12.75" customHeight="1" x14ac:dyDescent="0.15"/>
    <row r="819" ht="12.75" customHeight="1" x14ac:dyDescent="0.15"/>
    <row r="820" ht="12.75" customHeight="1" x14ac:dyDescent="0.15"/>
    <row r="821" ht="12.75" customHeight="1" x14ac:dyDescent="0.15"/>
    <row r="822" ht="12.75" customHeight="1" x14ac:dyDescent="0.15"/>
    <row r="823" ht="12.75" customHeight="1" x14ac:dyDescent="0.15"/>
    <row r="824" ht="12.75" customHeight="1" x14ac:dyDescent="0.15"/>
    <row r="825" ht="12.75" customHeight="1" x14ac:dyDescent="0.15"/>
    <row r="826" ht="12.75" customHeight="1" x14ac:dyDescent="0.15"/>
    <row r="827" ht="12.75" customHeight="1" x14ac:dyDescent="0.15"/>
    <row r="828" ht="12.75" customHeight="1" x14ac:dyDescent="0.15"/>
    <row r="829" ht="12.75" customHeight="1" x14ac:dyDescent="0.15"/>
    <row r="830" ht="12.75" customHeight="1" x14ac:dyDescent="0.15"/>
    <row r="831" ht="12.75" customHeight="1" x14ac:dyDescent="0.15"/>
    <row r="832" ht="12.75" customHeight="1" x14ac:dyDescent="0.15"/>
    <row r="833" ht="12.75" customHeight="1" x14ac:dyDescent="0.15"/>
    <row r="834" ht="12.75" customHeight="1" x14ac:dyDescent="0.15"/>
    <row r="835" ht="12.75" customHeight="1" x14ac:dyDescent="0.15"/>
    <row r="836" ht="12.75" customHeight="1" x14ac:dyDescent="0.15"/>
    <row r="837" ht="12.75" customHeight="1" x14ac:dyDescent="0.15"/>
    <row r="838" ht="12.75" customHeight="1" x14ac:dyDescent="0.15"/>
    <row r="839" ht="12.75" customHeight="1" x14ac:dyDescent="0.15"/>
    <row r="840" ht="12.75" customHeight="1" x14ac:dyDescent="0.15"/>
    <row r="841" ht="12.75" customHeight="1" x14ac:dyDescent="0.15"/>
    <row r="842" ht="12.75" customHeight="1" x14ac:dyDescent="0.15"/>
    <row r="843" ht="12.75" customHeight="1" x14ac:dyDescent="0.15"/>
    <row r="844" ht="12.75" customHeight="1" x14ac:dyDescent="0.15"/>
    <row r="845" ht="12.75" customHeight="1" x14ac:dyDescent="0.15"/>
    <row r="846" ht="12.75" customHeight="1" x14ac:dyDescent="0.15"/>
    <row r="847" ht="12.75" customHeight="1" x14ac:dyDescent="0.15"/>
    <row r="848" ht="12.75" customHeight="1" x14ac:dyDescent="0.15"/>
    <row r="849" ht="12.75" customHeight="1" x14ac:dyDescent="0.15"/>
    <row r="850" ht="12.75" customHeight="1" x14ac:dyDescent="0.15"/>
    <row r="851" ht="12.75" customHeight="1" x14ac:dyDescent="0.15"/>
    <row r="852" ht="12.75" customHeight="1" x14ac:dyDescent="0.15"/>
    <row r="853" ht="12.75" customHeight="1" x14ac:dyDescent="0.15"/>
    <row r="854" ht="12.75" customHeight="1" x14ac:dyDescent="0.15"/>
    <row r="855" ht="12.75" customHeight="1" x14ac:dyDescent="0.15"/>
    <row r="856" ht="12.75" customHeight="1" x14ac:dyDescent="0.15"/>
    <row r="857" ht="12.75" customHeight="1" x14ac:dyDescent="0.15"/>
    <row r="858" ht="12.75" customHeight="1" x14ac:dyDescent="0.15"/>
    <row r="859" ht="12.75" customHeight="1" x14ac:dyDescent="0.15"/>
    <row r="860" ht="12.75" customHeight="1" x14ac:dyDescent="0.15"/>
    <row r="861" ht="12.75" customHeight="1" x14ac:dyDescent="0.15"/>
    <row r="862" ht="12.75" customHeight="1" x14ac:dyDescent="0.15"/>
    <row r="863" ht="12.75" customHeight="1" x14ac:dyDescent="0.15"/>
    <row r="864" ht="12.75" customHeight="1" x14ac:dyDescent="0.15"/>
    <row r="865" ht="12.75" customHeight="1" x14ac:dyDescent="0.15"/>
    <row r="866" ht="12.75" customHeight="1" x14ac:dyDescent="0.15"/>
    <row r="867" ht="12.75" customHeight="1" x14ac:dyDescent="0.15"/>
    <row r="868" ht="12.75" customHeight="1" x14ac:dyDescent="0.15"/>
    <row r="869" ht="12.75" customHeight="1" x14ac:dyDescent="0.15"/>
    <row r="870" ht="12.75" customHeight="1" x14ac:dyDescent="0.15"/>
    <row r="871" ht="12.75" customHeight="1" x14ac:dyDescent="0.15"/>
    <row r="872" ht="12.75" customHeight="1" x14ac:dyDescent="0.15"/>
    <row r="873" ht="12.75" customHeight="1" x14ac:dyDescent="0.15"/>
    <row r="874" ht="12.75" customHeight="1" x14ac:dyDescent="0.15"/>
    <row r="875" ht="12.75" customHeight="1" x14ac:dyDescent="0.15"/>
    <row r="876" ht="12.75" customHeight="1" x14ac:dyDescent="0.15"/>
    <row r="877" ht="12.75" customHeight="1" x14ac:dyDescent="0.15"/>
    <row r="878" ht="12.75" customHeight="1" x14ac:dyDescent="0.15"/>
    <row r="879" ht="12.75" customHeight="1" x14ac:dyDescent="0.15"/>
    <row r="880" ht="12.75" customHeight="1" x14ac:dyDescent="0.15"/>
    <row r="881" ht="12.75" customHeight="1" x14ac:dyDescent="0.15"/>
    <row r="882" ht="12.75" customHeight="1" x14ac:dyDescent="0.15"/>
    <row r="883" ht="12.75" customHeight="1" x14ac:dyDescent="0.15"/>
    <row r="884" ht="12.75" customHeight="1" x14ac:dyDescent="0.15"/>
    <row r="885" ht="12.75" customHeight="1" x14ac:dyDescent="0.15"/>
    <row r="886" ht="12.75" customHeight="1" x14ac:dyDescent="0.15"/>
    <row r="887" ht="12.75" customHeight="1" x14ac:dyDescent="0.15"/>
    <row r="888" ht="12.75" customHeight="1" x14ac:dyDescent="0.15"/>
    <row r="889" ht="12.75" customHeight="1" x14ac:dyDescent="0.15"/>
    <row r="890" ht="12.75" customHeight="1" x14ac:dyDescent="0.15"/>
    <row r="891" ht="12.75" customHeight="1" x14ac:dyDescent="0.15"/>
    <row r="892" ht="12.75" customHeight="1" x14ac:dyDescent="0.15"/>
    <row r="893" ht="12.75" customHeight="1" x14ac:dyDescent="0.15"/>
    <row r="894" ht="12.75" customHeight="1" x14ac:dyDescent="0.15"/>
    <row r="895" ht="12.75" customHeight="1" x14ac:dyDescent="0.15"/>
    <row r="896" ht="12.75" customHeight="1" x14ac:dyDescent="0.15"/>
    <row r="897" ht="12.75" customHeight="1" x14ac:dyDescent="0.15"/>
    <row r="898" ht="12.75" customHeight="1" x14ac:dyDescent="0.15"/>
    <row r="899" ht="12.75" customHeight="1" x14ac:dyDescent="0.15"/>
    <row r="900" ht="12.75" customHeight="1" x14ac:dyDescent="0.15"/>
    <row r="901" ht="12.75" customHeight="1" x14ac:dyDescent="0.15"/>
    <row r="902" ht="12.75" customHeight="1" x14ac:dyDescent="0.15"/>
    <row r="903" ht="12.75" customHeight="1" x14ac:dyDescent="0.15"/>
    <row r="904" ht="12.75" customHeight="1" x14ac:dyDescent="0.15"/>
    <row r="905" ht="12.75" customHeight="1" x14ac:dyDescent="0.15"/>
    <row r="906" ht="12.75" customHeight="1" x14ac:dyDescent="0.15"/>
    <row r="907" ht="12.75" customHeight="1" x14ac:dyDescent="0.15"/>
    <row r="908" ht="12.75" customHeight="1" x14ac:dyDescent="0.15"/>
    <row r="909" ht="12.75" customHeight="1" x14ac:dyDescent="0.15"/>
    <row r="910" ht="12.75" customHeight="1" x14ac:dyDescent="0.15"/>
    <row r="911" ht="12.75" customHeight="1" x14ac:dyDescent="0.15"/>
    <row r="912" ht="12.75" customHeight="1" x14ac:dyDescent="0.15"/>
    <row r="913" ht="12.75" customHeight="1" x14ac:dyDescent="0.15"/>
    <row r="914" ht="12.75" customHeight="1" x14ac:dyDescent="0.15"/>
    <row r="915" ht="12.75" customHeight="1" x14ac:dyDescent="0.15"/>
    <row r="916" ht="12.75" customHeight="1" x14ac:dyDescent="0.15"/>
    <row r="917" ht="12.75" customHeight="1" x14ac:dyDescent="0.15"/>
    <row r="918" ht="12.75" customHeight="1" x14ac:dyDescent="0.15"/>
    <row r="919" ht="12.75" customHeight="1" x14ac:dyDescent="0.15"/>
    <row r="920" ht="12.75" customHeight="1" x14ac:dyDescent="0.15"/>
    <row r="921" ht="12.75" customHeight="1" x14ac:dyDescent="0.15"/>
    <row r="922" ht="12.75" customHeight="1" x14ac:dyDescent="0.15"/>
    <row r="923" ht="12.75" customHeight="1" x14ac:dyDescent="0.15"/>
    <row r="924" ht="12.75" customHeight="1" x14ac:dyDescent="0.15"/>
    <row r="925" ht="12.75" customHeight="1" x14ac:dyDescent="0.15"/>
    <row r="926" ht="12.75" customHeight="1" x14ac:dyDescent="0.15"/>
    <row r="927" ht="12.75" customHeight="1" x14ac:dyDescent="0.15"/>
    <row r="928" ht="12.75" customHeight="1" x14ac:dyDescent="0.15"/>
    <row r="929" ht="12.75" customHeight="1" x14ac:dyDescent="0.15"/>
    <row r="930" ht="12.75" customHeight="1" x14ac:dyDescent="0.15"/>
    <row r="931" ht="12.75" customHeight="1" x14ac:dyDescent="0.15"/>
    <row r="932" ht="12.75" customHeight="1" x14ac:dyDescent="0.15"/>
    <row r="933" ht="12.75" customHeight="1" x14ac:dyDescent="0.15"/>
    <row r="934" ht="12.75" customHeight="1" x14ac:dyDescent="0.15"/>
    <row r="935" ht="12.75" customHeight="1" x14ac:dyDescent="0.15"/>
    <row r="936" ht="12.75" customHeight="1" x14ac:dyDescent="0.15"/>
    <row r="937" ht="12.75" customHeight="1" x14ac:dyDescent="0.15"/>
    <row r="938" ht="12.75" customHeight="1" x14ac:dyDescent="0.15"/>
    <row r="939" ht="12.75" customHeight="1" x14ac:dyDescent="0.15"/>
    <row r="940" ht="12.75" customHeight="1" x14ac:dyDescent="0.15"/>
    <row r="941" ht="12.75" customHeight="1" x14ac:dyDescent="0.15"/>
    <row r="942" ht="12.75" customHeight="1" x14ac:dyDescent="0.15"/>
    <row r="943" ht="12.75" customHeight="1" x14ac:dyDescent="0.15"/>
    <row r="944" ht="12.75" customHeight="1" x14ac:dyDescent="0.15"/>
    <row r="945" ht="12.75" customHeight="1" x14ac:dyDescent="0.15"/>
    <row r="946" ht="12.75" customHeight="1" x14ac:dyDescent="0.15"/>
    <row r="947" ht="12.75" customHeight="1" x14ac:dyDescent="0.15"/>
    <row r="948" ht="12.75" customHeight="1" x14ac:dyDescent="0.15"/>
    <row r="949" ht="12.75" customHeight="1" x14ac:dyDescent="0.15"/>
    <row r="950" ht="12.75" customHeight="1" x14ac:dyDescent="0.15"/>
    <row r="951" ht="12.75" customHeight="1" x14ac:dyDescent="0.15"/>
    <row r="952" ht="12.75" customHeight="1" x14ac:dyDescent="0.15"/>
    <row r="953" ht="12.75" customHeight="1" x14ac:dyDescent="0.15"/>
    <row r="954" ht="12.75" customHeight="1" x14ac:dyDescent="0.15"/>
    <row r="955" ht="12.75" customHeight="1" x14ac:dyDescent="0.15"/>
    <row r="956" ht="12.75" customHeight="1" x14ac:dyDescent="0.15"/>
    <row r="957" ht="12.75" customHeight="1" x14ac:dyDescent="0.15"/>
    <row r="958" ht="12.75" customHeight="1" x14ac:dyDescent="0.15"/>
    <row r="959" ht="12.75" customHeight="1" x14ac:dyDescent="0.15"/>
    <row r="960" ht="12.75" customHeight="1" x14ac:dyDescent="0.15"/>
    <row r="961" ht="12.75" customHeight="1" x14ac:dyDescent="0.15"/>
    <row r="962" ht="12.75" customHeight="1" x14ac:dyDescent="0.15"/>
    <row r="963" ht="12.75" customHeight="1" x14ac:dyDescent="0.15"/>
    <row r="964" ht="12.75" customHeight="1" x14ac:dyDescent="0.15"/>
    <row r="965" ht="12.75" customHeight="1" x14ac:dyDescent="0.15"/>
    <row r="966" ht="12.75" customHeight="1" x14ac:dyDescent="0.15"/>
    <row r="967" ht="12.75" customHeight="1" x14ac:dyDescent="0.15"/>
    <row r="968" ht="12.75" customHeight="1" x14ac:dyDescent="0.15"/>
    <row r="969" ht="12.75" customHeight="1" x14ac:dyDescent="0.15"/>
    <row r="970" ht="12.75" customHeight="1" x14ac:dyDescent="0.15"/>
    <row r="971" ht="12.75" customHeight="1" x14ac:dyDescent="0.15"/>
    <row r="972" ht="12.75" customHeight="1" x14ac:dyDescent="0.15"/>
    <row r="973" ht="12.75" customHeight="1" x14ac:dyDescent="0.15"/>
    <row r="974" ht="12.75" customHeight="1" x14ac:dyDescent="0.15"/>
    <row r="975" ht="12.75" customHeight="1" x14ac:dyDescent="0.15"/>
    <row r="976" ht="12.75" customHeight="1" x14ac:dyDescent="0.15"/>
    <row r="977" ht="12.75" customHeight="1" x14ac:dyDescent="0.15"/>
    <row r="978" ht="12.75" customHeight="1" x14ac:dyDescent="0.15"/>
    <row r="979" ht="12.75" customHeight="1" x14ac:dyDescent="0.15"/>
    <row r="980" ht="12.75" customHeight="1" x14ac:dyDescent="0.15"/>
    <row r="981" ht="12.75" customHeight="1" x14ac:dyDescent="0.15"/>
    <row r="982" ht="12.75" customHeight="1" x14ac:dyDescent="0.15"/>
    <row r="983" ht="12.75" customHeight="1" x14ac:dyDescent="0.15"/>
    <row r="984" ht="12.75" customHeight="1" x14ac:dyDescent="0.15"/>
    <row r="985" ht="12.75" customHeight="1" x14ac:dyDescent="0.15"/>
    <row r="986" ht="12.75" customHeight="1" x14ac:dyDescent="0.15"/>
    <row r="987" ht="12.75" customHeight="1" x14ac:dyDescent="0.15"/>
    <row r="988" ht="12.75" customHeight="1" x14ac:dyDescent="0.15"/>
    <row r="989" ht="12.75" customHeight="1" x14ac:dyDescent="0.15"/>
    <row r="990" ht="12.75" customHeight="1" x14ac:dyDescent="0.15"/>
    <row r="991" ht="12.75" customHeight="1" x14ac:dyDescent="0.15"/>
    <row r="992" ht="12.75" customHeight="1" x14ac:dyDescent="0.15"/>
    <row r="993" ht="12.75" customHeight="1" x14ac:dyDescent="0.15"/>
    <row r="994" ht="12.75" customHeight="1" x14ac:dyDescent="0.15"/>
    <row r="995" ht="12.75" customHeight="1" x14ac:dyDescent="0.15"/>
    <row r="996" ht="12.75" customHeight="1" x14ac:dyDescent="0.15"/>
    <row r="997" ht="12.75" customHeight="1" x14ac:dyDescent="0.15"/>
    <row r="998" ht="12.75" customHeight="1" x14ac:dyDescent="0.15"/>
    <row r="999" ht="12.75" customHeight="1" x14ac:dyDescent="0.15"/>
    <row r="1000" ht="12.75" customHeight="1" x14ac:dyDescent="0.15"/>
  </sheetData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0B050"/>
  </sheetPr>
  <dimension ref="A1:BX1000"/>
  <sheetViews>
    <sheetView workbookViewId="0">
      <selection activeCell="E5" sqref="E5"/>
    </sheetView>
  </sheetViews>
  <sheetFormatPr baseColWidth="10" defaultColWidth="12.5" defaultRowHeight="15" customHeight="1" x14ac:dyDescent="0.15"/>
  <cols>
    <col min="1" max="1" width="21.5" customWidth="1"/>
    <col min="2" max="3" width="12.83203125" customWidth="1"/>
    <col min="4" max="4" width="17.5" customWidth="1"/>
    <col min="5" max="5" width="9.1640625" style="301" customWidth="1"/>
    <col min="6" max="64" width="8.5" style="301" customWidth="1"/>
    <col min="65" max="76" width="12.5" style="301"/>
  </cols>
  <sheetData>
    <row r="1" spans="1:76" ht="12.75" customHeight="1" x14ac:dyDescent="0.15"/>
    <row r="2" spans="1:76" ht="12.75" customHeight="1" x14ac:dyDescent="0.15">
      <c r="A2" s="42" t="s">
        <v>560</v>
      </c>
    </row>
    <row r="3" spans="1:76" ht="12.75" customHeight="1" x14ac:dyDescent="0.2">
      <c r="A3" s="121" t="s">
        <v>561</v>
      </c>
      <c r="B3" s="121" t="s">
        <v>562</v>
      </c>
      <c r="C3" s="121" t="s">
        <v>563</v>
      </c>
      <c r="D3" s="121" t="s">
        <v>564</v>
      </c>
      <c r="E3" s="303">
        <v>46023</v>
      </c>
      <c r="F3" s="303">
        <f t="shared" ref="F3:BA3" si="0">E3+31</f>
        <v>46054</v>
      </c>
      <c r="G3" s="303">
        <f t="shared" si="0"/>
        <v>46085</v>
      </c>
      <c r="H3" s="303">
        <f t="shared" si="0"/>
        <v>46116</v>
      </c>
      <c r="I3" s="303">
        <f t="shared" si="0"/>
        <v>46147</v>
      </c>
      <c r="J3" s="303">
        <f t="shared" si="0"/>
        <v>46178</v>
      </c>
      <c r="K3" s="303">
        <f t="shared" si="0"/>
        <v>46209</v>
      </c>
      <c r="L3" s="303">
        <f t="shared" si="0"/>
        <v>46240</v>
      </c>
      <c r="M3" s="303">
        <f t="shared" si="0"/>
        <v>46271</v>
      </c>
      <c r="N3" s="303">
        <f t="shared" si="0"/>
        <v>46302</v>
      </c>
      <c r="O3" s="303">
        <f t="shared" si="0"/>
        <v>46333</v>
      </c>
      <c r="P3" s="303">
        <f t="shared" si="0"/>
        <v>46364</v>
      </c>
      <c r="Q3" s="303">
        <f t="shared" si="0"/>
        <v>46395</v>
      </c>
      <c r="R3" s="303">
        <f t="shared" si="0"/>
        <v>46426</v>
      </c>
      <c r="S3" s="303">
        <f t="shared" si="0"/>
        <v>46457</v>
      </c>
      <c r="T3" s="303">
        <f t="shared" si="0"/>
        <v>46488</v>
      </c>
      <c r="U3" s="303">
        <f t="shared" si="0"/>
        <v>46519</v>
      </c>
      <c r="V3" s="303">
        <f t="shared" si="0"/>
        <v>46550</v>
      </c>
      <c r="W3" s="303">
        <f t="shared" si="0"/>
        <v>46581</v>
      </c>
      <c r="X3" s="303">
        <f t="shared" si="0"/>
        <v>46612</v>
      </c>
      <c r="Y3" s="303">
        <f t="shared" si="0"/>
        <v>46643</v>
      </c>
      <c r="Z3" s="303">
        <f t="shared" si="0"/>
        <v>46674</v>
      </c>
      <c r="AA3" s="303">
        <f t="shared" si="0"/>
        <v>46705</v>
      </c>
      <c r="AB3" s="303">
        <f t="shared" si="0"/>
        <v>46736</v>
      </c>
      <c r="AC3" s="303">
        <f t="shared" si="0"/>
        <v>46767</v>
      </c>
      <c r="AD3" s="303">
        <f t="shared" si="0"/>
        <v>46798</v>
      </c>
      <c r="AE3" s="303">
        <f t="shared" si="0"/>
        <v>46829</v>
      </c>
      <c r="AF3" s="303">
        <f t="shared" si="0"/>
        <v>46860</v>
      </c>
      <c r="AG3" s="303">
        <f t="shared" si="0"/>
        <v>46891</v>
      </c>
      <c r="AH3" s="303">
        <f t="shared" si="0"/>
        <v>46922</v>
      </c>
      <c r="AI3" s="303">
        <f t="shared" si="0"/>
        <v>46953</v>
      </c>
      <c r="AJ3" s="303">
        <f t="shared" si="0"/>
        <v>46984</v>
      </c>
      <c r="AK3" s="303">
        <f t="shared" si="0"/>
        <v>47015</v>
      </c>
      <c r="AL3" s="303">
        <f t="shared" si="0"/>
        <v>47046</v>
      </c>
      <c r="AM3" s="303">
        <f t="shared" si="0"/>
        <v>47077</v>
      </c>
      <c r="AN3" s="303">
        <f t="shared" si="0"/>
        <v>47108</v>
      </c>
      <c r="AO3" s="303">
        <f t="shared" si="0"/>
        <v>47139</v>
      </c>
      <c r="AP3" s="303">
        <f t="shared" si="0"/>
        <v>47170</v>
      </c>
      <c r="AQ3" s="303">
        <f t="shared" si="0"/>
        <v>47201</v>
      </c>
      <c r="AR3" s="303">
        <f t="shared" si="0"/>
        <v>47232</v>
      </c>
      <c r="AS3" s="303">
        <f t="shared" si="0"/>
        <v>47263</v>
      </c>
      <c r="AT3" s="303">
        <f t="shared" si="0"/>
        <v>47294</v>
      </c>
      <c r="AU3" s="303">
        <f t="shared" si="0"/>
        <v>47325</v>
      </c>
      <c r="AV3" s="303">
        <f t="shared" si="0"/>
        <v>47356</v>
      </c>
      <c r="AW3" s="303">
        <f t="shared" si="0"/>
        <v>47387</v>
      </c>
      <c r="AX3" s="303">
        <f t="shared" si="0"/>
        <v>47418</v>
      </c>
      <c r="AY3" s="303">
        <f t="shared" si="0"/>
        <v>47449</v>
      </c>
      <c r="AZ3" s="303">
        <f t="shared" si="0"/>
        <v>47480</v>
      </c>
      <c r="BA3" s="303">
        <f t="shared" si="0"/>
        <v>47511</v>
      </c>
      <c r="BB3" s="303">
        <f>BA3+10</f>
        <v>47521</v>
      </c>
      <c r="BC3" s="303">
        <f t="shared" ref="BC3:BL3" si="1">BB3+31</f>
        <v>47552</v>
      </c>
      <c r="BD3" s="303">
        <f t="shared" si="1"/>
        <v>47583</v>
      </c>
      <c r="BE3" s="303">
        <f t="shared" si="1"/>
        <v>47614</v>
      </c>
      <c r="BF3" s="303">
        <f t="shared" si="1"/>
        <v>47645</v>
      </c>
      <c r="BG3" s="303">
        <f t="shared" si="1"/>
        <v>47676</v>
      </c>
      <c r="BH3" s="303">
        <f t="shared" si="1"/>
        <v>47707</v>
      </c>
      <c r="BI3" s="303">
        <f t="shared" si="1"/>
        <v>47738</v>
      </c>
      <c r="BJ3" s="303">
        <f t="shared" si="1"/>
        <v>47769</v>
      </c>
      <c r="BK3" s="303">
        <f t="shared" si="1"/>
        <v>47800</v>
      </c>
      <c r="BL3" s="303">
        <f t="shared" si="1"/>
        <v>47831</v>
      </c>
      <c r="BM3" s="303">
        <f t="shared" ref="BM3" si="2">BL3+31</f>
        <v>47862</v>
      </c>
      <c r="BN3" s="303">
        <f t="shared" ref="BN3" si="3">BM3+31</f>
        <v>47893</v>
      </c>
      <c r="BO3" s="303">
        <f t="shared" ref="BO3" si="4">BN3+31</f>
        <v>47924</v>
      </c>
      <c r="BP3" s="303">
        <f t="shared" ref="BP3" si="5">BO3+31</f>
        <v>47955</v>
      </c>
      <c r="BQ3" s="303">
        <f t="shared" ref="BQ3" si="6">BP3+31</f>
        <v>47986</v>
      </c>
      <c r="BR3" s="303">
        <f t="shared" ref="BR3" si="7">BQ3+31</f>
        <v>48017</v>
      </c>
      <c r="BS3" s="303">
        <f t="shared" ref="BS3" si="8">BR3+31</f>
        <v>48048</v>
      </c>
      <c r="BT3" s="303">
        <f t="shared" ref="BT3" si="9">BS3+31</f>
        <v>48079</v>
      </c>
      <c r="BU3" s="303">
        <f t="shared" ref="BU3" si="10">BT3+31</f>
        <v>48110</v>
      </c>
      <c r="BV3" s="303">
        <f t="shared" ref="BV3" si="11">BU3+31</f>
        <v>48141</v>
      </c>
      <c r="BW3" s="303">
        <f t="shared" ref="BW3" si="12">BV3+31</f>
        <v>48172</v>
      </c>
      <c r="BX3" s="303">
        <f t="shared" ref="BX3" si="13">BW3+31</f>
        <v>48203</v>
      </c>
    </row>
    <row r="4" spans="1:76" ht="12.75" customHeight="1" x14ac:dyDescent="0.15">
      <c r="A4" s="31" t="s">
        <v>565</v>
      </c>
      <c r="B4" s="64">
        <f>Budgets!D68</f>
        <v>44973.72</v>
      </c>
      <c r="C4" s="64"/>
      <c r="D4" s="27">
        <v>24</v>
      </c>
      <c r="E4" s="280"/>
      <c r="F4" s="280"/>
      <c r="G4" s="280"/>
      <c r="H4" s="280"/>
      <c r="I4" s="280"/>
      <c r="J4" s="280"/>
      <c r="K4" s="280"/>
      <c r="L4" s="280"/>
      <c r="M4" s="280"/>
      <c r="N4" s="280"/>
      <c r="O4" s="280"/>
      <c r="P4" s="280"/>
      <c r="Q4" s="280"/>
      <c r="R4" s="280"/>
      <c r="S4" s="280"/>
      <c r="T4" s="280"/>
      <c r="U4" s="280"/>
      <c r="V4" s="280"/>
      <c r="W4" s="280"/>
      <c r="X4" s="280"/>
      <c r="Y4" s="280"/>
      <c r="Z4" s="280"/>
      <c r="AA4" s="280"/>
      <c r="AB4" s="280"/>
    </row>
    <row r="5" spans="1:76" ht="12.75" customHeight="1" x14ac:dyDescent="0.15">
      <c r="A5" s="31" t="s">
        <v>566</v>
      </c>
      <c r="B5" s="27">
        <f t="shared" ref="B5:B64" si="14">2000*C5</f>
        <v>12000</v>
      </c>
      <c r="C5" s="27">
        <v>6</v>
      </c>
      <c r="E5" s="337">
        <v>3600</v>
      </c>
    </row>
    <row r="6" spans="1:76" ht="12.75" customHeight="1" x14ac:dyDescent="0.15">
      <c r="A6" s="31" t="s">
        <v>566</v>
      </c>
      <c r="B6" s="27">
        <f t="shared" si="14"/>
        <v>12000</v>
      </c>
      <c r="C6" s="27">
        <v>6</v>
      </c>
      <c r="F6" s="337"/>
    </row>
    <row r="7" spans="1:76" ht="12.75" customHeight="1" x14ac:dyDescent="0.15">
      <c r="A7" s="31" t="s">
        <v>566</v>
      </c>
      <c r="B7" s="27">
        <f t="shared" si="14"/>
        <v>12000</v>
      </c>
      <c r="C7" s="27">
        <v>6</v>
      </c>
      <c r="G7" s="337"/>
    </row>
    <row r="8" spans="1:76" ht="12.75" customHeight="1" x14ac:dyDescent="0.15">
      <c r="A8" s="31" t="s">
        <v>566</v>
      </c>
      <c r="B8" s="27">
        <f t="shared" si="14"/>
        <v>12000</v>
      </c>
      <c r="C8" s="27">
        <v>6</v>
      </c>
      <c r="H8" s="302"/>
    </row>
    <row r="9" spans="1:76" ht="12.75" customHeight="1" x14ac:dyDescent="0.15">
      <c r="A9" s="31" t="s">
        <v>566</v>
      </c>
      <c r="B9" s="27">
        <f t="shared" si="14"/>
        <v>0</v>
      </c>
      <c r="C9" s="27">
        <f>'Revenue Model auto'!F380</f>
        <v>0</v>
      </c>
      <c r="I9" s="302"/>
    </row>
    <row r="10" spans="1:76" ht="12.75" customHeight="1" x14ac:dyDescent="0.15">
      <c r="A10" s="31" t="s">
        <v>566</v>
      </c>
      <c r="B10" s="27">
        <f t="shared" si="14"/>
        <v>0</v>
      </c>
      <c r="C10" s="27">
        <f>'Revenue Model auto'!G$380</f>
        <v>0</v>
      </c>
      <c r="J10" s="337"/>
    </row>
    <row r="11" spans="1:76" ht="12.75" customHeight="1" x14ac:dyDescent="0.15">
      <c r="A11" s="31" t="s">
        <v>566</v>
      </c>
      <c r="B11" s="27">
        <f t="shared" si="14"/>
        <v>0</v>
      </c>
      <c r="C11" s="27">
        <f>'Revenue Model auto'!H$380</f>
        <v>0</v>
      </c>
      <c r="K11" s="302"/>
    </row>
    <row r="12" spans="1:76" ht="12.75" customHeight="1" x14ac:dyDescent="0.15">
      <c r="A12" s="31" t="s">
        <v>566</v>
      </c>
      <c r="B12" s="27">
        <f t="shared" si="14"/>
        <v>0</v>
      </c>
      <c r="C12" s="27">
        <f>'Revenue Model auto'!I$380</f>
        <v>0</v>
      </c>
      <c r="L12" s="302"/>
    </row>
    <row r="13" spans="1:76" ht="12.75" customHeight="1" x14ac:dyDescent="0.15">
      <c r="A13" s="31" t="s">
        <v>566</v>
      </c>
      <c r="B13" s="27">
        <f t="shared" si="14"/>
        <v>0</v>
      </c>
      <c r="C13" s="27">
        <f>'Revenue Model auto'!J$380</f>
        <v>0</v>
      </c>
      <c r="M13" s="337"/>
    </row>
    <row r="14" spans="1:76" ht="12.75" customHeight="1" x14ac:dyDescent="0.15">
      <c r="A14" s="31" t="s">
        <v>566</v>
      </c>
      <c r="B14" s="27">
        <f t="shared" si="14"/>
        <v>0</v>
      </c>
      <c r="C14" s="27">
        <f>'Revenue Model auto'!K$380</f>
        <v>0</v>
      </c>
      <c r="N14" s="302"/>
    </row>
    <row r="15" spans="1:76" ht="12.75" customHeight="1" x14ac:dyDescent="0.15">
      <c r="A15" s="31" t="s">
        <v>566</v>
      </c>
      <c r="B15" s="27">
        <f t="shared" si="14"/>
        <v>0</v>
      </c>
      <c r="C15" s="27">
        <f>'Revenue Model auto'!L$380</f>
        <v>0</v>
      </c>
      <c r="O15" s="302"/>
    </row>
    <row r="16" spans="1:76" ht="12.75" customHeight="1" x14ac:dyDescent="0.15">
      <c r="A16" s="31" t="s">
        <v>566</v>
      </c>
      <c r="B16" s="27">
        <f t="shared" si="14"/>
        <v>0</v>
      </c>
      <c r="C16" s="27">
        <f>'Revenue Model auto'!M$380</f>
        <v>0</v>
      </c>
      <c r="P16" s="302"/>
    </row>
    <row r="17" spans="1:32" ht="12.75" customHeight="1" x14ac:dyDescent="0.15">
      <c r="A17" s="31" t="s">
        <v>566</v>
      </c>
      <c r="B17" s="27">
        <f t="shared" si="14"/>
        <v>30000</v>
      </c>
      <c r="C17" s="27">
        <f>'Revenue Model auto'!N$380</f>
        <v>15</v>
      </c>
      <c r="Q17" s="302"/>
    </row>
    <row r="18" spans="1:32" ht="12.75" customHeight="1" x14ac:dyDescent="0.15">
      <c r="A18" s="31" t="s">
        <v>566</v>
      </c>
      <c r="B18" s="27">
        <f t="shared" si="14"/>
        <v>10000</v>
      </c>
      <c r="C18" s="27">
        <f>'Revenue Model auto'!O$380</f>
        <v>5</v>
      </c>
      <c r="R18" s="302"/>
    </row>
    <row r="19" spans="1:32" ht="12.75" customHeight="1" x14ac:dyDescent="0.15">
      <c r="A19" s="31" t="s">
        <v>566</v>
      </c>
      <c r="B19" s="27">
        <f t="shared" si="14"/>
        <v>10000</v>
      </c>
      <c r="C19" s="27">
        <f>'Revenue Model auto'!P$380</f>
        <v>5</v>
      </c>
      <c r="S19" s="302"/>
    </row>
    <row r="20" spans="1:32" ht="12.75" customHeight="1" x14ac:dyDescent="0.15">
      <c r="A20" s="31" t="s">
        <v>566</v>
      </c>
      <c r="B20" s="27">
        <f t="shared" si="14"/>
        <v>130000</v>
      </c>
      <c r="C20" s="27">
        <f>'Revenue Model auto'!Q$380</f>
        <v>65</v>
      </c>
      <c r="T20" s="302">
        <f>$B20</f>
        <v>130000</v>
      </c>
    </row>
    <row r="21" spans="1:32" ht="12.75" customHeight="1" x14ac:dyDescent="0.15">
      <c r="A21" s="31" t="s">
        <v>566</v>
      </c>
      <c r="B21" s="27">
        <f t="shared" si="14"/>
        <v>10000</v>
      </c>
      <c r="C21" s="27">
        <f>'Revenue Model auto'!R$380</f>
        <v>5</v>
      </c>
      <c r="U21" s="302">
        <f>$B21</f>
        <v>10000</v>
      </c>
    </row>
    <row r="22" spans="1:32" ht="12.75" customHeight="1" x14ac:dyDescent="0.15">
      <c r="A22" s="31" t="s">
        <v>566</v>
      </c>
      <c r="B22" s="27">
        <f t="shared" si="14"/>
        <v>20000</v>
      </c>
      <c r="C22" s="27">
        <f>'Revenue Model auto'!S$380</f>
        <v>10</v>
      </c>
      <c r="V22" s="302">
        <f>$B22</f>
        <v>20000</v>
      </c>
    </row>
    <row r="23" spans="1:32" ht="12.75" customHeight="1" x14ac:dyDescent="0.15">
      <c r="A23" s="31" t="s">
        <v>566</v>
      </c>
      <c r="B23" s="27">
        <f t="shared" si="14"/>
        <v>10000</v>
      </c>
      <c r="C23" s="27">
        <f>'Revenue Model auto'!T$380</f>
        <v>5</v>
      </c>
      <c r="W23" s="302">
        <f>$B23</f>
        <v>10000</v>
      </c>
    </row>
    <row r="24" spans="1:32" ht="12.75" customHeight="1" x14ac:dyDescent="0.15">
      <c r="A24" s="31" t="s">
        <v>566</v>
      </c>
      <c r="B24" s="27">
        <f t="shared" si="14"/>
        <v>0</v>
      </c>
      <c r="C24" s="27">
        <f>'Revenue Model auto'!U$380</f>
        <v>0</v>
      </c>
      <c r="X24" s="302">
        <f>$B24</f>
        <v>0</v>
      </c>
    </row>
    <row r="25" spans="1:32" ht="12.75" customHeight="1" x14ac:dyDescent="0.15">
      <c r="A25" s="31" t="s">
        <v>566</v>
      </c>
      <c r="B25" s="27">
        <f t="shared" si="14"/>
        <v>10000</v>
      </c>
      <c r="C25" s="27">
        <f>'Revenue Model auto'!V$380</f>
        <v>5</v>
      </c>
      <c r="Y25" s="302">
        <f>$B25</f>
        <v>10000</v>
      </c>
    </row>
    <row r="26" spans="1:32" ht="12.75" customHeight="1" x14ac:dyDescent="0.15">
      <c r="A26" s="31" t="s">
        <v>566</v>
      </c>
      <c r="B26" s="27">
        <f t="shared" si="14"/>
        <v>10000</v>
      </c>
      <c r="C26" s="27">
        <f>'Revenue Model auto'!W$380</f>
        <v>5</v>
      </c>
      <c r="Z26" s="302">
        <f>$B26</f>
        <v>10000</v>
      </c>
    </row>
    <row r="27" spans="1:32" ht="12.75" customHeight="1" x14ac:dyDescent="0.15">
      <c r="A27" s="31" t="s">
        <v>566</v>
      </c>
      <c r="B27" s="27">
        <f t="shared" si="14"/>
        <v>0</v>
      </c>
      <c r="C27" s="27">
        <f>'Revenue Model auto'!X$380</f>
        <v>0</v>
      </c>
      <c r="AA27" s="302">
        <f>$B27</f>
        <v>0</v>
      </c>
    </row>
    <row r="28" spans="1:32" ht="12.75" customHeight="1" x14ac:dyDescent="0.15">
      <c r="A28" s="31" t="s">
        <v>566</v>
      </c>
      <c r="B28" s="27">
        <f t="shared" si="14"/>
        <v>0</v>
      </c>
      <c r="C28" s="27">
        <f>'Revenue Model auto'!Y$380</f>
        <v>0</v>
      </c>
      <c r="AB28" s="302">
        <f>$B28</f>
        <v>0</v>
      </c>
    </row>
    <row r="29" spans="1:32" ht="12.75" customHeight="1" x14ac:dyDescent="0.15">
      <c r="A29" s="31" t="s">
        <v>566</v>
      </c>
      <c r="B29" s="27">
        <f t="shared" si="14"/>
        <v>20000</v>
      </c>
      <c r="C29" s="27">
        <f>'Revenue Model auto'!Z$380</f>
        <v>10</v>
      </c>
      <c r="AC29" s="302">
        <f>$B29</f>
        <v>20000</v>
      </c>
    </row>
    <row r="30" spans="1:32" ht="12.75" customHeight="1" x14ac:dyDescent="0.15">
      <c r="A30" s="31" t="s">
        <v>566</v>
      </c>
      <c r="B30" s="27">
        <f t="shared" si="14"/>
        <v>10000</v>
      </c>
      <c r="C30" s="27">
        <f>'Revenue Model auto'!AA$380</f>
        <v>5</v>
      </c>
      <c r="AD30" s="302">
        <f>$B30</f>
        <v>10000</v>
      </c>
    </row>
    <row r="31" spans="1:32" ht="12.75" customHeight="1" x14ac:dyDescent="0.15">
      <c r="A31" s="31" t="s">
        <v>566</v>
      </c>
      <c r="B31" s="27">
        <f t="shared" si="14"/>
        <v>10000</v>
      </c>
      <c r="C31" s="27">
        <f>'Revenue Model auto'!AB$380</f>
        <v>5</v>
      </c>
      <c r="AE31" s="302">
        <f>$B31</f>
        <v>10000</v>
      </c>
    </row>
    <row r="32" spans="1:32" ht="12.75" customHeight="1" x14ac:dyDescent="0.15">
      <c r="A32" s="31" t="s">
        <v>566</v>
      </c>
      <c r="B32" s="27">
        <f t="shared" si="14"/>
        <v>20000</v>
      </c>
      <c r="C32" s="27">
        <f>'Revenue Model auto'!AC$380</f>
        <v>10</v>
      </c>
      <c r="AF32" s="302">
        <f>$B32</f>
        <v>20000</v>
      </c>
    </row>
    <row r="33" spans="1:48" ht="12.75" customHeight="1" x14ac:dyDescent="0.15">
      <c r="A33" s="31" t="s">
        <v>566</v>
      </c>
      <c r="B33" s="27">
        <f t="shared" si="14"/>
        <v>10000</v>
      </c>
      <c r="C33" s="27">
        <f>'Revenue Model auto'!AD$380</f>
        <v>5</v>
      </c>
      <c r="AG33" s="302">
        <f>$B33</f>
        <v>10000</v>
      </c>
    </row>
    <row r="34" spans="1:48" ht="12.75" customHeight="1" x14ac:dyDescent="0.15">
      <c r="A34" s="31" t="s">
        <v>566</v>
      </c>
      <c r="B34" s="27">
        <f t="shared" si="14"/>
        <v>10000</v>
      </c>
      <c r="C34" s="27">
        <f>'Revenue Model auto'!AE$380</f>
        <v>5</v>
      </c>
      <c r="AH34" s="302">
        <f>$B34</f>
        <v>10000</v>
      </c>
    </row>
    <row r="35" spans="1:48" ht="12.75" customHeight="1" x14ac:dyDescent="0.15">
      <c r="A35" s="31" t="s">
        <v>566</v>
      </c>
      <c r="B35" s="27">
        <f t="shared" si="14"/>
        <v>10000</v>
      </c>
      <c r="C35" s="27">
        <f>'Revenue Model auto'!AF$380</f>
        <v>5</v>
      </c>
      <c r="AI35" s="302">
        <f>$B35</f>
        <v>10000</v>
      </c>
    </row>
    <row r="36" spans="1:48" ht="12.75" customHeight="1" x14ac:dyDescent="0.15">
      <c r="A36" s="31" t="s">
        <v>566</v>
      </c>
      <c r="B36" s="27">
        <f t="shared" si="14"/>
        <v>10000</v>
      </c>
      <c r="C36" s="27">
        <f>'Revenue Model auto'!AG$380</f>
        <v>5</v>
      </c>
      <c r="AJ36" s="302">
        <f>$B36</f>
        <v>10000</v>
      </c>
    </row>
    <row r="37" spans="1:48" ht="12.75" customHeight="1" x14ac:dyDescent="0.15">
      <c r="A37" s="31" t="s">
        <v>566</v>
      </c>
      <c r="B37" s="27">
        <f t="shared" si="14"/>
        <v>10000</v>
      </c>
      <c r="C37" s="27">
        <f>'Revenue Model auto'!AH$380</f>
        <v>5</v>
      </c>
      <c r="AK37" s="302">
        <f>$B37</f>
        <v>10000</v>
      </c>
    </row>
    <row r="38" spans="1:48" ht="12.75" customHeight="1" x14ac:dyDescent="0.15">
      <c r="A38" s="31" t="s">
        <v>566</v>
      </c>
      <c r="B38" s="27">
        <f t="shared" si="14"/>
        <v>120000</v>
      </c>
      <c r="C38" s="27">
        <f>'Revenue Model auto'!AI$380</f>
        <v>60</v>
      </c>
      <c r="AL38" s="302">
        <f>$B38</f>
        <v>120000</v>
      </c>
    </row>
    <row r="39" spans="1:48" ht="12.75" customHeight="1" x14ac:dyDescent="0.15">
      <c r="A39" s="31" t="s">
        <v>566</v>
      </c>
      <c r="B39" s="27">
        <f t="shared" si="14"/>
        <v>70000</v>
      </c>
      <c r="C39" s="27">
        <f>'Revenue Model auto'!AJ$380</f>
        <v>35</v>
      </c>
      <c r="AM39" s="302">
        <f>$B39</f>
        <v>70000</v>
      </c>
    </row>
    <row r="40" spans="1:48" ht="12.75" customHeight="1" x14ac:dyDescent="0.15">
      <c r="A40" s="31" t="s">
        <v>566</v>
      </c>
      <c r="B40" s="27">
        <f t="shared" si="14"/>
        <v>0</v>
      </c>
      <c r="C40" s="27">
        <f>'Revenue Model auto'!AL$380</f>
        <v>0</v>
      </c>
      <c r="AN40" s="302">
        <f>$B40</f>
        <v>0</v>
      </c>
    </row>
    <row r="41" spans="1:48" ht="12.75" customHeight="1" x14ac:dyDescent="0.15">
      <c r="A41" s="31" t="s">
        <v>566</v>
      </c>
      <c r="B41" s="27">
        <f t="shared" si="14"/>
        <v>130000</v>
      </c>
      <c r="C41" s="27">
        <f>'Revenue Model auto'!AM$380</f>
        <v>65</v>
      </c>
      <c r="AO41" s="302">
        <f>$B41</f>
        <v>130000</v>
      </c>
    </row>
    <row r="42" spans="1:48" ht="12.75" customHeight="1" x14ac:dyDescent="0.15">
      <c r="A42" s="31" t="s">
        <v>566</v>
      </c>
      <c r="B42" s="27">
        <f t="shared" si="14"/>
        <v>50000</v>
      </c>
      <c r="C42" s="27">
        <f>'Revenue Model auto'!AN$380</f>
        <v>25</v>
      </c>
      <c r="AP42" s="302">
        <f>$B42</f>
        <v>50000</v>
      </c>
    </row>
    <row r="43" spans="1:48" ht="12.75" customHeight="1" x14ac:dyDescent="0.15">
      <c r="A43" s="31" t="s">
        <v>566</v>
      </c>
      <c r="B43" s="27">
        <f t="shared" si="14"/>
        <v>110000</v>
      </c>
      <c r="C43" s="27">
        <f>'Revenue Model auto'!AO$380</f>
        <v>55</v>
      </c>
      <c r="AQ43" s="302">
        <f>$B43</f>
        <v>110000</v>
      </c>
    </row>
    <row r="44" spans="1:48" ht="12.75" customHeight="1" x14ac:dyDescent="0.15">
      <c r="A44" s="31" t="s">
        <v>566</v>
      </c>
      <c r="B44" s="27">
        <f t="shared" si="14"/>
        <v>30000</v>
      </c>
      <c r="C44" s="27">
        <f>'Revenue Model auto'!AP$380</f>
        <v>15</v>
      </c>
      <c r="AR44" s="302">
        <f>$B44</f>
        <v>30000</v>
      </c>
    </row>
    <row r="45" spans="1:48" ht="12.75" customHeight="1" x14ac:dyDescent="0.15">
      <c r="A45" s="31" t="s">
        <v>566</v>
      </c>
      <c r="B45" s="27">
        <f t="shared" si="14"/>
        <v>12000</v>
      </c>
      <c r="C45" s="27">
        <f>C5</f>
        <v>6</v>
      </c>
      <c r="AS45" s="302">
        <f>$B45</f>
        <v>12000</v>
      </c>
    </row>
    <row r="46" spans="1:48" ht="12.75" customHeight="1" x14ac:dyDescent="0.15">
      <c r="A46" s="31" t="s">
        <v>566</v>
      </c>
      <c r="B46" s="27">
        <f t="shared" si="14"/>
        <v>12000</v>
      </c>
      <c r="C46" s="27">
        <f t="shared" ref="C46:C64" si="15">C6</f>
        <v>6</v>
      </c>
      <c r="AT46" s="302">
        <f>$B46</f>
        <v>12000</v>
      </c>
    </row>
    <row r="47" spans="1:48" ht="12.75" customHeight="1" x14ac:dyDescent="0.15">
      <c r="A47" s="31" t="s">
        <v>566</v>
      </c>
      <c r="B47" s="27">
        <f t="shared" si="14"/>
        <v>12000</v>
      </c>
      <c r="C47" s="27">
        <f t="shared" si="15"/>
        <v>6</v>
      </c>
      <c r="AU47" s="302">
        <f>$B47</f>
        <v>12000</v>
      </c>
    </row>
    <row r="48" spans="1:48" ht="12.75" customHeight="1" x14ac:dyDescent="0.15">
      <c r="A48" s="31" t="s">
        <v>566</v>
      </c>
      <c r="B48" s="27">
        <f t="shared" si="14"/>
        <v>12000</v>
      </c>
      <c r="C48" s="27">
        <f t="shared" si="15"/>
        <v>6</v>
      </c>
      <c r="AV48" s="302">
        <f>$B48</f>
        <v>12000</v>
      </c>
    </row>
    <row r="49" spans="1:76" ht="12.75" customHeight="1" x14ac:dyDescent="0.15">
      <c r="A49" s="31" t="s">
        <v>566</v>
      </c>
      <c r="B49" s="27">
        <f t="shared" si="14"/>
        <v>0</v>
      </c>
      <c r="C49" s="27">
        <f t="shared" si="15"/>
        <v>0</v>
      </c>
      <c r="AW49" s="302">
        <f>$B49</f>
        <v>0</v>
      </c>
    </row>
    <row r="50" spans="1:76" ht="12.75" customHeight="1" x14ac:dyDescent="0.15">
      <c r="A50" s="31" t="s">
        <v>566</v>
      </c>
      <c r="B50" s="27">
        <f t="shared" si="14"/>
        <v>0</v>
      </c>
      <c r="C50" s="27">
        <f t="shared" si="15"/>
        <v>0</v>
      </c>
      <c r="AX50" s="302">
        <f>$B50</f>
        <v>0</v>
      </c>
    </row>
    <row r="51" spans="1:76" ht="12.75" customHeight="1" x14ac:dyDescent="0.15">
      <c r="A51" s="31" t="s">
        <v>566</v>
      </c>
      <c r="B51" s="27">
        <f t="shared" si="14"/>
        <v>0</v>
      </c>
      <c r="C51" s="27">
        <f t="shared" si="15"/>
        <v>0</v>
      </c>
      <c r="AY51" s="302">
        <f>$B51</f>
        <v>0</v>
      </c>
    </row>
    <row r="52" spans="1:76" ht="12.75" customHeight="1" x14ac:dyDescent="0.15">
      <c r="A52" s="31" t="s">
        <v>566</v>
      </c>
      <c r="B52" s="27">
        <f t="shared" si="14"/>
        <v>0</v>
      </c>
      <c r="C52" s="27">
        <f t="shared" si="15"/>
        <v>0</v>
      </c>
      <c r="AZ52" s="302">
        <f>$B52</f>
        <v>0</v>
      </c>
    </row>
    <row r="53" spans="1:76" ht="12.75" customHeight="1" x14ac:dyDescent="0.15">
      <c r="A53" s="31" t="s">
        <v>566</v>
      </c>
      <c r="B53" s="27">
        <f t="shared" si="14"/>
        <v>0</v>
      </c>
      <c r="C53" s="27">
        <f t="shared" si="15"/>
        <v>0</v>
      </c>
      <c r="BA53" s="302">
        <f>$B53</f>
        <v>0</v>
      </c>
    </row>
    <row r="54" spans="1:76" ht="12.75" customHeight="1" x14ac:dyDescent="0.15">
      <c r="A54" s="31" t="s">
        <v>566</v>
      </c>
      <c r="B54" s="27">
        <f t="shared" si="14"/>
        <v>0</v>
      </c>
      <c r="C54" s="27">
        <f t="shared" si="15"/>
        <v>0</v>
      </c>
      <c r="BB54" s="302">
        <f>$B54</f>
        <v>0</v>
      </c>
    </row>
    <row r="55" spans="1:76" ht="12.75" customHeight="1" x14ac:dyDescent="0.15">
      <c r="A55" s="31" t="s">
        <v>566</v>
      </c>
      <c r="B55" s="27">
        <f t="shared" si="14"/>
        <v>0</v>
      </c>
      <c r="C55" s="27">
        <f t="shared" si="15"/>
        <v>0</v>
      </c>
      <c r="BC55" s="302">
        <f>$B55</f>
        <v>0</v>
      </c>
    </row>
    <row r="56" spans="1:76" ht="12.75" customHeight="1" x14ac:dyDescent="0.15">
      <c r="A56" s="31" t="s">
        <v>566</v>
      </c>
      <c r="B56" s="27">
        <f t="shared" si="14"/>
        <v>0</v>
      </c>
      <c r="C56" s="27">
        <f t="shared" si="15"/>
        <v>0</v>
      </c>
      <c r="BD56" s="302">
        <f>$B56</f>
        <v>0</v>
      </c>
    </row>
    <row r="57" spans="1:76" ht="12.75" customHeight="1" x14ac:dyDescent="0.15">
      <c r="A57" s="31" t="s">
        <v>566</v>
      </c>
      <c r="B57" s="27">
        <f t="shared" si="14"/>
        <v>30000</v>
      </c>
      <c r="C57" s="27">
        <f t="shared" si="15"/>
        <v>15</v>
      </c>
      <c r="BE57" s="302">
        <f>$B57</f>
        <v>30000</v>
      </c>
    </row>
    <row r="58" spans="1:76" ht="12.75" customHeight="1" x14ac:dyDescent="0.15">
      <c r="A58" s="31" t="s">
        <v>566</v>
      </c>
      <c r="B58" s="27">
        <f t="shared" si="14"/>
        <v>10000</v>
      </c>
      <c r="C58" s="27">
        <f t="shared" si="15"/>
        <v>5</v>
      </c>
      <c r="BF58" s="302">
        <f>$B58</f>
        <v>10000</v>
      </c>
    </row>
    <row r="59" spans="1:76" ht="12.75" customHeight="1" x14ac:dyDescent="0.15">
      <c r="A59" s="31" t="s">
        <v>566</v>
      </c>
      <c r="B59" s="27">
        <f t="shared" si="14"/>
        <v>10000</v>
      </c>
      <c r="C59" s="27">
        <f t="shared" si="15"/>
        <v>5</v>
      </c>
      <c r="BG59" s="302">
        <f>$B59</f>
        <v>10000</v>
      </c>
    </row>
    <row r="60" spans="1:76" ht="12.75" customHeight="1" x14ac:dyDescent="0.15">
      <c r="A60" s="31" t="s">
        <v>566</v>
      </c>
      <c r="B60" s="27">
        <f t="shared" si="14"/>
        <v>130000</v>
      </c>
      <c r="C60" s="27">
        <f t="shared" si="15"/>
        <v>65</v>
      </c>
      <c r="BH60" s="302">
        <f>$B60</f>
        <v>130000</v>
      </c>
    </row>
    <row r="61" spans="1:76" ht="12.75" customHeight="1" x14ac:dyDescent="0.15">
      <c r="A61" s="31" t="s">
        <v>566</v>
      </c>
      <c r="B61" s="27">
        <f t="shared" si="14"/>
        <v>10000</v>
      </c>
      <c r="C61" s="27">
        <f t="shared" si="15"/>
        <v>5</v>
      </c>
      <c r="BI61" s="302">
        <f>$B61</f>
        <v>10000</v>
      </c>
    </row>
    <row r="62" spans="1:76" ht="12.75" customHeight="1" x14ac:dyDescent="0.15">
      <c r="A62" s="31" t="s">
        <v>566</v>
      </c>
      <c r="B62" s="27">
        <f t="shared" si="14"/>
        <v>20000</v>
      </c>
      <c r="C62" s="27">
        <f t="shared" si="15"/>
        <v>10</v>
      </c>
      <c r="BJ62" s="302">
        <f>$B62</f>
        <v>20000</v>
      </c>
    </row>
    <row r="63" spans="1:76" ht="12.75" customHeight="1" x14ac:dyDescent="0.15">
      <c r="A63" s="31" t="s">
        <v>566</v>
      </c>
      <c r="B63" s="27">
        <f t="shared" si="14"/>
        <v>10000</v>
      </c>
      <c r="C63" s="27">
        <f t="shared" si="15"/>
        <v>5</v>
      </c>
      <c r="BK63" s="302">
        <f>$B63</f>
        <v>10000</v>
      </c>
    </row>
    <row r="64" spans="1:76" ht="12.75" customHeight="1" x14ac:dyDescent="0.15">
      <c r="A64" s="31" t="s">
        <v>566</v>
      </c>
      <c r="B64" s="27">
        <f t="shared" si="14"/>
        <v>0</v>
      </c>
      <c r="C64" s="27">
        <f t="shared" si="15"/>
        <v>0</v>
      </c>
      <c r="BL64" s="302">
        <f>$B64</f>
        <v>0</v>
      </c>
      <c r="BM64" s="302">
        <f t="shared" ref="BM64:BX64" si="16">$B64</f>
        <v>0</v>
      </c>
      <c r="BN64" s="302">
        <f t="shared" si="16"/>
        <v>0</v>
      </c>
      <c r="BO64" s="302">
        <f t="shared" si="16"/>
        <v>0</v>
      </c>
      <c r="BP64" s="302">
        <f t="shared" si="16"/>
        <v>0</v>
      </c>
      <c r="BQ64" s="302">
        <f t="shared" si="16"/>
        <v>0</v>
      </c>
      <c r="BR64" s="302">
        <f t="shared" si="16"/>
        <v>0</v>
      </c>
      <c r="BS64" s="302">
        <f t="shared" si="16"/>
        <v>0</v>
      </c>
      <c r="BT64" s="302">
        <f t="shared" si="16"/>
        <v>0</v>
      </c>
      <c r="BU64" s="302">
        <f t="shared" si="16"/>
        <v>0</v>
      </c>
      <c r="BV64" s="302">
        <f t="shared" si="16"/>
        <v>0</v>
      </c>
      <c r="BW64" s="302">
        <f t="shared" si="16"/>
        <v>0</v>
      </c>
      <c r="BX64" s="302">
        <f t="shared" si="16"/>
        <v>0</v>
      </c>
    </row>
    <row r="65" spans="1:76" ht="12.75" customHeight="1" thickBot="1" x14ac:dyDescent="0.2">
      <c r="A65" s="31"/>
      <c r="E65" s="281">
        <f t="shared" ref="E65:BL65" si="17">SUM(E4:E64)</f>
        <v>3600</v>
      </c>
      <c r="F65" s="281">
        <f t="shared" si="17"/>
        <v>0</v>
      </c>
      <c r="G65" s="281">
        <f t="shared" si="17"/>
        <v>0</v>
      </c>
      <c r="H65" s="281">
        <f t="shared" si="17"/>
        <v>0</v>
      </c>
      <c r="I65" s="281">
        <f t="shared" si="17"/>
        <v>0</v>
      </c>
      <c r="J65" s="281">
        <f t="shared" si="17"/>
        <v>0</v>
      </c>
      <c r="K65" s="281">
        <f t="shared" si="17"/>
        <v>0</v>
      </c>
      <c r="L65" s="281">
        <f t="shared" si="17"/>
        <v>0</v>
      </c>
      <c r="M65" s="281">
        <f t="shared" si="17"/>
        <v>0</v>
      </c>
      <c r="N65" s="281">
        <f t="shared" si="17"/>
        <v>0</v>
      </c>
      <c r="O65" s="281">
        <f t="shared" si="17"/>
        <v>0</v>
      </c>
      <c r="P65" s="281">
        <f t="shared" si="17"/>
        <v>0</v>
      </c>
      <c r="Q65" s="281">
        <f t="shared" si="17"/>
        <v>0</v>
      </c>
      <c r="R65" s="281">
        <f t="shared" si="17"/>
        <v>0</v>
      </c>
      <c r="S65" s="281">
        <f t="shared" si="17"/>
        <v>0</v>
      </c>
      <c r="T65" s="281">
        <f t="shared" si="17"/>
        <v>130000</v>
      </c>
      <c r="U65" s="281">
        <f t="shared" si="17"/>
        <v>10000</v>
      </c>
      <c r="V65" s="281">
        <f t="shared" si="17"/>
        <v>20000</v>
      </c>
      <c r="W65" s="281">
        <f t="shared" si="17"/>
        <v>10000</v>
      </c>
      <c r="X65" s="281">
        <f t="shared" si="17"/>
        <v>0</v>
      </c>
      <c r="Y65" s="281">
        <f t="shared" si="17"/>
        <v>10000</v>
      </c>
      <c r="Z65" s="281">
        <f t="shared" si="17"/>
        <v>10000</v>
      </c>
      <c r="AA65" s="281">
        <f t="shared" si="17"/>
        <v>0</v>
      </c>
      <c r="AB65" s="281">
        <f t="shared" si="17"/>
        <v>0</v>
      </c>
      <c r="AC65" s="281">
        <f t="shared" si="17"/>
        <v>20000</v>
      </c>
      <c r="AD65" s="281">
        <f t="shared" si="17"/>
        <v>10000</v>
      </c>
      <c r="AE65" s="281">
        <f t="shared" si="17"/>
        <v>10000</v>
      </c>
      <c r="AF65" s="281">
        <f t="shared" si="17"/>
        <v>20000</v>
      </c>
      <c r="AG65" s="281">
        <f t="shared" si="17"/>
        <v>10000</v>
      </c>
      <c r="AH65" s="281">
        <f t="shared" si="17"/>
        <v>10000</v>
      </c>
      <c r="AI65" s="281">
        <f t="shared" si="17"/>
        <v>10000</v>
      </c>
      <c r="AJ65" s="281">
        <f t="shared" si="17"/>
        <v>10000</v>
      </c>
      <c r="AK65" s="281">
        <f t="shared" si="17"/>
        <v>10000</v>
      </c>
      <c r="AL65" s="281">
        <f t="shared" si="17"/>
        <v>120000</v>
      </c>
      <c r="AM65" s="281">
        <f t="shared" si="17"/>
        <v>70000</v>
      </c>
      <c r="AN65" s="281">
        <f t="shared" si="17"/>
        <v>0</v>
      </c>
      <c r="AO65" s="281">
        <f t="shared" si="17"/>
        <v>130000</v>
      </c>
      <c r="AP65" s="281">
        <f t="shared" si="17"/>
        <v>50000</v>
      </c>
      <c r="AQ65" s="281">
        <f t="shared" si="17"/>
        <v>110000</v>
      </c>
      <c r="AR65" s="281">
        <f t="shared" si="17"/>
        <v>30000</v>
      </c>
      <c r="AS65" s="281">
        <f t="shared" si="17"/>
        <v>12000</v>
      </c>
      <c r="AT65" s="281">
        <f t="shared" si="17"/>
        <v>12000</v>
      </c>
      <c r="AU65" s="281">
        <f t="shared" si="17"/>
        <v>12000</v>
      </c>
      <c r="AV65" s="281">
        <f t="shared" si="17"/>
        <v>12000</v>
      </c>
      <c r="AW65" s="281">
        <f t="shared" si="17"/>
        <v>0</v>
      </c>
      <c r="AX65" s="281">
        <f t="shared" si="17"/>
        <v>0</v>
      </c>
      <c r="AY65" s="281">
        <f t="shared" si="17"/>
        <v>0</v>
      </c>
      <c r="AZ65" s="281">
        <f t="shared" si="17"/>
        <v>0</v>
      </c>
      <c r="BA65" s="281">
        <f t="shared" si="17"/>
        <v>0</v>
      </c>
      <c r="BB65" s="281">
        <f t="shared" si="17"/>
        <v>0</v>
      </c>
      <c r="BC65" s="281">
        <f t="shared" si="17"/>
        <v>0</v>
      </c>
      <c r="BD65" s="281">
        <f t="shared" si="17"/>
        <v>0</v>
      </c>
      <c r="BE65" s="281">
        <f t="shared" si="17"/>
        <v>30000</v>
      </c>
      <c r="BF65" s="281">
        <f t="shared" si="17"/>
        <v>10000</v>
      </c>
      <c r="BG65" s="281">
        <f t="shared" si="17"/>
        <v>10000</v>
      </c>
      <c r="BH65" s="281">
        <f t="shared" si="17"/>
        <v>130000</v>
      </c>
      <c r="BI65" s="281">
        <f t="shared" si="17"/>
        <v>10000</v>
      </c>
      <c r="BJ65" s="281">
        <f t="shared" si="17"/>
        <v>20000</v>
      </c>
      <c r="BK65" s="281">
        <f t="shared" si="17"/>
        <v>10000</v>
      </c>
      <c r="BL65" s="281">
        <f t="shared" si="17"/>
        <v>0</v>
      </c>
      <c r="BM65" s="281">
        <f t="shared" ref="BM65:BX65" si="18">SUM(BM4:BM64)</f>
        <v>0</v>
      </c>
      <c r="BN65" s="281">
        <f t="shared" si="18"/>
        <v>0</v>
      </c>
      <c r="BO65" s="281">
        <f t="shared" si="18"/>
        <v>0</v>
      </c>
      <c r="BP65" s="281">
        <f t="shared" si="18"/>
        <v>0</v>
      </c>
      <c r="BQ65" s="281">
        <f t="shared" si="18"/>
        <v>0</v>
      </c>
      <c r="BR65" s="281">
        <f t="shared" si="18"/>
        <v>0</v>
      </c>
      <c r="BS65" s="281">
        <f t="shared" si="18"/>
        <v>0</v>
      </c>
      <c r="BT65" s="281">
        <f t="shared" si="18"/>
        <v>0</v>
      </c>
      <c r="BU65" s="281">
        <f t="shared" si="18"/>
        <v>0</v>
      </c>
      <c r="BV65" s="281">
        <f t="shared" si="18"/>
        <v>0</v>
      </c>
      <c r="BW65" s="281">
        <f t="shared" si="18"/>
        <v>0</v>
      </c>
      <c r="BX65" s="281">
        <f t="shared" si="18"/>
        <v>0</v>
      </c>
    </row>
    <row r="66" spans="1:76" ht="12.75" customHeight="1" thickTop="1" x14ac:dyDescent="0.15"/>
    <row r="67" spans="1:76" ht="12.75" customHeight="1" x14ac:dyDescent="0.15"/>
    <row r="68" spans="1:76" ht="12.75" customHeight="1" x14ac:dyDescent="0.15"/>
    <row r="69" spans="1:76" ht="12.75" customHeight="1" x14ac:dyDescent="0.15"/>
    <row r="70" spans="1:76" ht="12.75" customHeight="1" x14ac:dyDescent="0.15"/>
    <row r="71" spans="1:76" ht="12.75" customHeight="1" x14ac:dyDescent="0.15"/>
    <row r="72" spans="1:76" ht="12.75" customHeight="1" x14ac:dyDescent="0.15"/>
    <row r="73" spans="1:76" ht="12.75" customHeight="1" x14ac:dyDescent="0.15"/>
    <row r="74" spans="1:76" ht="12.75" customHeight="1" x14ac:dyDescent="0.15"/>
    <row r="75" spans="1:76" ht="12.75" customHeight="1" x14ac:dyDescent="0.15"/>
    <row r="76" spans="1:76" ht="12.75" customHeight="1" x14ac:dyDescent="0.15"/>
    <row r="77" spans="1:76" ht="12.75" customHeight="1" x14ac:dyDescent="0.15"/>
    <row r="78" spans="1:76" ht="12.75" customHeight="1" x14ac:dyDescent="0.15"/>
    <row r="79" spans="1:76" ht="12.75" customHeight="1" x14ac:dyDescent="0.15"/>
    <row r="80" spans="1:76" ht="12.75" customHeight="1" x14ac:dyDescent="0.15"/>
    <row r="81" spans="1:76" ht="12.75" customHeight="1" x14ac:dyDescent="0.15"/>
    <row r="82" spans="1:76" ht="12.75" customHeight="1" x14ac:dyDescent="0.15"/>
    <row r="83" spans="1:76" ht="12.75" customHeight="1" x14ac:dyDescent="0.15"/>
    <row r="84" spans="1:76" ht="12.75" customHeight="1" x14ac:dyDescent="0.15"/>
    <row r="85" spans="1:76" ht="12.75" customHeight="1" x14ac:dyDescent="0.15">
      <c r="A85" s="31" t="s">
        <v>567</v>
      </c>
    </row>
    <row r="86" spans="1:76" ht="12.75" customHeight="1" x14ac:dyDescent="0.2">
      <c r="A86" s="121" t="s">
        <v>561</v>
      </c>
      <c r="B86" s="121" t="s">
        <v>562</v>
      </c>
      <c r="C86" s="121"/>
      <c r="D86" s="121" t="s">
        <v>564</v>
      </c>
      <c r="E86" s="303">
        <v>46023</v>
      </c>
      <c r="F86" s="303">
        <f t="shared" ref="F86:BA86" si="19">E86+31</f>
        <v>46054</v>
      </c>
      <c r="G86" s="303">
        <f t="shared" si="19"/>
        <v>46085</v>
      </c>
      <c r="H86" s="303">
        <f t="shared" si="19"/>
        <v>46116</v>
      </c>
      <c r="I86" s="303">
        <f t="shared" si="19"/>
        <v>46147</v>
      </c>
      <c r="J86" s="303">
        <f t="shared" si="19"/>
        <v>46178</v>
      </c>
      <c r="K86" s="303">
        <f t="shared" si="19"/>
        <v>46209</v>
      </c>
      <c r="L86" s="303">
        <f t="shared" si="19"/>
        <v>46240</v>
      </c>
      <c r="M86" s="303">
        <f t="shared" si="19"/>
        <v>46271</v>
      </c>
      <c r="N86" s="303">
        <f t="shared" si="19"/>
        <v>46302</v>
      </c>
      <c r="O86" s="303">
        <f t="shared" si="19"/>
        <v>46333</v>
      </c>
      <c r="P86" s="303">
        <f t="shared" si="19"/>
        <v>46364</v>
      </c>
      <c r="Q86" s="303">
        <f t="shared" si="19"/>
        <v>46395</v>
      </c>
      <c r="R86" s="303">
        <f t="shared" si="19"/>
        <v>46426</v>
      </c>
      <c r="S86" s="303">
        <f t="shared" si="19"/>
        <v>46457</v>
      </c>
      <c r="T86" s="303">
        <f t="shared" si="19"/>
        <v>46488</v>
      </c>
      <c r="U86" s="303">
        <f t="shared" si="19"/>
        <v>46519</v>
      </c>
      <c r="V86" s="303">
        <f t="shared" si="19"/>
        <v>46550</v>
      </c>
      <c r="W86" s="303">
        <f t="shared" si="19"/>
        <v>46581</v>
      </c>
      <c r="X86" s="303">
        <f t="shared" si="19"/>
        <v>46612</v>
      </c>
      <c r="Y86" s="303">
        <f t="shared" si="19"/>
        <v>46643</v>
      </c>
      <c r="Z86" s="303">
        <f t="shared" si="19"/>
        <v>46674</v>
      </c>
      <c r="AA86" s="303">
        <f t="shared" si="19"/>
        <v>46705</v>
      </c>
      <c r="AB86" s="303">
        <f t="shared" si="19"/>
        <v>46736</v>
      </c>
      <c r="AC86" s="303">
        <f t="shared" si="19"/>
        <v>46767</v>
      </c>
      <c r="AD86" s="303">
        <f t="shared" si="19"/>
        <v>46798</v>
      </c>
      <c r="AE86" s="303">
        <f t="shared" si="19"/>
        <v>46829</v>
      </c>
      <c r="AF86" s="303">
        <f t="shared" si="19"/>
        <v>46860</v>
      </c>
      <c r="AG86" s="303">
        <f t="shared" si="19"/>
        <v>46891</v>
      </c>
      <c r="AH86" s="303">
        <f t="shared" si="19"/>
        <v>46922</v>
      </c>
      <c r="AI86" s="303">
        <f t="shared" si="19"/>
        <v>46953</v>
      </c>
      <c r="AJ86" s="303">
        <f t="shared" si="19"/>
        <v>46984</v>
      </c>
      <c r="AK86" s="303">
        <f t="shared" si="19"/>
        <v>47015</v>
      </c>
      <c r="AL86" s="303">
        <f t="shared" si="19"/>
        <v>47046</v>
      </c>
      <c r="AM86" s="303">
        <f t="shared" si="19"/>
        <v>47077</v>
      </c>
      <c r="AN86" s="303">
        <f t="shared" si="19"/>
        <v>47108</v>
      </c>
      <c r="AO86" s="303">
        <f t="shared" si="19"/>
        <v>47139</v>
      </c>
      <c r="AP86" s="303">
        <f t="shared" si="19"/>
        <v>47170</v>
      </c>
      <c r="AQ86" s="303">
        <f t="shared" si="19"/>
        <v>47201</v>
      </c>
      <c r="AR86" s="303">
        <f t="shared" si="19"/>
        <v>47232</v>
      </c>
      <c r="AS86" s="303">
        <f t="shared" si="19"/>
        <v>47263</v>
      </c>
      <c r="AT86" s="303">
        <f t="shared" si="19"/>
        <v>47294</v>
      </c>
      <c r="AU86" s="303">
        <f t="shared" si="19"/>
        <v>47325</v>
      </c>
      <c r="AV86" s="303">
        <f t="shared" si="19"/>
        <v>47356</v>
      </c>
      <c r="AW86" s="303">
        <f t="shared" si="19"/>
        <v>47387</v>
      </c>
      <c r="AX86" s="303">
        <f t="shared" si="19"/>
        <v>47418</v>
      </c>
      <c r="AY86" s="303">
        <f t="shared" si="19"/>
        <v>47449</v>
      </c>
      <c r="AZ86" s="303">
        <f t="shared" si="19"/>
        <v>47480</v>
      </c>
      <c r="BA86" s="303">
        <f t="shared" si="19"/>
        <v>47511</v>
      </c>
      <c r="BB86" s="303">
        <f>BA86+10</f>
        <v>47521</v>
      </c>
      <c r="BC86" s="303">
        <f t="shared" ref="BC86:BL86" si="20">BB86+31</f>
        <v>47552</v>
      </c>
      <c r="BD86" s="303">
        <f t="shared" si="20"/>
        <v>47583</v>
      </c>
      <c r="BE86" s="303">
        <f t="shared" si="20"/>
        <v>47614</v>
      </c>
      <c r="BF86" s="303">
        <f t="shared" si="20"/>
        <v>47645</v>
      </c>
      <c r="BG86" s="303">
        <f t="shared" si="20"/>
        <v>47676</v>
      </c>
      <c r="BH86" s="303">
        <f t="shared" si="20"/>
        <v>47707</v>
      </c>
      <c r="BI86" s="303">
        <f t="shared" si="20"/>
        <v>47738</v>
      </c>
      <c r="BJ86" s="303">
        <f t="shared" si="20"/>
        <v>47769</v>
      </c>
      <c r="BK86" s="303">
        <f t="shared" si="20"/>
        <v>47800</v>
      </c>
      <c r="BL86" s="303">
        <f t="shared" si="20"/>
        <v>47831</v>
      </c>
      <c r="BM86" s="303">
        <f t="shared" ref="BM86" si="21">BL86+31</f>
        <v>47862</v>
      </c>
      <c r="BN86" s="303">
        <f t="shared" ref="BN86" si="22">BM86+31</f>
        <v>47893</v>
      </c>
      <c r="BO86" s="303">
        <f t="shared" ref="BO86" si="23">BN86+31</f>
        <v>47924</v>
      </c>
      <c r="BP86" s="303">
        <f t="shared" ref="BP86" si="24">BO86+31</f>
        <v>47955</v>
      </c>
      <c r="BQ86" s="303">
        <f t="shared" ref="BQ86" si="25">BP86+31</f>
        <v>47986</v>
      </c>
      <c r="BR86" s="303">
        <f t="shared" ref="BR86" si="26">BQ86+31</f>
        <v>48017</v>
      </c>
      <c r="BS86" s="303">
        <f t="shared" ref="BS86" si="27">BR86+31</f>
        <v>48048</v>
      </c>
      <c r="BT86" s="303">
        <f t="shared" ref="BT86" si="28">BS86+31</f>
        <v>48079</v>
      </c>
      <c r="BU86" s="303">
        <f t="shared" ref="BU86" si="29">BT86+31</f>
        <v>48110</v>
      </c>
      <c r="BV86" s="303">
        <f t="shared" ref="BV86" si="30">BU86+31</f>
        <v>48141</v>
      </c>
      <c r="BW86" s="303">
        <f t="shared" ref="BW86" si="31">BV86+31</f>
        <v>48172</v>
      </c>
      <c r="BX86" s="303">
        <f t="shared" ref="BX86" si="32">BW86+31</f>
        <v>48203</v>
      </c>
    </row>
    <row r="87" spans="1:76" ht="12.75" customHeight="1" x14ac:dyDescent="0.15">
      <c r="A87" s="31" t="s">
        <v>565</v>
      </c>
      <c r="B87" s="64">
        <f>Budgets!D68</f>
        <v>44973.72</v>
      </c>
      <c r="C87" s="64"/>
      <c r="D87" s="27">
        <v>24</v>
      </c>
      <c r="E87" s="280">
        <f t="shared" ref="E87:AB87" si="33">$B$4/$D$4</f>
        <v>1873.905</v>
      </c>
      <c r="F87" s="280">
        <f t="shared" si="33"/>
        <v>1873.905</v>
      </c>
      <c r="G87" s="280">
        <f t="shared" si="33"/>
        <v>1873.905</v>
      </c>
      <c r="H87" s="280">
        <f t="shared" si="33"/>
        <v>1873.905</v>
      </c>
      <c r="I87" s="280">
        <f t="shared" si="33"/>
        <v>1873.905</v>
      </c>
      <c r="J87" s="280">
        <f t="shared" si="33"/>
        <v>1873.905</v>
      </c>
      <c r="K87" s="280">
        <f t="shared" si="33"/>
        <v>1873.905</v>
      </c>
      <c r="L87" s="280">
        <f t="shared" si="33"/>
        <v>1873.905</v>
      </c>
      <c r="M87" s="280">
        <f t="shared" si="33"/>
        <v>1873.905</v>
      </c>
      <c r="N87" s="280">
        <f t="shared" si="33"/>
        <v>1873.905</v>
      </c>
      <c r="O87" s="280">
        <f t="shared" si="33"/>
        <v>1873.905</v>
      </c>
      <c r="P87" s="280">
        <f t="shared" si="33"/>
        <v>1873.905</v>
      </c>
      <c r="Q87" s="280">
        <f t="shared" si="33"/>
        <v>1873.905</v>
      </c>
      <c r="R87" s="280">
        <f t="shared" si="33"/>
        <v>1873.905</v>
      </c>
      <c r="S87" s="280">
        <f t="shared" si="33"/>
        <v>1873.905</v>
      </c>
      <c r="T87" s="280">
        <f t="shared" si="33"/>
        <v>1873.905</v>
      </c>
      <c r="U87" s="280">
        <f t="shared" si="33"/>
        <v>1873.905</v>
      </c>
      <c r="V87" s="280">
        <f t="shared" si="33"/>
        <v>1873.905</v>
      </c>
      <c r="W87" s="280">
        <f t="shared" si="33"/>
        <v>1873.905</v>
      </c>
      <c r="X87" s="280">
        <f t="shared" si="33"/>
        <v>1873.905</v>
      </c>
      <c r="Y87" s="280">
        <f t="shared" si="33"/>
        <v>1873.905</v>
      </c>
      <c r="Z87" s="280">
        <f t="shared" si="33"/>
        <v>1873.905</v>
      </c>
      <c r="AA87" s="280">
        <f t="shared" si="33"/>
        <v>1873.905</v>
      </c>
      <c r="AB87" s="280">
        <f t="shared" si="33"/>
        <v>1873.905</v>
      </c>
    </row>
    <row r="88" spans="1:76" ht="12.75" customHeight="1" x14ac:dyDescent="0.15">
      <c r="A88" s="31" t="s">
        <v>566</v>
      </c>
      <c r="B88" s="27">
        <f t="shared" ref="B88:B154" si="34">B5</f>
        <v>12000</v>
      </c>
      <c r="D88" s="27">
        <v>24</v>
      </c>
      <c r="E88" s="302">
        <f t="shared" ref="E88:AB88" si="35">$B88/$D88</f>
        <v>500</v>
      </c>
      <c r="F88" s="302">
        <f t="shared" si="35"/>
        <v>500</v>
      </c>
      <c r="G88" s="302">
        <f t="shared" si="35"/>
        <v>500</v>
      </c>
      <c r="H88" s="302">
        <f t="shared" si="35"/>
        <v>500</v>
      </c>
      <c r="I88" s="302">
        <f t="shared" si="35"/>
        <v>500</v>
      </c>
      <c r="J88" s="302">
        <f t="shared" si="35"/>
        <v>500</v>
      </c>
      <c r="K88" s="302">
        <f t="shared" si="35"/>
        <v>500</v>
      </c>
      <c r="L88" s="302">
        <f t="shared" si="35"/>
        <v>500</v>
      </c>
      <c r="M88" s="302">
        <f t="shared" si="35"/>
        <v>500</v>
      </c>
      <c r="N88" s="302">
        <f t="shared" si="35"/>
        <v>500</v>
      </c>
      <c r="O88" s="302">
        <f t="shared" si="35"/>
        <v>500</v>
      </c>
      <c r="P88" s="302">
        <f t="shared" si="35"/>
        <v>500</v>
      </c>
      <c r="Q88" s="302">
        <f t="shared" si="35"/>
        <v>500</v>
      </c>
      <c r="R88" s="302">
        <f t="shared" si="35"/>
        <v>500</v>
      </c>
      <c r="S88" s="302">
        <f t="shared" si="35"/>
        <v>500</v>
      </c>
      <c r="T88" s="302">
        <f t="shared" si="35"/>
        <v>500</v>
      </c>
      <c r="U88" s="302">
        <f t="shared" si="35"/>
        <v>500</v>
      </c>
      <c r="V88" s="302">
        <f t="shared" si="35"/>
        <v>500</v>
      </c>
      <c r="W88" s="302">
        <f t="shared" si="35"/>
        <v>500</v>
      </c>
      <c r="X88" s="302">
        <f t="shared" si="35"/>
        <v>500</v>
      </c>
      <c r="Y88" s="302">
        <f t="shared" si="35"/>
        <v>500</v>
      </c>
      <c r="Z88" s="302">
        <f t="shared" si="35"/>
        <v>500</v>
      </c>
      <c r="AA88" s="302">
        <f t="shared" si="35"/>
        <v>500</v>
      </c>
      <c r="AB88" s="302">
        <f t="shared" si="35"/>
        <v>500</v>
      </c>
    </row>
    <row r="89" spans="1:76" ht="12.75" customHeight="1" x14ac:dyDescent="0.15">
      <c r="B89" s="27">
        <f t="shared" si="34"/>
        <v>12000</v>
      </c>
      <c r="D89" s="27">
        <v>24</v>
      </c>
      <c r="F89" s="302">
        <f t="shared" ref="F89:AC89" si="36">$B89/$D89</f>
        <v>500</v>
      </c>
      <c r="G89" s="302">
        <f t="shared" si="36"/>
        <v>500</v>
      </c>
      <c r="H89" s="302">
        <f t="shared" si="36"/>
        <v>500</v>
      </c>
      <c r="I89" s="302">
        <f t="shared" si="36"/>
        <v>500</v>
      </c>
      <c r="J89" s="302">
        <f t="shared" si="36"/>
        <v>500</v>
      </c>
      <c r="K89" s="302">
        <f t="shared" si="36"/>
        <v>500</v>
      </c>
      <c r="L89" s="302">
        <f t="shared" si="36"/>
        <v>500</v>
      </c>
      <c r="M89" s="302">
        <f t="shared" si="36"/>
        <v>500</v>
      </c>
      <c r="N89" s="302">
        <f t="shared" si="36"/>
        <v>500</v>
      </c>
      <c r="O89" s="302">
        <f t="shared" si="36"/>
        <v>500</v>
      </c>
      <c r="P89" s="302">
        <f t="shared" si="36"/>
        <v>500</v>
      </c>
      <c r="Q89" s="302">
        <f t="shared" si="36"/>
        <v>500</v>
      </c>
      <c r="R89" s="302">
        <f t="shared" si="36"/>
        <v>500</v>
      </c>
      <c r="S89" s="302">
        <f t="shared" si="36"/>
        <v>500</v>
      </c>
      <c r="T89" s="302">
        <f t="shared" si="36"/>
        <v>500</v>
      </c>
      <c r="U89" s="302">
        <f t="shared" si="36"/>
        <v>500</v>
      </c>
      <c r="V89" s="302">
        <f t="shared" si="36"/>
        <v>500</v>
      </c>
      <c r="W89" s="302">
        <f t="shared" si="36"/>
        <v>500</v>
      </c>
      <c r="X89" s="302">
        <f t="shared" si="36"/>
        <v>500</v>
      </c>
      <c r="Y89" s="302">
        <f t="shared" si="36"/>
        <v>500</v>
      </c>
      <c r="Z89" s="302">
        <f t="shared" si="36"/>
        <v>500</v>
      </c>
      <c r="AA89" s="302">
        <f t="shared" si="36"/>
        <v>500</v>
      </c>
      <c r="AB89" s="302">
        <f t="shared" si="36"/>
        <v>500</v>
      </c>
      <c r="AC89" s="302">
        <f t="shared" si="36"/>
        <v>500</v>
      </c>
    </row>
    <row r="90" spans="1:76" ht="12.75" customHeight="1" x14ac:dyDescent="0.15">
      <c r="B90" s="27">
        <f t="shared" si="34"/>
        <v>12000</v>
      </c>
      <c r="D90" s="27">
        <v>24</v>
      </c>
      <c r="G90" s="302">
        <f t="shared" ref="G90:AD90" si="37">$B90/$D90</f>
        <v>500</v>
      </c>
      <c r="H90" s="302">
        <f t="shared" si="37"/>
        <v>500</v>
      </c>
      <c r="I90" s="302">
        <f t="shared" si="37"/>
        <v>500</v>
      </c>
      <c r="J90" s="302">
        <f t="shared" si="37"/>
        <v>500</v>
      </c>
      <c r="K90" s="302">
        <f t="shared" si="37"/>
        <v>500</v>
      </c>
      <c r="L90" s="302">
        <f t="shared" si="37"/>
        <v>500</v>
      </c>
      <c r="M90" s="302">
        <f t="shared" si="37"/>
        <v>500</v>
      </c>
      <c r="N90" s="302">
        <f t="shared" si="37"/>
        <v>500</v>
      </c>
      <c r="O90" s="302">
        <f t="shared" si="37"/>
        <v>500</v>
      </c>
      <c r="P90" s="302">
        <f t="shared" si="37"/>
        <v>500</v>
      </c>
      <c r="Q90" s="302">
        <f t="shared" si="37"/>
        <v>500</v>
      </c>
      <c r="R90" s="302">
        <f t="shared" si="37"/>
        <v>500</v>
      </c>
      <c r="S90" s="302">
        <f t="shared" si="37"/>
        <v>500</v>
      </c>
      <c r="T90" s="302">
        <f t="shared" si="37"/>
        <v>500</v>
      </c>
      <c r="U90" s="302">
        <f t="shared" si="37"/>
        <v>500</v>
      </c>
      <c r="V90" s="302">
        <f t="shared" si="37"/>
        <v>500</v>
      </c>
      <c r="W90" s="302">
        <f t="shared" si="37"/>
        <v>500</v>
      </c>
      <c r="X90" s="302">
        <f t="shared" si="37"/>
        <v>500</v>
      </c>
      <c r="Y90" s="302">
        <f t="shared" si="37"/>
        <v>500</v>
      </c>
      <c r="Z90" s="302">
        <f t="shared" si="37"/>
        <v>500</v>
      </c>
      <c r="AA90" s="302">
        <f t="shared" si="37"/>
        <v>500</v>
      </c>
      <c r="AB90" s="302">
        <f t="shared" si="37"/>
        <v>500</v>
      </c>
      <c r="AC90" s="302">
        <f t="shared" si="37"/>
        <v>500</v>
      </c>
      <c r="AD90" s="302">
        <f t="shared" si="37"/>
        <v>500</v>
      </c>
    </row>
    <row r="91" spans="1:76" ht="12.75" customHeight="1" x14ac:dyDescent="0.15">
      <c r="B91" s="27">
        <f t="shared" si="34"/>
        <v>12000</v>
      </c>
      <c r="D91" s="27">
        <v>24</v>
      </c>
      <c r="H91" s="302">
        <f t="shared" ref="H91:AE91" si="38">$B91/$D91</f>
        <v>500</v>
      </c>
      <c r="I91" s="302">
        <f t="shared" si="38"/>
        <v>500</v>
      </c>
      <c r="J91" s="302">
        <f t="shared" si="38"/>
        <v>500</v>
      </c>
      <c r="K91" s="302">
        <f t="shared" si="38"/>
        <v>500</v>
      </c>
      <c r="L91" s="302">
        <f t="shared" si="38"/>
        <v>500</v>
      </c>
      <c r="M91" s="302">
        <f t="shared" si="38"/>
        <v>500</v>
      </c>
      <c r="N91" s="302">
        <f t="shared" si="38"/>
        <v>500</v>
      </c>
      <c r="O91" s="302">
        <f t="shared" si="38"/>
        <v>500</v>
      </c>
      <c r="P91" s="302">
        <f t="shared" si="38"/>
        <v>500</v>
      </c>
      <c r="Q91" s="302">
        <f t="shared" si="38"/>
        <v>500</v>
      </c>
      <c r="R91" s="302">
        <f t="shared" si="38"/>
        <v>500</v>
      </c>
      <c r="S91" s="302">
        <f t="shared" si="38"/>
        <v>500</v>
      </c>
      <c r="T91" s="302">
        <f t="shared" si="38"/>
        <v>500</v>
      </c>
      <c r="U91" s="302">
        <f t="shared" si="38"/>
        <v>500</v>
      </c>
      <c r="V91" s="302">
        <f t="shared" si="38"/>
        <v>500</v>
      </c>
      <c r="W91" s="302">
        <f t="shared" si="38"/>
        <v>500</v>
      </c>
      <c r="X91" s="302">
        <f t="shared" si="38"/>
        <v>500</v>
      </c>
      <c r="Y91" s="302">
        <f t="shared" si="38"/>
        <v>500</v>
      </c>
      <c r="Z91" s="302">
        <f t="shared" si="38"/>
        <v>500</v>
      </c>
      <c r="AA91" s="302">
        <f t="shared" si="38"/>
        <v>500</v>
      </c>
      <c r="AB91" s="302">
        <f t="shared" si="38"/>
        <v>500</v>
      </c>
      <c r="AC91" s="302">
        <f t="shared" si="38"/>
        <v>500</v>
      </c>
      <c r="AD91" s="302">
        <f t="shared" si="38"/>
        <v>500</v>
      </c>
      <c r="AE91" s="302">
        <f t="shared" si="38"/>
        <v>500</v>
      </c>
    </row>
    <row r="92" spans="1:76" ht="12.75" customHeight="1" x14ac:dyDescent="0.15">
      <c r="B92" s="27">
        <f t="shared" si="34"/>
        <v>0</v>
      </c>
      <c r="D92" s="27">
        <v>24</v>
      </c>
      <c r="I92" s="302">
        <f t="shared" ref="I92:AF92" si="39">$B92/$D92</f>
        <v>0</v>
      </c>
      <c r="J92" s="302">
        <f t="shared" si="39"/>
        <v>0</v>
      </c>
      <c r="K92" s="302">
        <f t="shared" si="39"/>
        <v>0</v>
      </c>
      <c r="L92" s="302">
        <f t="shared" si="39"/>
        <v>0</v>
      </c>
      <c r="M92" s="302">
        <f t="shared" si="39"/>
        <v>0</v>
      </c>
      <c r="N92" s="302">
        <f t="shared" si="39"/>
        <v>0</v>
      </c>
      <c r="O92" s="302">
        <f t="shared" si="39"/>
        <v>0</v>
      </c>
      <c r="P92" s="302">
        <f t="shared" si="39"/>
        <v>0</v>
      </c>
      <c r="Q92" s="302">
        <f t="shared" si="39"/>
        <v>0</v>
      </c>
      <c r="R92" s="302">
        <f t="shared" si="39"/>
        <v>0</v>
      </c>
      <c r="S92" s="302">
        <f t="shared" si="39"/>
        <v>0</v>
      </c>
      <c r="T92" s="302">
        <f t="shared" si="39"/>
        <v>0</v>
      </c>
      <c r="U92" s="302">
        <f t="shared" si="39"/>
        <v>0</v>
      </c>
      <c r="V92" s="302">
        <f t="shared" si="39"/>
        <v>0</v>
      </c>
      <c r="W92" s="302">
        <f t="shared" si="39"/>
        <v>0</v>
      </c>
      <c r="X92" s="302">
        <f t="shared" si="39"/>
        <v>0</v>
      </c>
      <c r="Y92" s="302">
        <f t="shared" si="39"/>
        <v>0</v>
      </c>
      <c r="Z92" s="302">
        <f t="shared" si="39"/>
        <v>0</v>
      </c>
      <c r="AA92" s="302">
        <f t="shared" si="39"/>
        <v>0</v>
      </c>
      <c r="AB92" s="302">
        <f t="shared" si="39"/>
        <v>0</v>
      </c>
      <c r="AC92" s="302">
        <f t="shared" si="39"/>
        <v>0</v>
      </c>
      <c r="AD92" s="302">
        <f t="shared" si="39"/>
        <v>0</v>
      </c>
      <c r="AE92" s="302">
        <f t="shared" si="39"/>
        <v>0</v>
      </c>
      <c r="AF92" s="302">
        <f t="shared" si="39"/>
        <v>0</v>
      </c>
    </row>
    <row r="93" spans="1:76" ht="12.75" customHeight="1" x14ac:dyDescent="0.15">
      <c r="B93" s="27">
        <f t="shared" si="34"/>
        <v>0</v>
      </c>
      <c r="D93" s="27">
        <v>24</v>
      </c>
      <c r="J93" s="302">
        <f t="shared" ref="J93:AG93" si="40">$B93/$D93</f>
        <v>0</v>
      </c>
      <c r="K93" s="302">
        <f t="shared" si="40"/>
        <v>0</v>
      </c>
      <c r="L93" s="302">
        <f t="shared" si="40"/>
        <v>0</v>
      </c>
      <c r="M93" s="302">
        <f t="shared" si="40"/>
        <v>0</v>
      </c>
      <c r="N93" s="302">
        <f t="shared" si="40"/>
        <v>0</v>
      </c>
      <c r="O93" s="302">
        <f t="shared" si="40"/>
        <v>0</v>
      </c>
      <c r="P93" s="302">
        <f t="shared" si="40"/>
        <v>0</v>
      </c>
      <c r="Q93" s="302">
        <f t="shared" si="40"/>
        <v>0</v>
      </c>
      <c r="R93" s="302">
        <f t="shared" si="40"/>
        <v>0</v>
      </c>
      <c r="S93" s="302">
        <f t="shared" si="40"/>
        <v>0</v>
      </c>
      <c r="T93" s="302">
        <f t="shared" si="40"/>
        <v>0</v>
      </c>
      <c r="U93" s="302">
        <f t="shared" si="40"/>
        <v>0</v>
      </c>
      <c r="V93" s="302">
        <f t="shared" si="40"/>
        <v>0</v>
      </c>
      <c r="W93" s="302">
        <f t="shared" si="40"/>
        <v>0</v>
      </c>
      <c r="X93" s="302">
        <f t="shared" si="40"/>
        <v>0</v>
      </c>
      <c r="Y93" s="302">
        <f t="shared" si="40"/>
        <v>0</v>
      </c>
      <c r="Z93" s="302">
        <f t="shared" si="40"/>
        <v>0</v>
      </c>
      <c r="AA93" s="302">
        <f t="shared" si="40"/>
        <v>0</v>
      </c>
      <c r="AB93" s="302">
        <f t="shared" si="40"/>
        <v>0</v>
      </c>
      <c r="AC93" s="302">
        <f t="shared" si="40"/>
        <v>0</v>
      </c>
      <c r="AD93" s="302">
        <f t="shared" si="40"/>
        <v>0</v>
      </c>
      <c r="AE93" s="302">
        <f t="shared" si="40"/>
        <v>0</v>
      </c>
      <c r="AF93" s="302">
        <f t="shared" si="40"/>
        <v>0</v>
      </c>
      <c r="AG93" s="302">
        <f t="shared" si="40"/>
        <v>0</v>
      </c>
    </row>
    <row r="94" spans="1:76" ht="12.75" customHeight="1" x14ac:dyDescent="0.15">
      <c r="B94" s="27">
        <f t="shared" si="34"/>
        <v>0</v>
      </c>
      <c r="D94" s="27">
        <v>24</v>
      </c>
      <c r="K94" s="302">
        <f t="shared" ref="K94:AH94" si="41">$B94/$D94</f>
        <v>0</v>
      </c>
      <c r="L94" s="302">
        <f t="shared" si="41"/>
        <v>0</v>
      </c>
      <c r="M94" s="302">
        <f t="shared" si="41"/>
        <v>0</v>
      </c>
      <c r="N94" s="302">
        <f t="shared" si="41"/>
        <v>0</v>
      </c>
      <c r="O94" s="302">
        <f t="shared" si="41"/>
        <v>0</v>
      </c>
      <c r="P94" s="302">
        <f t="shared" si="41"/>
        <v>0</v>
      </c>
      <c r="Q94" s="302">
        <f t="shared" si="41"/>
        <v>0</v>
      </c>
      <c r="R94" s="302">
        <f t="shared" si="41"/>
        <v>0</v>
      </c>
      <c r="S94" s="302">
        <f t="shared" si="41"/>
        <v>0</v>
      </c>
      <c r="T94" s="302">
        <f t="shared" si="41"/>
        <v>0</v>
      </c>
      <c r="U94" s="302">
        <f t="shared" si="41"/>
        <v>0</v>
      </c>
      <c r="V94" s="302">
        <f t="shared" si="41"/>
        <v>0</v>
      </c>
      <c r="W94" s="302">
        <f t="shared" si="41"/>
        <v>0</v>
      </c>
      <c r="X94" s="302">
        <f t="shared" si="41"/>
        <v>0</v>
      </c>
      <c r="Y94" s="302">
        <f t="shared" si="41"/>
        <v>0</v>
      </c>
      <c r="Z94" s="302">
        <f t="shared" si="41"/>
        <v>0</v>
      </c>
      <c r="AA94" s="302">
        <f t="shared" si="41"/>
        <v>0</v>
      </c>
      <c r="AB94" s="302">
        <f t="shared" si="41"/>
        <v>0</v>
      </c>
      <c r="AC94" s="302">
        <f t="shared" si="41"/>
        <v>0</v>
      </c>
      <c r="AD94" s="302">
        <f t="shared" si="41"/>
        <v>0</v>
      </c>
      <c r="AE94" s="302">
        <f t="shared" si="41"/>
        <v>0</v>
      </c>
      <c r="AF94" s="302">
        <f t="shared" si="41"/>
        <v>0</v>
      </c>
      <c r="AG94" s="302">
        <f t="shared" si="41"/>
        <v>0</v>
      </c>
      <c r="AH94" s="302">
        <f t="shared" si="41"/>
        <v>0</v>
      </c>
    </row>
    <row r="95" spans="1:76" ht="12.75" customHeight="1" x14ac:dyDescent="0.15">
      <c r="B95" s="27">
        <f t="shared" si="34"/>
        <v>0</v>
      </c>
      <c r="D95" s="27">
        <v>24</v>
      </c>
      <c r="L95" s="302">
        <f t="shared" ref="L95:AI95" si="42">$B95/$D95</f>
        <v>0</v>
      </c>
      <c r="M95" s="302">
        <f t="shared" si="42"/>
        <v>0</v>
      </c>
      <c r="N95" s="302">
        <f t="shared" si="42"/>
        <v>0</v>
      </c>
      <c r="O95" s="302">
        <f t="shared" si="42"/>
        <v>0</v>
      </c>
      <c r="P95" s="302">
        <f t="shared" si="42"/>
        <v>0</v>
      </c>
      <c r="Q95" s="302">
        <f t="shared" si="42"/>
        <v>0</v>
      </c>
      <c r="R95" s="302">
        <f t="shared" si="42"/>
        <v>0</v>
      </c>
      <c r="S95" s="302">
        <f t="shared" si="42"/>
        <v>0</v>
      </c>
      <c r="T95" s="302">
        <f t="shared" si="42"/>
        <v>0</v>
      </c>
      <c r="U95" s="302">
        <f t="shared" si="42"/>
        <v>0</v>
      </c>
      <c r="V95" s="302">
        <f t="shared" si="42"/>
        <v>0</v>
      </c>
      <c r="W95" s="302">
        <f t="shared" si="42"/>
        <v>0</v>
      </c>
      <c r="X95" s="302">
        <f t="shared" si="42"/>
        <v>0</v>
      </c>
      <c r="Y95" s="302">
        <f t="shared" si="42"/>
        <v>0</v>
      </c>
      <c r="Z95" s="302">
        <f t="shared" si="42"/>
        <v>0</v>
      </c>
      <c r="AA95" s="302">
        <f t="shared" si="42"/>
        <v>0</v>
      </c>
      <c r="AB95" s="302">
        <f t="shared" si="42"/>
        <v>0</v>
      </c>
      <c r="AC95" s="302">
        <f t="shared" si="42"/>
        <v>0</v>
      </c>
      <c r="AD95" s="302">
        <f t="shared" si="42"/>
        <v>0</v>
      </c>
      <c r="AE95" s="302">
        <f t="shared" si="42"/>
        <v>0</v>
      </c>
      <c r="AF95" s="302">
        <f t="shared" si="42"/>
        <v>0</v>
      </c>
      <c r="AG95" s="302">
        <f t="shared" si="42"/>
        <v>0</v>
      </c>
      <c r="AH95" s="302">
        <f t="shared" si="42"/>
        <v>0</v>
      </c>
      <c r="AI95" s="302">
        <f t="shared" si="42"/>
        <v>0</v>
      </c>
    </row>
    <row r="96" spans="1:76" ht="12.75" customHeight="1" x14ac:dyDescent="0.15">
      <c r="B96" s="27">
        <f t="shared" si="34"/>
        <v>0</v>
      </c>
      <c r="D96" s="27">
        <v>24</v>
      </c>
      <c r="M96" s="302">
        <f t="shared" ref="M96:AJ96" si="43">$B96/$D96</f>
        <v>0</v>
      </c>
      <c r="N96" s="302">
        <f t="shared" si="43"/>
        <v>0</v>
      </c>
      <c r="O96" s="302">
        <f t="shared" si="43"/>
        <v>0</v>
      </c>
      <c r="P96" s="302">
        <f t="shared" si="43"/>
        <v>0</v>
      </c>
      <c r="Q96" s="302">
        <f t="shared" si="43"/>
        <v>0</v>
      </c>
      <c r="R96" s="302">
        <f t="shared" si="43"/>
        <v>0</v>
      </c>
      <c r="S96" s="302">
        <f t="shared" si="43"/>
        <v>0</v>
      </c>
      <c r="T96" s="302">
        <f t="shared" si="43"/>
        <v>0</v>
      </c>
      <c r="U96" s="302">
        <f t="shared" si="43"/>
        <v>0</v>
      </c>
      <c r="V96" s="302">
        <f t="shared" si="43"/>
        <v>0</v>
      </c>
      <c r="W96" s="302">
        <f t="shared" si="43"/>
        <v>0</v>
      </c>
      <c r="X96" s="302">
        <f t="shared" si="43"/>
        <v>0</v>
      </c>
      <c r="Y96" s="302">
        <f t="shared" si="43"/>
        <v>0</v>
      </c>
      <c r="Z96" s="302">
        <f t="shared" si="43"/>
        <v>0</v>
      </c>
      <c r="AA96" s="302">
        <f t="shared" si="43"/>
        <v>0</v>
      </c>
      <c r="AB96" s="302">
        <f t="shared" si="43"/>
        <v>0</v>
      </c>
      <c r="AC96" s="302">
        <f t="shared" si="43"/>
        <v>0</v>
      </c>
      <c r="AD96" s="302">
        <f t="shared" si="43"/>
        <v>0</v>
      </c>
      <c r="AE96" s="302">
        <f t="shared" si="43"/>
        <v>0</v>
      </c>
      <c r="AF96" s="302">
        <f t="shared" si="43"/>
        <v>0</v>
      </c>
      <c r="AG96" s="302">
        <f t="shared" si="43"/>
        <v>0</v>
      </c>
      <c r="AH96" s="302">
        <f t="shared" si="43"/>
        <v>0</v>
      </c>
      <c r="AI96" s="302">
        <f t="shared" si="43"/>
        <v>0</v>
      </c>
      <c r="AJ96" s="302">
        <f t="shared" si="43"/>
        <v>0</v>
      </c>
    </row>
    <row r="97" spans="2:52" ht="12.75" customHeight="1" x14ac:dyDescent="0.15">
      <c r="B97" s="27">
        <f t="shared" si="34"/>
        <v>0</v>
      </c>
      <c r="D97" s="27">
        <v>24</v>
      </c>
      <c r="N97" s="302">
        <f t="shared" ref="N97:AK97" si="44">$B97/$D97</f>
        <v>0</v>
      </c>
      <c r="O97" s="302">
        <f t="shared" si="44"/>
        <v>0</v>
      </c>
      <c r="P97" s="302">
        <f t="shared" si="44"/>
        <v>0</v>
      </c>
      <c r="Q97" s="302">
        <f t="shared" si="44"/>
        <v>0</v>
      </c>
      <c r="R97" s="302">
        <f t="shared" si="44"/>
        <v>0</v>
      </c>
      <c r="S97" s="302">
        <f t="shared" si="44"/>
        <v>0</v>
      </c>
      <c r="T97" s="302">
        <f t="shared" si="44"/>
        <v>0</v>
      </c>
      <c r="U97" s="302">
        <f t="shared" si="44"/>
        <v>0</v>
      </c>
      <c r="V97" s="302">
        <f t="shared" si="44"/>
        <v>0</v>
      </c>
      <c r="W97" s="302">
        <f t="shared" si="44"/>
        <v>0</v>
      </c>
      <c r="X97" s="302">
        <f t="shared" si="44"/>
        <v>0</v>
      </c>
      <c r="Y97" s="302">
        <f t="shared" si="44"/>
        <v>0</v>
      </c>
      <c r="Z97" s="302">
        <f t="shared" si="44"/>
        <v>0</v>
      </c>
      <c r="AA97" s="302">
        <f t="shared" si="44"/>
        <v>0</v>
      </c>
      <c r="AB97" s="302">
        <f t="shared" si="44"/>
        <v>0</v>
      </c>
      <c r="AC97" s="302">
        <f t="shared" si="44"/>
        <v>0</v>
      </c>
      <c r="AD97" s="302">
        <f t="shared" si="44"/>
        <v>0</v>
      </c>
      <c r="AE97" s="302">
        <f t="shared" si="44"/>
        <v>0</v>
      </c>
      <c r="AF97" s="302">
        <f t="shared" si="44"/>
        <v>0</v>
      </c>
      <c r="AG97" s="302">
        <f t="shared" si="44"/>
        <v>0</v>
      </c>
      <c r="AH97" s="302">
        <f t="shared" si="44"/>
        <v>0</v>
      </c>
      <c r="AI97" s="302">
        <f t="shared" si="44"/>
        <v>0</v>
      </c>
      <c r="AJ97" s="302">
        <f t="shared" si="44"/>
        <v>0</v>
      </c>
      <c r="AK97" s="302">
        <f t="shared" si="44"/>
        <v>0</v>
      </c>
    </row>
    <row r="98" spans="2:52" ht="12.75" customHeight="1" x14ac:dyDescent="0.15">
      <c r="B98" s="27">
        <f t="shared" si="34"/>
        <v>0</v>
      </c>
      <c r="D98" s="27">
        <v>24</v>
      </c>
      <c r="O98" s="302">
        <f t="shared" ref="O98:AL98" si="45">$B98/$D98</f>
        <v>0</v>
      </c>
      <c r="P98" s="302">
        <f t="shared" si="45"/>
        <v>0</v>
      </c>
      <c r="Q98" s="302">
        <f t="shared" si="45"/>
        <v>0</v>
      </c>
      <c r="R98" s="302">
        <f t="shared" si="45"/>
        <v>0</v>
      </c>
      <c r="S98" s="302">
        <f t="shared" si="45"/>
        <v>0</v>
      </c>
      <c r="T98" s="302">
        <f t="shared" si="45"/>
        <v>0</v>
      </c>
      <c r="U98" s="302">
        <f t="shared" si="45"/>
        <v>0</v>
      </c>
      <c r="V98" s="302">
        <f t="shared" si="45"/>
        <v>0</v>
      </c>
      <c r="W98" s="302">
        <f t="shared" si="45"/>
        <v>0</v>
      </c>
      <c r="X98" s="302">
        <f t="shared" si="45"/>
        <v>0</v>
      </c>
      <c r="Y98" s="302">
        <f t="shared" si="45"/>
        <v>0</v>
      </c>
      <c r="Z98" s="302">
        <f t="shared" si="45"/>
        <v>0</v>
      </c>
      <c r="AA98" s="302">
        <f t="shared" si="45"/>
        <v>0</v>
      </c>
      <c r="AB98" s="302">
        <f t="shared" si="45"/>
        <v>0</v>
      </c>
      <c r="AC98" s="302">
        <f t="shared" si="45"/>
        <v>0</v>
      </c>
      <c r="AD98" s="302">
        <f t="shared" si="45"/>
        <v>0</v>
      </c>
      <c r="AE98" s="302">
        <f t="shared" si="45"/>
        <v>0</v>
      </c>
      <c r="AF98" s="302">
        <f t="shared" si="45"/>
        <v>0</v>
      </c>
      <c r="AG98" s="302">
        <f t="shared" si="45"/>
        <v>0</v>
      </c>
      <c r="AH98" s="302">
        <f t="shared" si="45"/>
        <v>0</v>
      </c>
      <c r="AI98" s="302">
        <f t="shared" si="45"/>
        <v>0</v>
      </c>
      <c r="AJ98" s="302">
        <f t="shared" si="45"/>
        <v>0</v>
      </c>
      <c r="AK98" s="302">
        <f t="shared" si="45"/>
        <v>0</v>
      </c>
      <c r="AL98" s="302">
        <f t="shared" si="45"/>
        <v>0</v>
      </c>
    </row>
    <row r="99" spans="2:52" ht="12.75" customHeight="1" x14ac:dyDescent="0.15">
      <c r="B99" s="27">
        <f t="shared" si="34"/>
        <v>0</v>
      </c>
      <c r="D99" s="27">
        <v>24</v>
      </c>
      <c r="P99" s="302">
        <f t="shared" ref="P99:AM99" si="46">$B99/$D99</f>
        <v>0</v>
      </c>
      <c r="Q99" s="302">
        <f t="shared" si="46"/>
        <v>0</v>
      </c>
      <c r="R99" s="302">
        <f t="shared" si="46"/>
        <v>0</v>
      </c>
      <c r="S99" s="302">
        <f t="shared" si="46"/>
        <v>0</v>
      </c>
      <c r="T99" s="302">
        <f t="shared" si="46"/>
        <v>0</v>
      </c>
      <c r="U99" s="302">
        <f t="shared" si="46"/>
        <v>0</v>
      </c>
      <c r="V99" s="302">
        <f t="shared" si="46"/>
        <v>0</v>
      </c>
      <c r="W99" s="302">
        <f t="shared" si="46"/>
        <v>0</v>
      </c>
      <c r="X99" s="302">
        <f t="shared" si="46"/>
        <v>0</v>
      </c>
      <c r="Y99" s="302">
        <f t="shared" si="46"/>
        <v>0</v>
      </c>
      <c r="Z99" s="302">
        <f t="shared" si="46"/>
        <v>0</v>
      </c>
      <c r="AA99" s="302">
        <f t="shared" si="46"/>
        <v>0</v>
      </c>
      <c r="AB99" s="302">
        <f t="shared" si="46"/>
        <v>0</v>
      </c>
      <c r="AC99" s="302">
        <f t="shared" si="46"/>
        <v>0</v>
      </c>
      <c r="AD99" s="302">
        <f t="shared" si="46"/>
        <v>0</v>
      </c>
      <c r="AE99" s="302">
        <f t="shared" si="46"/>
        <v>0</v>
      </c>
      <c r="AF99" s="302">
        <f t="shared" si="46"/>
        <v>0</v>
      </c>
      <c r="AG99" s="302">
        <f t="shared" si="46"/>
        <v>0</v>
      </c>
      <c r="AH99" s="302">
        <f t="shared" si="46"/>
        <v>0</v>
      </c>
      <c r="AI99" s="302">
        <f t="shared" si="46"/>
        <v>0</v>
      </c>
      <c r="AJ99" s="302">
        <f t="shared" si="46"/>
        <v>0</v>
      </c>
      <c r="AK99" s="302">
        <f t="shared" si="46"/>
        <v>0</v>
      </c>
      <c r="AL99" s="302">
        <f t="shared" si="46"/>
        <v>0</v>
      </c>
      <c r="AM99" s="302">
        <f t="shared" si="46"/>
        <v>0</v>
      </c>
    </row>
    <row r="100" spans="2:52" ht="12.75" customHeight="1" x14ac:dyDescent="0.15">
      <c r="B100" s="27">
        <f t="shared" si="34"/>
        <v>30000</v>
      </c>
      <c r="D100" s="27">
        <v>24</v>
      </c>
      <c r="Q100" s="302">
        <f t="shared" ref="Q100:AN100" si="47">$B100/$D100</f>
        <v>1250</v>
      </c>
      <c r="R100" s="302">
        <f t="shared" si="47"/>
        <v>1250</v>
      </c>
      <c r="S100" s="302">
        <f t="shared" si="47"/>
        <v>1250</v>
      </c>
      <c r="T100" s="302">
        <f t="shared" si="47"/>
        <v>1250</v>
      </c>
      <c r="U100" s="302">
        <f t="shared" si="47"/>
        <v>1250</v>
      </c>
      <c r="V100" s="302">
        <f t="shared" si="47"/>
        <v>1250</v>
      </c>
      <c r="W100" s="302">
        <f t="shared" si="47"/>
        <v>1250</v>
      </c>
      <c r="X100" s="302">
        <f t="shared" si="47"/>
        <v>1250</v>
      </c>
      <c r="Y100" s="302">
        <f t="shared" si="47"/>
        <v>1250</v>
      </c>
      <c r="Z100" s="302">
        <f t="shared" si="47"/>
        <v>1250</v>
      </c>
      <c r="AA100" s="302">
        <f t="shared" si="47"/>
        <v>1250</v>
      </c>
      <c r="AB100" s="302">
        <f t="shared" si="47"/>
        <v>1250</v>
      </c>
      <c r="AC100" s="302">
        <f t="shared" si="47"/>
        <v>1250</v>
      </c>
      <c r="AD100" s="302">
        <f t="shared" si="47"/>
        <v>1250</v>
      </c>
      <c r="AE100" s="302">
        <f t="shared" si="47"/>
        <v>1250</v>
      </c>
      <c r="AF100" s="302">
        <f t="shared" si="47"/>
        <v>1250</v>
      </c>
      <c r="AG100" s="302">
        <f t="shared" si="47"/>
        <v>1250</v>
      </c>
      <c r="AH100" s="302">
        <f t="shared" si="47"/>
        <v>1250</v>
      </c>
      <c r="AI100" s="302">
        <f t="shared" si="47"/>
        <v>1250</v>
      </c>
      <c r="AJ100" s="302">
        <f t="shared" si="47"/>
        <v>1250</v>
      </c>
      <c r="AK100" s="302">
        <f t="shared" si="47"/>
        <v>1250</v>
      </c>
      <c r="AL100" s="302">
        <f t="shared" si="47"/>
        <v>1250</v>
      </c>
      <c r="AM100" s="302">
        <f t="shared" si="47"/>
        <v>1250</v>
      </c>
      <c r="AN100" s="302">
        <f t="shared" si="47"/>
        <v>1250</v>
      </c>
    </row>
    <row r="101" spans="2:52" ht="12.75" customHeight="1" x14ac:dyDescent="0.15">
      <c r="B101" s="27">
        <f t="shared" si="34"/>
        <v>10000</v>
      </c>
      <c r="D101" s="27">
        <v>24</v>
      </c>
      <c r="R101" s="302">
        <f t="shared" ref="R101:AO101" si="48">$B101/$D101</f>
        <v>416.66666666666669</v>
      </c>
      <c r="S101" s="302">
        <f t="shared" si="48"/>
        <v>416.66666666666669</v>
      </c>
      <c r="T101" s="302">
        <f t="shared" si="48"/>
        <v>416.66666666666669</v>
      </c>
      <c r="U101" s="302">
        <f t="shared" si="48"/>
        <v>416.66666666666669</v>
      </c>
      <c r="V101" s="302">
        <f t="shared" si="48"/>
        <v>416.66666666666669</v>
      </c>
      <c r="W101" s="302">
        <f t="shared" si="48"/>
        <v>416.66666666666669</v>
      </c>
      <c r="X101" s="302">
        <f t="shared" si="48"/>
        <v>416.66666666666669</v>
      </c>
      <c r="Y101" s="302">
        <f t="shared" si="48"/>
        <v>416.66666666666669</v>
      </c>
      <c r="Z101" s="302">
        <f t="shared" si="48"/>
        <v>416.66666666666669</v>
      </c>
      <c r="AA101" s="302">
        <f t="shared" si="48"/>
        <v>416.66666666666669</v>
      </c>
      <c r="AB101" s="302">
        <f t="shared" si="48"/>
        <v>416.66666666666669</v>
      </c>
      <c r="AC101" s="302">
        <f t="shared" si="48"/>
        <v>416.66666666666669</v>
      </c>
      <c r="AD101" s="302">
        <f t="shared" si="48"/>
        <v>416.66666666666669</v>
      </c>
      <c r="AE101" s="302">
        <f t="shared" si="48"/>
        <v>416.66666666666669</v>
      </c>
      <c r="AF101" s="302">
        <f t="shared" si="48"/>
        <v>416.66666666666669</v>
      </c>
      <c r="AG101" s="302">
        <f t="shared" si="48"/>
        <v>416.66666666666669</v>
      </c>
      <c r="AH101" s="302">
        <f t="shared" si="48"/>
        <v>416.66666666666669</v>
      </c>
      <c r="AI101" s="302">
        <f t="shared" si="48"/>
        <v>416.66666666666669</v>
      </c>
      <c r="AJ101" s="302">
        <f t="shared" si="48"/>
        <v>416.66666666666669</v>
      </c>
      <c r="AK101" s="302">
        <f t="shared" si="48"/>
        <v>416.66666666666669</v>
      </c>
      <c r="AL101" s="302">
        <f t="shared" si="48"/>
        <v>416.66666666666669</v>
      </c>
      <c r="AM101" s="302">
        <f t="shared" si="48"/>
        <v>416.66666666666669</v>
      </c>
      <c r="AN101" s="302">
        <f t="shared" si="48"/>
        <v>416.66666666666669</v>
      </c>
      <c r="AO101" s="302">
        <f t="shared" si="48"/>
        <v>416.66666666666669</v>
      </c>
    </row>
    <row r="102" spans="2:52" ht="12.75" customHeight="1" x14ac:dyDescent="0.15">
      <c r="B102" s="27">
        <f t="shared" si="34"/>
        <v>10000</v>
      </c>
      <c r="D102" s="27">
        <v>24</v>
      </c>
      <c r="S102" s="302">
        <f t="shared" ref="S102:AP102" si="49">$B102/$D102</f>
        <v>416.66666666666669</v>
      </c>
      <c r="T102" s="302">
        <f t="shared" si="49"/>
        <v>416.66666666666669</v>
      </c>
      <c r="U102" s="302">
        <f t="shared" si="49"/>
        <v>416.66666666666669</v>
      </c>
      <c r="V102" s="302">
        <f t="shared" si="49"/>
        <v>416.66666666666669</v>
      </c>
      <c r="W102" s="302">
        <f t="shared" si="49"/>
        <v>416.66666666666669</v>
      </c>
      <c r="X102" s="302">
        <f t="shared" si="49"/>
        <v>416.66666666666669</v>
      </c>
      <c r="Y102" s="302">
        <f t="shared" si="49"/>
        <v>416.66666666666669</v>
      </c>
      <c r="Z102" s="302">
        <f t="shared" si="49"/>
        <v>416.66666666666669</v>
      </c>
      <c r="AA102" s="302">
        <f t="shared" si="49"/>
        <v>416.66666666666669</v>
      </c>
      <c r="AB102" s="302">
        <f t="shared" si="49"/>
        <v>416.66666666666669</v>
      </c>
      <c r="AC102" s="302">
        <f t="shared" si="49"/>
        <v>416.66666666666669</v>
      </c>
      <c r="AD102" s="302">
        <f t="shared" si="49"/>
        <v>416.66666666666669</v>
      </c>
      <c r="AE102" s="302">
        <f t="shared" si="49"/>
        <v>416.66666666666669</v>
      </c>
      <c r="AF102" s="302">
        <f t="shared" si="49"/>
        <v>416.66666666666669</v>
      </c>
      <c r="AG102" s="302">
        <f t="shared" si="49"/>
        <v>416.66666666666669</v>
      </c>
      <c r="AH102" s="302">
        <f t="shared" si="49"/>
        <v>416.66666666666669</v>
      </c>
      <c r="AI102" s="302">
        <f t="shared" si="49"/>
        <v>416.66666666666669</v>
      </c>
      <c r="AJ102" s="302">
        <f t="shared" si="49"/>
        <v>416.66666666666669</v>
      </c>
      <c r="AK102" s="302">
        <f t="shared" si="49"/>
        <v>416.66666666666669</v>
      </c>
      <c r="AL102" s="302">
        <f t="shared" si="49"/>
        <v>416.66666666666669</v>
      </c>
      <c r="AM102" s="302">
        <f t="shared" si="49"/>
        <v>416.66666666666669</v>
      </c>
      <c r="AN102" s="302">
        <f t="shared" si="49"/>
        <v>416.66666666666669</v>
      </c>
      <c r="AO102" s="302">
        <f t="shared" si="49"/>
        <v>416.66666666666669</v>
      </c>
      <c r="AP102" s="302">
        <f t="shared" si="49"/>
        <v>416.66666666666669</v>
      </c>
    </row>
    <row r="103" spans="2:52" ht="12.75" customHeight="1" x14ac:dyDescent="0.15">
      <c r="B103" s="27">
        <f t="shared" si="34"/>
        <v>130000</v>
      </c>
      <c r="D103" s="27">
        <v>24</v>
      </c>
      <c r="T103" s="302">
        <f t="shared" ref="T103:AQ103" si="50">$B103/$D103</f>
        <v>5416.666666666667</v>
      </c>
      <c r="U103" s="302">
        <f t="shared" si="50"/>
        <v>5416.666666666667</v>
      </c>
      <c r="V103" s="302">
        <f t="shared" si="50"/>
        <v>5416.666666666667</v>
      </c>
      <c r="W103" s="302">
        <f t="shared" si="50"/>
        <v>5416.666666666667</v>
      </c>
      <c r="X103" s="302">
        <f t="shared" si="50"/>
        <v>5416.666666666667</v>
      </c>
      <c r="Y103" s="302">
        <f t="shared" si="50"/>
        <v>5416.666666666667</v>
      </c>
      <c r="Z103" s="302">
        <f t="shared" si="50"/>
        <v>5416.666666666667</v>
      </c>
      <c r="AA103" s="302">
        <f t="shared" si="50"/>
        <v>5416.666666666667</v>
      </c>
      <c r="AB103" s="302">
        <f t="shared" si="50"/>
        <v>5416.666666666667</v>
      </c>
      <c r="AC103" s="302">
        <f t="shared" si="50"/>
        <v>5416.666666666667</v>
      </c>
      <c r="AD103" s="302">
        <f t="shared" si="50"/>
        <v>5416.666666666667</v>
      </c>
      <c r="AE103" s="302">
        <f t="shared" si="50"/>
        <v>5416.666666666667</v>
      </c>
      <c r="AF103" s="302">
        <f t="shared" si="50"/>
        <v>5416.666666666667</v>
      </c>
      <c r="AG103" s="302">
        <f t="shared" si="50"/>
        <v>5416.666666666667</v>
      </c>
      <c r="AH103" s="302">
        <f t="shared" si="50"/>
        <v>5416.666666666667</v>
      </c>
      <c r="AI103" s="302">
        <f t="shared" si="50"/>
        <v>5416.666666666667</v>
      </c>
      <c r="AJ103" s="302">
        <f t="shared" si="50"/>
        <v>5416.666666666667</v>
      </c>
      <c r="AK103" s="302">
        <f t="shared" si="50"/>
        <v>5416.666666666667</v>
      </c>
      <c r="AL103" s="302">
        <f t="shared" si="50"/>
        <v>5416.666666666667</v>
      </c>
      <c r="AM103" s="302">
        <f t="shared" si="50"/>
        <v>5416.666666666667</v>
      </c>
      <c r="AN103" s="302">
        <f t="shared" si="50"/>
        <v>5416.666666666667</v>
      </c>
      <c r="AO103" s="302">
        <f t="shared" si="50"/>
        <v>5416.666666666667</v>
      </c>
      <c r="AP103" s="302">
        <f t="shared" si="50"/>
        <v>5416.666666666667</v>
      </c>
      <c r="AQ103" s="302">
        <f t="shared" si="50"/>
        <v>5416.666666666667</v>
      </c>
    </row>
    <row r="104" spans="2:52" ht="12.75" customHeight="1" x14ac:dyDescent="0.15">
      <c r="B104" s="27">
        <f t="shared" si="34"/>
        <v>10000</v>
      </c>
      <c r="D104" s="27">
        <v>24</v>
      </c>
      <c r="U104" s="302">
        <f t="shared" ref="U104:AR104" si="51">$B104/$D104</f>
        <v>416.66666666666669</v>
      </c>
      <c r="V104" s="302">
        <f t="shared" si="51"/>
        <v>416.66666666666669</v>
      </c>
      <c r="W104" s="302">
        <f t="shared" si="51"/>
        <v>416.66666666666669</v>
      </c>
      <c r="X104" s="302">
        <f t="shared" si="51"/>
        <v>416.66666666666669</v>
      </c>
      <c r="Y104" s="302">
        <f t="shared" si="51"/>
        <v>416.66666666666669</v>
      </c>
      <c r="Z104" s="302">
        <f t="shared" si="51"/>
        <v>416.66666666666669</v>
      </c>
      <c r="AA104" s="302">
        <f t="shared" si="51"/>
        <v>416.66666666666669</v>
      </c>
      <c r="AB104" s="302">
        <f t="shared" si="51"/>
        <v>416.66666666666669</v>
      </c>
      <c r="AC104" s="302">
        <f t="shared" si="51"/>
        <v>416.66666666666669</v>
      </c>
      <c r="AD104" s="302">
        <f t="shared" si="51"/>
        <v>416.66666666666669</v>
      </c>
      <c r="AE104" s="302">
        <f t="shared" si="51"/>
        <v>416.66666666666669</v>
      </c>
      <c r="AF104" s="302">
        <f t="shared" si="51"/>
        <v>416.66666666666669</v>
      </c>
      <c r="AG104" s="302">
        <f t="shared" si="51"/>
        <v>416.66666666666669</v>
      </c>
      <c r="AH104" s="302">
        <f t="shared" si="51"/>
        <v>416.66666666666669</v>
      </c>
      <c r="AI104" s="302">
        <f t="shared" si="51"/>
        <v>416.66666666666669</v>
      </c>
      <c r="AJ104" s="302">
        <f t="shared" si="51"/>
        <v>416.66666666666669</v>
      </c>
      <c r="AK104" s="302">
        <f t="shared" si="51"/>
        <v>416.66666666666669</v>
      </c>
      <c r="AL104" s="302">
        <f t="shared" si="51"/>
        <v>416.66666666666669</v>
      </c>
      <c r="AM104" s="302">
        <f t="shared" si="51"/>
        <v>416.66666666666669</v>
      </c>
      <c r="AN104" s="302">
        <f t="shared" si="51"/>
        <v>416.66666666666669</v>
      </c>
      <c r="AO104" s="302">
        <f t="shared" si="51"/>
        <v>416.66666666666669</v>
      </c>
      <c r="AP104" s="302">
        <f t="shared" si="51"/>
        <v>416.66666666666669</v>
      </c>
      <c r="AQ104" s="302">
        <f t="shared" si="51"/>
        <v>416.66666666666669</v>
      </c>
      <c r="AR104" s="302">
        <f t="shared" si="51"/>
        <v>416.66666666666669</v>
      </c>
    </row>
    <row r="105" spans="2:52" ht="12.75" customHeight="1" x14ac:dyDescent="0.15">
      <c r="B105" s="27">
        <f t="shared" si="34"/>
        <v>20000</v>
      </c>
      <c r="D105" s="27">
        <v>24</v>
      </c>
      <c r="V105" s="302">
        <f t="shared" ref="V105:AS105" si="52">$B105/$D105</f>
        <v>833.33333333333337</v>
      </c>
      <c r="W105" s="302">
        <f t="shared" si="52"/>
        <v>833.33333333333337</v>
      </c>
      <c r="X105" s="302">
        <f t="shared" si="52"/>
        <v>833.33333333333337</v>
      </c>
      <c r="Y105" s="302">
        <f t="shared" si="52"/>
        <v>833.33333333333337</v>
      </c>
      <c r="Z105" s="302">
        <f t="shared" si="52"/>
        <v>833.33333333333337</v>
      </c>
      <c r="AA105" s="302">
        <f t="shared" si="52"/>
        <v>833.33333333333337</v>
      </c>
      <c r="AB105" s="302">
        <f t="shared" si="52"/>
        <v>833.33333333333337</v>
      </c>
      <c r="AC105" s="302">
        <f t="shared" si="52"/>
        <v>833.33333333333337</v>
      </c>
      <c r="AD105" s="302">
        <f t="shared" si="52"/>
        <v>833.33333333333337</v>
      </c>
      <c r="AE105" s="302">
        <f t="shared" si="52"/>
        <v>833.33333333333337</v>
      </c>
      <c r="AF105" s="302">
        <f t="shared" si="52"/>
        <v>833.33333333333337</v>
      </c>
      <c r="AG105" s="302">
        <f t="shared" si="52"/>
        <v>833.33333333333337</v>
      </c>
      <c r="AH105" s="302">
        <f t="shared" si="52"/>
        <v>833.33333333333337</v>
      </c>
      <c r="AI105" s="302">
        <f t="shared" si="52"/>
        <v>833.33333333333337</v>
      </c>
      <c r="AJ105" s="302">
        <f t="shared" si="52"/>
        <v>833.33333333333337</v>
      </c>
      <c r="AK105" s="302">
        <f t="shared" si="52"/>
        <v>833.33333333333337</v>
      </c>
      <c r="AL105" s="302">
        <f t="shared" si="52"/>
        <v>833.33333333333337</v>
      </c>
      <c r="AM105" s="302">
        <f t="shared" si="52"/>
        <v>833.33333333333337</v>
      </c>
      <c r="AN105" s="302">
        <f t="shared" si="52"/>
        <v>833.33333333333337</v>
      </c>
      <c r="AO105" s="302">
        <f t="shared" si="52"/>
        <v>833.33333333333337</v>
      </c>
      <c r="AP105" s="302">
        <f t="shared" si="52"/>
        <v>833.33333333333337</v>
      </c>
      <c r="AQ105" s="302">
        <f t="shared" si="52"/>
        <v>833.33333333333337</v>
      </c>
      <c r="AR105" s="302">
        <f t="shared" si="52"/>
        <v>833.33333333333337</v>
      </c>
      <c r="AS105" s="302">
        <f t="shared" si="52"/>
        <v>833.33333333333337</v>
      </c>
    </row>
    <row r="106" spans="2:52" ht="12.75" customHeight="1" x14ac:dyDescent="0.15">
      <c r="B106" s="27">
        <f t="shared" si="34"/>
        <v>10000</v>
      </c>
      <c r="D106" s="27">
        <v>24</v>
      </c>
      <c r="W106" s="302">
        <f t="shared" ref="W106:AT106" si="53">$B106/$D106</f>
        <v>416.66666666666669</v>
      </c>
      <c r="X106" s="302">
        <f t="shared" si="53"/>
        <v>416.66666666666669</v>
      </c>
      <c r="Y106" s="302">
        <f t="shared" si="53"/>
        <v>416.66666666666669</v>
      </c>
      <c r="Z106" s="302">
        <f t="shared" si="53"/>
        <v>416.66666666666669</v>
      </c>
      <c r="AA106" s="302">
        <f t="shared" si="53"/>
        <v>416.66666666666669</v>
      </c>
      <c r="AB106" s="302">
        <f t="shared" si="53"/>
        <v>416.66666666666669</v>
      </c>
      <c r="AC106" s="302">
        <f t="shared" si="53"/>
        <v>416.66666666666669</v>
      </c>
      <c r="AD106" s="302">
        <f t="shared" si="53"/>
        <v>416.66666666666669</v>
      </c>
      <c r="AE106" s="302">
        <f t="shared" si="53"/>
        <v>416.66666666666669</v>
      </c>
      <c r="AF106" s="302">
        <f t="shared" si="53"/>
        <v>416.66666666666669</v>
      </c>
      <c r="AG106" s="302">
        <f t="shared" si="53"/>
        <v>416.66666666666669</v>
      </c>
      <c r="AH106" s="302">
        <f t="shared" si="53"/>
        <v>416.66666666666669</v>
      </c>
      <c r="AI106" s="302">
        <f t="shared" si="53"/>
        <v>416.66666666666669</v>
      </c>
      <c r="AJ106" s="302">
        <f t="shared" si="53"/>
        <v>416.66666666666669</v>
      </c>
      <c r="AK106" s="302">
        <f t="shared" si="53"/>
        <v>416.66666666666669</v>
      </c>
      <c r="AL106" s="302">
        <f t="shared" si="53"/>
        <v>416.66666666666669</v>
      </c>
      <c r="AM106" s="302">
        <f t="shared" si="53"/>
        <v>416.66666666666669</v>
      </c>
      <c r="AN106" s="302">
        <f t="shared" si="53"/>
        <v>416.66666666666669</v>
      </c>
      <c r="AO106" s="302">
        <f t="shared" si="53"/>
        <v>416.66666666666669</v>
      </c>
      <c r="AP106" s="302">
        <f t="shared" si="53"/>
        <v>416.66666666666669</v>
      </c>
      <c r="AQ106" s="302">
        <f t="shared" si="53"/>
        <v>416.66666666666669</v>
      </c>
      <c r="AR106" s="302">
        <f t="shared" si="53"/>
        <v>416.66666666666669</v>
      </c>
      <c r="AS106" s="302">
        <f t="shared" si="53"/>
        <v>416.66666666666669</v>
      </c>
      <c r="AT106" s="302">
        <f t="shared" si="53"/>
        <v>416.66666666666669</v>
      </c>
    </row>
    <row r="107" spans="2:52" ht="12.75" customHeight="1" x14ac:dyDescent="0.15">
      <c r="B107" s="27">
        <f t="shared" si="34"/>
        <v>0</v>
      </c>
      <c r="D107" s="27">
        <v>24</v>
      </c>
      <c r="X107" s="302">
        <f t="shared" ref="X107:AU107" si="54">$B107/$D107</f>
        <v>0</v>
      </c>
      <c r="Y107" s="302">
        <f t="shared" si="54"/>
        <v>0</v>
      </c>
      <c r="Z107" s="302">
        <f t="shared" si="54"/>
        <v>0</v>
      </c>
      <c r="AA107" s="302">
        <f t="shared" si="54"/>
        <v>0</v>
      </c>
      <c r="AB107" s="302">
        <f t="shared" si="54"/>
        <v>0</v>
      </c>
      <c r="AC107" s="302">
        <f t="shared" si="54"/>
        <v>0</v>
      </c>
      <c r="AD107" s="302">
        <f t="shared" si="54"/>
        <v>0</v>
      </c>
      <c r="AE107" s="302">
        <f t="shared" si="54"/>
        <v>0</v>
      </c>
      <c r="AF107" s="302">
        <f t="shared" si="54"/>
        <v>0</v>
      </c>
      <c r="AG107" s="302">
        <f t="shared" si="54"/>
        <v>0</v>
      </c>
      <c r="AH107" s="302">
        <f t="shared" si="54"/>
        <v>0</v>
      </c>
      <c r="AI107" s="302">
        <f t="shared" si="54"/>
        <v>0</v>
      </c>
      <c r="AJ107" s="302">
        <f t="shared" si="54"/>
        <v>0</v>
      </c>
      <c r="AK107" s="302">
        <f t="shared" si="54"/>
        <v>0</v>
      </c>
      <c r="AL107" s="302">
        <f t="shared" si="54"/>
        <v>0</v>
      </c>
      <c r="AM107" s="302">
        <f t="shared" si="54"/>
        <v>0</v>
      </c>
      <c r="AN107" s="302">
        <f t="shared" si="54"/>
        <v>0</v>
      </c>
      <c r="AO107" s="302">
        <f t="shared" si="54"/>
        <v>0</v>
      </c>
      <c r="AP107" s="302">
        <f t="shared" si="54"/>
        <v>0</v>
      </c>
      <c r="AQ107" s="302">
        <f t="shared" si="54"/>
        <v>0</v>
      </c>
      <c r="AR107" s="302">
        <f t="shared" si="54"/>
        <v>0</v>
      </c>
      <c r="AS107" s="302">
        <f t="shared" si="54"/>
        <v>0</v>
      </c>
      <c r="AT107" s="302">
        <f t="shared" si="54"/>
        <v>0</v>
      </c>
      <c r="AU107" s="302">
        <f t="shared" si="54"/>
        <v>0</v>
      </c>
    </row>
    <row r="108" spans="2:52" ht="12.75" customHeight="1" x14ac:dyDescent="0.15">
      <c r="B108" s="27">
        <f t="shared" si="34"/>
        <v>10000</v>
      </c>
      <c r="D108" s="27">
        <v>24</v>
      </c>
      <c r="Y108" s="302">
        <f t="shared" ref="Y108:AV108" si="55">$B108/$D108</f>
        <v>416.66666666666669</v>
      </c>
      <c r="Z108" s="302">
        <f t="shared" si="55"/>
        <v>416.66666666666669</v>
      </c>
      <c r="AA108" s="302">
        <f t="shared" si="55"/>
        <v>416.66666666666669</v>
      </c>
      <c r="AB108" s="302">
        <f t="shared" si="55"/>
        <v>416.66666666666669</v>
      </c>
      <c r="AC108" s="302">
        <f t="shared" si="55"/>
        <v>416.66666666666669</v>
      </c>
      <c r="AD108" s="302">
        <f t="shared" si="55"/>
        <v>416.66666666666669</v>
      </c>
      <c r="AE108" s="302">
        <f t="shared" si="55"/>
        <v>416.66666666666669</v>
      </c>
      <c r="AF108" s="302">
        <f t="shared" si="55"/>
        <v>416.66666666666669</v>
      </c>
      <c r="AG108" s="302">
        <f t="shared" si="55"/>
        <v>416.66666666666669</v>
      </c>
      <c r="AH108" s="302">
        <f t="shared" si="55"/>
        <v>416.66666666666669</v>
      </c>
      <c r="AI108" s="302">
        <f t="shared" si="55"/>
        <v>416.66666666666669</v>
      </c>
      <c r="AJ108" s="302">
        <f t="shared" si="55"/>
        <v>416.66666666666669</v>
      </c>
      <c r="AK108" s="302">
        <f t="shared" si="55"/>
        <v>416.66666666666669</v>
      </c>
      <c r="AL108" s="302">
        <f t="shared" si="55"/>
        <v>416.66666666666669</v>
      </c>
      <c r="AM108" s="302">
        <f t="shared" si="55"/>
        <v>416.66666666666669</v>
      </c>
      <c r="AN108" s="302">
        <f t="shared" si="55"/>
        <v>416.66666666666669</v>
      </c>
      <c r="AO108" s="302">
        <f t="shared" si="55"/>
        <v>416.66666666666669</v>
      </c>
      <c r="AP108" s="302">
        <f t="shared" si="55"/>
        <v>416.66666666666669</v>
      </c>
      <c r="AQ108" s="302">
        <f t="shared" si="55"/>
        <v>416.66666666666669</v>
      </c>
      <c r="AR108" s="302">
        <f t="shared" si="55"/>
        <v>416.66666666666669</v>
      </c>
      <c r="AS108" s="302">
        <f t="shared" si="55"/>
        <v>416.66666666666669</v>
      </c>
      <c r="AT108" s="302">
        <f t="shared" si="55"/>
        <v>416.66666666666669</v>
      </c>
      <c r="AU108" s="302">
        <f t="shared" si="55"/>
        <v>416.66666666666669</v>
      </c>
      <c r="AV108" s="302">
        <f t="shared" si="55"/>
        <v>416.66666666666669</v>
      </c>
    </row>
    <row r="109" spans="2:52" ht="12.75" customHeight="1" x14ac:dyDescent="0.15">
      <c r="B109" s="27">
        <f t="shared" si="34"/>
        <v>10000</v>
      </c>
      <c r="D109" s="27">
        <v>24</v>
      </c>
      <c r="Z109" s="302">
        <f t="shared" ref="Z109:AW109" si="56">$B109/$D109</f>
        <v>416.66666666666669</v>
      </c>
      <c r="AA109" s="302">
        <f t="shared" si="56"/>
        <v>416.66666666666669</v>
      </c>
      <c r="AB109" s="302">
        <f t="shared" si="56"/>
        <v>416.66666666666669</v>
      </c>
      <c r="AC109" s="302">
        <f t="shared" si="56"/>
        <v>416.66666666666669</v>
      </c>
      <c r="AD109" s="302">
        <f t="shared" si="56"/>
        <v>416.66666666666669</v>
      </c>
      <c r="AE109" s="302">
        <f t="shared" si="56"/>
        <v>416.66666666666669</v>
      </c>
      <c r="AF109" s="302">
        <f t="shared" si="56"/>
        <v>416.66666666666669</v>
      </c>
      <c r="AG109" s="302">
        <f t="shared" si="56"/>
        <v>416.66666666666669</v>
      </c>
      <c r="AH109" s="302">
        <f t="shared" si="56"/>
        <v>416.66666666666669</v>
      </c>
      <c r="AI109" s="302">
        <f t="shared" si="56"/>
        <v>416.66666666666669</v>
      </c>
      <c r="AJ109" s="302">
        <f t="shared" si="56"/>
        <v>416.66666666666669</v>
      </c>
      <c r="AK109" s="302">
        <f t="shared" si="56"/>
        <v>416.66666666666669</v>
      </c>
      <c r="AL109" s="302">
        <f t="shared" si="56"/>
        <v>416.66666666666669</v>
      </c>
      <c r="AM109" s="302">
        <f t="shared" si="56"/>
        <v>416.66666666666669</v>
      </c>
      <c r="AN109" s="302">
        <f t="shared" si="56"/>
        <v>416.66666666666669</v>
      </c>
      <c r="AO109" s="302">
        <f t="shared" si="56"/>
        <v>416.66666666666669</v>
      </c>
      <c r="AP109" s="302">
        <f t="shared" si="56"/>
        <v>416.66666666666669</v>
      </c>
      <c r="AQ109" s="302">
        <f t="shared" si="56"/>
        <v>416.66666666666669</v>
      </c>
      <c r="AR109" s="302">
        <f t="shared" si="56"/>
        <v>416.66666666666669</v>
      </c>
      <c r="AS109" s="302">
        <f t="shared" si="56"/>
        <v>416.66666666666669</v>
      </c>
      <c r="AT109" s="302">
        <f t="shared" si="56"/>
        <v>416.66666666666669</v>
      </c>
      <c r="AU109" s="302">
        <f t="shared" si="56"/>
        <v>416.66666666666669</v>
      </c>
      <c r="AV109" s="302">
        <f t="shared" si="56"/>
        <v>416.66666666666669</v>
      </c>
      <c r="AW109" s="302">
        <f t="shared" si="56"/>
        <v>416.66666666666669</v>
      </c>
    </row>
    <row r="110" spans="2:52" ht="12.75" customHeight="1" x14ac:dyDescent="0.15">
      <c r="B110" s="27">
        <f t="shared" si="34"/>
        <v>0</v>
      </c>
      <c r="D110" s="27">
        <v>24</v>
      </c>
      <c r="AA110" s="302">
        <f t="shared" ref="AA110:AX110" si="57">$B110/$D110</f>
        <v>0</v>
      </c>
      <c r="AB110" s="302">
        <f t="shared" si="57"/>
        <v>0</v>
      </c>
      <c r="AC110" s="302">
        <f t="shared" si="57"/>
        <v>0</v>
      </c>
      <c r="AD110" s="302">
        <f t="shared" si="57"/>
        <v>0</v>
      </c>
      <c r="AE110" s="302">
        <f t="shared" si="57"/>
        <v>0</v>
      </c>
      <c r="AF110" s="302">
        <f t="shared" si="57"/>
        <v>0</v>
      </c>
      <c r="AG110" s="302">
        <f t="shared" si="57"/>
        <v>0</v>
      </c>
      <c r="AH110" s="302">
        <f t="shared" si="57"/>
        <v>0</v>
      </c>
      <c r="AI110" s="302">
        <f t="shared" si="57"/>
        <v>0</v>
      </c>
      <c r="AJ110" s="302">
        <f t="shared" si="57"/>
        <v>0</v>
      </c>
      <c r="AK110" s="302">
        <f t="shared" si="57"/>
        <v>0</v>
      </c>
      <c r="AL110" s="302">
        <f t="shared" si="57"/>
        <v>0</v>
      </c>
      <c r="AM110" s="302">
        <f t="shared" si="57"/>
        <v>0</v>
      </c>
      <c r="AN110" s="302">
        <f t="shared" si="57"/>
        <v>0</v>
      </c>
      <c r="AO110" s="302">
        <f t="shared" si="57"/>
        <v>0</v>
      </c>
      <c r="AP110" s="302">
        <f t="shared" si="57"/>
        <v>0</v>
      </c>
      <c r="AQ110" s="302">
        <f t="shared" si="57"/>
        <v>0</v>
      </c>
      <c r="AR110" s="302">
        <f t="shared" si="57"/>
        <v>0</v>
      </c>
      <c r="AS110" s="302">
        <f t="shared" si="57"/>
        <v>0</v>
      </c>
      <c r="AT110" s="302">
        <f t="shared" si="57"/>
        <v>0</v>
      </c>
      <c r="AU110" s="302">
        <f t="shared" si="57"/>
        <v>0</v>
      </c>
      <c r="AV110" s="302">
        <f t="shared" si="57"/>
        <v>0</v>
      </c>
      <c r="AW110" s="302">
        <f t="shared" si="57"/>
        <v>0</v>
      </c>
      <c r="AX110" s="302">
        <f t="shared" si="57"/>
        <v>0</v>
      </c>
    </row>
    <row r="111" spans="2:52" ht="12.75" customHeight="1" x14ac:dyDescent="0.15">
      <c r="B111" s="27">
        <f t="shared" si="34"/>
        <v>0</v>
      </c>
      <c r="D111" s="27">
        <v>24</v>
      </c>
      <c r="AB111" s="302">
        <f t="shared" ref="AB111:AY111" si="58">$B111/$D111</f>
        <v>0</v>
      </c>
      <c r="AC111" s="302">
        <f t="shared" si="58"/>
        <v>0</v>
      </c>
      <c r="AD111" s="302">
        <f t="shared" si="58"/>
        <v>0</v>
      </c>
      <c r="AE111" s="302">
        <f t="shared" si="58"/>
        <v>0</v>
      </c>
      <c r="AF111" s="302">
        <f t="shared" si="58"/>
        <v>0</v>
      </c>
      <c r="AG111" s="302">
        <f t="shared" si="58"/>
        <v>0</v>
      </c>
      <c r="AH111" s="302">
        <f t="shared" si="58"/>
        <v>0</v>
      </c>
      <c r="AI111" s="302">
        <f t="shared" si="58"/>
        <v>0</v>
      </c>
      <c r="AJ111" s="302">
        <f t="shared" si="58"/>
        <v>0</v>
      </c>
      <c r="AK111" s="302">
        <f t="shared" si="58"/>
        <v>0</v>
      </c>
      <c r="AL111" s="302">
        <f t="shared" si="58"/>
        <v>0</v>
      </c>
      <c r="AM111" s="302">
        <f t="shared" si="58"/>
        <v>0</v>
      </c>
      <c r="AN111" s="302">
        <f t="shared" si="58"/>
        <v>0</v>
      </c>
      <c r="AO111" s="302">
        <f t="shared" si="58"/>
        <v>0</v>
      </c>
      <c r="AP111" s="302">
        <f t="shared" si="58"/>
        <v>0</v>
      </c>
      <c r="AQ111" s="302">
        <f t="shared" si="58"/>
        <v>0</v>
      </c>
      <c r="AR111" s="302">
        <f t="shared" si="58"/>
        <v>0</v>
      </c>
      <c r="AS111" s="302">
        <f t="shared" si="58"/>
        <v>0</v>
      </c>
      <c r="AT111" s="302">
        <f t="shared" si="58"/>
        <v>0</v>
      </c>
      <c r="AU111" s="302">
        <f t="shared" si="58"/>
        <v>0</v>
      </c>
      <c r="AV111" s="302">
        <f t="shared" si="58"/>
        <v>0</v>
      </c>
      <c r="AW111" s="302">
        <f t="shared" si="58"/>
        <v>0</v>
      </c>
      <c r="AX111" s="302">
        <f t="shared" si="58"/>
        <v>0</v>
      </c>
      <c r="AY111" s="302">
        <f t="shared" si="58"/>
        <v>0</v>
      </c>
    </row>
    <row r="112" spans="2:52" ht="12.75" customHeight="1" x14ac:dyDescent="0.15">
      <c r="B112" s="27">
        <f t="shared" si="34"/>
        <v>20000</v>
      </c>
      <c r="D112" s="27">
        <v>24</v>
      </c>
      <c r="AC112" s="302">
        <f t="shared" ref="AC112:AZ112" si="59">$B112/$D112</f>
        <v>833.33333333333337</v>
      </c>
      <c r="AD112" s="302">
        <f t="shared" si="59"/>
        <v>833.33333333333337</v>
      </c>
      <c r="AE112" s="302">
        <f t="shared" si="59"/>
        <v>833.33333333333337</v>
      </c>
      <c r="AF112" s="302">
        <f t="shared" si="59"/>
        <v>833.33333333333337</v>
      </c>
      <c r="AG112" s="302">
        <f t="shared" si="59"/>
        <v>833.33333333333337</v>
      </c>
      <c r="AH112" s="302">
        <f t="shared" si="59"/>
        <v>833.33333333333337</v>
      </c>
      <c r="AI112" s="302">
        <f t="shared" si="59"/>
        <v>833.33333333333337</v>
      </c>
      <c r="AJ112" s="302">
        <f t="shared" si="59"/>
        <v>833.33333333333337</v>
      </c>
      <c r="AK112" s="302">
        <f t="shared" si="59"/>
        <v>833.33333333333337</v>
      </c>
      <c r="AL112" s="302">
        <f t="shared" si="59"/>
        <v>833.33333333333337</v>
      </c>
      <c r="AM112" s="302">
        <f t="shared" si="59"/>
        <v>833.33333333333337</v>
      </c>
      <c r="AN112" s="302">
        <f t="shared" si="59"/>
        <v>833.33333333333337</v>
      </c>
      <c r="AO112" s="302">
        <f t="shared" si="59"/>
        <v>833.33333333333337</v>
      </c>
      <c r="AP112" s="302">
        <f t="shared" si="59"/>
        <v>833.33333333333337</v>
      </c>
      <c r="AQ112" s="302">
        <f t="shared" si="59"/>
        <v>833.33333333333337</v>
      </c>
      <c r="AR112" s="302">
        <f t="shared" si="59"/>
        <v>833.33333333333337</v>
      </c>
      <c r="AS112" s="302">
        <f t="shared" si="59"/>
        <v>833.33333333333337</v>
      </c>
      <c r="AT112" s="302">
        <f t="shared" si="59"/>
        <v>833.33333333333337</v>
      </c>
      <c r="AU112" s="302">
        <f t="shared" si="59"/>
        <v>833.33333333333337</v>
      </c>
      <c r="AV112" s="302">
        <f t="shared" si="59"/>
        <v>833.33333333333337</v>
      </c>
      <c r="AW112" s="302">
        <f t="shared" si="59"/>
        <v>833.33333333333337</v>
      </c>
      <c r="AX112" s="302">
        <f t="shared" si="59"/>
        <v>833.33333333333337</v>
      </c>
      <c r="AY112" s="302">
        <f t="shared" si="59"/>
        <v>833.33333333333337</v>
      </c>
      <c r="AZ112" s="302">
        <f t="shared" si="59"/>
        <v>833.33333333333337</v>
      </c>
    </row>
    <row r="113" spans="2:76" ht="12.75" customHeight="1" x14ac:dyDescent="0.15">
      <c r="B113" s="27">
        <f t="shared" si="34"/>
        <v>10000</v>
      </c>
      <c r="D113" s="27">
        <v>24</v>
      </c>
      <c r="AD113" s="302">
        <f t="shared" ref="AD113:BA113" si="60">$B113/$D113</f>
        <v>416.66666666666669</v>
      </c>
      <c r="AE113" s="302">
        <f t="shared" si="60"/>
        <v>416.66666666666669</v>
      </c>
      <c r="AF113" s="302">
        <f t="shared" si="60"/>
        <v>416.66666666666669</v>
      </c>
      <c r="AG113" s="302">
        <f t="shared" si="60"/>
        <v>416.66666666666669</v>
      </c>
      <c r="AH113" s="302">
        <f t="shared" si="60"/>
        <v>416.66666666666669</v>
      </c>
      <c r="AI113" s="302">
        <f t="shared" si="60"/>
        <v>416.66666666666669</v>
      </c>
      <c r="AJ113" s="302">
        <f t="shared" si="60"/>
        <v>416.66666666666669</v>
      </c>
      <c r="AK113" s="302">
        <f t="shared" si="60"/>
        <v>416.66666666666669</v>
      </c>
      <c r="AL113" s="302">
        <f t="shared" si="60"/>
        <v>416.66666666666669</v>
      </c>
      <c r="AM113" s="302">
        <f t="shared" si="60"/>
        <v>416.66666666666669</v>
      </c>
      <c r="AN113" s="302">
        <f t="shared" si="60"/>
        <v>416.66666666666669</v>
      </c>
      <c r="AO113" s="302">
        <f t="shared" si="60"/>
        <v>416.66666666666669</v>
      </c>
      <c r="AP113" s="302">
        <f t="shared" si="60"/>
        <v>416.66666666666669</v>
      </c>
      <c r="AQ113" s="302">
        <f t="shared" si="60"/>
        <v>416.66666666666669</v>
      </c>
      <c r="AR113" s="302">
        <f t="shared" si="60"/>
        <v>416.66666666666669</v>
      </c>
      <c r="AS113" s="302">
        <f t="shared" si="60"/>
        <v>416.66666666666669</v>
      </c>
      <c r="AT113" s="302">
        <f t="shared" si="60"/>
        <v>416.66666666666669</v>
      </c>
      <c r="AU113" s="302">
        <f t="shared" si="60"/>
        <v>416.66666666666669</v>
      </c>
      <c r="AV113" s="302">
        <f t="shared" si="60"/>
        <v>416.66666666666669</v>
      </c>
      <c r="AW113" s="302">
        <f t="shared" si="60"/>
        <v>416.66666666666669</v>
      </c>
      <c r="AX113" s="302">
        <f t="shared" si="60"/>
        <v>416.66666666666669</v>
      </c>
      <c r="AY113" s="302">
        <f t="shared" si="60"/>
        <v>416.66666666666669</v>
      </c>
      <c r="AZ113" s="302">
        <f t="shared" si="60"/>
        <v>416.66666666666669</v>
      </c>
      <c r="BA113" s="302">
        <f t="shared" si="60"/>
        <v>416.66666666666669</v>
      </c>
    </row>
    <row r="114" spans="2:76" ht="12.75" customHeight="1" x14ac:dyDescent="0.15">
      <c r="B114" s="27">
        <f t="shared" si="34"/>
        <v>10000</v>
      </c>
      <c r="D114" s="27">
        <v>24</v>
      </c>
      <c r="AE114" s="302">
        <f t="shared" ref="AE114:BB114" si="61">$B114/$D114</f>
        <v>416.66666666666669</v>
      </c>
      <c r="AF114" s="302">
        <f t="shared" si="61"/>
        <v>416.66666666666669</v>
      </c>
      <c r="AG114" s="302">
        <f t="shared" si="61"/>
        <v>416.66666666666669</v>
      </c>
      <c r="AH114" s="302">
        <f t="shared" si="61"/>
        <v>416.66666666666669</v>
      </c>
      <c r="AI114" s="302">
        <f t="shared" si="61"/>
        <v>416.66666666666669</v>
      </c>
      <c r="AJ114" s="302">
        <f t="shared" si="61"/>
        <v>416.66666666666669</v>
      </c>
      <c r="AK114" s="302">
        <f t="shared" si="61"/>
        <v>416.66666666666669</v>
      </c>
      <c r="AL114" s="302">
        <f t="shared" si="61"/>
        <v>416.66666666666669</v>
      </c>
      <c r="AM114" s="302">
        <f t="shared" si="61"/>
        <v>416.66666666666669</v>
      </c>
      <c r="AN114" s="302">
        <f t="shared" si="61"/>
        <v>416.66666666666669</v>
      </c>
      <c r="AO114" s="302">
        <f t="shared" si="61"/>
        <v>416.66666666666669</v>
      </c>
      <c r="AP114" s="302">
        <f t="shared" si="61"/>
        <v>416.66666666666669</v>
      </c>
      <c r="AQ114" s="302">
        <f t="shared" si="61"/>
        <v>416.66666666666669</v>
      </c>
      <c r="AR114" s="302">
        <f t="shared" si="61"/>
        <v>416.66666666666669</v>
      </c>
      <c r="AS114" s="302">
        <f t="shared" si="61"/>
        <v>416.66666666666669</v>
      </c>
      <c r="AT114" s="302">
        <f t="shared" si="61"/>
        <v>416.66666666666669</v>
      </c>
      <c r="AU114" s="302">
        <f t="shared" si="61"/>
        <v>416.66666666666669</v>
      </c>
      <c r="AV114" s="302">
        <f t="shared" si="61"/>
        <v>416.66666666666669</v>
      </c>
      <c r="AW114" s="302">
        <f t="shared" si="61"/>
        <v>416.66666666666669</v>
      </c>
      <c r="AX114" s="302">
        <f t="shared" si="61"/>
        <v>416.66666666666669</v>
      </c>
      <c r="AY114" s="302">
        <f t="shared" si="61"/>
        <v>416.66666666666669</v>
      </c>
      <c r="AZ114" s="302">
        <f t="shared" si="61"/>
        <v>416.66666666666669</v>
      </c>
      <c r="BA114" s="302">
        <f t="shared" si="61"/>
        <v>416.66666666666669</v>
      </c>
      <c r="BB114" s="302">
        <f t="shared" si="61"/>
        <v>416.66666666666669</v>
      </c>
    </row>
    <row r="115" spans="2:76" ht="12.75" customHeight="1" x14ac:dyDescent="0.15">
      <c r="B115" s="27">
        <f t="shared" si="34"/>
        <v>20000</v>
      </c>
      <c r="D115" s="27">
        <v>24</v>
      </c>
      <c r="AF115" s="302">
        <f t="shared" ref="AF115:BC115" si="62">$B115/$D115</f>
        <v>833.33333333333337</v>
      </c>
      <c r="AG115" s="302">
        <f t="shared" si="62"/>
        <v>833.33333333333337</v>
      </c>
      <c r="AH115" s="302">
        <f t="shared" si="62"/>
        <v>833.33333333333337</v>
      </c>
      <c r="AI115" s="302">
        <f t="shared" si="62"/>
        <v>833.33333333333337</v>
      </c>
      <c r="AJ115" s="302">
        <f t="shared" si="62"/>
        <v>833.33333333333337</v>
      </c>
      <c r="AK115" s="302">
        <f t="shared" si="62"/>
        <v>833.33333333333337</v>
      </c>
      <c r="AL115" s="302">
        <f t="shared" si="62"/>
        <v>833.33333333333337</v>
      </c>
      <c r="AM115" s="302">
        <f t="shared" si="62"/>
        <v>833.33333333333337</v>
      </c>
      <c r="AN115" s="302">
        <f t="shared" si="62"/>
        <v>833.33333333333337</v>
      </c>
      <c r="AO115" s="302">
        <f t="shared" si="62"/>
        <v>833.33333333333337</v>
      </c>
      <c r="AP115" s="302">
        <f t="shared" si="62"/>
        <v>833.33333333333337</v>
      </c>
      <c r="AQ115" s="302">
        <f t="shared" si="62"/>
        <v>833.33333333333337</v>
      </c>
      <c r="AR115" s="302">
        <f t="shared" si="62"/>
        <v>833.33333333333337</v>
      </c>
      <c r="AS115" s="302">
        <f t="shared" si="62"/>
        <v>833.33333333333337</v>
      </c>
      <c r="AT115" s="302">
        <f t="shared" si="62"/>
        <v>833.33333333333337</v>
      </c>
      <c r="AU115" s="302">
        <f t="shared" si="62"/>
        <v>833.33333333333337</v>
      </c>
      <c r="AV115" s="302">
        <f t="shared" si="62"/>
        <v>833.33333333333337</v>
      </c>
      <c r="AW115" s="302">
        <f t="shared" si="62"/>
        <v>833.33333333333337</v>
      </c>
      <c r="AX115" s="302">
        <f t="shared" si="62"/>
        <v>833.33333333333337</v>
      </c>
      <c r="AY115" s="302">
        <f t="shared" si="62"/>
        <v>833.33333333333337</v>
      </c>
      <c r="AZ115" s="302">
        <f t="shared" si="62"/>
        <v>833.33333333333337</v>
      </c>
      <c r="BA115" s="302">
        <f t="shared" si="62"/>
        <v>833.33333333333337</v>
      </c>
      <c r="BB115" s="302">
        <f t="shared" si="62"/>
        <v>833.33333333333337</v>
      </c>
      <c r="BC115" s="302">
        <f t="shared" si="62"/>
        <v>833.33333333333337</v>
      </c>
    </row>
    <row r="116" spans="2:76" ht="12.75" customHeight="1" x14ac:dyDescent="0.15">
      <c r="B116" s="27">
        <f t="shared" si="34"/>
        <v>10000</v>
      </c>
      <c r="D116" s="27">
        <v>24</v>
      </c>
      <c r="AG116" s="302">
        <f t="shared" ref="AG116:BD116" si="63">$B116/$D116</f>
        <v>416.66666666666669</v>
      </c>
      <c r="AH116" s="302">
        <f t="shared" si="63"/>
        <v>416.66666666666669</v>
      </c>
      <c r="AI116" s="302">
        <f t="shared" si="63"/>
        <v>416.66666666666669</v>
      </c>
      <c r="AJ116" s="302">
        <f t="shared" si="63"/>
        <v>416.66666666666669</v>
      </c>
      <c r="AK116" s="302">
        <f t="shared" si="63"/>
        <v>416.66666666666669</v>
      </c>
      <c r="AL116" s="302">
        <f t="shared" si="63"/>
        <v>416.66666666666669</v>
      </c>
      <c r="AM116" s="302">
        <f t="shared" si="63"/>
        <v>416.66666666666669</v>
      </c>
      <c r="AN116" s="302">
        <f t="shared" si="63"/>
        <v>416.66666666666669</v>
      </c>
      <c r="AO116" s="302">
        <f t="shared" si="63"/>
        <v>416.66666666666669</v>
      </c>
      <c r="AP116" s="302">
        <f t="shared" si="63"/>
        <v>416.66666666666669</v>
      </c>
      <c r="AQ116" s="302">
        <f t="shared" si="63"/>
        <v>416.66666666666669</v>
      </c>
      <c r="AR116" s="302">
        <f t="shared" si="63"/>
        <v>416.66666666666669</v>
      </c>
      <c r="AS116" s="302">
        <f t="shared" si="63"/>
        <v>416.66666666666669</v>
      </c>
      <c r="AT116" s="302">
        <f t="shared" si="63"/>
        <v>416.66666666666669</v>
      </c>
      <c r="AU116" s="302">
        <f t="shared" si="63"/>
        <v>416.66666666666669</v>
      </c>
      <c r="AV116" s="302">
        <f t="shared" si="63"/>
        <v>416.66666666666669</v>
      </c>
      <c r="AW116" s="302">
        <f t="shared" si="63"/>
        <v>416.66666666666669</v>
      </c>
      <c r="AX116" s="302">
        <f t="shared" si="63"/>
        <v>416.66666666666669</v>
      </c>
      <c r="AY116" s="302">
        <f t="shared" si="63"/>
        <v>416.66666666666669</v>
      </c>
      <c r="AZ116" s="302">
        <f t="shared" si="63"/>
        <v>416.66666666666669</v>
      </c>
      <c r="BA116" s="302">
        <f t="shared" si="63"/>
        <v>416.66666666666669</v>
      </c>
      <c r="BB116" s="302">
        <f t="shared" si="63"/>
        <v>416.66666666666669</v>
      </c>
      <c r="BC116" s="302">
        <f t="shared" si="63"/>
        <v>416.66666666666669</v>
      </c>
      <c r="BD116" s="302">
        <f t="shared" si="63"/>
        <v>416.66666666666669</v>
      </c>
    </row>
    <row r="117" spans="2:76" ht="12.75" customHeight="1" x14ac:dyDescent="0.15">
      <c r="B117" s="27">
        <f t="shared" si="34"/>
        <v>10000</v>
      </c>
      <c r="D117" s="27">
        <v>24</v>
      </c>
      <c r="AH117" s="302">
        <f t="shared" ref="AH117:BE117" si="64">$B117/$D117</f>
        <v>416.66666666666669</v>
      </c>
      <c r="AI117" s="302">
        <f t="shared" si="64"/>
        <v>416.66666666666669</v>
      </c>
      <c r="AJ117" s="302">
        <f t="shared" si="64"/>
        <v>416.66666666666669</v>
      </c>
      <c r="AK117" s="302">
        <f t="shared" si="64"/>
        <v>416.66666666666669</v>
      </c>
      <c r="AL117" s="302">
        <f t="shared" si="64"/>
        <v>416.66666666666669</v>
      </c>
      <c r="AM117" s="302">
        <f t="shared" si="64"/>
        <v>416.66666666666669</v>
      </c>
      <c r="AN117" s="302">
        <f t="shared" si="64"/>
        <v>416.66666666666669</v>
      </c>
      <c r="AO117" s="302">
        <f t="shared" si="64"/>
        <v>416.66666666666669</v>
      </c>
      <c r="AP117" s="302">
        <f t="shared" si="64"/>
        <v>416.66666666666669</v>
      </c>
      <c r="AQ117" s="302">
        <f t="shared" si="64"/>
        <v>416.66666666666669</v>
      </c>
      <c r="AR117" s="302">
        <f t="shared" si="64"/>
        <v>416.66666666666669</v>
      </c>
      <c r="AS117" s="302">
        <f t="shared" si="64"/>
        <v>416.66666666666669</v>
      </c>
      <c r="AT117" s="302">
        <f t="shared" si="64"/>
        <v>416.66666666666669</v>
      </c>
      <c r="AU117" s="302">
        <f t="shared" si="64"/>
        <v>416.66666666666669</v>
      </c>
      <c r="AV117" s="302">
        <f t="shared" si="64"/>
        <v>416.66666666666669</v>
      </c>
      <c r="AW117" s="302">
        <f t="shared" si="64"/>
        <v>416.66666666666669</v>
      </c>
      <c r="AX117" s="302">
        <f t="shared" si="64"/>
        <v>416.66666666666669</v>
      </c>
      <c r="AY117" s="302">
        <f t="shared" si="64"/>
        <v>416.66666666666669</v>
      </c>
      <c r="AZ117" s="302">
        <f t="shared" si="64"/>
        <v>416.66666666666669</v>
      </c>
      <c r="BA117" s="302">
        <f t="shared" si="64"/>
        <v>416.66666666666669</v>
      </c>
      <c r="BB117" s="302">
        <f t="shared" si="64"/>
        <v>416.66666666666669</v>
      </c>
      <c r="BC117" s="302">
        <f t="shared" si="64"/>
        <v>416.66666666666669</v>
      </c>
      <c r="BD117" s="302">
        <f t="shared" si="64"/>
        <v>416.66666666666669</v>
      </c>
      <c r="BE117" s="302">
        <f t="shared" si="64"/>
        <v>416.66666666666669</v>
      </c>
    </row>
    <row r="118" spans="2:76" ht="12.75" customHeight="1" x14ac:dyDescent="0.15">
      <c r="B118" s="27">
        <f t="shared" si="34"/>
        <v>10000</v>
      </c>
      <c r="D118" s="27">
        <v>24</v>
      </c>
      <c r="AI118" s="302">
        <f t="shared" ref="AI118:BF118" si="65">$B118/$D118</f>
        <v>416.66666666666669</v>
      </c>
      <c r="AJ118" s="302">
        <f t="shared" si="65"/>
        <v>416.66666666666669</v>
      </c>
      <c r="AK118" s="302">
        <f t="shared" si="65"/>
        <v>416.66666666666669</v>
      </c>
      <c r="AL118" s="302">
        <f t="shared" si="65"/>
        <v>416.66666666666669</v>
      </c>
      <c r="AM118" s="302">
        <f t="shared" si="65"/>
        <v>416.66666666666669</v>
      </c>
      <c r="AN118" s="302">
        <f t="shared" si="65"/>
        <v>416.66666666666669</v>
      </c>
      <c r="AO118" s="302">
        <f t="shared" si="65"/>
        <v>416.66666666666669</v>
      </c>
      <c r="AP118" s="302">
        <f t="shared" si="65"/>
        <v>416.66666666666669</v>
      </c>
      <c r="AQ118" s="302">
        <f t="shared" si="65"/>
        <v>416.66666666666669</v>
      </c>
      <c r="AR118" s="302">
        <f t="shared" si="65"/>
        <v>416.66666666666669</v>
      </c>
      <c r="AS118" s="302">
        <f t="shared" si="65"/>
        <v>416.66666666666669</v>
      </c>
      <c r="AT118" s="302">
        <f t="shared" si="65"/>
        <v>416.66666666666669</v>
      </c>
      <c r="AU118" s="302">
        <f t="shared" si="65"/>
        <v>416.66666666666669</v>
      </c>
      <c r="AV118" s="302">
        <f t="shared" si="65"/>
        <v>416.66666666666669</v>
      </c>
      <c r="AW118" s="302">
        <f t="shared" si="65"/>
        <v>416.66666666666669</v>
      </c>
      <c r="AX118" s="302">
        <f t="shared" si="65"/>
        <v>416.66666666666669</v>
      </c>
      <c r="AY118" s="302">
        <f t="shared" si="65"/>
        <v>416.66666666666669</v>
      </c>
      <c r="AZ118" s="302">
        <f t="shared" si="65"/>
        <v>416.66666666666669</v>
      </c>
      <c r="BA118" s="302">
        <f t="shared" si="65"/>
        <v>416.66666666666669</v>
      </c>
      <c r="BB118" s="302">
        <f t="shared" si="65"/>
        <v>416.66666666666669</v>
      </c>
      <c r="BC118" s="302">
        <f t="shared" si="65"/>
        <v>416.66666666666669</v>
      </c>
      <c r="BD118" s="302">
        <f t="shared" si="65"/>
        <v>416.66666666666669</v>
      </c>
      <c r="BE118" s="302">
        <f t="shared" si="65"/>
        <v>416.66666666666669</v>
      </c>
      <c r="BF118" s="302">
        <f t="shared" si="65"/>
        <v>416.66666666666669</v>
      </c>
    </row>
    <row r="119" spans="2:76" ht="12.75" customHeight="1" x14ac:dyDescent="0.15">
      <c r="B119" s="27">
        <f t="shared" si="34"/>
        <v>10000</v>
      </c>
      <c r="D119" s="27">
        <v>24</v>
      </c>
      <c r="AJ119" s="302">
        <f t="shared" ref="AJ119:BG119" si="66">$B119/$D119</f>
        <v>416.66666666666669</v>
      </c>
      <c r="AK119" s="302">
        <f t="shared" si="66"/>
        <v>416.66666666666669</v>
      </c>
      <c r="AL119" s="302">
        <f t="shared" si="66"/>
        <v>416.66666666666669</v>
      </c>
      <c r="AM119" s="302">
        <f t="shared" si="66"/>
        <v>416.66666666666669</v>
      </c>
      <c r="AN119" s="302">
        <f t="shared" si="66"/>
        <v>416.66666666666669</v>
      </c>
      <c r="AO119" s="302">
        <f t="shared" si="66"/>
        <v>416.66666666666669</v>
      </c>
      <c r="AP119" s="302">
        <f t="shared" si="66"/>
        <v>416.66666666666669</v>
      </c>
      <c r="AQ119" s="302">
        <f t="shared" si="66"/>
        <v>416.66666666666669</v>
      </c>
      <c r="AR119" s="302">
        <f t="shared" si="66"/>
        <v>416.66666666666669</v>
      </c>
      <c r="AS119" s="302">
        <f t="shared" si="66"/>
        <v>416.66666666666669</v>
      </c>
      <c r="AT119" s="302">
        <f t="shared" si="66"/>
        <v>416.66666666666669</v>
      </c>
      <c r="AU119" s="302">
        <f t="shared" si="66"/>
        <v>416.66666666666669</v>
      </c>
      <c r="AV119" s="302">
        <f t="shared" si="66"/>
        <v>416.66666666666669</v>
      </c>
      <c r="AW119" s="302">
        <f t="shared" si="66"/>
        <v>416.66666666666669</v>
      </c>
      <c r="AX119" s="302">
        <f t="shared" si="66"/>
        <v>416.66666666666669</v>
      </c>
      <c r="AY119" s="302">
        <f t="shared" si="66"/>
        <v>416.66666666666669</v>
      </c>
      <c r="AZ119" s="302">
        <f t="shared" si="66"/>
        <v>416.66666666666669</v>
      </c>
      <c r="BA119" s="302">
        <f t="shared" si="66"/>
        <v>416.66666666666669</v>
      </c>
      <c r="BB119" s="302">
        <f t="shared" si="66"/>
        <v>416.66666666666669</v>
      </c>
      <c r="BC119" s="302">
        <f t="shared" si="66"/>
        <v>416.66666666666669</v>
      </c>
      <c r="BD119" s="302">
        <f t="shared" si="66"/>
        <v>416.66666666666669</v>
      </c>
      <c r="BE119" s="302">
        <f t="shared" si="66"/>
        <v>416.66666666666669</v>
      </c>
      <c r="BF119" s="302">
        <f t="shared" si="66"/>
        <v>416.66666666666669</v>
      </c>
      <c r="BG119" s="302">
        <f t="shared" si="66"/>
        <v>416.66666666666669</v>
      </c>
    </row>
    <row r="120" spans="2:76" ht="12.75" customHeight="1" x14ac:dyDescent="0.15">
      <c r="B120" s="27">
        <f t="shared" si="34"/>
        <v>10000</v>
      </c>
      <c r="D120" s="27">
        <v>24</v>
      </c>
      <c r="AK120" s="302">
        <f t="shared" ref="AK120:BH120" si="67">$B120/$D120</f>
        <v>416.66666666666669</v>
      </c>
      <c r="AL120" s="302">
        <f t="shared" si="67"/>
        <v>416.66666666666669</v>
      </c>
      <c r="AM120" s="302">
        <f t="shared" si="67"/>
        <v>416.66666666666669</v>
      </c>
      <c r="AN120" s="302">
        <f t="shared" si="67"/>
        <v>416.66666666666669</v>
      </c>
      <c r="AO120" s="302">
        <f t="shared" si="67"/>
        <v>416.66666666666669</v>
      </c>
      <c r="AP120" s="302">
        <f t="shared" si="67"/>
        <v>416.66666666666669</v>
      </c>
      <c r="AQ120" s="302">
        <f t="shared" si="67"/>
        <v>416.66666666666669</v>
      </c>
      <c r="AR120" s="302">
        <f t="shared" si="67"/>
        <v>416.66666666666669</v>
      </c>
      <c r="AS120" s="302">
        <f t="shared" si="67"/>
        <v>416.66666666666669</v>
      </c>
      <c r="AT120" s="302">
        <f t="shared" si="67"/>
        <v>416.66666666666669</v>
      </c>
      <c r="AU120" s="302">
        <f t="shared" si="67"/>
        <v>416.66666666666669</v>
      </c>
      <c r="AV120" s="302">
        <f t="shared" si="67"/>
        <v>416.66666666666669</v>
      </c>
      <c r="AW120" s="302">
        <f t="shared" si="67"/>
        <v>416.66666666666669</v>
      </c>
      <c r="AX120" s="302">
        <f t="shared" si="67"/>
        <v>416.66666666666669</v>
      </c>
      <c r="AY120" s="302">
        <f t="shared" si="67"/>
        <v>416.66666666666669</v>
      </c>
      <c r="AZ120" s="302">
        <f t="shared" si="67"/>
        <v>416.66666666666669</v>
      </c>
      <c r="BA120" s="302">
        <f t="shared" si="67"/>
        <v>416.66666666666669</v>
      </c>
      <c r="BB120" s="302">
        <f t="shared" si="67"/>
        <v>416.66666666666669</v>
      </c>
      <c r="BC120" s="302">
        <f t="shared" si="67"/>
        <v>416.66666666666669</v>
      </c>
      <c r="BD120" s="302">
        <f t="shared" si="67"/>
        <v>416.66666666666669</v>
      </c>
      <c r="BE120" s="302">
        <f t="shared" si="67"/>
        <v>416.66666666666669</v>
      </c>
      <c r="BF120" s="302">
        <f t="shared" si="67"/>
        <v>416.66666666666669</v>
      </c>
      <c r="BG120" s="302">
        <f t="shared" si="67"/>
        <v>416.66666666666669</v>
      </c>
      <c r="BH120" s="302">
        <f t="shared" si="67"/>
        <v>416.66666666666669</v>
      </c>
    </row>
    <row r="121" spans="2:76" ht="12.75" customHeight="1" x14ac:dyDescent="0.15">
      <c r="B121" s="27">
        <f t="shared" si="34"/>
        <v>120000</v>
      </c>
      <c r="D121" s="27">
        <v>24</v>
      </c>
      <c r="AL121" s="302">
        <f t="shared" ref="AL121:BI121" si="68">$B121/$D121</f>
        <v>5000</v>
      </c>
      <c r="AM121" s="302">
        <f t="shared" si="68"/>
        <v>5000</v>
      </c>
      <c r="AN121" s="302">
        <f t="shared" si="68"/>
        <v>5000</v>
      </c>
      <c r="AO121" s="302">
        <f t="shared" si="68"/>
        <v>5000</v>
      </c>
      <c r="AP121" s="302">
        <f t="shared" si="68"/>
        <v>5000</v>
      </c>
      <c r="AQ121" s="302">
        <f t="shared" si="68"/>
        <v>5000</v>
      </c>
      <c r="AR121" s="302">
        <f t="shared" si="68"/>
        <v>5000</v>
      </c>
      <c r="AS121" s="302">
        <f t="shared" si="68"/>
        <v>5000</v>
      </c>
      <c r="AT121" s="302">
        <f t="shared" si="68"/>
        <v>5000</v>
      </c>
      <c r="AU121" s="302">
        <f t="shared" si="68"/>
        <v>5000</v>
      </c>
      <c r="AV121" s="302">
        <f t="shared" si="68"/>
        <v>5000</v>
      </c>
      <c r="AW121" s="302">
        <f t="shared" si="68"/>
        <v>5000</v>
      </c>
      <c r="AX121" s="302">
        <f t="shared" si="68"/>
        <v>5000</v>
      </c>
      <c r="AY121" s="302">
        <f t="shared" si="68"/>
        <v>5000</v>
      </c>
      <c r="AZ121" s="302">
        <f t="shared" si="68"/>
        <v>5000</v>
      </c>
      <c r="BA121" s="302">
        <f t="shared" si="68"/>
        <v>5000</v>
      </c>
      <c r="BB121" s="302">
        <f t="shared" si="68"/>
        <v>5000</v>
      </c>
      <c r="BC121" s="302">
        <f t="shared" si="68"/>
        <v>5000</v>
      </c>
      <c r="BD121" s="302">
        <f t="shared" si="68"/>
        <v>5000</v>
      </c>
      <c r="BE121" s="302">
        <f t="shared" si="68"/>
        <v>5000</v>
      </c>
      <c r="BF121" s="302">
        <f t="shared" si="68"/>
        <v>5000</v>
      </c>
      <c r="BG121" s="302">
        <f t="shared" si="68"/>
        <v>5000</v>
      </c>
      <c r="BH121" s="302">
        <f t="shared" si="68"/>
        <v>5000</v>
      </c>
      <c r="BI121" s="302">
        <f t="shared" si="68"/>
        <v>5000</v>
      </c>
    </row>
    <row r="122" spans="2:76" ht="12.75" customHeight="1" x14ac:dyDescent="0.15">
      <c r="B122" s="27">
        <f t="shared" si="34"/>
        <v>70000</v>
      </c>
      <c r="D122" s="27">
        <v>24</v>
      </c>
      <c r="AM122" s="302">
        <f t="shared" ref="AM122:BJ122" si="69">$B122/$D122</f>
        <v>2916.6666666666665</v>
      </c>
      <c r="AN122" s="302">
        <f t="shared" si="69"/>
        <v>2916.6666666666665</v>
      </c>
      <c r="AO122" s="302">
        <f t="shared" si="69"/>
        <v>2916.6666666666665</v>
      </c>
      <c r="AP122" s="302">
        <f t="shared" si="69"/>
        <v>2916.6666666666665</v>
      </c>
      <c r="AQ122" s="302">
        <f t="shared" si="69"/>
        <v>2916.6666666666665</v>
      </c>
      <c r="AR122" s="302">
        <f t="shared" si="69"/>
        <v>2916.6666666666665</v>
      </c>
      <c r="AS122" s="302">
        <f t="shared" si="69"/>
        <v>2916.6666666666665</v>
      </c>
      <c r="AT122" s="302">
        <f t="shared" si="69"/>
        <v>2916.6666666666665</v>
      </c>
      <c r="AU122" s="302">
        <f t="shared" si="69"/>
        <v>2916.6666666666665</v>
      </c>
      <c r="AV122" s="302">
        <f t="shared" si="69"/>
        <v>2916.6666666666665</v>
      </c>
      <c r="AW122" s="302">
        <f t="shared" si="69"/>
        <v>2916.6666666666665</v>
      </c>
      <c r="AX122" s="302">
        <f t="shared" si="69"/>
        <v>2916.6666666666665</v>
      </c>
      <c r="AY122" s="302">
        <f t="shared" si="69"/>
        <v>2916.6666666666665</v>
      </c>
      <c r="AZ122" s="302">
        <f t="shared" si="69"/>
        <v>2916.6666666666665</v>
      </c>
      <c r="BA122" s="302">
        <f t="shared" si="69"/>
        <v>2916.6666666666665</v>
      </c>
      <c r="BB122" s="302">
        <f t="shared" si="69"/>
        <v>2916.6666666666665</v>
      </c>
      <c r="BC122" s="302">
        <f t="shared" si="69"/>
        <v>2916.6666666666665</v>
      </c>
      <c r="BD122" s="302">
        <f t="shared" si="69"/>
        <v>2916.6666666666665</v>
      </c>
      <c r="BE122" s="302">
        <f t="shared" si="69"/>
        <v>2916.6666666666665</v>
      </c>
      <c r="BF122" s="302">
        <f t="shared" si="69"/>
        <v>2916.6666666666665</v>
      </c>
      <c r="BG122" s="302">
        <f t="shared" si="69"/>
        <v>2916.6666666666665</v>
      </c>
      <c r="BH122" s="302">
        <f t="shared" si="69"/>
        <v>2916.6666666666665</v>
      </c>
      <c r="BI122" s="302">
        <f t="shared" si="69"/>
        <v>2916.6666666666665</v>
      </c>
      <c r="BJ122" s="302">
        <f t="shared" si="69"/>
        <v>2916.6666666666665</v>
      </c>
    </row>
    <row r="123" spans="2:76" ht="12.75" customHeight="1" x14ac:dyDescent="0.15">
      <c r="B123" s="27">
        <f t="shared" si="34"/>
        <v>0</v>
      </c>
      <c r="D123" s="27">
        <v>24</v>
      </c>
      <c r="AN123" s="302">
        <f t="shared" ref="AN123:BK123" si="70">$B123/$D123</f>
        <v>0</v>
      </c>
      <c r="AO123" s="302">
        <f t="shared" si="70"/>
        <v>0</v>
      </c>
      <c r="AP123" s="302">
        <f t="shared" si="70"/>
        <v>0</v>
      </c>
      <c r="AQ123" s="302">
        <f t="shared" si="70"/>
        <v>0</v>
      </c>
      <c r="AR123" s="302">
        <f t="shared" si="70"/>
        <v>0</v>
      </c>
      <c r="AS123" s="302">
        <f t="shared" si="70"/>
        <v>0</v>
      </c>
      <c r="AT123" s="302">
        <f t="shared" si="70"/>
        <v>0</v>
      </c>
      <c r="AU123" s="302">
        <f t="shared" si="70"/>
        <v>0</v>
      </c>
      <c r="AV123" s="302">
        <f t="shared" si="70"/>
        <v>0</v>
      </c>
      <c r="AW123" s="302">
        <f t="shared" si="70"/>
        <v>0</v>
      </c>
      <c r="AX123" s="302">
        <f t="shared" si="70"/>
        <v>0</v>
      </c>
      <c r="AY123" s="302">
        <f t="shared" si="70"/>
        <v>0</v>
      </c>
      <c r="AZ123" s="302">
        <f t="shared" si="70"/>
        <v>0</v>
      </c>
      <c r="BA123" s="302">
        <f t="shared" si="70"/>
        <v>0</v>
      </c>
      <c r="BB123" s="302">
        <f t="shared" si="70"/>
        <v>0</v>
      </c>
      <c r="BC123" s="302">
        <f t="shared" si="70"/>
        <v>0</v>
      </c>
      <c r="BD123" s="302">
        <f t="shared" si="70"/>
        <v>0</v>
      </c>
      <c r="BE123" s="302">
        <f t="shared" si="70"/>
        <v>0</v>
      </c>
      <c r="BF123" s="302">
        <f t="shared" si="70"/>
        <v>0</v>
      </c>
      <c r="BG123" s="302">
        <f t="shared" si="70"/>
        <v>0</v>
      </c>
      <c r="BH123" s="302">
        <f t="shared" si="70"/>
        <v>0</v>
      </c>
      <c r="BI123" s="302">
        <f t="shared" si="70"/>
        <v>0</v>
      </c>
      <c r="BJ123" s="302">
        <f t="shared" si="70"/>
        <v>0</v>
      </c>
      <c r="BK123" s="302">
        <f t="shared" si="70"/>
        <v>0</v>
      </c>
    </row>
    <row r="124" spans="2:76" ht="12.75" customHeight="1" x14ac:dyDescent="0.15">
      <c r="B124" s="27">
        <f t="shared" si="34"/>
        <v>130000</v>
      </c>
      <c r="D124" s="27">
        <v>24</v>
      </c>
      <c r="AO124" s="302">
        <f t="shared" ref="AO124:BX124" si="71">$B124/$D124</f>
        <v>5416.666666666667</v>
      </c>
      <c r="AP124" s="302">
        <f t="shared" si="71"/>
        <v>5416.666666666667</v>
      </c>
      <c r="AQ124" s="302">
        <f t="shared" si="71"/>
        <v>5416.666666666667</v>
      </c>
      <c r="AR124" s="302">
        <f t="shared" si="71"/>
        <v>5416.666666666667</v>
      </c>
      <c r="AS124" s="302">
        <f t="shared" si="71"/>
        <v>5416.666666666667</v>
      </c>
      <c r="AT124" s="302">
        <f t="shared" si="71"/>
        <v>5416.666666666667</v>
      </c>
      <c r="AU124" s="302">
        <f t="shared" si="71"/>
        <v>5416.666666666667</v>
      </c>
      <c r="AV124" s="302">
        <f t="shared" si="71"/>
        <v>5416.666666666667</v>
      </c>
      <c r="AW124" s="302">
        <f t="shared" si="71"/>
        <v>5416.666666666667</v>
      </c>
      <c r="AX124" s="302">
        <f t="shared" si="71"/>
        <v>5416.666666666667</v>
      </c>
      <c r="AY124" s="302">
        <f t="shared" si="71"/>
        <v>5416.666666666667</v>
      </c>
      <c r="AZ124" s="302">
        <f t="shared" si="71"/>
        <v>5416.666666666667</v>
      </c>
      <c r="BA124" s="302">
        <f t="shared" si="71"/>
        <v>5416.666666666667</v>
      </c>
      <c r="BB124" s="302">
        <f t="shared" si="71"/>
        <v>5416.666666666667</v>
      </c>
      <c r="BC124" s="302">
        <f t="shared" si="71"/>
        <v>5416.666666666667</v>
      </c>
      <c r="BD124" s="302">
        <f t="shared" si="71"/>
        <v>5416.666666666667</v>
      </c>
      <c r="BE124" s="302">
        <f t="shared" si="71"/>
        <v>5416.666666666667</v>
      </c>
      <c r="BF124" s="302">
        <f t="shared" si="71"/>
        <v>5416.666666666667</v>
      </c>
      <c r="BG124" s="302">
        <f t="shared" si="71"/>
        <v>5416.666666666667</v>
      </c>
      <c r="BH124" s="302">
        <f t="shared" si="71"/>
        <v>5416.666666666667</v>
      </c>
      <c r="BI124" s="302">
        <f t="shared" si="71"/>
        <v>5416.666666666667</v>
      </c>
      <c r="BJ124" s="302">
        <f t="shared" si="71"/>
        <v>5416.666666666667</v>
      </c>
      <c r="BK124" s="302">
        <f t="shared" si="71"/>
        <v>5416.666666666667</v>
      </c>
      <c r="BL124" s="302">
        <f t="shared" si="71"/>
        <v>5416.666666666667</v>
      </c>
      <c r="BM124" s="302">
        <f t="shared" si="71"/>
        <v>5416.666666666667</v>
      </c>
      <c r="BN124" s="302">
        <f t="shared" si="71"/>
        <v>5416.666666666667</v>
      </c>
      <c r="BO124" s="302">
        <f t="shared" si="71"/>
        <v>5416.666666666667</v>
      </c>
      <c r="BP124" s="302">
        <f t="shared" si="71"/>
        <v>5416.666666666667</v>
      </c>
      <c r="BQ124" s="302">
        <f t="shared" si="71"/>
        <v>5416.666666666667</v>
      </c>
      <c r="BR124" s="302">
        <f t="shared" si="71"/>
        <v>5416.666666666667</v>
      </c>
      <c r="BS124" s="302">
        <f t="shared" si="71"/>
        <v>5416.666666666667</v>
      </c>
      <c r="BT124" s="302">
        <f t="shared" si="71"/>
        <v>5416.666666666667</v>
      </c>
      <c r="BU124" s="302">
        <f t="shared" si="71"/>
        <v>5416.666666666667</v>
      </c>
      <c r="BV124" s="302">
        <f t="shared" si="71"/>
        <v>5416.666666666667</v>
      </c>
      <c r="BW124" s="302">
        <f t="shared" si="71"/>
        <v>5416.666666666667</v>
      </c>
      <c r="BX124" s="302">
        <f t="shared" si="71"/>
        <v>5416.666666666667</v>
      </c>
    </row>
    <row r="125" spans="2:76" ht="12.75" customHeight="1" x14ac:dyDescent="0.15">
      <c r="B125" s="27">
        <f t="shared" si="34"/>
        <v>50000</v>
      </c>
      <c r="D125" s="27">
        <v>24</v>
      </c>
      <c r="AP125" s="302">
        <f t="shared" ref="AP125:BX125" si="72">$B125/$D125</f>
        <v>2083.3333333333335</v>
      </c>
      <c r="AQ125" s="302">
        <f t="shared" si="72"/>
        <v>2083.3333333333335</v>
      </c>
      <c r="AR125" s="302">
        <f t="shared" si="72"/>
        <v>2083.3333333333335</v>
      </c>
      <c r="AS125" s="302">
        <f t="shared" si="72"/>
        <v>2083.3333333333335</v>
      </c>
      <c r="AT125" s="302">
        <f t="shared" si="72"/>
        <v>2083.3333333333335</v>
      </c>
      <c r="AU125" s="302">
        <f t="shared" si="72"/>
        <v>2083.3333333333335</v>
      </c>
      <c r="AV125" s="302">
        <f t="shared" si="72"/>
        <v>2083.3333333333335</v>
      </c>
      <c r="AW125" s="302">
        <f t="shared" si="72"/>
        <v>2083.3333333333335</v>
      </c>
      <c r="AX125" s="302">
        <f t="shared" si="72"/>
        <v>2083.3333333333335</v>
      </c>
      <c r="AY125" s="302">
        <f t="shared" si="72"/>
        <v>2083.3333333333335</v>
      </c>
      <c r="AZ125" s="302">
        <f t="shared" si="72"/>
        <v>2083.3333333333335</v>
      </c>
      <c r="BA125" s="302">
        <f t="shared" si="72"/>
        <v>2083.3333333333335</v>
      </c>
      <c r="BB125" s="302">
        <f t="shared" si="72"/>
        <v>2083.3333333333335</v>
      </c>
      <c r="BC125" s="302">
        <f t="shared" si="72"/>
        <v>2083.3333333333335</v>
      </c>
      <c r="BD125" s="302">
        <f t="shared" si="72"/>
        <v>2083.3333333333335</v>
      </c>
      <c r="BE125" s="302">
        <f t="shared" si="72"/>
        <v>2083.3333333333335</v>
      </c>
      <c r="BF125" s="302">
        <f t="shared" si="72"/>
        <v>2083.3333333333335</v>
      </c>
      <c r="BG125" s="302">
        <f t="shared" si="72"/>
        <v>2083.3333333333335</v>
      </c>
      <c r="BH125" s="302">
        <f t="shared" si="72"/>
        <v>2083.3333333333335</v>
      </c>
      <c r="BI125" s="302">
        <f t="shared" si="72"/>
        <v>2083.3333333333335</v>
      </c>
      <c r="BJ125" s="302">
        <f t="shared" si="72"/>
        <v>2083.3333333333335</v>
      </c>
      <c r="BK125" s="302">
        <f t="shared" si="72"/>
        <v>2083.3333333333335</v>
      </c>
      <c r="BL125" s="302">
        <f t="shared" si="72"/>
        <v>2083.3333333333335</v>
      </c>
      <c r="BM125" s="302">
        <f t="shared" si="72"/>
        <v>2083.3333333333335</v>
      </c>
      <c r="BN125" s="302">
        <f t="shared" si="72"/>
        <v>2083.3333333333335</v>
      </c>
      <c r="BO125" s="302">
        <f t="shared" si="72"/>
        <v>2083.3333333333335</v>
      </c>
      <c r="BP125" s="302">
        <f t="shared" si="72"/>
        <v>2083.3333333333335</v>
      </c>
      <c r="BQ125" s="302">
        <f t="shared" si="72"/>
        <v>2083.3333333333335</v>
      </c>
      <c r="BR125" s="302">
        <f t="shared" si="72"/>
        <v>2083.3333333333335</v>
      </c>
      <c r="BS125" s="302">
        <f t="shared" si="72"/>
        <v>2083.3333333333335</v>
      </c>
      <c r="BT125" s="302">
        <f t="shared" si="72"/>
        <v>2083.3333333333335</v>
      </c>
      <c r="BU125" s="302">
        <f t="shared" si="72"/>
        <v>2083.3333333333335</v>
      </c>
      <c r="BV125" s="302">
        <f t="shared" si="72"/>
        <v>2083.3333333333335</v>
      </c>
      <c r="BW125" s="302">
        <f t="shared" si="72"/>
        <v>2083.3333333333335</v>
      </c>
      <c r="BX125" s="302">
        <f t="shared" si="72"/>
        <v>2083.3333333333335</v>
      </c>
    </row>
    <row r="126" spans="2:76" ht="12.75" customHeight="1" x14ac:dyDescent="0.15">
      <c r="B126" s="27">
        <f t="shared" si="34"/>
        <v>110000</v>
      </c>
      <c r="D126" s="27">
        <v>24</v>
      </c>
      <c r="AQ126" s="302">
        <f t="shared" ref="AQ126:BX126" si="73">$B126/$D126</f>
        <v>4583.333333333333</v>
      </c>
      <c r="AR126" s="302">
        <f t="shared" si="73"/>
        <v>4583.333333333333</v>
      </c>
      <c r="AS126" s="302">
        <f t="shared" si="73"/>
        <v>4583.333333333333</v>
      </c>
      <c r="AT126" s="302">
        <f t="shared" si="73"/>
        <v>4583.333333333333</v>
      </c>
      <c r="AU126" s="302">
        <f t="shared" si="73"/>
        <v>4583.333333333333</v>
      </c>
      <c r="AV126" s="302">
        <f t="shared" si="73"/>
        <v>4583.333333333333</v>
      </c>
      <c r="AW126" s="302">
        <f t="shared" si="73"/>
        <v>4583.333333333333</v>
      </c>
      <c r="AX126" s="302">
        <f t="shared" si="73"/>
        <v>4583.333333333333</v>
      </c>
      <c r="AY126" s="302">
        <f t="shared" si="73"/>
        <v>4583.333333333333</v>
      </c>
      <c r="AZ126" s="302">
        <f t="shared" si="73"/>
        <v>4583.333333333333</v>
      </c>
      <c r="BA126" s="302">
        <f t="shared" si="73"/>
        <v>4583.333333333333</v>
      </c>
      <c r="BB126" s="302">
        <f t="shared" si="73"/>
        <v>4583.333333333333</v>
      </c>
      <c r="BC126" s="302">
        <f t="shared" si="73"/>
        <v>4583.333333333333</v>
      </c>
      <c r="BD126" s="302">
        <f t="shared" si="73"/>
        <v>4583.333333333333</v>
      </c>
      <c r="BE126" s="302">
        <f t="shared" si="73"/>
        <v>4583.333333333333</v>
      </c>
      <c r="BF126" s="302">
        <f t="shared" si="73"/>
        <v>4583.333333333333</v>
      </c>
      <c r="BG126" s="302">
        <f t="shared" si="73"/>
        <v>4583.333333333333</v>
      </c>
      <c r="BH126" s="302">
        <f t="shared" si="73"/>
        <v>4583.333333333333</v>
      </c>
      <c r="BI126" s="302">
        <f t="shared" si="73"/>
        <v>4583.333333333333</v>
      </c>
      <c r="BJ126" s="302">
        <f t="shared" si="73"/>
        <v>4583.333333333333</v>
      </c>
      <c r="BK126" s="302">
        <f t="shared" si="73"/>
        <v>4583.333333333333</v>
      </c>
      <c r="BL126" s="302">
        <f t="shared" si="73"/>
        <v>4583.333333333333</v>
      </c>
      <c r="BM126" s="302">
        <f t="shared" si="73"/>
        <v>4583.333333333333</v>
      </c>
      <c r="BN126" s="302">
        <f t="shared" si="73"/>
        <v>4583.333333333333</v>
      </c>
      <c r="BO126" s="302">
        <f t="shared" si="73"/>
        <v>4583.333333333333</v>
      </c>
      <c r="BP126" s="302">
        <f t="shared" si="73"/>
        <v>4583.333333333333</v>
      </c>
      <c r="BQ126" s="302">
        <f t="shared" si="73"/>
        <v>4583.333333333333</v>
      </c>
      <c r="BR126" s="302">
        <f t="shared" si="73"/>
        <v>4583.333333333333</v>
      </c>
      <c r="BS126" s="302">
        <f t="shared" si="73"/>
        <v>4583.333333333333</v>
      </c>
      <c r="BT126" s="302">
        <f t="shared" si="73"/>
        <v>4583.333333333333</v>
      </c>
      <c r="BU126" s="302">
        <f t="shared" si="73"/>
        <v>4583.333333333333</v>
      </c>
      <c r="BV126" s="302">
        <f t="shared" si="73"/>
        <v>4583.333333333333</v>
      </c>
      <c r="BW126" s="302">
        <f t="shared" si="73"/>
        <v>4583.333333333333</v>
      </c>
      <c r="BX126" s="302">
        <f t="shared" si="73"/>
        <v>4583.333333333333</v>
      </c>
    </row>
    <row r="127" spans="2:76" ht="12.75" customHeight="1" x14ac:dyDescent="0.15">
      <c r="B127" s="27">
        <f t="shared" si="34"/>
        <v>30000</v>
      </c>
      <c r="D127" s="27">
        <v>24</v>
      </c>
      <c r="AR127" s="302">
        <f t="shared" ref="AR127:BX127" si="74">$B127/$D127</f>
        <v>1250</v>
      </c>
      <c r="AS127" s="302">
        <f t="shared" si="74"/>
        <v>1250</v>
      </c>
      <c r="AT127" s="302">
        <f t="shared" si="74"/>
        <v>1250</v>
      </c>
      <c r="AU127" s="302">
        <f t="shared" si="74"/>
        <v>1250</v>
      </c>
      <c r="AV127" s="302">
        <f t="shared" si="74"/>
        <v>1250</v>
      </c>
      <c r="AW127" s="302">
        <f t="shared" si="74"/>
        <v>1250</v>
      </c>
      <c r="AX127" s="302">
        <f t="shared" si="74"/>
        <v>1250</v>
      </c>
      <c r="AY127" s="302">
        <f t="shared" si="74"/>
        <v>1250</v>
      </c>
      <c r="AZ127" s="302">
        <f t="shared" si="74"/>
        <v>1250</v>
      </c>
      <c r="BA127" s="302">
        <f t="shared" si="74"/>
        <v>1250</v>
      </c>
      <c r="BB127" s="302">
        <f t="shared" si="74"/>
        <v>1250</v>
      </c>
      <c r="BC127" s="302">
        <f t="shared" si="74"/>
        <v>1250</v>
      </c>
      <c r="BD127" s="302">
        <f t="shared" si="74"/>
        <v>1250</v>
      </c>
      <c r="BE127" s="302">
        <f t="shared" si="74"/>
        <v>1250</v>
      </c>
      <c r="BF127" s="302">
        <f t="shared" si="74"/>
        <v>1250</v>
      </c>
      <c r="BG127" s="302">
        <f t="shared" si="74"/>
        <v>1250</v>
      </c>
      <c r="BH127" s="302">
        <f t="shared" si="74"/>
        <v>1250</v>
      </c>
      <c r="BI127" s="302">
        <f t="shared" si="74"/>
        <v>1250</v>
      </c>
      <c r="BJ127" s="302">
        <f t="shared" si="74"/>
        <v>1250</v>
      </c>
      <c r="BK127" s="302">
        <f t="shared" si="74"/>
        <v>1250</v>
      </c>
      <c r="BL127" s="302">
        <f t="shared" si="74"/>
        <v>1250</v>
      </c>
      <c r="BM127" s="302">
        <f t="shared" si="74"/>
        <v>1250</v>
      </c>
      <c r="BN127" s="302">
        <f t="shared" si="74"/>
        <v>1250</v>
      </c>
      <c r="BO127" s="302">
        <f t="shared" si="74"/>
        <v>1250</v>
      </c>
      <c r="BP127" s="302">
        <f t="shared" si="74"/>
        <v>1250</v>
      </c>
      <c r="BQ127" s="302">
        <f t="shared" si="74"/>
        <v>1250</v>
      </c>
      <c r="BR127" s="302">
        <f t="shared" si="74"/>
        <v>1250</v>
      </c>
      <c r="BS127" s="302">
        <f t="shared" si="74"/>
        <v>1250</v>
      </c>
      <c r="BT127" s="302">
        <f t="shared" si="74"/>
        <v>1250</v>
      </c>
      <c r="BU127" s="302">
        <f t="shared" si="74"/>
        <v>1250</v>
      </c>
      <c r="BV127" s="302">
        <f t="shared" si="74"/>
        <v>1250</v>
      </c>
      <c r="BW127" s="302">
        <f t="shared" si="74"/>
        <v>1250</v>
      </c>
      <c r="BX127" s="302">
        <f t="shared" si="74"/>
        <v>1250</v>
      </c>
    </row>
    <row r="128" spans="2:76" ht="12.75" customHeight="1" x14ac:dyDescent="0.15">
      <c r="B128" s="27">
        <f t="shared" si="34"/>
        <v>12000</v>
      </c>
      <c r="D128" s="27">
        <v>24</v>
      </c>
      <c r="AS128" s="302">
        <f t="shared" ref="AS128:BX128" si="75">$B128/$D128</f>
        <v>500</v>
      </c>
      <c r="AT128" s="302">
        <f t="shared" si="75"/>
        <v>500</v>
      </c>
      <c r="AU128" s="302">
        <f t="shared" si="75"/>
        <v>500</v>
      </c>
      <c r="AV128" s="302">
        <f t="shared" si="75"/>
        <v>500</v>
      </c>
      <c r="AW128" s="302">
        <f t="shared" si="75"/>
        <v>500</v>
      </c>
      <c r="AX128" s="302">
        <f t="shared" si="75"/>
        <v>500</v>
      </c>
      <c r="AY128" s="302">
        <f t="shared" si="75"/>
        <v>500</v>
      </c>
      <c r="AZ128" s="302">
        <f t="shared" si="75"/>
        <v>500</v>
      </c>
      <c r="BA128" s="302">
        <f t="shared" si="75"/>
        <v>500</v>
      </c>
      <c r="BB128" s="302">
        <f t="shared" si="75"/>
        <v>500</v>
      </c>
      <c r="BC128" s="302">
        <f t="shared" si="75"/>
        <v>500</v>
      </c>
      <c r="BD128" s="302">
        <f t="shared" si="75"/>
        <v>500</v>
      </c>
      <c r="BE128" s="302">
        <f t="shared" si="75"/>
        <v>500</v>
      </c>
      <c r="BF128" s="302">
        <f t="shared" si="75"/>
        <v>500</v>
      </c>
      <c r="BG128" s="302">
        <f t="shared" si="75"/>
        <v>500</v>
      </c>
      <c r="BH128" s="302">
        <f t="shared" si="75"/>
        <v>500</v>
      </c>
      <c r="BI128" s="302">
        <f t="shared" si="75"/>
        <v>500</v>
      </c>
      <c r="BJ128" s="302">
        <f t="shared" si="75"/>
        <v>500</v>
      </c>
      <c r="BK128" s="302">
        <f t="shared" si="75"/>
        <v>500</v>
      </c>
      <c r="BL128" s="302">
        <f t="shared" si="75"/>
        <v>500</v>
      </c>
      <c r="BM128" s="302">
        <f t="shared" si="75"/>
        <v>500</v>
      </c>
      <c r="BN128" s="302">
        <f t="shared" si="75"/>
        <v>500</v>
      </c>
      <c r="BO128" s="302">
        <f t="shared" si="75"/>
        <v>500</v>
      </c>
      <c r="BP128" s="302">
        <f t="shared" si="75"/>
        <v>500</v>
      </c>
      <c r="BQ128" s="302">
        <f t="shared" si="75"/>
        <v>500</v>
      </c>
      <c r="BR128" s="302">
        <f t="shared" si="75"/>
        <v>500</v>
      </c>
      <c r="BS128" s="302">
        <f t="shared" si="75"/>
        <v>500</v>
      </c>
      <c r="BT128" s="302">
        <f t="shared" si="75"/>
        <v>500</v>
      </c>
      <c r="BU128" s="302">
        <f t="shared" si="75"/>
        <v>500</v>
      </c>
      <c r="BV128" s="302">
        <f t="shared" si="75"/>
        <v>500</v>
      </c>
      <c r="BW128" s="302">
        <f t="shared" si="75"/>
        <v>500</v>
      </c>
      <c r="BX128" s="302">
        <f t="shared" si="75"/>
        <v>500</v>
      </c>
    </row>
    <row r="129" spans="2:76" ht="12.75" customHeight="1" x14ac:dyDescent="0.15">
      <c r="B129" s="27">
        <f t="shared" si="34"/>
        <v>12000</v>
      </c>
      <c r="D129" s="27">
        <v>24</v>
      </c>
      <c r="AT129" s="302">
        <f t="shared" ref="AT129:BX129" si="76">$B129/$D129</f>
        <v>500</v>
      </c>
      <c r="AU129" s="302">
        <f t="shared" si="76"/>
        <v>500</v>
      </c>
      <c r="AV129" s="302">
        <f t="shared" si="76"/>
        <v>500</v>
      </c>
      <c r="AW129" s="302">
        <f t="shared" si="76"/>
        <v>500</v>
      </c>
      <c r="AX129" s="302">
        <f t="shared" si="76"/>
        <v>500</v>
      </c>
      <c r="AY129" s="302">
        <f t="shared" si="76"/>
        <v>500</v>
      </c>
      <c r="AZ129" s="302">
        <f t="shared" si="76"/>
        <v>500</v>
      </c>
      <c r="BA129" s="302">
        <f t="shared" si="76"/>
        <v>500</v>
      </c>
      <c r="BB129" s="302">
        <f t="shared" si="76"/>
        <v>500</v>
      </c>
      <c r="BC129" s="302">
        <f t="shared" si="76"/>
        <v>500</v>
      </c>
      <c r="BD129" s="302">
        <f t="shared" si="76"/>
        <v>500</v>
      </c>
      <c r="BE129" s="302">
        <f t="shared" si="76"/>
        <v>500</v>
      </c>
      <c r="BF129" s="302">
        <f t="shared" si="76"/>
        <v>500</v>
      </c>
      <c r="BG129" s="302">
        <f t="shared" si="76"/>
        <v>500</v>
      </c>
      <c r="BH129" s="302">
        <f t="shared" si="76"/>
        <v>500</v>
      </c>
      <c r="BI129" s="302">
        <f t="shared" si="76"/>
        <v>500</v>
      </c>
      <c r="BJ129" s="302">
        <f t="shared" si="76"/>
        <v>500</v>
      </c>
      <c r="BK129" s="302">
        <f t="shared" si="76"/>
        <v>500</v>
      </c>
      <c r="BL129" s="302">
        <f t="shared" si="76"/>
        <v>500</v>
      </c>
      <c r="BM129" s="302">
        <f t="shared" si="76"/>
        <v>500</v>
      </c>
      <c r="BN129" s="302">
        <f t="shared" si="76"/>
        <v>500</v>
      </c>
      <c r="BO129" s="302">
        <f t="shared" si="76"/>
        <v>500</v>
      </c>
      <c r="BP129" s="302">
        <f t="shared" si="76"/>
        <v>500</v>
      </c>
      <c r="BQ129" s="302">
        <f t="shared" si="76"/>
        <v>500</v>
      </c>
      <c r="BR129" s="302">
        <f t="shared" si="76"/>
        <v>500</v>
      </c>
      <c r="BS129" s="302">
        <f t="shared" si="76"/>
        <v>500</v>
      </c>
      <c r="BT129" s="302">
        <f t="shared" si="76"/>
        <v>500</v>
      </c>
      <c r="BU129" s="302">
        <f t="shared" si="76"/>
        <v>500</v>
      </c>
      <c r="BV129" s="302">
        <f t="shared" si="76"/>
        <v>500</v>
      </c>
      <c r="BW129" s="302">
        <f t="shared" si="76"/>
        <v>500</v>
      </c>
      <c r="BX129" s="302">
        <f t="shared" si="76"/>
        <v>500</v>
      </c>
    </row>
    <row r="130" spans="2:76" ht="12.75" customHeight="1" x14ac:dyDescent="0.15">
      <c r="B130" s="27">
        <f t="shared" si="34"/>
        <v>12000</v>
      </c>
      <c r="D130" s="27">
        <v>24</v>
      </c>
      <c r="AU130" s="302">
        <f t="shared" ref="AU130:BX130" si="77">$B130/$D130</f>
        <v>500</v>
      </c>
      <c r="AV130" s="302">
        <f t="shared" si="77"/>
        <v>500</v>
      </c>
      <c r="AW130" s="302">
        <f t="shared" si="77"/>
        <v>500</v>
      </c>
      <c r="AX130" s="302">
        <f t="shared" si="77"/>
        <v>500</v>
      </c>
      <c r="AY130" s="302">
        <f t="shared" si="77"/>
        <v>500</v>
      </c>
      <c r="AZ130" s="302">
        <f t="shared" si="77"/>
        <v>500</v>
      </c>
      <c r="BA130" s="302">
        <f t="shared" si="77"/>
        <v>500</v>
      </c>
      <c r="BB130" s="302">
        <f t="shared" si="77"/>
        <v>500</v>
      </c>
      <c r="BC130" s="302">
        <f t="shared" si="77"/>
        <v>500</v>
      </c>
      <c r="BD130" s="302">
        <f t="shared" si="77"/>
        <v>500</v>
      </c>
      <c r="BE130" s="302">
        <f t="shared" si="77"/>
        <v>500</v>
      </c>
      <c r="BF130" s="302">
        <f t="shared" si="77"/>
        <v>500</v>
      </c>
      <c r="BG130" s="302">
        <f t="shared" si="77"/>
        <v>500</v>
      </c>
      <c r="BH130" s="302">
        <f t="shared" si="77"/>
        <v>500</v>
      </c>
      <c r="BI130" s="302">
        <f t="shared" si="77"/>
        <v>500</v>
      </c>
      <c r="BJ130" s="302">
        <f t="shared" si="77"/>
        <v>500</v>
      </c>
      <c r="BK130" s="302">
        <f t="shared" si="77"/>
        <v>500</v>
      </c>
      <c r="BL130" s="302">
        <f t="shared" si="77"/>
        <v>500</v>
      </c>
      <c r="BM130" s="302">
        <f t="shared" si="77"/>
        <v>500</v>
      </c>
      <c r="BN130" s="302">
        <f t="shared" si="77"/>
        <v>500</v>
      </c>
      <c r="BO130" s="302">
        <f t="shared" si="77"/>
        <v>500</v>
      </c>
      <c r="BP130" s="302">
        <f t="shared" si="77"/>
        <v>500</v>
      </c>
      <c r="BQ130" s="302">
        <f t="shared" si="77"/>
        <v>500</v>
      </c>
      <c r="BR130" s="302">
        <f t="shared" si="77"/>
        <v>500</v>
      </c>
      <c r="BS130" s="302">
        <f t="shared" si="77"/>
        <v>500</v>
      </c>
      <c r="BT130" s="302">
        <f t="shared" si="77"/>
        <v>500</v>
      </c>
      <c r="BU130" s="302">
        <f t="shared" si="77"/>
        <v>500</v>
      </c>
      <c r="BV130" s="302">
        <f t="shared" si="77"/>
        <v>500</v>
      </c>
      <c r="BW130" s="302">
        <f t="shared" si="77"/>
        <v>500</v>
      </c>
      <c r="BX130" s="302">
        <f t="shared" si="77"/>
        <v>500</v>
      </c>
    </row>
    <row r="131" spans="2:76" ht="12.75" customHeight="1" x14ac:dyDescent="0.15">
      <c r="B131" s="27">
        <f t="shared" si="34"/>
        <v>12000</v>
      </c>
      <c r="D131" s="27">
        <v>24</v>
      </c>
      <c r="AV131" s="302">
        <f t="shared" ref="AV131:BX131" si="78">$B131/$D131</f>
        <v>500</v>
      </c>
      <c r="AW131" s="302">
        <f t="shared" si="78"/>
        <v>500</v>
      </c>
      <c r="AX131" s="302">
        <f t="shared" si="78"/>
        <v>500</v>
      </c>
      <c r="AY131" s="302">
        <f t="shared" si="78"/>
        <v>500</v>
      </c>
      <c r="AZ131" s="302">
        <f t="shared" si="78"/>
        <v>500</v>
      </c>
      <c r="BA131" s="302">
        <f t="shared" si="78"/>
        <v>500</v>
      </c>
      <c r="BB131" s="302">
        <f t="shared" si="78"/>
        <v>500</v>
      </c>
      <c r="BC131" s="302">
        <f t="shared" si="78"/>
        <v>500</v>
      </c>
      <c r="BD131" s="302">
        <f t="shared" si="78"/>
        <v>500</v>
      </c>
      <c r="BE131" s="302">
        <f t="shared" si="78"/>
        <v>500</v>
      </c>
      <c r="BF131" s="302">
        <f t="shared" si="78"/>
        <v>500</v>
      </c>
      <c r="BG131" s="302">
        <f t="shared" si="78"/>
        <v>500</v>
      </c>
      <c r="BH131" s="302">
        <f t="shared" si="78"/>
        <v>500</v>
      </c>
      <c r="BI131" s="302">
        <f t="shared" si="78"/>
        <v>500</v>
      </c>
      <c r="BJ131" s="302">
        <f t="shared" si="78"/>
        <v>500</v>
      </c>
      <c r="BK131" s="302">
        <f t="shared" si="78"/>
        <v>500</v>
      </c>
      <c r="BL131" s="302">
        <f t="shared" si="78"/>
        <v>500</v>
      </c>
      <c r="BM131" s="302">
        <f t="shared" si="78"/>
        <v>500</v>
      </c>
      <c r="BN131" s="302">
        <f t="shared" si="78"/>
        <v>500</v>
      </c>
      <c r="BO131" s="302">
        <f t="shared" si="78"/>
        <v>500</v>
      </c>
      <c r="BP131" s="302">
        <f t="shared" si="78"/>
        <v>500</v>
      </c>
      <c r="BQ131" s="302">
        <f t="shared" si="78"/>
        <v>500</v>
      </c>
      <c r="BR131" s="302">
        <f t="shared" si="78"/>
        <v>500</v>
      </c>
      <c r="BS131" s="302">
        <f t="shared" si="78"/>
        <v>500</v>
      </c>
      <c r="BT131" s="302">
        <f t="shared" si="78"/>
        <v>500</v>
      </c>
      <c r="BU131" s="302">
        <f t="shared" si="78"/>
        <v>500</v>
      </c>
      <c r="BV131" s="302">
        <f t="shared" si="78"/>
        <v>500</v>
      </c>
      <c r="BW131" s="302">
        <f t="shared" si="78"/>
        <v>500</v>
      </c>
      <c r="BX131" s="302">
        <f t="shared" si="78"/>
        <v>500</v>
      </c>
    </row>
    <row r="132" spans="2:76" ht="12.75" customHeight="1" x14ac:dyDescent="0.15">
      <c r="B132" s="27">
        <f t="shared" si="34"/>
        <v>0</v>
      </c>
      <c r="D132" s="27">
        <v>24</v>
      </c>
      <c r="AW132" s="302">
        <f t="shared" ref="AW132:BX132" si="79">$B132/$D132</f>
        <v>0</v>
      </c>
      <c r="AX132" s="302">
        <f t="shared" si="79"/>
        <v>0</v>
      </c>
      <c r="AY132" s="302">
        <f t="shared" si="79"/>
        <v>0</v>
      </c>
      <c r="AZ132" s="302">
        <f t="shared" si="79"/>
        <v>0</v>
      </c>
      <c r="BA132" s="302">
        <f t="shared" si="79"/>
        <v>0</v>
      </c>
      <c r="BB132" s="302">
        <f t="shared" si="79"/>
        <v>0</v>
      </c>
      <c r="BC132" s="302">
        <f t="shared" si="79"/>
        <v>0</v>
      </c>
      <c r="BD132" s="302">
        <f t="shared" si="79"/>
        <v>0</v>
      </c>
      <c r="BE132" s="302">
        <f t="shared" si="79"/>
        <v>0</v>
      </c>
      <c r="BF132" s="302">
        <f t="shared" si="79"/>
        <v>0</v>
      </c>
      <c r="BG132" s="302">
        <f t="shared" si="79"/>
        <v>0</v>
      </c>
      <c r="BH132" s="302">
        <f t="shared" si="79"/>
        <v>0</v>
      </c>
      <c r="BI132" s="302">
        <f t="shared" si="79"/>
        <v>0</v>
      </c>
      <c r="BJ132" s="302">
        <f t="shared" si="79"/>
        <v>0</v>
      </c>
      <c r="BK132" s="302">
        <f t="shared" si="79"/>
        <v>0</v>
      </c>
      <c r="BL132" s="302">
        <f t="shared" si="79"/>
        <v>0</v>
      </c>
      <c r="BM132" s="302">
        <f t="shared" si="79"/>
        <v>0</v>
      </c>
      <c r="BN132" s="302">
        <f t="shared" si="79"/>
        <v>0</v>
      </c>
      <c r="BO132" s="302">
        <f t="shared" si="79"/>
        <v>0</v>
      </c>
      <c r="BP132" s="302">
        <f t="shared" si="79"/>
        <v>0</v>
      </c>
      <c r="BQ132" s="302">
        <f t="shared" si="79"/>
        <v>0</v>
      </c>
      <c r="BR132" s="302">
        <f t="shared" si="79"/>
        <v>0</v>
      </c>
      <c r="BS132" s="302">
        <f t="shared" si="79"/>
        <v>0</v>
      </c>
      <c r="BT132" s="302">
        <f t="shared" si="79"/>
        <v>0</v>
      </c>
      <c r="BU132" s="302">
        <f t="shared" si="79"/>
        <v>0</v>
      </c>
      <c r="BV132" s="302">
        <f t="shared" si="79"/>
        <v>0</v>
      </c>
      <c r="BW132" s="302">
        <f t="shared" si="79"/>
        <v>0</v>
      </c>
      <c r="BX132" s="302">
        <f t="shared" si="79"/>
        <v>0</v>
      </c>
    </row>
    <row r="133" spans="2:76" ht="12.75" customHeight="1" x14ac:dyDescent="0.15">
      <c r="B133" s="27">
        <f t="shared" si="34"/>
        <v>0</v>
      </c>
      <c r="D133" s="27">
        <v>24</v>
      </c>
      <c r="AX133" s="302">
        <f t="shared" ref="AX133:BX133" si="80">$B133/$D133</f>
        <v>0</v>
      </c>
      <c r="AY133" s="302">
        <f t="shared" si="80"/>
        <v>0</v>
      </c>
      <c r="AZ133" s="302">
        <f t="shared" si="80"/>
        <v>0</v>
      </c>
      <c r="BA133" s="302">
        <f t="shared" si="80"/>
        <v>0</v>
      </c>
      <c r="BB133" s="302">
        <f t="shared" si="80"/>
        <v>0</v>
      </c>
      <c r="BC133" s="302">
        <f t="shared" si="80"/>
        <v>0</v>
      </c>
      <c r="BD133" s="302">
        <f t="shared" si="80"/>
        <v>0</v>
      </c>
      <c r="BE133" s="302">
        <f t="shared" si="80"/>
        <v>0</v>
      </c>
      <c r="BF133" s="302">
        <f t="shared" si="80"/>
        <v>0</v>
      </c>
      <c r="BG133" s="302">
        <f t="shared" si="80"/>
        <v>0</v>
      </c>
      <c r="BH133" s="302">
        <f t="shared" si="80"/>
        <v>0</v>
      </c>
      <c r="BI133" s="302">
        <f t="shared" si="80"/>
        <v>0</v>
      </c>
      <c r="BJ133" s="302">
        <f t="shared" si="80"/>
        <v>0</v>
      </c>
      <c r="BK133" s="302">
        <f t="shared" si="80"/>
        <v>0</v>
      </c>
      <c r="BL133" s="302">
        <f t="shared" si="80"/>
        <v>0</v>
      </c>
      <c r="BM133" s="302">
        <f t="shared" si="80"/>
        <v>0</v>
      </c>
      <c r="BN133" s="302">
        <f t="shared" si="80"/>
        <v>0</v>
      </c>
      <c r="BO133" s="302">
        <f t="shared" si="80"/>
        <v>0</v>
      </c>
      <c r="BP133" s="302">
        <f t="shared" si="80"/>
        <v>0</v>
      </c>
      <c r="BQ133" s="302">
        <f t="shared" si="80"/>
        <v>0</v>
      </c>
      <c r="BR133" s="302">
        <f t="shared" si="80"/>
        <v>0</v>
      </c>
      <c r="BS133" s="302">
        <f t="shared" si="80"/>
        <v>0</v>
      </c>
      <c r="BT133" s="302">
        <f t="shared" si="80"/>
        <v>0</v>
      </c>
      <c r="BU133" s="302">
        <f t="shared" si="80"/>
        <v>0</v>
      </c>
      <c r="BV133" s="302">
        <f t="shared" si="80"/>
        <v>0</v>
      </c>
      <c r="BW133" s="302">
        <f t="shared" si="80"/>
        <v>0</v>
      </c>
      <c r="BX133" s="302">
        <f t="shared" si="80"/>
        <v>0</v>
      </c>
    </row>
    <row r="134" spans="2:76" ht="12.75" customHeight="1" x14ac:dyDescent="0.15">
      <c r="B134" s="27">
        <f t="shared" si="34"/>
        <v>0</v>
      </c>
      <c r="D134" s="27">
        <v>24</v>
      </c>
      <c r="AY134" s="302">
        <f t="shared" ref="AY134:BX134" si="81">$B134/$D134</f>
        <v>0</v>
      </c>
      <c r="AZ134" s="302">
        <f t="shared" si="81"/>
        <v>0</v>
      </c>
      <c r="BA134" s="302">
        <f t="shared" si="81"/>
        <v>0</v>
      </c>
      <c r="BB134" s="302">
        <f t="shared" si="81"/>
        <v>0</v>
      </c>
      <c r="BC134" s="302">
        <f t="shared" si="81"/>
        <v>0</v>
      </c>
      <c r="BD134" s="302">
        <f t="shared" si="81"/>
        <v>0</v>
      </c>
      <c r="BE134" s="302">
        <f t="shared" si="81"/>
        <v>0</v>
      </c>
      <c r="BF134" s="302">
        <f t="shared" si="81"/>
        <v>0</v>
      </c>
      <c r="BG134" s="302">
        <f t="shared" si="81"/>
        <v>0</v>
      </c>
      <c r="BH134" s="302">
        <f t="shared" si="81"/>
        <v>0</v>
      </c>
      <c r="BI134" s="302">
        <f t="shared" si="81"/>
        <v>0</v>
      </c>
      <c r="BJ134" s="302">
        <f t="shared" si="81"/>
        <v>0</v>
      </c>
      <c r="BK134" s="302">
        <f t="shared" si="81"/>
        <v>0</v>
      </c>
      <c r="BL134" s="302">
        <f t="shared" si="81"/>
        <v>0</v>
      </c>
      <c r="BM134" s="302">
        <f t="shared" si="81"/>
        <v>0</v>
      </c>
      <c r="BN134" s="302">
        <f t="shared" si="81"/>
        <v>0</v>
      </c>
      <c r="BO134" s="302">
        <f t="shared" si="81"/>
        <v>0</v>
      </c>
      <c r="BP134" s="302">
        <f t="shared" si="81"/>
        <v>0</v>
      </c>
      <c r="BQ134" s="302">
        <f t="shared" si="81"/>
        <v>0</v>
      </c>
      <c r="BR134" s="302">
        <f t="shared" si="81"/>
        <v>0</v>
      </c>
      <c r="BS134" s="302">
        <f t="shared" si="81"/>
        <v>0</v>
      </c>
      <c r="BT134" s="302">
        <f t="shared" si="81"/>
        <v>0</v>
      </c>
      <c r="BU134" s="302">
        <f t="shared" si="81"/>
        <v>0</v>
      </c>
      <c r="BV134" s="302">
        <f t="shared" si="81"/>
        <v>0</v>
      </c>
      <c r="BW134" s="302">
        <f t="shared" si="81"/>
        <v>0</v>
      </c>
      <c r="BX134" s="302">
        <f t="shared" si="81"/>
        <v>0</v>
      </c>
    </row>
    <row r="135" spans="2:76" ht="12.75" customHeight="1" x14ac:dyDescent="0.15">
      <c r="B135" s="27">
        <f t="shared" si="34"/>
        <v>0</v>
      </c>
      <c r="D135" s="27">
        <v>24</v>
      </c>
      <c r="AZ135" s="302">
        <f t="shared" ref="AZ135:BX135" si="82">$B135/$D135</f>
        <v>0</v>
      </c>
      <c r="BA135" s="302">
        <f t="shared" si="82"/>
        <v>0</v>
      </c>
      <c r="BB135" s="302">
        <f t="shared" si="82"/>
        <v>0</v>
      </c>
      <c r="BC135" s="302">
        <f t="shared" si="82"/>
        <v>0</v>
      </c>
      <c r="BD135" s="302">
        <f t="shared" si="82"/>
        <v>0</v>
      </c>
      <c r="BE135" s="302">
        <f t="shared" si="82"/>
        <v>0</v>
      </c>
      <c r="BF135" s="302">
        <f t="shared" si="82"/>
        <v>0</v>
      </c>
      <c r="BG135" s="302">
        <f t="shared" si="82"/>
        <v>0</v>
      </c>
      <c r="BH135" s="302">
        <f t="shared" si="82"/>
        <v>0</v>
      </c>
      <c r="BI135" s="302">
        <f t="shared" si="82"/>
        <v>0</v>
      </c>
      <c r="BJ135" s="302">
        <f t="shared" si="82"/>
        <v>0</v>
      </c>
      <c r="BK135" s="302">
        <f t="shared" si="82"/>
        <v>0</v>
      </c>
      <c r="BL135" s="302">
        <f t="shared" si="82"/>
        <v>0</v>
      </c>
      <c r="BM135" s="302">
        <f t="shared" si="82"/>
        <v>0</v>
      </c>
      <c r="BN135" s="302">
        <f t="shared" si="82"/>
        <v>0</v>
      </c>
      <c r="BO135" s="302">
        <f t="shared" si="82"/>
        <v>0</v>
      </c>
      <c r="BP135" s="302">
        <f t="shared" si="82"/>
        <v>0</v>
      </c>
      <c r="BQ135" s="302">
        <f t="shared" si="82"/>
        <v>0</v>
      </c>
      <c r="BR135" s="302">
        <f t="shared" si="82"/>
        <v>0</v>
      </c>
      <c r="BS135" s="302">
        <f t="shared" si="82"/>
        <v>0</v>
      </c>
      <c r="BT135" s="302">
        <f t="shared" si="82"/>
        <v>0</v>
      </c>
      <c r="BU135" s="302">
        <f t="shared" si="82"/>
        <v>0</v>
      </c>
      <c r="BV135" s="302">
        <f t="shared" si="82"/>
        <v>0</v>
      </c>
      <c r="BW135" s="302">
        <f t="shared" si="82"/>
        <v>0</v>
      </c>
      <c r="BX135" s="302">
        <f t="shared" si="82"/>
        <v>0</v>
      </c>
    </row>
    <row r="136" spans="2:76" ht="12.75" customHeight="1" x14ac:dyDescent="0.15">
      <c r="B136" s="27">
        <f t="shared" si="34"/>
        <v>0</v>
      </c>
      <c r="D136" s="27">
        <v>24</v>
      </c>
      <c r="BA136" s="302">
        <f t="shared" ref="BA136:BX136" si="83">$B136/$D136</f>
        <v>0</v>
      </c>
      <c r="BB136" s="302">
        <f t="shared" si="83"/>
        <v>0</v>
      </c>
      <c r="BC136" s="302">
        <f t="shared" si="83"/>
        <v>0</v>
      </c>
      <c r="BD136" s="302">
        <f t="shared" si="83"/>
        <v>0</v>
      </c>
      <c r="BE136" s="302">
        <f t="shared" si="83"/>
        <v>0</v>
      </c>
      <c r="BF136" s="302">
        <f t="shared" si="83"/>
        <v>0</v>
      </c>
      <c r="BG136" s="302">
        <f t="shared" si="83"/>
        <v>0</v>
      </c>
      <c r="BH136" s="302">
        <f t="shared" si="83"/>
        <v>0</v>
      </c>
      <c r="BI136" s="302">
        <f t="shared" si="83"/>
        <v>0</v>
      </c>
      <c r="BJ136" s="302">
        <f t="shared" si="83"/>
        <v>0</v>
      </c>
      <c r="BK136" s="302">
        <f t="shared" si="83"/>
        <v>0</v>
      </c>
      <c r="BL136" s="302">
        <f t="shared" si="83"/>
        <v>0</v>
      </c>
      <c r="BM136" s="302">
        <f t="shared" si="83"/>
        <v>0</v>
      </c>
      <c r="BN136" s="302">
        <f t="shared" si="83"/>
        <v>0</v>
      </c>
      <c r="BO136" s="302">
        <f t="shared" si="83"/>
        <v>0</v>
      </c>
      <c r="BP136" s="302">
        <f t="shared" si="83"/>
        <v>0</v>
      </c>
      <c r="BQ136" s="302">
        <f t="shared" si="83"/>
        <v>0</v>
      </c>
      <c r="BR136" s="302">
        <f t="shared" si="83"/>
        <v>0</v>
      </c>
      <c r="BS136" s="302">
        <f t="shared" si="83"/>
        <v>0</v>
      </c>
      <c r="BT136" s="302">
        <f t="shared" si="83"/>
        <v>0</v>
      </c>
      <c r="BU136" s="302">
        <f t="shared" si="83"/>
        <v>0</v>
      </c>
      <c r="BV136" s="302">
        <f t="shared" si="83"/>
        <v>0</v>
      </c>
      <c r="BW136" s="302">
        <f t="shared" si="83"/>
        <v>0</v>
      </c>
      <c r="BX136" s="302">
        <f t="shared" si="83"/>
        <v>0</v>
      </c>
    </row>
    <row r="137" spans="2:76" ht="12.75" customHeight="1" x14ac:dyDescent="0.15">
      <c r="B137" s="27">
        <f t="shared" si="34"/>
        <v>0</v>
      </c>
      <c r="D137" s="27">
        <v>24</v>
      </c>
      <c r="BB137" s="302">
        <f t="shared" ref="BB137:BX137" si="84">$B137/$D137</f>
        <v>0</v>
      </c>
      <c r="BC137" s="302">
        <f t="shared" si="84"/>
        <v>0</v>
      </c>
      <c r="BD137" s="302">
        <f t="shared" si="84"/>
        <v>0</v>
      </c>
      <c r="BE137" s="302">
        <f t="shared" si="84"/>
        <v>0</v>
      </c>
      <c r="BF137" s="302">
        <f t="shared" si="84"/>
        <v>0</v>
      </c>
      <c r="BG137" s="302">
        <f t="shared" si="84"/>
        <v>0</v>
      </c>
      <c r="BH137" s="302">
        <f t="shared" si="84"/>
        <v>0</v>
      </c>
      <c r="BI137" s="302">
        <f t="shared" si="84"/>
        <v>0</v>
      </c>
      <c r="BJ137" s="302">
        <f t="shared" si="84"/>
        <v>0</v>
      </c>
      <c r="BK137" s="302">
        <f t="shared" si="84"/>
        <v>0</v>
      </c>
      <c r="BL137" s="302">
        <f t="shared" si="84"/>
        <v>0</v>
      </c>
      <c r="BM137" s="302">
        <f t="shared" si="84"/>
        <v>0</v>
      </c>
      <c r="BN137" s="302">
        <f t="shared" si="84"/>
        <v>0</v>
      </c>
      <c r="BO137" s="302">
        <f t="shared" si="84"/>
        <v>0</v>
      </c>
      <c r="BP137" s="302">
        <f t="shared" si="84"/>
        <v>0</v>
      </c>
      <c r="BQ137" s="302">
        <f t="shared" si="84"/>
        <v>0</v>
      </c>
      <c r="BR137" s="302">
        <f t="shared" si="84"/>
        <v>0</v>
      </c>
      <c r="BS137" s="302">
        <f t="shared" si="84"/>
        <v>0</v>
      </c>
      <c r="BT137" s="302">
        <f t="shared" si="84"/>
        <v>0</v>
      </c>
      <c r="BU137" s="302">
        <f t="shared" si="84"/>
        <v>0</v>
      </c>
      <c r="BV137" s="302">
        <f t="shared" si="84"/>
        <v>0</v>
      </c>
      <c r="BW137" s="302">
        <f t="shared" si="84"/>
        <v>0</v>
      </c>
      <c r="BX137" s="302">
        <f t="shared" si="84"/>
        <v>0</v>
      </c>
    </row>
    <row r="138" spans="2:76" ht="12.75" customHeight="1" x14ac:dyDescent="0.15">
      <c r="B138" s="27">
        <f t="shared" si="34"/>
        <v>0</v>
      </c>
      <c r="D138" s="27">
        <v>24</v>
      </c>
      <c r="BC138" s="302">
        <f t="shared" ref="BC138:BX138" si="85">$B138/$D138</f>
        <v>0</v>
      </c>
      <c r="BD138" s="302">
        <f t="shared" si="85"/>
        <v>0</v>
      </c>
      <c r="BE138" s="302">
        <f t="shared" si="85"/>
        <v>0</v>
      </c>
      <c r="BF138" s="302">
        <f t="shared" si="85"/>
        <v>0</v>
      </c>
      <c r="BG138" s="302">
        <f t="shared" si="85"/>
        <v>0</v>
      </c>
      <c r="BH138" s="302">
        <f t="shared" si="85"/>
        <v>0</v>
      </c>
      <c r="BI138" s="302">
        <f t="shared" si="85"/>
        <v>0</v>
      </c>
      <c r="BJ138" s="302">
        <f t="shared" si="85"/>
        <v>0</v>
      </c>
      <c r="BK138" s="302">
        <f t="shared" si="85"/>
        <v>0</v>
      </c>
      <c r="BL138" s="302">
        <f t="shared" si="85"/>
        <v>0</v>
      </c>
      <c r="BM138" s="302">
        <f t="shared" si="85"/>
        <v>0</v>
      </c>
      <c r="BN138" s="302">
        <f t="shared" si="85"/>
        <v>0</v>
      </c>
      <c r="BO138" s="302">
        <f t="shared" si="85"/>
        <v>0</v>
      </c>
      <c r="BP138" s="302">
        <f t="shared" si="85"/>
        <v>0</v>
      </c>
      <c r="BQ138" s="302">
        <f t="shared" si="85"/>
        <v>0</v>
      </c>
      <c r="BR138" s="302">
        <f t="shared" si="85"/>
        <v>0</v>
      </c>
      <c r="BS138" s="302">
        <f t="shared" si="85"/>
        <v>0</v>
      </c>
      <c r="BT138" s="302">
        <f t="shared" si="85"/>
        <v>0</v>
      </c>
      <c r="BU138" s="302">
        <f t="shared" si="85"/>
        <v>0</v>
      </c>
      <c r="BV138" s="302">
        <f t="shared" si="85"/>
        <v>0</v>
      </c>
      <c r="BW138" s="302">
        <f t="shared" si="85"/>
        <v>0</v>
      </c>
      <c r="BX138" s="302">
        <f t="shared" si="85"/>
        <v>0</v>
      </c>
    </row>
    <row r="139" spans="2:76" ht="12.75" customHeight="1" x14ac:dyDescent="0.15">
      <c r="B139" s="27">
        <f t="shared" si="34"/>
        <v>0</v>
      </c>
      <c r="D139" s="27">
        <v>24</v>
      </c>
      <c r="BD139" s="302">
        <f t="shared" ref="BD139:BX139" si="86">$B139/$D139</f>
        <v>0</v>
      </c>
      <c r="BE139" s="302">
        <f t="shared" si="86"/>
        <v>0</v>
      </c>
      <c r="BF139" s="302">
        <f t="shared" si="86"/>
        <v>0</v>
      </c>
      <c r="BG139" s="302">
        <f t="shared" si="86"/>
        <v>0</v>
      </c>
      <c r="BH139" s="302">
        <f t="shared" si="86"/>
        <v>0</v>
      </c>
      <c r="BI139" s="302">
        <f t="shared" si="86"/>
        <v>0</v>
      </c>
      <c r="BJ139" s="302">
        <f t="shared" si="86"/>
        <v>0</v>
      </c>
      <c r="BK139" s="302">
        <f t="shared" si="86"/>
        <v>0</v>
      </c>
      <c r="BL139" s="302">
        <f t="shared" si="86"/>
        <v>0</v>
      </c>
      <c r="BM139" s="302">
        <f t="shared" si="86"/>
        <v>0</v>
      </c>
      <c r="BN139" s="302">
        <f t="shared" si="86"/>
        <v>0</v>
      </c>
      <c r="BO139" s="302">
        <f t="shared" si="86"/>
        <v>0</v>
      </c>
      <c r="BP139" s="302">
        <f t="shared" si="86"/>
        <v>0</v>
      </c>
      <c r="BQ139" s="302">
        <f t="shared" si="86"/>
        <v>0</v>
      </c>
      <c r="BR139" s="302">
        <f t="shared" si="86"/>
        <v>0</v>
      </c>
      <c r="BS139" s="302">
        <f t="shared" si="86"/>
        <v>0</v>
      </c>
      <c r="BT139" s="302">
        <f t="shared" si="86"/>
        <v>0</v>
      </c>
      <c r="BU139" s="302">
        <f t="shared" si="86"/>
        <v>0</v>
      </c>
      <c r="BV139" s="302">
        <f t="shared" si="86"/>
        <v>0</v>
      </c>
      <c r="BW139" s="302">
        <f t="shared" si="86"/>
        <v>0</v>
      </c>
      <c r="BX139" s="302">
        <f t="shared" si="86"/>
        <v>0</v>
      </c>
    </row>
    <row r="140" spans="2:76" ht="12.75" customHeight="1" x14ac:dyDescent="0.15">
      <c r="B140" s="27">
        <f t="shared" si="34"/>
        <v>30000</v>
      </c>
      <c r="D140" s="27">
        <v>24</v>
      </c>
      <c r="BE140" s="302">
        <f t="shared" ref="BE140:BX140" si="87">$B140/$D140</f>
        <v>1250</v>
      </c>
      <c r="BF140" s="302">
        <f t="shared" si="87"/>
        <v>1250</v>
      </c>
      <c r="BG140" s="302">
        <f t="shared" si="87"/>
        <v>1250</v>
      </c>
      <c r="BH140" s="302">
        <f t="shared" si="87"/>
        <v>1250</v>
      </c>
      <c r="BI140" s="302">
        <f t="shared" si="87"/>
        <v>1250</v>
      </c>
      <c r="BJ140" s="302">
        <f t="shared" si="87"/>
        <v>1250</v>
      </c>
      <c r="BK140" s="302">
        <f t="shared" si="87"/>
        <v>1250</v>
      </c>
      <c r="BL140" s="302">
        <f t="shared" si="87"/>
        <v>1250</v>
      </c>
      <c r="BM140" s="302">
        <f t="shared" si="87"/>
        <v>1250</v>
      </c>
      <c r="BN140" s="302">
        <f t="shared" si="87"/>
        <v>1250</v>
      </c>
      <c r="BO140" s="302">
        <f t="shared" si="87"/>
        <v>1250</v>
      </c>
      <c r="BP140" s="302">
        <f t="shared" si="87"/>
        <v>1250</v>
      </c>
      <c r="BQ140" s="302">
        <f t="shared" si="87"/>
        <v>1250</v>
      </c>
      <c r="BR140" s="302">
        <f t="shared" si="87"/>
        <v>1250</v>
      </c>
      <c r="BS140" s="302">
        <f t="shared" si="87"/>
        <v>1250</v>
      </c>
      <c r="BT140" s="302">
        <f t="shared" si="87"/>
        <v>1250</v>
      </c>
      <c r="BU140" s="302">
        <f t="shared" si="87"/>
        <v>1250</v>
      </c>
      <c r="BV140" s="302">
        <f t="shared" si="87"/>
        <v>1250</v>
      </c>
      <c r="BW140" s="302">
        <f t="shared" si="87"/>
        <v>1250</v>
      </c>
      <c r="BX140" s="302">
        <f t="shared" si="87"/>
        <v>1250</v>
      </c>
    </row>
    <row r="141" spans="2:76" ht="12.75" customHeight="1" x14ac:dyDescent="0.15">
      <c r="B141" s="27">
        <f t="shared" si="34"/>
        <v>10000</v>
      </c>
      <c r="D141" s="27">
        <v>24</v>
      </c>
      <c r="BF141" s="302">
        <f t="shared" ref="BF141:BX141" si="88">$B141/$D141</f>
        <v>416.66666666666669</v>
      </c>
      <c r="BG141" s="302">
        <f t="shared" si="88"/>
        <v>416.66666666666669</v>
      </c>
      <c r="BH141" s="302">
        <f t="shared" si="88"/>
        <v>416.66666666666669</v>
      </c>
      <c r="BI141" s="302">
        <f t="shared" si="88"/>
        <v>416.66666666666669</v>
      </c>
      <c r="BJ141" s="302">
        <f t="shared" si="88"/>
        <v>416.66666666666669</v>
      </c>
      <c r="BK141" s="302">
        <f t="shared" si="88"/>
        <v>416.66666666666669</v>
      </c>
      <c r="BL141" s="302">
        <f t="shared" si="88"/>
        <v>416.66666666666669</v>
      </c>
      <c r="BM141" s="302">
        <f t="shared" si="88"/>
        <v>416.66666666666669</v>
      </c>
      <c r="BN141" s="302">
        <f t="shared" si="88"/>
        <v>416.66666666666669</v>
      </c>
      <c r="BO141" s="302">
        <f t="shared" si="88"/>
        <v>416.66666666666669</v>
      </c>
      <c r="BP141" s="302">
        <f t="shared" si="88"/>
        <v>416.66666666666669</v>
      </c>
      <c r="BQ141" s="302">
        <f t="shared" si="88"/>
        <v>416.66666666666669</v>
      </c>
      <c r="BR141" s="302">
        <f t="shared" si="88"/>
        <v>416.66666666666669</v>
      </c>
      <c r="BS141" s="302">
        <f t="shared" si="88"/>
        <v>416.66666666666669</v>
      </c>
      <c r="BT141" s="302">
        <f t="shared" si="88"/>
        <v>416.66666666666669</v>
      </c>
      <c r="BU141" s="302">
        <f t="shared" si="88"/>
        <v>416.66666666666669</v>
      </c>
      <c r="BV141" s="302">
        <f t="shared" si="88"/>
        <v>416.66666666666669</v>
      </c>
      <c r="BW141" s="302">
        <f t="shared" si="88"/>
        <v>416.66666666666669</v>
      </c>
      <c r="BX141" s="302">
        <f t="shared" si="88"/>
        <v>416.66666666666669</v>
      </c>
    </row>
    <row r="142" spans="2:76" ht="12.75" customHeight="1" x14ac:dyDescent="0.15">
      <c r="B142" s="27">
        <f t="shared" si="34"/>
        <v>10000</v>
      </c>
      <c r="D142" s="27">
        <v>24</v>
      </c>
      <c r="BG142" s="302">
        <f t="shared" ref="BG142:BX142" si="89">$B142/$D142</f>
        <v>416.66666666666669</v>
      </c>
      <c r="BH142" s="302">
        <f t="shared" si="89"/>
        <v>416.66666666666669</v>
      </c>
      <c r="BI142" s="302">
        <f t="shared" si="89"/>
        <v>416.66666666666669</v>
      </c>
      <c r="BJ142" s="302">
        <f t="shared" si="89"/>
        <v>416.66666666666669</v>
      </c>
      <c r="BK142" s="302">
        <f t="shared" si="89"/>
        <v>416.66666666666669</v>
      </c>
      <c r="BL142" s="302">
        <f t="shared" si="89"/>
        <v>416.66666666666669</v>
      </c>
      <c r="BM142" s="302">
        <f t="shared" si="89"/>
        <v>416.66666666666669</v>
      </c>
      <c r="BN142" s="302">
        <f t="shared" si="89"/>
        <v>416.66666666666669</v>
      </c>
      <c r="BO142" s="302">
        <f t="shared" si="89"/>
        <v>416.66666666666669</v>
      </c>
      <c r="BP142" s="302">
        <f t="shared" si="89"/>
        <v>416.66666666666669</v>
      </c>
      <c r="BQ142" s="302">
        <f t="shared" si="89"/>
        <v>416.66666666666669</v>
      </c>
      <c r="BR142" s="302">
        <f t="shared" si="89"/>
        <v>416.66666666666669</v>
      </c>
      <c r="BS142" s="302">
        <f t="shared" si="89"/>
        <v>416.66666666666669</v>
      </c>
      <c r="BT142" s="302">
        <f t="shared" si="89"/>
        <v>416.66666666666669</v>
      </c>
      <c r="BU142" s="302">
        <f t="shared" si="89"/>
        <v>416.66666666666669</v>
      </c>
      <c r="BV142" s="302">
        <f t="shared" si="89"/>
        <v>416.66666666666669</v>
      </c>
      <c r="BW142" s="302">
        <f t="shared" si="89"/>
        <v>416.66666666666669</v>
      </c>
      <c r="BX142" s="302">
        <f t="shared" si="89"/>
        <v>416.66666666666669</v>
      </c>
    </row>
    <row r="143" spans="2:76" ht="12.75" customHeight="1" x14ac:dyDescent="0.15">
      <c r="B143" s="27">
        <f t="shared" si="34"/>
        <v>130000</v>
      </c>
      <c r="D143" s="27">
        <v>24</v>
      </c>
      <c r="BH143" s="302">
        <f t="shared" ref="BH143:BX143" si="90">$B143/$D143</f>
        <v>5416.666666666667</v>
      </c>
      <c r="BI143" s="302">
        <f t="shared" si="90"/>
        <v>5416.666666666667</v>
      </c>
      <c r="BJ143" s="302">
        <f t="shared" si="90"/>
        <v>5416.666666666667</v>
      </c>
      <c r="BK143" s="302">
        <f t="shared" si="90"/>
        <v>5416.666666666667</v>
      </c>
      <c r="BL143" s="302">
        <f t="shared" si="90"/>
        <v>5416.666666666667</v>
      </c>
      <c r="BM143" s="302">
        <f t="shared" si="90"/>
        <v>5416.666666666667</v>
      </c>
      <c r="BN143" s="302">
        <f t="shared" si="90"/>
        <v>5416.666666666667</v>
      </c>
      <c r="BO143" s="302">
        <f t="shared" si="90"/>
        <v>5416.666666666667</v>
      </c>
      <c r="BP143" s="302">
        <f t="shared" si="90"/>
        <v>5416.666666666667</v>
      </c>
      <c r="BQ143" s="302">
        <f t="shared" si="90"/>
        <v>5416.666666666667</v>
      </c>
      <c r="BR143" s="302">
        <f t="shared" si="90"/>
        <v>5416.666666666667</v>
      </c>
      <c r="BS143" s="302">
        <f t="shared" si="90"/>
        <v>5416.666666666667</v>
      </c>
      <c r="BT143" s="302">
        <f t="shared" si="90"/>
        <v>5416.666666666667</v>
      </c>
      <c r="BU143" s="302">
        <f t="shared" si="90"/>
        <v>5416.666666666667</v>
      </c>
      <c r="BV143" s="302">
        <f t="shared" si="90"/>
        <v>5416.666666666667</v>
      </c>
      <c r="BW143" s="302">
        <f t="shared" si="90"/>
        <v>5416.666666666667</v>
      </c>
      <c r="BX143" s="302">
        <f t="shared" si="90"/>
        <v>5416.666666666667</v>
      </c>
    </row>
    <row r="144" spans="2:76" ht="12.75" customHeight="1" x14ac:dyDescent="0.15">
      <c r="B144" s="27">
        <f t="shared" si="34"/>
        <v>10000</v>
      </c>
      <c r="D144" s="27">
        <v>24</v>
      </c>
      <c r="BI144" s="302">
        <f t="shared" ref="BI144:BX144" si="91">$B144/$D144</f>
        <v>416.66666666666669</v>
      </c>
      <c r="BJ144" s="302">
        <f t="shared" si="91"/>
        <v>416.66666666666669</v>
      </c>
      <c r="BK144" s="302">
        <f t="shared" si="91"/>
        <v>416.66666666666669</v>
      </c>
      <c r="BL144" s="302">
        <f t="shared" si="91"/>
        <v>416.66666666666669</v>
      </c>
      <c r="BM144" s="302">
        <f t="shared" si="91"/>
        <v>416.66666666666669</v>
      </c>
      <c r="BN144" s="302">
        <f t="shared" si="91"/>
        <v>416.66666666666669</v>
      </c>
      <c r="BO144" s="302">
        <f t="shared" si="91"/>
        <v>416.66666666666669</v>
      </c>
      <c r="BP144" s="302">
        <f t="shared" si="91"/>
        <v>416.66666666666669</v>
      </c>
      <c r="BQ144" s="302">
        <f t="shared" si="91"/>
        <v>416.66666666666669</v>
      </c>
      <c r="BR144" s="302">
        <f t="shared" si="91"/>
        <v>416.66666666666669</v>
      </c>
      <c r="BS144" s="302">
        <f t="shared" si="91"/>
        <v>416.66666666666669</v>
      </c>
      <c r="BT144" s="302">
        <f t="shared" si="91"/>
        <v>416.66666666666669</v>
      </c>
      <c r="BU144" s="302">
        <f t="shared" si="91"/>
        <v>416.66666666666669</v>
      </c>
      <c r="BV144" s="302">
        <f t="shared" si="91"/>
        <v>416.66666666666669</v>
      </c>
      <c r="BW144" s="302">
        <f t="shared" si="91"/>
        <v>416.66666666666669</v>
      </c>
      <c r="BX144" s="302">
        <f t="shared" si="91"/>
        <v>416.66666666666669</v>
      </c>
    </row>
    <row r="145" spans="2:76" ht="12.75" customHeight="1" x14ac:dyDescent="0.15">
      <c r="B145" s="27">
        <f t="shared" si="34"/>
        <v>20000</v>
      </c>
      <c r="D145" s="27">
        <v>24</v>
      </c>
      <c r="BJ145" s="302">
        <f t="shared" ref="BJ145:BX145" si="92">$B145/$D145</f>
        <v>833.33333333333337</v>
      </c>
      <c r="BK145" s="302">
        <f t="shared" si="92"/>
        <v>833.33333333333337</v>
      </c>
      <c r="BL145" s="302">
        <f t="shared" si="92"/>
        <v>833.33333333333337</v>
      </c>
      <c r="BM145" s="302">
        <f t="shared" si="92"/>
        <v>833.33333333333337</v>
      </c>
      <c r="BN145" s="302">
        <f t="shared" si="92"/>
        <v>833.33333333333337</v>
      </c>
      <c r="BO145" s="302">
        <f t="shared" si="92"/>
        <v>833.33333333333337</v>
      </c>
      <c r="BP145" s="302">
        <f t="shared" si="92"/>
        <v>833.33333333333337</v>
      </c>
      <c r="BQ145" s="302">
        <f t="shared" si="92"/>
        <v>833.33333333333337</v>
      </c>
      <c r="BR145" s="302">
        <f t="shared" si="92"/>
        <v>833.33333333333337</v>
      </c>
      <c r="BS145" s="302">
        <f t="shared" si="92"/>
        <v>833.33333333333337</v>
      </c>
      <c r="BT145" s="302">
        <f t="shared" si="92"/>
        <v>833.33333333333337</v>
      </c>
      <c r="BU145" s="302">
        <f t="shared" si="92"/>
        <v>833.33333333333337</v>
      </c>
      <c r="BV145" s="302">
        <f t="shared" si="92"/>
        <v>833.33333333333337</v>
      </c>
      <c r="BW145" s="302">
        <f t="shared" si="92"/>
        <v>833.33333333333337</v>
      </c>
      <c r="BX145" s="302">
        <f t="shared" si="92"/>
        <v>833.33333333333337</v>
      </c>
    </row>
    <row r="146" spans="2:76" ht="12.75" customHeight="1" x14ac:dyDescent="0.15">
      <c r="B146" s="27">
        <f t="shared" si="34"/>
        <v>10000</v>
      </c>
      <c r="D146" s="27">
        <v>24</v>
      </c>
      <c r="BK146" s="302">
        <f t="shared" ref="BK146:BX147" si="93">$B146/$D146</f>
        <v>416.66666666666669</v>
      </c>
      <c r="BL146" s="302">
        <f t="shared" si="93"/>
        <v>416.66666666666669</v>
      </c>
      <c r="BM146" s="302">
        <f t="shared" si="93"/>
        <v>416.66666666666669</v>
      </c>
      <c r="BN146" s="302">
        <f t="shared" si="93"/>
        <v>416.66666666666669</v>
      </c>
      <c r="BO146" s="302">
        <f t="shared" si="93"/>
        <v>416.66666666666669</v>
      </c>
      <c r="BP146" s="302">
        <f t="shared" si="93"/>
        <v>416.66666666666669</v>
      </c>
      <c r="BQ146" s="302">
        <f t="shared" si="93"/>
        <v>416.66666666666669</v>
      </c>
      <c r="BR146" s="302">
        <f t="shared" si="93"/>
        <v>416.66666666666669</v>
      </c>
      <c r="BS146" s="302">
        <f t="shared" si="93"/>
        <v>416.66666666666669</v>
      </c>
      <c r="BT146" s="302">
        <f t="shared" si="93"/>
        <v>416.66666666666669</v>
      </c>
      <c r="BU146" s="302">
        <f t="shared" si="93"/>
        <v>416.66666666666669</v>
      </c>
      <c r="BV146" s="302">
        <f t="shared" si="93"/>
        <v>416.66666666666669</v>
      </c>
      <c r="BW146" s="302">
        <f t="shared" si="93"/>
        <v>416.66666666666669</v>
      </c>
      <c r="BX146" s="302">
        <f t="shared" si="93"/>
        <v>416.66666666666669</v>
      </c>
    </row>
    <row r="147" spans="2:76" ht="12.75" customHeight="1" x14ac:dyDescent="0.15">
      <c r="B147" s="27">
        <f t="shared" si="34"/>
        <v>0</v>
      </c>
      <c r="D147" s="27">
        <v>24</v>
      </c>
      <c r="BL147" s="302">
        <f>$B147/$D147</f>
        <v>0</v>
      </c>
      <c r="BM147" s="302">
        <f t="shared" si="93"/>
        <v>0</v>
      </c>
      <c r="BN147" s="302">
        <f t="shared" si="93"/>
        <v>0</v>
      </c>
      <c r="BO147" s="302">
        <f t="shared" si="93"/>
        <v>0</v>
      </c>
      <c r="BP147" s="302">
        <f t="shared" si="93"/>
        <v>0</v>
      </c>
      <c r="BQ147" s="302">
        <f t="shared" si="93"/>
        <v>0</v>
      </c>
      <c r="BR147" s="302">
        <f t="shared" si="93"/>
        <v>0</v>
      </c>
      <c r="BS147" s="302">
        <f t="shared" si="93"/>
        <v>0</v>
      </c>
      <c r="BT147" s="302">
        <f t="shared" si="93"/>
        <v>0</v>
      </c>
      <c r="BU147" s="302">
        <f t="shared" si="93"/>
        <v>0</v>
      </c>
      <c r="BV147" s="302">
        <f t="shared" si="93"/>
        <v>0</v>
      </c>
      <c r="BW147" s="302">
        <f t="shared" si="93"/>
        <v>0</v>
      </c>
      <c r="BX147" s="302">
        <f t="shared" si="93"/>
        <v>0</v>
      </c>
    </row>
    <row r="148" spans="2:76" ht="12.75" customHeight="1" x14ac:dyDescent="0.15">
      <c r="B148" s="27">
        <f t="shared" si="34"/>
        <v>0</v>
      </c>
    </row>
    <row r="149" spans="2:76" ht="12.75" customHeight="1" x14ac:dyDescent="0.15">
      <c r="B149" s="27">
        <f t="shared" si="34"/>
        <v>0</v>
      </c>
    </row>
    <row r="150" spans="2:76" ht="12.75" customHeight="1" x14ac:dyDescent="0.15">
      <c r="B150" s="27">
        <f t="shared" si="34"/>
        <v>0</v>
      </c>
    </row>
    <row r="151" spans="2:76" ht="12.75" customHeight="1" x14ac:dyDescent="0.15">
      <c r="B151" s="27">
        <f t="shared" si="34"/>
        <v>0</v>
      </c>
    </row>
    <row r="152" spans="2:76" ht="12.75" customHeight="1" x14ac:dyDescent="0.15">
      <c r="B152" s="27">
        <f t="shared" si="34"/>
        <v>0</v>
      </c>
    </row>
    <row r="153" spans="2:76" ht="12.75" customHeight="1" x14ac:dyDescent="0.15">
      <c r="B153" s="27">
        <f t="shared" si="34"/>
        <v>0</v>
      </c>
    </row>
    <row r="154" spans="2:76" ht="12.75" customHeight="1" x14ac:dyDescent="0.15">
      <c r="B154" s="27">
        <f t="shared" si="34"/>
        <v>0</v>
      </c>
    </row>
    <row r="155" spans="2:76" ht="12.75" customHeight="1" thickBot="1" x14ac:dyDescent="0.2">
      <c r="E155" s="281">
        <f t="shared" ref="E155:BL155" si="94">SUM(E87:E154)</f>
        <v>2373.9049999999997</v>
      </c>
      <c r="F155" s="281">
        <f t="shared" si="94"/>
        <v>2873.9049999999997</v>
      </c>
      <c r="G155" s="281">
        <f t="shared" si="94"/>
        <v>3373.9049999999997</v>
      </c>
      <c r="H155" s="281">
        <f t="shared" si="94"/>
        <v>3873.9049999999997</v>
      </c>
      <c r="I155" s="281">
        <f t="shared" si="94"/>
        <v>3873.9049999999997</v>
      </c>
      <c r="J155" s="281">
        <f t="shared" si="94"/>
        <v>3873.9049999999997</v>
      </c>
      <c r="K155" s="281">
        <f t="shared" si="94"/>
        <v>3873.9049999999997</v>
      </c>
      <c r="L155" s="281">
        <f t="shared" si="94"/>
        <v>3873.9049999999997</v>
      </c>
      <c r="M155" s="281">
        <f t="shared" si="94"/>
        <v>3873.9049999999997</v>
      </c>
      <c r="N155" s="281">
        <f t="shared" si="94"/>
        <v>3873.9049999999997</v>
      </c>
      <c r="O155" s="281">
        <f t="shared" si="94"/>
        <v>3873.9049999999997</v>
      </c>
      <c r="P155" s="281">
        <f t="shared" si="94"/>
        <v>3873.9049999999997</v>
      </c>
      <c r="Q155" s="281">
        <f t="shared" si="94"/>
        <v>5123.9049999999997</v>
      </c>
      <c r="R155" s="281">
        <f t="shared" si="94"/>
        <v>5540.5716666666667</v>
      </c>
      <c r="S155" s="281">
        <f t="shared" si="94"/>
        <v>5957.2383333333337</v>
      </c>
      <c r="T155" s="281">
        <f t="shared" si="94"/>
        <v>11373.905000000001</v>
      </c>
      <c r="U155" s="281">
        <f t="shared" si="94"/>
        <v>11790.571666666667</v>
      </c>
      <c r="V155" s="281">
        <f t="shared" si="94"/>
        <v>12623.905000000001</v>
      </c>
      <c r="W155" s="281">
        <f t="shared" si="94"/>
        <v>13040.571666666667</v>
      </c>
      <c r="X155" s="281">
        <f t="shared" si="94"/>
        <v>13040.571666666667</v>
      </c>
      <c r="Y155" s="281">
        <f t="shared" si="94"/>
        <v>13457.238333333333</v>
      </c>
      <c r="Z155" s="281">
        <f t="shared" si="94"/>
        <v>13873.904999999999</v>
      </c>
      <c r="AA155" s="281">
        <f t="shared" si="94"/>
        <v>13873.904999999999</v>
      </c>
      <c r="AB155" s="281">
        <f t="shared" si="94"/>
        <v>13873.904999999999</v>
      </c>
      <c r="AC155" s="281">
        <f t="shared" si="94"/>
        <v>12333.333333333332</v>
      </c>
      <c r="AD155" s="281">
        <f t="shared" si="94"/>
        <v>12249.999999999998</v>
      </c>
      <c r="AE155" s="281">
        <f t="shared" si="94"/>
        <v>12166.666666666664</v>
      </c>
      <c r="AF155" s="281">
        <f t="shared" si="94"/>
        <v>12499.999999999998</v>
      </c>
      <c r="AG155" s="281">
        <f t="shared" si="94"/>
        <v>12916.666666666664</v>
      </c>
      <c r="AH155" s="281">
        <f t="shared" si="94"/>
        <v>13333.33333333333</v>
      </c>
      <c r="AI155" s="281">
        <f t="shared" si="94"/>
        <v>13749.999999999996</v>
      </c>
      <c r="AJ155" s="281">
        <f t="shared" si="94"/>
        <v>14166.666666666662</v>
      </c>
      <c r="AK155" s="281">
        <f t="shared" si="94"/>
        <v>14583.333333333328</v>
      </c>
      <c r="AL155" s="281">
        <f t="shared" si="94"/>
        <v>19583.333333333328</v>
      </c>
      <c r="AM155" s="281">
        <f t="shared" si="94"/>
        <v>22499.999999999996</v>
      </c>
      <c r="AN155" s="281">
        <f t="shared" si="94"/>
        <v>22499.999999999996</v>
      </c>
      <c r="AO155" s="281">
        <f t="shared" si="94"/>
        <v>26666.666666666664</v>
      </c>
      <c r="AP155" s="281">
        <f t="shared" si="94"/>
        <v>28333.333333333332</v>
      </c>
      <c r="AQ155" s="281">
        <f t="shared" si="94"/>
        <v>32500</v>
      </c>
      <c r="AR155" s="281">
        <f t="shared" si="94"/>
        <v>28333.333333333332</v>
      </c>
      <c r="AS155" s="281">
        <f t="shared" si="94"/>
        <v>28416.666666666664</v>
      </c>
      <c r="AT155" s="281">
        <f t="shared" si="94"/>
        <v>28083.333333333332</v>
      </c>
      <c r="AU155" s="281">
        <f t="shared" si="94"/>
        <v>28166.666666666664</v>
      </c>
      <c r="AV155" s="281">
        <f t="shared" si="94"/>
        <v>28666.666666666664</v>
      </c>
      <c r="AW155" s="281">
        <f t="shared" si="94"/>
        <v>28249.999999999996</v>
      </c>
      <c r="AX155" s="281">
        <f t="shared" si="94"/>
        <v>27833.333333333328</v>
      </c>
      <c r="AY155" s="281">
        <f t="shared" si="94"/>
        <v>27833.333333333328</v>
      </c>
      <c r="AZ155" s="281">
        <f t="shared" si="94"/>
        <v>27833.333333333328</v>
      </c>
      <c r="BA155" s="281">
        <f t="shared" si="94"/>
        <v>26999.999999999996</v>
      </c>
      <c r="BB155" s="281">
        <f t="shared" si="94"/>
        <v>26583.333333333328</v>
      </c>
      <c r="BC155" s="281">
        <f t="shared" si="94"/>
        <v>26166.666666666664</v>
      </c>
      <c r="BD155" s="281">
        <f t="shared" si="94"/>
        <v>25333.333333333332</v>
      </c>
      <c r="BE155" s="281">
        <f t="shared" si="94"/>
        <v>26166.666666666664</v>
      </c>
      <c r="BF155" s="281">
        <f t="shared" si="94"/>
        <v>26166.666666666664</v>
      </c>
      <c r="BG155" s="281">
        <f t="shared" si="94"/>
        <v>26166.666666666672</v>
      </c>
      <c r="BH155" s="281">
        <f t="shared" si="94"/>
        <v>31166.666666666672</v>
      </c>
      <c r="BI155" s="281">
        <f t="shared" si="94"/>
        <v>31166.666666666672</v>
      </c>
      <c r="BJ155" s="281">
        <f t="shared" si="94"/>
        <v>27000.000000000004</v>
      </c>
      <c r="BK155" s="281">
        <f t="shared" si="94"/>
        <v>24500.000000000004</v>
      </c>
      <c r="BL155" s="281">
        <f t="shared" si="94"/>
        <v>24500.000000000004</v>
      </c>
      <c r="BM155" s="281">
        <f t="shared" ref="BM155:BX155" si="95">SUM(BM87:BM154)</f>
        <v>24500.000000000004</v>
      </c>
      <c r="BN155" s="281">
        <f t="shared" si="95"/>
        <v>24500.000000000004</v>
      </c>
      <c r="BO155" s="281">
        <f t="shared" si="95"/>
        <v>24500.000000000004</v>
      </c>
      <c r="BP155" s="281">
        <f t="shared" si="95"/>
        <v>24500.000000000004</v>
      </c>
      <c r="BQ155" s="281">
        <f t="shared" si="95"/>
        <v>24500.000000000004</v>
      </c>
      <c r="BR155" s="281">
        <f t="shared" si="95"/>
        <v>24500.000000000004</v>
      </c>
      <c r="BS155" s="281">
        <f t="shared" si="95"/>
        <v>24500.000000000004</v>
      </c>
      <c r="BT155" s="281">
        <f t="shared" si="95"/>
        <v>24500.000000000004</v>
      </c>
      <c r="BU155" s="281">
        <f t="shared" si="95"/>
        <v>24500.000000000004</v>
      </c>
      <c r="BV155" s="281">
        <f t="shared" si="95"/>
        <v>24500.000000000004</v>
      </c>
      <c r="BW155" s="281">
        <f t="shared" si="95"/>
        <v>24500.000000000004</v>
      </c>
      <c r="BX155" s="281">
        <f t="shared" si="95"/>
        <v>24500.000000000004</v>
      </c>
    </row>
    <row r="156" spans="2:76" ht="12.75" customHeight="1" thickTop="1" x14ac:dyDescent="0.15"/>
    <row r="157" spans="2:76" ht="12.75" customHeight="1" x14ac:dyDescent="0.15"/>
    <row r="158" spans="2:76" ht="12.75" customHeight="1" x14ac:dyDescent="0.15"/>
    <row r="159" spans="2:76" ht="12.75" customHeight="1" x14ac:dyDescent="0.15"/>
    <row r="160" spans="2:76" ht="12.75" customHeight="1" x14ac:dyDescent="0.15"/>
    <row r="161" ht="12.75" customHeight="1" x14ac:dyDescent="0.15"/>
    <row r="162" ht="12.75" customHeight="1" x14ac:dyDescent="0.15"/>
    <row r="163" ht="12.75" customHeight="1" x14ac:dyDescent="0.15"/>
    <row r="164" ht="12.75" customHeight="1" x14ac:dyDescent="0.15"/>
    <row r="165" ht="12.75" customHeight="1" x14ac:dyDescent="0.15"/>
    <row r="166" ht="12.75" customHeight="1" x14ac:dyDescent="0.15"/>
    <row r="167" ht="12.75" customHeight="1" x14ac:dyDescent="0.15"/>
    <row r="168" ht="12.75" customHeight="1" x14ac:dyDescent="0.15"/>
    <row r="169" ht="12.75" customHeight="1" x14ac:dyDescent="0.15"/>
    <row r="170" ht="12.75" customHeight="1" x14ac:dyDescent="0.15"/>
    <row r="171" ht="12.75" customHeight="1" x14ac:dyDescent="0.15"/>
    <row r="172" ht="12.75" customHeight="1" x14ac:dyDescent="0.15"/>
    <row r="173" ht="12.75" customHeight="1" x14ac:dyDescent="0.15"/>
    <row r="174" ht="12.75" customHeight="1" x14ac:dyDescent="0.15"/>
    <row r="175" ht="12.75" customHeight="1" x14ac:dyDescent="0.15"/>
    <row r="176" ht="12.75" customHeight="1" x14ac:dyDescent="0.15"/>
    <row r="177" ht="12.75" customHeight="1" x14ac:dyDescent="0.15"/>
    <row r="178" ht="12.75" customHeight="1" x14ac:dyDescent="0.15"/>
    <row r="179" ht="12.75" customHeight="1" x14ac:dyDescent="0.15"/>
    <row r="180" ht="12.75" customHeight="1" x14ac:dyDescent="0.15"/>
    <row r="181" ht="12.75" customHeight="1" x14ac:dyDescent="0.15"/>
    <row r="182" ht="12.75" customHeight="1" x14ac:dyDescent="0.15"/>
    <row r="183" ht="12.75" customHeight="1" x14ac:dyDescent="0.15"/>
    <row r="184" ht="12.75" customHeight="1" x14ac:dyDescent="0.15"/>
    <row r="185" ht="12.75" customHeight="1" x14ac:dyDescent="0.15"/>
    <row r="186" ht="12.75" customHeight="1" x14ac:dyDescent="0.15"/>
    <row r="187" ht="12.75" customHeight="1" x14ac:dyDescent="0.15"/>
    <row r="188" ht="12.75" customHeight="1" x14ac:dyDescent="0.15"/>
    <row r="189" ht="12.75" customHeight="1" x14ac:dyDescent="0.15"/>
    <row r="190" ht="12.75" customHeight="1" x14ac:dyDescent="0.15"/>
    <row r="191" ht="12.75" customHeight="1" x14ac:dyDescent="0.15"/>
    <row r="192" ht="12.75" customHeight="1" x14ac:dyDescent="0.15"/>
    <row r="193" ht="12.75" customHeight="1" x14ac:dyDescent="0.15"/>
    <row r="194" ht="12.75" customHeight="1" x14ac:dyDescent="0.15"/>
    <row r="195" ht="12.75" customHeight="1" x14ac:dyDescent="0.15"/>
    <row r="196" ht="12.75" customHeight="1" x14ac:dyDescent="0.15"/>
    <row r="197" ht="12.75" customHeight="1" x14ac:dyDescent="0.15"/>
    <row r="198" ht="12.75" customHeight="1" x14ac:dyDescent="0.15"/>
    <row r="199" ht="12.75" customHeight="1" x14ac:dyDescent="0.15"/>
    <row r="200" ht="12.75" customHeight="1" x14ac:dyDescent="0.15"/>
    <row r="201" ht="12.75" customHeight="1" x14ac:dyDescent="0.15"/>
    <row r="202" ht="12.75" customHeight="1" x14ac:dyDescent="0.15"/>
    <row r="203" ht="12.75" customHeight="1" x14ac:dyDescent="0.15"/>
    <row r="204" ht="12.75" customHeight="1" x14ac:dyDescent="0.15"/>
    <row r="205" ht="12.75" customHeight="1" x14ac:dyDescent="0.15"/>
    <row r="206" ht="12.75" customHeight="1" x14ac:dyDescent="0.15"/>
    <row r="207" ht="12.75" customHeight="1" x14ac:dyDescent="0.15"/>
    <row r="208" ht="12.75" customHeight="1" x14ac:dyDescent="0.15"/>
    <row r="209" ht="12.75" customHeight="1" x14ac:dyDescent="0.15"/>
    <row r="210" ht="12.75" customHeight="1" x14ac:dyDescent="0.15"/>
    <row r="211" ht="12.75" customHeight="1" x14ac:dyDescent="0.15"/>
    <row r="212" ht="12.75" customHeight="1" x14ac:dyDescent="0.15"/>
    <row r="213" ht="12.75" customHeight="1" x14ac:dyDescent="0.15"/>
    <row r="214" ht="12.75" customHeight="1" x14ac:dyDescent="0.15"/>
    <row r="215" ht="12.75" customHeight="1" x14ac:dyDescent="0.15"/>
    <row r="216" ht="12.75" customHeight="1" x14ac:dyDescent="0.15"/>
    <row r="217" ht="12.75" customHeight="1" x14ac:dyDescent="0.15"/>
    <row r="218" ht="12.75" customHeight="1" x14ac:dyDescent="0.15"/>
    <row r="219" ht="12.75" customHeight="1" x14ac:dyDescent="0.15"/>
    <row r="220" ht="12.75" customHeight="1" x14ac:dyDescent="0.15"/>
    <row r="221" ht="12.75" customHeight="1" x14ac:dyDescent="0.15"/>
    <row r="222" ht="12.75" customHeight="1" x14ac:dyDescent="0.15"/>
    <row r="223" ht="12.75" customHeight="1" x14ac:dyDescent="0.15"/>
    <row r="224" ht="12.75" customHeight="1" x14ac:dyDescent="0.15"/>
    <row r="225" ht="12.75" customHeight="1" x14ac:dyDescent="0.15"/>
    <row r="226" ht="12.75" customHeight="1" x14ac:dyDescent="0.15"/>
    <row r="227" ht="12.75" customHeight="1" x14ac:dyDescent="0.15"/>
    <row r="228" ht="12.75" customHeight="1" x14ac:dyDescent="0.15"/>
    <row r="229" ht="12.75" customHeight="1" x14ac:dyDescent="0.15"/>
    <row r="230" ht="12.75" customHeight="1" x14ac:dyDescent="0.15"/>
    <row r="231" ht="12.75" customHeight="1" x14ac:dyDescent="0.15"/>
    <row r="232" ht="12.75" customHeight="1" x14ac:dyDescent="0.15"/>
    <row r="233" ht="12.75" customHeight="1" x14ac:dyDescent="0.15"/>
    <row r="234" ht="12.75" customHeight="1" x14ac:dyDescent="0.15"/>
    <row r="235" ht="12.75" customHeight="1" x14ac:dyDescent="0.15"/>
    <row r="236" ht="12.75" customHeight="1" x14ac:dyDescent="0.15"/>
    <row r="237" ht="12.75" customHeight="1" x14ac:dyDescent="0.15"/>
    <row r="238" ht="12.75" customHeight="1" x14ac:dyDescent="0.15"/>
    <row r="239" ht="12.75" customHeight="1" x14ac:dyDescent="0.15"/>
    <row r="240" ht="12.75" customHeight="1" x14ac:dyDescent="0.15"/>
    <row r="241" ht="12.75" customHeight="1" x14ac:dyDescent="0.15"/>
    <row r="242" ht="12.75" customHeight="1" x14ac:dyDescent="0.15"/>
    <row r="243" ht="12.75" customHeight="1" x14ac:dyDescent="0.15"/>
    <row r="244" ht="12.75" customHeight="1" x14ac:dyDescent="0.15"/>
    <row r="245" ht="12.75" customHeight="1" x14ac:dyDescent="0.15"/>
    <row r="246" ht="12.75" customHeight="1" x14ac:dyDescent="0.15"/>
    <row r="247" ht="12.75" customHeight="1" x14ac:dyDescent="0.15"/>
    <row r="248" ht="12.75" customHeight="1" x14ac:dyDescent="0.15"/>
    <row r="249" ht="12.75" customHeight="1" x14ac:dyDescent="0.15"/>
    <row r="250" ht="12.75" customHeight="1" x14ac:dyDescent="0.15"/>
    <row r="251" ht="12.75" customHeight="1" x14ac:dyDescent="0.15"/>
    <row r="252" ht="12.75" customHeight="1" x14ac:dyDescent="0.15"/>
    <row r="253" ht="12.75" customHeight="1" x14ac:dyDescent="0.15"/>
    <row r="254" ht="12.75" customHeight="1" x14ac:dyDescent="0.15"/>
    <row r="255" ht="12.75" customHeight="1" x14ac:dyDescent="0.15"/>
    <row r="256" ht="12.75" customHeight="1" x14ac:dyDescent="0.15"/>
    <row r="257" ht="12.75" customHeight="1" x14ac:dyDescent="0.15"/>
    <row r="258" ht="12.75" customHeight="1" x14ac:dyDescent="0.15"/>
    <row r="259" ht="12.75" customHeight="1" x14ac:dyDescent="0.15"/>
    <row r="260" ht="12.75" customHeight="1" x14ac:dyDescent="0.15"/>
    <row r="261" ht="12.75" customHeight="1" x14ac:dyDescent="0.15"/>
    <row r="262" ht="12.75" customHeight="1" x14ac:dyDescent="0.15"/>
    <row r="263" ht="12.75" customHeight="1" x14ac:dyDescent="0.15"/>
    <row r="264" ht="12.75" customHeight="1" x14ac:dyDescent="0.15"/>
    <row r="265" ht="12.75" customHeight="1" x14ac:dyDescent="0.15"/>
    <row r="266" ht="12.75" customHeight="1" x14ac:dyDescent="0.15"/>
    <row r="267" ht="12.75" customHeight="1" x14ac:dyDescent="0.15"/>
    <row r="268" ht="12.75" customHeight="1" x14ac:dyDescent="0.15"/>
    <row r="269" ht="12.75" customHeight="1" x14ac:dyDescent="0.15"/>
    <row r="270" ht="12.75" customHeight="1" x14ac:dyDescent="0.15"/>
    <row r="271" ht="12.75" customHeight="1" x14ac:dyDescent="0.15"/>
    <row r="272" ht="12.75" customHeight="1" x14ac:dyDescent="0.15"/>
    <row r="273" ht="12.75" customHeight="1" x14ac:dyDescent="0.15"/>
    <row r="274" ht="12.75" customHeight="1" x14ac:dyDescent="0.15"/>
    <row r="275" ht="12.75" customHeight="1" x14ac:dyDescent="0.15"/>
    <row r="276" ht="12.75" customHeight="1" x14ac:dyDescent="0.15"/>
    <row r="277" ht="12.75" customHeight="1" x14ac:dyDescent="0.15"/>
    <row r="278" ht="12.75" customHeight="1" x14ac:dyDescent="0.15"/>
    <row r="279" ht="12.75" customHeight="1" x14ac:dyDescent="0.15"/>
    <row r="280" ht="12.75" customHeight="1" x14ac:dyDescent="0.15"/>
    <row r="281" ht="12.75" customHeight="1" x14ac:dyDescent="0.15"/>
    <row r="282" ht="12.75" customHeight="1" x14ac:dyDescent="0.15"/>
    <row r="283" ht="12.75" customHeight="1" x14ac:dyDescent="0.15"/>
    <row r="284" ht="12.75" customHeight="1" x14ac:dyDescent="0.15"/>
    <row r="285" ht="12.75" customHeight="1" x14ac:dyDescent="0.15"/>
    <row r="286" ht="12.75" customHeight="1" x14ac:dyDescent="0.15"/>
    <row r="287" ht="12.75" customHeight="1" x14ac:dyDescent="0.15"/>
    <row r="288" ht="12.75" customHeight="1" x14ac:dyDescent="0.15"/>
    <row r="289" ht="12.75" customHeight="1" x14ac:dyDescent="0.15"/>
    <row r="290" ht="12.75" customHeight="1" x14ac:dyDescent="0.15"/>
    <row r="291" ht="12.75" customHeight="1" x14ac:dyDescent="0.15"/>
    <row r="292" ht="12.75" customHeight="1" x14ac:dyDescent="0.15"/>
    <row r="293" ht="12.75" customHeight="1" x14ac:dyDescent="0.15"/>
    <row r="294" ht="12.75" customHeight="1" x14ac:dyDescent="0.15"/>
    <row r="295" ht="12.75" customHeight="1" x14ac:dyDescent="0.15"/>
    <row r="296" ht="12.75" customHeight="1" x14ac:dyDescent="0.15"/>
    <row r="297" ht="12.75" customHeight="1" x14ac:dyDescent="0.15"/>
    <row r="298" ht="12.75" customHeight="1" x14ac:dyDescent="0.15"/>
    <row r="299" ht="12.75" customHeight="1" x14ac:dyDescent="0.15"/>
    <row r="300" ht="12.75" customHeight="1" x14ac:dyDescent="0.15"/>
    <row r="301" ht="12.75" customHeight="1" x14ac:dyDescent="0.15"/>
    <row r="302" ht="12.75" customHeight="1" x14ac:dyDescent="0.15"/>
    <row r="303" ht="12.75" customHeight="1" x14ac:dyDescent="0.15"/>
    <row r="304" ht="12.75" customHeight="1" x14ac:dyDescent="0.15"/>
    <row r="305" ht="12.75" customHeight="1" x14ac:dyDescent="0.15"/>
    <row r="306" ht="12.75" customHeight="1" x14ac:dyDescent="0.15"/>
    <row r="307" ht="12.75" customHeight="1" x14ac:dyDescent="0.15"/>
    <row r="308" ht="12.75" customHeight="1" x14ac:dyDescent="0.15"/>
    <row r="309" ht="12.75" customHeight="1" x14ac:dyDescent="0.15"/>
    <row r="310" ht="12.75" customHeight="1" x14ac:dyDescent="0.15"/>
    <row r="311" ht="12.75" customHeight="1" x14ac:dyDescent="0.15"/>
    <row r="312" ht="12.75" customHeight="1" x14ac:dyDescent="0.15"/>
    <row r="313" ht="12.75" customHeight="1" x14ac:dyDescent="0.15"/>
    <row r="314" ht="12.75" customHeight="1" x14ac:dyDescent="0.15"/>
    <row r="315" ht="12.75" customHeight="1" x14ac:dyDescent="0.15"/>
    <row r="316" ht="12.75" customHeight="1" x14ac:dyDescent="0.15"/>
    <row r="317" ht="12.75" customHeight="1" x14ac:dyDescent="0.15"/>
    <row r="318" ht="12.75" customHeight="1" x14ac:dyDescent="0.15"/>
    <row r="319" ht="12.75" customHeight="1" x14ac:dyDescent="0.15"/>
    <row r="320" ht="12.75" customHeight="1" x14ac:dyDescent="0.15"/>
    <row r="321" ht="12.75" customHeight="1" x14ac:dyDescent="0.15"/>
    <row r="322" ht="12.75" customHeight="1" x14ac:dyDescent="0.15"/>
    <row r="323" ht="12.75" customHeight="1" x14ac:dyDescent="0.15"/>
    <row r="324" ht="12.75" customHeight="1" x14ac:dyDescent="0.15"/>
    <row r="325" ht="12.75" customHeight="1" x14ac:dyDescent="0.15"/>
    <row r="326" ht="12.75" customHeight="1" x14ac:dyDescent="0.15"/>
    <row r="327" ht="12.75" customHeight="1" x14ac:dyDescent="0.15"/>
    <row r="328" ht="12.75" customHeight="1" x14ac:dyDescent="0.15"/>
    <row r="329" ht="12.75" customHeight="1" x14ac:dyDescent="0.15"/>
    <row r="330" ht="12.75" customHeight="1" x14ac:dyDescent="0.15"/>
    <row r="331" ht="12.75" customHeight="1" x14ac:dyDescent="0.15"/>
    <row r="332" ht="12.75" customHeight="1" x14ac:dyDescent="0.15"/>
    <row r="333" ht="12.75" customHeight="1" x14ac:dyDescent="0.15"/>
    <row r="334" ht="12.75" customHeight="1" x14ac:dyDescent="0.15"/>
    <row r="335" ht="12.75" customHeight="1" x14ac:dyDescent="0.15"/>
    <row r="336" ht="12.75" customHeight="1" x14ac:dyDescent="0.15"/>
    <row r="337" ht="12.75" customHeight="1" x14ac:dyDescent="0.15"/>
    <row r="338" ht="12.75" customHeight="1" x14ac:dyDescent="0.15"/>
    <row r="339" ht="12.75" customHeight="1" x14ac:dyDescent="0.15"/>
    <row r="340" ht="12.75" customHeight="1" x14ac:dyDescent="0.15"/>
    <row r="341" ht="12.75" customHeight="1" x14ac:dyDescent="0.15"/>
    <row r="342" ht="12.75" customHeight="1" x14ac:dyDescent="0.15"/>
    <row r="343" ht="12.75" customHeight="1" x14ac:dyDescent="0.15"/>
    <row r="344" ht="12.75" customHeight="1" x14ac:dyDescent="0.15"/>
    <row r="345" ht="12.75" customHeight="1" x14ac:dyDescent="0.15"/>
    <row r="346" ht="12.75" customHeight="1" x14ac:dyDescent="0.15"/>
    <row r="347" ht="12.75" customHeight="1" x14ac:dyDescent="0.15"/>
    <row r="348" ht="12.75" customHeight="1" x14ac:dyDescent="0.15"/>
    <row r="349" ht="12.75" customHeight="1" x14ac:dyDescent="0.15"/>
    <row r="350" ht="12.75" customHeight="1" x14ac:dyDescent="0.15"/>
    <row r="351" ht="12.75" customHeight="1" x14ac:dyDescent="0.15"/>
    <row r="352" ht="12.75" customHeight="1" x14ac:dyDescent="0.15"/>
    <row r="353" ht="12.75" customHeight="1" x14ac:dyDescent="0.15"/>
    <row r="354" ht="12.75" customHeight="1" x14ac:dyDescent="0.15"/>
    <row r="355" ht="12.75" customHeight="1" x14ac:dyDescent="0.15"/>
    <row r="356" ht="12.75" customHeight="1" x14ac:dyDescent="0.15"/>
    <row r="357" ht="12.75" customHeight="1" x14ac:dyDescent="0.15"/>
    <row r="358" ht="12.75" customHeight="1" x14ac:dyDescent="0.15"/>
    <row r="359" ht="12.75" customHeight="1" x14ac:dyDescent="0.15"/>
    <row r="360" ht="12.75" customHeight="1" x14ac:dyDescent="0.15"/>
    <row r="361" ht="12.75" customHeight="1" x14ac:dyDescent="0.15"/>
    <row r="362" ht="12.75" customHeight="1" x14ac:dyDescent="0.15"/>
    <row r="363" ht="12.75" customHeight="1" x14ac:dyDescent="0.15"/>
    <row r="364" ht="12.75" customHeight="1" x14ac:dyDescent="0.15"/>
    <row r="365" ht="12.75" customHeight="1" x14ac:dyDescent="0.15"/>
    <row r="366" ht="12.75" customHeight="1" x14ac:dyDescent="0.15"/>
    <row r="367" ht="12.75" customHeight="1" x14ac:dyDescent="0.15"/>
    <row r="368" ht="12.75" customHeight="1" x14ac:dyDescent="0.15"/>
    <row r="369" ht="12.75" customHeight="1" x14ac:dyDescent="0.15"/>
    <row r="370" ht="12.75" customHeight="1" x14ac:dyDescent="0.15"/>
    <row r="371" ht="12.75" customHeight="1" x14ac:dyDescent="0.15"/>
    <row r="372" ht="12.75" customHeight="1" x14ac:dyDescent="0.15"/>
    <row r="373" ht="12.75" customHeight="1" x14ac:dyDescent="0.15"/>
    <row r="374" ht="12.75" customHeight="1" x14ac:dyDescent="0.15"/>
    <row r="375" ht="12.75" customHeight="1" x14ac:dyDescent="0.15"/>
    <row r="376" ht="12.75" customHeight="1" x14ac:dyDescent="0.15"/>
    <row r="377" ht="12.75" customHeight="1" x14ac:dyDescent="0.15"/>
    <row r="378" ht="12.75" customHeight="1" x14ac:dyDescent="0.15"/>
    <row r="379" ht="12.75" customHeight="1" x14ac:dyDescent="0.15"/>
    <row r="380" ht="12.75" customHeight="1" x14ac:dyDescent="0.15"/>
    <row r="381" ht="12.75" customHeight="1" x14ac:dyDescent="0.15"/>
    <row r="382" ht="12.75" customHeight="1" x14ac:dyDescent="0.15"/>
    <row r="383" ht="12.75" customHeight="1" x14ac:dyDescent="0.15"/>
    <row r="384" ht="12.75" customHeight="1" x14ac:dyDescent="0.15"/>
    <row r="385" ht="12.75" customHeight="1" x14ac:dyDescent="0.15"/>
    <row r="386" ht="12.75" customHeight="1" x14ac:dyDescent="0.15"/>
    <row r="387" ht="12.75" customHeight="1" x14ac:dyDescent="0.15"/>
    <row r="388" ht="12.75" customHeight="1" x14ac:dyDescent="0.15"/>
    <row r="389" ht="12.75" customHeight="1" x14ac:dyDescent="0.15"/>
    <row r="390" ht="12.75" customHeight="1" x14ac:dyDescent="0.15"/>
    <row r="391" ht="12.75" customHeight="1" x14ac:dyDescent="0.15"/>
    <row r="392" ht="12.75" customHeight="1" x14ac:dyDescent="0.15"/>
    <row r="393" ht="12.75" customHeight="1" x14ac:dyDescent="0.15"/>
    <row r="394" ht="12.75" customHeight="1" x14ac:dyDescent="0.15"/>
    <row r="395" ht="12.75" customHeight="1" x14ac:dyDescent="0.15"/>
    <row r="396" ht="12.75" customHeight="1" x14ac:dyDescent="0.15"/>
    <row r="397" ht="12.75" customHeight="1" x14ac:dyDescent="0.15"/>
    <row r="398" ht="12.75" customHeight="1" x14ac:dyDescent="0.15"/>
    <row r="399" ht="12.75" customHeight="1" x14ac:dyDescent="0.15"/>
    <row r="400" ht="12.75" customHeight="1" x14ac:dyDescent="0.15"/>
    <row r="401" ht="12.75" customHeight="1" x14ac:dyDescent="0.15"/>
    <row r="402" ht="12.75" customHeight="1" x14ac:dyDescent="0.15"/>
    <row r="403" ht="12.75" customHeight="1" x14ac:dyDescent="0.15"/>
    <row r="404" ht="12.75" customHeight="1" x14ac:dyDescent="0.15"/>
    <row r="405" ht="12.75" customHeight="1" x14ac:dyDescent="0.15"/>
    <row r="406" ht="12.75" customHeight="1" x14ac:dyDescent="0.15"/>
    <row r="407" ht="12.75" customHeight="1" x14ac:dyDescent="0.15"/>
    <row r="408" ht="12.75" customHeight="1" x14ac:dyDescent="0.15"/>
    <row r="409" ht="12.75" customHeight="1" x14ac:dyDescent="0.15"/>
    <row r="410" ht="12.75" customHeight="1" x14ac:dyDescent="0.15"/>
    <row r="411" ht="12.75" customHeight="1" x14ac:dyDescent="0.15"/>
    <row r="412" ht="12.75" customHeight="1" x14ac:dyDescent="0.15"/>
    <row r="413" ht="12.75" customHeight="1" x14ac:dyDescent="0.15"/>
    <row r="414" ht="12.75" customHeight="1" x14ac:dyDescent="0.15"/>
    <row r="415" ht="12.75" customHeight="1" x14ac:dyDescent="0.15"/>
    <row r="416" ht="12.75" customHeight="1" x14ac:dyDescent="0.15"/>
    <row r="417" ht="12.75" customHeight="1" x14ac:dyDescent="0.15"/>
    <row r="418" ht="12.75" customHeight="1" x14ac:dyDescent="0.15"/>
    <row r="419" ht="12.75" customHeight="1" x14ac:dyDescent="0.15"/>
    <row r="420" ht="12.75" customHeight="1" x14ac:dyDescent="0.15"/>
    <row r="421" ht="12.75" customHeight="1" x14ac:dyDescent="0.15"/>
    <row r="422" ht="12.75" customHeight="1" x14ac:dyDescent="0.15"/>
    <row r="423" ht="12.75" customHeight="1" x14ac:dyDescent="0.15"/>
    <row r="424" ht="12.75" customHeight="1" x14ac:dyDescent="0.15"/>
    <row r="425" ht="12.75" customHeight="1" x14ac:dyDescent="0.15"/>
    <row r="426" ht="12.75" customHeight="1" x14ac:dyDescent="0.15"/>
    <row r="427" ht="12.75" customHeight="1" x14ac:dyDescent="0.15"/>
    <row r="428" ht="12.75" customHeight="1" x14ac:dyDescent="0.15"/>
    <row r="429" ht="12.75" customHeight="1" x14ac:dyDescent="0.15"/>
    <row r="430" ht="12.75" customHeight="1" x14ac:dyDescent="0.15"/>
    <row r="431" ht="12.75" customHeight="1" x14ac:dyDescent="0.15"/>
    <row r="432" ht="12.75" customHeight="1" x14ac:dyDescent="0.15"/>
    <row r="433" ht="12.75" customHeight="1" x14ac:dyDescent="0.15"/>
    <row r="434" ht="12.75" customHeight="1" x14ac:dyDescent="0.15"/>
    <row r="435" ht="12.75" customHeight="1" x14ac:dyDescent="0.15"/>
    <row r="436" ht="12.75" customHeight="1" x14ac:dyDescent="0.15"/>
    <row r="437" ht="12.75" customHeight="1" x14ac:dyDescent="0.15"/>
    <row r="438" ht="12.75" customHeight="1" x14ac:dyDescent="0.15"/>
    <row r="439" ht="12.75" customHeight="1" x14ac:dyDescent="0.15"/>
    <row r="440" ht="12.75" customHeight="1" x14ac:dyDescent="0.15"/>
    <row r="441" ht="12.75" customHeight="1" x14ac:dyDescent="0.15"/>
    <row r="442" ht="12.75" customHeight="1" x14ac:dyDescent="0.15"/>
    <row r="443" ht="12.75" customHeight="1" x14ac:dyDescent="0.15"/>
    <row r="444" ht="12.75" customHeight="1" x14ac:dyDescent="0.15"/>
    <row r="445" ht="12.75" customHeight="1" x14ac:dyDescent="0.15"/>
    <row r="446" ht="12.75" customHeight="1" x14ac:dyDescent="0.15"/>
    <row r="447" ht="12.75" customHeight="1" x14ac:dyDescent="0.15"/>
    <row r="448" ht="12.75" customHeight="1" x14ac:dyDescent="0.15"/>
    <row r="449" ht="12.75" customHeight="1" x14ac:dyDescent="0.15"/>
    <row r="450" ht="12.75" customHeight="1" x14ac:dyDescent="0.15"/>
    <row r="451" ht="12.75" customHeight="1" x14ac:dyDescent="0.15"/>
    <row r="452" ht="12.75" customHeight="1" x14ac:dyDescent="0.15"/>
    <row r="453" ht="12.75" customHeight="1" x14ac:dyDescent="0.15"/>
    <row r="454" ht="12.75" customHeight="1" x14ac:dyDescent="0.15"/>
    <row r="455" ht="12.75" customHeight="1" x14ac:dyDescent="0.15"/>
    <row r="456" ht="12.75" customHeight="1" x14ac:dyDescent="0.15"/>
    <row r="457" ht="12.75" customHeight="1" x14ac:dyDescent="0.15"/>
    <row r="458" ht="12.75" customHeight="1" x14ac:dyDescent="0.15"/>
    <row r="459" ht="12.75" customHeight="1" x14ac:dyDescent="0.15"/>
    <row r="460" ht="12.75" customHeight="1" x14ac:dyDescent="0.15"/>
    <row r="461" ht="12.75" customHeight="1" x14ac:dyDescent="0.15"/>
    <row r="462" ht="12.75" customHeight="1" x14ac:dyDescent="0.15"/>
    <row r="463" ht="12.75" customHeight="1" x14ac:dyDescent="0.15"/>
    <row r="464" ht="12.75" customHeight="1" x14ac:dyDescent="0.15"/>
    <row r="465" ht="12.75" customHeight="1" x14ac:dyDescent="0.15"/>
    <row r="466" ht="12.75" customHeight="1" x14ac:dyDescent="0.15"/>
    <row r="467" ht="12.75" customHeight="1" x14ac:dyDescent="0.15"/>
    <row r="468" ht="12.75" customHeight="1" x14ac:dyDescent="0.15"/>
    <row r="469" ht="12.75" customHeight="1" x14ac:dyDescent="0.15"/>
    <row r="470" ht="12.75" customHeight="1" x14ac:dyDescent="0.15"/>
    <row r="471" ht="12.75" customHeight="1" x14ac:dyDescent="0.15"/>
    <row r="472" ht="12.75" customHeight="1" x14ac:dyDescent="0.15"/>
    <row r="473" ht="12.75" customHeight="1" x14ac:dyDescent="0.15"/>
    <row r="474" ht="12.75" customHeight="1" x14ac:dyDescent="0.15"/>
    <row r="475" ht="12.75" customHeight="1" x14ac:dyDescent="0.15"/>
    <row r="476" ht="12.75" customHeight="1" x14ac:dyDescent="0.15"/>
    <row r="477" ht="12.75" customHeight="1" x14ac:dyDescent="0.15"/>
    <row r="478" ht="12.75" customHeight="1" x14ac:dyDescent="0.15"/>
    <row r="479" ht="12.75" customHeight="1" x14ac:dyDescent="0.15"/>
    <row r="480" ht="12.75" customHeight="1" x14ac:dyDescent="0.15"/>
    <row r="481" ht="12.75" customHeight="1" x14ac:dyDescent="0.15"/>
    <row r="482" ht="12.75" customHeight="1" x14ac:dyDescent="0.15"/>
    <row r="483" ht="12.75" customHeight="1" x14ac:dyDescent="0.15"/>
    <row r="484" ht="12.75" customHeight="1" x14ac:dyDescent="0.15"/>
    <row r="485" ht="12.75" customHeight="1" x14ac:dyDescent="0.15"/>
    <row r="486" ht="12.75" customHeight="1" x14ac:dyDescent="0.15"/>
    <row r="487" ht="12.75" customHeight="1" x14ac:dyDescent="0.15"/>
    <row r="488" ht="12.75" customHeight="1" x14ac:dyDescent="0.15"/>
    <row r="489" ht="12.75" customHeight="1" x14ac:dyDescent="0.15"/>
    <row r="490" ht="12.75" customHeight="1" x14ac:dyDescent="0.15"/>
    <row r="491" ht="12.75" customHeight="1" x14ac:dyDescent="0.15"/>
    <row r="492" ht="12.75" customHeight="1" x14ac:dyDescent="0.15"/>
    <row r="493" ht="12.75" customHeight="1" x14ac:dyDescent="0.15"/>
    <row r="494" ht="12.75" customHeight="1" x14ac:dyDescent="0.15"/>
    <row r="495" ht="12.75" customHeight="1" x14ac:dyDescent="0.15"/>
    <row r="496" ht="12.75" customHeight="1" x14ac:dyDescent="0.15"/>
    <row r="497" ht="12.75" customHeight="1" x14ac:dyDescent="0.15"/>
    <row r="498" ht="12.75" customHeight="1" x14ac:dyDescent="0.15"/>
    <row r="499" ht="12.75" customHeight="1" x14ac:dyDescent="0.15"/>
    <row r="500" ht="12.75" customHeight="1" x14ac:dyDescent="0.15"/>
    <row r="501" ht="12.75" customHeight="1" x14ac:dyDescent="0.15"/>
    <row r="502" ht="12.75" customHeight="1" x14ac:dyDescent="0.15"/>
    <row r="503" ht="12.75" customHeight="1" x14ac:dyDescent="0.15"/>
    <row r="504" ht="12.75" customHeight="1" x14ac:dyDescent="0.15"/>
    <row r="505" ht="12.75" customHeight="1" x14ac:dyDescent="0.15"/>
    <row r="506" ht="12.75" customHeight="1" x14ac:dyDescent="0.15"/>
    <row r="507" ht="12.75" customHeight="1" x14ac:dyDescent="0.15"/>
    <row r="508" ht="12.75" customHeight="1" x14ac:dyDescent="0.15"/>
    <row r="509" ht="12.75" customHeight="1" x14ac:dyDescent="0.15"/>
    <row r="510" ht="12.75" customHeight="1" x14ac:dyDescent="0.15"/>
    <row r="511" ht="12.75" customHeight="1" x14ac:dyDescent="0.15"/>
    <row r="512" ht="12.75" customHeight="1" x14ac:dyDescent="0.15"/>
    <row r="513" ht="12.75" customHeight="1" x14ac:dyDescent="0.15"/>
    <row r="514" ht="12.75" customHeight="1" x14ac:dyDescent="0.15"/>
    <row r="515" ht="12.75" customHeight="1" x14ac:dyDescent="0.15"/>
    <row r="516" ht="12.75" customHeight="1" x14ac:dyDescent="0.15"/>
    <row r="517" ht="12.75" customHeight="1" x14ac:dyDescent="0.15"/>
    <row r="518" ht="12.75" customHeight="1" x14ac:dyDescent="0.15"/>
    <row r="519" ht="12.75" customHeight="1" x14ac:dyDescent="0.15"/>
    <row r="520" ht="12.75" customHeight="1" x14ac:dyDescent="0.15"/>
    <row r="521" ht="12.75" customHeight="1" x14ac:dyDescent="0.15"/>
    <row r="522" ht="12.75" customHeight="1" x14ac:dyDescent="0.15"/>
    <row r="523" ht="12.75" customHeight="1" x14ac:dyDescent="0.15"/>
    <row r="524" ht="12.75" customHeight="1" x14ac:dyDescent="0.15"/>
    <row r="525" ht="12.75" customHeight="1" x14ac:dyDescent="0.15"/>
    <row r="526" ht="12.75" customHeight="1" x14ac:dyDescent="0.15"/>
    <row r="527" ht="12.75" customHeight="1" x14ac:dyDescent="0.15"/>
    <row r="528" ht="12.75" customHeight="1" x14ac:dyDescent="0.15"/>
    <row r="529" ht="12.75" customHeight="1" x14ac:dyDescent="0.15"/>
    <row r="530" ht="12.75" customHeight="1" x14ac:dyDescent="0.15"/>
    <row r="531" ht="12.75" customHeight="1" x14ac:dyDescent="0.15"/>
    <row r="532" ht="12.75" customHeight="1" x14ac:dyDescent="0.15"/>
    <row r="533" ht="12.75" customHeight="1" x14ac:dyDescent="0.15"/>
    <row r="534" ht="12.75" customHeight="1" x14ac:dyDescent="0.15"/>
    <row r="535" ht="12.75" customHeight="1" x14ac:dyDescent="0.15"/>
    <row r="536" ht="12.75" customHeight="1" x14ac:dyDescent="0.15"/>
    <row r="537" ht="12.75" customHeight="1" x14ac:dyDescent="0.15"/>
    <row r="538" ht="12.75" customHeight="1" x14ac:dyDescent="0.15"/>
    <row r="539" ht="12.75" customHeight="1" x14ac:dyDescent="0.15"/>
    <row r="540" ht="12.75" customHeight="1" x14ac:dyDescent="0.15"/>
    <row r="541" ht="12.75" customHeight="1" x14ac:dyDescent="0.15"/>
    <row r="542" ht="12.75" customHeight="1" x14ac:dyDescent="0.15"/>
    <row r="543" ht="12.75" customHeight="1" x14ac:dyDescent="0.15"/>
    <row r="544" ht="12.75" customHeight="1" x14ac:dyDescent="0.15"/>
    <row r="545" ht="12.75" customHeight="1" x14ac:dyDescent="0.15"/>
    <row r="546" ht="12.75" customHeight="1" x14ac:dyDescent="0.15"/>
    <row r="547" ht="12.75" customHeight="1" x14ac:dyDescent="0.15"/>
    <row r="548" ht="12.75" customHeight="1" x14ac:dyDescent="0.15"/>
    <row r="549" ht="12.75" customHeight="1" x14ac:dyDescent="0.15"/>
    <row r="550" ht="12.75" customHeight="1" x14ac:dyDescent="0.15"/>
    <row r="551" ht="12.75" customHeight="1" x14ac:dyDescent="0.15"/>
    <row r="552" ht="12.75" customHeight="1" x14ac:dyDescent="0.15"/>
    <row r="553" ht="12.75" customHeight="1" x14ac:dyDescent="0.15"/>
    <row r="554" ht="12.75" customHeight="1" x14ac:dyDescent="0.15"/>
    <row r="555" ht="12.75" customHeight="1" x14ac:dyDescent="0.15"/>
    <row r="556" ht="12.75" customHeight="1" x14ac:dyDescent="0.15"/>
    <row r="557" ht="12.75" customHeight="1" x14ac:dyDescent="0.15"/>
    <row r="558" ht="12.75" customHeight="1" x14ac:dyDescent="0.15"/>
    <row r="559" ht="12.75" customHeight="1" x14ac:dyDescent="0.15"/>
    <row r="560" ht="12.75" customHeight="1" x14ac:dyDescent="0.15"/>
    <row r="561" ht="12.75" customHeight="1" x14ac:dyDescent="0.15"/>
    <row r="562" ht="12.75" customHeight="1" x14ac:dyDescent="0.15"/>
    <row r="563" ht="12.75" customHeight="1" x14ac:dyDescent="0.15"/>
    <row r="564" ht="12.75" customHeight="1" x14ac:dyDescent="0.15"/>
    <row r="565" ht="12.75" customHeight="1" x14ac:dyDescent="0.15"/>
    <row r="566" ht="12.75" customHeight="1" x14ac:dyDescent="0.15"/>
    <row r="567" ht="12.75" customHeight="1" x14ac:dyDescent="0.15"/>
    <row r="568" ht="12.75" customHeight="1" x14ac:dyDescent="0.15"/>
    <row r="569" ht="12.75" customHeight="1" x14ac:dyDescent="0.15"/>
    <row r="570" ht="12.75" customHeight="1" x14ac:dyDescent="0.15"/>
    <row r="571" ht="12.75" customHeight="1" x14ac:dyDescent="0.15"/>
    <row r="572" ht="12.75" customHeight="1" x14ac:dyDescent="0.15"/>
    <row r="573" ht="12.75" customHeight="1" x14ac:dyDescent="0.15"/>
    <row r="574" ht="12.75" customHeight="1" x14ac:dyDescent="0.15"/>
    <row r="575" ht="12.75" customHeight="1" x14ac:dyDescent="0.15"/>
    <row r="576" ht="12.75" customHeight="1" x14ac:dyDescent="0.15"/>
    <row r="577" ht="12.75" customHeight="1" x14ac:dyDescent="0.15"/>
    <row r="578" ht="12.75" customHeight="1" x14ac:dyDescent="0.15"/>
    <row r="579" ht="12.75" customHeight="1" x14ac:dyDescent="0.15"/>
    <row r="580" ht="12.75" customHeight="1" x14ac:dyDescent="0.15"/>
    <row r="581" ht="12.75" customHeight="1" x14ac:dyDescent="0.15"/>
    <row r="582" ht="12.75" customHeight="1" x14ac:dyDescent="0.15"/>
    <row r="583" ht="12.75" customHeight="1" x14ac:dyDescent="0.15"/>
    <row r="584" ht="12.75" customHeight="1" x14ac:dyDescent="0.15"/>
    <row r="585" ht="12.75" customHeight="1" x14ac:dyDescent="0.15"/>
    <row r="586" ht="12.75" customHeight="1" x14ac:dyDescent="0.15"/>
    <row r="587" ht="12.75" customHeight="1" x14ac:dyDescent="0.15"/>
    <row r="588" ht="12.75" customHeight="1" x14ac:dyDescent="0.15"/>
    <row r="589" ht="12.75" customHeight="1" x14ac:dyDescent="0.15"/>
    <row r="590" ht="12.75" customHeight="1" x14ac:dyDescent="0.15"/>
    <row r="591" ht="12.75" customHeight="1" x14ac:dyDescent="0.15"/>
    <row r="592" ht="12.75" customHeight="1" x14ac:dyDescent="0.15"/>
    <row r="593" ht="12.75" customHeight="1" x14ac:dyDescent="0.15"/>
    <row r="594" ht="12.75" customHeight="1" x14ac:dyDescent="0.15"/>
    <row r="595" ht="12.75" customHeight="1" x14ac:dyDescent="0.15"/>
    <row r="596" ht="12.75" customHeight="1" x14ac:dyDescent="0.15"/>
    <row r="597" ht="12.75" customHeight="1" x14ac:dyDescent="0.15"/>
    <row r="598" ht="12.75" customHeight="1" x14ac:dyDescent="0.15"/>
    <row r="599" ht="12.75" customHeight="1" x14ac:dyDescent="0.15"/>
    <row r="600" ht="12.75" customHeight="1" x14ac:dyDescent="0.15"/>
    <row r="601" ht="12.75" customHeight="1" x14ac:dyDescent="0.15"/>
    <row r="602" ht="12.75" customHeight="1" x14ac:dyDescent="0.15"/>
    <row r="603" ht="12.75" customHeight="1" x14ac:dyDescent="0.15"/>
    <row r="604" ht="12.75" customHeight="1" x14ac:dyDescent="0.15"/>
    <row r="605" ht="12.75" customHeight="1" x14ac:dyDescent="0.15"/>
    <row r="606" ht="12.75" customHeight="1" x14ac:dyDescent="0.15"/>
    <row r="607" ht="12.75" customHeight="1" x14ac:dyDescent="0.15"/>
    <row r="608" ht="12.75" customHeight="1" x14ac:dyDescent="0.15"/>
    <row r="609" ht="12.75" customHeight="1" x14ac:dyDescent="0.15"/>
    <row r="610" ht="12.75" customHeight="1" x14ac:dyDescent="0.15"/>
    <row r="611" ht="12.75" customHeight="1" x14ac:dyDescent="0.15"/>
    <row r="612" ht="12.75" customHeight="1" x14ac:dyDescent="0.15"/>
    <row r="613" ht="12.75" customHeight="1" x14ac:dyDescent="0.15"/>
    <row r="614" ht="12.75" customHeight="1" x14ac:dyDescent="0.15"/>
    <row r="615" ht="12.75" customHeight="1" x14ac:dyDescent="0.15"/>
    <row r="616" ht="12.75" customHeight="1" x14ac:dyDescent="0.15"/>
    <row r="617" ht="12.75" customHeight="1" x14ac:dyDescent="0.15"/>
    <row r="618" ht="12.75" customHeight="1" x14ac:dyDescent="0.15"/>
    <row r="619" ht="12.75" customHeight="1" x14ac:dyDescent="0.15"/>
    <row r="620" ht="12.75" customHeight="1" x14ac:dyDescent="0.15"/>
    <row r="621" ht="12.75" customHeight="1" x14ac:dyDescent="0.15"/>
    <row r="622" ht="12.75" customHeight="1" x14ac:dyDescent="0.15"/>
    <row r="623" ht="12.75" customHeight="1" x14ac:dyDescent="0.15"/>
    <row r="624" ht="12.75" customHeight="1" x14ac:dyDescent="0.15"/>
    <row r="625" ht="12.75" customHeight="1" x14ac:dyDescent="0.15"/>
    <row r="626" ht="12.75" customHeight="1" x14ac:dyDescent="0.15"/>
    <row r="627" ht="12.75" customHeight="1" x14ac:dyDescent="0.15"/>
    <row r="628" ht="12.75" customHeight="1" x14ac:dyDescent="0.15"/>
    <row r="629" ht="12.75" customHeight="1" x14ac:dyDescent="0.15"/>
    <row r="630" ht="12.75" customHeight="1" x14ac:dyDescent="0.15"/>
    <row r="631" ht="12.75" customHeight="1" x14ac:dyDescent="0.15"/>
    <row r="632" ht="12.75" customHeight="1" x14ac:dyDescent="0.15"/>
    <row r="633" ht="12.75" customHeight="1" x14ac:dyDescent="0.15"/>
    <row r="634" ht="12.75" customHeight="1" x14ac:dyDescent="0.15"/>
    <row r="635" ht="12.75" customHeight="1" x14ac:dyDescent="0.15"/>
    <row r="636" ht="12.75" customHeight="1" x14ac:dyDescent="0.15"/>
    <row r="637" ht="12.75" customHeight="1" x14ac:dyDescent="0.15"/>
    <row r="638" ht="12.75" customHeight="1" x14ac:dyDescent="0.15"/>
    <row r="639" ht="12.75" customHeight="1" x14ac:dyDescent="0.15"/>
    <row r="640" ht="12.75" customHeight="1" x14ac:dyDescent="0.15"/>
    <row r="641" ht="12.75" customHeight="1" x14ac:dyDescent="0.15"/>
    <row r="642" ht="12.75" customHeight="1" x14ac:dyDescent="0.15"/>
    <row r="643" ht="12.75" customHeight="1" x14ac:dyDescent="0.15"/>
    <row r="644" ht="12.75" customHeight="1" x14ac:dyDescent="0.15"/>
    <row r="645" ht="12.75" customHeight="1" x14ac:dyDescent="0.15"/>
    <row r="646" ht="12.75" customHeight="1" x14ac:dyDescent="0.15"/>
    <row r="647" ht="12.75" customHeight="1" x14ac:dyDescent="0.15"/>
    <row r="648" ht="12.75" customHeight="1" x14ac:dyDescent="0.15"/>
    <row r="649" ht="12.75" customHeight="1" x14ac:dyDescent="0.15"/>
    <row r="650" ht="12.75" customHeight="1" x14ac:dyDescent="0.15"/>
    <row r="651" ht="12.75" customHeight="1" x14ac:dyDescent="0.15"/>
    <row r="652" ht="12.75" customHeight="1" x14ac:dyDescent="0.15"/>
    <row r="653" ht="12.75" customHeight="1" x14ac:dyDescent="0.15"/>
    <row r="654" ht="12.75" customHeight="1" x14ac:dyDescent="0.15"/>
    <row r="655" ht="12.75" customHeight="1" x14ac:dyDescent="0.15"/>
    <row r="656" ht="12.75" customHeight="1" x14ac:dyDescent="0.15"/>
    <row r="657" ht="12.75" customHeight="1" x14ac:dyDescent="0.15"/>
    <row r="658" ht="12.75" customHeight="1" x14ac:dyDescent="0.15"/>
    <row r="659" ht="12.75" customHeight="1" x14ac:dyDescent="0.15"/>
    <row r="660" ht="12.75" customHeight="1" x14ac:dyDescent="0.15"/>
    <row r="661" ht="12.75" customHeight="1" x14ac:dyDescent="0.15"/>
    <row r="662" ht="12.75" customHeight="1" x14ac:dyDescent="0.15"/>
    <row r="663" ht="12.75" customHeight="1" x14ac:dyDescent="0.15"/>
    <row r="664" ht="12.75" customHeight="1" x14ac:dyDescent="0.15"/>
    <row r="665" ht="12.75" customHeight="1" x14ac:dyDescent="0.15"/>
    <row r="666" ht="12.75" customHeight="1" x14ac:dyDescent="0.15"/>
    <row r="667" ht="12.75" customHeight="1" x14ac:dyDescent="0.15"/>
    <row r="668" ht="12.75" customHeight="1" x14ac:dyDescent="0.15"/>
    <row r="669" ht="12.75" customHeight="1" x14ac:dyDescent="0.15"/>
    <row r="670" ht="12.75" customHeight="1" x14ac:dyDescent="0.15"/>
    <row r="671" ht="12.75" customHeight="1" x14ac:dyDescent="0.15"/>
    <row r="672" ht="12.75" customHeight="1" x14ac:dyDescent="0.15"/>
    <row r="673" ht="12.75" customHeight="1" x14ac:dyDescent="0.15"/>
    <row r="674" ht="12.75" customHeight="1" x14ac:dyDescent="0.15"/>
    <row r="675" ht="12.75" customHeight="1" x14ac:dyDescent="0.15"/>
    <row r="676" ht="12.75" customHeight="1" x14ac:dyDescent="0.15"/>
    <row r="677" ht="12.75" customHeight="1" x14ac:dyDescent="0.15"/>
    <row r="678" ht="12.75" customHeight="1" x14ac:dyDescent="0.15"/>
    <row r="679" ht="12.75" customHeight="1" x14ac:dyDescent="0.15"/>
    <row r="680" ht="12.75" customHeight="1" x14ac:dyDescent="0.15"/>
    <row r="681" ht="12.75" customHeight="1" x14ac:dyDescent="0.15"/>
    <row r="682" ht="12.75" customHeight="1" x14ac:dyDescent="0.15"/>
    <row r="683" ht="12.75" customHeight="1" x14ac:dyDescent="0.15"/>
    <row r="684" ht="12.75" customHeight="1" x14ac:dyDescent="0.15"/>
    <row r="685" ht="12.75" customHeight="1" x14ac:dyDescent="0.15"/>
    <row r="686" ht="12.75" customHeight="1" x14ac:dyDescent="0.15"/>
    <row r="687" ht="12.75" customHeight="1" x14ac:dyDescent="0.15"/>
    <row r="688" ht="12.75" customHeight="1" x14ac:dyDescent="0.15"/>
    <row r="689" ht="12.75" customHeight="1" x14ac:dyDescent="0.15"/>
    <row r="690" ht="12.75" customHeight="1" x14ac:dyDescent="0.15"/>
    <row r="691" ht="12.75" customHeight="1" x14ac:dyDescent="0.15"/>
    <row r="692" ht="12.75" customHeight="1" x14ac:dyDescent="0.15"/>
    <row r="693" ht="12.75" customHeight="1" x14ac:dyDescent="0.15"/>
    <row r="694" ht="12.75" customHeight="1" x14ac:dyDescent="0.15"/>
    <row r="695" ht="12.75" customHeight="1" x14ac:dyDescent="0.15"/>
    <row r="696" ht="12.75" customHeight="1" x14ac:dyDescent="0.15"/>
    <row r="697" ht="12.75" customHeight="1" x14ac:dyDescent="0.15"/>
    <row r="698" ht="12.75" customHeight="1" x14ac:dyDescent="0.15"/>
    <row r="699" ht="12.75" customHeight="1" x14ac:dyDescent="0.15"/>
    <row r="700" ht="12.75" customHeight="1" x14ac:dyDescent="0.15"/>
    <row r="701" ht="12.75" customHeight="1" x14ac:dyDescent="0.15"/>
    <row r="702" ht="12.75" customHeight="1" x14ac:dyDescent="0.15"/>
    <row r="703" ht="12.75" customHeight="1" x14ac:dyDescent="0.15"/>
    <row r="704" ht="12.75" customHeight="1" x14ac:dyDescent="0.15"/>
    <row r="705" ht="12.75" customHeight="1" x14ac:dyDescent="0.15"/>
    <row r="706" ht="12.75" customHeight="1" x14ac:dyDescent="0.15"/>
    <row r="707" ht="12.75" customHeight="1" x14ac:dyDescent="0.15"/>
    <row r="708" ht="12.75" customHeight="1" x14ac:dyDescent="0.15"/>
    <row r="709" ht="12.75" customHeight="1" x14ac:dyDescent="0.15"/>
    <row r="710" ht="12.75" customHeight="1" x14ac:dyDescent="0.15"/>
    <row r="711" ht="12.75" customHeight="1" x14ac:dyDescent="0.15"/>
    <row r="712" ht="12.75" customHeight="1" x14ac:dyDescent="0.15"/>
    <row r="713" ht="12.75" customHeight="1" x14ac:dyDescent="0.15"/>
    <row r="714" ht="12.75" customHeight="1" x14ac:dyDescent="0.15"/>
    <row r="715" ht="12.75" customHeight="1" x14ac:dyDescent="0.15"/>
    <row r="716" ht="12.75" customHeight="1" x14ac:dyDescent="0.15"/>
    <row r="717" ht="12.75" customHeight="1" x14ac:dyDescent="0.15"/>
    <row r="718" ht="12.75" customHeight="1" x14ac:dyDescent="0.15"/>
    <row r="719" ht="12.75" customHeight="1" x14ac:dyDescent="0.15"/>
    <row r="720" ht="12.75" customHeight="1" x14ac:dyDescent="0.15"/>
    <row r="721" ht="12.75" customHeight="1" x14ac:dyDescent="0.15"/>
    <row r="722" ht="12.75" customHeight="1" x14ac:dyDescent="0.15"/>
    <row r="723" ht="12.75" customHeight="1" x14ac:dyDescent="0.15"/>
    <row r="724" ht="12.75" customHeight="1" x14ac:dyDescent="0.15"/>
    <row r="725" ht="12.75" customHeight="1" x14ac:dyDescent="0.15"/>
    <row r="726" ht="12.75" customHeight="1" x14ac:dyDescent="0.15"/>
    <row r="727" ht="12.75" customHeight="1" x14ac:dyDescent="0.15"/>
    <row r="728" ht="12.75" customHeight="1" x14ac:dyDescent="0.15"/>
    <row r="729" ht="12.75" customHeight="1" x14ac:dyDescent="0.15"/>
    <row r="730" ht="12.75" customHeight="1" x14ac:dyDescent="0.15"/>
    <row r="731" ht="12.75" customHeight="1" x14ac:dyDescent="0.15"/>
    <row r="732" ht="12.75" customHeight="1" x14ac:dyDescent="0.15"/>
    <row r="733" ht="12.75" customHeight="1" x14ac:dyDescent="0.15"/>
    <row r="734" ht="12.75" customHeight="1" x14ac:dyDescent="0.15"/>
    <row r="735" ht="12.75" customHeight="1" x14ac:dyDescent="0.15"/>
    <row r="736" ht="12.75" customHeight="1" x14ac:dyDescent="0.15"/>
    <row r="737" ht="12.75" customHeight="1" x14ac:dyDescent="0.15"/>
    <row r="738" ht="12.75" customHeight="1" x14ac:dyDescent="0.15"/>
    <row r="739" ht="12.75" customHeight="1" x14ac:dyDescent="0.15"/>
    <row r="740" ht="12.75" customHeight="1" x14ac:dyDescent="0.15"/>
    <row r="741" ht="12.75" customHeight="1" x14ac:dyDescent="0.15"/>
    <row r="742" ht="12.75" customHeight="1" x14ac:dyDescent="0.15"/>
    <row r="743" ht="12.75" customHeight="1" x14ac:dyDescent="0.15"/>
    <row r="744" ht="12.75" customHeight="1" x14ac:dyDescent="0.15"/>
    <row r="745" ht="12.75" customHeight="1" x14ac:dyDescent="0.15"/>
    <row r="746" ht="12.75" customHeight="1" x14ac:dyDescent="0.15"/>
    <row r="747" ht="12.75" customHeight="1" x14ac:dyDescent="0.15"/>
    <row r="748" ht="12.75" customHeight="1" x14ac:dyDescent="0.15"/>
    <row r="749" ht="12.75" customHeight="1" x14ac:dyDescent="0.15"/>
    <row r="750" ht="12.75" customHeight="1" x14ac:dyDescent="0.15"/>
    <row r="751" ht="12.75" customHeight="1" x14ac:dyDescent="0.15"/>
    <row r="752" ht="12.75" customHeight="1" x14ac:dyDescent="0.15"/>
    <row r="753" ht="12.75" customHeight="1" x14ac:dyDescent="0.15"/>
    <row r="754" ht="12.75" customHeight="1" x14ac:dyDescent="0.15"/>
    <row r="755" ht="12.75" customHeight="1" x14ac:dyDescent="0.15"/>
    <row r="756" ht="12.75" customHeight="1" x14ac:dyDescent="0.15"/>
    <row r="757" ht="12.75" customHeight="1" x14ac:dyDescent="0.15"/>
    <row r="758" ht="12.75" customHeight="1" x14ac:dyDescent="0.15"/>
    <row r="759" ht="12.75" customHeight="1" x14ac:dyDescent="0.15"/>
    <row r="760" ht="12.75" customHeight="1" x14ac:dyDescent="0.15"/>
    <row r="761" ht="12.75" customHeight="1" x14ac:dyDescent="0.15"/>
    <row r="762" ht="12.75" customHeight="1" x14ac:dyDescent="0.15"/>
    <row r="763" ht="12.75" customHeight="1" x14ac:dyDescent="0.15"/>
    <row r="764" ht="12.75" customHeight="1" x14ac:dyDescent="0.15"/>
    <row r="765" ht="12.75" customHeight="1" x14ac:dyDescent="0.15"/>
    <row r="766" ht="12.75" customHeight="1" x14ac:dyDescent="0.15"/>
    <row r="767" ht="12.75" customHeight="1" x14ac:dyDescent="0.15"/>
    <row r="768" ht="12.75" customHeight="1" x14ac:dyDescent="0.15"/>
    <row r="769" ht="12.75" customHeight="1" x14ac:dyDescent="0.15"/>
    <row r="770" ht="12.75" customHeight="1" x14ac:dyDescent="0.15"/>
    <row r="771" ht="12.75" customHeight="1" x14ac:dyDescent="0.15"/>
    <row r="772" ht="12.75" customHeight="1" x14ac:dyDescent="0.15"/>
    <row r="773" ht="12.75" customHeight="1" x14ac:dyDescent="0.15"/>
    <row r="774" ht="12.75" customHeight="1" x14ac:dyDescent="0.15"/>
    <row r="775" ht="12.75" customHeight="1" x14ac:dyDescent="0.15"/>
    <row r="776" ht="12.75" customHeight="1" x14ac:dyDescent="0.15"/>
    <row r="777" ht="12.75" customHeight="1" x14ac:dyDescent="0.15"/>
    <row r="778" ht="12.75" customHeight="1" x14ac:dyDescent="0.15"/>
    <row r="779" ht="12.75" customHeight="1" x14ac:dyDescent="0.15"/>
    <row r="780" ht="12.75" customHeight="1" x14ac:dyDescent="0.15"/>
    <row r="781" ht="12.75" customHeight="1" x14ac:dyDescent="0.15"/>
    <row r="782" ht="12.75" customHeight="1" x14ac:dyDescent="0.15"/>
    <row r="783" ht="12.75" customHeight="1" x14ac:dyDescent="0.15"/>
    <row r="784" ht="12.75" customHeight="1" x14ac:dyDescent="0.15"/>
    <row r="785" ht="12.75" customHeight="1" x14ac:dyDescent="0.15"/>
    <row r="786" ht="12.75" customHeight="1" x14ac:dyDescent="0.15"/>
    <row r="787" ht="12.75" customHeight="1" x14ac:dyDescent="0.15"/>
    <row r="788" ht="12.75" customHeight="1" x14ac:dyDescent="0.15"/>
    <row r="789" ht="12.75" customHeight="1" x14ac:dyDescent="0.15"/>
    <row r="790" ht="12.75" customHeight="1" x14ac:dyDescent="0.15"/>
    <row r="791" ht="12.75" customHeight="1" x14ac:dyDescent="0.15"/>
    <row r="792" ht="12.75" customHeight="1" x14ac:dyDescent="0.15"/>
    <row r="793" ht="12.75" customHeight="1" x14ac:dyDescent="0.15"/>
    <row r="794" ht="12.75" customHeight="1" x14ac:dyDescent="0.15"/>
    <row r="795" ht="12.75" customHeight="1" x14ac:dyDescent="0.15"/>
    <row r="796" ht="12.75" customHeight="1" x14ac:dyDescent="0.15"/>
    <row r="797" ht="12.75" customHeight="1" x14ac:dyDescent="0.15"/>
    <row r="798" ht="12.75" customHeight="1" x14ac:dyDescent="0.15"/>
    <row r="799" ht="12.75" customHeight="1" x14ac:dyDescent="0.15"/>
    <row r="800" ht="12.75" customHeight="1" x14ac:dyDescent="0.15"/>
    <row r="801" ht="12.75" customHeight="1" x14ac:dyDescent="0.15"/>
    <row r="802" ht="12.75" customHeight="1" x14ac:dyDescent="0.15"/>
    <row r="803" ht="12.75" customHeight="1" x14ac:dyDescent="0.15"/>
    <row r="804" ht="12.75" customHeight="1" x14ac:dyDescent="0.15"/>
    <row r="805" ht="12.75" customHeight="1" x14ac:dyDescent="0.15"/>
    <row r="806" ht="12.75" customHeight="1" x14ac:dyDescent="0.15"/>
    <row r="807" ht="12.75" customHeight="1" x14ac:dyDescent="0.15"/>
    <row r="808" ht="12.75" customHeight="1" x14ac:dyDescent="0.15"/>
    <row r="809" ht="12.75" customHeight="1" x14ac:dyDescent="0.15"/>
    <row r="810" ht="12.75" customHeight="1" x14ac:dyDescent="0.15"/>
    <row r="811" ht="12.75" customHeight="1" x14ac:dyDescent="0.15"/>
    <row r="812" ht="12.75" customHeight="1" x14ac:dyDescent="0.15"/>
    <row r="813" ht="12.75" customHeight="1" x14ac:dyDescent="0.15"/>
    <row r="814" ht="12.75" customHeight="1" x14ac:dyDescent="0.15"/>
    <row r="815" ht="12.75" customHeight="1" x14ac:dyDescent="0.15"/>
    <row r="816" ht="12.75" customHeight="1" x14ac:dyDescent="0.15"/>
    <row r="817" ht="12.75" customHeight="1" x14ac:dyDescent="0.15"/>
    <row r="818" ht="12.75" customHeight="1" x14ac:dyDescent="0.15"/>
    <row r="819" ht="12.75" customHeight="1" x14ac:dyDescent="0.15"/>
    <row r="820" ht="12.75" customHeight="1" x14ac:dyDescent="0.15"/>
    <row r="821" ht="12.75" customHeight="1" x14ac:dyDescent="0.15"/>
    <row r="822" ht="12.75" customHeight="1" x14ac:dyDescent="0.15"/>
    <row r="823" ht="12.75" customHeight="1" x14ac:dyDescent="0.15"/>
    <row r="824" ht="12.75" customHeight="1" x14ac:dyDescent="0.15"/>
    <row r="825" ht="12.75" customHeight="1" x14ac:dyDescent="0.15"/>
    <row r="826" ht="12.75" customHeight="1" x14ac:dyDescent="0.15"/>
    <row r="827" ht="12.75" customHeight="1" x14ac:dyDescent="0.15"/>
    <row r="828" ht="12.75" customHeight="1" x14ac:dyDescent="0.15"/>
    <row r="829" ht="12.75" customHeight="1" x14ac:dyDescent="0.15"/>
    <row r="830" ht="12.75" customHeight="1" x14ac:dyDescent="0.15"/>
    <row r="831" ht="12.75" customHeight="1" x14ac:dyDescent="0.15"/>
    <row r="832" ht="12.75" customHeight="1" x14ac:dyDescent="0.15"/>
    <row r="833" ht="12.75" customHeight="1" x14ac:dyDescent="0.15"/>
    <row r="834" ht="12.75" customHeight="1" x14ac:dyDescent="0.15"/>
    <row r="835" ht="12.75" customHeight="1" x14ac:dyDescent="0.15"/>
    <row r="836" ht="12.75" customHeight="1" x14ac:dyDescent="0.15"/>
    <row r="837" ht="12.75" customHeight="1" x14ac:dyDescent="0.15"/>
    <row r="838" ht="12.75" customHeight="1" x14ac:dyDescent="0.15"/>
    <row r="839" ht="12.75" customHeight="1" x14ac:dyDescent="0.15"/>
    <row r="840" ht="12.75" customHeight="1" x14ac:dyDescent="0.15"/>
    <row r="841" ht="12.75" customHeight="1" x14ac:dyDescent="0.15"/>
    <row r="842" ht="12.75" customHeight="1" x14ac:dyDescent="0.15"/>
    <row r="843" ht="12.75" customHeight="1" x14ac:dyDescent="0.15"/>
    <row r="844" ht="12.75" customHeight="1" x14ac:dyDescent="0.15"/>
    <row r="845" ht="12.75" customHeight="1" x14ac:dyDescent="0.15"/>
    <row r="846" ht="12.75" customHeight="1" x14ac:dyDescent="0.15"/>
    <row r="847" ht="12.75" customHeight="1" x14ac:dyDescent="0.15"/>
    <row r="848" ht="12.75" customHeight="1" x14ac:dyDescent="0.15"/>
    <row r="849" ht="12.75" customHeight="1" x14ac:dyDescent="0.15"/>
    <row r="850" ht="12.75" customHeight="1" x14ac:dyDescent="0.15"/>
    <row r="851" ht="12.75" customHeight="1" x14ac:dyDescent="0.15"/>
    <row r="852" ht="12.75" customHeight="1" x14ac:dyDescent="0.15"/>
    <row r="853" ht="12.75" customHeight="1" x14ac:dyDescent="0.15"/>
    <row r="854" ht="12.75" customHeight="1" x14ac:dyDescent="0.15"/>
    <row r="855" ht="12.75" customHeight="1" x14ac:dyDescent="0.15"/>
    <row r="856" ht="12.75" customHeight="1" x14ac:dyDescent="0.15"/>
    <row r="857" ht="12.75" customHeight="1" x14ac:dyDescent="0.15"/>
    <row r="858" ht="12.75" customHeight="1" x14ac:dyDescent="0.15"/>
    <row r="859" ht="12.75" customHeight="1" x14ac:dyDescent="0.15"/>
    <row r="860" ht="12.75" customHeight="1" x14ac:dyDescent="0.15"/>
    <row r="861" ht="12.75" customHeight="1" x14ac:dyDescent="0.15"/>
    <row r="862" ht="12.75" customHeight="1" x14ac:dyDescent="0.15"/>
    <row r="863" ht="12.75" customHeight="1" x14ac:dyDescent="0.15"/>
    <row r="864" ht="12.75" customHeight="1" x14ac:dyDescent="0.15"/>
    <row r="865" ht="12.75" customHeight="1" x14ac:dyDescent="0.15"/>
    <row r="866" ht="12.75" customHeight="1" x14ac:dyDescent="0.15"/>
    <row r="867" ht="12.75" customHeight="1" x14ac:dyDescent="0.15"/>
    <row r="868" ht="12.75" customHeight="1" x14ac:dyDescent="0.15"/>
    <row r="869" ht="12.75" customHeight="1" x14ac:dyDescent="0.15"/>
    <row r="870" ht="12.75" customHeight="1" x14ac:dyDescent="0.15"/>
    <row r="871" ht="12.75" customHeight="1" x14ac:dyDescent="0.15"/>
    <row r="872" ht="12.75" customHeight="1" x14ac:dyDescent="0.15"/>
    <row r="873" ht="12.75" customHeight="1" x14ac:dyDescent="0.15"/>
    <row r="874" ht="12.75" customHeight="1" x14ac:dyDescent="0.15"/>
    <row r="875" ht="12.75" customHeight="1" x14ac:dyDescent="0.15"/>
    <row r="876" ht="12.75" customHeight="1" x14ac:dyDescent="0.15"/>
    <row r="877" ht="12.75" customHeight="1" x14ac:dyDescent="0.15"/>
    <row r="878" ht="12.75" customHeight="1" x14ac:dyDescent="0.15"/>
    <row r="879" ht="12.75" customHeight="1" x14ac:dyDescent="0.15"/>
    <row r="880" ht="12.75" customHeight="1" x14ac:dyDescent="0.15"/>
    <row r="881" ht="12.75" customHeight="1" x14ac:dyDescent="0.15"/>
    <row r="882" ht="12.75" customHeight="1" x14ac:dyDescent="0.15"/>
    <row r="883" ht="12.75" customHeight="1" x14ac:dyDescent="0.15"/>
    <row r="884" ht="12.75" customHeight="1" x14ac:dyDescent="0.15"/>
    <row r="885" ht="12.75" customHeight="1" x14ac:dyDescent="0.15"/>
    <row r="886" ht="12.75" customHeight="1" x14ac:dyDescent="0.15"/>
    <row r="887" ht="12.75" customHeight="1" x14ac:dyDescent="0.15"/>
    <row r="888" ht="12.75" customHeight="1" x14ac:dyDescent="0.15"/>
    <row r="889" ht="12.75" customHeight="1" x14ac:dyDescent="0.15"/>
    <row r="890" ht="12.75" customHeight="1" x14ac:dyDescent="0.15"/>
    <row r="891" ht="12.75" customHeight="1" x14ac:dyDescent="0.15"/>
    <row r="892" ht="12.75" customHeight="1" x14ac:dyDescent="0.15"/>
    <row r="893" ht="12.75" customHeight="1" x14ac:dyDescent="0.15"/>
    <row r="894" ht="12.75" customHeight="1" x14ac:dyDescent="0.15"/>
    <row r="895" ht="12.75" customHeight="1" x14ac:dyDescent="0.15"/>
    <row r="896" ht="12.75" customHeight="1" x14ac:dyDescent="0.15"/>
    <row r="897" ht="12.75" customHeight="1" x14ac:dyDescent="0.15"/>
    <row r="898" ht="12.75" customHeight="1" x14ac:dyDescent="0.15"/>
    <row r="899" ht="12.75" customHeight="1" x14ac:dyDescent="0.15"/>
    <row r="900" ht="12.75" customHeight="1" x14ac:dyDescent="0.15"/>
    <row r="901" ht="12.75" customHeight="1" x14ac:dyDescent="0.15"/>
    <row r="902" ht="12.75" customHeight="1" x14ac:dyDescent="0.15"/>
    <row r="903" ht="12.75" customHeight="1" x14ac:dyDescent="0.15"/>
    <row r="904" ht="12.75" customHeight="1" x14ac:dyDescent="0.15"/>
    <row r="905" ht="12.75" customHeight="1" x14ac:dyDescent="0.15"/>
    <row r="906" ht="12.75" customHeight="1" x14ac:dyDescent="0.15"/>
    <row r="907" ht="12.75" customHeight="1" x14ac:dyDescent="0.15"/>
    <row r="908" ht="12.75" customHeight="1" x14ac:dyDescent="0.15"/>
    <row r="909" ht="12.75" customHeight="1" x14ac:dyDescent="0.15"/>
    <row r="910" ht="12.75" customHeight="1" x14ac:dyDescent="0.15"/>
    <row r="911" ht="12.75" customHeight="1" x14ac:dyDescent="0.15"/>
    <row r="912" ht="12.75" customHeight="1" x14ac:dyDescent="0.15"/>
    <row r="913" ht="12.75" customHeight="1" x14ac:dyDescent="0.15"/>
    <row r="914" ht="12.75" customHeight="1" x14ac:dyDescent="0.15"/>
    <row r="915" ht="12.75" customHeight="1" x14ac:dyDescent="0.15"/>
    <row r="916" ht="12.75" customHeight="1" x14ac:dyDescent="0.15"/>
    <row r="917" ht="12.75" customHeight="1" x14ac:dyDescent="0.15"/>
    <row r="918" ht="12.75" customHeight="1" x14ac:dyDescent="0.15"/>
    <row r="919" ht="12.75" customHeight="1" x14ac:dyDescent="0.15"/>
    <row r="920" ht="12.75" customHeight="1" x14ac:dyDescent="0.15"/>
    <row r="921" ht="12.75" customHeight="1" x14ac:dyDescent="0.15"/>
    <row r="922" ht="12.75" customHeight="1" x14ac:dyDescent="0.15"/>
    <row r="923" ht="12.75" customHeight="1" x14ac:dyDescent="0.15"/>
    <row r="924" ht="12.75" customHeight="1" x14ac:dyDescent="0.15"/>
    <row r="925" ht="12.75" customHeight="1" x14ac:dyDescent="0.15"/>
    <row r="926" ht="12.75" customHeight="1" x14ac:dyDescent="0.15"/>
    <row r="927" ht="12.75" customHeight="1" x14ac:dyDescent="0.15"/>
    <row r="928" ht="12.75" customHeight="1" x14ac:dyDescent="0.15"/>
    <row r="929" ht="12.75" customHeight="1" x14ac:dyDescent="0.15"/>
    <row r="930" ht="12.75" customHeight="1" x14ac:dyDescent="0.15"/>
    <row r="931" ht="12.75" customHeight="1" x14ac:dyDescent="0.15"/>
    <row r="932" ht="12.75" customHeight="1" x14ac:dyDescent="0.15"/>
    <row r="933" ht="12.75" customHeight="1" x14ac:dyDescent="0.15"/>
    <row r="934" ht="12.75" customHeight="1" x14ac:dyDescent="0.15"/>
    <row r="935" ht="12.75" customHeight="1" x14ac:dyDescent="0.15"/>
    <row r="936" ht="12.75" customHeight="1" x14ac:dyDescent="0.15"/>
    <row r="937" ht="12.75" customHeight="1" x14ac:dyDescent="0.15"/>
    <row r="938" ht="12.75" customHeight="1" x14ac:dyDescent="0.15"/>
    <row r="939" ht="12.75" customHeight="1" x14ac:dyDescent="0.15"/>
    <row r="940" ht="12.75" customHeight="1" x14ac:dyDescent="0.15"/>
    <row r="941" ht="12.75" customHeight="1" x14ac:dyDescent="0.15"/>
    <row r="942" ht="12.75" customHeight="1" x14ac:dyDescent="0.15"/>
    <row r="943" ht="12.75" customHeight="1" x14ac:dyDescent="0.15"/>
    <row r="944" ht="12.75" customHeight="1" x14ac:dyDescent="0.15"/>
    <row r="945" ht="12.75" customHeight="1" x14ac:dyDescent="0.15"/>
    <row r="946" ht="12.75" customHeight="1" x14ac:dyDescent="0.15"/>
    <row r="947" ht="12.75" customHeight="1" x14ac:dyDescent="0.15"/>
    <row r="948" ht="12.75" customHeight="1" x14ac:dyDescent="0.15"/>
    <row r="949" ht="12.75" customHeight="1" x14ac:dyDescent="0.15"/>
    <row r="950" ht="12.75" customHeight="1" x14ac:dyDescent="0.15"/>
    <row r="951" ht="12.75" customHeight="1" x14ac:dyDescent="0.15"/>
    <row r="952" ht="12.75" customHeight="1" x14ac:dyDescent="0.15"/>
    <row r="953" ht="12.75" customHeight="1" x14ac:dyDescent="0.15"/>
    <row r="954" ht="12.75" customHeight="1" x14ac:dyDescent="0.15"/>
    <row r="955" ht="12.75" customHeight="1" x14ac:dyDescent="0.15"/>
    <row r="956" ht="12.75" customHeight="1" x14ac:dyDescent="0.15"/>
    <row r="957" ht="12.75" customHeight="1" x14ac:dyDescent="0.15"/>
    <row r="958" ht="12.75" customHeight="1" x14ac:dyDescent="0.15"/>
    <row r="959" ht="12.75" customHeight="1" x14ac:dyDescent="0.15"/>
    <row r="960" ht="12.75" customHeight="1" x14ac:dyDescent="0.15"/>
    <row r="961" ht="12.75" customHeight="1" x14ac:dyDescent="0.15"/>
    <row r="962" ht="12.75" customHeight="1" x14ac:dyDescent="0.15"/>
    <row r="963" ht="12.75" customHeight="1" x14ac:dyDescent="0.15"/>
    <row r="964" ht="12.75" customHeight="1" x14ac:dyDescent="0.15"/>
    <row r="965" ht="12.75" customHeight="1" x14ac:dyDescent="0.15"/>
    <row r="966" ht="12.75" customHeight="1" x14ac:dyDescent="0.15"/>
    <row r="967" ht="12.75" customHeight="1" x14ac:dyDescent="0.15"/>
    <row r="968" ht="12.75" customHeight="1" x14ac:dyDescent="0.15"/>
    <row r="969" ht="12.75" customHeight="1" x14ac:dyDescent="0.15"/>
    <row r="970" ht="12.75" customHeight="1" x14ac:dyDescent="0.15"/>
    <row r="971" ht="12.75" customHeight="1" x14ac:dyDescent="0.15"/>
    <row r="972" ht="12.75" customHeight="1" x14ac:dyDescent="0.15"/>
    <row r="973" ht="12.75" customHeight="1" x14ac:dyDescent="0.15"/>
    <row r="974" ht="12.75" customHeight="1" x14ac:dyDescent="0.15"/>
    <row r="975" ht="12.75" customHeight="1" x14ac:dyDescent="0.15"/>
    <row r="976" ht="12.75" customHeight="1" x14ac:dyDescent="0.15"/>
    <row r="977" ht="12.75" customHeight="1" x14ac:dyDescent="0.15"/>
    <row r="978" ht="12.75" customHeight="1" x14ac:dyDescent="0.15"/>
    <row r="979" ht="12.75" customHeight="1" x14ac:dyDescent="0.15"/>
    <row r="980" ht="12.75" customHeight="1" x14ac:dyDescent="0.15"/>
    <row r="981" ht="12.75" customHeight="1" x14ac:dyDescent="0.15"/>
    <row r="982" ht="12.75" customHeight="1" x14ac:dyDescent="0.15"/>
    <row r="983" ht="12.75" customHeight="1" x14ac:dyDescent="0.15"/>
    <row r="984" ht="12.75" customHeight="1" x14ac:dyDescent="0.15"/>
    <row r="985" ht="12.75" customHeight="1" x14ac:dyDescent="0.15"/>
    <row r="986" ht="12.75" customHeight="1" x14ac:dyDescent="0.15"/>
    <row r="987" ht="12.75" customHeight="1" x14ac:dyDescent="0.15"/>
    <row r="988" ht="12.75" customHeight="1" x14ac:dyDescent="0.15"/>
    <row r="989" ht="12.75" customHeight="1" x14ac:dyDescent="0.15"/>
    <row r="990" ht="12.75" customHeight="1" x14ac:dyDescent="0.15"/>
    <row r="991" ht="12.75" customHeight="1" x14ac:dyDescent="0.15"/>
    <row r="992" ht="12.75" customHeight="1" x14ac:dyDescent="0.15"/>
    <row r="993" ht="12.75" customHeight="1" x14ac:dyDescent="0.15"/>
    <row r="994" ht="12.75" customHeight="1" x14ac:dyDescent="0.15"/>
    <row r="995" ht="12.75" customHeight="1" x14ac:dyDescent="0.15"/>
    <row r="996" ht="12.75" customHeight="1" x14ac:dyDescent="0.15"/>
    <row r="997" ht="12.75" customHeight="1" x14ac:dyDescent="0.15"/>
    <row r="998" ht="12.75" customHeight="1" x14ac:dyDescent="0.15"/>
    <row r="999" ht="12.75" customHeight="1" x14ac:dyDescent="0.15"/>
    <row r="1000" ht="12.75" customHeight="1" x14ac:dyDescent="0.15"/>
  </sheetData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1000"/>
  <sheetViews>
    <sheetView workbookViewId="0"/>
  </sheetViews>
  <sheetFormatPr baseColWidth="10" defaultColWidth="12.5" defaultRowHeight="15" customHeight="1" x14ac:dyDescent="0.15"/>
  <cols>
    <col min="1" max="1" width="35.6640625" customWidth="1"/>
    <col min="2" max="2" width="10.5" customWidth="1"/>
    <col min="3" max="26" width="8.5" customWidth="1"/>
  </cols>
  <sheetData>
    <row r="1" spans="1:2" ht="12.75" customHeight="1" x14ac:dyDescent="0.15">
      <c r="A1" s="42" t="s">
        <v>568</v>
      </c>
      <c r="B1" s="64"/>
    </row>
    <row r="2" spans="1:2" ht="12.75" customHeight="1" x14ac:dyDescent="0.15">
      <c r="B2" s="64"/>
    </row>
    <row r="3" spans="1:2" ht="12.75" customHeight="1" x14ac:dyDescent="0.15">
      <c r="A3" s="42" t="s">
        <v>51</v>
      </c>
      <c r="B3" s="64"/>
    </row>
    <row r="4" spans="1:2" ht="12.75" customHeight="1" x14ac:dyDescent="0.15">
      <c r="B4" s="64"/>
    </row>
    <row r="5" spans="1:2" ht="12.75" customHeight="1" x14ac:dyDescent="0.15">
      <c r="A5" s="31" t="s">
        <v>569</v>
      </c>
      <c r="B5" s="64">
        <f>'Balance Sheet'!B11</f>
        <v>0</v>
      </c>
    </row>
    <row r="6" spans="1:2" ht="12.75" customHeight="1" x14ac:dyDescent="0.15">
      <c r="B6" s="64"/>
    </row>
    <row r="7" spans="1:2" ht="12.75" customHeight="1" x14ac:dyDescent="0.15">
      <c r="A7" s="42" t="s">
        <v>475</v>
      </c>
      <c r="B7" s="64"/>
    </row>
    <row r="8" spans="1:2" ht="12.75" customHeight="1" x14ac:dyDescent="0.15">
      <c r="A8" s="31"/>
      <c r="B8" s="64"/>
    </row>
    <row r="9" spans="1:2" ht="12.75" customHeight="1" x14ac:dyDescent="0.15">
      <c r="A9" s="31"/>
      <c r="B9" s="64"/>
    </row>
    <row r="10" spans="1:2" ht="12.75" customHeight="1" x14ac:dyDescent="0.15">
      <c r="A10" s="31"/>
      <c r="B10" s="64"/>
    </row>
    <row r="11" spans="1:2" ht="12.75" customHeight="1" x14ac:dyDescent="0.15">
      <c r="A11" s="31"/>
      <c r="B11" s="64"/>
    </row>
    <row r="12" spans="1:2" ht="12.75" customHeight="1" x14ac:dyDescent="0.15">
      <c r="A12" s="42" t="s">
        <v>570</v>
      </c>
      <c r="B12" s="246">
        <f>SUM(B8:B11)</f>
        <v>0</v>
      </c>
    </row>
    <row r="13" spans="1:2" ht="12.75" customHeight="1" x14ac:dyDescent="0.15">
      <c r="B13" s="64"/>
    </row>
    <row r="14" spans="1:2" ht="12.75" customHeight="1" x14ac:dyDescent="0.15">
      <c r="A14" s="42" t="s">
        <v>62</v>
      </c>
      <c r="B14" s="64">
        <f>B5-B12</f>
        <v>0</v>
      </c>
    </row>
    <row r="15" spans="1:2" ht="12.75" customHeight="1" x14ac:dyDescent="0.15">
      <c r="B15" s="64"/>
    </row>
    <row r="16" spans="1:2" ht="12.75" customHeight="1" x14ac:dyDescent="0.15">
      <c r="B16" s="64"/>
    </row>
    <row r="17" spans="2:2" ht="12.75" customHeight="1" x14ac:dyDescent="0.15">
      <c r="B17" s="64"/>
    </row>
    <row r="18" spans="2:2" ht="12.75" customHeight="1" x14ac:dyDescent="0.15">
      <c r="B18" s="64"/>
    </row>
    <row r="19" spans="2:2" ht="12.75" customHeight="1" x14ac:dyDescent="0.15">
      <c r="B19" s="64"/>
    </row>
    <row r="20" spans="2:2" ht="12.75" customHeight="1" x14ac:dyDescent="0.15">
      <c r="B20" s="64"/>
    </row>
    <row r="21" spans="2:2" ht="12.75" customHeight="1" x14ac:dyDescent="0.15">
      <c r="B21" s="64"/>
    </row>
    <row r="22" spans="2:2" ht="12.75" customHeight="1" x14ac:dyDescent="0.15">
      <c r="B22" s="64"/>
    </row>
    <row r="23" spans="2:2" ht="12.75" customHeight="1" x14ac:dyDescent="0.15">
      <c r="B23" s="64"/>
    </row>
    <row r="24" spans="2:2" ht="12.75" customHeight="1" x14ac:dyDescent="0.15">
      <c r="B24" s="64"/>
    </row>
    <row r="25" spans="2:2" ht="12.75" customHeight="1" x14ac:dyDescent="0.15">
      <c r="B25" s="64"/>
    </row>
    <row r="26" spans="2:2" ht="12.75" customHeight="1" x14ac:dyDescent="0.15">
      <c r="B26" s="64"/>
    </row>
    <row r="27" spans="2:2" ht="12.75" customHeight="1" x14ac:dyDescent="0.15">
      <c r="B27" s="64"/>
    </row>
    <row r="28" spans="2:2" ht="12.75" customHeight="1" x14ac:dyDescent="0.15">
      <c r="B28" s="64"/>
    </row>
    <row r="29" spans="2:2" ht="12.75" customHeight="1" x14ac:dyDescent="0.15">
      <c r="B29" s="64"/>
    </row>
    <row r="30" spans="2:2" ht="12.75" customHeight="1" x14ac:dyDescent="0.15">
      <c r="B30" s="64"/>
    </row>
    <row r="31" spans="2:2" ht="12.75" customHeight="1" x14ac:dyDescent="0.15">
      <c r="B31" s="64"/>
    </row>
    <row r="32" spans="2:2" ht="12.75" customHeight="1" x14ac:dyDescent="0.15">
      <c r="B32" s="64"/>
    </row>
    <row r="33" spans="2:2" ht="12.75" customHeight="1" x14ac:dyDescent="0.15">
      <c r="B33" s="64"/>
    </row>
    <row r="34" spans="2:2" ht="12.75" customHeight="1" x14ac:dyDescent="0.15">
      <c r="B34" s="64"/>
    </row>
    <row r="35" spans="2:2" ht="12.75" customHeight="1" x14ac:dyDescent="0.15">
      <c r="B35" s="64"/>
    </row>
    <row r="36" spans="2:2" ht="12.75" customHeight="1" x14ac:dyDescent="0.15">
      <c r="B36" s="64"/>
    </row>
    <row r="37" spans="2:2" ht="12.75" customHeight="1" x14ac:dyDescent="0.15">
      <c r="B37" s="64"/>
    </row>
    <row r="38" spans="2:2" ht="12.75" customHeight="1" x14ac:dyDescent="0.15">
      <c r="B38" s="64"/>
    </row>
    <row r="39" spans="2:2" ht="12.75" customHeight="1" x14ac:dyDescent="0.15">
      <c r="B39" s="64"/>
    </row>
    <row r="40" spans="2:2" ht="12.75" customHeight="1" x14ac:dyDescent="0.15">
      <c r="B40" s="64"/>
    </row>
    <row r="41" spans="2:2" ht="12.75" customHeight="1" x14ac:dyDescent="0.15">
      <c r="B41" s="64"/>
    </row>
    <row r="42" spans="2:2" ht="12.75" customHeight="1" x14ac:dyDescent="0.15">
      <c r="B42" s="64"/>
    </row>
    <row r="43" spans="2:2" ht="12.75" customHeight="1" x14ac:dyDescent="0.15">
      <c r="B43" s="64"/>
    </row>
    <row r="44" spans="2:2" ht="12.75" customHeight="1" x14ac:dyDescent="0.15">
      <c r="B44" s="64"/>
    </row>
    <row r="45" spans="2:2" ht="12.75" customHeight="1" x14ac:dyDescent="0.15">
      <c r="B45" s="64"/>
    </row>
    <row r="46" spans="2:2" ht="12.75" customHeight="1" x14ac:dyDescent="0.15">
      <c r="B46" s="64"/>
    </row>
    <row r="47" spans="2:2" ht="12.75" customHeight="1" x14ac:dyDescent="0.15">
      <c r="B47" s="64"/>
    </row>
    <row r="48" spans="2:2" ht="12.75" customHeight="1" x14ac:dyDescent="0.15">
      <c r="B48" s="64"/>
    </row>
    <row r="49" spans="2:2" ht="12.75" customHeight="1" x14ac:dyDescent="0.15">
      <c r="B49" s="64"/>
    </row>
    <row r="50" spans="2:2" ht="12.75" customHeight="1" x14ac:dyDescent="0.15">
      <c r="B50" s="64"/>
    </row>
    <row r="51" spans="2:2" ht="12.75" customHeight="1" x14ac:dyDescent="0.15">
      <c r="B51" s="64"/>
    </row>
    <row r="52" spans="2:2" ht="12.75" customHeight="1" x14ac:dyDescent="0.15">
      <c r="B52" s="64"/>
    </row>
    <row r="53" spans="2:2" ht="12.75" customHeight="1" x14ac:dyDescent="0.15">
      <c r="B53" s="64"/>
    </row>
    <row r="54" spans="2:2" ht="12.75" customHeight="1" x14ac:dyDescent="0.15">
      <c r="B54" s="64"/>
    </row>
    <row r="55" spans="2:2" ht="12.75" customHeight="1" x14ac:dyDescent="0.15">
      <c r="B55" s="64"/>
    </row>
    <row r="56" spans="2:2" ht="12.75" customHeight="1" x14ac:dyDescent="0.15">
      <c r="B56" s="64"/>
    </row>
    <row r="57" spans="2:2" ht="12.75" customHeight="1" x14ac:dyDescent="0.15">
      <c r="B57" s="64"/>
    </row>
    <row r="58" spans="2:2" ht="12.75" customHeight="1" x14ac:dyDescent="0.15">
      <c r="B58" s="64"/>
    </row>
    <row r="59" spans="2:2" ht="12.75" customHeight="1" x14ac:dyDescent="0.15">
      <c r="B59" s="64"/>
    </row>
    <row r="60" spans="2:2" ht="12.75" customHeight="1" x14ac:dyDescent="0.15">
      <c r="B60" s="64"/>
    </row>
    <row r="61" spans="2:2" ht="12.75" customHeight="1" x14ac:dyDescent="0.15">
      <c r="B61" s="64"/>
    </row>
    <row r="62" spans="2:2" ht="12.75" customHeight="1" x14ac:dyDescent="0.15">
      <c r="B62" s="64"/>
    </row>
    <row r="63" spans="2:2" ht="12.75" customHeight="1" x14ac:dyDescent="0.15">
      <c r="B63" s="64"/>
    </row>
    <row r="64" spans="2:2" ht="12.75" customHeight="1" x14ac:dyDescent="0.15">
      <c r="B64" s="64"/>
    </row>
    <row r="65" spans="2:2" ht="12.75" customHeight="1" x14ac:dyDescent="0.15">
      <c r="B65" s="64"/>
    </row>
    <row r="66" spans="2:2" ht="12.75" customHeight="1" x14ac:dyDescent="0.15">
      <c r="B66" s="64"/>
    </row>
    <row r="67" spans="2:2" ht="12.75" customHeight="1" x14ac:dyDescent="0.15">
      <c r="B67" s="64"/>
    </row>
    <row r="68" spans="2:2" ht="12.75" customHeight="1" x14ac:dyDescent="0.15">
      <c r="B68" s="64"/>
    </row>
    <row r="69" spans="2:2" ht="12.75" customHeight="1" x14ac:dyDescent="0.15">
      <c r="B69" s="64"/>
    </row>
    <row r="70" spans="2:2" ht="12.75" customHeight="1" x14ac:dyDescent="0.15">
      <c r="B70" s="64"/>
    </row>
    <row r="71" spans="2:2" ht="12.75" customHeight="1" x14ac:dyDescent="0.15">
      <c r="B71" s="64"/>
    </row>
    <row r="72" spans="2:2" ht="12.75" customHeight="1" x14ac:dyDescent="0.15">
      <c r="B72" s="64"/>
    </row>
    <row r="73" spans="2:2" ht="12.75" customHeight="1" x14ac:dyDescent="0.15">
      <c r="B73" s="64"/>
    </row>
    <row r="74" spans="2:2" ht="12.75" customHeight="1" x14ac:dyDescent="0.15">
      <c r="B74" s="64"/>
    </row>
    <row r="75" spans="2:2" ht="12.75" customHeight="1" x14ac:dyDescent="0.15">
      <c r="B75" s="64"/>
    </row>
    <row r="76" spans="2:2" ht="12.75" customHeight="1" x14ac:dyDescent="0.15">
      <c r="B76" s="64"/>
    </row>
    <row r="77" spans="2:2" ht="12.75" customHeight="1" x14ac:dyDescent="0.15">
      <c r="B77" s="64"/>
    </row>
    <row r="78" spans="2:2" ht="12.75" customHeight="1" x14ac:dyDescent="0.15">
      <c r="B78" s="64"/>
    </row>
    <row r="79" spans="2:2" ht="12.75" customHeight="1" x14ac:dyDescent="0.15">
      <c r="B79" s="64"/>
    </row>
    <row r="80" spans="2:2" ht="12.75" customHeight="1" x14ac:dyDescent="0.15">
      <c r="B80" s="64"/>
    </row>
    <row r="81" spans="2:2" ht="12.75" customHeight="1" x14ac:dyDescent="0.15">
      <c r="B81" s="64"/>
    </row>
    <row r="82" spans="2:2" ht="12.75" customHeight="1" x14ac:dyDescent="0.15">
      <c r="B82" s="64"/>
    </row>
    <row r="83" spans="2:2" ht="12.75" customHeight="1" x14ac:dyDescent="0.15">
      <c r="B83" s="64"/>
    </row>
    <row r="84" spans="2:2" ht="12.75" customHeight="1" x14ac:dyDescent="0.15">
      <c r="B84" s="64"/>
    </row>
    <row r="85" spans="2:2" ht="12.75" customHeight="1" x14ac:dyDescent="0.15">
      <c r="B85" s="64"/>
    </row>
    <row r="86" spans="2:2" ht="12.75" customHeight="1" x14ac:dyDescent="0.15">
      <c r="B86" s="64"/>
    </row>
    <row r="87" spans="2:2" ht="12.75" customHeight="1" x14ac:dyDescent="0.15">
      <c r="B87" s="64"/>
    </row>
    <row r="88" spans="2:2" ht="12.75" customHeight="1" x14ac:dyDescent="0.15">
      <c r="B88" s="64"/>
    </row>
    <row r="89" spans="2:2" ht="12.75" customHeight="1" x14ac:dyDescent="0.15">
      <c r="B89" s="64"/>
    </row>
    <row r="90" spans="2:2" ht="12.75" customHeight="1" x14ac:dyDescent="0.15">
      <c r="B90" s="64"/>
    </row>
    <row r="91" spans="2:2" ht="12.75" customHeight="1" x14ac:dyDescent="0.15">
      <c r="B91" s="64"/>
    </row>
    <row r="92" spans="2:2" ht="12.75" customHeight="1" x14ac:dyDescent="0.15">
      <c r="B92" s="64"/>
    </row>
    <row r="93" spans="2:2" ht="12.75" customHeight="1" x14ac:dyDescent="0.15">
      <c r="B93" s="64"/>
    </row>
    <row r="94" spans="2:2" ht="12.75" customHeight="1" x14ac:dyDescent="0.15">
      <c r="B94" s="64"/>
    </row>
    <row r="95" spans="2:2" ht="12.75" customHeight="1" x14ac:dyDescent="0.15">
      <c r="B95" s="64"/>
    </row>
    <row r="96" spans="2:2" ht="12.75" customHeight="1" x14ac:dyDescent="0.15">
      <c r="B96" s="64"/>
    </row>
    <row r="97" spans="2:2" ht="12.75" customHeight="1" x14ac:dyDescent="0.15">
      <c r="B97" s="64"/>
    </row>
    <row r="98" spans="2:2" ht="12.75" customHeight="1" x14ac:dyDescent="0.15">
      <c r="B98" s="64"/>
    </row>
    <row r="99" spans="2:2" ht="12.75" customHeight="1" x14ac:dyDescent="0.15">
      <c r="B99" s="64"/>
    </row>
    <row r="100" spans="2:2" ht="12.75" customHeight="1" x14ac:dyDescent="0.15">
      <c r="B100" s="64"/>
    </row>
    <row r="101" spans="2:2" ht="12.75" customHeight="1" x14ac:dyDescent="0.15">
      <c r="B101" s="64"/>
    </row>
    <row r="102" spans="2:2" ht="12.75" customHeight="1" x14ac:dyDescent="0.15">
      <c r="B102" s="64"/>
    </row>
    <row r="103" spans="2:2" ht="12.75" customHeight="1" x14ac:dyDescent="0.15">
      <c r="B103" s="64"/>
    </row>
    <row r="104" spans="2:2" ht="12.75" customHeight="1" x14ac:dyDescent="0.15">
      <c r="B104" s="64"/>
    </row>
    <row r="105" spans="2:2" ht="12.75" customHeight="1" x14ac:dyDescent="0.15">
      <c r="B105" s="64"/>
    </row>
    <row r="106" spans="2:2" ht="12.75" customHeight="1" x14ac:dyDescent="0.15">
      <c r="B106" s="64"/>
    </row>
    <row r="107" spans="2:2" ht="12.75" customHeight="1" x14ac:dyDescent="0.15">
      <c r="B107" s="64"/>
    </row>
    <row r="108" spans="2:2" ht="12.75" customHeight="1" x14ac:dyDescent="0.15">
      <c r="B108" s="64"/>
    </row>
    <row r="109" spans="2:2" ht="12.75" customHeight="1" x14ac:dyDescent="0.15">
      <c r="B109" s="64"/>
    </row>
    <row r="110" spans="2:2" ht="12.75" customHeight="1" x14ac:dyDescent="0.15">
      <c r="B110" s="64"/>
    </row>
    <row r="111" spans="2:2" ht="12.75" customHeight="1" x14ac:dyDescent="0.15">
      <c r="B111" s="64"/>
    </row>
    <row r="112" spans="2:2" ht="12.75" customHeight="1" x14ac:dyDescent="0.15">
      <c r="B112" s="64"/>
    </row>
    <row r="113" spans="2:2" ht="12.75" customHeight="1" x14ac:dyDescent="0.15">
      <c r="B113" s="64"/>
    </row>
    <row r="114" spans="2:2" ht="12.75" customHeight="1" x14ac:dyDescent="0.15">
      <c r="B114" s="64"/>
    </row>
    <row r="115" spans="2:2" ht="12.75" customHeight="1" x14ac:dyDescent="0.15">
      <c r="B115" s="64"/>
    </row>
    <row r="116" spans="2:2" ht="12.75" customHeight="1" x14ac:dyDescent="0.15">
      <c r="B116" s="64"/>
    </row>
    <row r="117" spans="2:2" ht="12.75" customHeight="1" x14ac:dyDescent="0.15">
      <c r="B117" s="64"/>
    </row>
    <row r="118" spans="2:2" ht="12.75" customHeight="1" x14ac:dyDescent="0.15">
      <c r="B118" s="64"/>
    </row>
    <row r="119" spans="2:2" ht="12.75" customHeight="1" x14ac:dyDescent="0.15">
      <c r="B119" s="64"/>
    </row>
    <row r="120" spans="2:2" ht="12.75" customHeight="1" x14ac:dyDescent="0.15">
      <c r="B120" s="64"/>
    </row>
    <row r="121" spans="2:2" ht="12.75" customHeight="1" x14ac:dyDescent="0.15">
      <c r="B121" s="64"/>
    </row>
    <row r="122" spans="2:2" ht="12.75" customHeight="1" x14ac:dyDescent="0.15">
      <c r="B122" s="64"/>
    </row>
    <row r="123" spans="2:2" ht="12.75" customHeight="1" x14ac:dyDescent="0.15">
      <c r="B123" s="64"/>
    </row>
    <row r="124" spans="2:2" ht="12.75" customHeight="1" x14ac:dyDescent="0.15">
      <c r="B124" s="64"/>
    </row>
    <row r="125" spans="2:2" ht="12.75" customHeight="1" x14ac:dyDescent="0.15">
      <c r="B125" s="64"/>
    </row>
    <row r="126" spans="2:2" ht="12.75" customHeight="1" x14ac:dyDescent="0.15">
      <c r="B126" s="64"/>
    </row>
    <row r="127" spans="2:2" ht="12.75" customHeight="1" x14ac:dyDescent="0.15">
      <c r="B127" s="64"/>
    </row>
    <row r="128" spans="2:2" ht="12.75" customHeight="1" x14ac:dyDescent="0.15">
      <c r="B128" s="64"/>
    </row>
    <row r="129" spans="2:2" ht="12.75" customHeight="1" x14ac:dyDescent="0.15">
      <c r="B129" s="64"/>
    </row>
    <row r="130" spans="2:2" ht="12.75" customHeight="1" x14ac:dyDescent="0.15">
      <c r="B130" s="64"/>
    </row>
    <row r="131" spans="2:2" ht="12.75" customHeight="1" x14ac:dyDescent="0.15">
      <c r="B131" s="64"/>
    </row>
    <row r="132" spans="2:2" ht="12.75" customHeight="1" x14ac:dyDescent="0.15">
      <c r="B132" s="64"/>
    </row>
    <row r="133" spans="2:2" ht="12.75" customHeight="1" x14ac:dyDescent="0.15">
      <c r="B133" s="64"/>
    </row>
    <row r="134" spans="2:2" ht="12.75" customHeight="1" x14ac:dyDescent="0.15">
      <c r="B134" s="64"/>
    </row>
    <row r="135" spans="2:2" ht="12.75" customHeight="1" x14ac:dyDescent="0.15">
      <c r="B135" s="64"/>
    </row>
    <row r="136" spans="2:2" ht="12.75" customHeight="1" x14ac:dyDescent="0.15">
      <c r="B136" s="64"/>
    </row>
    <row r="137" spans="2:2" ht="12.75" customHeight="1" x14ac:dyDescent="0.15">
      <c r="B137" s="64"/>
    </row>
    <row r="138" spans="2:2" ht="12.75" customHeight="1" x14ac:dyDescent="0.15">
      <c r="B138" s="64"/>
    </row>
    <row r="139" spans="2:2" ht="12.75" customHeight="1" x14ac:dyDescent="0.15">
      <c r="B139" s="64"/>
    </row>
    <row r="140" spans="2:2" ht="12.75" customHeight="1" x14ac:dyDescent="0.15">
      <c r="B140" s="64"/>
    </row>
    <row r="141" spans="2:2" ht="12.75" customHeight="1" x14ac:dyDescent="0.15">
      <c r="B141" s="64"/>
    </row>
    <row r="142" spans="2:2" ht="12.75" customHeight="1" x14ac:dyDescent="0.15">
      <c r="B142" s="64"/>
    </row>
    <row r="143" spans="2:2" ht="12.75" customHeight="1" x14ac:dyDescent="0.15">
      <c r="B143" s="64"/>
    </row>
    <row r="144" spans="2:2" ht="12.75" customHeight="1" x14ac:dyDescent="0.15">
      <c r="B144" s="64"/>
    </row>
    <row r="145" spans="2:2" ht="12.75" customHeight="1" x14ac:dyDescent="0.15">
      <c r="B145" s="64"/>
    </row>
    <row r="146" spans="2:2" ht="12.75" customHeight="1" x14ac:dyDescent="0.15">
      <c r="B146" s="64"/>
    </row>
    <row r="147" spans="2:2" ht="12.75" customHeight="1" x14ac:dyDescent="0.15">
      <c r="B147" s="64"/>
    </row>
    <row r="148" spans="2:2" ht="12.75" customHeight="1" x14ac:dyDescent="0.15">
      <c r="B148" s="64"/>
    </row>
    <row r="149" spans="2:2" ht="12.75" customHeight="1" x14ac:dyDescent="0.15">
      <c r="B149" s="64"/>
    </row>
    <row r="150" spans="2:2" ht="12.75" customHeight="1" x14ac:dyDescent="0.15">
      <c r="B150" s="64"/>
    </row>
    <row r="151" spans="2:2" ht="12.75" customHeight="1" x14ac:dyDescent="0.15">
      <c r="B151" s="64"/>
    </row>
    <row r="152" spans="2:2" ht="12.75" customHeight="1" x14ac:dyDescent="0.15">
      <c r="B152" s="64"/>
    </row>
    <row r="153" spans="2:2" ht="12.75" customHeight="1" x14ac:dyDescent="0.15">
      <c r="B153" s="64"/>
    </row>
    <row r="154" spans="2:2" ht="12.75" customHeight="1" x14ac:dyDescent="0.15">
      <c r="B154" s="64"/>
    </row>
    <row r="155" spans="2:2" ht="12.75" customHeight="1" x14ac:dyDescent="0.15">
      <c r="B155" s="64"/>
    </row>
    <row r="156" spans="2:2" ht="12.75" customHeight="1" x14ac:dyDescent="0.15">
      <c r="B156" s="64"/>
    </row>
    <row r="157" spans="2:2" ht="12.75" customHeight="1" x14ac:dyDescent="0.15">
      <c r="B157" s="64"/>
    </row>
    <row r="158" spans="2:2" ht="12.75" customHeight="1" x14ac:dyDescent="0.15">
      <c r="B158" s="64"/>
    </row>
    <row r="159" spans="2:2" ht="12.75" customHeight="1" x14ac:dyDescent="0.15">
      <c r="B159" s="64"/>
    </row>
    <row r="160" spans="2:2" ht="12.75" customHeight="1" x14ac:dyDescent="0.15">
      <c r="B160" s="64"/>
    </row>
    <row r="161" spans="2:2" ht="12.75" customHeight="1" x14ac:dyDescent="0.15">
      <c r="B161" s="64"/>
    </row>
    <row r="162" spans="2:2" ht="12.75" customHeight="1" x14ac:dyDescent="0.15">
      <c r="B162" s="64"/>
    </row>
    <row r="163" spans="2:2" ht="12.75" customHeight="1" x14ac:dyDescent="0.15">
      <c r="B163" s="64"/>
    </row>
    <row r="164" spans="2:2" ht="12.75" customHeight="1" x14ac:dyDescent="0.15">
      <c r="B164" s="64"/>
    </row>
    <row r="165" spans="2:2" ht="12.75" customHeight="1" x14ac:dyDescent="0.15">
      <c r="B165" s="64"/>
    </row>
    <row r="166" spans="2:2" ht="12.75" customHeight="1" x14ac:dyDescent="0.15">
      <c r="B166" s="64"/>
    </row>
    <row r="167" spans="2:2" ht="12.75" customHeight="1" x14ac:dyDescent="0.15">
      <c r="B167" s="64"/>
    </row>
    <row r="168" spans="2:2" ht="12.75" customHeight="1" x14ac:dyDescent="0.15">
      <c r="B168" s="64"/>
    </row>
    <row r="169" spans="2:2" ht="12.75" customHeight="1" x14ac:dyDescent="0.15">
      <c r="B169" s="64"/>
    </row>
    <row r="170" spans="2:2" ht="12.75" customHeight="1" x14ac:dyDescent="0.15">
      <c r="B170" s="64"/>
    </row>
    <row r="171" spans="2:2" ht="12.75" customHeight="1" x14ac:dyDescent="0.15">
      <c r="B171" s="64"/>
    </row>
    <row r="172" spans="2:2" ht="12.75" customHeight="1" x14ac:dyDescent="0.15">
      <c r="B172" s="64"/>
    </row>
    <row r="173" spans="2:2" ht="12.75" customHeight="1" x14ac:dyDescent="0.15">
      <c r="B173" s="64"/>
    </row>
    <row r="174" spans="2:2" ht="12.75" customHeight="1" x14ac:dyDescent="0.15">
      <c r="B174" s="64"/>
    </row>
    <row r="175" spans="2:2" ht="12.75" customHeight="1" x14ac:dyDescent="0.15">
      <c r="B175" s="64"/>
    </row>
    <row r="176" spans="2:2" ht="12.75" customHeight="1" x14ac:dyDescent="0.15">
      <c r="B176" s="64"/>
    </row>
    <row r="177" spans="2:2" ht="12.75" customHeight="1" x14ac:dyDescent="0.15">
      <c r="B177" s="64"/>
    </row>
    <row r="178" spans="2:2" ht="12.75" customHeight="1" x14ac:dyDescent="0.15">
      <c r="B178" s="64"/>
    </row>
    <row r="179" spans="2:2" ht="12.75" customHeight="1" x14ac:dyDescent="0.15">
      <c r="B179" s="64"/>
    </row>
    <row r="180" spans="2:2" ht="12.75" customHeight="1" x14ac:dyDescent="0.15">
      <c r="B180" s="64"/>
    </row>
    <row r="181" spans="2:2" ht="12.75" customHeight="1" x14ac:dyDescent="0.15">
      <c r="B181" s="64"/>
    </row>
    <row r="182" spans="2:2" ht="12.75" customHeight="1" x14ac:dyDescent="0.15">
      <c r="B182" s="64"/>
    </row>
    <row r="183" spans="2:2" ht="12.75" customHeight="1" x14ac:dyDescent="0.15">
      <c r="B183" s="64"/>
    </row>
    <row r="184" spans="2:2" ht="12.75" customHeight="1" x14ac:dyDescent="0.15">
      <c r="B184" s="64"/>
    </row>
    <row r="185" spans="2:2" ht="12.75" customHeight="1" x14ac:dyDescent="0.15">
      <c r="B185" s="64"/>
    </row>
    <row r="186" spans="2:2" ht="12.75" customHeight="1" x14ac:dyDescent="0.15">
      <c r="B186" s="64"/>
    </row>
    <row r="187" spans="2:2" ht="12.75" customHeight="1" x14ac:dyDescent="0.15">
      <c r="B187" s="64"/>
    </row>
    <row r="188" spans="2:2" ht="12.75" customHeight="1" x14ac:dyDescent="0.15">
      <c r="B188" s="64"/>
    </row>
    <row r="189" spans="2:2" ht="12.75" customHeight="1" x14ac:dyDescent="0.15">
      <c r="B189" s="64"/>
    </row>
    <row r="190" spans="2:2" ht="12.75" customHeight="1" x14ac:dyDescent="0.15">
      <c r="B190" s="64"/>
    </row>
    <row r="191" spans="2:2" ht="12.75" customHeight="1" x14ac:dyDescent="0.15">
      <c r="B191" s="64"/>
    </row>
    <row r="192" spans="2:2" ht="12.75" customHeight="1" x14ac:dyDescent="0.15">
      <c r="B192" s="64"/>
    </row>
    <row r="193" spans="2:2" ht="12.75" customHeight="1" x14ac:dyDescent="0.15">
      <c r="B193" s="64"/>
    </row>
    <row r="194" spans="2:2" ht="12.75" customHeight="1" x14ac:dyDescent="0.15">
      <c r="B194" s="64"/>
    </row>
    <row r="195" spans="2:2" ht="12.75" customHeight="1" x14ac:dyDescent="0.15">
      <c r="B195" s="64"/>
    </row>
    <row r="196" spans="2:2" ht="12.75" customHeight="1" x14ac:dyDescent="0.15">
      <c r="B196" s="64"/>
    </row>
    <row r="197" spans="2:2" ht="12.75" customHeight="1" x14ac:dyDescent="0.15">
      <c r="B197" s="64"/>
    </row>
    <row r="198" spans="2:2" ht="12.75" customHeight="1" x14ac:dyDescent="0.15">
      <c r="B198" s="64"/>
    </row>
    <row r="199" spans="2:2" ht="12.75" customHeight="1" x14ac:dyDescent="0.15">
      <c r="B199" s="64"/>
    </row>
    <row r="200" spans="2:2" ht="12.75" customHeight="1" x14ac:dyDescent="0.15">
      <c r="B200" s="64"/>
    </row>
    <row r="201" spans="2:2" ht="12.75" customHeight="1" x14ac:dyDescent="0.15">
      <c r="B201" s="64"/>
    </row>
    <row r="202" spans="2:2" ht="12.75" customHeight="1" x14ac:dyDescent="0.15">
      <c r="B202" s="64"/>
    </row>
    <row r="203" spans="2:2" ht="12.75" customHeight="1" x14ac:dyDescent="0.15">
      <c r="B203" s="64"/>
    </row>
    <row r="204" spans="2:2" ht="12.75" customHeight="1" x14ac:dyDescent="0.15">
      <c r="B204" s="64"/>
    </row>
    <row r="205" spans="2:2" ht="12.75" customHeight="1" x14ac:dyDescent="0.15">
      <c r="B205" s="64"/>
    </row>
    <row r="206" spans="2:2" ht="12.75" customHeight="1" x14ac:dyDescent="0.15">
      <c r="B206" s="64"/>
    </row>
    <row r="207" spans="2:2" ht="12.75" customHeight="1" x14ac:dyDescent="0.15">
      <c r="B207" s="64"/>
    </row>
    <row r="208" spans="2:2" ht="12.75" customHeight="1" x14ac:dyDescent="0.15">
      <c r="B208" s="64"/>
    </row>
    <row r="209" spans="2:2" ht="12.75" customHeight="1" x14ac:dyDescent="0.15">
      <c r="B209" s="64"/>
    </row>
    <row r="210" spans="2:2" ht="12.75" customHeight="1" x14ac:dyDescent="0.15">
      <c r="B210" s="64"/>
    </row>
    <row r="211" spans="2:2" ht="12.75" customHeight="1" x14ac:dyDescent="0.15">
      <c r="B211" s="64"/>
    </row>
    <row r="212" spans="2:2" ht="12.75" customHeight="1" x14ac:dyDescent="0.15">
      <c r="B212" s="64"/>
    </row>
    <row r="213" spans="2:2" ht="12.75" customHeight="1" x14ac:dyDescent="0.15">
      <c r="B213" s="64"/>
    </row>
    <row r="214" spans="2:2" ht="12.75" customHeight="1" x14ac:dyDescent="0.15">
      <c r="B214" s="64"/>
    </row>
    <row r="215" spans="2:2" ht="12.75" customHeight="1" x14ac:dyDescent="0.15">
      <c r="B215" s="64"/>
    </row>
    <row r="216" spans="2:2" ht="12.75" customHeight="1" x14ac:dyDescent="0.15">
      <c r="B216" s="64"/>
    </row>
    <row r="217" spans="2:2" ht="12.75" customHeight="1" x14ac:dyDescent="0.15">
      <c r="B217" s="64"/>
    </row>
    <row r="218" spans="2:2" ht="12.75" customHeight="1" x14ac:dyDescent="0.15">
      <c r="B218" s="64"/>
    </row>
    <row r="219" spans="2:2" ht="12.75" customHeight="1" x14ac:dyDescent="0.15">
      <c r="B219" s="64"/>
    </row>
    <row r="220" spans="2:2" ht="12.75" customHeight="1" x14ac:dyDescent="0.15">
      <c r="B220" s="64"/>
    </row>
    <row r="221" spans="2:2" ht="12.75" customHeight="1" x14ac:dyDescent="0.15">
      <c r="B221" s="64"/>
    </row>
    <row r="222" spans="2:2" ht="12.75" customHeight="1" x14ac:dyDescent="0.15">
      <c r="B222" s="64"/>
    </row>
    <row r="223" spans="2:2" ht="12.75" customHeight="1" x14ac:dyDescent="0.15">
      <c r="B223" s="64"/>
    </row>
    <row r="224" spans="2:2" ht="12.75" customHeight="1" x14ac:dyDescent="0.15">
      <c r="B224" s="64"/>
    </row>
    <row r="225" spans="2:2" ht="12.75" customHeight="1" x14ac:dyDescent="0.15">
      <c r="B225" s="64"/>
    </row>
    <row r="226" spans="2:2" ht="12.75" customHeight="1" x14ac:dyDescent="0.15">
      <c r="B226" s="64"/>
    </row>
    <row r="227" spans="2:2" ht="12.75" customHeight="1" x14ac:dyDescent="0.15">
      <c r="B227" s="64"/>
    </row>
    <row r="228" spans="2:2" ht="12.75" customHeight="1" x14ac:dyDescent="0.15">
      <c r="B228" s="64"/>
    </row>
    <row r="229" spans="2:2" ht="12.75" customHeight="1" x14ac:dyDescent="0.15">
      <c r="B229" s="64"/>
    </row>
    <row r="230" spans="2:2" ht="12.75" customHeight="1" x14ac:dyDescent="0.15">
      <c r="B230" s="64"/>
    </row>
    <row r="231" spans="2:2" ht="12.75" customHeight="1" x14ac:dyDescent="0.15">
      <c r="B231" s="64"/>
    </row>
    <row r="232" spans="2:2" ht="12.75" customHeight="1" x14ac:dyDescent="0.15">
      <c r="B232" s="64"/>
    </row>
    <row r="233" spans="2:2" ht="12.75" customHeight="1" x14ac:dyDescent="0.15">
      <c r="B233" s="64"/>
    </row>
    <row r="234" spans="2:2" ht="12.75" customHeight="1" x14ac:dyDescent="0.15">
      <c r="B234" s="64"/>
    </row>
    <row r="235" spans="2:2" ht="12.75" customHeight="1" x14ac:dyDescent="0.15">
      <c r="B235" s="64"/>
    </row>
    <row r="236" spans="2:2" ht="12.75" customHeight="1" x14ac:dyDescent="0.15">
      <c r="B236" s="64"/>
    </row>
    <row r="237" spans="2:2" ht="12.75" customHeight="1" x14ac:dyDescent="0.15">
      <c r="B237" s="64"/>
    </row>
    <row r="238" spans="2:2" ht="12.75" customHeight="1" x14ac:dyDescent="0.15">
      <c r="B238" s="64"/>
    </row>
    <row r="239" spans="2:2" ht="12.75" customHeight="1" x14ac:dyDescent="0.15">
      <c r="B239" s="64"/>
    </row>
    <row r="240" spans="2:2" ht="12.75" customHeight="1" x14ac:dyDescent="0.15">
      <c r="B240" s="64"/>
    </row>
    <row r="241" spans="2:2" ht="12.75" customHeight="1" x14ac:dyDescent="0.15">
      <c r="B241" s="64"/>
    </row>
    <row r="242" spans="2:2" ht="12.75" customHeight="1" x14ac:dyDescent="0.15">
      <c r="B242" s="64"/>
    </row>
    <row r="243" spans="2:2" ht="12.75" customHeight="1" x14ac:dyDescent="0.15">
      <c r="B243" s="64"/>
    </row>
    <row r="244" spans="2:2" ht="12.75" customHeight="1" x14ac:dyDescent="0.15">
      <c r="B244" s="64"/>
    </row>
    <row r="245" spans="2:2" ht="12.75" customHeight="1" x14ac:dyDescent="0.15">
      <c r="B245" s="64"/>
    </row>
    <row r="246" spans="2:2" ht="12.75" customHeight="1" x14ac:dyDescent="0.15">
      <c r="B246" s="64"/>
    </row>
    <row r="247" spans="2:2" ht="12.75" customHeight="1" x14ac:dyDescent="0.15">
      <c r="B247" s="64"/>
    </row>
    <row r="248" spans="2:2" ht="12.75" customHeight="1" x14ac:dyDescent="0.15">
      <c r="B248" s="64"/>
    </row>
    <row r="249" spans="2:2" ht="12.75" customHeight="1" x14ac:dyDescent="0.15">
      <c r="B249" s="64"/>
    </row>
    <row r="250" spans="2:2" ht="12.75" customHeight="1" x14ac:dyDescent="0.15">
      <c r="B250" s="64"/>
    </row>
    <row r="251" spans="2:2" ht="12.75" customHeight="1" x14ac:dyDescent="0.15">
      <c r="B251" s="64"/>
    </row>
    <row r="252" spans="2:2" ht="12.75" customHeight="1" x14ac:dyDescent="0.15">
      <c r="B252" s="64"/>
    </row>
    <row r="253" spans="2:2" ht="12.75" customHeight="1" x14ac:dyDescent="0.15">
      <c r="B253" s="64"/>
    </row>
    <row r="254" spans="2:2" ht="12.75" customHeight="1" x14ac:dyDescent="0.15">
      <c r="B254" s="64"/>
    </row>
    <row r="255" spans="2:2" ht="12.75" customHeight="1" x14ac:dyDescent="0.15">
      <c r="B255" s="64"/>
    </row>
    <row r="256" spans="2:2" ht="12.75" customHeight="1" x14ac:dyDescent="0.15">
      <c r="B256" s="64"/>
    </row>
    <row r="257" spans="2:2" ht="12.75" customHeight="1" x14ac:dyDescent="0.15">
      <c r="B257" s="64"/>
    </row>
    <row r="258" spans="2:2" ht="12.75" customHeight="1" x14ac:dyDescent="0.15">
      <c r="B258" s="64"/>
    </row>
    <row r="259" spans="2:2" ht="12.75" customHeight="1" x14ac:dyDescent="0.15">
      <c r="B259" s="64"/>
    </row>
    <row r="260" spans="2:2" ht="12.75" customHeight="1" x14ac:dyDescent="0.15">
      <c r="B260" s="64"/>
    </row>
    <row r="261" spans="2:2" ht="12.75" customHeight="1" x14ac:dyDescent="0.15">
      <c r="B261" s="64"/>
    </row>
    <row r="262" spans="2:2" ht="12.75" customHeight="1" x14ac:dyDescent="0.15">
      <c r="B262" s="64"/>
    </row>
    <row r="263" spans="2:2" ht="12.75" customHeight="1" x14ac:dyDescent="0.15">
      <c r="B263" s="64"/>
    </row>
    <row r="264" spans="2:2" ht="12.75" customHeight="1" x14ac:dyDescent="0.15">
      <c r="B264" s="64"/>
    </row>
    <row r="265" spans="2:2" ht="12.75" customHeight="1" x14ac:dyDescent="0.15">
      <c r="B265" s="64"/>
    </row>
    <row r="266" spans="2:2" ht="12.75" customHeight="1" x14ac:dyDescent="0.15">
      <c r="B266" s="64"/>
    </row>
    <row r="267" spans="2:2" ht="12.75" customHeight="1" x14ac:dyDescent="0.15">
      <c r="B267" s="64"/>
    </row>
    <row r="268" spans="2:2" ht="12.75" customHeight="1" x14ac:dyDescent="0.15">
      <c r="B268" s="64"/>
    </row>
    <row r="269" spans="2:2" ht="12.75" customHeight="1" x14ac:dyDescent="0.15">
      <c r="B269" s="64"/>
    </row>
    <row r="270" spans="2:2" ht="12.75" customHeight="1" x14ac:dyDescent="0.15">
      <c r="B270" s="64"/>
    </row>
    <row r="271" spans="2:2" ht="12.75" customHeight="1" x14ac:dyDescent="0.15">
      <c r="B271" s="64"/>
    </row>
    <row r="272" spans="2:2" ht="12.75" customHeight="1" x14ac:dyDescent="0.15">
      <c r="B272" s="64"/>
    </row>
    <row r="273" spans="2:2" ht="12.75" customHeight="1" x14ac:dyDescent="0.15">
      <c r="B273" s="64"/>
    </row>
    <row r="274" spans="2:2" ht="12.75" customHeight="1" x14ac:dyDescent="0.15">
      <c r="B274" s="64"/>
    </row>
    <row r="275" spans="2:2" ht="12.75" customHeight="1" x14ac:dyDescent="0.15">
      <c r="B275" s="64"/>
    </row>
    <row r="276" spans="2:2" ht="12.75" customHeight="1" x14ac:dyDescent="0.15">
      <c r="B276" s="64"/>
    </row>
    <row r="277" spans="2:2" ht="12.75" customHeight="1" x14ac:dyDescent="0.15">
      <c r="B277" s="64"/>
    </row>
    <row r="278" spans="2:2" ht="12.75" customHeight="1" x14ac:dyDescent="0.15">
      <c r="B278" s="64"/>
    </row>
    <row r="279" spans="2:2" ht="12.75" customHeight="1" x14ac:dyDescent="0.15">
      <c r="B279" s="64"/>
    </row>
    <row r="280" spans="2:2" ht="12.75" customHeight="1" x14ac:dyDescent="0.15">
      <c r="B280" s="64"/>
    </row>
    <row r="281" spans="2:2" ht="12.75" customHeight="1" x14ac:dyDescent="0.15">
      <c r="B281" s="64"/>
    </row>
    <row r="282" spans="2:2" ht="12.75" customHeight="1" x14ac:dyDescent="0.15">
      <c r="B282" s="64"/>
    </row>
    <row r="283" spans="2:2" ht="12.75" customHeight="1" x14ac:dyDescent="0.15">
      <c r="B283" s="64"/>
    </row>
    <row r="284" spans="2:2" ht="12.75" customHeight="1" x14ac:dyDescent="0.15">
      <c r="B284" s="64"/>
    </row>
    <row r="285" spans="2:2" ht="12.75" customHeight="1" x14ac:dyDescent="0.15">
      <c r="B285" s="64"/>
    </row>
    <row r="286" spans="2:2" ht="12.75" customHeight="1" x14ac:dyDescent="0.15">
      <c r="B286" s="64"/>
    </row>
    <row r="287" spans="2:2" ht="12.75" customHeight="1" x14ac:dyDescent="0.15">
      <c r="B287" s="64"/>
    </row>
    <row r="288" spans="2:2" ht="12.75" customHeight="1" x14ac:dyDescent="0.15">
      <c r="B288" s="64"/>
    </row>
    <row r="289" spans="2:2" ht="12.75" customHeight="1" x14ac:dyDescent="0.15">
      <c r="B289" s="64"/>
    </row>
    <row r="290" spans="2:2" ht="12.75" customHeight="1" x14ac:dyDescent="0.15">
      <c r="B290" s="64"/>
    </row>
    <row r="291" spans="2:2" ht="12.75" customHeight="1" x14ac:dyDescent="0.15">
      <c r="B291" s="64"/>
    </row>
    <row r="292" spans="2:2" ht="12.75" customHeight="1" x14ac:dyDescent="0.15">
      <c r="B292" s="64"/>
    </row>
    <row r="293" spans="2:2" ht="12.75" customHeight="1" x14ac:dyDescent="0.15">
      <c r="B293" s="64"/>
    </row>
    <row r="294" spans="2:2" ht="12.75" customHeight="1" x14ac:dyDescent="0.15">
      <c r="B294" s="64"/>
    </row>
    <row r="295" spans="2:2" ht="12.75" customHeight="1" x14ac:dyDescent="0.15">
      <c r="B295" s="64"/>
    </row>
    <row r="296" spans="2:2" ht="12.75" customHeight="1" x14ac:dyDescent="0.15">
      <c r="B296" s="64"/>
    </row>
    <row r="297" spans="2:2" ht="12.75" customHeight="1" x14ac:dyDescent="0.15">
      <c r="B297" s="64"/>
    </row>
    <row r="298" spans="2:2" ht="12.75" customHeight="1" x14ac:dyDescent="0.15">
      <c r="B298" s="64"/>
    </row>
    <row r="299" spans="2:2" ht="12.75" customHeight="1" x14ac:dyDescent="0.15">
      <c r="B299" s="64"/>
    </row>
    <row r="300" spans="2:2" ht="12.75" customHeight="1" x14ac:dyDescent="0.15">
      <c r="B300" s="64"/>
    </row>
    <row r="301" spans="2:2" ht="12.75" customHeight="1" x14ac:dyDescent="0.15">
      <c r="B301" s="64"/>
    </row>
    <row r="302" spans="2:2" ht="12.75" customHeight="1" x14ac:dyDescent="0.15">
      <c r="B302" s="64"/>
    </row>
    <row r="303" spans="2:2" ht="12.75" customHeight="1" x14ac:dyDescent="0.15">
      <c r="B303" s="64"/>
    </row>
    <row r="304" spans="2:2" ht="12.75" customHeight="1" x14ac:dyDescent="0.15">
      <c r="B304" s="64"/>
    </row>
    <row r="305" spans="2:2" ht="12.75" customHeight="1" x14ac:dyDescent="0.15">
      <c r="B305" s="64"/>
    </row>
    <row r="306" spans="2:2" ht="12.75" customHeight="1" x14ac:dyDescent="0.15">
      <c r="B306" s="64"/>
    </row>
    <row r="307" spans="2:2" ht="12.75" customHeight="1" x14ac:dyDescent="0.15">
      <c r="B307" s="64"/>
    </row>
    <row r="308" spans="2:2" ht="12.75" customHeight="1" x14ac:dyDescent="0.15">
      <c r="B308" s="64"/>
    </row>
    <row r="309" spans="2:2" ht="12.75" customHeight="1" x14ac:dyDescent="0.15">
      <c r="B309" s="64"/>
    </row>
    <row r="310" spans="2:2" ht="12.75" customHeight="1" x14ac:dyDescent="0.15">
      <c r="B310" s="64"/>
    </row>
    <row r="311" spans="2:2" ht="12.75" customHeight="1" x14ac:dyDescent="0.15">
      <c r="B311" s="64"/>
    </row>
    <row r="312" spans="2:2" ht="12.75" customHeight="1" x14ac:dyDescent="0.15">
      <c r="B312" s="64"/>
    </row>
    <row r="313" spans="2:2" ht="12.75" customHeight="1" x14ac:dyDescent="0.15">
      <c r="B313" s="64"/>
    </row>
    <row r="314" spans="2:2" ht="12.75" customHeight="1" x14ac:dyDescent="0.15">
      <c r="B314" s="64"/>
    </row>
    <row r="315" spans="2:2" ht="12.75" customHeight="1" x14ac:dyDescent="0.15">
      <c r="B315" s="64"/>
    </row>
    <row r="316" spans="2:2" ht="12.75" customHeight="1" x14ac:dyDescent="0.15">
      <c r="B316" s="64"/>
    </row>
    <row r="317" spans="2:2" ht="12.75" customHeight="1" x14ac:dyDescent="0.15">
      <c r="B317" s="64"/>
    </row>
    <row r="318" spans="2:2" ht="12.75" customHeight="1" x14ac:dyDescent="0.15">
      <c r="B318" s="64"/>
    </row>
    <row r="319" spans="2:2" ht="12.75" customHeight="1" x14ac:dyDescent="0.15">
      <c r="B319" s="64"/>
    </row>
    <row r="320" spans="2:2" ht="12.75" customHeight="1" x14ac:dyDescent="0.15">
      <c r="B320" s="64"/>
    </row>
    <row r="321" spans="2:2" ht="12.75" customHeight="1" x14ac:dyDescent="0.15">
      <c r="B321" s="64"/>
    </row>
    <row r="322" spans="2:2" ht="12.75" customHeight="1" x14ac:dyDescent="0.15">
      <c r="B322" s="64"/>
    </row>
    <row r="323" spans="2:2" ht="12.75" customHeight="1" x14ac:dyDescent="0.15">
      <c r="B323" s="64"/>
    </row>
    <row r="324" spans="2:2" ht="12.75" customHeight="1" x14ac:dyDescent="0.15">
      <c r="B324" s="64"/>
    </row>
    <row r="325" spans="2:2" ht="12.75" customHeight="1" x14ac:dyDescent="0.15">
      <c r="B325" s="64"/>
    </row>
    <row r="326" spans="2:2" ht="12.75" customHeight="1" x14ac:dyDescent="0.15">
      <c r="B326" s="64"/>
    </row>
    <row r="327" spans="2:2" ht="12.75" customHeight="1" x14ac:dyDescent="0.15">
      <c r="B327" s="64"/>
    </row>
    <row r="328" spans="2:2" ht="12.75" customHeight="1" x14ac:dyDescent="0.15">
      <c r="B328" s="64"/>
    </row>
    <row r="329" spans="2:2" ht="12.75" customHeight="1" x14ac:dyDescent="0.15">
      <c r="B329" s="64"/>
    </row>
    <row r="330" spans="2:2" ht="12.75" customHeight="1" x14ac:dyDescent="0.15">
      <c r="B330" s="64"/>
    </row>
    <row r="331" spans="2:2" ht="12.75" customHeight="1" x14ac:dyDescent="0.15">
      <c r="B331" s="64"/>
    </row>
    <row r="332" spans="2:2" ht="12.75" customHeight="1" x14ac:dyDescent="0.15">
      <c r="B332" s="64"/>
    </row>
    <row r="333" spans="2:2" ht="12.75" customHeight="1" x14ac:dyDescent="0.15">
      <c r="B333" s="64"/>
    </row>
    <row r="334" spans="2:2" ht="12.75" customHeight="1" x14ac:dyDescent="0.15">
      <c r="B334" s="64"/>
    </row>
    <row r="335" spans="2:2" ht="12.75" customHeight="1" x14ac:dyDescent="0.15">
      <c r="B335" s="64"/>
    </row>
    <row r="336" spans="2:2" ht="12.75" customHeight="1" x14ac:dyDescent="0.15">
      <c r="B336" s="64"/>
    </row>
    <row r="337" spans="2:2" ht="12.75" customHeight="1" x14ac:dyDescent="0.15">
      <c r="B337" s="64"/>
    </row>
    <row r="338" spans="2:2" ht="12.75" customHeight="1" x14ac:dyDescent="0.15">
      <c r="B338" s="64"/>
    </row>
    <row r="339" spans="2:2" ht="12.75" customHeight="1" x14ac:dyDescent="0.15">
      <c r="B339" s="64"/>
    </row>
    <row r="340" spans="2:2" ht="12.75" customHeight="1" x14ac:dyDescent="0.15">
      <c r="B340" s="64"/>
    </row>
    <row r="341" spans="2:2" ht="12.75" customHeight="1" x14ac:dyDescent="0.15">
      <c r="B341" s="64"/>
    </row>
    <row r="342" spans="2:2" ht="12.75" customHeight="1" x14ac:dyDescent="0.15">
      <c r="B342" s="64"/>
    </row>
    <row r="343" spans="2:2" ht="12.75" customHeight="1" x14ac:dyDescent="0.15">
      <c r="B343" s="64"/>
    </row>
    <row r="344" spans="2:2" ht="12.75" customHeight="1" x14ac:dyDescent="0.15">
      <c r="B344" s="64"/>
    </row>
    <row r="345" spans="2:2" ht="12.75" customHeight="1" x14ac:dyDescent="0.15">
      <c r="B345" s="64"/>
    </row>
    <row r="346" spans="2:2" ht="12.75" customHeight="1" x14ac:dyDescent="0.15">
      <c r="B346" s="64"/>
    </row>
    <row r="347" spans="2:2" ht="12.75" customHeight="1" x14ac:dyDescent="0.15">
      <c r="B347" s="64"/>
    </row>
    <row r="348" spans="2:2" ht="12.75" customHeight="1" x14ac:dyDescent="0.15">
      <c r="B348" s="64"/>
    </row>
    <row r="349" spans="2:2" ht="12.75" customHeight="1" x14ac:dyDescent="0.15">
      <c r="B349" s="64"/>
    </row>
    <row r="350" spans="2:2" ht="12.75" customHeight="1" x14ac:dyDescent="0.15">
      <c r="B350" s="64"/>
    </row>
    <row r="351" spans="2:2" ht="12.75" customHeight="1" x14ac:dyDescent="0.15">
      <c r="B351" s="64"/>
    </row>
    <row r="352" spans="2:2" ht="12.75" customHeight="1" x14ac:dyDescent="0.15">
      <c r="B352" s="64"/>
    </row>
    <row r="353" spans="2:2" ht="12.75" customHeight="1" x14ac:dyDescent="0.15">
      <c r="B353" s="64"/>
    </row>
    <row r="354" spans="2:2" ht="12.75" customHeight="1" x14ac:dyDescent="0.15">
      <c r="B354" s="64"/>
    </row>
    <row r="355" spans="2:2" ht="12.75" customHeight="1" x14ac:dyDescent="0.15">
      <c r="B355" s="64"/>
    </row>
    <row r="356" spans="2:2" ht="12.75" customHeight="1" x14ac:dyDescent="0.15">
      <c r="B356" s="64"/>
    </row>
    <row r="357" spans="2:2" ht="12.75" customHeight="1" x14ac:dyDescent="0.15">
      <c r="B357" s="64"/>
    </row>
    <row r="358" spans="2:2" ht="12.75" customHeight="1" x14ac:dyDescent="0.15">
      <c r="B358" s="64"/>
    </row>
    <row r="359" spans="2:2" ht="12.75" customHeight="1" x14ac:dyDescent="0.15">
      <c r="B359" s="64"/>
    </row>
    <row r="360" spans="2:2" ht="12.75" customHeight="1" x14ac:dyDescent="0.15">
      <c r="B360" s="64"/>
    </row>
    <row r="361" spans="2:2" ht="12.75" customHeight="1" x14ac:dyDescent="0.15">
      <c r="B361" s="64"/>
    </row>
    <row r="362" spans="2:2" ht="12.75" customHeight="1" x14ac:dyDescent="0.15">
      <c r="B362" s="64"/>
    </row>
    <row r="363" spans="2:2" ht="12.75" customHeight="1" x14ac:dyDescent="0.15">
      <c r="B363" s="64"/>
    </row>
    <row r="364" spans="2:2" ht="12.75" customHeight="1" x14ac:dyDescent="0.15">
      <c r="B364" s="64"/>
    </row>
    <row r="365" spans="2:2" ht="12.75" customHeight="1" x14ac:dyDescent="0.15">
      <c r="B365" s="64"/>
    </row>
    <row r="366" spans="2:2" ht="12.75" customHeight="1" x14ac:dyDescent="0.15">
      <c r="B366" s="64"/>
    </row>
    <row r="367" spans="2:2" ht="12.75" customHeight="1" x14ac:dyDescent="0.15">
      <c r="B367" s="64"/>
    </row>
    <row r="368" spans="2:2" ht="12.75" customHeight="1" x14ac:dyDescent="0.15">
      <c r="B368" s="64"/>
    </row>
    <row r="369" spans="2:2" ht="12.75" customHeight="1" x14ac:dyDescent="0.15">
      <c r="B369" s="64"/>
    </row>
    <row r="370" spans="2:2" ht="12.75" customHeight="1" x14ac:dyDescent="0.15">
      <c r="B370" s="64"/>
    </row>
    <row r="371" spans="2:2" ht="12.75" customHeight="1" x14ac:dyDescent="0.15">
      <c r="B371" s="64"/>
    </row>
    <row r="372" spans="2:2" ht="12.75" customHeight="1" x14ac:dyDescent="0.15">
      <c r="B372" s="64"/>
    </row>
    <row r="373" spans="2:2" ht="12.75" customHeight="1" x14ac:dyDescent="0.15">
      <c r="B373" s="64"/>
    </row>
    <row r="374" spans="2:2" ht="12.75" customHeight="1" x14ac:dyDescent="0.15">
      <c r="B374" s="64"/>
    </row>
    <row r="375" spans="2:2" ht="12.75" customHeight="1" x14ac:dyDescent="0.15">
      <c r="B375" s="64"/>
    </row>
    <row r="376" spans="2:2" ht="12.75" customHeight="1" x14ac:dyDescent="0.15">
      <c r="B376" s="64"/>
    </row>
    <row r="377" spans="2:2" ht="12.75" customHeight="1" x14ac:dyDescent="0.15">
      <c r="B377" s="64"/>
    </row>
    <row r="378" spans="2:2" ht="12.75" customHeight="1" x14ac:dyDescent="0.15">
      <c r="B378" s="64"/>
    </row>
    <row r="379" spans="2:2" ht="12.75" customHeight="1" x14ac:dyDescent="0.15">
      <c r="B379" s="64"/>
    </row>
    <row r="380" spans="2:2" ht="12.75" customHeight="1" x14ac:dyDescent="0.15">
      <c r="B380" s="64"/>
    </row>
    <row r="381" spans="2:2" ht="12.75" customHeight="1" x14ac:dyDescent="0.15">
      <c r="B381" s="64"/>
    </row>
    <row r="382" spans="2:2" ht="12.75" customHeight="1" x14ac:dyDescent="0.15">
      <c r="B382" s="64"/>
    </row>
    <row r="383" spans="2:2" ht="12.75" customHeight="1" x14ac:dyDescent="0.15">
      <c r="B383" s="64"/>
    </row>
    <row r="384" spans="2:2" ht="12.75" customHeight="1" x14ac:dyDescent="0.15">
      <c r="B384" s="64"/>
    </row>
    <row r="385" spans="2:2" ht="12.75" customHeight="1" x14ac:dyDescent="0.15">
      <c r="B385" s="64"/>
    </row>
    <row r="386" spans="2:2" ht="12.75" customHeight="1" x14ac:dyDescent="0.15">
      <c r="B386" s="64"/>
    </row>
    <row r="387" spans="2:2" ht="12.75" customHeight="1" x14ac:dyDescent="0.15">
      <c r="B387" s="64"/>
    </row>
    <row r="388" spans="2:2" ht="12.75" customHeight="1" x14ac:dyDescent="0.15">
      <c r="B388" s="64"/>
    </row>
    <row r="389" spans="2:2" ht="12.75" customHeight="1" x14ac:dyDescent="0.15">
      <c r="B389" s="64"/>
    </row>
    <row r="390" spans="2:2" ht="12.75" customHeight="1" x14ac:dyDescent="0.15">
      <c r="B390" s="64"/>
    </row>
    <row r="391" spans="2:2" ht="12.75" customHeight="1" x14ac:dyDescent="0.15">
      <c r="B391" s="64"/>
    </row>
    <row r="392" spans="2:2" ht="12.75" customHeight="1" x14ac:dyDescent="0.15">
      <c r="B392" s="64"/>
    </row>
    <row r="393" spans="2:2" ht="12.75" customHeight="1" x14ac:dyDescent="0.15">
      <c r="B393" s="64"/>
    </row>
    <row r="394" spans="2:2" ht="12.75" customHeight="1" x14ac:dyDescent="0.15">
      <c r="B394" s="64"/>
    </row>
    <row r="395" spans="2:2" ht="12.75" customHeight="1" x14ac:dyDescent="0.15">
      <c r="B395" s="64"/>
    </row>
    <row r="396" spans="2:2" ht="12.75" customHeight="1" x14ac:dyDescent="0.15">
      <c r="B396" s="64"/>
    </row>
    <row r="397" spans="2:2" ht="12.75" customHeight="1" x14ac:dyDescent="0.15">
      <c r="B397" s="64"/>
    </row>
    <row r="398" spans="2:2" ht="12.75" customHeight="1" x14ac:dyDescent="0.15">
      <c r="B398" s="64"/>
    </row>
    <row r="399" spans="2:2" ht="12.75" customHeight="1" x14ac:dyDescent="0.15">
      <c r="B399" s="64"/>
    </row>
    <row r="400" spans="2:2" ht="12.75" customHeight="1" x14ac:dyDescent="0.15">
      <c r="B400" s="64"/>
    </row>
    <row r="401" spans="2:2" ht="12.75" customHeight="1" x14ac:dyDescent="0.15">
      <c r="B401" s="64"/>
    </row>
    <row r="402" spans="2:2" ht="12.75" customHeight="1" x14ac:dyDescent="0.15">
      <c r="B402" s="64"/>
    </row>
    <row r="403" spans="2:2" ht="12.75" customHeight="1" x14ac:dyDescent="0.15">
      <c r="B403" s="64"/>
    </row>
    <row r="404" spans="2:2" ht="12.75" customHeight="1" x14ac:dyDescent="0.15">
      <c r="B404" s="64"/>
    </row>
    <row r="405" spans="2:2" ht="12.75" customHeight="1" x14ac:dyDescent="0.15">
      <c r="B405" s="64"/>
    </row>
    <row r="406" spans="2:2" ht="12.75" customHeight="1" x14ac:dyDescent="0.15">
      <c r="B406" s="64"/>
    </row>
    <row r="407" spans="2:2" ht="12.75" customHeight="1" x14ac:dyDescent="0.15">
      <c r="B407" s="64"/>
    </row>
    <row r="408" spans="2:2" ht="12.75" customHeight="1" x14ac:dyDescent="0.15">
      <c r="B408" s="64"/>
    </row>
    <row r="409" spans="2:2" ht="12.75" customHeight="1" x14ac:dyDescent="0.15">
      <c r="B409" s="64"/>
    </row>
    <row r="410" spans="2:2" ht="12.75" customHeight="1" x14ac:dyDescent="0.15">
      <c r="B410" s="64"/>
    </row>
    <row r="411" spans="2:2" ht="12.75" customHeight="1" x14ac:dyDescent="0.15">
      <c r="B411" s="64"/>
    </row>
    <row r="412" spans="2:2" ht="12.75" customHeight="1" x14ac:dyDescent="0.15">
      <c r="B412" s="64"/>
    </row>
    <row r="413" spans="2:2" ht="12.75" customHeight="1" x14ac:dyDescent="0.15">
      <c r="B413" s="64"/>
    </row>
    <row r="414" spans="2:2" ht="12.75" customHeight="1" x14ac:dyDescent="0.15">
      <c r="B414" s="64"/>
    </row>
    <row r="415" spans="2:2" ht="12.75" customHeight="1" x14ac:dyDescent="0.15">
      <c r="B415" s="64"/>
    </row>
    <row r="416" spans="2:2" ht="12.75" customHeight="1" x14ac:dyDescent="0.15">
      <c r="B416" s="64"/>
    </row>
    <row r="417" spans="2:2" ht="12.75" customHeight="1" x14ac:dyDescent="0.15">
      <c r="B417" s="64"/>
    </row>
    <row r="418" spans="2:2" ht="12.75" customHeight="1" x14ac:dyDescent="0.15">
      <c r="B418" s="64"/>
    </row>
    <row r="419" spans="2:2" ht="12.75" customHeight="1" x14ac:dyDescent="0.15">
      <c r="B419" s="64"/>
    </row>
    <row r="420" spans="2:2" ht="12.75" customHeight="1" x14ac:dyDescent="0.15">
      <c r="B420" s="64"/>
    </row>
    <row r="421" spans="2:2" ht="12.75" customHeight="1" x14ac:dyDescent="0.15">
      <c r="B421" s="64"/>
    </row>
    <row r="422" spans="2:2" ht="12.75" customHeight="1" x14ac:dyDescent="0.15">
      <c r="B422" s="64"/>
    </row>
    <row r="423" spans="2:2" ht="12.75" customHeight="1" x14ac:dyDescent="0.15">
      <c r="B423" s="64"/>
    </row>
    <row r="424" spans="2:2" ht="12.75" customHeight="1" x14ac:dyDescent="0.15">
      <c r="B424" s="64"/>
    </row>
    <row r="425" spans="2:2" ht="12.75" customHeight="1" x14ac:dyDescent="0.15">
      <c r="B425" s="64"/>
    </row>
    <row r="426" spans="2:2" ht="12.75" customHeight="1" x14ac:dyDescent="0.15">
      <c r="B426" s="64"/>
    </row>
    <row r="427" spans="2:2" ht="12.75" customHeight="1" x14ac:dyDescent="0.15">
      <c r="B427" s="64"/>
    </row>
    <row r="428" spans="2:2" ht="12.75" customHeight="1" x14ac:dyDescent="0.15">
      <c r="B428" s="64"/>
    </row>
    <row r="429" spans="2:2" ht="12.75" customHeight="1" x14ac:dyDescent="0.15">
      <c r="B429" s="64"/>
    </row>
    <row r="430" spans="2:2" ht="12.75" customHeight="1" x14ac:dyDescent="0.15">
      <c r="B430" s="64"/>
    </row>
    <row r="431" spans="2:2" ht="12.75" customHeight="1" x14ac:dyDescent="0.15">
      <c r="B431" s="64"/>
    </row>
    <row r="432" spans="2:2" ht="12.75" customHeight="1" x14ac:dyDescent="0.15">
      <c r="B432" s="64"/>
    </row>
    <row r="433" spans="2:2" ht="12.75" customHeight="1" x14ac:dyDescent="0.15">
      <c r="B433" s="64"/>
    </row>
    <row r="434" spans="2:2" ht="12.75" customHeight="1" x14ac:dyDescent="0.15">
      <c r="B434" s="64"/>
    </row>
    <row r="435" spans="2:2" ht="12.75" customHeight="1" x14ac:dyDescent="0.15">
      <c r="B435" s="64"/>
    </row>
    <row r="436" spans="2:2" ht="12.75" customHeight="1" x14ac:dyDescent="0.15">
      <c r="B436" s="64"/>
    </row>
    <row r="437" spans="2:2" ht="12.75" customHeight="1" x14ac:dyDescent="0.15">
      <c r="B437" s="64"/>
    </row>
    <row r="438" spans="2:2" ht="12.75" customHeight="1" x14ac:dyDescent="0.15">
      <c r="B438" s="64"/>
    </row>
    <row r="439" spans="2:2" ht="12.75" customHeight="1" x14ac:dyDescent="0.15">
      <c r="B439" s="64"/>
    </row>
    <row r="440" spans="2:2" ht="12.75" customHeight="1" x14ac:dyDescent="0.15">
      <c r="B440" s="64"/>
    </row>
    <row r="441" spans="2:2" ht="12.75" customHeight="1" x14ac:dyDescent="0.15">
      <c r="B441" s="64"/>
    </row>
    <row r="442" spans="2:2" ht="12.75" customHeight="1" x14ac:dyDescent="0.15">
      <c r="B442" s="64"/>
    </row>
    <row r="443" spans="2:2" ht="12.75" customHeight="1" x14ac:dyDescent="0.15">
      <c r="B443" s="64"/>
    </row>
    <row r="444" spans="2:2" ht="12.75" customHeight="1" x14ac:dyDescent="0.15">
      <c r="B444" s="64"/>
    </row>
    <row r="445" spans="2:2" ht="12.75" customHeight="1" x14ac:dyDescent="0.15">
      <c r="B445" s="64"/>
    </row>
    <row r="446" spans="2:2" ht="12.75" customHeight="1" x14ac:dyDescent="0.15">
      <c r="B446" s="64"/>
    </row>
    <row r="447" spans="2:2" ht="12.75" customHeight="1" x14ac:dyDescent="0.15">
      <c r="B447" s="64"/>
    </row>
    <row r="448" spans="2:2" ht="12.75" customHeight="1" x14ac:dyDescent="0.15">
      <c r="B448" s="64"/>
    </row>
    <row r="449" spans="2:2" ht="12.75" customHeight="1" x14ac:dyDescent="0.15">
      <c r="B449" s="64"/>
    </row>
    <row r="450" spans="2:2" ht="12.75" customHeight="1" x14ac:dyDescent="0.15">
      <c r="B450" s="64"/>
    </row>
    <row r="451" spans="2:2" ht="12.75" customHeight="1" x14ac:dyDescent="0.15">
      <c r="B451" s="64"/>
    </row>
    <row r="452" spans="2:2" ht="12.75" customHeight="1" x14ac:dyDescent="0.15">
      <c r="B452" s="64"/>
    </row>
    <row r="453" spans="2:2" ht="12.75" customHeight="1" x14ac:dyDescent="0.15">
      <c r="B453" s="64"/>
    </row>
    <row r="454" spans="2:2" ht="12.75" customHeight="1" x14ac:dyDescent="0.15">
      <c r="B454" s="64"/>
    </row>
    <row r="455" spans="2:2" ht="12.75" customHeight="1" x14ac:dyDescent="0.15">
      <c r="B455" s="64"/>
    </row>
    <row r="456" spans="2:2" ht="12.75" customHeight="1" x14ac:dyDescent="0.15">
      <c r="B456" s="64"/>
    </row>
    <row r="457" spans="2:2" ht="12.75" customHeight="1" x14ac:dyDescent="0.15">
      <c r="B457" s="64"/>
    </row>
    <row r="458" spans="2:2" ht="12.75" customHeight="1" x14ac:dyDescent="0.15">
      <c r="B458" s="64"/>
    </row>
    <row r="459" spans="2:2" ht="12.75" customHeight="1" x14ac:dyDescent="0.15">
      <c r="B459" s="64"/>
    </row>
    <row r="460" spans="2:2" ht="12.75" customHeight="1" x14ac:dyDescent="0.15">
      <c r="B460" s="64"/>
    </row>
    <row r="461" spans="2:2" ht="12.75" customHeight="1" x14ac:dyDescent="0.15">
      <c r="B461" s="64"/>
    </row>
    <row r="462" spans="2:2" ht="12.75" customHeight="1" x14ac:dyDescent="0.15">
      <c r="B462" s="64"/>
    </row>
    <row r="463" spans="2:2" ht="12.75" customHeight="1" x14ac:dyDescent="0.15">
      <c r="B463" s="64"/>
    </row>
    <row r="464" spans="2:2" ht="12.75" customHeight="1" x14ac:dyDescent="0.15">
      <c r="B464" s="64"/>
    </row>
    <row r="465" spans="2:2" ht="12.75" customHeight="1" x14ac:dyDescent="0.15">
      <c r="B465" s="64"/>
    </row>
    <row r="466" spans="2:2" ht="12.75" customHeight="1" x14ac:dyDescent="0.15">
      <c r="B466" s="64"/>
    </row>
    <row r="467" spans="2:2" ht="12.75" customHeight="1" x14ac:dyDescent="0.15">
      <c r="B467" s="64"/>
    </row>
    <row r="468" spans="2:2" ht="12.75" customHeight="1" x14ac:dyDescent="0.15">
      <c r="B468" s="64"/>
    </row>
    <row r="469" spans="2:2" ht="12.75" customHeight="1" x14ac:dyDescent="0.15">
      <c r="B469" s="64"/>
    </row>
    <row r="470" spans="2:2" ht="12.75" customHeight="1" x14ac:dyDescent="0.15">
      <c r="B470" s="64"/>
    </row>
    <row r="471" spans="2:2" ht="12.75" customHeight="1" x14ac:dyDescent="0.15">
      <c r="B471" s="64"/>
    </row>
    <row r="472" spans="2:2" ht="12.75" customHeight="1" x14ac:dyDescent="0.15">
      <c r="B472" s="64"/>
    </row>
    <row r="473" spans="2:2" ht="12.75" customHeight="1" x14ac:dyDescent="0.15">
      <c r="B473" s="64"/>
    </row>
    <row r="474" spans="2:2" ht="12.75" customHeight="1" x14ac:dyDescent="0.15">
      <c r="B474" s="64"/>
    </row>
    <row r="475" spans="2:2" ht="12.75" customHeight="1" x14ac:dyDescent="0.15">
      <c r="B475" s="64"/>
    </row>
    <row r="476" spans="2:2" ht="12.75" customHeight="1" x14ac:dyDescent="0.15">
      <c r="B476" s="64"/>
    </row>
    <row r="477" spans="2:2" ht="12.75" customHeight="1" x14ac:dyDescent="0.15">
      <c r="B477" s="64"/>
    </row>
    <row r="478" spans="2:2" ht="12.75" customHeight="1" x14ac:dyDescent="0.15">
      <c r="B478" s="64"/>
    </row>
    <row r="479" spans="2:2" ht="12.75" customHeight="1" x14ac:dyDescent="0.15">
      <c r="B479" s="64"/>
    </row>
    <row r="480" spans="2:2" ht="12.75" customHeight="1" x14ac:dyDescent="0.15">
      <c r="B480" s="64"/>
    </row>
    <row r="481" spans="2:2" ht="12.75" customHeight="1" x14ac:dyDescent="0.15">
      <c r="B481" s="64"/>
    </row>
    <row r="482" spans="2:2" ht="12.75" customHeight="1" x14ac:dyDescent="0.15">
      <c r="B482" s="64"/>
    </row>
    <row r="483" spans="2:2" ht="12.75" customHeight="1" x14ac:dyDescent="0.15">
      <c r="B483" s="64"/>
    </row>
    <row r="484" spans="2:2" ht="12.75" customHeight="1" x14ac:dyDescent="0.15">
      <c r="B484" s="64"/>
    </row>
    <row r="485" spans="2:2" ht="12.75" customHeight="1" x14ac:dyDescent="0.15">
      <c r="B485" s="64"/>
    </row>
    <row r="486" spans="2:2" ht="12.75" customHeight="1" x14ac:dyDescent="0.15">
      <c r="B486" s="64"/>
    </row>
    <row r="487" spans="2:2" ht="12.75" customHeight="1" x14ac:dyDescent="0.15">
      <c r="B487" s="64"/>
    </row>
    <row r="488" spans="2:2" ht="12.75" customHeight="1" x14ac:dyDescent="0.15">
      <c r="B488" s="64"/>
    </row>
    <row r="489" spans="2:2" ht="12.75" customHeight="1" x14ac:dyDescent="0.15">
      <c r="B489" s="64"/>
    </row>
    <row r="490" spans="2:2" ht="12.75" customHeight="1" x14ac:dyDescent="0.15">
      <c r="B490" s="64"/>
    </row>
    <row r="491" spans="2:2" ht="12.75" customHeight="1" x14ac:dyDescent="0.15">
      <c r="B491" s="64"/>
    </row>
    <row r="492" spans="2:2" ht="12.75" customHeight="1" x14ac:dyDescent="0.15">
      <c r="B492" s="64"/>
    </row>
    <row r="493" spans="2:2" ht="12.75" customHeight="1" x14ac:dyDescent="0.15">
      <c r="B493" s="64"/>
    </row>
    <row r="494" spans="2:2" ht="12.75" customHeight="1" x14ac:dyDescent="0.15">
      <c r="B494" s="64"/>
    </row>
    <row r="495" spans="2:2" ht="12.75" customHeight="1" x14ac:dyDescent="0.15">
      <c r="B495" s="64"/>
    </row>
    <row r="496" spans="2:2" ht="12.75" customHeight="1" x14ac:dyDescent="0.15">
      <c r="B496" s="64"/>
    </row>
    <row r="497" spans="2:2" ht="12.75" customHeight="1" x14ac:dyDescent="0.15">
      <c r="B497" s="64"/>
    </row>
    <row r="498" spans="2:2" ht="12.75" customHeight="1" x14ac:dyDescent="0.15">
      <c r="B498" s="64"/>
    </row>
    <row r="499" spans="2:2" ht="12.75" customHeight="1" x14ac:dyDescent="0.15">
      <c r="B499" s="64"/>
    </row>
    <row r="500" spans="2:2" ht="12.75" customHeight="1" x14ac:dyDescent="0.15">
      <c r="B500" s="64"/>
    </row>
    <row r="501" spans="2:2" ht="12.75" customHeight="1" x14ac:dyDescent="0.15">
      <c r="B501" s="64"/>
    </row>
    <row r="502" spans="2:2" ht="12.75" customHeight="1" x14ac:dyDescent="0.15">
      <c r="B502" s="64"/>
    </row>
    <row r="503" spans="2:2" ht="12.75" customHeight="1" x14ac:dyDescent="0.15">
      <c r="B503" s="64"/>
    </row>
    <row r="504" spans="2:2" ht="12.75" customHeight="1" x14ac:dyDescent="0.15">
      <c r="B504" s="64"/>
    </row>
    <row r="505" spans="2:2" ht="12.75" customHeight="1" x14ac:dyDescent="0.15">
      <c r="B505" s="64"/>
    </row>
    <row r="506" spans="2:2" ht="12.75" customHeight="1" x14ac:dyDescent="0.15">
      <c r="B506" s="64"/>
    </row>
    <row r="507" spans="2:2" ht="12.75" customHeight="1" x14ac:dyDescent="0.15">
      <c r="B507" s="64"/>
    </row>
    <row r="508" spans="2:2" ht="12.75" customHeight="1" x14ac:dyDescent="0.15">
      <c r="B508" s="64"/>
    </row>
    <row r="509" spans="2:2" ht="12.75" customHeight="1" x14ac:dyDescent="0.15">
      <c r="B509" s="64"/>
    </row>
    <row r="510" spans="2:2" ht="12.75" customHeight="1" x14ac:dyDescent="0.15">
      <c r="B510" s="64"/>
    </row>
    <row r="511" spans="2:2" ht="12.75" customHeight="1" x14ac:dyDescent="0.15">
      <c r="B511" s="64"/>
    </row>
    <row r="512" spans="2:2" ht="12.75" customHeight="1" x14ac:dyDescent="0.15">
      <c r="B512" s="64"/>
    </row>
    <row r="513" spans="2:2" ht="12.75" customHeight="1" x14ac:dyDescent="0.15">
      <c r="B513" s="64"/>
    </row>
    <row r="514" spans="2:2" ht="12.75" customHeight="1" x14ac:dyDescent="0.15">
      <c r="B514" s="64"/>
    </row>
    <row r="515" spans="2:2" ht="12.75" customHeight="1" x14ac:dyDescent="0.15">
      <c r="B515" s="64"/>
    </row>
    <row r="516" spans="2:2" ht="12.75" customHeight="1" x14ac:dyDescent="0.15">
      <c r="B516" s="64"/>
    </row>
    <row r="517" spans="2:2" ht="12.75" customHeight="1" x14ac:dyDescent="0.15">
      <c r="B517" s="64"/>
    </row>
    <row r="518" spans="2:2" ht="12.75" customHeight="1" x14ac:dyDescent="0.15">
      <c r="B518" s="64"/>
    </row>
    <row r="519" spans="2:2" ht="12.75" customHeight="1" x14ac:dyDescent="0.15">
      <c r="B519" s="64"/>
    </row>
    <row r="520" spans="2:2" ht="12.75" customHeight="1" x14ac:dyDescent="0.15">
      <c r="B520" s="64"/>
    </row>
    <row r="521" spans="2:2" ht="12.75" customHeight="1" x14ac:dyDescent="0.15">
      <c r="B521" s="64"/>
    </row>
    <row r="522" spans="2:2" ht="12.75" customHeight="1" x14ac:dyDescent="0.15">
      <c r="B522" s="64"/>
    </row>
    <row r="523" spans="2:2" ht="12.75" customHeight="1" x14ac:dyDescent="0.15">
      <c r="B523" s="64"/>
    </row>
    <row r="524" spans="2:2" ht="12.75" customHeight="1" x14ac:dyDescent="0.15">
      <c r="B524" s="64"/>
    </row>
    <row r="525" spans="2:2" ht="12.75" customHeight="1" x14ac:dyDescent="0.15">
      <c r="B525" s="64"/>
    </row>
    <row r="526" spans="2:2" ht="12.75" customHeight="1" x14ac:dyDescent="0.15">
      <c r="B526" s="64"/>
    </row>
    <row r="527" spans="2:2" ht="12.75" customHeight="1" x14ac:dyDescent="0.15">
      <c r="B527" s="64"/>
    </row>
    <row r="528" spans="2:2" ht="12.75" customHeight="1" x14ac:dyDescent="0.15">
      <c r="B528" s="64"/>
    </row>
    <row r="529" spans="2:2" ht="12.75" customHeight="1" x14ac:dyDescent="0.15">
      <c r="B529" s="64"/>
    </row>
    <row r="530" spans="2:2" ht="12.75" customHeight="1" x14ac:dyDescent="0.15">
      <c r="B530" s="64"/>
    </row>
    <row r="531" spans="2:2" ht="12.75" customHeight="1" x14ac:dyDescent="0.15">
      <c r="B531" s="64"/>
    </row>
    <row r="532" spans="2:2" ht="12.75" customHeight="1" x14ac:dyDescent="0.15">
      <c r="B532" s="64"/>
    </row>
    <row r="533" spans="2:2" ht="12.75" customHeight="1" x14ac:dyDescent="0.15">
      <c r="B533" s="64"/>
    </row>
    <row r="534" spans="2:2" ht="12.75" customHeight="1" x14ac:dyDescent="0.15">
      <c r="B534" s="64"/>
    </row>
    <row r="535" spans="2:2" ht="12.75" customHeight="1" x14ac:dyDescent="0.15">
      <c r="B535" s="64"/>
    </row>
    <row r="536" spans="2:2" ht="12.75" customHeight="1" x14ac:dyDescent="0.15">
      <c r="B536" s="64"/>
    </row>
    <row r="537" spans="2:2" ht="12.75" customHeight="1" x14ac:dyDescent="0.15">
      <c r="B537" s="64"/>
    </row>
    <row r="538" spans="2:2" ht="12.75" customHeight="1" x14ac:dyDescent="0.15">
      <c r="B538" s="64"/>
    </row>
    <row r="539" spans="2:2" ht="12.75" customHeight="1" x14ac:dyDescent="0.15">
      <c r="B539" s="64"/>
    </row>
    <row r="540" spans="2:2" ht="12.75" customHeight="1" x14ac:dyDescent="0.15">
      <c r="B540" s="64"/>
    </row>
    <row r="541" spans="2:2" ht="12.75" customHeight="1" x14ac:dyDescent="0.15">
      <c r="B541" s="64"/>
    </row>
    <row r="542" spans="2:2" ht="12.75" customHeight="1" x14ac:dyDescent="0.15">
      <c r="B542" s="64"/>
    </row>
    <row r="543" spans="2:2" ht="12.75" customHeight="1" x14ac:dyDescent="0.15">
      <c r="B543" s="64"/>
    </row>
    <row r="544" spans="2:2" ht="12.75" customHeight="1" x14ac:dyDescent="0.15">
      <c r="B544" s="64"/>
    </row>
    <row r="545" spans="2:2" ht="12.75" customHeight="1" x14ac:dyDescent="0.15">
      <c r="B545" s="64"/>
    </row>
    <row r="546" spans="2:2" ht="12.75" customHeight="1" x14ac:dyDescent="0.15">
      <c r="B546" s="64"/>
    </row>
    <row r="547" spans="2:2" ht="12.75" customHeight="1" x14ac:dyDescent="0.15">
      <c r="B547" s="64"/>
    </row>
    <row r="548" spans="2:2" ht="12.75" customHeight="1" x14ac:dyDescent="0.15">
      <c r="B548" s="64"/>
    </row>
    <row r="549" spans="2:2" ht="12.75" customHeight="1" x14ac:dyDescent="0.15">
      <c r="B549" s="64"/>
    </row>
    <row r="550" spans="2:2" ht="12.75" customHeight="1" x14ac:dyDescent="0.15">
      <c r="B550" s="64"/>
    </row>
    <row r="551" spans="2:2" ht="12.75" customHeight="1" x14ac:dyDescent="0.15">
      <c r="B551" s="64"/>
    </row>
    <row r="552" spans="2:2" ht="12.75" customHeight="1" x14ac:dyDescent="0.15">
      <c r="B552" s="64"/>
    </row>
    <row r="553" spans="2:2" ht="12.75" customHeight="1" x14ac:dyDescent="0.15">
      <c r="B553" s="64"/>
    </row>
    <row r="554" spans="2:2" ht="12.75" customHeight="1" x14ac:dyDescent="0.15">
      <c r="B554" s="64"/>
    </row>
    <row r="555" spans="2:2" ht="12.75" customHeight="1" x14ac:dyDescent="0.15">
      <c r="B555" s="64"/>
    </row>
    <row r="556" spans="2:2" ht="12.75" customHeight="1" x14ac:dyDescent="0.15">
      <c r="B556" s="64"/>
    </row>
    <row r="557" spans="2:2" ht="12.75" customHeight="1" x14ac:dyDescent="0.15">
      <c r="B557" s="64"/>
    </row>
    <row r="558" spans="2:2" ht="12.75" customHeight="1" x14ac:dyDescent="0.15">
      <c r="B558" s="64"/>
    </row>
    <row r="559" spans="2:2" ht="12.75" customHeight="1" x14ac:dyDescent="0.15">
      <c r="B559" s="64"/>
    </row>
    <row r="560" spans="2:2" ht="12.75" customHeight="1" x14ac:dyDescent="0.15">
      <c r="B560" s="64"/>
    </row>
    <row r="561" spans="2:2" ht="12.75" customHeight="1" x14ac:dyDescent="0.15">
      <c r="B561" s="64"/>
    </row>
    <row r="562" spans="2:2" ht="12.75" customHeight="1" x14ac:dyDescent="0.15">
      <c r="B562" s="64"/>
    </row>
    <row r="563" spans="2:2" ht="12.75" customHeight="1" x14ac:dyDescent="0.15">
      <c r="B563" s="64"/>
    </row>
    <row r="564" spans="2:2" ht="12.75" customHeight="1" x14ac:dyDescent="0.15">
      <c r="B564" s="64"/>
    </row>
    <row r="565" spans="2:2" ht="12.75" customHeight="1" x14ac:dyDescent="0.15">
      <c r="B565" s="64"/>
    </row>
    <row r="566" spans="2:2" ht="12.75" customHeight="1" x14ac:dyDescent="0.15">
      <c r="B566" s="64"/>
    </row>
    <row r="567" spans="2:2" ht="12.75" customHeight="1" x14ac:dyDescent="0.15">
      <c r="B567" s="64"/>
    </row>
    <row r="568" spans="2:2" ht="12.75" customHeight="1" x14ac:dyDescent="0.15">
      <c r="B568" s="64"/>
    </row>
    <row r="569" spans="2:2" ht="12.75" customHeight="1" x14ac:dyDescent="0.15">
      <c r="B569" s="64"/>
    </row>
    <row r="570" spans="2:2" ht="12.75" customHeight="1" x14ac:dyDescent="0.15">
      <c r="B570" s="64"/>
    </row>
    <row r="571" spans="2:2" ht="12.75" customHeight="1" x14ac:dyDescent="0.15">
      <c r="B571" s="64"/>
    </row>
    <row r="572" spans="2:2" ht="12.75" customHeight="1" x14ac:dyDescent="0.15">
      <c r="B572" s="64"/>
    </row>
    <row r="573" spans="2:2" ht="12.75" customHeight="1" x14ac:dyDescent="0.15">
      <c r="B573" s="64"/>
    </row>
    <row r="574" spans="2:2" ht="12.75" customHeight="1" x14ac:dyDescent="0.15">
      <c r="B574" s="64"/>
    </row>
    <row r="575" spans="2:2" ht="12.75" customHeight="1" x14ac:dyDescent="0.15">
      <c r="B575" s="64"/>
    </row>
    <row r="576" spans="2:2" ht="12.75" customHeight="1" x14ac:dyDescent="0.15">
      <c r="B576" s="64"/>
    </row>
    <row r="577" spans="2:2" ht="12.75" customHeight="1" x14ac:dyDescent="0.15">
      <c r="B577" s="64"/>
    </row>
    <row r="578" spans="2:2" ht="12.75" customHeight="1" x14ac:dyDescent="0.15">
      <c r="B578" s="64"/>
    </row>
    <row r="579" spans="2:2" ht="12.75" customHeight="1" x14ac:dyDescent="0.15">
      <c r="B579" s="64"/>
    </row>
    <row r="580" spans="2:2" ht="12.75" customHeight="1" x14ac:dyDescent="0.15">
      <c r="B580" s="64"/>
    </row>
    <row r="581" spans="2:2" ht="12.75" customHeight="1" x14ac:dyDescent="0.15">
      <c r="B581" s="64"/>
    </row>
    <row r="582" spans="2:2" ht="12.75" customHeight="1" x14ac:dyDescent="0.15">
      <c r="B582" s="64"/>
    </row>
    <row r="583" spans="2:2" ht="12.75" customHeight="1" x14ac:dyDescent="0.15">
      <c r="B583" s="64"/>
    </row>
    <row r="584" spans="2:2" ht="12.75" customHeight="1" x14ac:dyDescent="0.15">
      <c r="B584" s="64"/>
    </row>
    <row r="585" spans="2:2" ht="12.75" customHeight="1" x14ac:dyDescent="0.15">
      <c r="B585" s="64"/>
    </row>
    <row r="586" spans="2:2" ht="12.75" customHeight="1" x14ac:dyDescent="0.15">
      <c r="B586" s="64"/>
    </row>
    <row r="587" spans="2:2" ht="12.75" customHeight="1" x14ac:dyDescent="0.15">
      <c r="B587" s="64"/>
    </row>
    <row r="588" spans="2:2" ht="12.75" customHeight="1" x14ac:dyDescent="0.15">
      <c r="B588" s="64"/>
    </row>
    <row r="589" spans="2:2" ht="12.75" customHeight="1" x14ac:dyDescent="0.15">
      <c r="B589" s="64"/>
    </row>
    <row r="590" spans="2:2" ht="12.75" customHeight="1" x14ac:dyDescent="0.15">
      <c r="B590" s="64"/>
    </row>
    <row r="591" spans="2:2" ht="12.75" customHeight="1" x14ac:dyDescent="0.15">
      <c r="B591" s="64"/>
    </row>
    <row r="592" spans="2:2" ht="12.75" customHeight="1" x14ac:dyDescent="0.15">
      <c r="B592" s="64"/>
    </row>
    <row r="593" spans="2:2" ht="12.75" customHeight="1" x14ac:dyDescent="0.15">
      <c r="B593" s="64"/>
    </row>
    <row r="594" spans="2:2" ht="12.75" customHeight="1" x14ac:dyDescent="0.15">
      <c r="B594" s="64"/>
    </row>
    <row r="595" spans="2:2" ht="12.75" customHeight="1" x14ac:dyDescent="0.15">
      <c r="B595" s="64"/>
    </row>
    <row r="596" spans="2:2" ht="12.75" customHeight="1" x14ac:dyDescent="0.15">
      <c r="B596" s="64"/>
    </row>
    <row r="597" spans="2:2" ht="12.75" customHeight="1" x14ac:dyDescent="0.15">
      <c r="B597" s="64"/>
    </row>
    <row r="598" spans="2:2" ht="12.75" customHeight="1" x14ac:dyDescent="0.15">
      <c r="B598" s="64"/>
    </row>
    <row r="599" spans="2:2" ht="12.75" customHeight="1" x14ac:dyDescent="0.15">
      <c r="B599" s="64"/>
    </row>
    <row r="600" spans="2:2" ht="12.75" customHeight="1" x14ac:dyDescent="0.15">
      <c r="B600" s="64"/>
    </row>
    <row r="601" spans="2:2" ht="12.75" customHeight="1" x14ac:dyDescent="0.15">
      <c r="B601" s="64"/>
    </row>
    <row r="602" spans="2:2" ht="12.75" customHeight="1" x14ac:dyDescent="0.15">
      <c r="B602" s="64"/>
    </row>
    <row r="603" spans="2:2" ht="12.75" customHeight="1" x14ac:dyDescent="0.15">
      <c r="B603" s="64"/>
    </row>
    <row r="604" spans="2:2" ht="12.75" customHeight="1" x14ac:dyDescent="0.15">
      <c r="B604" s="64"/>
    </row>
    <row r="605" spans="2:2" ht="12.75" customHeight="1" x14ac:dyDescent="0.15">
      <c r="B605" s="64"/>
    </row>
    <row r="606" spans="2:2" ht="12.75" customHeight="1" x14ac:dyDescent="0.15">
      <c r="B606" s="64"/>
    </row>
    <row r="607" spans="2:2" ht="12.75" customHeight="1" x14ac:dyDescent="0.15">
      <c r="B607" s="64"/>
    </row>
    <row r="608" spans="2:2" ht="12.75" customHeight="1" x14ac:dyDescent="0.15">
      <c r="B608" s="64"/>
    </row>
    <row r="609" spans="2:2" ht="12.75" customHeight="1" x14ac:dyDescent="0.15">
      <c r="B609" s="64"/>
    </row>
    <row r="610" spans="2:2" ht="12.75" customHeight="1" x14ac:dyDescent="0.15">
      <c r="B610" s="64"/>
    </row>
    <row r="611" spans="2:2" ht="12.75" customHeight="1" x14ac:dyDescent="0.15">
      <c r="B611" s="64"/>
    </row>
    <row r="612" spans="2:2" ht="12.75" customHeight="1" x14ac:dyDescent="0.15">
      <c r="B612" s="64"/>
    </row>
    <row r="613" spans="2:2" ht="12.75" customHeight="1" x14ac:dyDescent="0.15">
      <c r="B613" s="64"/>
    </row>
    <row r="614" spans="2:2" ht="12.75" customHeight="1" x14ac:dyDescent="0.15">
      <c r="B614" s="64"/>
    </row>
    <row r="615" spans="2:2" ht="12.75" customHeight="1" x14ac:dyDescent="0.15">
      <c r="B615" s="64"/>
    </row>
    <row r="616" spans="2:2" ht="12.75" customHeight="1" x14ac:dyDescent="0.15">
      <c r="B616" s="64"/>
    </row>
    <row r="617" spans="2:2" ht="12.75" customHeight="1" x14ac:dyDescent="0.15">
      <c r="B617" s="64"/>
    </row>
    <row r="618" spans="2:2" ht="12.75" customHeight="1" x14ac:dyDescent="0.15">
      <c r="B618" s="64"/>
    </row>
    <row r="619" spans="2:2" ht="12.75" customHeight="1" x14ac:dyDescent="0.15">
      <c r="B619" s="64"/>
    </row>
    <row r="620" spans="2:2" ht="12.75" customHeight="1" x14ac:dyDescent="0.15">
      <c r="B620" s="64"/>
    </row>
    <row r="621" spans="2:2" ht="12.75" customHeight="1" x14ac:dyDescent="0.15">
      <c r="B621" s="64"/>
    </row>
    <row r="622" spans="2:2" ht="12.75" customHeight="1" x14ac:dyDescent="0.15">
      <c r="B622" s="64"/>
    </row>
    <row r="623" spans="2:2" ht="12.75" customHeight="1" x14ac:dyDescent="0.15">
      <c r="B623" s="64"/>
    </row>
    <row r="624" spans="2:2" ht="12.75" customHeight="1" x14ac:dyDescent="0.15">
      <c r="B624" s="64"/>
    </row>
    <row r="625" spans="2:2" ht="12.75" customHeight="1" x14ac:dyDescent="0.15">
      <c r="B625" s="64"/>
    </row>
    <row r="626" spans="2:2" ht="12.75" customHeight="1" x14ac:dyDescent="0.15">
      <c r="B626" s="64"/>
    </row>
    <row r="627" spans="2:2" ht="12.75" customHeight="1" x14ac:dyDescent="0.15">
      <c r="B627" s="64"/>
    </row>
    <row r="628" spans="2:2" ht="12.75" customHeight="1" x14ac:dyDescent="0.15">
      <c r="B628" s="64"/>
    </row>
    <row r="629" spans="2:2" ht="12.75" customHeight="1" x14ac:dyDescent="0.15">
      <c r="B629" s="64"/>
    </row>
    <row r="630" spans="2:2" ht="12.75" customHeight="1" x14ac:dyDescent="0.15">
      <c r="B630" s="64"/>
    </row>
    <row r="631" spans="2:2" ht="12.75" customHeight="1" x14ac:dyDescent="0.15">
      <c r="B631" s="64"/>
    </row>
    <row r="632" spans="2:2" ht="12.75" customHeight="1" x14ac:dyDescent="0.15">
      <c r="B632" s="64"/>
    </row>
    <row r="633" spans="2:2" ht="12.75" customHeight="1" x14ac:dyDescent="0.15">
      <c r="B633" s="64"/>
    </row>
    <row r="634" spans="2:2" ht="12.75" customHeight="1" x14ac:dyDescent="0.15">
      <c r="B634" s="64"/>
    </row>
    <row r="635" spans="2:2" ht="12.75" customHeight="1" x14ac:dyDescent="0.15">
      <c r="B635" s="64"/>
    </row>
    <row r="636" spans="2:2" ht="12.75" customHeight="1" x14ac:dyDescent="0.15">
      <c r="B636" s="64"/>
    </row>
    <row r="637" spans="2:2" ht="12.75" customHeight="1" x14ac:dyDescent="0.15">
      <c r="B637" s="64"/>
    </row>
    <row r="638" spans="2:2" ht="12.75" customHeight="1" x14ac:dyDescent="0.15">
      <c r="B638" s="64"/>
    </row>
    <row r="639" spans="2:2" ht="12.75" customHeight="1" x14ac:dyDescent="0.15">
      <c r="B639" s="64"/>
    </row>
    <row r="640" spans="2:2" ht="12.75" customHeight="1" x14ac:dyDescent="0.15">
      <c r="B640" s="64"/>
    </row>
    <row r="641" spans="2:2" ht="12.75" customHeight="1" x14ac:dyDescent="0.15">
      <c r="B641" s="64"/>
    </row>
    <row r="642" spans="2:2" ht="12.75" customHeight="1" x14ac:dyDescent="0.15">
      <c r="B642" s="64"/>
    </row>
    <row r="643" spans="2:2" ht="12.75" customHeight="1" x14ac:dyDescent="0.15">
      <c r="B643" s="64"/>
    </row>
    <row r="644" spans="2:2" ht="12.75" customHeight="1" x14ac:dyDescent="0.15">
      <c r="B644" s="64"/>
    </row>
    <row r="645" spans="2:2" ht="12.75" customHeight="1" x14ac:dyDescent="0.15">
      <c r="B645" s="64"/>
    </row>
    <row r="646" spans="2:2" ht="12.75" customHeight="1" x14ac:dyDescent="0.15">
      <c r="B646" s="64"/>
    </row>
    <row r="647" spans="2:2" ht="12.75" customHeight="1" x14ac:dyDescent="0.15">
      <c r="B647" s="64"/>
    </row>
    <row r="648" spans="2:2" ht="12.75" customHeight="1" x14ac:dyDescent="0.15">
      <c r="B648" s="64"/>
    </row>
    <row r="649" spans="2:2" ht="12.75" customHeight="1" x14ac:dyDescent="0.15">
      <c r="B649" s="64"/>
    </row>
    <row r="650" spans="2:2" ht="12.75" customHeight="1" x14ac:dyDescent="0.15">
      <c r="B650" s="64"/>
    </row>
    <row r="651" spans="2:2" ht="12.75" customHeight="1" x14ac:dyDescent="0.15">
      <c r="B651" s="64"/>
    </row>
    <row r="652" spans="2:2" ht="12.75" customHeight="1" x14ac:dyDescent="0.15">
      <c r="B652" s="64"/>
    </row>
    <row r="653" spans="2:2" ht="12.75" customHeight="1" x14ac:dyDescent="0.15">
      <c r="B653" s="64"/>
    </row>
    <row r="654" spans="2:2" ht="12.75" customHeight="1" x14ac:dyDescent="0.15">
      <c r="B654" s="64"/>
    </row>
    <row r="655" spans="2:2" ht="12.75" customHeight="1" x14ac:dyDescent="0.15">
      <c r="B655" s="64"/>
    </row>
    <row r="656" spans="2:2" ht="12.75" customHeight="1" x14ac:dyDescent="0.15">
      <c r="B656" s="64"/>
    </row>
    <row r="657" spans="2:2" ht="12.75" customHeight="1" x14ac:dyDescent="0.15">
      <c r="B657" s="64"/>
    </row>
    <row r="658" spans="2:2" ht="12.75" customHeight="1" x14ac:dyDescent="0.15">
      <c r="B658" s="64"/>
    </row>
    <row r="659" spans="2:2" ht="12.75" customHeight="1" x14ac:dyDescent="0.15">
      <c r="B659" s="64"/>
    </row>
    <row r="660" spans="2:2" ht="12.75" customHeight="1" x14ac:dyDescent="0.15">
      <c r="B660" s="64"/>
    </row>
    <row r="661" spans="2:2" ht="12.75" customHeight="1" x14ac:dyDescent="0.15">
      <c r="B661" s="64"/>
    </row>
    <row r="662" spans="2:2" ht="12.75" customHeight="1" x14ac:dyDescent="0.15">
      <c r="B662" s="64"/>
    </row>
    <row r="663" spans="2:2" ht="12.75" customHeight="1" x14ac:dyDescent="0.15">
      <c r="B663" s="64"/>
    </row>
    <row r="664" spans="2:2" ht="12.75" customHeight="1" x14ac:dyDescent="0.15">
      <c r="B664" s="64"/>
    </row>
    <row r="665" spans="2:2" ht="12.75" customHeight="1" x14ac:dyDescent="0.15">
      <c r="B665" s="64"/>
    </row>
    <row r="666" spans="2:2" ht="12.75" customHeight="1" x14ac:dyDescent="0.15">
      <c r="B666" s="64"/>
    </row>
    <row r="667" spans="2:2" ht="12.75" customHeight="1" x14ac:dyDescent="0.15">
      <c r="B667" s="64"/>
    </row>
    <row r="668" spans="2:2" ht="12.75" customHeight="1" x14ac:dyDescent="0.15">
      <c r="B668" s="64"/>
    </row>
    <row r="669" spans="2:2" ht="12.75" customHeight="1" x14ac:dyDescent="0.15">
      <c r="B669" s="64"/>
    </row>
    <row r="670" spans="2:2" ht="12.75" customHeight="1" x14ac:dyDescent="0.15">
      <c r="B670" s="64"/>
    </row>
    <row r="671" spans="2:2" ht="12.75" customHeight="1" x14ac:dyDescent="0.15">
      <c r="B671" s="64"/>
    </row>
    <row r="672" spans="2:2" ht="12.75" customHeight="1" x14ac:dyDescent="0.15">
      <c r="B672" s="64"/>
    </row>
    <row r="673" spans="2:2" ht="12.75" customHeight="1" x14ac:dyDescent="0.15">
      <c r="B673" s="64"/>
    </row>
    <row r="674" spans="2:2" ht="12.75" customHeight="1" x14ac:dyDescent="0.15">
      <c r="B674" s="64"/>
    </row>
    <row r="675" spans="2:2" ht="12.75" customHeight="1" x14ac:dyDescent="0.15">
      <c r="B675" s="64"/>
    </row>
    <row r="676" spans="2:2" ht="12.75" customHeight="1" x14ac:dyDescent="0.15">
      <c r="B676" s="64"/>
    </row>
    <row r="677" spans="2:2" ht="12.75" customHeight="1" x14ac:dyDescent="0.15">
      <c r="B677" s="64"/>
    </row>
    <row r="678" spans="2:2" ht="12.75" customHeight="1" x14ac:dyDescent="0.15">
      <c r="B678" s="64"/>
    </row>
    <row r="679" spans="2:2" ht="12.75" customHeight="1" x14ac:dyDescent="0.15">
      <c r="B679" s="64"/>
    </row>
    <row r="680" spans="2:2" ht="12.75" customHeight="1" x14ac:dyDescent="0.15">
      <c r="B680" s="64"/>
    </row>
    <row r="681" spans="2:2" ht="12.75" customHeight="1" x14ac:dyDescent="0.15">
      <c r="B681" s="64"/>
    </row>
    <row r="682" spans="2:2" ht="12.75" customHeight="1" x14ac:dyDescent="0.15">
      <c r="B682" s="64"/>
    </row>
    <row r="683" spans="2:2" ht="12.75" customHeight="1" x14ac:dyDescent="0.15">
      <c r="B683" s="64"/>
    </row>
    <row r="684" spans="2:2" ht="12.75" customHeight="1" x14ac:dyDescent="0.15">
      <c r="B684" s="64"/>
    </row>
    <row r="685" spans="2:2" ht="12.75" customHeight="1" x14ac:dyDescent="0.15">
      <c r="B685" s="64"/>
    </row>
    <row r="686" spans="2:2" ht="12.75" customHeight="1" x14ac:dyDescent="0.15">
      <c r="B686" s="64"/>
    </row>
    <row r="687" spans="2:2" ht="12.75" customHeight="1" x14ac:dyDescent="0.15">
      <c r="B687" s="64"/>
    </row>
    <row r="688" spans="2:2" ht="12.75" customHeight="1" x14ac:dyDescent="0.15">
      <c r="B688" s="64"/>
    </row>
    <row r="689" spans="2:2" ht="12.75" customHeight="1" x14ac:dyDescent="0.15">
      <c r="B689" s="64"/>
    </row>
    <row r="690" spans="2:2" ht="12.75" customHeight="1" x14ac:dyDescent="0.15">
      <c r="B690" s="64"/>
    </row>
    <row r="691" spans="2:2" ht="12.75" customHeight="1" x14ac:dyDescent="0.15">
      <c r="B691" s="64"/>
    </row>
    <row r="692" spans="2:2" ht="12.75" customHeight="1" x14ac:dyDescent="0.15">
      <c r="B692" s="64"/>
    </row>
    <row r="693" spans="2:2" ht="12.75" customHeight="1" x14ac:dyDescent="0.15">
      <c r="B693" s="64"/>
    </row>
    <row r="694" spans="2:2" ht="12.75" customHeight="1" x14ac:dyDescent="0.15">
      <c r="B694" s="64"/>
    </row>
    <row r="695" spans="2:2" ht="12.75" customHeight="1" x14ac:dyDescent="0.15">
      <c r="B695" s="64"/>
    </row>
    <row r="696" spans="2:2" ht="12.75" customHeight="1" x14ac:dyDescent="0.15">
      <c r="B696" s="64"/>
    </row>
    <row r="697" spans="2:2" ht="12.75" customHeight="1" x14ac:dyDescent="0.15">
      <c r="B697" s="64"/>
    </row>
    <row r="698" spans="2:2" ht="12.75" customHeight="1" x14ac:dyDescent="0.15">
      <c r="B698" s="64"/>
    </row>
    <row r="699" spans="2:2" ht="12.75" customHeight="1" x14ac:dyDescent="0.15">
      <c r="B699" s="64"/>
    </row>
    <row r="700" spans="2:2" ht="12.75" customHeight="1" x14ac:dyDescent="0.15">
      <c r="B700" s="64"/>
    </row>
    <row r="701" spans="2:2" ht="12.75" customHeight="1" x14ac:dyDescent="0.15">
      <c r="B701" s="64"/>
    </row>
    <row r="702" spans="2:2" ht="12.75" customHeight="1" x14ac:dyDescent="0.15">
      <c r="B702" s="64"/>
    </row>
    <row r="703" spans="2:2" ht="12.75" customHeight="1" x14ac:dyDescent="0.15">
      <c r="B703" s="64"/>
    </row>
    <row r="704" spans="2:2" ht="12.75" customHeight="1" x14ac:dyDescent="0.15">
      <c r="B704" s="64"/>
    </row>
    <row r="705" spans="2:2" ht="12.75" customHeight="1" x14ac:dyDescent="0.15">
      <c r="B705" s="64"/>
    </row>
    <row r="706" spans="2:2" ht="12.75" customHeight="1" x14ac:dyDescent="0.15">
      <c r="B706" s="64"/>
    </row>
    <row r="707" spans="2:2" ht="12.75" customHeight="1" x14ac:dyDescent="0.15">
      <c r="B707" s="64"/>
    </row>
    <row r="708" spans="2:2" ht="12.75" customHeight="1" x14ac:dyDescent="0.15">
      <c r="B708" s="64"/>
    </row>
    <row r="709" spans="2:2" ht="12.75" customHeight="1" x14ac:dyDescent="0.15">
      <c r="B709" s="64"/>
    </row>
    <row r="710" spans="2:2" ht="12.75" customHeight="1" x14ac:dyDescent="0.15">
      <c r="B710" s="64"/>
    </row>
    <row r="711" spans="2:2" ht="12.75" customHeight="1" x14ac:dyDescent="0.15">
      <c r="B711" s="64"/>
    </row>
    <row r="712" spans="2:2" ht="12.75" customHeight="1" x14ac:dyDescent="0.15">
      <c r="B712" s="64"/>
    </row>
    <row r="713" spans="2:2" ht="12.75" customHeight="1" x14ac:dyDescent="0.15">
      <c r="B713" s="64"/>
    </row>
    <row r="714" spans="2:2" ht="12.75" customHeight="1" x14ac:dyDescent="0.15">
      <c r="B714" s="64"/>
    </row>
    <row r="715" spans="2:2" ht="12.75" customHeight="1" x14ac:dyDescent="0.15">
      <c r="B715" s="64"/>
    </row>
    <row r="716" spans="2:2" ht="12.75" customHeight="1" x14ac:dyDescent="0.15">
      <c r="B716" s="64"/>
    </row>
    <row r="717" spans="2:2" ht="12.75" customHeight="1" x14ac:dyDescent="0.15">
      <c r="B717" s="64"/>
    </row>
    <row r="718" spans="2:2" ht="12.75" customHeight="1" x14ac:dyDescent="0.15">
      <c r="B718" s="64"/>
    </row>
    <row r="719" spans="2:2" ht="12.75" customHeight="1" x14ac:dyDescent="0.15">
      <c r="B719" s="64"/>
    </row>
    <row r="720" spans="2:2" ht="12.75" customHeight="1" x14ac:dyDescent="0.15">
      <c r="B720" s="64"/>
    </row>
    <row r="721" spans="2:2" ht="12.75" customHeight="1" x14ac:dyDescent="0.15">
      <c r="B721" s="64"/>
    </row>
    <row r="722" spans="2:2" ht="12.75" customHeight="1" x14ac:dyDescent="0.15">
      <c r="B722" s="64"/>
    </row>
    <row r="723" spans="2:2" ht="12.75" customHeight="1" x14ac:dyDescent="0.15">
      <c r="B723" s="64"/>
    </row>
    <row r="724" spans="2:2" ht="12.75" customHeight="1" x14ac:dyDescent="0.15">
      <c r="B724" s="64"/>
    </row>
    <row r="725" spans="2:2" ht="12.75" customHeight="1" x14ac:dyDescent="0.15">
      <c r="B725" s="64"/>
    </row>
    <row r="726" spans="2:2" ht="12.75" customHeight="1" x14ac:dyDescent="0.15">
      <c r="B726" s="64"/>
    </row>
    <row r="727" spans="2:2" ht="12.75" customHeight="1" x14ac:dyDescent="0.15">
      <c r="B727" s="64"/>
    </row>
    <row r="728" spans="2:2" ht="12.75" customHeight="1" x14ac:dyDescent="0.15">
      <c r="B728" s="64"/>
    </row>
    <row r="729" spans="2:2" ht="12.75" customHeight="1" x14ac:dyDescent="0.15">
      <c r="B729" s="64"/>
    </row>
    <row r="730" spans="2:2" ht="12.75" customHeight="1" x14ac:dyDescent="0.15">
      <c r="B730" s="64"/>
    </row>
    <row r="731" spans="2:2" ht="12.75" customHeight="1" x14ac:dyDescent="0.15">
      <c r="B731" s="64"/>
    </row>
    <row r="732" spans="2:2" ht="12.75" customHeight="1" x14ac:dyDescent="0.15">
      <c r="B732" s="64"/>
    </row>
    <row r="733" spans="2:2" ht="12.75" customHeight="1" x14ac:dyDescent="0.15">
      <c r="B733" s="64"/>
    </row>
    <row r="734" spans="2:2" ht="12.75" customHeight="1" x14ac:dyDescent="0.15">
      <c r="B734" s="64"/>
    </row>
    <row r="735" spans="2:2" ht="12.75" customHeight="1" x14ac:dyDescent="0.15">
      <c r="B735" s="64"/>
    </row>
    <row r="736" spans="2:2" ht="12.75" customHeight="1" x14ac:dyDescent="0.15">
      <c r="B736" s="64"/>
    </row>
    <row r="737" spans="2:2" ht="12.75" customHeight="1" x14ac:dyDescent="0.15">
      <c r="B737" s="64"/>
    </row>
    <row r="738" spans="2:2" ht="12.75" customHeight="1" x14ac:dyDescent="0.15">
      <c r="B738" s="64"/>
    </row>
    <row r="739" spans="2:2" ht="12.75" customHeight="1" x14ac:dyDescent="0.15">
      <c r="B739" s="64"/>
    </row>
    <row r="740" spans="2:2" ht="12.75" customHeight="1" x14ac:dyDescent="0.15">
      <c r="B740" s="64"/>
    </row>
    <row r="741" spans="2:2" ht="12.75" customHeight="1" x14ac:dyDescent="0.15">
      <c r="B741" s="64"/>
    </row>
    <row r="742" spans="2:2" ht="12.75" customHeight="1" x14ac:dyDescent="0.15">
      <c r="B742" s="64"/>
    </row>
    <row r="743" spans="2:2" ht="12.75" customHeight="1" x14ac:dyDescent="0.15">
      <c r="B743" s="64"/>
    </row>
    <row r="744" spans="2:2" ht="12.75" customHeight="1" x14ac:dyDescent="0.15">
      <c r="B744" s="64"/>
    </row>
    <row r="745" spans="2:2" ht="12.75" customHeight="1" x14ac:dyDescent="0.15">
      <c r="B745" s="64"/>
    </row>
    <row r="746" spans="2:2" ht="12.75" customHeight="1" x14ac:dyDescent="0.15">
      <c r="B746" s="64"/>
    </row>
    <row r="747" spans="2:2" ht="12.75" customHeight="1" x14ac:dyDescent="0.15">
      <c r="B747" s="64"/>
    </row>
    <row r="748" spans="2:2" ht="12.75" customHeight="1" x14ac:dyDescent="0.15">
      <c r="B748" s="64"/>
    </row>
    <row r="749" spans="2:2" ht="12.75" customHeight="1" x14ac:dyDescent="0.15">
      <c r="B749" s="64"/>
    </row>
    <row r="750" spans="2:2" ht="12.75" customHeight="1" x14ac:dyDescent="0.15">
      <c r="B750" s="64"/>
    </row>
    <row r="751" spans="2:2" ht="12.75" customHeight="1" x14ac:dyDescent="0.15">
      <c r="B751" s="64"/>
    </row>
    <row r="752" spans="2:2" ht="12.75" customHeight="1" x14ac:dyDescent="0.15">
      <c r="B752" s="64"/>
    </row>
    <row r="753" spans="2:2" ht="12.75" customHeight="1" x14ac:dyDescent="0.15">
      <c r="B753" s="64"/>
    </row>
    <row r="754" spans="2:2" ht="12.75" customHeight="1" x14ac:dyDescent="0.15">
      <c r="B754" s="64"/>
    </row>
    <row r="755" spans="2:2" ht="12.75" customHeight="1" x14ac:dyDescent="0.15">
      <c r="B755" s="64"/>
    </row>
    <row r="756" spans="2:2" ht="12.75" customHeight="1" x14ac:dyDescent="0.15">
      <c r="B756" s="64"/>
    </row>
    <row r="757" spans="2:2" ht="12.75" customHeight="1" x14ac:dyDescent="0.15">
      <c r="B757" s="64"/>
    </row>
    <row r="758" spans="2:2" ht="12.75" customHeight="1" x14ac:dyDescent="0.15">
      <c r="B758" s="64"/>
    </row>
    <row r="759" spans="2:2" ht="12.75" customHeight="1" x14ac:dyDescent="0.15">
      <c r="B759" s="64"/>
    </row>
    <row r="760" spans="2:2" ht="12.75" customHeight="1" x14ac:dyDescent="0.15">
      <c r="B760" s="64"/>
    </row>
    <row r="761" spans="2:2" ht="12.75" customHeight="1" x14ac:dyDescent="0.15">
      <c r="B761" s="64"/>
    </row>
    <row r="762" spans="2:2" ht="12.75" customHeight="1" x14ac:dyDescent="0.15">
      <c r="B762" s="64"/>
    </row>
    <row r="763" spans="2:2" ht="12.75" customHeight="1" x14ac:dyDescent="0.15">
      <c r="B763" s="64"/>
    </row>
    <row r="764" spans="2:2" ht="12.75" customHeight="1" x14ac:dyDescent="0.15">
      <c r="B764" s="64"/>
    </row>
    <row r="765" spans="2:2" ht="12.75" customHeight="1" x14ac:dyDescent="0.15">
      <c r="B765" s="64"/>
    </row>
    <row r="766" spans="2:2" ht="12.75" customHeight="1" x14ac:dyDescent="0.15">
      <c r="B766" s="64"/>
    </row>
    <row r="767" spans="2:2" ht="12.75" customHeight="1" x14ac:dyDescent="0.15">
      <c r="B767" s="64"/>
    </row>
    <row r="768" spans="2:2" ht="12.75" customHeight="1" x14ac:dyDescent="0.15">
      <c r="B768" s="64"/>
    </row>
    <row r="769" spans="2:2" ht="12.75" customHeight="1" x14ac:dyDescent="0.15">
      <c r="B769" s="64"/>
    </row>
    <row r="770" spans="2:2" ht="12.75" customHeight="1" x14ac:dyDescent="0.15">
      <c r="B770" s="64"/>
    </row>
    <row r="771" spans="2:2" ht="12.75" customHeight="1" x14ac:dyDescent="0.15">
      <c r="B771" s="64"/>
    </row>
    <row r="772" spans="2:2" ht="12.75" customHeight="1" x14ac:dyDescent="0.15">
      <c r="B772" s="64"/>
    </row>
    <row r="773" spans="2:2" ht="12.75" customHeight="1" x14ac:dyDescent="0.15">
      <c r="B773" s="64"/>
    </row>
    <row r="774" spans="2:2" ht="12.75" customHeight="1" x14ac:dyDescent="0.15">
      <c r="B774" s="64"/>
    </row>
    <row r="775" spans="2:2" ht="12.75" customHeight="1" x14ac:dyDescent="0.15">
      <c r="B775" s="64"/>
    </row>
    <row r="776" spans="2:2" ht="12.75" customHeight="1" x14ac:dyDescent="0.15">
      <c r="B776" s="64"/>
    </row>
    <row r="777" spans="2:2" ht="12.75" customHeight="1" x14ac:dyDescent="0.15">
      <c r="B777" s="64"/>
    </row>
    <row r="778" spans="2:2" ht="12.75" customHeight="1" x14ac:dyDescent="0.15">
      <c r="B778" s="64"/>
    </row>
    <row r="779" spans="2:2" ht="12.75" customHeight="1" x14ac:dyDescent="0.15">
      <c r="B779" s="64"/>
    </row>
    <row r="780" spans="2:2" ht="12.75" customHeight="1" x14ac:dyDescent="0.15">
      <c r="B780" s="64"/>
    </row>
    <row r="781" spans="2:2" ht="12.75" customHeight="1" x14ac:dyDescent="0.15">
      <c r="B781" s="64"/>
    </row>
    <row r="782" spans="2:2" ht="12.75" customHeight="1" x14ac:dyDescent="0.15">
      <c r="B782" s="64"/>
    </row>
    <row r="783" spans="2:2" ht="12.75" customHeight="1" x14ac:dyDescent="0.15">
      <c r="B783" s="64"/>
    </row>
    <row r="784" spans="2:2" ht="12.75" customHeight="1" x14ac:dyDescent="0.15">
      <c r="B784" s="64"/>
    </row>
    <row r="785" spans="2:2" ht="12.75" customHeight="1" x14ac:dyDescent="0.15">
      <c r="B785" s="64"/>
    </row>
    <row r="786" spans="2:2" ht="12.75" customHeight="1" x14ac:dyDescent="0.15">
      <c r="B786" s="64"/>
    </row>
    <row r="787" spans="2:2" ht="12.75" customHeight="1" x14ac:dyDescent="0.15">
      <c r="B787" s="64"/>
    </row>
    <row r="788" spans="2:2" ht="12.75" customHeight="1" x14ac:dyDescent="0.15">
      <c r="B788" s="64"/>
    </row>
    <row r="789" spans="2:2" ht="12.75" customHeight="1" x14ac:dyDescent="0.15">
      <c r="B789" s="64"/>
    </row>
    <row r="790" spans="2:2" ht="12.75" customHeight="1" x14ac:dyDescent="0.15">
      <c r="B790" s="64"/>
    </row>
    <row r="791" spans="2:2" ht="12.75" customHeight="1" x14ac:dyDescent="0.15">
      <c r="B791" s="64"/>
    </row>
    <row r="792" spans="2:2" ht="12.75" customHeight="1" x14ac:dyDescent="0.15">
      <c r="B792" s="64"/>
    </row>
    <row r="793" spans="2:2" ht="12.75" customHeight="1" x14ac:dyDescent="0.15">
      <c r="B793" s="64"/>
    </row>
    <row r="794" spans="2:2" ht="12.75" customHeight="1" x14ac:dyDescent="0.15">
      <c r="B794" s="64"/>
    </row>
    <row r="795" spans="2:2" ht="12.75" customHeight="1" x14ac:dyDescent="0.15">
      <c r="B795" s="64"/>
    </row>
    <row r="796" spans="2:2" ht="12.75" customHeight="1" x14ac:dyDescent="0.15">
      <c r="B796" s="64"/>
    </row>
    <row r="797" spans="2:2" ht="12.75" customHeight="1" x14ac:dyDescent="0.15">
      <c r="B797" s="64"/>
    </row>
    <row r="798" spans="2:2" ht="12.75" customHeight="1" x14ac:dyDescent="0.15">
      <c r="B798" s="64"/>
    </row>
    <row r="799" spans="2:2" ht="12.75" customHeight="1" x14ac:dyDescent="0.15">
      <c r="B799" s="64"/>
    </row>
    <row r="800" spans="2:2" ht="12.75" customHeight="1" x14ac:dyDescent="0.15">
      <c r="B800" s="64"/>
    </row>
    <row r="801" spans="2:2" ht="12.75" customHeight="1" x14ac:dyDescent="0.15">
      <c r="B801" s="64"/>
    </row>
    <row r="802" spans="2:2" ht="12.75" customHeight="1" x14ac:dyDescent="0.15">
      <c r="B802" s="64"/>
    </row>
    <row r="803" spans="2:2" ht="12.75" customHeight="1" x14ac:dyDescent="0.15">
      <c r="B803" s="64"/>
    </row>
    <row r="804" spans="2:2" ht="12.75" customHeight="1" x14ac:dyDescent="0.15">
      <c r="B804" s="64"/>
    </row>
    <row r="805" spans="2:2" ht="12.75" customHeight="1" x14ac:dyDescent="0.15">
      <c r="B805" s="64"/>
    </row>
    <row r="806" spans="2:2" ht="12.75" customHeight="1" x14ac:dyDescent="0.15">
      <c r="B806" s="64"/>
    </row>
    <row r="807" spans="2:2" ht="12.75" customHeight="1" x14ac:dyDescent="0.15">
      <c r="B807" s="64"/>
    </row>
    <row r="808" spans="2:2" ht="12.75" customHeight="1" x14ac:dyDescent="0.15">
      <c r="B808" s="64"/>
    </row>
    <row r="809" spans="2:2" ht="12.75" customHeight="1" x14ac:dyDescent="0.15">
      <c r="B809" s="64"/>
    </row>
    <row r="810" spans="2:2" ht="12.75" customHeight="1" x14ac:dyDescent="0.15">
      <c r="B810" s="64"/>
    </row>
    <row r="811" spans="2:2" ht="12.75" customHeight="1" x14ac:dyDescent="0.15">
      <c r="B811" s="64"/>
    </row>
    <row r="812" spans="2:2" ht="12.75" customHeight="1" x14ac:dyDescent="0.15">
      <c r="B812" s="64"/>
    </row>
    <row r="813" spans="2:2" ht="12.75" customHeight="1" x14ac:dyDescent="0.15">
      <c r="B813" s="64"/>
    </row>
    <row r="814" spans="2:2" ht="12.75" customHeight="1" x14ac:dyDescent="0.15">
      <c r="B814" s="64"/>
    </row>
    <row r="815" spans="2:2" ht="12.75" customHeight="1" x14ac:dyDescent="0.15">
      <c r="B815" s="64"/>
    </row>
    <row r="816" spans="2:2" ht="12.75" customHeight="1" x14ac:dyDescent="0.15">
      <c r="B816" s="64"/>
    </row>
    <row r="817" spans="2:2" ht="12.75" customHeight="1" x14ac:dyDescent="0.15">
      <c r="B817" s="64"/>
    </row>
    <row r="818" spans="2:2" ht="12.75" customHeight="1" x14ac:dyDescent="0.15">
      <c r="B818" s="64"/>
    </row>
    <row r="819" spans="2:2" ht="12.75" customHeight="1" x14ac:dyDescent="0.15">
      <c r="B819" s="64"/>
    </row>
    <row r="820" spans="2:2" ht="12.75" customHeight="1" x14ac:dyDescent="0.15">
      <c r="B820" s="64"/>
    </row>
    <row r="821" spans="2:2" ht="12.75" customHeight="1" x14ac:dyDescent="0.15">
      <c r="B821" s="64"/>
    </row>
    <row r="822" spans="2:2" ht="12.75" customHeight="1" x14ac:dyDescent="0.15">
      <c r="B822" s="64"/>
    </row>
    <row r="823" spans="2:2" ht="12.75" customHeight="1" x14ac:dyDescent="0.15">
      <c r="B823" s="64"/>
    </row>
    <row r="824" spans="2:2" ht="12.75" customHeight="1" x14ac:dyDescent="0.15">
      <c r="B824" s="64"/>
    </row>
    <row r="825" spans="2:2" ht="12.75" customHeight="1" x14ac:dyDescent="0.15">
      <c r="B825" s="64"/>
    </row>
    <row r="826" spans="2:2" ht="12.75" customHeight="1" x14ac:dyDescent="0.15">
      <c r="B826" s="64"/>
    </row>
    <row r="827" spans="2:2" ht="12.75" customHeight="1" x14ac:dyDescent="0.15">
      <c r="B827" s="64"/>
    </row>
    <row r="828" spans="2:2" ht="12.75" customHeight="1" x14ac:dyDescent="0.15">
      <c r="B828" s="64"/>
    </row>
    <row r="829" spans="2:2" ht="12.75" customHeight="1" x14ac:dyDescent="0.15">
      <c r="B829" s="64"/>
    </row>
    <row r="830" spans="2:2" ht="12.75" customHeight="1" x14ac:dyDescent="0.15">
      <c r="B830" s="64"/>
    </row>
    <row r="831" spans="2:2" ht="12.75" customHeight="1" x14ac:dyDescent="0.15">
      <c r="B831" s="64"/>
    </row>
    <row r="832" spans="2:2" ht="12.75" customHeight="1" x14ac:dyDescent="0.15">
      <c r="B832" s="64"/>
    </row>
    <row r="833" spans="2:2" ht="12.75" customHeight="1" x14ac:dyDescent="0.15">
      <c r="B833" s="64"/>
    </row>
    <row r="834" spans="2:2" ht="12.75" customHeight="1" x14ac:dyDescent="0.15">
      <c r="B834" s="64"/>
    </row>
    <row r="835" spans="2:2" ht="12.75" customHeight="1" x14ac:dyDescent="0.15">
      <c r="B835" s="64"/>
    </row>
    <row r="836" spans="2:2" ht="12.75" customHeight="1" x14ac:dyDescent="0.15">
      <c r="B836" s="64"/>
    </row>
    <row r="837" spans="2:2" ht="12.75" customHeight="1" x14ac:dyDescent="0.15">
      <c r="B837" s="64"/>
    </row>
    <row r="838" spans="2:2" ht="12.75" customHeight="1" x14ac:dyDescent="0.15">
      <c r="B838" s="64"/>
    </row>
    <row r="839" spans="2:2" ht="12.75" customHeight="1" x14ac:dyDescent="0.15">
      <c r="B839" s="64"/>
    </row>
    <row r="840" spans="2:2" ht="12.75" customHeight="1" x14ac:dyDescent="0.15">
      <c r="B840" s="64"/>
    </row>
    <row r="841" spans="2:2" ht="12.75" customHeight="1" x14ac:dyDescent="0.15">
      <c r="B841" s="64"/>
    </row>
    <row r="842" spans="2:2" ht="12.75" customHeight="1" x14ac:dyDescent="0.15">
      <c r="B842" s="64"/>
    </row>
    <row r="843" spans="2:2" ht="12.75" customHeight="1" x14ac:dyDescent="0.15">
      <c r="B843" s="64"/>
    </row>
    <row r="844" spans="2:2" ht="12.75" customHeight="1" x14ac:dyDescent="0.15">
      <c r="B844" s="64"/>
    </row>
    <row r="845" spans="2:2" ht="12.75" customHeight="1" x14ac:dyDescent="0.15">
      <c r="B845" s="64"/>
    </row>
    <row r="846" spans="2:2" ht="12.75" customHeight="1" x14ac:dyDescent="0.15">
      <c r="B846" s="64"/>
    </row>
    <row r="847" spans="2:2" ht="12.75" customHeight="1" x14ac:dyDescent="0.15">
      <c r="B847" s="64"/>
    </row>
    <row r="848" spans="2:2" ht="12.75" customHeight="1" x14ac:dyDescent="0.15">
      <c r="B848" s="64"/>
    </row>
    <row r="849" spans="2:2" ht="12.75" customHeight="1" x14ac:dyDescent="0.15">
      <c r="B849" s="64"/>
    </row>
    <row r="850" spans="2:2" ht="12.75" customHeight="1" x14ac:dyDescent="0.15">
      <c r="B850" s="64"/>
    </row>
    <row r="851" spans="2:2" ht="12.75" customHeight="1" x14ac:dyDescent="0.15">
      <c r="B851" s="64"/>
    </row>
    <row r="852" spans="2:2" ht="12.75" customHeight="1" x14ac:dyDescent="0.15">
      <c r="B852" s="64"/>
    </row>
    <row r="853" spans="2:2" ht="12.75" customHeight="1" x14ac:dyDescent="0.15">
      <c r="B853" s="64"/>
    </row>
    <row r="854" spans="2:2" ht="12.75" customHeight="1" x14ac:dyDescent="0.15">
      <c r="B854" s="64"/>
    </row>
    <row r="855" spans="2:2" ht="12.75" customHeight="1" x14ac:dyDescent="0.15">
      <c r="B855" s="64"/>
    </row>
    <row r="856" spans="2:2" ht="12.75" customHeight="1" x14ac:dyDescent="0.15">
      <c r="B856" s="64"/>
    </row>
    <row r="857" spans="2:2" ht="12.75" customHeight="1" x14ac:dyDescent="0.15">
      <c r="B857" s="64"/>
    </row>
    <row r="858" spans="2:2" ht="12.75" customHeight="1" x14ac:dyDescent="0.15">
      <c r="B858" s="64"/>
    </row>
    <row r="859" spans="2:2" ht="12.75" customHeight="1" x14ac:dyDescent="0.15">
      <c r="B859" s="64"/>
    </row>
    <row r="860" spans="2:2" ht="12.75" customHeight="1" x14ac:dyDescent="0.15">
      <c r="B860" s="64"/>
    </row>
    <row r="861" spans="2:2" ht="12.75" customHeight="1" x14ac:dyDescent="0.15">
      <c r="B861" s="64"/>
    </row>
    <row r="862" spans="2:2" ht="12.75" customHeight="1" x14ac:dyDescent="0.15">
      <c r="B862" s="64"/>
    </row>
    <row r="863" spans="2:2" ht="12.75" customHeight="1" x14ac:dyDescent="0.15">
      <c r="B863" s="64"/>
    </row>
    <row r="864" spans="2:2" ht="12.75" customHeight="1" x14ac:dyDescent="0.15">
      <c r="B864" s="64"/>
    </row>
    <row r="865" spans="2:2" ht="12.75" customHeight="1" x14ac:dyDescent="0.15">
      <c r="B865" s="64"/>
    </row>
    <row r="866" spans="2:2" ht="12.75" customHeight="1" x14ac:dyDescent="0.15">
      <c r="B866" s="64"/>
    </row>
    <row r="867" spans="2:2" ht="12.75" customHeight="1" x14ac:dyDescent="0.15">
      <c r="B867" s="64"/>
    </row>
    <row r="868" spans="2:2" ht="12.75" customHeight="1" x14ac:dyDescent="0.15">
      <c r="B868" s="64"/>
    </row>
    <row r="869" spans="2:2" ht="12.75" customHeight="1" x14ac:dyDescent="0.15">
      <c r="B869" s="64"/>
    </row>
    <row r="870" spans="2:2" ht="12.75" customHeight="1" x14ac:dyDescent="0.15">
      <c r="B870" s="64"/>
    </row>
    <row r="871" spans="2:2" ht="12.75" customHeight="1" x14ac:dyDescent="0.15">
      <c r="B871" s="64"/>
    </row>
    <row r="872" spans="2:2" ht="12.75" customHeight="1" x14ac:dyDescent="0.15">
      <c r="B872" s="64"/>
    </row>
    <row r="873" spans="2:2" ht="12.75" customHeight="1" x14ac:dyDescent="0.15">
      <c r="B873" s="64"/>
    </row>
    <row r="874" spans="2:2" ht="12.75" customHeight="1" x14ac:dyDescent="0.15">
      <c r="B874" s="64"/>
    </row>
    <row r="875" spans="2:2" ht="12.75" customHeight="1" x14ac:dyDescent="0.15">
      <c r="B875" s="64"/>
    </row>
    <row r="876" spans="2:2" ht="12.75" customHeight="1" x14ac:dyDescent="0.15">
      <c r="B876" s="64"/>
    </row>
    <row r="877" spans="2:2" ht="12.75" customHeight="1" x14ac:dyDescent="0.15">
      <c r="B877" s="64"/>
    </row>
    <row r="878" spans="2:2" ht="12.75" customHeight="1" x14ac:dyDescent="0.15">
      <c r="B878" s="64"/>
    </row>
    <row r="879" spans="2:2" ht="12.75" customHeight="1" x14ac:dyDescent="0.15">
      <c r="B879" s="64"/>
    </row>
    <row r="880" spans="2:2" ht="12.75" customHeight="1" x14ac:dyDescent="0.15">
      <c r="B880" s="64"/>
    </row>
    <row r="881" spans="2:2" ht="12.75" customHeight="1" x14ac:dyDescent="0.15">
      <c r="B881" s="64"/>
    </row>
    <row r="882" spans="2:2" ht="12.75" customHeight="1" x14ac:dyDescent="0.15">
      <c r="B882" s="64"/>
    </row>
    <row r="883" spans="2:2" ht="12.75" customHeight="1" x14ac:dyDescent="0.15">
      <c r="B883" s="64"/>
    </row>
    <row r="884" spans="2:2" ht="12.75" customHeight="1" x14ac:dyDescent="0.15">
      <c r="B884" s="64"/>
    </row>
    <row r="885" spans="2:2" ht="12.75" customHeight="1" x14ac:dyDescent="0.15">
      <c r="B885" s="64"/>
    </row>
    <row r="886" spans="2:2" ht="12.75" customHeight="1" x14ac:dyDescent="0.15">
      <c r="B886" s="64"/>
    </row>
    <row r="887" spans="2:2" ht="12.75" customHeight="1" x14ac:dyDescent="0.15">
      <c r="B887" s="64"/>
    </row>
    <row r="888" spans="2:2" ht="12.75" customHeight="1" x14ac:dyDescent="0.15">
      <c r="B888" s="64"/>
    </row>
    <row r="889" spans="2:2" ht="12.75" customHeight="1" x14ac:dyDescent="0.15">
      <c r="B889" s="64"/>
    </row>
    <row r="890" spans="2:2" ht="12.75" customHeight="1" x14ac:dyDescent="0.15">
      <c r="B890" s="64"/>
    </row>
    <row r="891" spans="2:2" ht="12.75" customHeight="1" x14ac:dyDescent="0.15">
      <c r="B891" s="64"/>
    </row>
    <row r="892" spans="2:2" ht="12.75" customHeight="1" x14ac:dyDescent="0.15">
      <c r="B892" s="64"/>
    </row>
    <row r="893" spans="2:2" ht="12.75" customHeight="1" x14ac:dyDescent="0.15">
      <c r="B893" s="64"/>
    </row>
    <row r="894" spans="2:2" ht="12.75" customHeight="1" x14ac:dyDescent="0.15">
      <c r="B894" s="64"/>
    </row>
    <row r="895" spans="2:2" ht="12.75" customHeight="1" x14ac:dyDescent="0.15">
      <c r="B895" s="64"/>
    </row>
    <row r="896" spans="2:2" ht="12.75" customHeight="1" x14ac:dyDescent="0.15">
      <c r="B896" s="64"/>
    </row>
    <row r="897" spans="2:2" ht="12.75" customHeight="1" x14ac:dyDescent="0.15">
      <c r="B897" s="64"/>
    </row>
    <row r="898" spans="2:2" ht="12.75" customHeight="1" x14ac:dyDescent="0.15">
      <c r="B898" s="64"/>
    </row>
    <row r="899" spans="2:2" ht="12.75" customHeight="1" x14ac:dyDescent="0.15">
      <c r="B899" s="64"/>
    </row>
    <row r="900" spans="2:2" ht="12.75" customHeight="1" x14ac:dyDescent="0.15">
      <c r="B900" s="64"/>
    </row>
    <row r="901" spans="2:2" ht="12.75" customHeight="1" x14ac:dyDescent="0.15">
      <c r="B901" s="64"/>
    </row>
    <row r="902" spans="2:2" ht="12.75" customHeight="1" x14ac:dyDescent="0.15">
      <c r="B902" s="64"/>
    </row>
    <row r="903" spans="2:2" ht="12.75" customHeight="1" x14ac:dyDescent="0.15">
      <c r="B903" s="64"/>
    </row>
    <row r="904" spans="2:2" ht="12.75" customHeight="1" x14ac:dyDescent="0.15">
      <c r="B904" s="64"/>
    </row>
    <row r="905" spans="2:2" ht="12.75" customHeight="1" x14ac:dyDescent="0.15">
      <c r="B905" s="64"/>
    </row>
    <row r="906" spans="2:2" ht="12.75" customHeight="1" x14ac:dyDescent="0.15">
      <c r="B906" s="64"/>
    </row>
    <row r="907" spans="2:2" ht="12.75" customHeight="1" x14ac:dyDescent="0.15">
      <c r="B907" s="64"/>
    </row>
    <row r="908" spans="2:2" ht="12.75" customHeight="1" x14ac:dyDescent="0.15">
      <c r="B908" s="64"/>
    </row>
    <row r="909" spans="2:2" ht="12.75" customHeight="1" x14ac:dyDescent="0.15">
      <c r="B909" s="64"/>
    </row>
    <row r="910" spans="2:2" ht="12.75" customHeight="1" x14ac:dyDescent="0.15">
      <c r="B910" s="64"/>
    </row>
    <row r="911" spans="2:2" ht="12.75" customHeight="1" x14ac:dyDescent="0.15">
      <c r="B911" s="64"/>
    </row>
    <row r="912" spans="2:2" ht="12.75" customHeight="1" x14ac:dyDescent="0.15">
      <c r="B912" s="64"/>
    </row>
    <row r="913" spans="2:2" ht="12.75" customHeight="1" x14ac:dyDescent="0.15">
      <c r="B913" s="64"/>
    </row>
    <row r="914" spans="2:2" ht="12.75" customHeight="1" x14ac:dyDescent="0.15">
      <c r="B914" s="64"/>
    </row>
    <row r="915" spans="2:2" ht="12.75" customHeight="1" x14ac:dyDescent="0.15">
      <c r="B915" s="64"/>
    </row>
    <row r="916" spans="2:2" ht="12.75" customHeight="1" x14ac:dyDescent="0.15">
      <c r="B916" s="64"/>
    </row>
    <row r="917" spans="2:2" ht="12.75" customHeight="1" x14ac:dyDescent="0.15">
      <c r="B917" s="64"/>
    </row>
    <row r="918" spans="2:2" ht="12.75" customHeight="1" x14ac:dyDescent="0.15">
      <c r="B918" s="64"/>
    </row>
    <row r="919" spans="2:2" ht="12.75" customHeight="1" x14ac:dyDescent="0.15">
      <c r="B919" s="64"/>
    </row>
    <row r="920" spans="2:2" ht="12.75" customHeight="1" x14ac:dyDescent="0.15">
      <c r="B920" s="64"/>
    </row>
    <row r="921" spans="2:2" ht="12.75" customHeight="1" x14ac:dyDescent="0.15">
      <c r="B921" s="64"/>
    </row>
    <row r="922" spans="2:2" ht="12.75" customHeight="1" x14ac:dyDescent="0.15">
      <c r="B922" s="64"/>
    </row>
    <row r="923" spans="2:2" ht="12.75" customHeight="1" x14ac:dyDescent="0.15">
      <c r="B923" s="64"/>
    </row>
    <row r="924" spans="2:2" ht="12.75" customHeight="1" x14ac:dyDescent="0.15">
      <c r="B924" s="64"/>
    </row>
    <row r="925" spans="2:2" ht="12.75" customHeight="1" x14ac:dyDescent="0.15">
      <c r="B925" s="64"/>
    </row>
    <row r="926" spans="2:2" ht="12.75" customHeight="1" x14ac:dyDescent="0.15">
      <c r="B926" s="64"/>
    </row>
    <row r="927" spans="2:2" ht="12.75" customHeight="1" x14ac:dyDescent="0.15">
      <c r="B927" s="64"/>
    </row>
    <row r="928" spans="2:2" ht="12.75" customHeight="1" x14ac:dyDescent="0.15">
      <c r="B928" s="64"/>
    </row>
    <row r="929" spans="2:2" ht="12.75" customHeight="1" x14ac:dyDescent="0.15">
      <c r="B929" s="64"/>
    </row>
    <row r="930" spans="2:2" ht="12.75" customHeight="1" x14ac:dyDescent="0.15">
      <c r="B930" s="64"/>
    </row>
    <row r="931" spans="2:2" ht="12.75" customHeight="1" x14ac:dyDescent="0.15">
      <c r="B931" s="64"/>
    </row>
    <row r="932" spans="2:2" ht="12.75" customHeight="1" x14ac:dyDescent="0.15">
      <c r="B932" s="64"/>
    </row>
    <row r="933" spans="2:2" ht="12.75" customHeight="1" x14ac:dyDescent="0.15">
      <c r="B933" s="64"/>
    </row>
    <row r="934" spans="2:2" ht="12.75" customHeight="1" x14ac:dyDescent="0.15">
      <c r="B934" s="64"/>
    </row>
    <row r="935" spans="2:2" ht="12.75" customHeight="1" x14ac:dyDescent="0.15">
      <c r="B935" s="64"/>
    </row>
    <row r="936" spans="2:2" ht="12.75" customHeight="1" x14ac:dyDescent="0.15">
      <c r="B936" s="64"/>
    </row>
    <row r="937" spans="2:2" ht="12.75" customHeight="1" x14ac:dyDescent="0.15">
      <c r="B937" s="64"/>
    </row>
    <row r="938" spans="2:2" ht="12.75" customHeight="1" x14ac:dyDescent="0.15">
      <c r="B938" s="64"/>
    </row>
    <row r="939" spans="2:2" ht="12.75" customHeight="1" x14ac:dyDescent="0.15">
      <c r="B939" s="64"/>
    </row>
    <row r="940" spans="2:2" ht="12.75" customHeight="1" x14ac:dyDescent="0.15">
      <c r="B940" s="64"/>
    </row>
    <row r="941" spans="2:2" ht="12.75" customHeight="1" x14ac:dyDescent="0.15">
      <c r="B941" s="64"/>
    </row>
    <row r="942" spans="2:2" ht="12.75" customHeight="1" x14ac:dyDescent="0.15">
      <c r="B942" s="64"/>
    </row>
    <row r="943" spans="2:2" ht="12.75" customHeight="1" x14ac:dyDescent="0.15">
      <c r="B943" s="64"/>
    </row>
    <row r="944" spans="2:2" ht="12.75" customHeight="1" x14ac:dyDescent="0.15">
      <c r="B944" s="64"/>
    </row>
    <row r="945" spans="2:2" ht="12.75" customHeight="1" x14ac:dyDescent="0.15">
      <c r="B945" s="64"/>
    </row>
    <row r="946" spans="2:2" ht="12.75" customHeight="1" x14ac:dyDescent="0.15">
      <c r="B946" s="64"/>
    </row>
    <row r="947" spans="2:2" ht="12.75" customHeight="1" x14ac:dyDescent="0.15">
      <c r="B947" s="64"/>
    </row>
    <row r="948" spans="2:2" ht="12.75" customHeight="1" x14ac:dyDescent="0.15">
      <c r="B948" s="64"/>
    </row>
    <row r="949" spans="2:2" ht="12.75" customHeight="1" x14ac:dyDescent="0.15">
      <c r="B949" s="64"/>
    </row>
    <row r="950" spans="2:2" ht="12.75" customHeight="1" x14ac:dyDescent="0.15">
      <c r="B950" s="64"/>
    </row>
    <row r="951" spans="2:2" ht="12.75" customHeight="1" x14ac:dyDescent="0.15">
      <c r="B951" s="64"/>
    </row>
    <row r="952" spans="2:2" ht="12.75" customHeight="1" x14ac:dyDescent="0.15">
      <c r="B952" s="64"/>
    </row>
    <row r="953" spans="2:2" ht="12.75" customHeight="1" x14ac:dyDescent="0.15">
      <c r="B953" s="64"/>
    </row>
    <row r="954" spans="2:2" ht="12.75" customHeight="1" x14ac:dyDescent="0.15">
      <c r="B954" s="64"/>
    </row>
    <row r="955" spans="2:2" ht="12.75" customHeight="1" x14ac:dyDescent="0.15">
      <c r="B955" s="64"/>
    </row>
    <row r="956" spans="2:2" ht="12.75" customHeight="1" x14ac:dyDescent="0.15">
      <c r="B956" s="64"/>
    </row>
    <row r="957" spans="2:2" ht="12.75" customHeight="1" x14ac:dyDescent="0.15">
      <c r="B957" s="64"/>
    </row>
    <row r="958" spans="2:2" ht="12.75" customHeight="1" x14ac:dyDescent="0.15">
      <c r="B958" s="64"/>
    </row>
    <row r="959" spans="2:2" ht="12.75" customHeight="1" x14ac:dyDescent="0.15">
      <c r="B959" s="64"/>
    </row>
    <row r="960" spans="2:2" ht="12.75" customHeight="1" x14ac:dyDescent="0.15">
      <c r="B960" s="64"/>
    </row>
    <row r="961" spans="2:2" ht="12.75" customHeight="1" x14ac:dyDescent="0.15">
      <c r="B961" s="64"/>
    </row>
    <row r="962" spans="2:2" ht="12.75" customHeight="1" x14ac:dyDescent="0.15">
      <c r="B962" s="64"/>
    </row>
    <row r="963" spans="2:2" ht="12.75" customHeight="1" x14ac:dyDescent="0.15">
      <c r="B963" s="64"/>
    </row>
    <row r="964" spans="2:2" ht="12.75" customHeight="1" x14ac:dyDescent="0.15">
      <c r="B964" s="64"/>
    </row>
    <row r="965" spans="2:2" ht="12.75" customHeight="1" x14ac:dyDescent="0.15">
      <c r="B965" s="64"/>
    </row>
    <row r="966" spans="2:2" ht="12.75" customHeight="1" x14ac:dyDescent="0.15">
      <c r="B966" s="64"/>
    </row>
    <row r="967" spans="2:2" ht="12.75" customHeight="1" x14ac:dyDescent="0.15">
      <c r="B967" s="64"/>
    </row>
    <row r="968" spans="2:2" ht="12.75" customHeight="1" x14ac:dyDescent="0.15">
      <c r="B968" s="64"/>
    </row>
    <row r="969" spans="2:2" ht="12.75" customHeight="1" x14ac:dyDescent="0.15">
      <c r="B969" s="64"/>
    </row>
    <row r="970" spans="2:2" ht="12.75" customHeight="1" x14ac:dyDescent="0.15">
      <c r="B970" s="64"/>
    </row>
    <row r="971" spans="2:2" ht="12.75" customHeight="1" x14ac:dyDescent="0.15">
      <c r="B971" s="64"/>
    </row>
    <row r="972" spans="2:2" ht="12.75" customHeight="1" x14ac:dyDescent="0.15">
      <c r="B972" s="64"/>
    </row>
    <row r="973" spans="2:2" ht="12.75" customHeight="1" x14ac:dyDescent="0.15">
      <c r="B973" s="64"/>
    </row>
    <row r="974" spans="2:2" ht="12.75" customHeight="1" x14ac:dyDescent="0.15">
      <c r="B974" s="64"/>
    </row>
    <row r="975" spans="2:2" ht="12.75" customHeight="1" x14ac:dyDescent="0.15">
      <c r="B975" s="64"/>
    </row>
    <row r="976" spans="2:2" ht="12.75" customHeight="1" x14ac:dyDescent="0.15">
      <c r="B976" s="64"/>
    </row>
    <row r="977" spans="2:2" ht="12.75" customHeight="1" x14ac:dyDescent="0.15">
      <c r="B977" s="64"/>
    </row>
    <row r="978" spans="2:2" ht="12.75" customHeight="1" x14ac:dyDescent="0.15">
      <c r="B978" s="64"/>
    </row>
    <row r="979" spans="2:2" ht="12.75" customHeight="1" x14ac:dyDescent="0.15">
      <c r="B979" s="64"/>
    </row>
    <row r="980" spans="2:2" ht="12.75" customHeight="1" x14ac:dyDescent="0.15">
      <c r="B980" s="64"/>
    </row>
    <row r="981" spans="2:2" ht="12.75" customHeight="1" x14ac:dyDescent="0.15">
      <c r="B981" s="64"/>
    </row>
    <row r="982" spans="2:2" ht="12.75" customHeight="1" x14ac:dyDescent="0.15">
      <c r="B982" s="64"/>
    </row>
    <row r="983" spans="2:2" ht="12.75" customHeight="1" x14ac:dyDescent="0.15">
      <c r="B983" s="64"/>
    </row>
    <row r="984" spans="2:2" ht="12.75" customHeight="1" x14ac:dyDescent="0.15">
      <c r="B984" s="64"/>
    </row>
    <row r="985" spans="2:2" ht="12.75" customHeight="1" x14ac:dyDescent="0.15">
      <c r="B985" s="64"/>
    </row>
    <row r="986" spans="2:2" ht="12.75" customHeight="1" x14ac:dyDescent="0.15">
      <c r="B986" s="64"/>
    </row>
    <row r="987" spans="2:2" ht="12.75" customHeight="1" x14ac:dyDescent="0.15">
      <c r="B987" s="64"/>
    </row>
    <row r="988" spans="2:2" ht="12.75" customHeight="1" x14ac:dyDescent="0.15">
      <c r="B988" s="64"/>
    </row>
    <row r="989" spans="2:2" ht="12.75" customHeight="1" x14ac:dyDescent="0.15">
      <c r="B989" s="64"/>
    </row>
    <row r="990" spans="2:2" ht="12.75" customHeight="1" x14ac:dyDescent="0.15">
      <c r="B990" s="64"/>
    </row>
    <row r="991" spans="2:2" ht="12.75" customHeight="1" x14ac:dyDescent="0.15">
      <c r="B991" s="64"/>
    </row>
    <row r="992" spans="2:2" ht="12.75" customHeight="1" x14ac:dyDescent="0.15">
      <c r="B992" s="64"/>
    </row>
    <row r="993" spans="2:2" ht="12.75" customHeight="1" x14ac:dyDescent="0.15">
      <c r="B993" s="64"/>
    </row>
    <row r="994" spans="2:2" ht="12.75" customHeight="1" x14ac:dyDescent="0.15">
      <c r="B994" s="64"/>
    </row>
    <row r="995" spans="2:2" ht="12.75" customHeight="1" x14ac:dyDescent="0.15">
      <c r="B995" s="64"/>
    </row>
    <row r="996" spans="2:2" ht="12.75" customHeight="1" x14ac:dyDescent="0.15">
      <c r="B996" s="64"/>
    </row>
    <row r="997" spans="2:2" ht="12.75" customHeight="1" x14ac:dyDescent="0.15">
      <c r="B997" s="64"/>
    </row>
    <row r="998" spans="2:2" ht="12.75" customHeight="1" x14ac:dyDescent="0.15">
      <c r="B998" s="64"/>
    </row>
    <row r="999" spans="2:2" ht="12.75" customHeight="1" x14ac:dyDescent="0.15">
      <c r="B999" s="64"/>
    </row>
    <row r="1000" spans="2:2" ht="12.75" customHeight="1" x14ac:dyDescent="0.15">
      <c r="B1000" s="64"/>
    </row>
  </sheetData>
  <pageMargins left="0.7" right="0.7" top="0.75" bottom="0.75" header="0" footer="0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1000"/>
  <sheetViews>
    <sheetView workbookViewId="0"/>
  </sheetViews>
  <sheetFormatPr baseColWidth="10" defaultColWidth="12.5" defaultRowHeight="15" customHeight="1" x14ac:dyDescent="0.15"/>
  <cols>
    <col min="1" max="1" width="38.6640625" customWidth="1"/>
    <col min="2" max="2" width="11" customWidth="1"/>
    <col min="3" max="3" width="11.33203125" customWidth="1"/>
    <col min="4" max="26" width="8.5" customWidth="1"/>
  </cols>
  <sheetData>
    <row r="1" spans="1:2" ht="12.75" customHeight="1" x14ac:dyDescent="0.15">
      <c r="A1" s="42" t="s">
        <v>568</v>
      </c>
      <c r="B1" s="64"/>
    </row>
    <row r="2" spans="1:2" ht="12.75" customHeight="1" x14ac:dyDescent="0.15">
      <c r="A2" s="235"/>
      <c r="B2" s="64"/>
    </row>
    <row r="3" spans="1:2" ht="12.75" customHeight="1" x14ac:dyDescent="0.15">
      <c r="A3" s="247" t="s">
        <v>571</v>
      </c>
      <c r="B3" s="64"/>
    </row>
    <row r="4" spans="1:2" ht="12.75" customHeight="1" x14ac:dyDescent="0.15">
      <c r="A4" s="235"/>
      <c r="B4" s="64"/>
    </row>
    <row r="5" spans="1:2" ht="12.75" customHeight="1" x14ac:dyDescent="0.15">
      <c r="A5" s="235" t="s">
        <v>569</v>
      </c>
      <c r="B5" s="64">
        <f>'Trial Balance'!I44</f>
        <v>0</v>
      </c>
    </row>
    <row r="6" spans="1:2" ht="12.75" customHeight="1" x14ac:dyDescent="0.15">
      <c r="A6" s="235"/>
      <c r="B6" s="64"/>
    </row>
    <row r="7" spans="1:2" ht="12.75" customHeight="1" x14ac:dyDescent="0.15">
      <c r="A7" s="247" t="s">
        <v>475</v>
      </c>
      <c r="B7" s="64"/>
    </row>
    <row r="8" spans="1:2" ht="12.75" customHeight="1" x14ac:dyDescent="0.15">
      <c r="A8" s="235"/>
      <c r="B8" s="64"/>
    </row>
    <row r="9" spans="1:2" ht="12.75" customHeight="1" x14ac:dyDescent="0.15">
      <c r="A9" s="248"/>
      <c r="B9" s="249"/>
    </row>
    <row r="10" spans="1:2" ht="12.75" customHeight="1" x14ac:dyDescent="0.15">
      <c r="A10" s="248"/>
      <c r="B10" s="249"/>
    </row>
    <row r="11" spans="1:2" ht="12.75" customHeight="1" x14ac:dyDescent="0.15">
      <c r="A11" s="248"/>
      <c r="B11" s="249"/>
    </row>
    <row r="12" spans="1:2" ht="12.75" customHeight="1" x14ac:dyDescent="0.15">
      <c r="A12" s="250"/>
      <c r="B12" s="251"/>
    </row>
    <row r="13" spans="1:2" ht="12.75" customHeight="1" x14ac:dyDescent="0.15">
      <c r="A13" s="235"/>
      <c r="B13" s="252">
        <f>SUM(B9:B12)</f>
        <v>0</v>
      </c>
    </row>
    <row r="14" spans="1:2" ht="12.75" customHeight="1" x14ac:dyDescent="0.15">
      <c r="A14" s="235"/>
    </row>
    <row r="15" spans="1:2" ht="12.75" customHeight="1" x14ac:dyDescent="0.15">
      <c r="A15" s="235"/>
      <c r="B15" s="23">
        <f>B13-B5</f>
        <v>0</v>
      </c>
    </row>
    <row r="16" spans="1:2" ht="12.75" customHeight="1" x14ac:dyDescent="0.15">
      <c r="A16" s="235"/>
    </row>
    <row r="17" spans="1:2" ht="12.75" customHeight="1" x14ac:dyDescent="0.15">
      <c r="A17" s="235"/>
    </row>
    <row r="18" spans="1:2" ht="12.75" customHeight="1" x14ac:dyDescent="0.15">
      <c r="A18" s="235"/>
    </row>
    <row r="19" spans="1:2" ht="12.75" customHeight="1" x14ac:dyDescent="0.15">
      <c r="A19" s="235"/>
    </row>
    <row r="20" spans="1:2" ht="12.75" customHeight="1" x14ac:dyDescent="0.15">
      <c r="A20" s="235"/>
    </row>
    <row r="21" spans="1:2" ht="12.75" customHeight="1" x14ac:dyDescent="0.15">
      <c r="A21" s="235"/>
    </row>
    <row r="22" spans="1:2" ht="12.75" customHeight="1" x14ac:dyDescent="0.15">
      <c r="A22" s="235"/>
    </row>
    <row r="23" spans="1:2" ht="12.75" customHeight="1" x14ac:dyDescent="0.15">
      <c r="A23" s="235"/>
    </row>
    <row r="24" spans="1:2" ht="12.75" customHeight="1" x14ac:dyDescent="0.15">
      <c r="A24" s="235"/>
      <c r="B24" s="26">
        <f>'Other debtors'!B13</f>
        <v>0</v>
      </c>
    </row>
    <row r="25" spans="1:2" ht="12.75" customHeight="1" x14ac:dyDescent="0.15">
      <c r="A25" s="235"/>
    </row>
    <row r="26" spans="1:2" ht="12.75" customHeight="1" x14ac:dyDescent="0.15">
      <c r="A26" s="235"/>
    </row>
    <row r="27" spans="1:2" ht="12.75" customHeight="1" x14ac:dyDescent="0.15">
      <c r="A27" s="235"/>
    </row>
    <row r="28" spans="1:2" ht="12.75" customHeight="1" x14ac:dyDescent="0.15">
      <c r="A28" s="235"/>
    </row>
    <row r="29" spans="1:2" ht="12.75" customHeight="1" x14ac:dyDescent="0.15">
      <c r="A29" s="235"/>
    </row>
    <row r="30" spans="1:2" ht="12.75" customHeight="1" x14ac:dyDescent="0.15">
      <c r="A30" s="235"/>
    </row>
    <row r="31" spans="1:2" ht="12.75" customHeight="1" x14ac:dyDescent="0.15">
      <c r="A31" s="235"/>
    </row>
    <row r="32" spans="1:2" ht="12.75" customHeight="1" x14ac:dyDescent="0.15">
      <c r="A32" s="235"/>
    </row>
    <row r="33" spans="1:1" ht="12.75" customHeight="1" x14ac:dyDescent="0.15">
      <c r="A33" s="235"/>
    </row>
    <row r="34" spans="1:1" ht="12.75" customHeight="1" x14ac:dyDescent="0.15">
      <c r="A34" s="235"/>
    </row>
    <row r="35" spans="1:1" ht="12.75" customHeight="1" x14ac:dyDescent="0.15">
      <c r="A35" s="235"/>
    </row>
    <row r="36" spans="1:1" ht="12.75" customHeight="1" x14ac:dyDescent="0.15">
      <c r="A36" s="235"/>
    </row>
    <row r="37" spans="1:1" ht="12.75" customHeight="1" x14ac:dyDescent="0.15">
      <c r="A37" s="235"/>
    </row>
    <row r="38" spans="1:1" ht="12.75" customHeight="1" x14ac:dyDescent="0.15">
      <c r="A38" s="235"/>
    </row>
    <row r="39" spans="1:1" ht="12.75" customHeight="1" x14ac:dyDescent="0.15">
      <c r="A39" s="235"/>
    </row>
    <row r="40" spans="1:1" ht="12.75" customHeight="1" x14ac:dyDescent="0.15">
      <c r="A40" s="235"/>
    </row>
    <row r="41" spans="1:1" ht="12.75" customHeight="1" x14ac:dyDescent="0.15">
      <c r="A41" s="235"/>
    </row>
    <row r="42" spans="1:1" ht="12.75" customHeight="1" x14ac:dyDescent="0.15">
      <c r="A42" s="235"/>
    </row>
    <row r="43" spans="1:1" ht="12.75" customHeight="1" x14ac:dyDescent="0.15">
      <c r="A43" s="235"/>
    </row>
    <row r="44" spans="1:1" ht="12.75" customHeight="1" x14ac:dyDescent="0.15">
      <c r="A44" s="235"/>
    </row>
    <row r="45" spans="1:1" ht="12.75" customHeight="1" x14ac:dyDescent="0.15">
      <c r="A45" s="235"/>
    </row>
    <row r="46" spans="1:1" ht="12.75" customHeight="1" x14ac:dyDescent="0.15">
      <c r="A46" s="235"/>
    </row>
    <row r="47" spans="1:1" ht="12.75" customHeight="1" x14ac:dyDescent="0.15">
      <c r="A47" s="235"/>
    </row>
    <row r="48" spans="1:1" ht="12.75" customHeight="1" x14ac:dyDescent="0.15">
      <c r="A48" s="235"/>
    </row>
    <row r="49" spans="1:1" ht="12.75" customHeight="1" x14ac:dyDescent="0.15">
      <c r="A49" s="235"/>
    </row>
    <row r="50" spans="1:1" ht="12.75" customHeight="1" x14ac:dyDescent="0.15">
      <c r="A50" s="235"/>
    </row>
    <row r="51" spans="1:1" ht="12.75" customHeight="1" x14ac:dyDescent="0.15">
      <c r="A51" s="235"/>
    </row>
    <row r="52" spans="1:1" ht="12.75" customHeight="1" x14ac:dyDescent="0.15">
      <c r="A52" s="235"/>
    </row>
    <row r="53" spans="1:1" ht="12.75" customHeight="1" x14ac:dyDescent="0.15">
      <c r="A53" s="235"/>
    </row>
    <row r="54" spans="1:1" ht="12.75" customHeight="1" x14ac:dyDescent="0.15">
      <c r="A54" s="235"/>
    </row>
    <row r="55" spans="1:1" ht="12.75" customHeight="1" x14ac:dyDescent="0.15">
      <c r="A55" s="235"/>
    </row>
    <row r="56" spans="1:1" ht="12.75" customHeight="1" x14ac:dyDescent="0.15">
      <c r="A56" s="235"/>
    </row>
    <row r="57" spans="1:1" ht="12.75" customHeight="1" x14ac:dyDescent="0.15">
      <c r="A57" s="235"/>
    </row>
    <row r="58" spans="1:1" ht="12.75" customHeight="1" x14ac:dyDescent="0.15">
      <c r="A58" s="235"/>
    </row>
    <row r="59" spans="1:1" ht="12.75" customHeight="1" x14ac:dyDescent="0.15">
      <c r="A59" s="235"/>
    </row>
    <row r="60" spans="1:1" ht="12.75" customHeight="1" x14ac:dyDescent="0.15">
      <c r="A60" s="235"/>
    </row>
    <row r="61" spans="1:1" ht="12.75" customHeight="1" x14ac:dyDescent="0.15">
      <c r="A61" s="235"/>
    </row>
    <row r="62" spans="1:1" ht="12.75" customHeight="1" x14ac:dyDescent="0.15">
      <c r="A62" s="235"/>
    </row>
    <row r="63" spans="1:1" ht="12.75" customHeight="1" x14ac:dyDescent="0.15">
      <c r="A63" s="235"/>
    </row>
    <row r="64" spans="1:1" ht="12.75" customHeight="1" x14ac:dyDescent="0.15">
      <c r="A64" s="235"/>
    </row>
    <row r="65" spans="1:1" ht="12.75" customHeight="1" x14ac:dyDescent="0.15">
      <c r="A65" s="235"/>
    </row>
    <row r="66" spans="1:1" ht="12.75" customHeight="1" x14ac:dyDescent="0.15">
      <c r="A66" s="235"/>
    </row>
    <row r="67" spans="1:1" ht="12.75" customHeight="1" x14ac:dyDescent="0.15">
      <c r="A67" s="235"/>
    </row>
    <row r="68" spans="1:1" ht="12.75" customHeight="1" x14ac:dyDescent="0.15">
      <c r="A68" s="235"/>
    </row>
    <row r="69" spans="1:1" ht="12.75" customHeight="1" x14ac:dyDescent="0.15">
      <c r="A69" s="235"/>
    </row>
    <row r="70" spans="1:1" ht="12.75" customHeight="1" x14ac:dyDescent="0.15">
      <c r="A70" s="235"/>
    </row>
    <row r="71" spans="1:1" ht="12.75" customHeight="1" x14ac:dyDescent="0.15">
      <c r="A71" s="235"/>
    </row>
    <row r="72" spans="1:1" ht="12.75" customHeight="1" x14ac:dyDescent="0.15">
      <c r="A72" s="235"/>
    </row>
    <row r="73" spans="1:1" ht="12.75" customHeight="1" x14ac:dyDescent="0.15">
      <c r="A73" s="235"/>
    </row>
    <row r="74" spans="1:1" ht="12.75" customHeight="1" x14ac:dyDescent="0.15">
      <c r="A74" s="235"/>
    </row>
    <row r="75" spans="1:1" ht="12.75" customHeight="1" x14ac:dyDescent="0.15">
      <c r="A75" s="235"/>
    </row>
    <row r="76" spans="1:1" ht="12.75" customHeight="1" x14ac:dyDescent="0.15">
      <c r="A76" s="235"/>
    </row>
    <row r="77" spans="1:1" ht="12.75" customHeight="1" x14ac:dyDescent="0.15">
      <c r="A77" s="235"/>
    </row>
    <row r="78" spans="1:1" ht="12.75" customHeight="1" x14ac:dyDescent="0.15">
      <c r="A78" s="235"/>
    </row>
    <row r="79" spans="1:1" ht="12.75" customHeight="1" x14ac:dyDescent="0.15">
      <c r="A79" s="235"/>
    </row>
    <row r="80" spans="1:1" ht="12.75" customHeight="1" x14ac:dyDescent="0.15">
      <c r="A80" s="235"/>
    </row>
    <row r="81" spans="1:1" ht="12.75" customHeight="1" x14ac:dyDescent="0.15">
      <c r="A81" s="235"/>
    </row>
    <row r="82" spans="1:1" ht="12.75" customHeight="1" x14ac:dyDescent="0.15">
      <c r="A82" s="235"/>
    </row>
    <row r="83" spans="1:1" ht="12.75" customHeight="1" x14ac:dyDescent="0.15">
      <c r="A83" s="235"/>
    </row>
    <row r="84" spans="1:1" ht="12.75" customHeight="1" x14ac:dyDescent="0.15">
      <c r="A84" s="235"/>
    </row>
    <row r="85" spans="1:1" ht="12.75" customHeight="1" x14ac:dyDescent="0.15">
      <c r="A85" s="235"/>
    </row>
    <row r="86" spans="1:1" ht="12.75" customHeight="1" x14ac:dyDescent="0.15">
      <c r="A86" s="235"/>
    </row>
    <row r="87" spans="1:1" ht="12.75" customHeight="1" x14ac:dyDescent="0.15">
      <c r="A87" s="235"/>
    </row>
    <row r="88" spans="1:1" ht="12.75" customHeight="1" x14ac:dyDescent="0.15">
      <c r="A88" s="235"/>
    </row>
    <row r="89" spans="1:1" ht="12.75" customHeight="1" x14ac:dyDescent="0.15">
      <c r="A89" s="235"/>
    </row>
    <row r="90" spans="1:1" ht="12.75" customHeight="1" x14ac:dyDescent="0.15">
      <c r="A90" s="235"/>
    </row>
    <row r="91" spans="1:1" ht="12.75" customHeight="1" x14ac:dyDescent="0.15">
      <c r="A91" s="235"/>
    </row>
    <row r="92" spans="1:1" ht="12.75" customHeight="1" x14ac:dyDescent="0.15">
      <c r="A92" s="235"/>
    </row>
    <row r="93" spans="1:1" ht="12.75" customHeight="1" x14ac:dyDescent="0.15">
      <c r="A93" s="235"/>
    </row>
    <row r="94" spans="1:1" ht="12.75" customHeight="1" x14ac:dyDescent="0.15">
      <c r="A94" s="235"/>
    </row>
    <row r="95" spans="1:1" ht="12.75" customHeight="1" x14ac:dyDescent="0.15">
      <c r="A95" s="235"/>
    </row>
    <row r="96" spans="1:1" ht="12.75" customHeight="1" x14ac:dyDescent="0.15">
      <c r="A96" s="235"/>
    </row>
    <row r="97" spans="1:1" ht="12.75" customHeight="1" x14ac:dyDescent="0.15">
      <c r="A97" s="235"/>
    </row>
    <row r="98" spans="1:1" ht="12.75" customHeight="1" x14ac:dyDescent="0.15">
      <c r="A98" s="235"/>
    </row>
    <row r="99" spans="1:1" ht="12.75" customHeight="1" x14ac:dyDescent="0.15">
      <c r="A99" s="235"/>
    </row>
    <row r="100" spans="1:1" ht="12.75" customHeight="1" x14ac:dyDescent="0.15">
      <c r="A100" s="235"/>
    </row>
    <row r="101" spans="1:1" ht="12.75" customHeight="1" x14ac:dyDescent="0.15">
      <c r="A101" s="235"/>
    </row>
    <row r="102" spans="1:1" ht="12.75" customHeight="1" x14ac:dyDescent="0.15">
      <c r="A102" s="235"/>
    </row>
    <row r="103" spans="1:1" ht="12.75" customHeight="1" x14ac:dyDescent="0.15">
      <c r="A103" s="235"/>
    </row>
    <row r="104" spans="1:1" ht="12.75" customHeight="1" x14ac:dyDescent="0.15">
      <c r="A104" s="235"/>
    </row>
    <row r="105" spans="1:1" ht="12.75" customHeight="1" x14ac:dyDescent="0.15">
      <c r="A105" s="235"/>
    </row>
    <row r="106" spans="1:1" ht="12.75" customHeight="1" x14ac:dyDescent="0.15">
      <c r="A106" s="235"/>
    </row>
    <row r="107" spans="1:1" ht="12.75" customHeight="1" x14ac:dyDescent="0.15">
      <c r="A107" s="235"/>
    </row>
    <row r="108" spans="1:1" ht="12.75" customHeight="1" x14ac:dyDescent="0.15">
      <c r="A108" s="235"/>
    </row>
    <row r="109" spans="1:1" ht="12.75" customHeight="1" x14ac:dyDescent="0.15">
      <c r="A109" s="235"/>
    </row>
    <row r="110" spans="1:1" ht="12.75" customHeight="1" x14ac:dyDescent="0.15">
      <c r="A110" s="235"/>
    </row>
    <row r="111" spans="1:1" ht="12.75" customHeight="1" x14ac:dyDescent="0.15">
      <c r="A111" s="235"/>
    </row>
    <row r="112" spans="1:1" ht="12.75" customHeight="1" x14ac:dyDescent="0.15">
      <c r="A112" s="235"/>
    </row>
    <row r="113" spans="1:1" ht="12.75" customHeight="1" x14ac:dyDescent="0.15">
      <c r="A113" s="235"/>
    </row>
    <row r="114" spans="1:1" ht="12.75" customHeight="1" x14ac:dyDescent="0.15">
      <c r="A114" s="235"/>
    </row>
    <row r="115" spans="1:1" ht="12.75" customHeight="1" x14ac:dyDescent="0.15">
      <c r="A115" s="235"/>
    </row>
    <row r="116" spans="1:1" ht="12.75" customHeight="1" x14ac:dyDescent="0.15">
      <c r="A116" s="235"/>
    </row>
    <row r="117" spans="1:1" ht="12.75" customHeight="1" x14ac:dyDescent="0.15">
      <c r="A117" s="235"/>
    </row>
    <row r="118" spans="1:1" ht="12.75" customHeight="1" x14ac:dyDescent="0.15">
      <c r="A118" s="235"/>
    </row>
    <row r="119" spans="1:1" ht="12.75" customHeight="1" x14ac:dyDescent="0.15">
      <c r="A119" s="235"/>
    </row>
    <row r="120" spans="1:1" ht="12.75" customHeight="1" x14ac:dyDescent="0.15">
      <c r="A120" s="235"/>
    </row>
    <row r="121" spans="1:1" ht="12.75" customHeight="1" x14ac:dyDescent="0.15">
      <c r="A121" s="235"/>
    </row>
    <row r="122" spans="1:1" ht="12.75" customHeight="1" x14ac:dyDescent="0.15">
      <c r="A122" s="235"/>
    </row>
    <row r="123" spans="1:1" ht="12.75" customHeight="1" x14ac:dyDescent="0.15">
      <c r="A123" s="235"/>
    </row>
    <row r="124" spans="1:1" ht="12.75" customHeight="1" x14ac:dyDescent="0.15">
      <c r="A124" s="235"/>
    </row>
    <row r="125" spans="1:1" ht="12.75" customHeight="1" x14ac:dyDescent="0.15">
      <c r="A125" s="235"/>
    </row>
    <row r="126" spans="1:1" ht="12.75" customHeight="1" x14ac:dyDescent="0.15">
      <c r="A126" s="235"/>
    </row>
    <row r="127" spans="1:1" ht="12.75" customHeight="1" x14ac:dyDescent="0.15">
      <c r="A127" s="235"/>
    </row>
    <row r="128" spans="1:1" ht="12.75" customHeight="1" x14ac:dyDescent="0.15">
      <c r="A128" s="235"/>
    </row>
    <row r="129" spans="1:1" ht="12.75" customHeight="1" x14ac:dyDescent="0.15">
      <c r="A129" s="235"/>
    </row>
    <row r="130" spans="1:1" ht="12.75" customHeight="1" x14ac:dyDescent="0.15">
      <c r="A130" s="235"/>
    </row>
    <row r="131" spans="1:1" ht="12.75" customHeight="1" x14ac:dyDescent="0.15">
      <c r="A131" s="235"/>
    </row>
    <row r="132" spans="1:1" ht="12.75" customHeight="1" x14ac:dyDescent="0.15">
      <c r="A132" s="235"/>
    </row>
    <row r="133" spans="1:1" ht="12.75" customHeight="1" x14ac:dyDescent="0.15">
      <c r="A133" s="235"/>
    </row>
    <row r="134" spans="1:1" ht="12.75" customHeight="1" x14ac:dyDescent="0.15">
      <c r="A134" s="235"/>
    </row>
    <row r="135" spans="1:1" ht="12.75" customHeight="1" x14ac:dyDescent="0.15">
      <c r="A135" s="235"/>
    </row>
    <row r="136" spans="1:1" ht="12.75" customHeight="1" x14ac:dyDescent="0.15">
      <c r="A136" s="235"/>
    </row>
    <row r="137" spans="1:1" ht="12.75" customHeight="1" x14ac:dyDescent="0.15">
      <c r="A137" s="235"/>
    </row>
    <row r="138" spans="1:1" ht="12.75" customHeight="1" x14ac:dyDescent="0.15">
      <c r="A138" s="235"/>
    </row>
    <row r="139" spans="1:1" ht="12.75" customHeight="1" x14ac:dyDescent="0.15">
      <c r="A139" s="235"/>
    </row>
    <row r="140" spans="1:1" ht="12.75" customHeight="1" x14ac:dyDescent="0.15">
      <c r="A140" s="235"/>
    </row>
    <row r="141" spans="1:1" ht="12.75" customHeight="1" x14ac:dyDescent="0.15">
      <c r="A141" s="235"/>
    </row>
    <row r="142" spans="1:1" ht="12.75" customHeight="1" x14ac:dyDescent="0.15">
      <c r="A142" s="235"/>
    </row>
    <row r="143" spans="1:1" ht="12.75" customHeight="1" x14ac:dyDescent="0.15">
      <c r="A143" s="235"/>
    </row>
    <row r="144" spans="1:1" ht="12.75" customHeight="1" x14ac:dyDescent="0.15">
      <c r="A144" s="235"/>
    </row>
    <row r="145" spans="1:1" ht="12.75" customHeight="1" x14ac:dyDescent="0.15">
      <c r="A145" s="235"/>
    </row>
    <row r="146" spans="1:1" ht="12.75" customHeight="1" x14ac:dyDescent="0.15">
      <c r="A146" s="235"/>
    </row>
    <row r="147" spans="1:1" ht="12.75" customHeight="1" x14ac:dyDescent="0.15">
      <c r="A147" s="235"/>
    </row>
    <row r="148" spans="1:1" ht="12.75" customHeight="1" x14ac:dyDescent="0.15">
      <c r="A148" s="235"/>
    </row>
    <row r="149" spans="1:1" ht="12.75" customHeight="1" x14ac:dyDescent="0.15">
      <c r="A149" s="235"/>
    </row>
    <row r="150" spans="1:1" ht="12.75" customHeight="1" x14ac:dyDescent="0.15">
      <c r="A150" s="235"/>
    </row>
    <row r="151" spans="1:1" ht="12.75" customHeight="1" x14ac:dyDescent="0.15">
      <c r="A151" s="235"/>
    </row>
    <row r="152" spans="1:1" ht="12.75" customHeight="1" x14ac:dyDescent="0.15">
      <c r="A152" s="235"/>
    </row>
    <row r="153" spans="1:1" ht="12.75" customHeight="1" x14ac:dyDescent="0.15">
      <c r="A153" s="235"/>
    </row>
    <row r="154" spans="1:1" ht="12.75" customHeight="1" x14ac:dyDescent="0.15">
      <c r="A154" s="235"/>
    </row>
    <row r="155" spans="1:1" ht="12.75" customHeight="1" x14ac:dyDescent="0.15">
      <c r="A155" s="235"/>
    </row>
    <row r="156" spans="1:1" ht="12.75" customHeight="1" x14ac:dyDescent="0.15">
      <c r="A156" s="235"/>
    </row>
    <row r="157" spans="1:1" ht="12.75" customHeight="1" x14ac:dyDescent="0.15">
      <c r="A157" s="235"/>
    </row>
    <row r="158" spans="1:1" ht="12.75" customHeight="1" x14ac:dyDescent="0.15">
      <c r="A158" s="235"/>
    </row>
    <row r="159" spans="1:1" ht="12.75" customHeight="1" x14ac:dyDescent="0.15">
      <c r="A159" s="235"/>
    </row>
    <row r="160" spans="1:1" ht="12.75" customHeight="1" x14ac:dyDescent="0.15">
      <c r="A160" s="235"/>
    </row>
    <row r="161" spans="1:1" ht="12.75" customHeight="1" x14ac:dyDescent="0.15">
      <c r="A161" s="235"/>
    </row>
    <row r="162" spans="1:1" ht="12.75" customHeight="1" x14ac:dyDescent="0.15">
      <c r="A162" s="235"/>
    </row>
    <row r="163" spans="1:1" ht="12.75" customHeight="1" x14ac:dyDescent="0.15">
      <c r="A163" s="235"/>
    </row>
    <row r="164" spans="1:1" ht="12.75" customHeight="1" x14ac:dyDescent="0.15">
      <c r="A164" s="235"/>
    </row>
    <row r="165" spans="1:1" ht="12.75" customHeight="1" x14ac:dyDescent="0.15">
      <c r="A165" s="235"/>
    </row>
    <row r="166" spans="1:1" ht="12.75" customHeight="1" x14ac:dyDescent="0.15">
      <c r="A166" s="235"/>
    </row>
    <row r="167" spans="1:1" ht="12.75" customHeight="1" x14ac:dyDescent="0.15">
      <c r="A167" s="235"/>
    </row>
    <row r="168" spans="1:1" ht="12.75" customHeight="1" x14ac:dyDescent="0.15">
      <c r="A168" s="235"/>
    </row>
    <row r="169" spans="1:1" ht="12.75" customHeight="1" x14ac:dyDescent="0.15">
      <c r="A169" s="235"/>
    </row>
    <row r="170" spans="1:1" ht="12.75" customHeight="1" x14ac:dyDescent="0.15">
      <c r="A170" s="235"/>
    </row>
    <row r="171" spans="1:1" ht="12.75" customHeight="1" x14ac:dyDescent="0.15">
      <c r="A171" s="235"/>
    </row>
    <row r="172" spans="1:1" ht="12.75" customHeight="1" x14ac:dyDescent="0.15">
      <c r="A172" s="235"/>
    </row>
    <row r="173" spans="1:1" ht="12.75" customHeight="1" x14ac:dyDescent="0.15">
      <c r="A173" s="235"/>
    </row>
    <row r="174" spans="1:1" ht="12.75" customHeight="1" x14ac:dyDescent="0.15">
      <c r="A174" s="235"/>
    </row>
    <row r="175" spans="1:1" ht="12.75" customHeight="1" x14ac:dyDescent="0.15">
      <c r="A175" s="235"/>
    </row>
    <row r="176" spans="1:1" ht="12.75" customHeight="1" x14ac:dyDescent="0.15">
      <c r="A176" s="235"/>
    </row>
    <row r="177" spans="1:1" ht="12.75" customHeight="1" x14ac:dyDescent="0.15">
      <c r="A177" s="235"/>
    </row>
    <row r="178" spans="1:1" ht="12.75" customHeight="1" x14ac:dyDescent="0.15">
      <c r="A178" s="235"/>
    </row>
    <row r="179" spans="1:1" ht="12.75" customHeight="1" x14ac:dyDescent="0.15">
      <c r="A179" s="235"/>
    </row>
    <row r="180" spans="1:1" ht="12.75" customHeight="1" x14ac:dyDescent="0.15">
      <c r="A180" s="235"/>
    </row>
    <row r="181" spans="1:1" ht="12.75" customHeight="1" x14ac:dyDescent="0.15">
      <c r="A181" s="235"/>
    </row>
    <row r="182" spans="1:1" ht="12.75" customHeight="1" x14ac:dyDescent="0.15">
      <c r="A182" s="235"/>
    </row>
    <row r="183" spans="1:1" ht="12.75" customHeight="1" x14ac:dyDescent="0.15">
      <c r="A183" s="235"/>
    </row>
    <row r="184" spans="1:1" ht="12.75" customHeight="1" x14ac:dyDescent="0.15">
      <c r="A184" s="235"/>
    </row>
    <row r="185" spans="1:1" ht="12.75" customHeight="1" x14ac:dyDescent="0.15">
      <c r="A185" s="235"/>
    </row>
    <row r="186" spans="1:1" ht="12.75" customHeight="1" x14ac:dyDescent="0.15">
      <c r="A186" s="235"/>
    </row>
    <row r="187" spans="1:1" ht="12.75" customHeight="1" x14ac:dyDescent="0.15">
      <c r="A187" s="235"/>
    </row>
    <row r="188" spans="1:1" ht="12.75" customHeight="1" x14ac:dyDescent="0.15">
      <c r="A188" s="235"/>
    </row>
    <row r="189" spans="1:1" ht="12.75" customHeight="1" x14ac:dyDescent="0.15">
      <c r="A189" s="235"/>
    </row>
    <row r="190" spans="1:1" ht="12.75" customHeight="1" x14ac:dyDescent="0.15">
      <c r="A190" s="235"/>
    </row>
    <row r="191" spans="1:1" ht="12.75" customHeight="1" x14ac:dyDescent="0.15">
      <c r="A191" s="235"/>
    </row>
    <row r="192" spans="1:1" ht="12.75" customHeight="1" x14ac:dyDescent="0.15">
      <c r="A192" s="235"/>
    </row>
    <row r="193" spans="1:1" ht="12.75" customHeight="1" x14ac:dyDescent="0.15">
      <c r="A193" s="235"/>
    </row>
    <row r="194" spans="1:1" ht="12.75" customHeight="1" x14ac:dyDescent="0.15">
      <c r="A194" s="235"/>
    </row>
    <row r="195" spans="1:1" ht="12.75" customHeight="1" x14ac:dyDescent="0.15">
      <c r="A195" s="235"/>
    </row>
    <row r="196" spans="1:1" ht="12.75" customHeight="1" x14ac:dyDescent="0.15">
      <c r="A196" s="235"/>
    </row>
    <row r="197" spans="1:1" ht="12.75" customHeight="1" x14ac:dyDescent="0.15">
      <c r="A197" s="235"/>
    </row>
    <row r="198" spans="1:1" ht="12.75" customHeight="1" x14ac:dyDescent="0.15">
      <c r="A198" s="235"/>
    </row>
    <row r="199" spans="1:1" ht="12.75" customHeight="1" x14ac:dyDescent="0.15">
      <c r="A199" s="235"/>
    </row>
    <row r="200" spans="1:1" ht="12.75" customHeight="1" x14ac:dyDescent="0.15">
      <c r="A200" s="235"/>
    </row>
    <row r="201" spans="1:1" ht="12.75" customHeight="1" x14ac:dyDescent="0.15">
      <c r="A201" s="235"/>
    </row>
    <row r="202" spans="1:1" ht="12.75" customHeight="1" x14ac:dyDescent="0.15">
      <c r="A202" s="235"/>
    </row>
    <row r="203" spans="1:1" ht="12.75" customHeight="1" x14ac:dyDescent="0.15">
      <c r="A203" s="235"/>
    </row>
    <row r="204" spans="1:1" ht="12.75" customHeight="1" x14ac:dyDescent="0.15">
      <c r="A204" s="235"/>
    </row>
    <row r="205" spans="1:1" ht="12.75" customHeight="1" x14ac:dyDescent="0.15">
      <c r="A205" s="235"/>
    </row>
    <row r="206" spans="1:1" ht="12.75" customHeight="1" x14ac:dyDescent="0.15">
      <c r="A206" s="235"/>
    </row>
    <row r="207" spans="1:1" ht="12.75" customHeight="1" x14ac:dyDescent="0.15">
      <c r="A207" s="235"/>
    </row>
    <row r="208" spans="1:1" ht="12.75" customHeight="1" x14ac:dyDescent="0.15">
      <c r="A208" s="235"/>
    </row>
    <row r="209" spans="1:1" ht="12.75" customHeight="1" x14ac:dyDescent="0.15">
      <c r="A209" s="235"/>
    </row>
    <row r="210" spans="1:1" ht="12.75" customHeight="1" x14ac:dyDescent="0.15">
      <c r="A210" s="235"/>
    </row>
    <row r="211" spans="1:1" ht="12.75" customHeight="1" x14ac:dyDescent="0.15">
      <c r="A211" s="235"/>
    </row>
    <row r="212" spans="1:1" ht="12.75" customHeight="1" x14ac:dyDescent="0.15">
      <c r="A212" s="235"/>
    </row>
    <row r="213" spans="1:1" ht="12.75" customHeight="1" x14ac:dyDescent="0.15">
      <c r="A213" s="235"/>
    </row>
    <row r="214" spans="1:1" ht="12.75" customHeight="1" x14ac:dyDescent="0.15">
      <c r="A214" s="235"/>
    </row>
    <row r="215" spans="1:1" ht="12.75" customHeight="1" x14ac:dyDescent="0.15">
      <c r="A215" s="235"/>
    </row>
    <row r="216" spans="1:1" ht="12.75" customHeight="1" x14ac:dyDescent="0.15">
      <c r="A216" s="235"/>
    </row>
    <row r="217" spans="1:1" ht="12.75" customHeight="1" x14ac:dyDescent="0.15">
      <c r="A217" s="235"/>
    </row>
    <row r="218" spans="1:1" ht="12.75" customHeight="1" x14ac:dyDescent="0.15">
      <c r="A218" s="235"/>
    </row>
    <row r="219" spans="1:1" ht="12.75" customHeight="1" x14ac:dyDescent="0.15">
      <c r="A219" s="235"/>
    </row>
    <row r="220" spans="1:1" ht="12.75" customHeight="1" x14ac:dyDescent="0.15">
      <c r="A220" s="235"/>
    </row>
    <row r="221" spans="1:1" ht="12.75" customHeight="1" x14ac:dyDescent="0.15">
      <c r="A221" s="235"/>
    </row>
    <row r="222" spans="1:1" ht="12.75" customHeight="1" x14ac:dyDescent="0.15">
      <c r="A222" s="235"/>
    </row>
    <row r="223" spans="1:1" ht="12.75" customHeight="1" x14ac:dyDescent="0.15">
      <c r="A223" s="235"/>
    </row>
    <row r="224" spans="1:1" ht="12.75" customHeight="1" x14ac:dyDescent="0.15">
      <c r="A224" s="235"/>
    </row>
    <row r="225" spans="1:1" ht="12.75" customHeight="1" x14ac:dyDescent="0.15">
      <c r="A225" s="235"/>
    </row>
    <row r="226" spans="1:1" ht="12.75" customHeight="1" x14ac:dyDescent="0.15">
      <c r="A226" s="235"/>
    </row>
    <row r="227" spans="1:1" ht="12.75" customHeight="1" x14ac:dyDescent="0.15">
      <c r="A227" s="235"/>
    </row>
    <row r="228" spans="1:1" ht="12.75" customHeight="1" x14ac:dyDescent="0.15">
      <c r="A228" s="235"/>
    </row>
    <row r="229" spans="1:1" ht="12.75" customHeight="1" x14ac:dyDescent="0.15">
      <c r="A229" s="235"/>
    </row>
    <row r="230" spans="1:1" ht="12.75" customHeight="1" x14ac:dyDescent="0.15">
      <c r="A230" s="235"/>
    </row>
    <row r="231" spans="1:1" ht="12.75" customHeight="1" x14ac:dyDescent="0.15">
      <c r="A231" s="235"/>
    </row>
    <row r="232" spans="1:1" ht="12.75" customHeight="1" x14ac:dyDescent="0.15">
      <c r="A232" s="235"/>
    </row>
    <row r="233" spans="1:1" ht="12.75" customHeight="1" x14ac:dyDescent="0.15">
      <c r="A233" s="235"/>
    </row>
    <row r="234" spans="1:1" ht="12.75" customHeight="1" x14ac:dyDescent="0.15">
      <c r="A234" s="235"/>
    </row>
    <row r="235" spans="1:1" ht="12.75" customHeight="1" x14ac:dyDescent="0.15">
      <c r="A235" s="235"/>
    </row>
    <row r="236" spans="1:1" ht="12.75" customHeight="1" x14ac:dyDescent="0.15">
      <c r="A236" s="235"/>
    </row>
    <row r="237" spans="1:1" ht="12.75" customHeight="1" x14ac:dyDescent="0.15">
      <c r="A237" s="235"/>
    </row>
    <row r="238" spans="1:1" ht="12.75" customHeight="1" x14ac:dyDescent="0.15">
      <c r="A238" s="235"/>
    </row>
    <row r="239" spans="1:1" ht="12.75" customHeight="1" x14ac:dyDescent="0.15">
      <c r="A239" s="235"/>
    </row>
    <row r="240" spans="1:1" ht="12.75" customHeight="1" x14ac:dyDescent="0.15">
      <c r="A240" s="235"/>
    </row>
    <row r="241" spans="1:1" ht="12.75" customHeight="1" x14ac:dyDescent="0.15">
      <c r="A241" s="235"/>
    </row>
    <row r="242" spans="1:1" ht="12.75" customHeight="1" x14ac:dyDescent="0.15">
      <c r="A242" s="235"/>
    </row>
    <row r="243" spans="1:1" ht="12.75" customHeight="1" x14ac:dyDescent="0.15">
      <c r="A243" s="235"/>
    </row>
    <row r="244" spans="1:1" ht="12.75" customHeight="1" x14ac:dyDescent="0.15">
      <c r="A244" s="235"/>
    </row>
    <row r="245" spans="1:1" ht="12.75" customHeight="1" x14ac:dyDescent="0.15">
      <c r="A245" s="235"/>
    </row>
    <row r="246" spans="1:1" ht="12.75" customHeight="1" x14ac:dyDescent="0.15">
      <c r="A246" s="235"/>
    </row>
    <row r="247" spans="1:1" ht="12.75" customHeight="1" x14ac:dyDescent="0.15">
      <c r="A247" s="235"/>
    </row>
    <row r="248" spans="1:1" ht="12.75" customHeight="1" x14ac:dyDescent="0.15">
      <c r="A248" s="235"/>
    </row>
    <row r="249" spans="1:1" ht="12.75" customHeight="1" x14ac:dyDescent="0.15">
      <c r="A249" s="235"/>
    </row>
    <row r="250" spans="1:1" ht="12.75" customHeight="1" x14ac:dyDescent="0.15">
      <c r="A250" s="235"/>
    </row>
    <row r="251" spans="1:1" ht="12.75" customHeight="1" x14ac:dyDescent="0.15">
      <c r="A251" s="235"/>
    </row>
    <row r="252" spans="1:1" ht="12.75" customHeight="1" x14ac:dyDescent="0.15">
      <c r="A252" s="235"/>
    </row>
    <row r="253" spans="1:1" ht="12.75" customHeight="1" x14ac:dyDescent="0.15">
      <c r="A253" s="235"/>
    </row>
    <row r="254" spans="1:1" ht="12.75" customHeight="1" x14ac:dyDescent="0.15">
      <c r="A254" s="235"/>
    </row>
    <row r="255" spans="1:1" ht="12.75" customHeight="1" x14ac:dyDescent="0.15">
      <c r="A255" s="235"/>
    </row>
    <row r="256" spans="1:1" ht="12.75" customHeight="1" x14ac:dyDescent="0.15">
      <c r="A256" s="235"/>
    </row>
    <row r="257" spans="1:1" ht="12.75" customHeight="1" x14ac:dyDescent="0.15">
      <c r="A257" s="235"/>
    </row>
    <row r="258" spans="1:1" ht="12.75" customHeight="1" x14ac:dyDescent="0.15">
      <c r="A258" s="235"/>
    </row>
    <row r="259" spans="1:1" ht="12.75" customHeight="1" x14ac:dyDescent="0.15">
      <c r="A259" s="235"/>
    </row>
    <row r="260" spans="1:1" ht="12.75" customHeight="1" x14ac:dyDescent="0.15">
      <c r="A260" s="235"/>
    </row>
    <row r="261" spans="1:1" ht="12.75" customHeight="1" x14ac:dyDescent="0.15">
      <c r="A261" s="235"/>
    </row>
    <row r="262" spans="1:1" ht="12.75" customHeight="1" x14ac:dyDescent="0.15">
      <c r="A262" s="235"/>
    </row>
    <row r="263" spans="1:1" ht="12.75" customHeight="1" x14ac:dyDescent="0.15">
      <c r="A263" s="235"/>
    </row>
    <row r="264" spans="1:1" ht="12.75" customHeight="1" x14ac:dyDescent="0.15">
      <c r="A264" s="235"/>
    </row>
    <row r="265" spans="1:1" ht="12.75" customHeight="1" x14ac:dyDescent="0.15">
      <c r="A265" s="235"/>
    </row>
    <row r="266" spans="1:1" ht="12.75" customHeight="1" x14ac:dyDescent="0.15">
      <c r="A266" s="235"/>
    </row>
    <row r="267" spans="1:1" ht="12.75" customHeight="1" x14ac:dyDescent="0.15">
      <c r="A267" s="235"/>
    </row>
    <row r="268" spans="1:1" ht="12.75" customHeight="1" x14ac:dyDescent="0.15">
      <c r="A268" s="235"/>
    </row>
    <row r="269" spans="1:1" ht="12.75" customHeight="1" x14ac:dyDescent="0.15">
      <c r="A269" s="235"/>
    </row>
    <row r="270" spans="1:1" ht="12.75" customHeight="1" x14ac:dyDescent="0.15">
      <c r="A270" s="235"/>
    </row>
    <row r="271" spans="1:1" ht="12.75" customHeight="1" x14ac:dyDescent="0.15">
      <c r="A271" s="235"/>
    </row>
    <row r="272" spans="1:1" ht="12.75" customHeight="1" x14ac:dyDescent="0.15">
      <c r="A272" s="235"/>
    </row>
    <row r="273" spans="1:1" ht="12.75" customHeight="1" x14ac:dyDescent="0.15">
      <c r="A273" s="235"/>
    </row>
    <row r="274" spans="1:1" ht="12.75" customHeight="1" x14ac:dyDescent="0.15">
      <c r="A274" s="235"/>
    </row>
    <row r="275" spans="1:1" ht="12.75" customHeight="1" x14ac:dyDescent="0.15">
      <c r="A275" s="235"/>
    </row>
    <row r="276" spans="1:1" ht="12.75" customHeight="1" x14ac:dyDescent="0.15">
      <c r="A276" s="235"/>
    </row>
    <row r="277" spans="1:1" ht="12.75" customHeight="1" x14ac:dyDescent="0.15">
      <c r="A277" s="235"/>
    </row>
    <row r="278" spans="1:1" ht="12.75" customHeight="1" x14ac:dyDescent="0.15">
      <c r="A278" s="235"/>
    </row>
    <row r="279" spans="1:1" ht="12.75" customHeight="1" x14ac:dyDescent="0.15">
      <c r="A279" s="235"/>
    </row>
    <row r="280" spans="1:1" ht="12.75" customHeight="1" x14ac:dyDescent="0.15">
      <c r="A280" s="235"/>
    </row>
    <row r="281" spans="1:1" ht="12.75" customHeight="1" x14ac:dyDescent="0.15">
      <c r="A281" s="235"/>
    </row>
    <row r="282" spans="1:1" ht="12.75" customHeight="1" x14ac:dyDescent="0.15">
      <c r="A282" s="235"/>
    </row>
    <row r="283" spans="1:1" ht="12.75" customHeight="1" x14ac:dyDescent="0.15">
      <c r="A283" s="235"/>
    </row>
    <row r="284" spans="1:1" ht="12.75" customHeight="1" x14ac:dyDescent="0.15">
      <c r="A284" s="235"/>
    </row>
    <row r="285" spans="1:1" ht="12.75" customHeight="1" x14ac:dyDescent="0.15">
      <c r="A285" s="235"/>
    </row>
    <row r="286" spans="1:1" ht="12.75" customHeight="1" x14ac:dyDescent="0.15">
      <c r="A286" s="235"/>
    </row>
    <row r="287" spans="1:1" ht="12.75" customHeight="1" x14ac:dyDescent="0.15">
      <c r="A287" s="235"/>
    </row>
    <row r="288" spans="1:1" ht="12.75" customHeight="1" x14ac:dyDescent="0.15">
      <c r="A288" s="235"/>
    </row>
    <row r="289" spans="1:1" ht="12.75" customHeight="1" x14ac:dyDescent="0.15">
      <c r="A289" s="235"/>
    </row>
    <row r="290" spans="1:1" ht="12.75" customHeight="1" x14ac:dyDescent="0.15">
      <c r="A290" s="235"/>
    </row>
    <row r="291" spans="1:1" ht="12.75" customHeight="1" x14ac:dyDescent="0.15">
      <c r="A291" s="235"/>
    </row>
    <row r="292" spans="1:1" ht="12.75" customHeight="1" x14ac:dyDescent="0.15">
      <c r="A292" s="235"/>
    </row>
    <row r="293" spans="1:1" ht="12.75" customHeight="1" x14ac:dyDescent="0.15">
      <c r="A293" s="235"/>
    </row>
    <row r="294" spans="1:1" ht="12.75" customHeight="1" x14ac:dyDescent="0.15">
      <c r="A294" s="235"/>
    </row>
    <row r="295" spans="1:1" ht="12.75" customHeight="1" x14ac:dyDescent="0.15">
      <c r="A295" s="235"/>
    </row>
    <row r="296" spans="1:1" ht="12.75" customHeight="1" x14ac:dyDescent="0.15">
      <c r="A296" s="235"/>
    </row>
    <row r="297" spans="1:1" ht="12.75" customHeight="1" x14ac:dyDescent="0.15">
      <c r="A297" s="235"/>
    </row>
    <row r="298" spans="1:1" ht="12.75" customHeight="1" x14ac:dyDescent="0.15">
      <c r="A298" s="235"/>
    </row>
    <row r="299" spans="1:1" ht="12.75" customHeight="1" x14ac:dyDescent="0.15">
      <c r="A299" s="235"/>
    </row>
    <row r="300" spans="1:1" ht="12.75" customHeight="1" x14ac:dyDescent="0.15">
      <c r="A300" s="235"/>
    </row>
    <row r="301" spans="1:1" ht="12.75" customHeight="1" x14ac:dyDescent="0.15">
      <c r="A301" s="235"/>
    </row>
    <row r="302" spans="1:1" ht="12.75" customHeight="1" x14ac:dyDescent="0.15">
      <c r="A302" s="235"/>
    </row>
    <row r="303" spans="1:1" ht="12.75" customHeight="1" x14ac:dyDescent="0.15">
      <c r="A303" s="235"/>
    </row>
    <row r="304" spans="1:1" ht="12.75" customHeight="1" x14ac:dyDescent="0.15">
      <c r="A304" s="235"/>
    </row>
    <row r="305" spans="1:1" ht="12.75" customHeight="1" x14ac:dyDescent="0.15">
      <c r="A305" s="235"/>
    </row>
    <row r="306" spans="1:1" ht="12.75" customHeight="1" x14ac:dyDescent="0.15">
      <c r="A306" s="235"/>
    </row>
    <row r="307" spans="1:1" ht="12.75" customHeight="1" x14ac:dyDescent="0.15">
      <c r="A307" s="235"/>
    </row>
    <row r="308" spans="1:1" ht="12.75" customHeight="1" x14ac:dyDescent="0.15">
      <c r="A308" s="235"/>
    </row>
    <row r="309" spans="1:1" ht="12.75" customHeight="1" x14ac:dyDescent="0.15">
      <c r="A309" s="235"/>
    </row>
    <row r="310" spans="1:1" ht="12.75" customHeight="1" x14ac:dyDescent="0.15">
      <c r="A310" s="235"/>
    </row>
    <row r="311" spans="1:1" ht="12.75" customHeight="1" x14ac:dyDescent="0.15">
      <c r="A311" s="235"/>
    </row>
    <row r="312" spans="1:1" ht="12.75" customHeight="1" x14ac:dyDescent="0.15">
      <c r="A312" s="235"/>
    </row>
    <row r="313" spans="1:1" ht="12.75" customHeight="1" x14ac:dyDescent="0.15">
      <c r="A313" s="235"/>
    </row>
    <row r="314" spans="1:1" ht="12.75" customHeight="1" x14ac:dyDescent="0.15">
      <c r="A314" s="235"/>
    </row>
    <row r="315" spans="1:1" ht="12.75" customHeight="1" x14ac:dyDescent="0.15">
      <c r="A315" s="235"/>
    </row>
    <row r="316" spans="1:1" ht="12.75" customHeight="1" x14ac:dyDescent="0.15">
      <c r="A316" s="235"/>
    </row>
    <row r="317" spans="1:1" ht="12.75" customHeight="1" x14ac:dyDescent="0.15">
      <c r="A317" s="235"/>
    </row>
    <row r="318" spans="1:1" ht="12.75" customHeight="1" x14ac:dyDescent="0.15">
      <c r="A318" s="235"/>
    </row>
    <row r="319" spans="1:1" ht="12.75" customHeight="1" x14ac:dyDescent="0.15">
      <c r="A319" s="235"/>
    </row>
    <row r="320" spans="1:1" ht="12.75" customHeight="1" x14ac:dyDescent="0.15">
      <c r="A320" s="235"/>
    </row>
    <row r="321" spans="1:1" ht="12.75" customHeight="1" x14ac:dyDescent="0.15">
      <c r="A321" s="235"/>
    </row>
    <row r="322" spans="1:1" ht="12.75" customHeight="1" x14ac:dyDescent="0.15">
      <c r="A322" s="235"/>
    </row>
    <row r="323" spans="1:1" ht="12.75" customHeight="1" x14ac:dyDescent="0.15">
      <c r="A323" s="235"/>
    </row>
    <row r="324" spans="1:1" ht="12.75" customHeight="1" x14ac:dyDescent="0.15">
      <c r="A324" s="235"/>
    </row>
    <row r="325" spans="1:1" ht="12.75" customHeight="1" x14ac:dyDescent="0.15">
      <c r="A325" s="235"/>
    </row>
    <row r="326" spans="1:1" ht="12.75" customHeight="1" x14ac:dyDescent="0.15">
      <c r="A326" s="235"/>
    </row>
    <row r="327" spans="1:1" ht="12.75" customHeight="1" x14ac:dyDescent="0.15">
      <c r="A327" s="235"/>
    </row>
    <row r="328" spans="1:1" ht="12.75" customHeight="1" x14ac:dyDescent="0.15">
      <c r="A328" s="235"/>
    </row>
    <row r="329" spans="1:1" ht="12.75" customHeight="1" x14ac:dyDescent="0.15">
      <c r="A329" s="235"/>
    </row>
    <row r="330" spans="1:1" ht="12.75" customHeight="1" x14ac:dyDescent="0.15">
      <c r="A330" s="235"/>
    </row>
    <row r="331" spans="1:1" ht="12.75" customHeight="1" x14ac:dyDescent="0.15">
      <c r="A331" s="235"/>
    </row>
    <row r="332" spans="1:1" ht="12.75" customHeight="1" x14ac:dyDescent="0.15">
      <c r="A332" s="235"/>
    </row>
    <row r="333" spans="1:1" ht="12.75" customHeight="1" x14ac:dyDescent="0.15">
      <c r="A333" s="235"/>
    </row>
    <row r="334" spans="1:1" ht="12.75" customHeight="1" x14ac:dyDescent="0.15">
      <c r="A334" s="235"/>
    </row>
    <row r="335" spans="1:1" ht="12.75" customHeight="1" x14ac:dyDescent="0.15">
      <c r="A335" s="235"/>
    </row>
    <row r="336" spans="1:1" ht="12.75" customHeight="1" x14ac:dyDescent="0.15">
      <c r="A336" s="235"/>
    </row>
    <row r="337" spans="1:1" ht="12.75" customHeight="1" x14ac:dyDescent="0.15">
      <c r="A337" s="235"/>
    </row>
    <row r="338" spans="1:1" ht="12.75" customHeight="1" x14ac:dyDescent="0.15">
      <c r="A338" s="235"/>
    </row>
    <row r="339" spans="1:1" ht="12.75" customHeight="1" x14ac:dyDescent="0.15">
      <c r="A339" s="235"/>
    </row>
    <row r="340" spans="1:1" ht="12.75" customHeight="1" x14ac:dyDescent="0.15">
      <c r="A340" s="235"/>
    </row>
    <row r="341" spans="1:1" ht="12.75" customHeight="1" x14ac:dyDescent="0.15">
      <c r="A341" s="235"/>
    </row>
    <row r="342" spans="1:1" ht="12.75" customHeight="1" x14ac:dyDescent="0.15">
      <c r="A342" s="235"/>
    </row>
    <row r="343" spans="1:1" ht="12.75" customHeight="1" x14ac:dyDescent="0.15">
      <c r="A343" s="235"/>
    </row>
    <row r="344" spans="1:1" ht="12.75" customHeight="1" x14ac:dyDescent="0.15">
      <c r="A344" s="235"/>
    </row>
    <row r="345" spans="1:1" ht="12.75" customHeight="1" x14ac:dyDescent="0.15">
      <c r="A345" s="235"/>
    </row>
    <row r="346" spans="1:1" ht="12.75" customHeight="1" x14ac:dyDescent="0.15">
      <c r="A346" s="235"/>
    </row>
    <row r="347" spans="1:1" ht="12.75" customHeight="1" x14ac:dyDescent="0.15">
      <c r="A347" s="235"/>
    </row>
    <row r="348" spans="1:1" ht="12.75" customHeight="1" x14ac:dyDescent="0.15">
      <c r="A348" s="235"/>
    </row>
    <row r="349" spans="1:1" ht="12.75" customHeight="1" x14ac:dyDescent="0.15">
      <c r="A349" s="235"/>
    </row>
    <row r="350" spans="1:1" ht="12.75" customHeight="1" x14ac:dyDescent="0.15">
      <c r="A350" s="235"/>
    </row>
    <row r="351" spans="1:1" ht="12.75" customHeight="1" x14ac:dyDescent="0.15">
      <c r="A351" s="235"/>
    </row>
    <row r="352" spans="1:1" ht="12.75" customHeight="1" x14ac:dyDescent="0.15">
      <c r="A352" s="235"/>
    </row>
    <row r="353" spans="1:1" ht="12.75" customHeight="1" x14ac:dyDescent="0.15">
      <c r="A353" s="235"/>
    </row>
    <row r="354" spans="1:1" ht="12.75" customHeight="1" x14ac:dyDescent="0.15">
      <c r="A354" s="235"/>
    </row>
    <row r="355" spans="1:1" ht="12.75" customHeight="1" x14ac:dyDescent="0.15">
      <c r="A355" s="235"/>
    </row>
    <row r="356" spans="1:1" ht="12.75" customHeight="1" x14ac:dyDescent="0.15">
      <c r="A356" s="235"/>
    </row>
    <row r="357" spans="1:1" ht="12.75" customHeight="1" x14ac:dyDescent="0.15">
      <c r="A357" s="235"/>
    </row>
    <row r="358" spans="1:1" ht="12.75" customHeight="1" x14ac:dyDescent="0.15">
      <c r="A358" s="235"/>
    </row>
    <row r="359" spans="1:1" ht="12.75" customHeight="1" x14ac:dyDescent="0.15">
      <c r="A359" s="235"/>
    </row>
    <row r="360" spans="1:1" ht="12.75" customHeight="1" x14ac:dyDescent="0.15">
      <c r="A360" s="235"/>
    </row>
    <row r="361" spans="1:1" ht="12.75" customHeight="1" x14ac:dyDescent="0.15">
      <c r="A361" s="235"/>
    </row>
    <row r="362" spans="1:1" ht="12.75" customHeight="1" x14ac:dyDescent="0.15">
      <c r="A362" s="235"/>
    </row>
    <row r="363" spans="1:1" ht="12.75" customHeight="1" x14ac:dyDescent="0.15">
      <c r="A363" s="235"/>
    </row>
    <row r="364" spans="1:1" ht="12.75" customHeight="1" x14ac:dyDescent="0.15">
      <c r="A364" s="235"/>
    </row>
    <row r="365" spans="1:1" ht="12.75" customHeight="1" x14ac:dyDescent="0.15">
      <c r="A365" s="235"/>
    </row>
    <row r="366" spans="1:1" ht="12.75" customHeight="1" x14ac:dyDescent="0.15">
      <c r="A366" s="235"/>
    </row>
    <row r="367" spans="1:1" ht="12.75" customHeight="1" x14ac:dyDescent="0.15">
      <c r="A367" s="235"/>
    </row>
    <row r="368" spans="1:1" ht="12.75" customHeight="1" x14ac:dyDescent="0.15">
      <c r="A368" s="235"/>
    </row>
    <row r="369" spans="1:1" ht="12.75" customHeight="1" x14ac:dyDescent="0.15">
      <c r="A369" s="235"/>
    </row>
    <row r="370" spans="1:1" ht="12.75" customHeight="1" x14ac:dyDescent="0.15">
      <c r="A370" s="235"/>
    </row>
    <row r="371" spans="1:1" ht="12.75" customHeight="1" x14ac:dyDescent="0.15">
      <c r="A371" s="235"/>
    </row>
    <row r="372" spans="1:1" ht="12.75" customHeight="1" x14ac:dyDescent="0.15">
      <c r="A372" s="235"/>
    </row>
    <row r="373" spans="1:1" ht="12.75" customHeight="1" x14ac:dyDescent="0.15">
      <c r="A373" s="235"/>
    </row>
    <row r="374" spans="1:1" ht="12.75" customHeight="1" x14ac:dyDescent="0.15">
      <c r="A374" s="235"/>
    </row>
    <row r="375" spans="1:1" ht="12.75" customHeight="1" x14ac:dyDescent="0.15">
      <c r="A375" s="235"/>
    </row>
    <row r="376" spans="1:1" ht="12.75" customHeight="1" x14ac:dyDescent="0.15">
      <c r="A376" s="235"/>
    </row>
    <row r="377" spans="1:1" ht="12.75" customHeight="1" x14ac:dyDescent="0.15">
      <c r="A377" s="235"/>
    </row>
    <row r="378" spans="1:1" ht="12.75" customHeight="1" x14ac:dyDescent="0.15">
      <c r="A378" s="235"/>
    </row>
    <row r="379" spans="1:1" ht="12.75" customHeight="1" x14ac:dyDescent="0.15">
      <c r="A379" s="235"/>
    </row>
    <row r="380" spans="1:1" ht="12.75" customHeight="1" x14ac:dyDescent="0.15">
      <c r="A380" s="235"/>
    </row>
    <row r="381" spans="1:1" ht="12.75" customHeight="1" x14ac:dyDescent="0.15">
      <c r="A381" s="235"/>
    </row>
    <row r="382" spans="1:1" ht="12.75" customHeight="1" x14ac:dyDescent="0.15">
      <c r="A382" s="235"/>
    </row>
    <row r="383" spans="1:1" ht="12.75" customHeight="1" x14ac:dyDescent="0.15">
      <c r="A383" s="235"/>
    </row>
    <row r="384" spans="1:1" ht="12.75" customHeight="1" x14ac:dyDescent="0.15">
      <c r="A384" s="235"/>
    </row>
    <row r="385" spans="1:1" ht="12.75" customHeight="1" x14ac:dyDescent="0.15">
      <c r="A385" s="235"/>
    </row>
    <row r="386" spans="1:1" ht="12.75" customHeight="1" x14ac:dyDescent="0.15">
      <c r="A386" s="235"/>
    </row>
    <row r="387" spans="1:1" ht="12.75" customHeight="1" x14ac:dyDescent="0.15">
      <c r="A387" s="235"/>
    </row>
    <row r="388" spans="1:1" ht="12.75" customHeight="1" x14ac:dyDescent="0.15">
      <c r="A388" s="235"/>
    </row>
    <row r="389" spans="1:1" ht="12.75" customHeight="1" x14ac:dyDescent="0.15">
      <c r="A389" s="235"/>
    </row>
    <row r="390" spans="1:1" ht="12.75" customHeight="1" x14ac:dyDescent="0.15">
      <c r="A390" s="235"/>
    </row>
    <row r="391" spans="1:1" ht="12.75" customHeight="1" x14ac:dyDescent="0.15">
      <c r="A391" s="235"/>
    </row>
    <row r="392" spans="1:1" ht="12.75" customHeight="1" x14ac:dyDescent="0.15">
      <c r="A392" s="235"/>
    </row>
    <row r="393" spans="1:1" ht="12.75" customHeight="1" x14ac:dyDescent="0.15">
      <c r="A393" s="235"/>
    </row>
    <row r="394" spans="1:1" ht="12.75" customHeight="1" x14ac:dyDescent="0.15">
      <c r="A394" s="235"/>
    </row>
    <row r="395" spans="1:1" ht="12.75" customHeight="1" x14ac:dyDescent="0.15">
      <c r="A395" s="235"/>
    </row>
    <row r="396" spans="1:1" ht="12.75" customHeight="1" x14ac:dyDescent="0.15">
      <c r="A396" s="235"/>
    </row>
    <row r="397" spans="1:1" ht="12.75" customHeight="1" x14ac:dyDescent="0.15">
      <c r="A397" s="235"/>
    </row>
    <row r="398" spans="1:1" ht="12.75" customHeight="1" x14ac:dyDescent="0.15">
      <c r="A398" s="235"/>
    </row>
    <row r="399" spans="1:1" ht="12.75" customHeight="1" x14ac:dyDescent="0.15">
      <c r="A399" s="235"/>
    </row>
    <row r="400" spans="1:1" ht="12.75" customHeight="1" x14ac:dyDescent="0.15">
      <c r="A400" s="235"/>
    </row>
    <row r="401" spans="1:1" ht="12.75" customHeight="1" x14ac:dyDescent="0.15">
      <c r="A401" s="235"/>
    </row>
    <row r="402" spans="1:1" ht="12.75" customHeight="1" x14ac:dyDescent="0.15">
      <c r="A402" s="235"/>
    </row>
    <row r="403" spans="1:1" ht="12.75" customHeight="1" x14ac:dyDescent="0.15">
      <c r="A403" s="235"/>
    </row>
    <row r="404" spans="1:1" ht="12.75" customHeight="1" x14ac:dyDescent="0.15">
      <c r="A404" s="235"/>
    </row>
    <row r="405" spans="1:1" ht="12.75" customHeight="1" x14ac:dyDescent="0.15">
      <c r="A405" s="235"/>
    </row>
    <row r="406" spans="1:1" ht="12.75" customHeight="1" x14ac:dyDescent="0.15">
      <c r="A406" s="235"/>
    </row>
    <row r="407" spans="1:1" ht="12.75" customHeight="1" x14ac:dyDescent="0.15">
      <c r="A407" s="235"/>
    </row>
    <row r="408" spans="1:1" ht="12.75" customHeight="1" x14ac:dyDescent="0.15">
      <c r="A408" s="235"/>
    </row>
    <row r="409" spans="1:1" ht="12.75" customHeight="1" x14ac:dyDescent="0.15">
      <c r="A409" s="235"/>
    </row>
    <row r="410" spans="1:1" ht="12.75" customHeight="1" x14ac:dyDescent="0.15">
      <c r="A410" s="235"/>
    </row>
    <row r="411" spans="1:1" ht="12.75" customHeight="1" x14ac:dyDescent="0.15">
      <c r="A411" s="235"/>
    </row>
    <row r="412" spans="1:1" ht="12.75" customHeight="1" x14ac:dyDescent="0.15">
      <c r="A412" s="235"/>
    </row>
    <row r="413" spans="1:1" ht="12.75" customHeight="1" x14ac:dyDescent="0.15">
      <c r="A413" s="235"/>
    </row>
    <row r="414" spans="1:1" ht="12.75" customHeight="1" x14ac:dyDescent="0.15">
      <c r="A414" s="235"/>
    </row>
    <row r="415" spans="1:1" ht="12.75" customHeight="1" x14ac:dyDescent="0.15">
      <c r="A415" s="235"/>
    </row>
    <row r="416" spans="1:1" ht="12.75" customHeight="1" x14ac:dyDescent="0.15">
      <c r="A416" s="235"/>
    </row>
    <row r="417" spans="1:1" ht="12.75" customHeight="1" x14ac:dyDescent="0.15">
      <c r="A417" s="235"/>
    </row>
    <row r="418" spans="1:1" ht="12.75" customHeight="1" x14ac:dyDescent="0.15">
      <c r="A418" s="235"/>
    </row>
    <row r="419" spans="1:1" ht="12.75" customHeight="1" x14ac:dyDescent="0.15">
      <c r="A419" s="235"/>
    </row>
    <row r="420" spans="1:1" ht="12.75" customHeight="1" x14ac:dyDescent="0.15">
      <c r="A420" s="235"/>
    </row>
    <row r="421" spans="1:1" ht="12.75" customHeight="1" x14ac:dyDescent="0.15">
      <c r="A421" s="235"/>
    </row>
    <row r="422" spans="1:1" ht="12.75" customHeight="1" x14ac:dyDescent="0.15">
      <c r="A422" s="235"/>
    </row>
    <row r="423" spans="1:1" ht="12.75" customHeight="1" x14ac:dyDescent="0.15">
      <c r="A423" s="235"/>
    </row>
    <row r="424" spans="1:1" ht="12.75" customHeight="1" x14ac:dyDescent="0.15">
      <c r="A424" s="235"/>
    </row>
    <row r="425" spans="1:1" ht="12.75" customHeight="1" x14ac:dyDescent="0.15">
      <c r="A425" s="235"/>
    </row>
    <row r="426" spans="1:1" ht="12.75" customHeight="1" x14ac:dyDescent="0.15">
      <c r="A426" s="235"/>
    </row>
    <row r="427" spans="1:1" ht="12.75" customHeight="1" x14ac:dyDescent="0.15">
      <c r="A427" s="235"/>
    </row>
    <row r="428" spans="1:1" ht="12.75" customHeight="1" x14ac:dyDescent="0.15">
      <c r="A428" s="235"/>
    </row>
    <row r="429" spans="1:1" ht="12.75" customHeight="1" x14ac:dyDescent="0.15">
      <c r="A429" s="235"/>
    </row>
    <row r="430" spans="1:1" ht="12.75" customHeight="1" x14ac:dyDescent="0.15">
      <c r="A430" s="235"/>
    </row>
    <row r="431" spans="1:1" ht="12.75" customHeight="1" x14ac:dyDescent="0.15">
      <c r="A431" s="235"/>
    </row>
    <row r="432" spans="1:1" ht="12.75" customHeight="1" x14ac:dyDescent="0.15">
      <c r="A432" s="235"/>
    </row>
    <row r="433" spans="1:1" ht="12.75" customHeight="1" x14ac:dyDescent="0.15">
      <c r="A433" s="235"/>
    </row>
    <row r="434" spans="1:1" ht="12.75" customHeight="1" x14ac:dyDescent="0.15">
      <c r="A434" s="235"/>
    </row>
    <row r="435" spans="1:1" ht="12.75" customHeight="1" x14ac:dyDescent="0.15">
      <c r="A435" s="235"/>
    </row>
    <row r="436" spans="1:1" ht="12.75" customHeight="1" x14ac:dyDescent="0.15">
      <c r="A436" s="235"/>
    </row>
    <row r="437" spans="1:1" ht="12.75" customHeight="1" x14ac:dyDescent="0.15">
      <c r="A437" s="235"/>
    </row>
    <row r="438" spans="1:1" ht="12.75" customHeight="1" x14ac:dyDescent="0.15">
      <c r="A438" s="235"/>
    </row>
    <row r="439" spans="1:1" ht="12.75" customHeight="1" x14ac:dyDescent="0.15">
      <c r="A439" s="235"/>
    </row>
    <row r="440" spans="1:1" ht="12.75" customHeight="1" x14ac:dyDescent="0.15">
      <c r="A440" s="235"/>
    </row>
    <row r="441" spans="1:1" ht="12.75" customHeight="1" x14ac:dyDescent="0.15">
      <c r="A441" s="235"/>
    </row>
    <row r="442" spans="1:1" ht="12.75" customHeight="1" x14ac:dyDescent="0.15">
      <c r="A442" s="235"/>
    </row>
    <row r="443" spans="1:1" ht="12.75" customHeight="1" x14ac:dyDescent="0.15">
      <c r="A443" s="235"/>
    </row>
    <row r="444" spans="1:1" ht="12.75" customHeight="1" x14ac:dyDescent="0.15">
      <c r="A444" s="235"/>
    </row>
    <row r="445" spans="1:1" ht="12.75" customHeight="1" x14ac:dyDescent="0.15">
      <c r="A445" s="235"/>
    </row>
    <row r="446" spans="1:1" ht="12.75" customHeight="1" x14ac:dyDescent="0.15">
      <c r="A446" s="235"/>
    </row>
    <row r="447" spans="1:1" ht="12.75" customHeight="1" x14ac:dyDescent="0.15">
      <c r="A447" s="235"/>
    </row>
    <row r="448" spans="1:1" ht="12.75" customHeight="1" x14ac:dyDescent="0.15">
      <c r="A448" s="235"/>
    </row>
    <row r="449" spans="1:1" ht="12.75" customHeight="1" x14ac:dyDescent="0.15">
      <c r="A449" s="235"/>
    </row>
    <row r="450" spans="1:1" ht="12.75" customHeight="1" x14ac:dyDescent="0.15">
      <c r="A450" s="235"/>
    </row>
    <row r="451" spans="1:1" ht="12.75" customHeight="1" x14ac:dyDescent="0.15">
      <c r="A451" s="235"/>
    </row>
    <row r="452" spans="1:1" ht="12.75" customHeight="1" x14ac:dyDescent="0.15">
      <c r="A452" s="235"/>
    </row>
    <row r="453" spans="1:1" ht="12.75" customHeight="1" x14ac:dyDescent="0.15">
      <c r="A453" s="235"/>
    </row>
    <row r="454" spans="1:1" ht="12.75" customHeight="1" x14ac:dyDescent="0.15">
      <c r="A454" s="235"/>
    </row>
    <row r="455" spans="1:1" ht="12.75" customHeight="1" x14ac:dyDescent="0.15">
      <c r="A455" s="235"/>
    </row>
    <row r="456" spans="1:1" ht="12.75" customHeight="1" x14ac:dyDescent="0.15">
      <c r="A456" s="235"/>
    </row>
    <row r="457" spans="1:1" ht="12.75" customHeight="1" x14ac:dyDescent="0.15">
      <c r="A457" s="235"/>
    </row>
    <row r="458" spans="1:1" ht="12.75" customHeight="1" x14ac:dyDescent="0.15">
      <c r="A458" s="235"/>
    </row>
    <row r="459" spans="1:1" ht="12.75" customHeight="1" x14ac:dyDescent="0.15">
      <c r="A459" s="235"/>
    </row>
    <row r="460" spans="1:1" ht="12.75" customHeight="1" x14ac:dyDescent="0.15">
      <c r="A460" s="235"/>
    </row>
    <row r="461" spans="1:1" ht="12.75" customHeight="1" x14ac:dyDescent="0.15">
      <c r="A461" s="235"/>
    </row>
    <row r="462" spans="1:1" ht="12.75" customHeight="1" x14ac:dyDescent="0.15">
      <c r="A462" s="235"/>
    </row>
    <row r="463" spans="1:1" ht="12.75" customHeight="1" x14ac:dyDescent="0.15">
      <c r="A463" s="235"/>
    </row>
    <row r="464" spans="1:1" ht="12.75" customHeight="1" x14ac:dyDescent="0.15">
      <c r="A464" s="235"/>
    </row>
    <row r="465" spans="1:1" ht="12.75" customHeight="1" x14ac:dyDescent="0.15">
      <c r="A465" s="235"/>
    </row>
    <row r="466" spans="1:1" ht="12.75" customHeight="1" x14ac:dyDescent="0.15">
      <c r="A466" s="235"/>
    </row>
    <row r="467" spans="1:1" ht="12.75" customHeight="1" x14ac:dyDescent="0.15">
      <c r="A467" s="235"/>
    </row>
    <row r="468" spans="1:1" ht="12.75" customHeight="1" x14ac:dyDescent="0.15">
      <c r="A468" s="235"/>
    </row>
    <row r="469" spans="1:1" ht="12.75" customHeight="1" x14ac:dyDescent="0.15">
      <c r="A469" s="235"/>
    </row>
    <row r="470" spans="1:1" ht="12.75" customHeight="1" x14ac:dyDescent="0.15">
      <c r="A470" s="235"/>
    </row>
    <row r="471" spans="1:1" ht="12.75" customHeight="1" x14ac:dyDescent="0.15">
      <c r="A471" s="235"/>
    </row>
    <row r="472" spans="1:1" ht="12.75" customHeight="1" x14ac:dyDescent="0.15">
      <c r="A472" s="235"/>
    </row>
    <row r="473" spans="1:1" ht="12.75" customHeight="1" x14ac:dyDescent="0.15">
      <c r="A473" s="235"/>
    </row>
    <row r="474" spans="1:1" ht="12.75" customHeight="1" x14ac:dyDescent="0.15">
      <c r="A474" s="235"/>
    </row>
    <row r="475" spans="1:1" ht="12.75" customHeight="1" x14ac:dyDescent="0.15">
      <c r="A475" s="235"/>
    </row>
    <row r="476" spans="1:1" ht="12.75" customHeight="1" x14ac:dyDescent="0.15">
      <c r="A476" s="235"/>
    </row>
    <row r="477" spans="1:1" ht="12.75" customHeight="1" x14ac:dyDescent="0.15">
      <c r="A477" s="235"/>
    </row>
    <row r="478" spans="1:1" ht="12.75" customHeight="1" x14ac:dyDescent="0.15">
      <c r="A478" s="235"/>
    </row>
    <row r="479" spans="1:1" ht="12.75" customHeight="1" x14ac:dyDescent="0.15">
      <c r="A479" s="235"/>
    </row>
    <row r="480" spans="1:1" ht="12.75" customHeight="1" x14ac:dyDescent="0.15">
      <c r="A480" s="235"/>
    </row>
    <row r="481" spans="1:1" ht="12.75" customHeight="1" x14ac:dyDescent="0.15">
      <c r="A481" s="235"/>
    </row>
    <row r="482" spans="1:1" ht="12.75" customHeight="1" x14ac:dyDescent="0.15">
      <c r="A482" s="235"/>
    </row>
    <row r="483" spans="1:1" ht="12.75" customHeight="1" x14ac:dyDescent="0.15">
      <c r="A483" s="235"/>
    </row>
    <row r="484" spans="1:1" ht="12.75" customHeight="1" x14ac:dyDescent="0.15">
      <c r="A484" s="235"/>
    </row>
    <row r="485" spans="1:1" ht="12.75" customHeight="1" x14ac:dyDescent="0.15">
      <c r="A485" s="235"/>
    </row>
    <row r="486" spans="1:1" ht="12.75" customHeight="1" x14ac:dyDescent="0.15">
      <c r="A486" s="235"/>
    </row>
    <row r="487" spans="1:1" ht="12.75" customHeight="1" x14ac:dyDescent="0.15">
      <c r="A487" s="235"/>
    </row>
    <row r="488" spans="1:1" ht="12.75" customHeight="1" x14ac:dyDescent="0.15">
      <c r="A488" s="235"/>
    </row>
    <row r="489" spans="1:1" ht="12.75" customHeight="1" x14ac:dyDescent="0.15">
      <c r="A489" s="235"/>
    </row>
    <row r="490" spans="1:1" ht="12.75" customHeight="1" x14ac:dyDescent="0.15">
      <c r="A490" s="235"/>
    </row>
    <row r="491" spans="1:1" ht="12.75" customHeight="1" x14ac:dyDescent="0.15">
      <c r="A491" s="235"/>
    </row>
    <row r="492" spans="1:1" ht="12.75" customHeight="1" x14ac:dyDescent="0.15">
      <c r="A492" s="235"/>
    </row>
    <row r="493" spans="1:1" ht="12.75" customHeight="1" x14ac:dyDescent="0.15">
      <c r="A493" s="235"/>
    </row>
    <row r="494" spans="1:1" ht="12.75" customHeight="1" x14ac:dyDescent="0.15">
      <c r="A494" s="235"/>
    </row>
    <row r="495" spans="1:1" ht="12.75" customHeight="1" x14ac:dyDescent="0.15">
      <c r="A495" s="235"/>
    </row>
    <row r="496" spans="1:1" ht="12.75" customHeight="1" x14ac:dyDescent="0.15">
      <c r="A496" s="235"/>
    </row>
    <row r="497" spans="1:1" ht="12.75" customHeight="1" x14ac:dyDescent="0.15">
      <c r="A497" s="235"/>
    </row>
    <row r="498" spans="1:1" ht="12.75" customHeight="1" x14ac:dyDescent="0.15">
      <c r="A498" s="235"/>
    </row>
    <row r="499" spans="1:1" ht="12.75" customHeight="1" x14ac:dyDescent="0.15">
      <c r="A499" s="235"/>
    </row>
    <row r="500" spans="1:1" ht="12.75" customHeight="1" x14ac:dyDescent="0.15">
      <c r="A500" s="235"/>
    </row>
    <row r="501" spans="1:1" ht="12.75" customHeight="1" x14ac:dyDescent="0.15">
      <c r="A501" s="235"/>
    </row>
    <row r="502" spans="1:1" ht="12.75" customHeight="1" x14ac:dyDescent="0.15">
      <c r="A502" s="235"/>
    </row>
    <row r="503" spans="1:1" ht="12.75" customHeight="1" x14ac:dyDescent="0.15">
      <c r="A503" s="235"/>
    </row>
    <row r="504" spans="1:1" ht="12.75" customHeight="1" x14ac:dyDescent="0.15">
      <c r="A504" s="235"/>
    </row>
    <row r="505" spans="1:1" ht="12.75" customHeight="1" x14ac:dyDescent="0.15">
      <c r="A505" s="235"/>
    </row>
    <row r="506" spans="1:1" ht="12.75" customHeight="1" x14ac:dyDescent="0.15">
      <c r="A506" s="235"/>
    </row>
    <row r="507" spans="1:1" ht="12.75" customHeight="1" x14ac:dyDescent="0.15">
      <c r="A507" s="235"/>
    </row>
    <row r="508" spans="1:1" ht="12.75" customHeight="1" x14ac:dyDescent="0.15">
      <c r="A508" s="235"/>
    </row>
    <row r="509" spans="1:1" ht="12.75" customHeight="1" x14ac:dyDescent="0.15">
      <c r="A509" s="235"/>
    </row>
    <row r="510" spans="1:1" ht="12.75" customHeight="1" x14ac:dyDescent="0.15">
      <c r="A510" s="235"/>
    </row>
    <row r="511" spans="1:1" ht="12.75" customHeight="1" x14ac:dyDescent="0.15">
      <c r="A511" s="235"/>
    </row>
    <row r="512" spans="1:1" ht="12.75" customHeight="1" x14ac:dyDescent="0.15">
      <c r="A512" s="235"/>
    </row>
    <row r="513" spans="1:1" ht="12.75" customHeight="1" x14ac:dyDescent="0.15">
      <c r="A513" s="235"/>
    </row>
    <row r="514" spans="1:1" ht="12.75" customHeight="1" x14ac:dyDescent="0.15">
      <c r="A514" s="235"/>
    </row>
    <row r="515" spans="1:1" ht="12.75" customHeight="1" x14ac:dyDescent="0.15">
      <c r="A515" s="235"/>
    </row>
    <row r="516" spans="1:1" ht="12.75" customHeight="1" x14ac:dyDescent="0.15">
      <c r="A516" s="235"/>
    </row>
    <row r="517" spans="1:1" ht="12.75" customHeight="1" x14ac:dyDescent="0.15">
      <c r="A517" s="235"/>
    </row>
    <row r="518" spans="1:1" ht="12.75" customHeight="1" x14ac:dyDescent="0.15">
      <c r="A518" s="235"/>
    </row>
    <row r="519" spans="1:1" ht="12.75" customHeight="1" x14ac:dyDescent="0.15">
      <c r="A519" s="235"/>
    </row>
    <row r="520" spans="1:1" ht="12.75" customHeight="1" x14ac:dyDescent="0.15">
      <c r="A520" s="235"/>
    </row>
    <row r="521" spans="1:1" ht="12.75" customHeight="1" x14ac:dyDescent="0.15">
      <c r="A521" s="235"/>
    </row>
    <row r="522" spans="1:1" ht="12.75" customHeight="1" x14ac:dyDescent="0.15">
      <c r="A522" s="235"/>
    </row>
    <row r="523" spans="1:1" ht="12.75" customHeight="1" x14ac:dyDescent="0.15">
      <c r="A523" s="235"/>
    </row>
    <row r="524" spans="1:1" ht="12.75" customHeight="1" x14ac:dyDescent="0.15">
      <c r="A524" s="235"/>
    </row>
    <row r="525" spans="1:1" ht="12.75" customHeight="1" x14ac:dyDescent="0.15">
      <c r="A525" s="235"/>
    </row>
    <row r="526" spans="1:1" ht="12.75" customHeight="1" x14ac:dyDescent="0.15">
      <c r="A526" s="235"/>
    </row>
    <row r="527" spans="1:1" ht="12.75" customHeight="1" x14ac:dyDescent="0.15">
      <c r="A527" s="235"/>
    </row>
    <row r="528" spans="1:1" ht="12.75" customHeight="1" x14ac:dyDescent="0.15">
      <c r="A528" s="235"/>
    </row>
    <row r="529" spans="1:1" ht="12.75" customHeight="1" x14ac:dyDescent="0.15">
      <c r="A529" s="235"/>
    </row>
    <row r="530" spans="1:1" ht="12.75" customHeight="1" x14ac:dyDescent="0.15">
      <c r="A530" s="235"/>
    </row>
    <row r="531" spans="1:1" ht="12.75" customHeight="1" x14ac:dyDescent="0.15">
      <c r="A531" s="235"/>
    </row>
    <row r="532" spans="1:1" ht="12.75" customHeight="1" x14ac:dyDescent="0.15">
      <c r="A532" s="235"/>
    </row>
    <row r="533" spans="1:1" ht="12.75" customHeight="1" x14ac:dyDescent="0.15">
      <c r="A533" s="235"/>
    </row>
    <row r="534" spans="1:1" ht="12.75" customHeight="1" x14ac:dyDescent="0.15">
      <c r="A534" s="235"/>
    </row>
    <row r="535" spans="1:1" ht="12.75" customHeight="1" x14ac:dyDescent="0.15">
      <c r="A535" s="235"/>
    </row>
    <row r="536" spans="1:1" ht="12.75" customHeight="1" x14ac:dyDescent="0.15">
      <c r="A536" s="235"/>
    </row>
    <row r="537" spans="1:1" ht="12.75" customHeight="1" x14ac:dyDescent="0.15">
      <c r="A537" s="235"/>
    </row>
    <row r="538" spans="1:1" ht="12.75" customHeight="1" x14ac:dyDescent="0.15">
      <c r="A538" s="235"/>
    </row>
    <row r="539" spans="1:1" ht="12.75" customHeight="1" x14ac:dyDescent="0.15">
      <c r="A539" s="235"/>
    </row>
    <row r="540" spans="1:1" ht="12.75" customHeight="1" x14ac:dyDescent="0.15">
      <c r="A540" s="235"/>
    </row>
    <row r="541" spans="1:1" ht="12.75" customHeight="1" x14ac:dyDescent="0.15">
      <c r="A541" s="235"/>
    </row>
    <row r="542" spans="1:1" ht="12.75" customHeight="1" x14ac:dyDescent="0.15">
      <c r="A542" s="235"/>
    </row>
    <row r="543" spans="1:1" ht="12.75" customHeight="1" x14ac:dyDescent="0.15">
      <c r="A543" s="235"/>
    </row>
    <row r="544" spans="1:1" ht="12.75" customHeight="1" x14ac:dyDescent="0.15">
      <c r="A544" s="235"/>
    </row>
    <row r="545" spans="1:1" ht="12.75" customHeight="1" x14ac:dyDescent="0.15">
      <c r="A545" s="235"/>
    </row>
    <row r="546" spans="1:1" ht="12.75" customHeight="1" x14ac:dyDescent="0.15">
      <c r="A546" s="235"/>
    </row>
    <row r="547" spans="1:1" ht="12.75" customHeight="1" x14ac:dyDescent="0.15">
      <c r="A547" s="235"/>
    </row>
    <row r="548" spans="1:1" ht="12.75" customHeight="1" x14ac:dyDescent="0.15">
      <c r="A548" s="235"/>
    </row>
    <row r="549" spans="1:1" ht="12.75" customHeight="1" x14ac:dyDescent="0.15">
      <c r="A549" s="235"/>
    </row>
    <row r="550" spans="1:1" ht="12.75" customHeight="1" x14ac:dyDescent="0.15">
      <c r="A550" s="235"/>
    </row>
    <row r="551" spans="1:1" ht="12.75" customHeight="1" x14ac:dyDescent="0.15">
      <c r="A551" s="235"/>
    </row>
    <row r="552" spans="1:1" ht="12.75" customHeight="1" x14ac:dyDescent="0.15">
      <c r="A552" s="235"/>
    </row>
    <row r="553" spans="1:1" ht="12.75" customHeight="1" x14ac:dyDescent="0.15">
      <c r="A553" s="235"/>
    </row>
    <row r="554" spans="1:1" ht="12.75" customHeight="1" x14ac:dyDescent="0.15">
      <c r="A554" s="235"/>
    </row>
    <row r="555" spans="1:1" ht="12.75" customHeight="1" x14ac:dyDescent="0.15">
      <c r="A555" s="235"/>
    </row>
    <row r="556" spans="1:1" ht="12.75" customHeight="1" x14ac:dyDescent="0.15">
      <c r="A556" s="235"/>
    </row>
    <row r="557" spans="1:1" ht="12.75" customHeight="1" x14ac:dyDescent="0.15">
      <c r="A557" s="235"/>
    </row>
    <row r="558" spans="1:1" ht="12.75" customHeight="1" x14ac:dyDescent="0.15">
      <c r="A558" s="235"/>
    </row>
    <row r="559" spans="1:1" ht="12.75" customHeight="1" x14ac:dyDescent="0.15">
      <c r="A559" s="235"/>
    </row>
    <row r="560" spans="1:1" ht="12.75" customHeight="1" x14ac:dyDescent="0.15">
      <c r="A560" s="235"/>
    </row>
    <row r="561" spans="1:1" ht="12.75" customHeight="1" x14ac:dyDescent="0.15">
      <c r="A561" s="235"/>
    </row>
    <row r="562" spans="1:1" ht="12.75" customHeight="1" x14ac:dyDescent="0.15">
      <c r="A562" s="235"/>
    </row>
    <row r="563" spans="1:1" ht="12.75" customHeight="1" x14ac:dyDescent="0.15">
      <c r="A563" s="235"/>
    </row>
    <row r="564" spans="1:1" ht="12.75" customHeight="1" x14ac:dyDescent="0.15">
      <c r="A564" s="235"/>
    </row>
    <row r="565" spans="1:1" ht="12.75" customHeight="1" x14ac:dyDescent="0.15">
      <c r="A565" s="235"/>
    </row>
    <row r="566" spans="1:1" ht="12.75" customHeight="1" x14ac:dyDescent="0.15">
      <c r="A566" s="235"/>
    </row>
    <row r="567" spans="1:1" ht="12.75" customHeight="1" x14ac:dyDescent="0.15">
      <c r="A567" s="235"/>
    </row>
    <row r="568" spans="1:1" ht="12.75" customHeight="1" x14ac:dyDescent="0.15">
      <c r="A568" s="235"/>
    </row>
    <row r="569" spans="1:1" ht="12.75" customHeight="1" x14ac:dyDescent="0.15">
      <c r="A569" s="235"/>
    </row>
    <row r="570" spans="1:1" ht="12.75" customHeight="1" x14ac:dyDescent="0.15">
      <c r="A570" s="235"/>
    </row>
    <row r="571" spans="1:1" ht="12.75" customHeight="1" x14ac:dyDescent="0.15">
      <c r="A571" s="235"/>
    </row>
    <row r="572" spans="1:1" ht="12.75" customHeight="1" x14ac:dyDescent="0.15">
      <c r="A572" s="235"/>
    </row>
    <row r="573" spans="1:1" ht="12.75" customHeight="1" x14ac:dyDescent="0.15">
      <c r="A573" s="235"/>
    </row>
    <row r="574" spans="1:1" ht="12.75" customHeight="1" x14ac:dyDescent="0.15">
      <c r="A574" s="235"/>
    </row>
    <row r="575" spans="1:1" ht="12.75" customHeight="1" x14ac:dyDescent="0.15">
      <c r="A575" s="235"/>
    </row>
    <row r="576" spans="1:1" ht="12.75" customHeight="1" x14ac:dyDescent="0.15">
      <c r="A576" s="235"/>
    </row>
    <row r="577" spans="1:1" ht="12.75" customHeight="1" x14ac:dyDescent="0.15">
      <c r="A577" s="235"/>
    </row>
    <row r="578" spans="1:1" ht="12.75" customHeight="1" x14ac:dyDescent="0.15">
      <c r="A578" s="235"/>
    </row>
    <row r="579" spans="1:1" ht="12.75" customHeight="1" x14ac:dyDescent="0.15">
      <c r="A579" s="235"/>
    </row>
    <row r="580" spans="1:1" ht="12.75" customHeight="1" x14ac:dyDescent="0.15">
      <c r="A580" s="235"/>
    </row>
    <row r="581" spans="1:1" ht="12.75" customHeight="1" x14ac:dyDescent="0.15">
      <c r="A581" s="235"/>
    </row>
    <row r="582" spans="1:1" ht="12.75" customHeight="1" x14ac:dyDescent="0.15">
      <c r="A582" s="235"/>
    </row>
    <row r="583" spans="1:1" ht="12.75" customHeight="1" x14ac:dyDescent="0.15">
      <c r="A583" s="235"/>
    </row>
    <row r="584" spans="1:1" ht="12.75" customHeight="1" x14ac:dyDescent="0.15">
      <c r="A584" s="235"/>
    </row>
    <row r="585" spans="1:1" ht="12.75" customHeight="1" x14ac:dyDescent="0.15">
      <c r="A585" s="235"/>
    </row>
    <row r="586" spans="1:1" ht="12.75" customHeight="1" x14ac:dyDescent="0.15">
      <c r="A586" s="235"/>
    </row>
    <row r="587" spans="1:1" ht="12.75" customHeight="1" x14ac:dyDescent="0.15">
      <c r="A587" s="235"/>
    </row>
    <row r="588" spans="1:1" ht="12.75" customHeight="1" x14ac:dyDescent="0.15">
      <c r="A588" s="235"/>
    </row>
    <row r="589" spans="1:1" ht="12.75" customHeight="1" x14ac:dyDescent="0.15">
      <c r="A589" s="235"/>
    </row>
    <row r="590" spans="1:1" ht="12.75" customHeight="1" x14ac:dyDescent="0.15">
      <c r="A590" s="235"/>
    </row>
    <row r="591" spans="1:1" ht="12.75" customHeight="1" x14ac:dyDescent="0.15">
      <c r="A591" s="235"/>
    </row>
    <row r="592" spans="1:1" ht="12.75" customHeight="1" x14ac:dyDescent="0.15">
      <c r="A592" s="235"/>
    </row>
    <row r="593" spans="1:1" ht="12.75" customHeight="1" x14ac:dyDescent="0.15">
      <c r="A593" s="235"/>
    </row>
    <row r="594" spans="1:1" ht="12.75" customHeight="1" x14ac:dyDescent="0.15">
      <c r="A594" s="235"/>
    </row>
    <row r="595" spans="1:1" ht="12.75" customHeight="1" x14ac:dyDescent="0.15">
      <c r="A595" s="235"/>
    </row>
    <row r="596" spans="1:1" ht="12.75" customHeight="1" x14ac:dyDescent="0.15">
      <c r="A596" s="235"/>
    </row>
    <row r="597" spans="1:1" ht="12.75" customHeight="1" x14ac:dyDescent="0.15">
      <c r="A597" s="235"/>
    </row>
    <row r="598" spans="1:1" ht="12.75" customHeight="1" x14ac:dyDescent="0.15">
      <c r="A598" s="235"/>
    </row>
    <row r="599" spans="1:1" ht="12.75" customHeight="1" x14ac:dyDescent="0.15">
      <c r="A599" s="235"/>
    </row>
    <row r="600" spans="1:1" ht="12.75" customHeight="1" x14ac:dyDescent="0.15">
      <c r="A600" s="235"/>
    </row>
    <row r="601" spans="1:1" ht="12.75" customHeight="1" x14ac:dyDescent="0.15">
      <c r="A601" s="235"/>
    </row>
    <row r="602" spans="1:1" ht="12.75" customHeight="1" x14ac:dyDescent="0.15">
      <c r="A602" s="235"/>
    </row>
    <row r="603" spans="1:1" ht="12.75" customHeight="1" x14ac:dyDescent="0.15">
      <c r="A603" s="235"/>
    </row>
    <row r="604" spans="1:1" ht="12.75" customHeight="1" x14ac:dyDescent="0.15">
      <c r="A604" s="235"/>
    </row>
    <row r="605" spans="1:1" ht="12.75" customHeight="1" x14ac:dyDescent="0.15">
      <c r="A605" s="235"/>
    </row>
    <row r="606" spans="1:1" ht="12.75" customHeight="1" x14ac:dyDescent="0.15">
      <c r="A606" s="235"/>
    </row>
    <row r="607" spans="1:1" ht="12.75" customHeight="1" x14ac:dyDescent="0.15">
      <c r="A607" s="235"/>
    </row>
    <row r="608" spans="1:1" ht="12.75" customHeight="1" x14ac:dyDescent="0.15">
      <c r="A608" s="235"/>
    </row>
    <row r="609" spans="1:1" ht="12.75" customHeight="1" x14ac:dyDescent="0.15">
      <c r="A609" s="235"/>
    </row>
    <row r="610" spans="1:1" ht="12.75" customHeight="1" x14ac:dyDescent="0.15">
      <c r="A610" s="235"/>
    </row>
    <row r="611" spans="1:1" ht="12.75" customHeight="1" x14ac:dyDescent="0.15">
      <c r="A611" s="235"/>
    </row>
    <row r="612" spans="1:1" ht="12.75" customHeight="1" x14ac:dyDescent="0.15">
      <c r="A612" s="235"/>
    </row>
    <row r="613" spans="1:1" ht="12.75" customHeight="1" x14ac:dyDescent="0.15">
      <c r="A613" s="235"/>
    </row>
    <row r="614" spans="1:1" ht="12.75" customHeight="1" x14ac:dyDescent="0.15">
      <c r="A614" s="235"/>
    </row>
    <row r="615" spans="1:1" ht="12.75" customHeight="1" x14ac:dyDescent="0.15">
      <c r="A615" s="235"/>
    </row>
    <row r="616" spans="1:1" ht="12.75" customHeight="1" x14ac:dyDescent="0.15">
      <c r="A616" s="235"/>
    </row>
    <row r="617" spans="1:1" ht="12.75" customHeight="1" x14ac:dyDescent="0.15">
      <c r="A617" s="235"/>
    </row>
    <row r="618" spans="1:1" ht="12.75" customHeight="1" x14ac:dyDescent="0.15">
      <c r="A618" s="235"/>
    </row>
    <row r="619" spans="1:1" ht="12.75" customHeight="1" x14ac:dyDescent="0.15">
      <c r="A619" s="235"/>
    </row>
    <row r="620" spans="1:1" ht="12.75" customHeight="1" x14ac:dyDescent="0.15">
      <c r="A620" s="235"/>
    </row>
    <row r="621" spans="1:1" ht="12.75" customHeight="1" x14ac:dyDescent="0.15">
      <c r="A621" s="235"/>
    </row>
    <row r="622" spans="1:1" ht="12.75" customHeight="1" x14ac:dyDescent="0.15">
      <c r="A622" s="235"/>
    </row>
    <row r="623" spans="1:1" ht="12.75" customHeight="1" x14ac:dyDescent="0.15">
      <c r="A623" s="235"/>
    </row>
    <row r="624" spans="1:1" ht="12.75" customHeight="1" x14ac:dyDescent="0.15">
      <c r="A624" s="235"/>
    </row>
    <row r="625" spans="1:1" ht="12.75" customHeight="1" x14ac:dyDescent="0.15">
      <c r="A625" s="235"/>
    </row>
    <row r="626" spans="1:1" ht="12.75" customHeight="1" x14ac:dyDescent="0.15">
      <c r="A626" s="235"/>
    </row>
    <row r="627" spans="1:1" ht="12.75" customHeight="1" x14ac:dyDescent="0.15">
      <c r="A627" s="235"/>
    </row>
    <row r="628" spans="1:1" ht="12.75" customHeight="1" x14ac:dyDescent="0.15">
      <c r="A628" s="235"/>
    </row>
    <row r="629" spans="1:1" ht="12.75" customHeight="1" x14ac:dyDescent="0.15">
      <c r="A629" s="235"/>
    </row>
    <row r="630" spans="1:1" ht="12.75" customHeight="1" x14ac:dyDescent="0.15">
      <c r="A630" s="235"/>
    </row>
    <row r="631" spans="1:1" ht="12.75" customHeight="1" x14ac:dyDescent="0.15">
      <c r="A631" s="235"/>
    </row>
    <row r="632" spans="1:1" ht="12.75" customHeight="1" x14ac:dyDescent="0.15">
      <c r="A632" s="235"/>
    </row>
    <row r="633" spans="1:1" ht="12.75" customHeight="1" x14ac:dyDescent="0.15">
      <c r="A633" s="235"/>
    </row>
    <row r="634" spans="1:1" ht="12.75" customHeight="1" x14ac:dyDescent="0.15">
      <c r="A634" s="235"/>
    </row>
    <row r="635" spans="1:1" ht="12.75" customHeight="1" x14ac:dyDescent="0.15">
      <c r="A635" s="235"/>
    </row>
    <row r="636" spans="1:1" ht="12.75" customHeight="1" x14ac:dyDescent="0.15">
      <c r="A636" s="235"/>
    </row>
    <row r="637" spans="1:1" ht="12.75" customHeight="1" x14ac:dyDescent="0.15">
      <c r="A637" s="235"/>
    </row>
    <row r="638" spans="1:1" ht="12.75" customHeight="1" x14ac:dyDescent="0.15">
      <c r="A638" s="235"/>
    </row>
    <row r="639" spans="1:1" ht="12.75" customHeight="1" x14ac:dyDescent="0.15">
      <c r="A639" s="235"/>
    </row>
    <row r="640" spans="1:1" ht="12.75" customHeight="1" x14ac:dyDescent="0.15">
      <c r="A640" s="235"/>
    </row>
    <row r="641" spans="1:1" ht="12.75" customHeight="1" x14ac:dyDescent="0.15">
      <c r="A641" s="235"/>
    </row>
    <row r="642" spans="1:1" ht="12.75" customHeight="1" x14ac:dyDescent="0.15">
      <c r="A642" s="235"/>
    </row>
    <row r="643" spans="1:1" ht="12.75" customHeight="1" x14ac:dyDescent="0.15">
      <c r="A643" s="235"/>
    </row>
    <row r="644" spans="1:1" ht="12.75" customHeight="1" x14ac:dyDescent="0.15">
      <c r="A644" s="235"/>
    </row>
    <row r="645" spans="1:1" ht="12.75" customHeight="1" x14ac:dyDescent="0.15">
      <c r="A645" s="235"/>
    </row>
    <row r="646" spans="1:1" ht="12.75" customHeight="1" x14ac:dyDescent="0.15">
      <c r="A646" s="235"/>
    </row>
    <row r="647" spans="1:1" ht="12.75" customHeight="1" x14ac:dyDescent="0.15">
      <c r="A647" s="235"/>
    </row>
    <row r="648" spans="1:1" ht="12.75" customHeight="1" x14ac:dyDescent="0.15">
      <c r="A648" s="235"/>
    </row>
    <row r="649" spans="1:1" ht="12.75" customHeight="1" x14ac:dyDescent="0.15">
      <c r="A649" s="235"/>
    </row>
    <row r="650" spans="1:1" ht="12.75" customHeight="1" x14ac:dyDescent="0.15">
      <c r="A650" s="235"/>
    </row>
    <row r="651" spans="1:1" ht="12.75" customHeight="1" x14ac:dyDescent="0.15">
      <c r="A651" s="235"/>
    </row>
    <row r="652" spans="1:1" ht="12.75" customHeight="1" x14ac:dyDescent="0.15">
      <c r="A652" s="235"/>
    </row>
    <row r="653" spans="1:1" ht="12.75" customHeight="1" x14ac:dyDescent="0.15">
      <c r="A653" s="235"/>
    </row>
    <row r="654" spans="1:1" ht="12.75" customHeight="1" x14ac:dyDescent="0.15">
      <c r="A654" s="235"/>
    </row>
    <row r="655" spans="1:1" ht="12.75" customHeight="1" x14ac:dyDescent="0.15">
      <c r="A655" s="235"/>
    </row>
    <row r="656" spans="1:1" ht="12.75" customHeight="1" x14ac:dyDescent="0.15">
      <c r="A656" s="235"/>
    </row>
    <row r="657" spans="1:1" ht="12.75" customHeight="1" x14ac:dyDescent="0.15">
      <c r="A657" s="235"/>
    </row>
    <row r="658" spans="1:1" ht="12.75" customHeight="1" x14ac:dyDescent="0.15">
      <c r="A658" s="235"/>
    </row>
    <row r="659" spans="1:1" ht="12.75" customHeight="1" x14ac:dyDescent="0.15">
      <c r="A659" s="235"/>
    </row>
    <row r="660" spans="1:1" ht="12.75" customHeight="1" x14ac:dyDescent="0.15">
      <c r="A660" s="235"/>
    </row>
    <row r="661" spans="1:1" ht="12.75" customHeight="1" x14ac:dyDescent="0.15">
      <c r="A661" s="235"/>
    </row>
    <row r="662" spans="1:1" ht="12.75" customHeight="1" x14ac:dyDescent="0.15">
      <c r="A662" s="235"/>
    </row>
    <row r="663" spans="1:1" ht="12.75" customHeight="1" x14ac:dyDescent="0.15">
      <c r="A663" s="235"/>
    </row>
    <row r="664" spans="1:1" ht="12.75" customHeight="1" x14ac:dyDescent="0.15">
      <c r="A664" s="235"/>
    </row>
    <row r="665" spans="1:1" ht="12.75" customHeight="1" x14ac:dyDescent="0.15">
      <c r="A665" s="235"/>
    </row>
    <row r="666" spans="1:1" ht="12.75" customHeight="1" x14ac:dyDescent="0.15">
      <c r="A666" s="235"/>
    </row>
    <row r="667" spans="1:1" ht="12.75" customHeight="1" x14ac:dyDescent="0.15">
      <c r="A667" s="235"/>
    </row>
    <row r="668" spans="1:1" ht="12.75" customHeight="1" x14ac:dyDescent="0.15">
      <c r="A668" s="235"/>
    </row>
    <row r="669" spans="1:1" ht="12.75" customHeight="1" x14ac:dyDescent="0.15">
      <c r="A669" s="235"/>
    </row>
    <row r="670" spans="1:1" ht="12.75" customHeight="1" x14ac:dyDescent="0.15">
      <c r="A670" s="235"/>
    </row>
    <row r="671" spans="1:1" ht="12.75" customHeight="1" x14ac:dyDescent="0.15">
      <c r="A671" s="235"/>
    </row>
    <row r="672" spans="1:1" ht="12.75" customHeight="1" x14ac:dyDescent="0.15">
      <c r="A672" s="235"/>
    </row>
    <row r="673" spans="1:1" ht="12.75" customHeight="1" x14ac:dyDescent="0.15">
      <c r="A673" s="235"/>
    </row>
    <row r="674" spans="1:1" ht="12.75" customHeight="1" x14ac:dyDescent="0.15">
      <c r="A674" s="235"/>
    </row>
    <row r="675" spans="1:1" ht="12.75" customHeight="1" x14ac:dyDescent="0.15">
      <c r="A675" s="235"/>
    </row>
    <row r="676" spans="1:1" ht="12.75" customHeight="1" x14ac:dyDescent="0.15">
      <c r="A676" s="235"/>
    </row>
    <row r="677" spans="1:1" ht="12.75" customHeight="1" x14ac:dyDescent="0.15">
      <c r="A677" s="235"/>
    </row>
    <row r="678" spans="1:1" ht="12.75" customHeight="1" x14ac:dyDescent="0.15">
      <c r="A678" s="235"/>
    </row>
    <row r="679" spans="1:1" ht="12.75" customHeight="1" x14ac:dyDescent="0.15">
      <c r="A679" s="235"/>
    </row>
    <row r="680" spans="1:1" ht="12.75" customHeight="1" x14ac:dyDescent="0.15">
      <c r="A680" s="235"/>
    </row>
    <row r="681" spans="1:1" ht="12.75" customHeight="1" x14ac:dyDescent="0.15">
      <c r="A681" s="235"/>
    </row>
    <row r="682" spans="1:1" ht="12.75" customHeight="1" x14ac:dyDescent="0.15">
      <c r="A682" s="235"/>
    </row>
    <row r="683" spans="1:1" ht="12.75" customHeight="1" x14ac:dyDescent="0.15">
      <c r="A683" s="235"/>
    </row>
    <row r="684" spans="1:1" ht="12.75" customHeight="1" x14ac:dyDescent="0.15">
      <c r="A684" s="235"/>
    </row>
    <row r="685" spans="1:1" ht="12.75" customHeight="1" x14ac:dyDescent="0.15">
      <c r="A685" s="235"/>
    </row>
    <row r="686" spans="1:1" ht="12.75" customHeight="1" x14ac:dyDescent="0.15">
      <c r="A686" s="235"/>
    </row>
    <row r="687" spans="1:1" ht="12.75" customHeight="1" x14ac:dyDescent="0.15">
      <c r="A687" s="235"/>
    </row>
    <row r="688" spans="1:1" ht="12.75" customHeight="1" x14ac:dyDescent="0.15">
      <c r="A688" s="235"/>
    </row>
    <row r="689" spans="1:1" ht="12.75" customHeight="1" x14ac:dyDescent="0.15">
      <c r="A689" s="235"/>
    </row>
    <row r="690" spans="1:1" ht="12.75" customHeight="1" x14ac:dyDescent="0.15">
      <c r="A690" s="235"/>
    </row>
    <row r="691" spans="1:1" ht="12.75" customHeight="1" x14ac:dyDescent="0.15">
      <c r="A691" s="235"/>
    </row>
    <row r="692" spans="1:1" ht="12.75" customHeight="1" x14ac:dyDescent="0.15">
      <c r="A692" s="235"/>
    </row>
    <row r="693" spans="1:1" ht="12.75" customHeight="1" x14ac:dyDescent="0.15">
      <c r="A693" s="235"/>
    </row>
    <row r="694" spans="1:1" ht="12.75" customHeight="1" x14ac:dyDescent="0.15">
      <c r="A694" s="235"/>
    </row>
    <row r="695" spans="1:1" ht="12.75" customHeight="1" x14ac:dyDescent="0.15">
      <c r="A695" s="235"/>
    </row>
    <row r="696" spans="1:1" ht="12.75" customHeight="1" x14ac:dyDescent="0.15">
      <c r="A696" s="235"/>
    </row>
    <row r="697" spans="1:1" ht="12.75" customHeight="1" x14ac:dyDescent="0.15">
      <c r="A697" s="235"/>
    </row>
    <row r="698" spans="1:1" ht="12.75" customHeight="1" x14ac:dyDescent="0.15">
      <c r="A698" s="235"/>
    </row>
    <row r="699" spans="1:1" ht="12.75" customHeight="1" x14ac:dyDescent="0.15">
      <c r="A699" s="235"/>
    </row>
    <row r="700" spans="1:1" ht="12.75" customHeight="1" x14ac:dyDescent="0.15">
      <c r="A700" s="235"/>
    </row>
    <row r="701" spans="1:1" ht="12.75" customHeight="1" x14ac:dyDescent="0.15">
      <c r="A701" s="235"/>
    </row>
    <row r="702" spans="1:1" ht="12.75" customHeight="1" x14ac:dyDescent="0.15">
      <c r="A702" s="235"/>
    </row>
    <row r="703" spans="1:1" ht="12.75" customHeight="1" x14ac:dyDescent="0.15">
      <c r="A703" s="235"/>
    </row>
    <row r="704" spans="1:1" ht="12.75" customHeight="1" x14ac:dyDescent="0.15">
      <c r="A704" s="235"/>
    </row>
    <row r="705" spans="1:1" ht="12.75" customHeight="1" x14ac:dyDescent="0.15">
      <c r="A705" s="235"/>
    </row>
    <row r="706" spans="1:1" ht="12.75" customHeight="1" x14ac:dyDescent="0.15">
      <c r="A706" s="235"/>
    </row>
    <row r="707" spans="1:1" ht="12.75" customHeight="1" x14ac:dyDescent="0.15">
      <c r="A707" s="235"/>
    </row>
    <row r="708" spans="1:1" ht="12.75" customHeight="1" x14ac:dyDescent="0.15">
      <c r="A708" s="235"/>
    </row>
    <row r="709" spans="1:1" ht="12.75" customHeight="1" x14ac:dyDescent="0.15">
      <c r="A709" s="235"/>
    </row>
    <row r="710" spans="1:1" ht="12.75" customHeight="1" x14ac:dyDescent="0.15">
      <c r="A710" s="235"/>
    </row>
    <row r="711" spans="1:1" ht="12.75" customHeight="1" x14ac:dyDescent="0.15">
      <c r="A711" s="235"/>
    </row>
    <row r="712" spans="1:1" ht="12.75" customHeight="1" x14ac:dyDescent="0.15">
      <c r="A712" s="235"/>
    </row>
    <row r="713" spans="1:1" ht="12.75" customHeight="1" x14ac:dyDescent="0.15">
      <c r="A713" s="235"/>
    </row>
    <row r="714" spans="1:1" ht="12.75" customHeight="1" x14ac:dyDescent="0.15">
      <c r="A714" s="235"/>
    </row>
    <row r="715" spans="1:1" ht="12.75" customHeight="1" x14ac:dyDescent="0.15">
      <c r="A715" s="235"/>
    </row>
    <row r="716" spans="1:1" ht="12.75" customHeight="1" x14ac:dyDescent="0.15">
      <c r="A716" s="235"/>
    </row>
    <row r="717" spans="1:1" ht="12.75" customHeight="1" x14ac:dyDescent="0.15">
      <c r="A717" s="235"/>
    </row>
    <row r="718" spans="1:1" ht="12.75" customHeight="1" x14ac:dyDescent="0.15">
      <c r="A718" s="235"/>
    </row>
    <row r="719" spans="1:1" ht="12.75" customHeight="1" x14ac:dyDescent="0.15">
      <c r="A719" s="235"/>
    </row>
    <row r="720" spans="1:1" ht="12.75" customHeight="1" x14ac:dyDescent="0.15">
      <c r="A720" s="235"/>
    </row>
    <row r="721" spans="1:1" ht="12.75" customHeight="1" x14ac:dyDescent="0.15">
      <c r="A721" s="235"/>
    </row>
    <row r="722" spans="1:1" ht="12.75" customHeight="1" x14ac:dyDescent="0.15">
      <c r="A722" s="235"/>
    </row>
    <row r="723" spans="1:1" ht="12.75" customHeight="1" x14ac:dyDescent="0.15">
      <c r="A723" s="235"/>
    </row>
    <row r="724" spans="1:1" ht="12.75" customHeight="1" x14ac:dyDescent="0.15">
      <c r="A724" s="235"/>
    </row>
    <row r="725" spans="1:1" ht="12.75" customHeight="1" x14ac:dyDescent="0.15">
      <c r="A725" s="235"/>
    </row>
    <row r="726" spans="1:1" ht="12.75" customHeight="1" x14ac:dyDescent="0.15">
      <c r="A726" s="235"/>
    </row>
    <row r="727" spans="1:1" ht="12.75" customHeight="1" x14ac:dyDescent="0.15">
      <c r="A727" s="235"/>
    </row>
    <row r="728" spans="1:1" ht="12.75" customHeight="1" x14ac:dyDescent="0.15">
      <c r="A728" s="235"/>
    </row>
    <row r="729" spans="1:1" ht="12.75" customHeight="1" x14ac:dyDescent="0.15">
      <c r="A729" s="235"/>
    </row>
    <row r="730" spans="1:1" ht="12.75" customHeight="1" x14ac:dyDescent="0.15">
      <c r="A730" s="235"/>
    </row>
    <row r="731" spans="1:1" ht="12.75" customHeight="1" x14ac:dyDescent="0.15">
      <c r="A731" s="235"/>
    </row>
    <row r="732" spans="1:1" ht="12.75" customHeight="1" x14ac:dyDescent="0.15">
      <c r="A732" s="235"/>
    </row>
    <row r="733" spans="1:1" ht="12.75" customHeight="1" x14ac:dyDescent="0.15">
      <c r="A733" s="235"/>
    </row>
    <row r="734" spans="1:1" ht="12.75" customHeight="1" x14ac:dyDescent="0.15">
      <c r="A734" s="235"/>
    </row>
    <row r="735" spans="1:1" ht="12.75" customHeight="1" x14ac:dyDescent="0.15">
      <c r="A735" s="235"/>
    </row>
    <row r="736" spans="1:1" ht="12.75" customHeight="1" x14ac:dyDescent="0.15">
      <c r="A736" s="235"/>
    </row>
    <row r="737" spans="1:1" ht="12.75" customHeight="1" x14ac:dyDescent="0.15">
      <c r="A737" s="235"/>
    </row>
    <row r="738" spans="1:1" ht="12.75" customHeight="1" x14ac:dyDescent="0.15">
      <c r="A738" s="235"/>
    </row>
    <row r="739" spans="1:1" ht="12.75" customHeight="1" x14ac:dyDescent="0.15">
      <c r="A739" s="235"/>
    </row>
    <row r="740" spans="1:1" ht="12.75" customHeight="1" x14ac:dyDescent="0.15">
      <c r="A740" s="235"/>
    </row>
    <row r="741" spans="1:1" ht="12.75" customHeight="1" x14ac:dyDescent="0.15">
      <c r="A741" s="235"/>
    </row>
    <row r="742" spans="1:1" ht="12.75" customHeight="1" x14ac:dyDescent="0.15">
      <c r="A742" s="235"/>
    </row>
    <row r="743" spans="1:1" ht="12.75" customHeight="1" x14ac:dyDescent="0.15">
      <c r="A743" s="235"/>
    </row>
    <row r="744" spans="1:1" ht="12.75" customHeight="1" x14ac:dyDescent="0.15">
      <c r="A744" s="235"/>
    </row>
    <row r="745" spans="1:1" ht="12.75" customHeight="1" x14ac:dyDescent="0.15">
      <c r="A745" s="235"/>
    </row>
    <row r="746" spans="1:1" ht="12.75" customHeight="1" x14ac:dyDescent="0.15">
      <c r="A746" s="235"/>
    </row>
    <row r="747" spans="1:1" ht="12.75" customHeight="1" x14ac:dyDescent="0.15">
      <c r="A747" s="235"/>
    </row>
    <row r="748" spans="1:1" ht="12.75" customHeight="1" x14ac:dyDescent="0.15">
      <c r="A748" s="235"/>
    </row>
    <row r="749" spans="1:1" ht="12.75" customHeight="1" x14ac:dyDescent="0.15">
      <c r="A749" s="235"/>
    </row>
    <row r="750" spans="1:1" ht="12.75" customHeight="1" x14ac:dyDescent="0.15">
      <c r="A750" s="235"/>
    </row>
    <row r="751" spans="1:1" ht="12.75" customHeight="1" x14ac:dyDescent="0.15">
      <c r="A751" s="235"/>
    </row>
    <row r="752" spans="1:1" ht="12.75" customHeight="1" x14ac:dyDescent="0.15">
      <c r="A752" s="235"/>
    </row>
    <row r="753" spans="1:1" ht="12.75" customHeight="1" x14ac:dyDescent="0.15">
      <c r="A753" s="235"/>
    </row>
    <row r="754" spans="1:1" ht="12.75" customHeight="1" x14ac:dyDescent="0.15">
      <c r="A754" s="235"/>
    </row>
    <row r="755" spans="1:1" ht="12.75" customHeight="1" x14ac:dyDescent="0.15">
      <c r="A755" s="235"/>
    </row>
    <row r="756" spans="1:1" ht="12.75" customHeight="1" x14ac:dyDescent="0.15">
      <c r="A756" s="235"/>
    </row>
    <row r="757" spans="1:1" ht="12.75" customHeight="1" x14ac:dyDescent="0.15">
      <c r="A757" s="235"/>
    </row>
    <row r="758" spans="1:1" ht="12.75" customHeight="1" x14ac:dyDescent="0.15">
      <c r="A758" s="235"/>
    </row>
    <row r="759" spans="1:1" ht="12.75" customHeight="1" x14ac:dyDescent="0.15">
      <c r="A759" s="235"/>
    </row>
    <row r="760" spans="1:1" ht="12.75" customHeight="1" x14ac:dyDescent="0.15">
      <c r="A760" s="235"/>
    </row>
    <row r="761" spans="1:1" ht="12.75" customHeight="1" x14ac:dyDescent="0.15">
      <c r="A761" s="235"/>
    </row>
    <row r="762" spans="1:1" ht="12.75" customHeight="1" x14ac:dyDescent="0.15">
      <c r="A762" s="235"/>
    </row>
    <row r="763" spans="1:1" ht="12.75" customHeight="1" x14ac:dyDescent="0.15">
      <c r="A763" s="235"/>
    </row>
    <row r="764" spans="1:1" ht="12.75" customHeight="1" x14ac:dyDescent="0.15">
      <c r="A764" s="235"/>
    </row>
    <row r="765" spans="1:1" ht="12.75" customHeight="1" x14ac:dyDescent="0.15">
      <c r="A765" s="235"/>
    </row>
    <row r="766" spans="1:1" ht="12.75" customHeight="1" x14ac:dyDescent="0.15">
      <c r="A766" s="235"/>
    </row>
    <row r="767" spans="1:1" ht="12.75" customHeight="1" x14ac:dyDescent="0.15">
      <c r="A767" s="235"/>
    </row>
    <row r="768" spans="1:1" ht="12.75" customHeight="1" x14ac:dyDescent="0.15">
      <c r="A768" s="235"/>
    </row>
    <row r="769" spans="1:1" ht="12.75" customHeight="1" x14ac:dyDescent="0.15">
      <c r="A769" s="235"/>
    </row>
    <row r="770" spans="1:1" ht="12.75" customHeight="1" x14ac:dyDescent="0.15">
      <c r="A770" s="235"/>
    </row>
    <row r="771" spans="1:1" ht="12.75" customHeight="1" x14ac:dyDescent="0.15">
      <c r="A771" s="235"/>
    </row>
    <row r="772" spans="1:1" ht="12.75" customHeight="1" x14ac:dyDescent="0.15">
      <c r="A772" s="235"/>
    </row>
    <row r="773" spans="1:1" ht="12.75" customHeight="1" x14ac:dyDescent="0.15">
      <c r="A773" s="235"/>
    </row>
    <row r="774" spans="1:1" ht="12.75" customHeight="1" x14ac:dyDescent="0.15">
      <c r="A774" s="235"/>
    </row>
    <row r="775" spans="1:1" ht="12.75" customHeight="1" x14ac:dyDescent="0.15">
      <c r="A775" s="235"/>
    </row>
    <row r="776" spans="1:1" ht="12.75" customHeight="1" x14ac:dyDescent="0.15">
      <c r="A776" s="235"/>
    </row>
    <row r="777" spans="1:1" ht="12.75" customHeight="1" x14ac:dyDescent="0.15">
      <c r="A777" s="235"/>
    </row>
    <row r="778" spans="1:1" ht="12.75" customHeight="1" x14ac:dyDescent="0.15">
      <c r="A778" s="235"/>
    </row>
    <row r="779" spans="1:1" ht="12.75" customHeight="1" x14ac:dyDescent="0.15">
      <c r="A779" s="235"/>
    </row>
    <row r="780" spans="1:1" ht="12.75" customHeight="1" x14ac:dyDescent="0.15">
      <c r="A780" s="235"/>
    </row>
    <row r="781" spans="1:1" ht="12.75" customHeight="1" x14ac:dyDescent="0.15">
      <c r="A781" s="235"/>
    </row>
    <row r="782" spans="1:1" ht="12.75" customHeight="1" x14ac:dyDescent="0.15">
      <c r="A782" s="235"/>
    </row>
    <row r="783" spans="1:1" ht="12.75" customHeight="1" x14ac:dyDescent="0.15">
      <c r="A783" s="235"/>
    </row>
    <row r="784" spans="1:1" ht="12.75" customHeight="1" x14ac:dyDescent="0.15">
      <c r="A784" s="235"/>
    </row>
    <row r="785" spans="1:1" ht="12.75" customHeight="1" x14ac:dyDescent="0.15">
      <c r="A785" s="235"/>
    </row>
    <row r="786" spans="1:1" ht="12.75" customHeight="1" x14ac:dyDescent="0.15">
      <c r="A786" s="235"/>
    </row>
    <row r="787" spans="1:1" ht="12.75" customHeight="1" x14ac:dyDescent="0.15">
      <c r="A787" s="235"/>
    </row>
    <row r="788" spans="1:1" ht="12.75" customHeight="1" x14ac:dyDescent="0.15">
      <c r="A788" s="235"/>
    </row>
    <row r="789" spans="1:1" ht="12.75" customHeight="1" x14ac:dyDescent="0.15">
      <c r="A789" s="235"/>
    </row>
    <row r="790" spans="1:1" ht="12.75" customHeight="1" x14ac:dyDescent="0.15">
      <c r="A790" s="235"/>
    </row>
    <row r="791" spans="1:1" ht="12.75" customHeight="1" x14ac:dyDescent="0.15">
      <c r="A791" s="235"/>
    </row>
    <row r="792" spans="1:1" ht="12.75" customHeight="1" x14ac:dyDescent="0.15">
      <c r="A792" s="235"/>
    </row>
    <row r="793" spans="1:1" ht="12.75" customHeight="1" x14ac:dyDescent="0.15">
      <c r="A793" s="235"/>
    </row>
    <row r="794" spans="1:1" ht="12.75" customHeight="1" x14ac:dyDescent="0.15">
      <c r="A794" s="235"/>
    </row>
    <row r="795" spans="1:1" ht="12.75" customHeight="1" x14ac:dyDescent="0.15">
      <c r="A795" s="235"/>
    </row>
    <row r="796" spans="1:1" ht="12.75" customHeight="1" x14ac:dyDescent="0.15">
      <c r="A796" s="235"/>
    </row>
    <row r="797" spans="1:1" ht="12.75" customHeight="1" x14ac:dyDescent="0.15">
      <c r="A797" s="235"/>
    </row>
    <row r="798" spans="1:1" ht="12.75" customHeight="1" x14ac:dyDescent="0.15">
      <c r="A798" s="235"/>
    </row>
    <row r="799" spans="1:1" ht="12.75" customHeight="1" x14ac:dyDescent="0.15">
      <c r="A799" s="235"/>
    </row>
    <row r="800" spans="1:1" ht="12.75" customHeight="1" x14ac:dyDescent="0.15">
      <c r="A800" s="235"/>
    </row>
    <row r="801" spans="1:1" ht="12.75" customHeight="1" x14ac:dyDescent="0.15">
      <c r="A801" s="235"/>
    </row>
    <row r="802" spans="1:1" ht="12.75" customHeight="1" x14ac:dyDescent="0.15">
      <c r="A802" s="235"/>
    </row>
    <row r="803" spans="1:1" ht="12.75" customHeight="1" x14ac:dyDescent="0.15">
      <c r="A803" s="235"/>
    </row>
    <row r="804" spans="1:1" ht="12.75" customHeight="1" x14ac:dyDescent="0.15">
      <c r="A804" s="235"/>
    </row>
    <row r="805" spans="1:1" ht="12.75" customHeight="1" x14ac:dyDescent="0.15">
      <c r="A805" s="235"/>
    </row>
    <row r="806" spans="1:1" ht="12.75" customHeight="1" x14ac:dyDescent="0.15">
      <c r="A806" s="235"/>
    </row>
    <row r="807" spans="1:1" ht="12.75" customHeight="1" x14ac:dyDescent="0.15">
      <c r="A807" s="235"/>
    </row>
    <row r="808" spans="1:1" ht="12.75" customHeight="1" x14ac:dyDescent="0.15">
      <c r="A808" s="235"/>
    </row>
    <row r="809" spans="1:1" ht="12.75" customHeight="1" x14ac:dyDescent="0.15">
      <c r="A809" s="235"/>
    </row>
    <row r="810" spans="1:1" ht="12.75" customHeight="1" x14ac:dyDescent="0.15">
      <c r="A810" s="235"/>
    </row>
    <row r="811" spans="1:1" ht="12.75" customHeight="1" x14ac:dyDescent="0.15">
      <c r="A811" s="235"/>
    </row>
    <row r="812" spans="1:1" ht="12.75" customHeight="1" x14ac:dyDescent="0.15">
      <c r="A812" s="235"/>
    </row>
    <row r="813" spans="1:1" ht="12.75" customHeight="1" x14ac:dyDescent="0.15">
      <c r="A813" s="235"/>
    </row>
    <row r="814" spans="1:1" ht="12.75" customHeight="1" x14ac:dyDescent="0.15">
      <c r="A814" s="235"/>
    </row>
    <row r="815" spans="1:1" ht="12.75" customHeight="1" x14ac:dyDescent="0.15">
      <c r="A815" s="235"/>
    </row>
    <row r="816" spans="1:1" ht="12.75" customHeight="1" x14ac:dyDescent="0.15">
      <c r="A816" s="235"/>
    </row>
    <row r="817" spans="1:1" ht="12.75" customHeight="1" x14ac:dyDescent="0.15">
      <c r="A817" s="235"/>
    </row>
    <row r="818" spans="1:1" ht="12.75" customHeight="1" x14ac:dyDescent="0.15">
      <c r="A818" s="235"/>
    </row>
    <row r="819" spans="1:1" ht="12.75" customHeight="1" x14ac:dyDescent="0.15">
      <c r="A819" s="235"/>
    </row>
    <row r="820" spans="1:1" ht="12.75" customHeight="1" x14ac:dyDescent="0.15">
      <c r="A820" s="235"/>
    </row>
    <row r="821" spans="1:1" ht="12.75" customHeight="1" x14ac:dyDescent="0.15">
      <c r="A821" s="235"/>
    </row>
    <row r="822" spans="1:1" ht="12.75" customHeight="1" x14ac:dyDescent="0.15">
      <c r="A822" s="235"/>
    </row>
    <row r="823" spans="1:1" ht="12.75" customHeight="1" x14ac:dyDescent="0.15">
      <c r="A823" s="235"/>
    </row>
    <row r="824" spans="1:1" ht="12.75" customHeight="1" x14ac:dyDescent="0.15">
      <c r="A824" s="235"/>
    </row>
    <row r="825" spans="1:1" ht="12.75" customHeight="1" x14ac:dyDescent="0.15">
      <c r="A825" s="235"/>
    </row>
    <row r="826" spans="1:1" ht="12.75" customHeight="1" x14ac:dyDescent="0.15">
      <c r="A826" s="235"/>
    </row>
    <row r="827" spans="1:1" ht="12.75" customHeight="1" x14ac:dyDescent="0.15">
      <c r="A827" s="235"/>
    </row>
    <row r="828" spans="1:1" ht="12.75" customHeight="1" x14ac:dyDescent="0.15">
      <c r="A828" s="235"/>
    </row>
    <row r="829" spans="1:1" ht="12.75" customHeight="1" x14ac:dyDescent="0.15">
      <c r="A829" s="235"/>
    </row>
    <row r="830" spans="1:1" ht="12.75" customHeight="1" x14ac:dyDescent="0.15">
      <c r="A830" s="235"/>
    </row>
    <row r="831" spans="1:1" ht="12.75" customHeight="1" x14ac:dyDescent="0.15">
      <c r="A831" s="235"/>
    </row>
    <row r="832" spans="1:1" ht="12.75" customHeight="1" x14ac:dyDescent="0.15">
      <c r="A832" s="235"/>
    </row>
    <row r="833" spans="1:1" ht="12.75" customHeight="1" x14ac:dyDescent="0.15">
      <c r="A833" s="235"/>
    </row>
    <row r="834" spans="1:1" ht="12.75" customHeight="1" x14ac:dyDescent="0.15">
      <c r="A834" s="235"/>
    </row>
    <row r="835" spans="1:1" ht="12.75" customHeight="1" x14ac:dyDescent="0.15">
      <c r="A835" s="235"/>
    </row>
    <row r="836" spans="1:1" ht="12.75" customHeight="1" x14ac:dyDescent="0.15">
      <c r="A836" s="235"/>
    </row>
    <row r="837" spans="1:1" ht="12.75" customHeight="1" x14ac:dyDescent="0.15">
      <c r="A837" s="235"/>
    </row>
    <row r="838" spans="1:1" ht="12.75" customHeight="1" x14ac:dyDescent="0.15">
      <c r="A838" s="235"/>
    </row>
    <row r="839" spans="1:1" ht="12.75" customHeight="1" x14ac:dyDescent="0.15">
      <c r="A839" s="235"/>
    </row>
    <row r="840" spans="1:1" ht="12.75" customHeight="1" x14ac:dyDescent="0.15">
      <c r="A840" s="235"/>
    </row>
    <row r="841" spans="1:1" ht="12.75" customHeight="1" x14ac:dyDescent="0.15">
      <c r="A841" s="235"/>
    </row>
    <row r="842" spans="1:1" ht="12.75" customHeight="1" x14ac:dyDescent="0.15">
      <c r="A842" s="235"/>
    </row>
    <row r="843" spans="1:1" ht="12.75" customHeight="1" x14ac:dyDescent="0.15">
      <c r="A843" s="235"/>
    </row>
    <row r="844" spans="1:1" ht="12.75" customHeight="1" x14ac:dyDescent="0.15">
      <c r="A844" s="235"/>
    </row>
    <row r="845" spans="1:1" ht="12.75" customHeight="1" x14ac:dyDescent="0.15">
      <c r="A845" s="235"/>
    </row>
    <row r="846" spans="1:1" ht="12.75" customHeight="1" x14ac:dyDescent="0.15">
      <c r="A846" s="235"/>
    </row>
    <row r="847" spans="1:1" ht="12.75" customHeight="1" x14ac:dyDescent="0.15">
      <c r="A847" s="235"/>
    </row>
    <row r="848" spans="1:1" ht="12.75" customHeight="1" x14ac:dyDescent="0.15">
      <c r="A848" s="235"/>
    </row>
    <row r="849" spans="1:1" ht="12.75" customHeight="1" x14ac:dyDescent="0.15">
      <c r="A849" s="235"/>
    </row>
    <row r="850" spans="1:1" ht="12.75" customHeight="1" x14ac:dyDescent="0.15">
      <c r="A850" s="235"/>
    </row>
    <row r="851" spans="1:1" ht="12.75" customHeight="1" x14ac:dyDescent="0.15">
      <c r="A851" s="235"/>
    </row>
    <row r="852" spans="1:1" ht="12.75" customHeight="1" x14ac:dyDescent="0.15">
      <c r="A852" s="235"/>
    </row>
    <row r="853" spans="1:1" ht="12.75" customHeight="1" x14ac:dyDescent="0.15">
      <c r="A853" s="235"/>
    </row>
    <row r="854" spans="1:1" ht="12.75" customHeight="1" x14ac:dyDescent="0.15">
      <c r="A854" s="235"/>
    </row>
    <row r="855" spans="1:1" ht="12.75" customHeight="1" x14ac:dyDescent="0.15">
      <c r="A855" s="235"/>
    </row>
    <row r="856" spans="1:1" ht="12.75" customHeight="1" x14ac:dyDescent="0.15">
      <c r="A856" s="235"/>
    </row>
    <row r="857" spans="1:1" ht="12.75" customHeight="1" x14ac:dyDescent="0.15">
      <c r="A857" s="235"/>
    </row>
    <row r="858" spans="1:1" ht="12.75" customHeight="1" x14ac:dyDescent="0.15">
      <c r="A858" s="235"/>
    </row>
    <row r="859" spans="1:1" ht="12.75" customHeight="1" x14ac:dyDescent="0.15">
      <c r="A859" s="235"/>
    </row>
    <row r="860" spans="1:1" ht="12.75" customHeight="1" x14ac:dyDescent="0.15">
      <c r="A860" s="235"/>
    </row>
    <row r="861" spans="1:1" ht="12.75" customHeight="1" x14ac:dyDescent="0.15">
      <c r="A861" s="235"/>
    </row>
    <row r="862" spans="1:1" ht="12.75" customHeight="1" x14ac:dyDescent="0.15">
      <c r="A862" s="235"/>
    </row>
    <row r="863" spans="1:1" ht="12.75" customHeight="1" x14ac:dyDescent="0.15">
      <c r="A863" s="235"/>
    </row>
    <row r="864" spans="1:1" ht="12.75" customHeight="1" x14ac:dyDescent="0.15">
      <c r="A864" s="235"/>
    </row>
    <row r="865" spans="1:1" ht="12.75" customHeight="1" x14ac:dyDescent="0.15">
      <c r="A865" s="235"/>
    </row>
    <row r="866" spans="1:1" ht="12.75" customHeight="1" x14ac:dyDescent="0.15">
      <c r="A866" s="235"/>
    </row>
    <row r="867" spans="1:1" ht="12.75" customHeight="1" x14ac:dyDescent="0.15">
      <c r="A867" s="235"/>
    </row>
    <row r="868" spans="1:1" ht="12.75" customHeight="1" x14ac:dyDescent="0.15">
      <c r="A868" s="235"/>
    </row>
    <row r="869" spans="1:1" ht="12.75" customHeight="1" x14ac:dyDescent="0.15">
      <c r="A869" s="235"/>
    </row>
    <row r="870" spans="1:1" ht="12.75" customHeight="1" x14ac:dyDescent="0.15">
      <c r="A870" s="235"/>
    </row>
    <row r="871" spans="1:1" ht="12.75" customHeight="1" x14ac:dyDescent="0.15">
      <c r="A871" s="235"/>
    </row>
    <row r="872" spans="1:1" ht="12.75" customHeight="1" x14ac:dyDescent="0.15">
      <c r="A872" s="235"/>
    </row>
    <row r="873" spans="1:1" ht="12.75" customHeight="1" x14ac:dyDescent="0.15">
      <c r="A873" s="235"/>
    </row>
    <row r="874" spans="1:1" ht="12.75" customHeight="1" x14ac:dyDescent="0.15">
      <c r="A874" s="235"/>
    </row>
    <row r="875" spans="1:1" ht="12.75" customHeight="1" x14ac:dyDescent="0.15">
      <c r="A875" s="235"/>
    </row>
    <row r="876" spans="1:1" ht="12.75" customHeight="1" x14ac:dyDescent="0.15">
      <c r="A876" s="235"/>
    </row>
    <row r="877" spans="1:1" ht="12.75" customHeight="1" x14ac:dyDescent="0.15">
      <c r="A877" s="235"/>
    </row>
    <row r="878" spans="1:1" ht="12.75" customHeight="1" x14ac:dyDescent="0.15">
      <c r="A878" s="235"/>
    </row>
    <row r="879" spans="1:1" ht="12.75" customHeight="1" x14ac:dyDescent="0.15">
      <c r="A879" s="235"/>
    </row>
    <row r="880" spans="1:1" ht="12.75" customHeight="1" x14ac:dyDescent="0.15">
      <c r="A880" s="235"/>
    </row>
    <row r="881" spans="1:1" ht="12.75" customHeight="1" x14ac:dyDescent="0.15">
      <c r="A881" s="235"/>
    </row>
    <row r="882" spans="1:1" ht="12.75" customHeight="1" x14ac:dyDescent="0.15">
      <c r="A882" s="235"/>
    </row>
    <row r="883" spans="1:1" ht="12.75" customHeight="1" x14ac:dyDescent="0.15">
      <c r="A883" s="235"/>
    </row>
    <row r="884" spans="1:1" ht="12.75" customHeight="1" x14ac:dyDescent="0.15">
      <c r="A884" s="235"/>
    </row>
    <row r="885" spans="1:1" ht="12.75" customHeight="1" x14ac:dyDescent="0.15">
      <c r="A885" s="235"/>
    </row>
    <row r="886" spans="1:1" ht="12.75" customHeight="1" x14ac:dyDescent="0.15">
      <c r="A886" s="235"/>
    </row>
    <row r="887" spans="1:1" ht="12.75" customHeight="1" x14ac:dyDescent="0.15">
      <c r="A887" s="235"/>
    </row>
    <row r="888" spans="1:1" ht="12.75" customHeight="1" x14ac:dyDescent="0.15">
      <c r="A888" s="235"/>
    </row>
    <row r="889" spans="1:1" ht="12.75" customHeight="1" x14ac:dyDescent="0.15">
      <c r="A889" s="235"/>
    </row>
    <row r="890" spans="1:1" ht="12.75" customHeight="1" x14ac:dyDescent="0.15">
      <c r="A890" s="235"/>
    </row>
    <row r="891" spans="1:1" ht="12.75" customHeight="1" x14ac:dyDescent="0.15">
      <c r="A891" s="235"/>
    </row>
    <row r="892" spans="1:1" ht="12.75" customHeight="1" x14ac:dyDescent="0.15">
      <c r="A892" s="235"/>
    </row>
    <row r="893" spans="1:1" ht="12.75" customHeight="1" x14ac:dyDescent="0.15">
      <c r="A893" s="235"/>
    </row>
    <row r="894" spans="1:1" ht="12.75" customHeight="1" x14ac:dyDescent="0.15">
      <c r="A894" s="235"/>
    </row>
    <row r="895" spans="1:1" ht="12.75" customHeight="1" x14ac:dyDescent="0.15">
      <c r="A895" s="235"/>
    </row>
    <row r="896" spans="1:1" ht="12.75" customHeight="1" x14ac:dyDescent="0.15">
      <c r="A896" s="235"/>
    </row>
    <row r="897" spans="1:1" ht="12.75" customHeight="1" x14ac:dyDescent="0.15">
      <c r="A897" s="235"/>
    </row>
    <row r="898" spans="1:1" ht="12.75" customHeight="1" x14ac:dyDescent="0.15">
      <c r="A898" s="235"/>
    </row>
    <row r="899" spans="1:1" ht="12.75" customHeight="1" x14ac:dyDescent="0.15">
      <c r="A899" s="235"/>
    </row>
    <row r="900" spans="1:1" ht="12.75" customHeight="1" x14ac:dyDescent="0.15">
      <c r="A900" s="235"/>
    </row>
    <row r="901" spans="1:1" ht="12.75" customHeight="1" x14ac:dyDescent="0.15">
      <c r="A901" s="235"/>
    </row>
    <row r="902" spans="1:1" ht="12.75" customHeight="1" x14ac:dyDescent="0.15">
      <c r="A902" s="235"/>
    </row>
    <row r="903" spans="1:1" ht="12.75" customHeight="1" x14ac:dyDescent="0.15">
      <c r="A903" s="235"/>
    </row>
    <row r="904" spans="1:1" ht="12.75" customHeight="1" x14ac:dyDescent="0.15">
      <c r="A904" s="235"/>
    </row>
    <row r="905" spans="1:1" ht="12.75" customHeight="1" x14ac:dyDescent="0.15">
      <c r="A905" s="235"/>
    </row>
    <row r="906" spans="1:1" ht="12.75" customHeight="1" x14ac:dyDescent="0.15">
      <c r="A906" s="235"/>
    </row>
    <row r="907" spans="1:1" ht="12.75" customHeight="1" x14ac:dyDescent="0.15">
      <c r="A907" s="235"/>
    </row>
    <row r="908" spans="1:1" ht="12.75" customHeight="1" x14ac:dyDescent="0.15">
      <c r="A908" s="235"/>
    </row>
    <row r="909" spans="1:1" ht="12.75" customHeight="1" x14ac:dyDescent="0.15">
      <c r="A909" s="235"/>
    </row>
    <row r="910" spans="1:1" ht="12.75" customHeight="1" x14ac:dyDescent="0.15">
      <c r="A910" s="235"/>
    </row>
    <row r="911" spans="1:1" ht="12.75" customHeight="1" x14ac:dyDescent="0.15">
      <c r="A911" s="235"/>
    </row>
    <row r="912" spans="1:1" ht="12.75" customHeight="1" x14ac:dyDescent="0.15">
      <c r="A912" s="235"/>
    </row>
    <row r="913" spans="1:1" ht="12.75" customHeight="1" x14ac:dyDescent="0.15">
      <c r="A913" s="235"/>
    </row>
    <row r="914" spans="1:1" ht="12.75" customHeight="1" x14ac:dyDescent="0.15">
      <c r="A914" s="235"/>
    </row>
    <row r="915" spans="1:1" ht="12.75" customHeight="1" x14ac:dyDescent="0.15">
      <c r="A915" s="235"/>
    </row>
    <row r="916" spans="1:1" ht="12.75" customHeight="1" x14ac:dyDescent="0.15">
      <c r="A916" s="235"/>
    </row>
    <row r="917" spans="1:1" ht="12.75" customHeight="1" x14ac:dyDescent="0.15">
      <c r="A917" s="235"/>
    </row>
    <row r="918" spans="1:1" ht="12.75" customHeight="1" x14ac:dyDescent="0.15">
      <c r="A918" s="235"/>
    </row>
    <row r="919" spans="1:1" ht="12.75" customHeight="1" x14ac:dyDescent="0.15">
      <c r="A919" s="235"/>
    </row>
    <row r="920" spans="1:1" ht="12.75" customHeight="1" x14ac:dyDescent="0.15">
      <c r="A920" s="235"/>
    </row>
    <row r="921" spans="1:1" ht="12.75" customHeight="1" x14ac:dyDescent="0.15">
      <c r="A921" s="235"/>
    </row>
    <row r="922" spans="1:1" ht="12.75" customHeight="1" x14ac:dyDescent="0.15">
      <c r="A922" s="235"/>
    </row>
    <row r="923" spans="1:1" ht="12.75" customHeight="1" x14ac:dyDescent="0.15">
      <c r="A923" s="235"/>
    </row>
    <row r="924" spans="1:1" ht="12.75" customHeight="1" x14ac:dyDescent="0.15">
      <c r="A924" s="235"/>
    </row>
    <row r="925" spans="1:1" ht="12.75" customHeight="1" x14ac:dyDescent="0.15">
      <c r="A925" s="235"/>
    </row>
    <row r="926" spans="1:1" ht="12.75" customHeight="1" x14ac:dyDescent="0.15">
      <c r="A926" s="235"/>
    </row>
    <row r="927" spans="1:1" ht="12.75" customHeight="1" x14ac:dyDescent="0.15">
      <c r="A927" s="235"/>
    </row>
    <row r="928" spans="1:1" ht="12.75" customHeight="1" x14ac:dyDescent="0.15">
      <c r="A928" s="235"/>
    </row>
    <row r="929" spans="1:1" ht="12.75" customHeight="1" x14ac:dyDescent="0.15">
      <c r="A929" s="235"/>
    </row>
    <row r="930" spans="1:1" ht="12.75" customHeight="1" x14ac:dyDescent="0.15">
      <c r="A930" s="235"/>
    </row>
    <row r="931" spans="1:1" ht="12.75" customHeight="1" x14ac:dyDescent="0.15">
      <c r="A931" s="235"/>
    </row>
    <row r="932" spans="1:1" ht="12.75" customHeight="1" x14ac:dyDescent="0.15">
      <c r="A932" s="235"/>
    </row>
    <row r="933" spans="1:1" ht="12.75" customHeight="1" x14ac:dyDescent="0.15">
      <c r="A933" s="235"/>
    </row>
    <row r="934" spans="1:1" ht="12.75" customHeight="1" x14ac:dyDescent="0.15">
      <c r="A934" s="235"/>
    </row>
    <row r="935" spans="1:1" ht="12.75" customHeight="1" x14ac:dyDescent="0.15">
      <c r="A935" s="235"/>
    </row>
    <row r="936" spans="1:1" ht="12.75" customHeight="1" x14ac:dyDescent="0.15">
      <c r="A936" s="235"/>
    </row>
    <row r="937" spans="1:1" ht="12.75" customHeight="1" x14ac:dyDescent="0.15">
      <c r="A937" s="235"/>
    </row>
    <row r="938" spans="1:1" ht="12.75" customHeight="1" x14ac:dyDescent="0.15">
      <c r="A938" s="235"/>
    </row>
    <row r="939" spans="1:1" ht="12.75" customHeight="1" x14ac:dyDescent="0.15">
      <c r="A939" s="235"/>
    </row>
    <row r="940" spans="1:1" ht="12.75" customHeight="1" x14ac:dyDescent="0.15">
      <c r="A940" s="235"/>
    </row>
    <row r="941" spans="1:1" ht="12.75" customHeight="1" x14ac:dyDescent="0.15">
      <c r="A941" s="235"/>
    </row>
    <row r="942" spans="1:1" ht="12.75" customHeight="1" x14ac:dyDescent="0.15">
      <c r="A942" s="235"/>
    </row>
    <row r="943" spans="1:1" ht="12.75" customHeight="1" x14ac:dyDescent="0.15">
      <c r="A943" s="235"/>
    </row>
    <row r="944" spans="1:1" ht="12.75" customHeight="1" x14ac:dyDescent="0.15">
      <c r="A944" s="235"/>
    </row>
    <row r="945" spans="1:1" ht="12.75" customHeight="1" x14ac:dyDescent="0.15">
      <c r="A945" s="235"/>
    </row>
    <row r="946" spans="1:1" ht="12.75" customHeight="1" x14ac:dyDescent="0.15">
      <c r="A946" s="235"/>
    </row>
    <row r="947" spans="1:1" ht="12.75" customHeight="1" x14ac:dyDescent="0.15">
      <c r="A947" s="235"/>
    </row>
    <row r="948" spans="1:1" ht="12.75" customHeight="1" x14ac:dyDescent="0.15">
      <c r="A948" s="235"/>
    </row>
    <row r="949" spans="1:1" ht="12.75" customHeight="1" x14ac:dyDescent="0.15">
      <c r="A949" s="235"/>
    </row>
    <row r="950" spans="1:1" ht="12.75" customHeight="1" x14ac:dyDescent="0.15">
      <c r="A950" s="235"/>
    </row>
    <row r="951" spans="1:1" ht="12.75" customHeight="1" x14ac:dyDescent="0.15">
      <c r="A951" s="235"/>
    </row>
    <row r="952" spans="1:1" ht="12.75" customHeight="1" x14ac:dyDescent="0.15">
      <c r="A952" s="235"/>
    </row>
    <row r="953" spans="1:1" ht="12.75" customHeight="1" x14ac:dyDescent="0.15">
      <c r="A953" s="235"/>
    </row>
    <row r="954" spans="1:1" ht="12.75" customHeight="1" x14ac:dyDescent="0.15">
      <c r="A954" s="235"/>
    </row>
    <row r="955" spans="1:1" ht="12.75" customHeight="1" x14ac:dyDescent="0.15">
      <c r="A955" s="235"/>
    </row>
    <row r="956" spans="1:1" ht="12.75" customHeight="1" x14ac:dyDescent="0.15">
      <c r="A956" s="235"/>
    </row>
    <row r="957" spans="1:1" ht="12.75" customHeight="1" x14ac:dyDescent="0.15">
      <c r="A957" s="235"/>
    </row>
    <row r="958" spans="1:1" ht="12.75" customHeight="1" x14ac:dyDescent="0.15">
      <c r="A958" s="235"/>
    </row>
    <row r="959" spans="1:1" ht="12.75" customHeight="1" x14ac:dyDescent="0.15">
      <c r="A959" s="235"/>
    </row>
    <row r="960" spans="1:1" ht="12.75" customHeight="1" x14ac:dyDescent="0.15">
      <c r="A960" s="235"/>
    </row>
    <row r="961" spans="1:1" ht="12.75" customHeight="1" x14ac:dyDescent="0.15">
      <c r="A961" s="235"/>
    </row>
    <row r="962" spans="1:1" ht="12.75" customHeight="1" x14ac:dyDescent="0.15">
      <c r="A962" s="235"/>
    </row>
    <row r="963" spans="1:1" ht="12.75" customHeight="1" x14ac:dyDescent="0.15">
      <c r="A963" s="235"/>
    </row>
    <row r="964" spans="1:1" ht="12.75" customHeight="1" x14ac:dyDescent="0.15">
      <c r="A964" s="235"/>
    </row>
    <row r="965" spans="1:1" ht="12.75" customHeight="1" x14ac:dyDescent="0.15">
      <c r="A965" s="235"/>
    </row>
    <row r="966" spans="1:1" ht="12.75" customHeight="1" x14ac:dyDescent="0.15">
      <c r="A966" s="235"/>
    </row>
    <row r="967" spans="1:1" ht="12.75" customHeight="1" x14ac:dyDescent="0.15">
      <c r="A967" s="235"/>
    </row>
    <row r="968" spans="1:1" ht="12.75" customHeight="1" x14ac:dyDescent="0.15">
      <c r="A968" s="235"/>
    </row>
    <row r="969" spans="1:1" ht="12.75" customHeight="1" x14ac:dyDescent="0.15">
      <c r="A969" s="235"/>
    </row>
    <row r="970" spans="1:1" ht="12.75" customHeight="1" x14ac:dyDescent="0.15">
      <c r="A970" s="235"/>
    </row>
    <row r="971" spans="1:1" ht="12.75" customHeight="1" x14ac:dyDescent="0.15">
      <c r="A971" s="235"/>
    </row>
    <row r="972" spans="1:1" ht="12.75" customHeight="1" x14ac:dyDescent="0.15">
      <c r="A972" s="235"/>
    </row>
    <row r="973" spans="1:1" ht="12.75" customHeight="1" x14ac:dyDescent="0.15">
      <c r="A973" s="235"/>
    </row>
    <row r="974" spans="1:1" ht="12.75" customHeight="1" x14ac:dyDescent="0.15">
      <c r="A974" s="235"/>
    </row>
    <row r="975" spans="1:1" ht="12.75" customHeight="1" x14ac:dyDescent="0.15">
      <c r="A975" s="235"/>
    </row>
    <row r="976" spans="1:1" ht="12.75" customHeight="1" x14ac:dyDescent="0.15">
      <c r="A976" s="235"/>
    </row>
    <row r="977" spans="1:1" ht="12.75" customHeight="1" x14ac:dyDescent="0.15">
      <c r="A977" s="235"/>
    </row>
    <row r="978" spans="1:1" ht="12.75" customHeight="1" x14ac:dyDescent="0.15">
      <c r="A978" s="235"/>
    </row>
    <row r="979" spans="1:1" ht="12.75" customHeight="1" x14ac:dyDescent="0.15">
      <c r="A979" s="235"/>
    </row>
    <row r="980" spans="1:1" ht="12.75" customHeight="1" x14ac:dyDescent="0.15">
      <c r="A980" s="235"/>
    </row>
    <row r="981" spans="1:1" ht="12.75" customHeight="1" x14ac:dyDescent="0.15">
      <c r="A981" s="235"/>
    </row>
    <row r="982" spans="1:1" ht="12.75" customHeight="1" x14ac:dyDescent="0.15">
      <c r="A982" s="235"/>
    </row>
    <row r="983" spans="1:1" ht="12.75" customHeight="1" x14ac:dyDescent="0.15">
      <c r="A983" s="235"/>
    </row>
    <row r="984" spans="1:1" ht="12.75" customHeight="1" x14ac:dyDescent="0.15">
      <c r="A984" s="235"/>
    </row>
    <row r="985" spans="1:1" ht="12.75" customHeight="1" x14ac:dyDescent="0.15">
      <c r="A985" s="235"/>
    </row>
    <row r="986" spans="1:1" ht="12.75" customHeight="1" x14ac:dyDescent="0.15">
      <c r="A986" s="235"/>
    </row>
    <row r="987" spans="1:1" ht="12.75" customHeight="1" x14ac:dyDescent="0.15">
      <c r="A987" s="235"/>
    </row>
    <row r="988" spans="1:1" ht="12.75" customHeight="1" x14ac:dyDescent="0.15">
      <c r="A988" s="235"/>
    </row>
    <row r="989" spans="1:1" ht="12.75" customHeight="1" x14ac:dyDescent="0.15">
      <c r="A989" s="235"/>
    </row>
    <row r="990" spans="1:1" ht="12.75" customHeight="1" x14ac:dyDescent="0.15">
      <c r="A990" s="235"/>
    </row>
    <row r="991" spans="1:1" ht="12.75" customHeight="1" x14ac:dyDescent="0.15">
      <c r="A991" s="235"/>
    </row>
    <row r="992" spans="1:1" ht="12.75" customHeight="1" x14ac:dyDescent="0.15">
      <c r="A992" s="235"/>
    </row>
    <row r="993" spans="1:1" ht="12.75" customHeight="1" x14ac:dyDescent="0.15">
      <c r="A993" s="235"/>
    </row>
    <row r="994" spans="1:1" ht="12.75" customHeight="1" x14ac:dyDescent="0.15">
      <c r="A994" s="235"/>
    </row>
    <row r="995" spans="1:1" ht="12.75" customHeight="1" x14ac:dyDescent="0.15">
      <c r="A995" s="235"/>
    </row>
    <row r="996" spans="1:1" ht="12.75" customHeight="1" x14ac:dyDescent="0.15">
      <c r="A996" s="235"/>
    </row>
    <row r="997" spans="1:1" ht="12.75" customHeight="1" x14ac:dyDescent="0.15">
      <c r="A997" s="235"/>
    </row>
    <row r="998" spans="1:1" ht="12.75" customHeight="1" x14ac:dyDescent="0.15">
      <c r="A998" s="235"/>
    </row>
    <row r="999" spans="1:1" ht="12.75" customHeight="1" x14ac:dyDescent="0.15">
      <c r="A999" s="235"/>
    </row>
    <row r="1000" spans="1:1" ht="12.75" customHeight="1" x14ac:dyDescent="0.15">
      <c r="A1000" s="235"/>
    </row>
  </sheetData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1000"/>
  <sheetViews>
    <sheetView workbookViewId="0"/>
  </sheetViews>
  <sheetFormatPr baseColWidth="10" defaultColWidth="12.5" defaultRowHeight="15" customHeight="1" x14ac:dyDescent="0.15"/>
  <cols>
    <col min="1" max="1" width="27.83203125" customWidth="1"/>
    <col min="2" max="2" width="8.5" customWidth="1"/>
    <col min="3" max="3" width="10.1640625" customWidth="1"/>
    <col min="4" max="4" width="11" customWidth="1"/>
    <col min="5" max="5" width="8.5" customWidth="1"/>
    <col min="6" max="6" width="9.5" customWidth="1"/>
    <col min="7" max="26" width="8.5" customWidth="1"/>
  </cols>
  <sheetData>
    <row r="1" spans="1:6" ht="12.75" customHeight="1" x14ac:dyDescent="0.15">
      <c r="A1" s="42" t="s">
        <v>568</v>
      </c>
    </row>
    <row r="2" spans="1:6" ht="12.75" customHeight="1" x14ac:dyDescent="0.15">
      <c r="A2" s="235"/>
    </row>
    <row r="3" spans="1:6" ht="12.75" customHeight="1" x14ac:dyDescent="0.15">
      <c r="A3" s="247" t="s">
        <v>477</v>
      </c>
    </row>
    <row r="4" spans="1:6" ht="12.75" customHeight="1" x14ac:dyDescent="0.15"/>
    <row r="5" spans="1:6" ht="12.75" customHeight="1" x14ac:dyDescent="0.15">
      <c r="A5" s="235" t="s">
        <v>569</v>
      </c>
      <c r="F5" s="64">
        <f>'Trial Balance'!I46</f>
        <v>0</v>
      </c>
    </row>
    <row r="6" spans="1:6" ht="12.75" customHeight="1" x14ac:dyDescent="0.15">
      <c r="A6" s="235"/>
      <c r="B6" s="64"/>
    </row>
    <row r="7" spans="1:6" ht="12.75" customHeight="1" x14ac:dyDescent="0.15">
      <c r="A7" s="247" t="s">
        <v>475</v>
      </c>
      <c r="B7" s="118" t="s">
        <v>572</v>
      </c>
      <c r="C7" s="42" t="s">
        <v>573</v>
      </c>
      <c r="D7" s="253" t="s">
        <v>574</v>
      </c>
      <c r="E7" s="253" t="s">
        <v>575</v>
      </c>
    </row>
    <row r="8" spans="1:6" ht="12.75" customHeight="1" x14ac:dyDescent="0.15"/>
    <row r="9" spans="1:6" ht="12.75" customHeight="1" x14ac:dyDescent="0.15">
      <c r="A9" s="31"/>
    </row>
    <row r="10" spans="1:6" ht="12.75" customHeight="1" x14ac:dyDescent="0.15">
      <c r="C10" s="254"/>
      <c r="D10" s="255"/>
      <c r="F10" s="64"/>
    </row>
    <row r="11" spans="1:6" ht="12.75" customHeight="1" x14ac:dyDescent="0.15">
      <c r="A11" s="31"/>
      <c r="C11" s="254"/>
      <c r="D11" s="255"/>
      <c r="F11" s="64"/>
    </row>
    <row r="12" spans="1:6" ht="12.75" customHeight="1" x14ac:dyDescent="0.15">
      <c r="A12" s="31"/>
      <c r="C12" s="254"/>
      <c r="D12" s="255"/>
      <c r="F12" s="64"/>
    </row>
    <row r="13" spans="1:6" ht="12.75" customHeight="1" x14ac:dyDescent="0.15">
      <c r="A13" s="31"/>
      <c r="C13" s="254"/>
      <c r="D13" s="255"/>
      <c r="F13" s="64"/>
    </row>
    <row r="14" spans="1:6" ht="12.75" customHeight="1" x14ac:dyDescent="0.15">
      <c r="A14" s="31"/>
      <c r="C14" s="254"/>
      <c r="D14" s="255"/>
      <c r="F14" s="64"/>
    </row>
    <row r="15" spans="1:6" ht="12.75" customHeight="1" x14ac:dyDescent="0.15">
      <c r="A15" s="31"/>
      <c r="C15" s="254"/>
      <c r="D15" s="255"/>
      <c r="F15" s="64"/>
    </row>
    <row r="16" spans="1:6" ht="12.75" customHeight="1" x14ac:dyDescent="0.15">
      <c r="F16" s="246">
        <f>SUM(F9:F15)</f>
        <v>0</v>
      </c>
    </row>
    <row r="17" spans="6:7" ht="12.75" customHeight="1" x14ac:dyDescent="0.15"/>
    <row r="18" spans="6:7" ht="12.75" customHeight="1" x14ac:dyDescent="0.15">
      <c r="F18" s="118">
        <f>F16-F5</f>
        <v>0</v>
      </c>
      <c r="G18" s="94" t="s">
        <v>576</v>
      </c>
    </row>
    <row r="19" spans="6:7" ht="12.75" customHeight="1" x14ac:dyDescent="0.15"/>
    <row r="20" spans="6:7" ht="12.75" customHeight="1" x14ac:dyDescent="0.15"/>
    <row r="21" spans="6:7" ht="12.75" customHeight="1" x14ac:dyDescent="0.15"/>
    <row r="22" spans="6:7" ht="12.75" customHeight="1" x14ac:dyDescent="0.15"/>
    <row r="23" spans="6:7" ht="12.75" customHeight="1" x14ac:dyDescent="0.15"/>
    <row r="24" spans="6:7" ht="12.75" customHeight="1" x14ac:dyDescent="0.15"/>
    <row r="25" spans="6:7" ht="12.75" customHeight="1" x14ac:dyDescent="0.15"/>
    <row r="26" spans="6:7" ht="12.75" customHeight="1" x14ac:dyDescent="0.15"/>
    <row r="27" spans="6:7" ht="12.75" customHeight="1" x14ac:dyDescent="0.15"/>
    <row r="28" spans="6:7" ht="12.75" customHeight="1" x14ac:dyDescent="0.15"/>
    <row r="29" spans="6:7" ht="12.75" customHeight="1" x14ac:dyDescent="0.15"/>
    <row r="30" spans="6:7" ht="12.75" customHeight="1" x14ac:dyDescent="0.15"/>
    <row r="31" spans="6:7" ht="12.75" customHeight="1" x14ac:dyDescent="0.15"/>
    <row r="32" spans="6:7" ht="12.75" customHeight="1" x14ac:dyDescent="0.15"/>
    <row r="33" ht="12.75" customHeight="1" x14ac:dyDescent="0.15"/>
    <row r="34" ht="12.75" customHeight="1" x14ac:dyDescent="0.15"/>
    <row r="35" ht="12.75" customHeight="1" x14ac:dyDescent="0.15"/>
    <row r="36" ht="12.75" customHeight="1" x14ac:dyDescent="0.15"/>
    <row r="37" ht="12.75" customHeight="1" x14ac:dyDescent="0.15"/>
    <row r="38" ht="12.75" customHeight="1" x14ac:dyDescent="0.15"/>
    <row r="39" ht="12.75" customHeight="1" x14ac:dyDescent="0.15"/>
    <row r="40" ht="12.75" customHeight="1" x14ac:dyDescent="0.15"/>
    <row r="41" ht="12.75" customHeight="1" x14ac:dyDescent="0.15"/>
    <row r="42" ht="12.75" customHeight="1" x14ac:dyDescent="0.15"/>
    <row r="43" ht="12.75" customHeight="1" x14ac:dyDescent="0.15"/>
    <row r="44" ht="12.75" customHeight="1" x14ac:dyDescent="0.15"/>
    <row r="45" ht="12.75" customHeight="1" x14ac:dyDescent="0.15"/>
    <row r="46" ht="12.75" customHeight="1" x14ac:dyDescent="0.15"/>
    <row r="47" ht="12.75" customHeight="1" x14ac:dyDescent="0.15"/>
    <row r="48" ht="12.75" customHeight="1" x14ac:dyDescent="0.15"/>
    <row r="49" ht="12.75" customHeight="1" x14ac:dyDescent="0.15"/>
    <row r="50" ht="12.75" customHeight="1" x14ac:dyDescent="0.15"/>
    <row r="51" ht="12.75" customHeight="1" x14ac:dyDescent="0.15"/>
    <row r="52" ht="12.75" customHeight="1" x14ac:dyDescent="0.15"/>
    <row r="53" ht="12.75" customHeight="1" x14ac:dyDescent="0.15"/>
    <row r="54" ht="12.75" customHeight="1" x14ac:dyDescent="0.15"/>
    <row r="55" ht="12.75" customHeight="1" x14ac:dyDescent="0.15"/>
    <row r="56" ht="12.75" customHeight="1" x14ac:dyDescent="0.15"/>
    <row r="57" ht="12.75" customHeight="1" x14ac:dyDescent="0.15"/>
    <row r="58" ht="12.75" customHeight="1" x14ac:dyDescent="0.15"/>
    <row r="59" ht="12.75" customHeight="1" x14ac:dyDescent="0.15"/>
    <row r="60" ht="12.75" customHeight="1" x14ac:dyDescent="0.15"/>
    <row r="61" ht="12.75" customHeight="1" x14ac:dyDescent="0.15"/>
    <row r="62" ht="12.75" customHeight="1" x14ac:dyDescent="0.15"/>
    <row r="63" ht="12.75" customHeight="1" x14ac:dyDescent="0.15"/>
    <row r="64" ht="12.75" customHeight="1" x14ac:dyDescent="0.15"/>
    <row r="65" ht="12.75" customHeight="1" x14ac:dyDescent="0.15"/>
    <row r="66" ht="12.75" customHeight="1" x14ac:dyDescent="0.15"/>
    <row r="67" ht="12.75" customHeight="1" x14ac:dyDescent="0.15"/>
    <row r="68" ht="12.75" customHeight="1" x14ac:dyDescent="0.15"/>
    <row r="69" ht="12.75" customHeight="1" x14ac:dyDescent="0.15"/>
    <row r="70" ht="12.75" customHeight="1" x14ac:dyDescent="0.15"/>
    <row r="71" ht="12.75" customHeight="1" x14ac:dyDescent="0.15"/>
    <row r="72" ht="12.75" customHeight="1" x14ac:dyDescent="0.15"/>
    <row r="73" ht="12.75" customHeight="1" x14ac:dyDescent="0.15"/>
    <row r="74" ht="12.75" customHeight="1" x14ac:dyDescent="0.15"/>
    <row r="75" ht="12.75" customHeight="1" x14ac:dyDescent="0.15"/>
    <row r="76" ht="12.75" customHeight="1" x14ac:dyDescent="0.15"/>
    <row r="77" ht="12.75" customHeight="1" x14ac:dyDescent="0.15"/>
    <row r="78" ht="12.75" customHeight="1" x14ac:dyDescent="0.15"/>
    <row r="79" ht="12.75" customHeight="1" x14ac:dyDescent="0.15"/>
    <row r="80" ht="12.75" customHeight="1" x14ac:dyDescent="0.15"/>
    <row r="81" ht="12.75" customHeight="1" x14ac:dyDescent="0.15"/>
    <row r="82" ht="12.75" customHeight="1" x14ac:dyDescent="0.15"/>
    <row r="83" ht="12.75" customHeight="1" x14ac:dyDescent="0.15"/>
    <row r="84" ht="12.75" customHeight="1" x14ac:dyDescent="0.15"/>
    <row r="85" ht="12.75" customHeight="1" x14ac:dyDescent="0.15"/>
    <row r="86" ht="12.75" customHeight="1" x14ac:dyDescent="0.15"/>
    <row r="87" ht="12.75" customHeight="1" x14ac:dyDescent="0.15"/>
    <row r="88" ht="12.75" customHeight="1" x14ac:dyDescent="0.15"/>
    <row r="89" ht="12.75" customHeight="1" x14ac:dyDescent="0.15"/>
    <row r="90" ht="12.75" customHeight="1" x14ac:dyDescent="0.15"/>
    <row r="91" ht="12.75" customHeight="1" x14ac:dyDescent="0.15"/>
    <row r="92" ht="12.75" customHeight="1" x14ac:dyDescent="0.15"/>
    <row r="93" ht="12.75" customHeight="1" x14ac:dyDescent="0.15"/>
    <row r="94" ht="12.75" customHeight="1" x14ac:dyDescent="0.15"/>
    <row r="95" ht="12.75" customHeight="1" x14ac:dyDescent="0.15"/>
    <row r="96" ht="12.75" customHeight="1" x14ac:dyDescent="0.15"/>
    <row r="97" ht="12.75" customHeight="1" x14ac:dyDescent="0.15"/>
    <row r="98" ht="12.75" customHeight="1" x14ac:dyDescent="0.15"/>
    <row r="99" ht="12.75" customHeight="1" x14ac:dyDescent="0.15"/>
    <row r="100" ht="12.75" customHeight="1" x14ac:dyDescent="0.15"/>
    <row r="101" ht="12.75" customHeight="1" x14ac:dyDescent="0.15"/>
    <row r="102" ht="12.75" customHeight="1" x14ac:dyDescent="0.15"/>
    <row r="103" ht="12.75" customHeight="1" x14ac:dyDescent="0.15"/>
    <row r="104" ht="12.75" customHeight="1" x14ac:dyDescent="0.15"/>
    <row r="105" ht="12.75" customHeight="1" x14ac:dyDescent="0.15"/>
    <row r="106" ht="12.75" customHeight="1" x14ac:dyDescent="0.15"/>
    <row r="107" ht="12.75" customHeight="1" x14ac:dyDescent="0.15"/>
    <row r="108" ht="12.75" customHeight="1" x14ac:dyDescent="0.15"/>
    <row r="109" ht="12.75" customHeight="1" x14ac:dyDescent="0.15"/>
    <row r="110" ht="12.75" customHeight="1" x14ac:dyDescent="0.15"/>
    <row r="111" ht="12.75" customHeight="1" x14ac:dyDescent="0.15"/>
    <row r="112" ht="12.75" customHeight="1" x14ac:dyDescent="0.15"/>
    <row r="113" ht="12.75" customHeight="1" x14ac:dyDescent="0.15"/>
    <row r="114" ht="12.75" customHeight="1" x14ac:dyDescent="0.15"/>
    <row r="115" ht="12.75" customHeight="1" x14ac:dyDescent="0.15"/>
    <row r="116" ht="12.75" customHeight="1" x14ac:dyDescent="0.15"/>
    <row r="117" ht="12.75" customHeight="1" x14ac:dyDescent="0.15"/>
    <row r="118" ht="12.75" customHeight="1" x14ac:dyDescent="0.15"/>
    <row r="119" ht="12.75" customHeight="1" x14ac:dyDescent="0.15"/>
    <row r="120" ht="12.75" customHeight="1" x14ac:dyDescent="0.15"/>
    <row r="121" ht="12.75" customHeight="1" x14ac:dyDescent="0.15"/>
    <row r="122" ht="12.75" customHeight="1" x14ac:dyDescent="0.15"/>
    <row r="123" ht="12.75" customHeight="1" x14ac:dyDescent="0.15"/>
    <row r="124" ht="12.75" customHeight="1" x14ac:dyDescent="0.15"/>
    <row r="125" ht="12.75" customHeight="1" x14ac:dyDescent="0.15"/>
    <row r="126" ht="12.75" customHeight="1" x14ac:dyDescent="0.15"/>
    <row r="127" ht="12.75" customHeight="1" x14ac:dyDescent="0.15"/>
    <row r="128" ht="12.75" customHeight="1" x14ac:dyDescent="0.15"/>
    <row r="129" ht="12.75" customHeight="1" x14ac:dyDescent="0.15"/>
    <row r="130" ht="12.75" customHeight="1" x14ac:dyDescent="0.15"/>
    <row r="131" ht="12.75" customHeight="1" x14ac:dyDescent="0.15"/>
    <row r="132" ht="12.75" customHeight="1" x14ac:dyDescent="0.15"/>
    <row r="133" ht="12.75" customHeight="1" x14ac:dyDescent="0.15"/>
    <row r="134" ht="12.75" customHeight="1" x14ac:dyDescent="0.15"/>
    <row r="135" ht="12.75" customHeight="1" x14ac:dyDescent="0.15"/>
    <row r="136" ht="12.75" customHeight="1" x14ac:dyDescent="0.15"/>
    <row r="137" ht="12.75" customHeight="1" x14ac:dyDescent="0.15"/>
    <row r="138" ht="12.75" customHeight="1" x14ac:dyDescent="0.15"/>
    <row r="139" ht="12.75" customHeight="1" x14ac:dyDescent="0.15"/>
    <row r="140" ht="12.75" customHeight="1" x14ac:dyDescent="0.15"/>
    <row r="141" ht="12.75" customHeight="1" x14ac:dyDescent="0.15"/>
    <row r="142" ht="12.75" customHeight="1" x14ac:dyDescent="0.15"/>
    <row r="143" ht="12.75" customHeight="1" x14ac:dyDescent="0.15"/>
    <row r="144" ht="12.75" customHeight="1" x14ac:dyDescent="0.15"/>
    <row r="145" ht="12.75" customHeight="1" x14ac:dyDescent="0.15"/>
    <row r="146" ht="12.75" customHeight="1" x14ac:dyDescent="0.15"/>
    <row r="147" ht="12.75" customHeight="1" x14ac:dyDescent="0.15"/>
    <row r="148" ht="12.75" customHeight="1" x14ac:dyDescent="0.15"/>
    <row r="149" ht="12.75" customHeight="1" x14ac:dyDescent="0.15"/>
    <row r="150" ht="12.75" customHeight="1" x14ac:dyDescent="0.15"/>
    <row r="151" ht="12.75" customHeight="1" x14ac:dyDescent="0.15"/>
    <row r="152" ht="12.75" customHeight="1" x14ac:dyDescent="0.15"/>
    <row r="153" ht="12.75" customHeight="1" x14ac:dyDescent="0.15"/>
    <row r="154" ht="12.75" customHeight="1" x14ac:dyDescent="0.15"/>
    <row r="155" ht="12.75" customHeight="1" x14ac:dyDescent="0.15"/>
    <row r="156" ht="12.75" customHeight="1" x14ac:dyDescent="0.15"/>
    <row r="157" ht="12.75" customHeight="1" x14ac:dyDescent="0.15"/>
    <row r="158" ht="12.75" customHeight="1" x14ac:dyDescent="0.15"/>
    <row r="159" ht="12.75" customHeight="1" x14ac:dyDescent="0.15"/>
    <row r="160" ht="12.75" customHeight="1" x14ac:dyDescent="0.15"/>
    <row r="161" ht="12.75" customHeight="1" x14ac:dyDescent="0.15"/>
    <row r="162" ht="12.75" customHeight="1" x14ac:dyDescent="0.15"/>
    <row r="163" ht="12.75" customHeight="1" x14ac:dyDescent="0.15"/>
    <row r="164" ht="12.75" customHeight="1" x14ac:dyDescent="0.15"/>
    <row r="165" ht="12.75" customHeight="1" x14ac:dyDescent="0.15"/>
    <row r="166" ht="12.75" customHeight="1" x14ac:dyDescent="0.15"/>
    <row r="167" ht="12.75" customHeight="1" x14ac:dyDescent="0.15"/>
    <row r="168" ht="12.75" customHeight="1" x14ac:dyDescent="0.15"/>
    <row r="169" ht="12.75" customHeight="1" x14ac:dyDescent="0.15"/>
    <row r="170" ht="12.75" customHeight="1" x14ac:dyDescent="0.15"/>
    <row r="171" ht="12.75" customHeight="1" x14ac:dyDescent="0.15"/>
    <row r="172" ht="12.75" customHeight="1" x14ac:dyDescent="0.15"/>
    <row r="173" ht="12.75" customHeight="1" x14ac:dyDescent="0.15"/>
    <row r="174" ht="12.75" customHeight="1" x14ac:dyDescent="0.15"/>
    <row r="175" ht="12.75" customHeight="1" x14ac:dyDescent="0.15"/>
    <row r="176" ht="12.75" customHeight="1" x14ac:dyDescent="0.15"/>
    <row r="177" ht="12.75" customHeight="1" x14ac:dyDescent="0.15"/>
    <row r="178" ht="12.75" customHeight="1" x14ac:dyDescent="0.15"/>
    <row r="179" ht="12.75" customHeight="1" x14ac:dyDescent="0.15"/>
    <row r="180" ht="12.75" customHeight="1" x14ac:dyDescent="0.15"/>
    <row r="181" ht="12.75" customHeight="1" x14ac:dyDescent="0.15"/>
    <row r="182" ht="12.75" customHeight="1" x14ac:dyDescent="0.15"/>
    <row r="183" ht="12.75" customHeight="1" x14ac:dyDescent="0.15"/>
    <row r="184" ht="12.75" customHeight="1" x14ac:dyDescent="0.15"/>
    <row r="185" ht="12.75" customHeight="1" x14ac:dyDescent="0.15"/>
    <row r="186" ht="12.75" customHeight="1" x14ac:dyDescent="0.15"/>
    <row r="187" ht="12.75" customHeight="1" x14ac:dyDescent="0.15"/>
    <row r="188" ht="12.75" customHeight="1" x14ac:dyDescent="0.15"/>
    <row r="189" ht="12.75" customHeight="1" x14ac:dyDescent="0.15"/>
    <row r="190" ht="12.75" customHeight="1" x14ac:dyDescent="0.15"/>
    <row r="191" ht="12.75" customHeight="1" x14ac:dyDescent="0.15"/>
    <row r="192" ht="12.75" customHeight="1" x14ac:dyDescent="0.15"/>
    <row r="193" ht="12.75" customHeight="1" x14ac:dyDescent="0.15"/>
    <row r="194" ht="12.75" customHeight="1" x14ac:dyDescent="0.15"/>
    <row r="195" ht="12.75" customHeight="1" x14ac:dyDescent="0.15"/>
    <row r="196" ht="12.75" customHeight="1" x14ac:dyDescent="0.15"/>
    <row r="197" ht="12.75" customHeight="1" x14ac:dyDescent="0.15"/>
    <row r="198" ht="12.75" customHeight="1" x14ac:dyDescent="0.15"/>
    <row r="199" ht="12.75" customHeight="1" x14ac:dyDescent="0.15"/>
    <row r="200" ht="12.75" customHeight="1" x14ac:dyDescent="0.15"/>
    <row r="201" ht="12.75" customHeight="1" x14ac:dyDescent="0.15"/>
    <row r="202" ht="12.75" customHeight="1" x14ac:dyDescent="0.15"/>
    <row r="203" ht="12.75" customHeight="1" x14ac:dyDescent="0.15"/>
    <row r="204" ht="12.75" customHeight="1" x14ac:dyDescent="0.15"/>
    <row r="205" ht="12.75" customHeight="1" x14ac:dyDescent="0.15"/>
    <row r="206" ht="12.75" customHeight="1" x14ac:dyDescent="0.15"/>
    <row r="207" ht="12.75" customHeight="1" x14ac:dyDescent="0.15"/>
    <row r="208" ht="12.75" customHeight="1" x14ac:dyDescent="0.15"/>
    <row r="209" ht="12.75" customHeight="1" x14ac:dyDescent="0.15"/>
    <row r="210" ht="12.75" customHeight="1" x14ac:dyDescent="0.15"/>
    <row r="211" ht="12.75" customHeight="1" x14ac:dyDescent="0.15"/>
    <row r="212" ht="12.75" customHeight="1" x14ac:dyDescent="0.15"/>
    <row r="213" ht="12.75" customHeight="1" x14ac:dyDescent="0.15"/>
    <row r="214" ht="12.75" customHeight="1" x14ac:dyDescent="0.15"/>
    <row r="215" ht="12.75" customHeight="1" x14ac:dyDescent="0.15"/>
    <row r="216" ht="12.75" customHeight="1" x14ac:dyDescent="0.15"/>
    <row r="217" ht="12.75" customHeight="1" x14ac:dyDescent="0.15"/>
    <row r="218" ht="12.75" customHeight="1" x14ac:dyDescent="0.15"/>
    <row r="219" ht="12.75" customHeight="1" x14ac:dyDescent="0.15"/>
    <row r="220" ht="12.75" customHeight="1" x14ac:dyDescent="0.15"/>
    <row r="221" ht="12.75" customHeight="1" x14ac:dyDescent="0.15"/>
    <row r="222" ht="12.75" customHeight="1" x14ac:dyDescent="0.15"/>
    <row r="223" ht="12.75" customHeight="1" x14ac:dyDescent="0.15"/>
    <row r="224" ht="12.75" customHeight="1" x14ac:dyDescent="0.15"/>
    <row r="225" ht="12.75" customHeight="1" x14ac:dyDescent="0.15"/>
    <row r="226" ht="12.75" customHeight="1" x14ac:dyDescent="0.15"/>
    <row r="227" ht="12.75" customHeight="1" x14ac:dyDescent="0.15"/>
    <row r="228" ht="12.75" customHeight="1" x14ac:dyDescent="0.15"/>
    <row r="229" ht="12.75" customHeight="1" x14ac:dyDescent="0.15"/>
    <row r="230" ht="12.75" customHeight="1" x14ac:dyDescent="0.15"/>
    <row r="231" ht="12.75" customHeight="1" x14ac:dyDescent="0.15"/>
    <row r="232" ht="12.75" customHeight="1" x14ac:dyDescent="0.15"/>
    <row r="233" ht="12.75" customHeight="1" x14ac:dyDescent="0.15"/>
    <row r="234" ht="12.75" customHeight="1" x14ac:dyDescent="0.15"/>
    <row r="235" ht="12.75" customHeight="1" x14ac:dyDescent="0.15"/>
    <row r="236" ht="12.75" customHeight="1" x14ac:dyDescent="0.15"/>
    <row r="237" ht="12.75" customHeight="1" x14ac:dyDescent="0.15"/>
    <row r="238" ht="12.75" customHeight="1" x14ac:dyDescent="0.15"/>
    <row r="239" ht="12.75" customHeight="1" x14ac:dyDescent="0.15"/>
    <row r="240" ht="12.75" customHeight="1" x14ac:dyDescent="0.15"/>
    <row r="241" ht="12.75" customHeight="1" x14ac:dyDescent="0.15"/>
    <row r="242" ht="12.75" customHeight="1" x14ac:dyDescent="0.15"/>
    <row r="243" ht="12.75" customHeight="1" x14ac:dyDescent="0.15"/>
    <row r="244" ht="12.75" customHeight="1" x14ac:dyDescent="0.15"/>
    <row r="245" ht="12.75" customHeight="1" x14ac:dyDescent="0.15"/>
    <row r="246" ht="12.75" customHeight="1" x14ac:dyDescent="0.15"/>
    <row r="247" ht="12.75" customHeight="1" x14ac:dyDescent="0.15"/>
    <row r="248" ht="12.75" customHeight="1" x14ac:dyDescent="0.15"/>
    <row r="249" ht="12.75" customHeight="1" x14ac:dyDescent="0.15"/>
    <row r="250" ht="12.75" customHeight="1" x14ac:dyDescent="0.15"/>
    <row r="251" ht="12.75" customHeight="1" x14ac:dyDescent="0.15"/>
    <row r="252" ht="12.75" customHeight="1" x14ac:dyDescent="0.15"/>
    <row r="253" ht="12.75" customHeight="1" x14ac:dyDescent="0.15"/>
    <row r="254" ht="12.75" customHeight="1" x14ac:dyDescent="0.15"/>
    <row r="255" ht="12.75" customHeight="1" x14ac:dyDescent="0.15"/>
    <row r="256" ht="12.75" customHeight="1" x14ac:dyDescent="0.15"/>
    <row r="257" ht="12.75" customHeight="1" x14ac:dyDescent="0.15"/>
    <row r="258" ht="12.75" customHeight="1" x14ac:dyDescent="0.15"/>
    <row r="259" ht="12.75" customHeight="1" x14ac:dyDescent="0.15"/>
    <row r="260" ht="12.75" customHeight="1" x14ac:dyDescent="0.15"/>
    <row r="261" ht="12.75" customHeight="1" x14ac:dyDescent="0.15"/>
    <row r="262" ht="12.75" customHeight="1" x14ac:dyDescent="0.15"/>
    <row r="263" ht="12.75" customHeight="1" x14ac:dyDescent="0.15"/>
    <row r="264" ht="12.75" customHeight="1" x14ac:dyDescent="0.15"/>
    <row r="265" ht="12.75" customHeight="1" x14ac:dyDescent="0.15"/>
    <row r="266" ht="12.75" customHeight="1" x14ac:dyDescent="0.15"/>
    <row r="267" ht="12.75" customHeight="1" x14ac:dyDescent="0.15"/>
    <row r="268" ht="12.75" customHeight="1" x14ac:dyDescent="0.15"/>
    <row r="269" ht="12.75" customHeight="1" x14ac:dyDescent="0.15"/>
    <row r="270" ht="12.75" customHeight="1" x14ac:dyDescent="0.15"/>
    <row r="271" ht="12.75" customHeight="1" x14ac:dyDescent="0.15"/>
    <row r="272" ht="12.75" customHeight="1" x14ac:dyDescent="0.15"/>
    <row r="273" ht="12.75" customHeight="1" x14ac:dyDescent="0.15"/>
    <row r="274" ht="12.75" customHeight="1" x14ac:dyDescent="0.15"/>
    <row r="275" ht="12.75" customHeight="1" x14ac:dyDescent="0.15"/>
    <row r="276" ht="12.75" customHeight="1" x14ac:dyDescent="0.15"/>
    <row r="277" ht="12.75" customHeight="1" x14ac:dyDescent="0.15"/>
    <row r="278" ht="12.75" customHeight="1" x14ac:dyDescent="0.15"/>
    <row r="279" ht="12.75" customHeight="1" x14ac:dyDescent="0.15"/>
    <row r="280" ht="12.75" customHeight="1" x14ac:dyDescent="0.15"/>
    <row r="281" ht="12.75" customHeight="1" x14ac:dyDescent="0.15"/>
    <row r="282" ht="12.75" customHeight="1" x14ac:dyDescent="0.15"/>
    <row r="283" ht="12.75" customHeight="1" x14ac:dyDescent="0.15"/>
    <row r="284" ht="12.75" customHeight="1" x14ac:dyDescent="0.15"/>
    <row r="285" ht="12.75" customHeight="1" x14ac:dyDescent="0.15"/>
    <row r="286" ht="12.75" customHeight="1" x14ac:dyDescent="0.15"/>
    <row r="287" ht="12.75" customHeight="1" x14ac:dyDescent="0.15"/>
    <row r="288" ht="12.75" customHeight="1" x14ac:dyDescent="0.15"/>
    <row r="289" ht="12.75" customHeight="1" x14ac:dyDescent="0.15"/>
    <row r="290" ht="12.75" customHeight="1" x14ac:dyDescent="0.15"/>
    <row r="291" ht="12.75" customHeight="1" x14ac:dyDescent="0.15"/>
    <row r="292" ht="12.75" customHeight="1" x14ac:dyDescent="0.15"/>
    <row r="293" ht="12.75" customHeight="1" x14ac:dyDescent="0.15"/>
    <row r="294" ht="12.75" customHeight="1" x14ac:dyDescent="0.15"/>
    <row r="295" ht="12.75" customHeight="1" x14ac:dyDescent="0.15"/>
    <row r="296" ht="12.75" customHeight="1" x14ac:dyDescent="0.15"/>
    <row r="297" ht="12.75" customHeight="1" x14ac:dyDescent="0.15"/>
    <row r="298" ht="12.75" customHeight="1" x14ac:dyDescent="0.15"/>
    <row r="299" ht="12.75" customHeight="1" x14ac:dyDescent="0.15"/>
    <row r="300" ht="12.75" customHeight="1" x14ac:dyDescent="0.15"/>
    <row r="301" ht="12.75" customHeight="1" x14ac:dyDescent="0.15"/>
    <row r="302" ht="12.75" customHeight="1" x14ac:dyDescent="0.15"/>
    <row r="303" ht="12.75" customHeight="1" x14ac:dyDescent="0.15"/>
    <row r="304" ht="12.75" customHeight="1" x14ac:dyDescent="0.15"/>
    <row r="305" ht="12.75" customHeight="1" x14ac:dyDescent="0.15"/>
    <row r="306" ht="12.75" customHeight="1" x14ac:dyDescent="0.15"/>
    <row r="307" ht="12.75" customHeight="1" x14ac:dyDescent="0.15"/>
    <row r="308" ht="12.75" customHeight="1" x14ac:dyDescent="0.15"/>
    <row r="309" ht="12.75" customHeight="1" x14ac:dyDescent="0.15"/>
    <row r="310" ht="12.75" customHeight="1" x14ac:dyDescent="0.15"/>
    <row r="311" ht="12.75" customHeight="1" x14ac:dyDescent="0.15"/>
    <row r="312" ht="12.75" customHeight="1" x14ac:dyDescent="0.15"/>
    <row r="313" ht="12.75" customHeight="1" x14ac:dyDescent="0.15"/>
    <row r="314" ht="12.75" customHeight="1" x14ac:dyDescent="0.15"/>
    <row r="315" ht="12.75" customHeight="1" x14ac:dyDescent="0.15"/>
    <row r="316" ht="12.75" customHeight="1" x14ac:dyDescent="0.15"/>
    <row r="317" ht="12.75" customHeight="1" x14ac:dyDescent="0.15"/>
    <row r="318" ht="12.75" customHeight="1" x14ac:dyDescent="0.15"/>
    <row r="319" ht="12.75" customHeight="1" x14ac:dyDescent="0.15"/>
    <row r="320" ht="12.75" customHeight="1" x14ac:dyDescent="0.15"/>
    <row r="321" ht="12.75" customHeight="1" x14ac:dyDescent="0.15"/>
    <row r="322" ht="12.75" customHeight="1" x14ac:dyDescent="0.15"/>
    <row r="323" ht="12.75" customHeight="1" x14ac:dyDescent="0.15"/>
    <row r="324" ht="12.75" customHeight="1" x14ac:dyDescent="0.15"/>
    <row r="325" ht="12.75" customHeight="1" x14ac:dyDescent="0.15"/>
    <row r="326" ht="12.75" customHeight="1" x14ac:dyDescent="0.15"/>
    <row r="327" ht="12.75" customHeight="1" x14ac:dyDescent="0.15"/>
    <row r="328" ht="12.75" customHeight="1" x14ac:dyDescent="0.15"/>
    <row r="329" ht="12.75" customHeight="1" x14ac:dyDescent="0.15"/>
    <row r="330" ht="12.75" customHeight="1" x14ac:dyDescent="0.15"/>
    <row r="331" ht="12.75" customHeight="1" x14ac:dyDescent="0.15"/>
    <row r="332" ht="12.75" customHeight="1" x14ac:dyDescent="0.15"/>
    <row r="333" ht="12.75" customHeight="1" x14ac:dyDescent="0.15"/>
    <row r="334" ht="12.75" customHeight="1" x14ac:dyDescent="0.15"/>
    <row r="335" ht="12.75" customHeight="1" x14ac:dyDescent="0.15"/>
    <row r="336" ht="12.75" customHeight="1" x14ac:dyDescent="0.15"/>
    <row r="337" ht="12.75" customHeight="1" x14ac:dyDescent="0.15"/>
    <row r="338" ht="12.75" customHeight="1" x14ac:dyDescent="0.15"/>
    <row r="339" ht="12.75" customHeight="1" x14ac:dyDescent="0.15"/>
    <row r="340" ht="12.75" customHeight="1" x14ac:dyDescent="0.15"/>
    <row r="341" ht="12.75" customHeight="1" x14ac:dyDescent="0.15"/>
    <row r="342" ht="12.75" customHeight="1" x14ac:dyDescent="0.15"/>
    <row r="343" ht="12.75" customHeight="1" x14ac:dyDescent="0.15"/>
    <row r="344" ht="12.75" customHeight="1" x14ac:dyDescent="0.15"/>
    <row r="345" ht="12.75" customHeight="1" x14ac:dyDescent="0.15"/>
    <row r="346" ht="12.75" customHeight="1" x14ac:dyDescent="0.15"/>
    <row r="347" ht="12.75" customHeight="1" x14ac:dyDescent="0.15"/>
    <row r="348" ht="12.75" customHeight="1" x14ac:dyDescent="0.15"/>
    <row r="349" ht="12.75" customHeight="1" x14ac:dyDescent="0.15"/>
    <row r="350" ht="12.75" customHeight="1" x14ac:dyDescent="0.15"/>
    <row r="351" ht="12.75" customHeight="1" x14ac:dyDescent="0.15"/>
    <row r="352" ht="12.75" customHeight="1" x14ac:dyDescent="0.15"/>
    <row r="353" ht="12.75" customHeight="1" x14ac:dyDescent="0.15"/>
    <row r="354" ht="12.75" customHeight="1" x14ac:dyDescent="0.15"/>
    <row r="355" ht="12.75" customHeight="1" x14ac:dyDescent="0.15"/>
    <row r="356" ht="12.75" customHeight="1" x14ac:dyDescent="0.15"/>
    <row r="357" ht="12.75" customHeight="1" x14ac:dyDescent="0.15"/>
    <row r="358" ht="12.75" customHeight="1" x14ac:dyDescent="0.15"/>
    <row r="359" ht="12.75" customHeight="1" x14ac:dyDescent="0.15"/>
    <row r="360" ht="12.75" customHeight="1" x14ac:dyDescent="0.15"/>
    <row r="361" ht="12.75" customHeight="1" x14ac:dyDescent="0.15"/>
    <row r="362" ht="12.75" customHeight="1" x14ac:dyDescent="0.15"/>
    <row r="363" ht="12.75" customHeight="1" x14ac:dyDescent="0.15"/>
    <row r="364" ht="12.75" customHeight="1" x14ac:dyDescent="0.15"/>
    <row r="365" ht="12.75" customHeight="1" x14ac:dyDescent="0.15"/>
    <row r="366" ht="12.75" customHeight="1" x14ac:dyDescent="0.15"/>
    <row r="367" ht="12.75" customHeight="1" x14ac:dyDescent="0.15"/>
    <row r="368" ht="12.75" customHeight="1" x14ac:dyDescent="0.15"/>
    <row r="369" ht="12.75" customHeight="1" x14ac:dyDescent="0.15"/>
    <row r="370" ht="12.75" customHeight="1" x14ac:dyDescent="0.15"/>
    <row r="371" ht="12.75" customHeight="1" x14ac:dyDescent="0.15"/>
    <row r="372" ht="12.75" customHeight="1" x14ac:dyDescent="0.15"/>
    <row r="373" ht="12.75" customHeight="1" x14ac:dyDescent="0.15"/>
    <row r="374" ht="12.75" customHeight="1" x14ac:dyDescent="0.15"/>
    <row r="375" ht="12.75" customHeight="1" x14ac:dyDescent="0.15"/>
    <row r="376" ht="12.75" customHeight="1" x14ac:dyDescent="0.15"/>
    <row r="377" ht="12.75" customHeight="1" x14ac:dyDescent="0.15"/>
    <row r="378" ht="12.75" customHeight="1" x14ac:dyDescent="0.15"/>
    <row r="379" ht="12.75" customHeight="1" x14ac:dyDescent="0.15"/>
    <row r="380" ht="12.75" customHeight="1" x14ac:dyDescent="0.15"/>
    <row r="381" ht="12.75" customHeight="1" x14ac:dyDescent="0.15"/>
    <row r="382" ht="12.75" customHeight="1" x14ac:dyDescent="0.15"/>
    <row r="383" ht="12.75" customHeight="1" x14ac:dyDescent="0.15"/>
    <row r="384" ht="12.75" customHeight="1" x14ac:dyDescent="0.15"/>
    <row r="385" ht="12.75" customHeight="1" x14ac:dyDescent="0.15"/>
    <row r="386" ht="12.75" customHeight="1" x14ac:dyDescent="0.15"/>
    <row r="387" ht="12.75" customHeight="1" x14ac:dyDescent="0.15"/>
    <row r="388" ht="12.75" customHeight="1" x14ac:dyDescent="0.15"/>
    <row r="389" ht="12.75" customHeight="1" x14ac:dyDescent="0.15"/>
    <row r="390" ht="12.75" customHeight="1" x14ac:dyDescent="0.15"/>
    <row r="391" ht="12.75" customHeight="1" x14ac:dyDescent="0.15"/>
    <row r="392" ht="12.75" customHeight="1" x14ac:dyDescent="0.15"/>
    <row r="393" ht="12.75" customHeight="1" x14ac:dyDescent="0.15"/>
    <row r="394" ht="12.75" customHeight="1" x14ac:dyDescent="0.15"/>
    <row r="395" ht="12.75" customHeight="1" x14ac:dyDescent="0.15"/>
    <row r="396" ht="12.75" customHeight="1" x14ac:dyDescent="0.15"/>
    <row r="397" ht="12.75" customHeight="1" x14ac:dyDescent="0.15"/>
    <row r="398" ht="12.75" customHeight="1" x14ac:dyDescent="0.15"/>
    <row r="399" ht="12.75" customHeight="1" x14ac:dyDescent="0.15"/>
    <row r="400" ht="12.75" customHeight="1" x14ac:dyDescent="0.15"/>
    <row r="401" ht="12.75" customHeight="1" x14ac:dyDescent="0.15"/>
    <row r="402" ht="12.75" customHeight="1" x14ac:dyDescent="0.15"/>
    <row r="403" ht="12.75" customHeight="1" x14ac:dyDescent="0.15"/>
    <row r="404" ht="12.75" customHeight="1" x14ac:dyDescent="0.15"/>
    <row r="405" ht="12.75" customHeight="1" x14ac:dyDescent="0.15"/>
    <row r="406" ht="12.75" customHeight="1" x14ac:dyDescent="0.15"/>
    <row r="407" ht="12.75" customHeight="1" x14ac:dyDescent="0.15"/>
    <row r="408" ht="12.75" customHeight="1" x14ac:dyDescent="0.15"/>
    <row r="409" ht="12.75" customHeight="1" x14ac:dyDescent="0.15"/>
    <row r="410" ht="12.75" customHeight="1" x14ac:dyDescent="0.15"/>
    <row r="411" ht="12.75" customHeight="1" x14ac:dyDescent="0.15"/>
    <row r="412" ht="12.75" customHeight="1" x14ac:dyDescent="0.15"/>
    <row r="413" ht="12.75" customHeight="1" x14ac:dyDescent="0.15"/>
    <row r="414" ht="12.75" customHeight="1" x14ac:dyDescent="0.15"/>
    <row r="415" ht="12.75" customHeight="1" x14ac:dyDescent="0.15"/>
    <row r="416" ht="12.75" customHeight="1" x14ac:dyDescent="0.15"/>
    <row r="417" ht="12.75" customHeight="1" x14ac:dyDescent="0.15"/>
    <row r="418" ht="12.75" customHeight="1" x14ac:dyDescent="0.15"/>
    <row r="419" ht="12.75" customHeight="1" x14ac:dyDescent="0.15"/>
    <row r="420" ht="12.75" customHeight="1" x14ac:dyDescent="0.15"/>
    <row r="421" ht="12.75" customHeight="1" x14ac:dyDescent="0.15"/>
    <row r="422" ht="12.75" customHeight="1" x14ac:dyDescent="0.15"/>
    <row r="423" ht="12.75" customHeight="1" x14ac:dyDescent="0.15"/>
    <row r="424" ht="12.75" customHeight="1" x14ac:dyDescent="0.15"/>
    <row r="425" ht="12.75" customHeight="1" x14ac:dyDescent="0.15"/>
    <row r="426" ht="12.75" customHeight="1" x14ac:dyDescent="0.15"/>
    <row r="427" ht="12.75" customHeight="1" x14ac:dyDescent="0.15"/>
    <row r="428" ht="12.75" customHeight="1" x14ac:dyDescent="0.15"/>
    <row r="429" ht="12.75" customHeight="1" x14ac:dyDescent="0.15"/>
    <row r="430" ht="12.75" customHeight="1" x14ac:dyDescent="0.15"/>
    <row r="431" ht="12.75" customHeight="1" x14ac:dyDescent="0.15"/>
    <row r="432" ht="12.75" customHeight="1" x14ac:dyDescent="0.15"/>
    <row r="433" ht="12.75" customHeight="1" x14ac:dyDescent="0.15"/>
    <row r="434" ht="12.75" customHeight="1" x14ac:dyDescent="0.15"/>
    <row r="435" ht="12.75" customHeight="1" x14ac:dyDescent="0.15"/>
    <row r="436" ht="12.75" customHeight="1" x14ac:dyDescent="0.15"/>
    <row r="437" ht="12.75" customHeight="1" x14ac:dyDescent="0.15"/>
    <row r="438" ht="12.75" customHeight="1" x14ac:dyDescent="0.15"/>
    <row r="439" ht="12.75" customHeight="1" x14ac:dyDescent="0.15"/>
    <row r="440" ht="12.75" customHeight="1" x14ac:dyDescent="0.15"/>
    <row r="441" ht="12.75" customHeight="1" x14ac:dyDescent="0.15"/>
    <row r="442" ht="12.75" customHeight="1" x14ac:dyDescent="0.15"/>
    <row r="443" ht="12.75" customHeight="1" x14ac:dyDescent="0.15"/>
    <row r="444" ht="12.75" customHeight="1" x14ac:dyDescent="0.15"/>
    <row r="445" ht="12.75" customHeight="1" x14ac:dyDescent="0.15"/>
    <row r="446" ht="12.75" customHeight="1" x14ac:dyDescent="0.15"/>
    <row r="447" ht="12.75" customHeight="1" x14ac:dyDescent="0.15"/>
    <row r="448" ht="12.75" customHeight="1" x14ac:dyDescent="0.15"/>
    <row r="449" ht="12.75" customHeight="1" x14ac:dyDescent="0.15"/>
    <row r="450" ht="12.75" customHeight="1" x14ac:dyDescent="0.15"/>
    <row r="451" ht="12.75" customHeight="1" x14ac:dyDescent="0.15"/>
    <row r="452" ht="12.75" customHeight="1" x14ac:dyDescent="0.15"/>
    <row r="453" ht="12.75" customHeight="1" x14ac:dyDescent="0.15"/>
    <row r="454" ht="12.75" customHeight="1" x14ac:dyDescent="0.15"/>
    <row r="455" ht="12.75" customHeight="1" x14ac:dyDescent="0.15"/>
    <row r="456" ht="12.75" customHeight="1" x14ac:dyDescent="0.15"/>
    <row r="457" ht="12.75" customHeight="1" x14ac:dyDescent="0.15"/>
    <row r="458" ht="12.75" customHeight="1" x14ac:dyDescent="0.15"/>
    <row r="459" ht="12.75" customHeight="1" x14ac:dyDescent="0.15"/>
    <row r="460" ht="12.75" customHeight="1" x14ac:dyDescent="0.15"/>
    <row r="461" ht="12.75" customHeight="1" x14ac:dyDescent="0.15"/>
    <row r="462" ht="12.75" customHeight="1" x14ac:dyDescent="0.15"/>
    <row r="463" ht="12.75" customHeight="1" x14ac:dyDescent="0.15"/>
    <row r="464" ht="12.75" customHeight="1" x14ac:dyDescent="0.15"/>
    <row r="465" ht="12.75" customHeight="1" x14ac:dyDescent="0.15"/>
    <row r="466" ht="12.75" customHeight="1" x14ac:dyDescent="0.15"/>
    <row r="467" ht="12.75" customHeight="1" x14ac:dyDescent="0.15"/>
    <row r="468" ht="12.75" customHeight="1" x14ac:dyDescent="0.15"/>
    <row r="469" ht="12.75" customHeight="1" x14ac:dyDescent="0.15"/>
    <row r="470" ht="12.75" customHeight="1" x14ac:dyDescent="0.15"/>
    <row r="471" ht="12.75" customHeight="1" x14ac:dyDescent="0.15"/>
    <row r="472" ht="12.75" customHeight="1" x14ac:dyDescent="0.15"/>
    <row r="473" ht="12.75" customHeight="1" x14ac:dyDescent="0.15"/>
    <row r="474" ht="12.75" customHeight="1" x14ac:dyDescent="0.15"/>
    <row r="475" ht="12.75" customHeight="1" x14ac:dyDescent="0.15"/>
    <row r="476" ht="12.75" customHeight="1" x14ac:dyDescent="0.15"/>
    <row r="477" ht="12.75" customHeight="1" x14ac:dyDescent="0.15"/>
    <row r="478" ht="12.75" customHeight="1" x14ac:dyDescent="0.15"/>
    <row r="479" ht="12.75" customHeight="1" x14ac:dyDescent="0.15"/>
    <row r="480" ht="12.75" customHeight="1" x14ac:dyDescent="0.15"/>
    <row r="481" ht="12.75" customHeight="1" x14ac:dyDescent="0.15"/>
    <row r="482" ht="12.75" customHeight="1" x14ac:dyDescent="0.15"/>
    <row r="483" ht="12.75" customHeight="1" x14ac:dyDescent="0.15"/>
    <row r="484" ht="12.75" customHeight="1" x14ac:dyDescent="0.15"/>
    <row r="485" ht="12.75" customHeight="1" x14ac:dyDescent="0.15"/>
    <row r="486" ht="12.75" customHeight="1" x14ac:dyDescent="0.15"/>
    <row r="487" ht="12.75" customHeight="1" x14ac:dyDescent="0.15"/>
    <row r="488" ht="12.75" customHeight="1" x14ac:dyDescent="0.15"/>
    <row r="489" ht="12.75" customHeight="1" x14ac:dyDescent="0.15"/>
    <row r="490" ht="12.75" customHeight="1" x14ac:dyDescent="0.15"/>
    <row r="491" ht="12.75" customHeight="1" x14ac:dyDescent="0.15"/>
    <row r="492" ht="12.75" customHeight="1" x14ac:dyDescent="0.15"/>
    <row r="493" ht="12.75" customHeight="1" x14ac:dyDescent="0.15"/>
    <row r="494" ht="12.75" customHeight="1" x14ac:dyDescent="0.15"/>
    <row r="495" ht="12.75" customHeight="1" x14ac:dyDescent="0.15"/>
    <row r="496" ht="12.75" customHeight="1" x14ac:dyDescent="0.15"/>
    <row r="497" ht="12.75" customHeight="1" x14ac:dyDescent="0.15"/>
    <row r="498" ht="12.75" customHeight="1" x14ac:dyDescent="0.15"/>
    <row r="499" ht="12.75" customHeight="1" x14ac:dyDescent="0.15"/>
    <row r="500" ht="12.75" customHeight="1" x14ac:dyDescent="0.15"/>
    <row r="501" ht="12.75" customHeight="1" x14ac:dyDescent="0.15"/>
    <row r="502" ht="12.75" customHeight="1" x14ac:dyDescent="0.15"/>
    <row r="503" ht="12.75" customHeight="1" x14ac:dyDescent="0.15"/>
    <row r="504" ht="12.75" customHeight="1" x14ac:dyDescent="0.15"/>
    <row r="505" ht="12.75" customHeight="1" x14ac:dyDescent="0.15"/>
    <row r="506" ht="12.75" customHeight="1" x14ac:dyDescent="0.15"/>
    <row r="507" ht="12.75" customHeight="1" x14ac:dyDescent="0.15"/>
    <row r="508" ht="12.75" customHeight="1" x14ac:dyDescent="0.15"/>
    <row r="509" ht="12.75" customHeight="1" x14ac:dyDescent="0.15"/>
    <row r="510" ht="12.75" customHeight="1" x14ac:dyDescent="0.15"/>
    <row r="511" ht="12.75" customHeight="1" x14ac:dyDescent="0.15"/>
    <row r="512" ht="12.75" customHeight="1" x14ac:dyDescent="0.15"/>
    <row r="513" ht="12.75" customHeight="1" x14ac:dyDescent="0.15"/>
    <row r="514" ht="12.75" customHeight="1" x14ac:dyDescent="0.15"/>
    <row r="515" ht="12.75" customHeight="1" x14ac:dyDescent="0.15"/>
    <row r="516" ht="12.75" customHeight="1" x14ac:dyDescent="0.15"/>
    <row r="517" ht="12.75" customHeight="1" x14ac:dyDescent="0.15"/>
    <row r="518" ht="12.75" customHeight="1" x14ac:dyDescent="0.15"/>
    <row r="519" ht="12.75" customHeight="1" x14ac:dyDescent="0.15"/>
    <row r="520" ht="12.75" customHeight="1" x14ac:dyDescent="0.15"/>
    <row r="521" ht="12.75" customHeight="1" x14ac:dyDescent="0.15"/>
    <row r="522" ht="12.75" customHeight="1" x14ac:dyDescent="0.15"/>
    <row r="523" ht="12.75" customHeight="1" x14ac:dyDescent="0.15"/>
    <row r="524" ht="12.75" customHeight="1" x14ac:dyDescent="0.15"/>
    <row r="525" ht="12.75" customHeight="1" x14ac:dyDescent="0.15"/>
    <row r="526" ht="12.75" customHeight="1" x14ac:dyDescent="0.15"/>
    <row r="527" ht="12.75" customHeight="1" x14ac:dyDescent="0.15"/>
    <row r="528" ht="12.75" customHeight="1" x14ac:dyDescent="0.15"/>
    <row r="529" ht="12.75" customHeight="1" x14ac:dyDescent="0.15"/>
    <row r="530" ht="12.75" customHeight="1" x14ac:dyDescent="0.15"/>
    <row r="531" ht="12.75" customHeight="1" x14ac:dyDescent="0.15"/>
    <row r="532" ht="12.75" customHeight="1" x14ac:dyDescent="0.15"/>
    <row r="533" ht="12.75" customHeight="1" x14ac:dyDescent="0.15"/>
    <row r="534" ht="12.75" customHeight="1" x14ac:dyDescent="0.15"/>
    <row r="535" ht="12.75" customHeight="1" x14ac:dyDescent="0.15"/>
    <row r="536" ht="12.75" customHeight="1" x14ac:dyDescent="0.15"/>
    <row r="537" ht="12.75" customHeight="1" x14ac:dyDescent="0.15"/>
    <row r="538" ht="12.75" customHeight="1" x14ac:dyDescent="0.15"/>
    <row r="539" ht="12.75" customHeight="1" x14ac:dyDescent="0.15"/>
    <row r="540" ht="12.75" customHeight="1" x14ac:dyDescent="0.15"/>
    <row r="541" ht="12.75" customHeight="1" x14ac:dyDescent="0.15"/>
    <row r="542" ht="12.75" customHeight="1" x14ac:dyDescent="0.15"/>
    <row r="543" ht="12.75" customHeight="1" x14ac:dyDescent="0.15"/>
    <row r="544" ht="12.75" customHeight="1" x14ac:dyDescent="0.15"/>
    <row r="545" ht="12.75" customHeight="1" x14ac:dyDescent="0.15"/>
    <row r="546" ht="12.75" customHeight="1" x14ac:dyDescent="0.15"/>
    <row r="547" ht="12.75" customHeight="1" x14ac:dyDescent="0.15"/>
    <row r="548" ht="12.75" customHeight="1" x14ac:dyDescent="0.15"/>
    <row r="549" ht="12.75" customHeight="1" x14ac:dyDescent="0.15"/>
    <row r="550" ht="12.75" customHeight="1" x14ac:dyDescent="0.15"/>
    <row r="551" ht="12.75" customHeight="1" x14ac:dyDescent="0.15"/>
    <row r="552" ht="12.75" customHeight="1" x14ac:dyDescent="0.15"/>
    <row r="553" ht="12.75" customHeight="1" x14ac:dyDescent="0.15"/>
    <row r="554" ht="12.75" customHeight="1" x14ac:dyDescent="0.15"/>
    <row r="555" ht="12.75" customHeight="1" x14ac:dyDescent="0.15"/>
    <row r="556" ht="12.75" customHeight="1" x14ac:dyDescent="0.15"/>
    <row r="557" ht="12.75" customHeight="1" x14ac:dyDescent="0.15"/>
    <row r="558" ht="12.75" customHeight="1" x14ac:dyDescent="0.15"/>
    <row r="559" ht="12.75" customHeight="1" x14ac:dyDescent="0.15"/>
    <row r="560" ht="12.75" customHeight="1" x14ac:dyDescent="0.15"/>
    <row r="561" ht="12.75" customHeight="1" x14ac:dyDescent="0.15"/>
    <row r="562" ht="12.75" customHeight="1" x14ac:dyDescent="0.15"/>
    <row r="563" ht="12.75" customHeight="1" x14ac:dyDescent="0.15"/>
    <row r="564" ht="12.75" customHeight="1" x14ac:dyDescent="0.15"/>
    <row r="565" ht="12.75" customHeight="1" x14ac:dyDescent="0.15"/>
    <row r="566" ht="12.75" customHeight="1" x14ac:dyDescent="0.15"/>
    <row r="567" ht="12.75" customHeight="1" x14ac:dyDescent="0.15"/>
    <row r="568" ht="12.75" customHeight="1" x14ac:dyDescent="0.15"/>
    <row r="569" ht="12.75" customHeight="1" x14ac:dyDescent="0.15"/>
    <row r="570" ht="12.75" customHeight="1" x14ac:dyDescent="0.15"/>
    <row r="571" ht="12.75" customHeight="1" x14ac:dyDescent="0.15"/>
    <row r="572" ht="12.75" customHeight="1" x14ac:dyDescent="0.15"/>
    <row r="573" ht="12.75" customHeight="1" x14ac:dyDescent="0.15"/>
    <row r="574" ht="12.75" customHeight="1" x14ac:dyDescent="0.15"/>
    <row r="575" ht="12.75" customHeight="1" x14ac:dyDescent="0.15"/>
    <row r="576" ht="12.75" customHeight="1" x14ac:dyDescent="0.15"/>
    <row r="577" ht="12.75" customHeight="1" x14ac:dyDescent="0.15"/>
    <row r="578" ht="12.75" customHeight="1" x14ac:dyDescent="0.15"/>
    <row r="579" ht="12.75" customHeight="1" x14ac:dyDescent="0.15"/>
    <row r="580" ht="12.75" customHeight="1" x14ac:dyDescent="0.15"/>
    <row r="581" ht="12.75" customHeight="1" x14ac:dyDescent="0.15"/>
    <row r="582" ht="12.75" customHeight="1" x14ac:dyDescent="0.15"/>
    <row r="583" ht="12.75" customHeight="1" x14ac:dyDescent="0.15"/>
    <row r="584" ht="12.75" customHeight="1" x14ac:dyDescent="0.15"/>
    <row r="585" ht="12.75" customHeight="1" x14ac:dyDescent="0.15"/>
    <row r="586" ht="12.75" customHeight="1" x14ac:dyDescent="0.15"/>
    <row r="587" ht="12.75" customHeight="1" x14ac:dyDescent="0.15"/>
    <row r="588" ht="12.75" customHeight="1" x14ac:dyDescent="0.15"/>
    <row r="589" ht="12.75" customHeight="1" x14ac:dyDescent="0.15"/>
    <row r="590" ht="12.75" customHeight="1" x14ac:dyDescent="0.15"/>
    <row r="591" ht="12.75" customHeight="1" x14ac:dyDescent="0.15"/>
    <row r="592" ht="12.75" customHeight="1" x14ac:dyDescent="0.15"/>
    <row r="593" ht="12.75" customHeight="1" x14ac:dyDescent="0.15"/>
    <row r="594" ht="12.75" customHeight="1" x14ac:dyDescent="0.15"/>
    <row r="595" ht="12.75" customHeight="1" x14ac:dyDescent="0.15"/>
    <row r="596" ht="12.75" customHeight="1" x14ac:dyDescent="0.15"/>
    <row r="597" ht="12.75" customHeight="1" x14ac:dyDescent="0.15"/>
    <row r="598" ht="12.75" customHeight="1" x14ac:dyDescent="0.15"/>
    <row r="599" ht="12.75" customHeight="1" x14ac:dyDescent="0.15"/>
    <row r="600" ht="12.75" customHeight="1" x14ac:dyDescent="0.15"/>
    <row r="601" ht="12.75" customHeight="1" x14ac:dyDescent="0.15"/>
    <row r="602" ht="12.75" customHeight="1" x14ac:dyDescent="0.15"/>
    <row r="603" ht="12.75" customHeight="1" x14ac:dyDescent="0.15"/>
    <row r="604" ht="12.75" customHeight="1" x14ac:dyDescent="0.15"/>
    <row r="605" ht="12.75" customHeight="1" x14ac:dyDescent="0.15"/>
    <row r="606" ht="12.75" customHeight="1" x14ac:dyDescent="0.15"/>
    <row r="607" ht="12.75" customHeight="1" x14ac:dyDescent="0.15"/>
    <row r="608" ht="12.75" customHeight="1" x14ac:dyDescent="0.15"/>
    <row r="609" ht="12.75" customHeight="1" x14ac:dyDescent="0.15"/>
    <row r="610" ht="12.75" customHeight="1" x14ac:dyDescent="0.15"/>
    <row r="611" ht="12.75" customHeight="1" x14ac:dyDescent="0.15"/>
    <row r="612" ht="12.75" customHeight="1" x14ac:dyDescent="0.15"/>
    <row r="613" ht="12.75" customHeight="1" x14ac:dyDescent="0.15"/>
    <row r="614" ht="12.75" customHeight="1" x14ac:dyDescent="0.15"/>
    <row r="615" ht="12.75" customHeight="1" x14ac:dyDescent="0.15"/>
    <row r="616" ht="12.75" customHeight="1" x14ac:dyDescent="0.15"/>
    <row r="617" ht="12.75" customHeight="1" x14ac:dyDescent="0.15"/>
    <row r="618" ht="12.75" customHeight="1" x14ac:dyDescent="0.15"/>
    <row r="619" ht="12.75" customHeight="1" x14ac:dyDescent="0.15"/>
    <row r="620" ht="12.75" customHeight="1" x14ac:dyDescent="0.15"/>
    <row r="621" ht="12.75" customHeight="1" x14ac:dyDescent="0.15"/>
    <row r="622" ht="12.75" customHeight="1" x14ac:dyDescent="0.15"/>
    <row r="623" ht="12.75" customHeight="1" x14ac:dyDescent="0.15"/>
    <row r="624" ht="12.75" customHeight="1" x14ac:dyDescent="0.15"/>
    <row r="625" ht="12.75" customHeight="1" x14ac:dyDescent="0.15"/>
    <row r="626" ht="12.75" customHeight="1" x14ac:dyDescent="0.15"/>
    <row r="627" ht="12.75" customHeight="1" x14ac:dyDescent="0.15"/>
    <row r="628" ht="12.75" customHeight="1" x14ac:dyDescent="0.15"/>
    <row r="629" ht="12.75" customHeight="1" x14ac:dyDescent="0.15"/>
    <row r="630" ht="12.75" customHeight="1" x14ac:dyDescent="0.15"/>
    <row r="631" ht="12.75" customHeight="1" x14ac:dyDescent="0.15"/>
    <row r="632" ht="12.75" customHeight="1" x14ac:dyDescent="0.15"/>
    <row r="633" ht="12.75" customHeight="1" x14ac:dyDescent="0.15"/>
    <row r="634" ht="12.75" customHeight="1" x14ac:dyDescent="0.15"/>
    <row r="635" ht="12.75" customHeight="1" x14ac:dyDescent="0.15"/>
    <row r="636" ht="12.75" customHeight="1" x14ac:dyDescent="0.15"/>
    <row r="637" ht="12.75" customHeight="1" x14ac:dyDescent="0.15"/>
    <row r="638" ht="12.75" customHeight="1" x14ac:dyDescent="0.15"/>
    <row r="639" ht="12.75" customHeight="1" x14ac:dyDescent="0.15"/>
    <row r="640" ht="12.75" customHeight="1" x14ac:dyDescent="0.15"/>
    <row r="641" ht="12.75" customHeight="1" x14ac:dyDescent="0.15"/>
    <row r="642" ht="12.75" customHeight="1" x14ac:dyDescent="0.15"/>
    <row r="643" ht="12.75" customHeight="1" x14ac:dyDescent="0.15"/>
    <row r="644" ht="12.75" customHeight="1" x14ac:dyDescent="0.15"/>
    <row r="645" ht="12.75" customHeight="1" x14ac:dyDescent="0.15"/>
    <row r="646" ht="12.75" customHeight="1" x14ac:dyDescent="0.15"/>
    <row r="647" ht="12.75" customHeight="1" x14ac:dyDescent="0.15"/>
    <row r="648" ht="12.75" customHeight="1" x14ac:dyDescent="0.15"/>
    <row r="649" ht="12.75" customHeight="1" x14ac:dyDescent="0.15"/>
    <row r="650" ht="12.75" customHeight="1" x14ac:dyDescent="0.15"/>
    <row r="651" ht="12.75" customHeight="1" x14ac:dyDescent="0.15"/>
    <row r="652" ht="12.75" customHeight="1" x14ac:dyDescent="0.15"/>
    <row r="653" ht="12.75" customHeight="1" x14ac:dyDescent="0.15"/>
    <row r="654" ht="12.75" customHeight="1" x14ac:dyDescent="0.15"/>
    <row r="655" ht="12.75" customHeight="1" x14ac:dyDescent="0.15"/>
    <row r="656" ht="12.75" customHeight="1" x14ac:dyDescent="0.15"/>
    <row r="657" ht="12.75" customHeight="1" x14ac:dyDescent="0.15"/>
    <row r="658" ht="12.75" customHeight="1" x14ac:dyDescent="0.15"/>
    <row r="659" ht="12.75" customHeight="1" x14ac:dyDescent="0.15"/>
    <row r="660" ht="12.75" customHeight="1" x14ac:dyDescent="0.15"/>
    <row r="661" ht="12.75" customHeight="1" x14ac:dyDescent="0.15"/>
    <row r="662" ht="12.75" customHeight="1" x14ac:dyDescent="0.15"/>
    <row r="663" ht="12.75" customHeight="1" x14ac:dyDescent="0.15"/>
    <row r="664" ht="12.75" customHeight="1" x14ac:dyDescent="0.15"/>
    <row r="665" ht="12.75" customHeight="1" x14ac:dyDescent="0.15"/>
    <row r="666" ht="12.75" customHeight="1" x14ac:dyDescent="0.15"/>
    <row r="667" ht="12.75" customHeight="1" x14ac:dyDescent="0.15"/>
    <row r="668" ht="12.75" customHeight="1" x14ac:dyDescent="0.15"/>
    <row r="669" ht="12.75" customHeight="1" x14ac:dyDescent="0.15"/>
    <row r="670" ht="12.75" customHeight="1" x14ac:dyDescent="0.15"/>
    <row r="671" ht="12.75" customHeight="1" x14ac:dyDescent="0.15"/>
    <row r="672" ht="12.75" customHeight="1" x14ac:dyDescent="0.15"/>
    <row r="673" ht="12.75" customHeight="1" x14ac:dyDescent="0.15"/>
    <row r="674" ht="12.75" customHeight="1" x14ac:dyDescent="0.15"/>
    <row r="675" ht="12.75" customHeight="1" x14ac:dyDescent="0.15"/>
    <row r="676" ht="12.75" customHeight="1" x14ac:dyDescent="0.15"/>
    <row r="677" ht="12.75" customHeight="1" x14ac:dyDescent="0.15"/>
    <row r="678" ht="12.75" customHeight="1" x14ac:dyDescent="0.15"/>
    <row r="679" ht="12.75" customHeight="1" x14ac:dyDescent="0.15"/>
    <row r="680" ht="12.75" customHeight="1" x14ac:dyDescent="0.15"/>
    <row r="681" ht="12.75" customHeight="1" x14ac:dyDescent="0.15"/>
    <row r="682" ht="12.75" customHeight="1" x14ac:dyDescent="0.15"/>
    <row r="683" ht="12.75" customHeight="1" x14ac:dyDescent="0.15"/>
    <row r="684" ht="12.75" customHeight="1" x14ac:dyDescent="0.15"/>
    <row r="685" ht="12.75" customHeight="1" x14ac:dyDescent="0.15"/>
    <row r="686" ht="12.75" customHeight="1" x14ac:dyDescent="0.15"/>
    <row r="687" ht="12.75" customHeight="1" x14ac:dyDescent="0.15"/>
    <row r="688" ht="12.75" customHeight="1" x14ac:dyDescent="0.15"/>
    <row r="689" ht="12.75" customHeight="1" x14ac:dyDescent="0.15"/>
    <row r="690" ht="12.75" customHeight="1" x14ac:dyDescent="0.15"/>
    <row r="691" ht="12.75" customHeight="1" x14ac:dyDescent="0.15"/>
    <row r="692" ht="12.75" customHeight="1" x14ac:dyDescent="0.15"/>
    <row r="693" ht="12.75" customHeight="1" x14ac:dyDescent="0.15"/>
    <row r="694" ht="12.75" customHeight="1" x14ac:dyDescent="0.15"/>
    <row r="695" ht="12.75" customHeight="1" x14ac:dyDescent="0.15"/>
    <row r="696" ht="12.75" customHeight="1" x14ac:dyDescent="0.15"/>
    <row r="697" ht="12.75" customHeight="1" x14ac:dyDescent="0.15"/>
    <row r="698" ht="12.75" customHeight="1" x14ac:dyDescent="0.15"/>
    <row r="699" ht="12.75" customHeight="1" x14ac:dyDescent="0.15"/>
    <row r="700" ht="12.75" customHeight="1" x14ac:dyDescent="0.15"/>
    <row r="701" ht="12.75" customHeight="1" x14ac:dyDescent="0.15"/>
    <row r="702" ht="12.75" customHeight="1" x14ac:dyDescent="0.15"/>
    <row r="703" ht="12.75" customHeight="1" x14ac:dyDescent="0.15"/>
    <row r="704" ht="12.75" customHeight="1" x14ac:dyDescent="0.15"/>
    <row r="705" ht="12.75" customHeight="1" x14ac:dyDescent="0.15"/>
    <row r="706" ht="12.75" customHeight="1" x14ac:dyDescent="0.15"/>
    <row r="707" ht="12.75" customHeight="1" x14ac:dyDescent="0.15"/>
    <row r="708" ht="12.75" customHeight="1" x14ac:dyDescent="0.15"/>
    <row r="709" ht="12.75" customHeight="1" x14ac:dyDescent="0.15"/>
    <row r="710" ht="12.75" customHeight="1" x14ac:dyDescent="0.15"/>
    <row r="711" ht="12.75" customHeight="1" x14ac:dyDescent="0.15"/>
    <row r="712" ht="12.75" customHeight="1" x14ac:dyDescent="0.15"/>
    <row r="713" ht="12.75" customHeight="1" x14ac:dyDescent="0.15"/>
    <row r="714" ht="12.75" customHeight="1" x14ac:dyDescent="0.15"/>
    <row r="715" ht="12.75" customHeight="1" x14ac:dyDescent="0.15"/>
    <row r="716" ht="12.75" customHeight="1" x14ac:dyDescent="0.15"/>
    <row r="717" ht="12.75" customHeight="1" x14ac:dyDescent="0.15"/>
    <row r="718" ht="12.75" customHeight="1" x14ac:dyDescent="0.15"/>
    <row r="719" ht="12.75" customHeight="1" x14ac:dyDescent="0.15"/>
    <row r="720" ht="12.75" customHeight="1" x14ac:dyDescent="0.15"/>
    <row r="721" ht="12.75" customHeight="1" x14ac:dyDescent="0.15"/>
    <row r="722" ht="12.75" customHeight="1" x14ac:dyDescent="0.15"/>
    <row r="723" ht="12.75" customHeight="1" x14ac:dyDescent="0.15"/>
    <row r="724" ht="12.75" customHeight="1" x14ac:dyDescent="0.15"/>
    <row r="725" ht="12.75" customHeight="1" x14ac:dyDescent="0.15"/>
    <row r="726" ht="12.75" customHeight="1" x14ac:dyDescent="0.15"/>
    <row r="727" ht="12.75" customHeight="1" x14ac:dyDescent="0.15"/>
    <row r="728" ht="12.75" customHeight="1" x14ac:dyDescent="0.15"/>
    <row r="729" ht="12.75" customHeight="1" x14ac:dyDescent="0.15"/>
    <row r="730" ht="12.75" customHeight="1" x14ac:dyDescent="0.15"/>
    <row r="731" ht="12.75" customHeight="1" x14ac:dyDescent="0.15"/>
    <row r="732" ht="12.75" customHeight="1" x14ac:dyDescent="0.15"/>
    <row r="733" ht="12.75" customHeight="1" x14ac:dyDescent="0.15"/>
    <row r="734" ht="12.75" customHeight="1" x14ac:dyDescent="0.15"/>
    <row r="735" ht="12.75" customHeight="1" x14ac:dyDescent="0.15"/>
    <row r="736" ht="12.75" customHeight="1" x14ac:dyDescent="0.15"/>
    <row r="737" ht="12.75" customHeight="1" x14ac:dyDescent="0.15"/>
    <row r="738" ht="12.75" customHeight="1" x14ac:dyDescent="0.15"/>
    <row r="739" ht="12.75" customHeight="1" x14ac:dyDescent="0.15"/>
    <row r="740" ht="12.75" customHeight="1" x14ac:dyDescent="0.15"/>
    <row r="741" ht="12.75" customHeight="1" x14ac:dyDescent="0.15"/>
    <row r="742" ht="12.75" customHeight="1" x14ac:dyDescent="0.15"/>
    <row r="743" ht="12.75" customHeight="1" x14ac:dyDescent="0.15"/>
    <row r="744" ht="12.75" customHeight="1" x14ac:dyDescent="0.15"/>
    <row r="745" ht="12.75" customHeight="1" x14ac:dyDescent="0.15"/>
    <row r="746" ht="12.75" customHeight="1" x14ac:dyDescent="0.15"/>
    <row r="747" ht="12.75" customHeight="1" x14ac:dyDescent="0.15"/>
    <row r="748" ht="12.75" customHeight="1" x14ac:dyDescent="0.15"/>
    <row r="749" ht="12.75" customHeight="1" x14ac:dyDescent="0.15"/>
    <row r="750" ht="12.75" customHeight="1" x14ac:dyDescent="0.15"/>
    <row r="751" ht="12.75" customHeight="1" x14ac:dyDescent="0.15"/>
    <row r="752" ht="12.75" customHeight="1" x14ac:dyDescent="0.15"/>
    <row r="753" ht="12.75" customHeight="1" x14ac:dyDescent="0.15"/>
    <row r="754" ht="12.75" customHeight="1" x14ac:dyDescent="0.15"/>
    <row r="755" ht="12.75" customHeight="1" x14ac:dyDescent="0.15"/>
    <row r="756" ht="12.75" customHeight="1" x14ac:dyDescent="0.15"/>
    <row r="757" ht="12.75" customHeight="1" x14ac:dyDescent="0.15"/>
    <row r="758" ht="12.75" customHeight="1" x14ac:dyDescent="0.15"/>
    <row r="759" ht="12.75" customHeight="1" x14ac:dyDescent="0.15"/>
    <row r="760" ht="12.75" customHeight="1" x14ac:dyDescent="0.15"/>
    <row r="761" ht="12.75" customHeight="1" x14ac:dyDescent="0.15"/>
    <row r="762" ht="12.75" customHeight="1" x14ac:dyDescent="0.15"/>
    <row r="763" ht="12.75" customHeight="1" x14ac:dyDescent="0.15"/>
    <row r="764" ht="12.75" customHeight="1" x14ac:dyDescent="0.15"/>
    <row r="765" ht="12.75" customHeight="1" x14ac:dyDescent="0.15"/>
    <row r="766" ht="12.75" customHeight="1" x14ac:dyDescent="0.15"/>
    <row r="767" ht="12.75" customHeight="1" x14ac:dyDescent="0.15"/>
    <row r="768" ht="12.75" customHeight="1" x14ac:dyDescent="0.15"/>
    <row r="769" ht="12.75" customHeight="1" x14ac:dyDescent="0.15"/>
    <row r="770" ht="12.75" customHeight="1" x14ac:dyDescent="0.15"/>
    <row r="771" ht="12.75" customHeight="1" x14ac:dyDescent="0.15"/>
    <row r="772" ht="12.75" customHeight="1" x14ac:dyDescent="0.15"/>
    <row r="773" ht="12.75" customHeight="1" x14ac:dyDescent="0.15"/>
    <row r="774" ht="12.75" customHeight="1" x14ac:dyDescent="0.15"/>
    <row r="775" ht="12.75" customHeight="1" x14ac:dyDescent="0.15"/>
    <row r="776" ht="12.75" customHeight="1" x14ac:dyDescent="0.15"/>
    <row r="777" ht="12.75" customHeight="1" x14ac:dyDescent="0.15"/>
    <row r="778" ht="12.75" customHeight="1" x14ac:dyDescent="0.15"/>
    <row r="779" ht="12.75" customHeight="1" x14ac:dyDescent="0.15"/>
    <row r="780" ht="12.75" customHeight="1" x14ac:dyDescent="0.15"/>
    <row r="781" ht="12.75" customHeight="1" x14ac:dyDescent="0.15"/>
    <row r="782" ht="12.75" customHeight="1" x14ac:dyDescent="0.15"/>
    <row r="783" ht="12.75" customHeight="1" x14ac:dyDescent="0.15"/>
    <row r="784" ht="12.75" customHeight="1" x14ac:dyDescent="0.15"/>
    <row r="785" ht="12.75" customHeight="1" x14ac:dyDescent="0.15"/>
    <row r="786" ht="12.75" customHeight="1" x14ac:dyDescent="0.15"/>
    <row r="787" ht="12.75" customHeight="1" x14ac:dyDescent="0.15"/>
    <row r="788" ht="12.75" customHeight="1" x14ac:dyDescent="0.15"/>
    <row r="789" ht="12.75" customHeight="1" x14ac:dyDescent="0.15"/>
    <row r="790" ht="12.75" customHeight="1" x14ac:dyDescent="0.15"/>
    <row r="791" ht="12.75" customHeight="1" x14ac:dyDescent="0.15"/>
    <row r="792" ht="12.75" customHeight="1" x14ac:dyDescent="0.15"/>
    <row r="793" ht="12.75" customHeight="1" x14ac:dyDescent="0.15"/>
    <row r="794" ht="12.75" customHeight="1" x14ac:dyDescent="0.15"/>
    <row r="795" ht="12.75" customHeight="1" x14ac:dyDescent="0.15"/>
    <row r="796" ht="12.75" customHeight="1" x14ac:dyDescent="0.15"/>
    <row r="797" ht="12.75" customHeight="1" x14ac:dyDescent="0.15"/>
    <row r="798" ht="12.75" customHeight="1" x14ac:dyDescent="0.15"/>
    <row r="799" ht="12.75" customHeight="1" x14ac:dyDescent="0.15"/>
    <row r="800" ht="12.75" customHeight="1" x14ac:dyDescent="0.15"/>
    <row r="801" ht="12.75" customHeight="1" x14ac:dyDescent="0.15"/>
    <row r="802" ht="12.75" customHeight="1" x14ac:dyDescent="0.15"/>
    <row r="803" ht="12.75" customHeight="1" x14ac:dyDescent="0.15"/>
    <row r="804" ht="12.75" customHeight="1" x14ac:dyDescent="0.15"/>
    <row r="805" ht="12.75" customHeight="1" x14ac:dyDescent="0.15"/>
    <row r="806" ht="12.75" customHeight="1" x14ac:dyDescent="0.15"/>
    <row r="807" ht="12.75" customHeight="1" x14ac:dyDescent="0.15"/>
    <row r="808" ht="12.75" customHeight="1" x14ac:dyDescent="0.15"/>
    <row r="809" ht="12.75" customHeight="1" x14ac:dyDescent="0.15"/>
    <row r="810" ht="12.75" customHeight="1" x14ac:dyDescent="0.15"/>
    <row r="811" ht="12.75" customHeight="1" x14ac:dyDescent="0.15"/>
    <row r="812" ht="12.75" customHeight="1" x14ac:dyDescent="0.15"/>
    <row r="813" ht="12.75" customHeight="1" x14ac:dyDescent="0.15"/>
    <row r="814" ht="12.75" customHeight="1" x14ac:dyDescent="0.15"/>
    <row r="815" ht="12.75" customHeight="1" x14ac:dyDescent="0.15"/>
    <row r="816" ht="12.75" customHeight="1" x14ac:dyDescent="0.15"/>
    <row r="817" ht="12.75" customHeight="1" x14ac:dyDescent="0.15"/>
    <row r="818" ht="12.75" customHeight="1" x14ac:dyDescent="0.15"/>
    <row r="819" ht="12.75" customHeight="1" x14ac:dyDescent="0.15"/>
    <row r="820" ht="12.75" customHeight="1" x14ac:dyDescent="0.15"/>
    <row r="821" ht="12.75" customHeight="1" x14ac:dyDescent="0.15"/>
    <row r="822" ht="12.75" customHeight="1" x14ac:dyDescent="0.15"/>
    <row r="823" ht="12.75" customHeight="1" x14ac:dyDescent="0.15"/>
    <row r="824" ht="12.75" customHeight="1" x14ac:dyDescent="0.15"/>
    <row r="825" ht="12.75" customHeight="1" x14ac:dyDescent="0.15"/>
    <row r="826" ht="12.75" customHeight="1" x14ac:dyDescent="0.15"/>
    <row r="827" ht="12.75" customHeight="1" x14ac:dyDescent="0.15"/>
    <row r="828" ht="12.75" customHeight="1" x14ac:dyDescent="0.15"/>
    <row r="829" ht="12.75" customHeight="1" x14ac:dyDescent="0.15"/>
    <row r="830" ht="12.75" customHeight="1" x14ac:dyDescent="0.15"/>
    <row r="831" ht="12.75" customHeight="1" x14ac:dyDescent="0.15"/>
    <row r="832" ht="12.75" customHeight="1" x14ac:dyDescent="0.15"/>
    <row r="833" ht="12.75" customHeight="1" x14ac:dyDescent="0.15"/>
    <row r="834" ht="12.75" customHeight="1" x14ac:dyDescent="0.15"/>
    <row r="835" ht="12.75" customHeight="1" x14ac:dyDescent="0.15"/>
    <row r="836" ht="12.75" customHeight="1" x14ac:dyDescent="0.15"/>
    <row r="837" ht="12.75" customHeight="1" x14ac:dyDescent="0.15"/>
    <row r="838" ht="12.75" customHeight="1" x14ac:dyDescent="0.15"/>
    <row r="839" ht="12.75" customHeight="1" x14ac:dyDescent="0.15"/>
    <row r="840" ht="12.75" customHeight="1" x14ac:dyDescent="0.15"/>
    <row r="841" ht="12.75" customHeight="1" x14ac:dyDescent="0.15"/>
    <row r="842" ht="12.75" customHeight="1" x14ac:dyDescent="0.15"/>
    <row r="843" ht="12.75" customHeight="1" x14ac:dyDescent="0.15"/>
    <row r="844" ht="12.75" customHeight="1" x14ac:dyDescent="0.15"/>
    <row r="845" ht="12.75" customHeight="1" x14ac:dyDescent="0.15"/>
    <row r="846" ht="12.75" customHeight="1" x14ac:dyDescent="0.15"/>
    <row r="847" ht="12.75" customHeight="1" x14ac:dyDescent="0.15"/>
    <row r="848" ht="12.75" customHeight="1" x14ac:dyDescent="0.15"/>
    <row r="849" ht="12.75" customHeight="1" x14ac:dyDescent="0.15"/>
    <row r="850" ht="12.75" customHeight="1" x14ac:dyDescent="0.15"/>
    <row r="851" ht="12.75" customHeight="1" x14ac:dyDescent="0.15"/>
    <row r="852" ht="12.75" customHeight="1" x14ac:dyDescent="0.15"/>
    <row r="853" ht="12.75" customHeight="1" x14ac:dyDescent="0.15"/>
    <row r="854" ht="12.75" customHeight="1" x14ac:dyDescent="0.15"/>
    <row r="855" ht="12.75" customHeight="1" x14ac:dyDescent="0.15"/>
    <row r="856" ht="12.75" customHeight="1" x14ac:dyDescent="0.15"/>
    <row r="857" ht="12.75" customHeight="1" x14ac:dyDescent="0.15"/>
    <row r="858" ht="12.75" customHeight="1" x14ac:dyDescent="0.15"/>
    <row r="859" ht="12.75" customHeight="1" x14ac:dyDescent="0.15"/>
    <row r="860" ht="12.75" customHeight="1" x14ac:dyDescent="0.15"/>
    <row r="861" ht="12.75" customHeight="1" x14ac:dyDescent="0.15"/>
    <row r="862" ht="12.75" customHeight="1" x14ac:dyDescent="0.15"/>
    <row r="863" ht="12.75" customHeight="1" x14ac:dyDescent="0.15"/>
    <row r="864" ht="12.75" customHeight="1" x14ac:dyDescent="0.15"/>
    <row r="865" ht="12.75" customHeight="1" x14ac:dyDescent="0.15"/>
    <row r="866" ht="12.75" customHeight="1" x14ac:dyDescent="0.15"/>
    <row r="867" ht="12.75" customHeight="1" x14ac:dyDescent="0.15"/>
    <row r="868" ht="12.75" customHeight="1" x14ac:dyDescent="0.15"/>
    <row r="869" ht="12.75" customHeight="1" x14ac:dyDescent="0.15"/>
    <row r="870" ht="12.75" customHeight="1" x14ac:dyDescent="0.15"/>
    <row r="871" ht="12.75" customHeight="1" x14ac:dyDescent="0.15"/>
    <row r="872" ht="12.75" customHeight="1" x14ac:dyDescent="0.15"/>
    <row r="873" ht="12.75" customHeight="1" x14ac:dyDescent="0.15"/>
    <row r="874" ht="12.75" customHeight="1" x14ac:dyDescent="0.15"/>
    <row r="875" ht="12.75" customHeight="1" x14ac:dyDescent="0.15"/>
    <row r="876" ht="12.75" customHeight="1" x14ac:dyDescent="0.15"/>
    <row r="877" ht="12.75" customHeight="1" x14ac:dyDescent="0.15"/>
    <row r="878" ht="12.75" customHeight="1" x14ac:dyDescent="0.15"/>
    <row r="879" ht="12.75" customHeight="1" x14ac:dyDescent="0.15"/>
    <row r="880" ht="12.75" customHeight="1" x14ac:dyDescent="0.15"/>
    <row r="881" ht="12.75" customHeight="1" x14ac:dyDescent="0.15"/>
    <row r="882" ht="12.75" customHeight="1" x14ac:dyDescent="0.15"/>
    <row r="883" ht="12.75" customHeight="1" x14ac:dyDescent="0.15"/>
    <row r="884" ht="12.75" customHeight="1" x14ac:dyDescent="0.15"/>
    <row r="885" ht="12.75" customHeight="1" x14ac:dyDescent="0.15"/>
    <row r="886" ht="12.75" customHeight="1" x14ac:dyDescent="0.15"/>
    <row r="887" ht="12.75" customHeight="1" x14ac:dyDescent="0.15"/>
    <row r="888" ht="12.75" customHeight="1" x14ac:dyDescent="0.15"/>
    <row r="889" ht="12.75" customHeight="1" x14ac:dyDescent="0.15"/>
    <row r="890" ht="12.75" customHeight="1" x14ac:dyDescent="0.15"/>
    <row r="891" ht="12.75" customHeight="1" x14ac:dyDescent="0.15"/>
    <row r="892" ht="12.75" customHeight="1" x14ac:dyDescent="0.15"/>
    <row r="893" ht="12.75" customHeight="1" x14ac:dyDescent="0.15"/>
    <row r="894" ht="12.75" customHeight="1" x14ac:dyDescent="0.15"/>
    <row r="895" ht="12.75" customHeight="1" x14ac:dyDescent="0.15"/>
    <row r="896" ht="12.75" customHeight="1" x14ac:dyDescent="0.15"/>
    <row r="897" ht="12.75" customHeight="1" x14ac:dyDescent="0.15"/>
    <row r="898" ht="12.75" customHeight="1" x14ac:dyDescent="0.15"/>
    <row r="899" ht="12.75" customHeight="1" x14ac:dyDescent="0.15"/>
    <row r="900" ht="12.75" customHeight="1" x14ac:dyDescent="0.15"/>
    <row r="901" ht="12.75" customHeight="1" x14ac:dyDescent="0.15"/>
    <row r="902" ht="12.75" customHeight="1" x14ac:dyDescent="0.15"/>
    <row r="903" ht="12.75" customHeight="1" x14ac:dyDescent="0.15"/>
    <row r="904" ht="12.75" customHeight="1" x14ac:dyDescent="0.15"/>
    <row r="905" ht="12.75" customHeight="1" x14ac:dyDescent="0.15"/>
    <row r="906" ht="12.75" customHeight="1" x14ac:dyDescent="0.15"/>
    <row r="907" ht="12.75" customHeight="1" x14ac:dyDescent="0.15"/>
    <row r="908" ht="12.75" customHeight="1" x14ac:dyDescent="0.15"/>
    <row r="909" ht="12.75" customHeight="1" x14ac:dyDescent="0.15"/>
    <row r="910" ht="12.75" customHeight="1" x14ac:dyDescent="0.15"/>
    <row r="911" ht="12.75" customHeight="1" x14ac:dyDescent="0.15"/>
    <row r="912" ht="12.75" customHeight="1" x14ac:dyDescent="0.15"/>
    <row r="913" ht="12.75" customHeight="1" x14ac:dyDescent="0.15"/>
    <row r="914" ht="12.75" customHeight="1" x14ac:dyDescent="0.15"/>
    <row r="915" ht="12.75" customHeight="1" x14ac:dyDescent="0.15"/>
    <row r="916" ht="12.75" customHeight="1" x14ac:dyDescent="0.15"/>
    <row r="917" ht="12.75" customHeight="1" x14ac:dyDescent="0.15"/>
    <row r="918" ht="12.75" customHeight="1" x14ac:dyDescent="0.15"/>
    <row r="919" ht="12.75" customHeight="1" x14ac:dyDescent="0.15"/>
    <row r="920" ht="12.75" customHeight="1" x14ac:dyDescent="0.15"/>
    <row r="921" ht="12.75" customHeight="1" x14ac:dyDescent="0.15"/>
    <row r="922" ht="12.75" customHeight="1" x14ac:dyDescent="0.15"/>
    <row r="923" ht="12.75" customHeight="1" x14ac:dyDescent="0.15"/>
    <row r="924" ht="12.75" customHeight="1" x14ac:dyDescent="0.15"/>
    <row r="925" ht="12.75" customHeight="1" x14ac:dyDescent="0.15"/>
    <row r="926" ht="12.75" customHeight="1" x14ac:dyDescent="0.15"/>
    <row r="927" ht="12.75" customHeight="1" x14ac:dyDescent="0.15"/>
    <row r="928" ht="12.75" customHeight="1" x14ac:dyDescent="0.15"/>
    <row r="929" ht="12.75" customHeight="1" x14ac:dyDescent="0.15"/>
    <row r="930" ht="12.75" customHeight="1" x14ac:dyDescent="0.15"/>
    <row r="931" ht="12.75" customHeight="1" x14ac:dyDescent="0.15"/>
    <row r="932" ht="12.75" customHeight="1" x14ac:dyDescent="0.15"/>
    <row r="933" ht="12.75" customHeight="1" x14ac:dyDescent="0.15"/>
    <row r="934" ht="12.75" customHeight="1" x14ac:dyDescent="0.15"/>
    <row r="935" ht="12.75" customHeight="1" x14ac:dyDescent="0.15"/>
    <row r="936" ht="12.75" customHeight="1" x14ac:dyDescent="0.15"/>
    <row r="937" ht="12.75" customHeight="1" x14ac:dyDescent="0.15"/>
    <row r="938" ht="12.75" customHeight="1" x14ac:dyDescent="0.15"/>
    <row r="939" ht="12.75" customHeight="1" x14ac:dyDescent="0.15"/>
    <row r="940" ht="12.75" customHeight="1" x14ac:dyDescent="0.15"/>
    <row r="941" ht="12.75" customHeight="1" x14ac:dyDescent="0.15"/>
    <row r="942" ht="12.75" customHeight="1" x14ac:dyDescent="0.15"/>
    <row r="943" ht="12.75" customHeight="1" x14ac:dyDescent="0.15"/>
    <row r="944" ht="12.75" customHeight="1" x14ac:dyDescent="0.15"/>
    <row r="945" ht="12.75" customHeight="1" x14ac:dyDescent="0.15"/>
    <row r="946" ht="12.75" customHeight="1" x14ac:dyDescent="0.15"/>
    <row r="947" ht="12.75" customHeight="1" x14ac:dyDescent="0.15"/>
    <row r="948" ht="12.75" customHeight="1" x14ac:dyDescent="0.15"/>
    <row r="949" ht="12.75" customHeight="1" x14ac:dyDescent="0.15"/>
    <row r="950" ht="12.75" customHeight="1" x14ac:dyDescent="0.15"/>
    <row r="951" ht="12.75" customHeight="1" x14ac:dyDescent="0.15"/>
    <row r="952" ht="12.75" customHeight="1" x14ac:dyDescent="0.15"/>
    <row r="953" ht="12.75" customHeight="1" x14ac:dyDescent="0.15"/>
    <row r="954" ht="12.75" customHeight="1" x14ac:dyDescent="0.15"/>
    <row r="955" ht="12.75" customHeight="1" x14ac:dyDescent="0.15"/>
    <row r="956" ht="12.75" customHeight="1" x14ac:dyDescent="0.15"/>
    <row r="957" ht="12.75" customHeight="1" x14ac:dyDescent="0.15"/>
    <row r="958" ht="12.75" customHeight="1" x14ac:dyDescent="0.15"/>
    <row r="959" ht="12.75" customHeight="1" x14ac:dyDescent="0.15"/>
    <row r="960" ht="12.75" customHeight="1" x14ac:dyDescent="0.15"/>
    <row r="961" ht="12.75" customHeight="1" x14ac:dyDescent="0.15"/>
    <row r="962" ht="12.75" customHeight="1" x14ac:dyDescent="0.15"/>
    <row r="963" ht="12.75" customHeight="1" x14ac:dyDescent="0.15"/>
    <row r="964" ht="12.75" customHeight="1" x14ac:dyDescent="0.15"/>
    <row r="965" ht="12.75" customHeight="1" x14ac:dyDescent="0.15"/>
    <row r="966" ht="12.75" customHeight="1" x14ac:dyDescent="0.15"/>
    <row r="967" ht="12.75" customHeight="1" x14ac:dyDescent="0.15"/>
    <row r="968" ht="12.75" customHeight="1" x14ac:dyDescent="0.15"/>
    <row r="969" ht="12.75" customHeight="1" x14ac:dyDescent="0.15"/>
    <row r="970" ht="12.75" customHeight="1" x14ac:dyDescent="0.15"/>
    <row r="971" ht="12.75" customHeight="1" x14ac:dyDescent="0.15"/>
    <row r="972" ht="12.75" customHeight="1" x14ac:dyDescent="0.15"/>
    <row r="973" ht="12.75" customHeight="1" x14ac:dyDescent="0.15"/>
    <row r="974" ht="12.75" customHeight="1" x14ac:dyDescent="0.15"/>
    <row r="975" ht="12.75" customHeight="1" x14ac:dyDescent="0.15"/>
    <row r="976" ht="12.75" customHeight="1" x14ac:dyDescent="0.15"/>
    <row r="977" ht="12.75" customHeight="1" x14ac:dyDescent="0.15"/>
    <row r="978" ht="12.75" customHeight="1" x14ac:dyDescent="0.15"/>
    <row r="979" ht="12.75" customHeight="1" x14ac:dyDescent="0.15"/>
    <row r="980" ht="12.75" customHeight="1" x14ac:dyDescent="0.15"/>
    <row r="981" ht="12.75" customHeight="1" x14ac:dyDescent="0.15"/>
    <row r="982" ht="12.75" customHeight="1" x14ac:dyDescent="0.15"/>
    <row r="983" ht="12.75" customHeight="1" x14ac:dyDescent="0.15"/>
    <row r="984" ht="12.75" customHeight="1" x14ac:dyDescent="0.15"/>
    <row r="985" ht="12.75" customHeight="1" x14ac:dyDescent="0.15"/>
    <row r="986" ht="12.75" customHeight="1" x14ac:dyDescent="0.15"/>
    <row r="987" ht="12.75" customHeight="1" x14ac:dyDescent="0.15"/>
    <row r="988" ht="12.75" customHeight="1" x14ac:dyDescent="0.15"/>
    <row r="989" ht="12.75" customHeight="1" x14ac:dyDescent="0.15"/>
    <row r="990" ht="12.75" customHeight="1" x14ac:dyDescent="0.15"/>
    <row r="991" ht="12.75" customHeight="1" x14ac:dyDescent="0.15"/>
    <row r="992" ht="12.75" customHeight="1" x14ac:dyDescent="0.15"/>
    <row r="993" ht="12.75" customHeight="1" x14ac:dyDescent="0.15"/>
    <row r="994" ht="12.75" customHeight="1" x14ac:dyDescent="0.15"/>
    <row r="995" ht="12.75" customHeight="1" x14ac:dyDescent="0.15"/>
    <row r="996" ht="12.75" customHeight="1" x14ac:dyDescent="0.15"/>
    <row r="997" ht="12.75" customHeight="1" x14ac:dyDescent="0.15"/>
    <row r="998" ht="12.75" customHeight="1" x14ac:dyDescent="0.15"/>
    <row r="999" ht="12.75" customHeight="1" x14ac:dyDescent="0.15"/>
    <row r="1000" ht="12.75" customHeight="1" x14ac:dyDescent="0.15"/>
  </sheetData>
  <pageMargins left="0.7" right="0.7" top="0.75" bottom="0.75" header="0" footer="0"/>
  <pageSetup paperSize="9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1000"/>
  <sheetViews>
    <sheetView workbookViewId="0"/>
  </sheetViews>
  <sheetFormatPr baseColWidth="10" defaultColWidth="12.5" defaultRowHeight="15" customHeight="1" x14ac:dyDescent="0.15"/>
  <cols>
    <col min="1" max="1" width="30.33203125" customWidth="1"/>
    <col min="2" max="2" width="14.83203125" customWidth="1"/>
    <col min="3" max="26" width="8.5" customWidth="1"/>
  </cols>
  <sheetData>
    <row r="1" spans="1:2" ht="12.75" customHeight="1" x14ac:dyDescent="0.15">
      <c r="A1" s="42" t="s">
        <v>568</v>
      </c>
    </row>
    <row r="2" spans="1:2" ht="12.75" customHeight="1" x14ac:dyDescent="0.15">
      <c r="A2" s="235"/>
    </row>
    <row r="3" spans="1:2" ht="12.75" customHeight="1" x14ac:dyDescent="0.15">
      <c r="A3" s="247" t="s">
        <v>577</v>
      </c>
    </row>
    <row r="4" spans="1:2" ht="12.75" customHeight="1" x14ac:dyDescent="0.15">
      <c r="B4" s="75" t="s">
        <v>578</v>
      </c>
    </row>
    <row r="5" spans="1:2" ht="12.75" customHeight="1" x14ac:dyDescent="0.15">
      <c r="A5" s="235" t="s">
        <v>569</v>
      </c>
      <c r="B5" s="23">
        <f>'Trial Balance'!I82+'Trial Balance'!I83</f>
        <v>0</v>
      </c>
    </row>
    <row r="6" spans="1:2" ht="12.75" customHeight="1" x14ac:dyDescent="0.15">
      <c r="B6" s="23"/>
    </row>
    <row r="7" spans="1:2" ht="12.75" customHeight="1" x14ac:dyDescent="0.15">
      <c r="A7" s="31" t="s">
        <v>579</v>
      </c>
      <c r="B7" s="23"/>
    </row>
    <row r="8" spans="1:2" ht="12.75" customHeight="1" x14ac:dyDescent="0.15"/>
    <row r="9" spans="1:2" ht="12.75" customHeight="1" x14ac:dyDescent="0.15">
      <c r="A9" s="42" t="s">
        <v>62</v>
      </c>
      <c r="B9" s="120">
        <f>B7-B5</f>
        <v>0</v>
      </c>
    </row>
    <row r="10" spans="1:2" ht="12.75" customHeight="1" x14ac:dyDescent="0.15"/>
    <row r="11" spans="1:2" ht="12.75" customHeight="1" x14ac:dyDescent="0.15"/>
    <row r="12" spans="1:2" ht="12.75" customHeight="1" x14ac:dyDescent="0.15"/>
    <row r="13" spans="1:2" ht="12.75" customHeight="1" x14ac:dyDescent="0.15"/>
    <row r="14" spans="1:2" ht="12.75" customHeight="1" x14ac:dyDescent="0.15"/>
    <row r="15" spans="1:2" ht="12.75" customHeight="1" x14ac:dyDescent="0.15"/>
    <row r="16" spans="1:2" ht="12.75" customHeight="1" x14ac:dyDescent="0.15"/>
    <row r="17" ht="12.75" customHeight="1" x14ac:dyDescent="0.15"/>
    <row r="18" ht="12.75" customHeight="1" x14ac:dyDescent="0.15"/>
    <row r="19" ht="12.75" customHeight="1" x14ac:dyDescent="0.15"/>
    <row r="20" ht="12.75" customHeight="1" x14ac:dyDescent="0.15"/>
    <row r="21" ht="12.75" customHeight="1" x14ac:dyDescent="0.15"/>
    <row r="22" ht="12.75" customHeight="1" x14ac:dyDescent="0.15"/>
    <row r="23" ht="12.75" customHeight="1" x14ac:dyDescent="0.15"/>
    <row r="24" ht="12.75" customHeight="1" x14ac:dyDescent="0.15"/>
    <row r="25" ht="12.75" customHeight="1" x14ac:dyDescent="0.15"/>
    <row r="26" ht="12.75" customHeight="1" x14ac:dyDescent="0.15"/>
    <row r="27" ht="12.75" customHeight="1" x14ac:dyDescent="0.15"/>
    <row r="28" ht="12.75" customHeight="1" x14ac:dyDescent="0.15"/>
    <row r="29" ht="12.75" customHeight="1" x14ac:dyDescent="0.15"/>
    <row r="30" ht="12.75" customHeight="1" x14ac:dyDescent="0.15"/>
    <row r="31" ht="12.75" customHeight="1" x14ac:dyDescent="0.15"/>
    <row r="32" ht="12.75" customHeight="1" x14ac:dyDescent="0.15"/>
    <row r="33" ht="12.75" customHeight="1" x14ac:dyDescent="0.15"/>
    <row r="34" ht="12.75" customHeight="1" x14ac:dyDescent="0.15"/>
    <row r="35" ht="12.75" customHeight="1" x14ac:dyDescent="0.15"/>
    <row r="36" ht="12.75" customHeight="1" x14ac:dyDescent="0.15"/>
    <row r="37" ht="12.75" customHeight="1" x14ac:dyDescent="0.15"/>
    <row r="38" ht="12.75" customHeight="1" x14ac:dyDescent="0.15"/>
    <row r="39" ht="12.75" customHeight="1" x14ac:dyDescent="0.15"/>
    <row r="40" ht="12.75" customHeight="1" x14ac:dyDescent="0.15"/>
    <row r="41" ht="12.75" customHeight="1" x14ac:dyDescent="0.15"/>
    <row r="42" ht="12.75" customHeight="1" x14ac:dyDescent="0.15"/>
    <row r="43" ht="12.75" customHeight="1" x14ac:dyDescent="0.15"/>
    <row r="44" ht="12.75" customHeight="1" x14ac:dyDescent="0.15"/>
    <row r="45" ht="12.75" customHeight="1" x14ac:dyDescent="0.15"/>
    <row r="46" ht="12.75" customHeight="1" x14ac:dyDescent="0.15"/>
    <row r="47" ht="12.75" customHeight="1" x14ac:dyDescent="0.15"/>
    <row r="48" ht="12.75" customHeight="1" x14ac:dyDescent="0.15"/>
    <row r="49" ht="12.75" customHeight="1" x14ac:dyDescent="0.15"/>
    <row r="50" ht="12.75" customHeight="1" x14ac:dyDescent="0.15"/>
    <row r="51" ht="12.75" customHeight="1" x14ac:dyDescent="0.15"/>
    <row r="52" ht="12.75" customHeight="1" x14ac:dyDescent="0.15"/>
    <row r="53" ht="12.75" customHeight="1" x14ac:dyDescent="0.15"/>
    <row r="54" ht="12.75" customHeight="1" x14ac:dyDescent="0.15"/>
    <row r="55" ht="12.75" customHeight="1" x14ac:dyDescent="0.15"/>
    <row r="56" ht="12.75" customHeight="1" x14ac:dyDescent="0.15"/>
    <row r="57" ht="12.75" customHeight="1" x14ac:dyDescent="0.15"/>
    <row r="58" ht="12.75" customHeight="1" x14ac:dyDescent="0.15"/>
    <row r="59" ht="12.75" customHeight="1" x14ac:dyDescent="0.15"/>
    <row r="60" ht="12.75" customHeight="1" x14ac:dyDescent="0.15"/>
    <row r="61" ht="12.75" customHeight="1" x14ac:dyDescent="0.15"/>
    <row r="62" ht="12.75" customHeight="1" x14ac:dyDescent="0.15"/>
    <row r="63" ht="12.75" customHeight="1" x14ac:dyDescent="0.15"/>
    <row r="64" ht="12.75" customHeight="1" x14ac:dyDescent="0.15"/>
    <row r="65" ht="12.75" customHeight="1" x14ac:dyDescent="0.15"/>
    <row r="66" ht="12.75" customHeight="1" x14ac:dyDescent="0.15"/>
    <row r="67" ht="12.75" customHeight="1" x14ac:dyDescent="0.15"/>
    <row r="68" ht="12.75" customHeight="1" x14ac:dyDescent="0.15"/>
    <row r="69" ht="12.75" customHeight="1" x14ac:dyDescent="0.15"/>
    <row r="70" ht="12.75" customHeight="1" x14ac:dyDescent="0.15"/>
    <row r="71" ht="12.75" customHeight="1" x14ac:dyDescent="0.15"/>
    <row r="72" ht="12.75" customHeight="1" x14ac:dyDescent="0.15"/>
    <row r="73" ht="12.75" customHeight="1" x14ac:dyDescent="0.15"/>
    <row r="74" ht="12.75" customHeight="1" x14ac:dyDescent="0.15"/>
    <row r="75" ht="12.75" customHeight="1" x14ac:dyDescent="0.15"/>
    <row r="76" ht="12.75" customHeight="1" x14ac:dyDescent="0.15"/>
    <row r="77" ht="12.75" customHeight="1" x14ac:dyDescent="0.15"/>
    <row r="78" ht="12.75" customHeight="1" x14ac:dyDescent="0.15"/>
    <row r="79" ht="12.75" customHeight="1" x14ac:dyDescent="0.15"/>
    <row r="80" ht="12.75" customHeight="1" x14ac:dyDescent="0.15"/>
    <row r="81" ht="12.75" customHeight="1" x14ac:dyDescent="0.15"/>
    <row r="82" ht="12.75" customHeight="1" x14ac:dyDescent="0.15"/>
    <row r="83" ht="12.75" customHeight="1" x14ac:dyDescent="0.15"/>
    <row r="84" ht="12.75" customHeight="1" x14ac:dyDescent="0.15"/>
    <row r="85" ht="12.75" customHeight="1" x14ac:dyDescent="0.15"/>
    <row r="86" ht="12.75" customHeight="1" x14ac:dyDescent="0.15"/>
    <row r="87" ht="12.75" customHeight="1" x14ac:dyDescent="0.15"/>
    <row r="88" ht="12.75" customHeight="1" x14ac:dyDescent="0.15"/>
    <row r="89" ht="12.75" customHeight="1" x14ac:dyDescent="0.15"/>
    <row r="90" ht="12.75" customHeight="1" x14ac:dyDescent="0.15"/>
    <row r="91" ht="12.75" customHeight="1" x14ac:dyDescent="0.15"/>
    <row r="92" ht="12.75" customHeight="1" x14ac:dyDescent="0.15"/>
    <row r="93" ht="12.75" customHeight="1" x14ac:dyDescent="0.15"/>
    <row r="94" ht="12.75" customHeight="1" x14ac:dyDescent="0.15"/>
    <row r="95" ht="12.75" customHeight="1" x14ac:dyDescent="0.15"/>
    <row r="96" ht="12.75" customHeight="1" x14ac:dyDescent="0.15"/>
    <row r="97" ht="12.75" customHeight="1" x14ac:dyDescent="0.15"/>
    <row r="98" ht="12.75" customHeight="1" x14ac:dyDescent="0.15"/>
    <row r="99" ht="12.75" customHeight="1" x14ac:dyDescent="0.15"/>
    <row r="100" ht="12.75" customHeight="1" x14ac:dyDescent="0.15"/>
    <row r="101" ht="12.75" customHeight="1" x14ac:dyDescent="0.15"/>
    <row r="102" ht="12.75" customHeight="1" x14ac:dyDescent="0.15"/>
    <row r="103" ht="12.75" customHeight="1" x14ac:dyDescent="0.15"/>
    <row r="104" ht="12.75" customHeight="1" x14ac:dyDescent="0.15"/>
    <row r="105" ht="12.75" customHeight="1" x14ac:dyDescent="0.15"/>
    <row r="106" ht="12.75" customHeight="1" x14ac:dyDescent="0.15"/>
    <row r="107" ht="12.75" customHeight="1" x14ac:dyDescent="0.15"/>
    <row r="108" ht="12.75" customHeight="1" x14ac:dyDescent="0.15"/>
    <row r="109" ht="12.75" customHeight="1" x14ac:dyDescent="0.15"/>
    <row r="110" ht="12.75" customHeight="1" x14ac:dyDescent="0.15"/>
    <row r="111" ht="12.75" customHeight="1" x14ac:dyDescent="0.15"/>
    <row r="112" ht="12.75" customHeight="1" x14ac:dyDescent="0.15"/>
    <row r="113" ht="12.75" customHeight="1" x14ac:dyDescent="0.15"/>
    <row r="114" ht="12.75" customHeight="1" x14ac:dyDescent="0.15"/>
    <row r="115" ht="12.75" customHeight="1" x14ac:dyDescent="0.15"/>
    <row r="116" ht="12.75" customHeight="1" x14ac:dyDescent="0.15"/>
    <row r="117" ht="12.75" customHeight="1" x14ac:dyDescent="0.15"/>
    <row r="118" ht="12.75" customHeight="1" x14ac:dyDescent="0.15"/>
    <row r="119" ht="12.75" customHeight="1" x14ac:dyDescent="0.15"/>
    <row r="120" ht="12.75" customHeight="1" x14ac:dyDescent="0.15"/>
    <row r="121" ht="12.75" customHeight="1" x14ac:dyDescent="0.15"/>
    <row r="122" ht="12.75" customHeight="1" x14ac:dyDescent="0.15"/>
    <row r="123" ht="12.75" customHeight="1" x14ac:dyDescent="0.15"/>
    <row r="124" ht="12.75" customHeight="1" x14ac:dyDescent="0.15"/>
    <row r="125" ht="12.75" customHeight="1" x14ac:dyDescent="0.15"/>
    <row r="126" ht="12.75" customHeight="1" x14ac:dyDescent="0.15"/>
    <row r="127" ht="12.75" customHeight="1" x14ac:dyDescent="0.15"/>
    <row r="128" ht="12.75" customHeight="1" x14ac:dyDescent="0.15"/>
    <row r="129" ht="12.75" customHeight="1" x14ac:dyDescent="0.15"/>
    <row r="130" ht="12.75" customHeight="1" x14ac:dyDescent="0.15"/>
    <row r="131" ht="12.75" customHeight="1" x14ac:dyDescent="0.15"/>
    <row r="132" ht="12.75" customHeight="1" x14ac:dyDescent="0.15"/>
    <row r="133" ht="12.75" customHeight="1" x14ac:dyDescent="0.15"/>
    <row r="134" ht="12.75" customHeight="1" x14ac:dyDescent="0.15"/>
    <row r="135" ht="12.75" customHeight="1" x14ac:dyDescent="0.15"/>
    <row r="136" ht="12.75" customHeight="1" x14ac:dyDescent="0.15"/>
    <row r="137" ht="12.75" customHeight="1" x14ac:dyDescent="0.15"/>
    <row r="138" ht="12.75" customHeight="1" x14ac:dyDescent="0.15"/>
    <row r="139" ht="12.75" customHeight="1" x14ac:dyDescent="0.15"/>
    <row r="140" ht="12.75" customHeight="1" x14ac:dyDescent="0.15"/>
    <row r="141" ht="12.75" customHeight="1" x14ac:dyDescent="0.15"/>
    <row r="142" ht="12.75" customHeight="1" x14ac:dyDescent="0.15"/>
    <row r="143" ht="12.75" customHeight="1" x14ac:dyDescent="0.15"/>
    <row r="144" ht="12.75" customHeight="1" x14ac:dyDescent="0.15"/>
    <row r="145" ht="12.75" customHeight="1" x14ac:dyDescent="0.15"/>
    <row r="146" ht="12.75" customHeight="1" x14ac:dyDescent="0.15"/>
    <row r="147" ht="12.75" customHeight="1" x14ac:dyDescent="0.15"/>
    <row r="148" ht="12.75" customHeight="1" x14ac:dyDescent="0.15"/>
    <row r="149" ht="12.75" customHeight="1" x14ac:dyDescent="0.15"/>
    <row r="150" ht="12.75" customHeight="1" x14ac:dyDescent="0.15"/>
    <row r="151" ht="12.75" customHeight="1" x14ac:dyDescent="0.15"/>
    <row r="152" ht="12.75" customHeight="1" x14ac:dyDescent="0.15"/>
    <row r="153" ht="12.75" customHeight="1" x14ac:dyDescent="0.15"/>
    <row r="154" ht="12.75" customHeight="1" x14ac:dyDescent="0.15"/>
    <row r="155" ht="12.75" customHeight="1" x14ac:dyDescent="0.15"/>
    <row r="156" ht="12.75" customHeight="1" x14ac:dyDescent="0.15"/>
    <row r="157" ht="12.75" customHeight="1" x14ac:dyDescent="0.15"/>
    <row r="158" ht="12.75" customHeight="1" x14ac:dyDescent="0.15"/>
    <row r="159" ht="12.75" customHeight="1" x14ac:dyDescent="0.15"/>
    <row r="160" ht="12.75" customHeight="1" x14ac:dyDescent="0.15"/>
    <row r="161" ht="12.75" customHeight="1" x14ac:dyDescent="0.15"/>
    <row r="162" ht="12.75" customHeight="1" x14ac:dyDescent="0.15"/>
    <row r="163" ht="12.75" customHeight="1" x14ac:dyDescent="0.15"/>
    <row r="164" ht="12.75" customHeight="1" x14ac:dyDescent="0.15"/>
    <row r="165" ht="12.75" customHeight="1" x14ac:dyDescent="0.15"/>
    <row r="166" ht="12.75" customHeight="1" x14ac:dyDescent="0.15"/>
    <row r="167" ht="12.75" customHeight="1" x14ac:dyDescent="0.15"/>
    <row r="168" ht="12.75" customHeight="1" x14ac:dyDescent="0.15"/>
    <row r="169" ht="12.75" customHeight="1" x14ac:dyDescent="0.15"/>
    <row r="170" ht="12.75" customHeight="1" x14ac:dyDescent="0.15"/>
    <row r="171" ht="12.75" customHeight="1" x14ac:dyDescent="0.15"/>
    <row r="172" ht="12.75" customHeight="1" x14ac:dyDescent="0.15"/>
    <row r="173" ht="12.75" customHeight="1" x14ac:dyDescent="0.15"/>
    <row r="174" ht="12.75" customHeight="1" x14ac:dyDescent="0.15"/>
    <row r="175" ht="12.75" customHeight="1" x14ac:dyDescent="0.15"/>
    <row r="176" ht="12.75" customHeight="1" x14ac:dyDescent="0.15"/>
    <row r="177" ht="12.75" customHeight="1" x14ac:dyDescent="0.15"/>
    <row r="178" ht="12.75" customHeight="1" x14ac:dyDescent="0.15"/>
    <row r="179" ht="12.75" customHeight="1" x14ac:dyDescent="0.15"/>
    <row r="180" ht="12.75" customHeight="1" x14ac:dyDescent="0.15"/>
    <row r="181" ht="12.75" customHeight="1" x14ac:dyDescent="0.15"/>
    <row r="182" ht="12.75" customHeight="1" x14ac:dyDescent="0.15"/>
    <row r="183" ht="12.75" customHeight="1" x14ac:dyDescent="0.15"/>
    <row r="184" ht="12.75" customHeight="1" x14ac:dyDescent="0.15"/>
    <row r="185" ht="12.75" customHeight="1" x14ac:dyDescent="0.15"/>
    <row r="186" ht="12.75" customHeight="1" x14ac:dyDescent="0.15"/>
    <row r="187" ht="12.75" customHeight="1" x14ac:dyDescent="0.15"/>
    <row r="188" ht="12.75" customHeight="1" x14ac:dyDescent="0.15"/>
    <row r="189" ht="12.75" customHeight="1" x14ac:dyDescent="0.15"/>
    <row r="190" ht="12.75" customHeight="1" x14ac:dyDescent="0.15"/>
    <row r="191" ht="12.75" customHeight="1" x14ac:dyDescent="0.15"/>
    <row r="192" ht="12.75" customHeight="1" x14ac:dyDescent="0.15"/>
    <row r="193" ht="12.75" customHeight="1" x14ac:dyDescent="0.15"/>
    <row r="194" ht="12.75" customHeight="1" x14ac:dyDescent="0.15"/>
    <row r="195" ht="12.75" customHeight="1" x14ac:dyDescent="0.15"/>
    <row r="196" ht="12.75" customHeight="1" x14ac:dyDescent="0.15"/>
    <row r="197" ht="12.75" customHeight="1" x14ac:dyDescent="0.15"/>
    <row r="198" ht="12.75" customHeight="1" x14ac:dyDescent="0.15"/>
    <row r="199" ht="12.75" customHeight="1" x14ac:dyDescent="0.15"/>
    <row r="200" ht="12.75" customHeight="1" x14ac:dyDescent="0.15"/>
    <row r="201" ht="12.75" customHeight="1" x14ac:dyDescent="0.15"/>
    <row r="202" ht="12.75" customHeight="1" x14ac:dyDescent="0.15"/>
    <row r="203" ht="12.75" customHeight="1" x14ac:dyDescent="0.15"/>
    <row r="204" ht="12.75" customHeight="1" x14ac:dyDescent="0.15"/>
    <row r="205" ht="12.75" customHeight="1" x14ac:dyDescent="0.15"/>
    <row r="206" ht="12.75" customHeight="1" x14ac:dyDescent="0.15"/>
    <row r="207" ht="12.75" customHeight="1" x14ac:dyDescent="0.15"/>
    <row r="208" ht="12.75" customHeight="1" x14ac:dyDescent="0.15"/>
    <row r="209" ht="12.75" customHeight="1" x14ac:dyDescent="0.15"/>
    <row r="210" ht="12.75" customHeight="1" x14ac:dyDescent="0.15"/>
    <row r="211" ht="12.75" customHeight="1" x14ac:dyDescent="0.15"/>
    <row r="212" ht="12.75" customHeight="1" x14ac:dyDescent="0.15"/>
    <row r="213" ht="12.75" customHeight="1" x14ac:dyDescent="0.15"/>
    <row r="214" ht="12.75" customHeight="1" x14ac:dyDescent="0.15"/>
    <row r="215" ht="12.75" customHeight="1" x14ac:dyDescent="0.15"/>
    <row r="216" ht="12.75" customHeight="1" x14ac:dyDescent="0.15"/>
    <row r="217" ht="12.75" customHeight="1" x14ac:dyDescent="0.15"/>
    <row r="218" ht="12.75" customHeight="1" x14ac:dyDescent="0.15"/>
    <row r="219" ht="12.75" customHeight="1" x14ac:dyDescent="0.15"/>
    <row r="220" ht="12.75" customHeight="1" x14ac:dyDescent="0.15"/>
    <row r="221" ht="12.75" customHeight="1" x14ac:dyDescent="0.15"/>
    <row r="222" ht="12.75" customHeight="1" x14ac:dyDescent="0.15"/>
    <row r="223" ht="12.75" customHeight="1" x14ac:dyDescent="0.15"/>
    <row r="224" ht="12.75" customHeight="1" x14ac:dyDescent="0.15"/>
    <row r="225" ht="12.75" customHeight="1" x14ac:dyDescent="0.15"/>
    <row r="226" ht="12.75" customHeight="1" x14ac:dyDescent="0.15"/>
    <row r="227" ht="12.75" customHeight="1" x14ac:dyDescent="0.15"/>
    <row r="228" ht="12.75" customHeight="1" x14ac:dyDescent="0.15"/>
    <row r="229" ht="12.75" customHeight="1" x14ac:dyDescent="0.15"/>
    <row r="230" ht="12.75" customHeight="1" x14ac:dyDescent="0.15"/>
    <row r="231" ht="12.75" customHeight="1" x14ac:dyDescent="0.15"/>
    <row r="232" ht="12.75" customHeight="1" x14ac:dyDescent="0.15"/>
    <row r="233" ht="12.75" customHeight="1" x14ac:dyDescent="0.15"/>
    <row r="234" ht="12.75" customHeight="1" x14ac:dyDescent="0.15"/>
    <row r="235" ht="12.75" customHeight="1" x14ac:dyDescent="0.15"/>
    <row r="236" ht="12.75" customHeight="1" x14ac:dyDescent="0.15"/>
    <row r="237" ht="12.75" customHeight="1" x14ac:dyDescent="0.15"/>
    <row r="238" ht="12.75" customHeight="1" x14ac:dyDescent="0.15"/>
    <row r="239" ht="12.75" customHeight="1" x14ac:dyDescent="0.15"/>
    <row r="240" ht="12.75" customHeight="1" x14ac:dyDescent="0.15"/>
    <row r="241" ht="12.75" customHeight="1" x14ac:dyDescent="0.15"/>
    <row r="242" ht="12.75" customHeight="1" x14ac:dyDescent="0.15"/>
    <row r="243" ht="12.75" customHeight="1" x14ac:dyDescent="0.15"/>
    <row r="244" ht="12.75" customHeight="1" x14ac:dyDescent="0.15"/>
    <row r="245" ht="12.75" customHeight="1" x14ac:dyDescent="0.15"/>
    <row r="246" ht="12.75" customHeight="1" x14ac:dyDescent="0.15"/>
    <row r="247" ht="12.75" customHeight="1" x14ac:dyDescent="0.15"/>
    <row r="248" ht="12.75" customHeight="1" x14ac:dyDescent="0.15"/>
    <row r="249" ht="12.75" customHeight="1" x14ac:dyDescent="0.15"/>
    <row r="250" ht="12.75" customHeight="1" x14ac:dyDescent="0.15"/>
    <row r="251" ht="12.75" customHeight="1" x14ac:dyDescent="0.15"/>
    <row r="252" ht="12.75" customHeight="1" x14ac:dyDescent="0.15"/>
    <row r="253" ht="12.75" customHeight="1" x14ac:dyDescent="0.15"/>
    <row r="254" ht="12.75" customHeight="1" x14ac:dyDescent="0.15"/>
    <row r="255" ht="12.75" customHeight="1" x14ac:dyDescent="0.15"/>
    <row r="256" ht="12.75" customHeight="1" x14ac:dyDescent="0.15"/>
    <row r="257" ht="12.75" customHeight="1" x14ac:dyDescent="0.15"/>
    <row r="258" ht="12.75" customHeight="1" x14ac:dyDescent="0.15"/>
    <row r="259" ht="12.75" customHeight="1" x14ac:dyDescent="0.15"/>
    <row r="260" ht="12.75" customHeight="1" x14ac:dyDescent="0.15"/>
    <row r="261" ht="12.75" customHeight="1" x14ac:dyDescent="0.15"/>
    <row r="262" ht="12.75" customHeight="1" x14ac:dyDescent="0.15"/>
    <row r="263" ht="12.75" customHeight="1" x14ac:dyDescent="0.15"/>
    <row r="264" ht="12.75" customHeight="1" x14ac:dyDescent="0.15"/>
    <row r="265" ht="12.75" customHeight="1" x14ac:dyDescent="0.15"/>
    <row r="266" ht="12.75" customHeight="1" x14ac:dyDescent="0.15"/>
    <row r="267" ht="12.75" customHeight="1" x14ac:dyDescent="0.15"/>
    <row r="268" ht="12.75" customHeight="1" x14ac:dyDescent="0.15"/>
    <row r="269" ht="12.75" customHeight="1" x14ac:dyDescent="0.15"/>
    <row r="270" ht="12.75" customHeight="1" x14ac:dyDescent="0.15"/>
    <row r="271" ht="12.75" customHeight="1" x14ac:dyDescent="0.15"/>
    <row r="272" ht="12.75" customHeight="1" x14ac:dyDescent="0.15"/>
    <row r="273" ht="12.75" customHeight="1" x14ac:dyDescent="0.15"/>
    <row r="274" ht="12.75" customHeight="1" x14ac:dyDescent="0.15"/>
    <row r="275" ht="12.75" customHeight="1" x14ac:dyDescent="0.15"/>
    <row r="276" ht="12.75" customHeight="1" x14ac:dyDescent="0.15"/>
    <row r="277" ht="12.75" customHeight="1" x14ac:dyDescent="0.15"/>
    <row r="278" ht="12.75" customHeight="1" x14ac:dyDescent="0.15"/>
    <row r="279" ht="12.75" customHeight="1" x14ac:dyDescent="0.15"/>
    <row r="280" ht="12.75" customHeight="1" x14ac:dyDescent="0.15"/>
    <row r="281" ht="12.75" customHeight="1" x14ac:dyDescent="0.15"/>
    <row r="282" ht="12.75" customHeight="1" x14ac:dyDescent="0.15"/>
    <row r="283" ht="12.75" customHeight="1" x14ac:dyDescent="0.15"/>
    <row r="284" ht="12.75" customHeight="1" x14ac:dyDescent="0.15"/>
    <row r="285" ht="12.75" customHeight="1" x14ac:dyDescent="0.15"/>
    <row r="286" ht="12.75" customHeight="1" x14ac:dyDescent="0.15"/>
    <row r="287" ht="12.75" customHeight="1" x14ac:dyDescent="0.15"/>
    <row r="288" ht="12.75" customHeight="1" x14ac:dyDescent="0.15"/>
    <row r="289" ht="12.75" customHeight="1" x14ac:dyDescent="0.15"/>
    <row r="290" ht="12.75" customHeight="1" x14ac:dyDescent="0.15"/>
    <row r="291" ht="12.75" customHeight="1" x14ac:dyDescent="0.15"/>
    <row r="292" ht="12.75" customHeight="1" x14ac:dyDescent="0.15"/>
    <row r="293" ht="12.75" customHeight="1" x14ac:dyDescent="0.15"/>
    <row r="294" ht="12.75" customHeight="1" x14ac:dyDescent="0.15"/>
    <row r="295" ht="12.75" customHeight="1" x14ac:dyDescent="0.15"/>
    <row r="296" ht="12.75" customHeight="1" x14ac:dyDescent="0.15"/>
    <row r="297" ht="12.75" customHeight="1" x14ac:dyDescent="0.15"/>
    <row r="298" ht="12.75" customHeight="1" x14ac:dyDescent="0.15"/>
    <row r="299" ht="12.75" customHeight="1" x14ac:dyDescent="0.15"/>
    <row r="300" ht="12.75" customHeight="1" x14ac:dyDescent="0.15"/>
    <row r="301" ht="12.75" customHeight="1" x14ac:dyDescent="0.15"/>
    <row r="302" ht="12.75" customHeight="1" x14ac:dyDescent="0.15"/>
    <row r="303" ht="12.75" customHeight="1" x14ac:dyDescent="0.15"/>
    <row r="304" ht="12.75" customHeight="1" x14ac:dyDescent="0.15"/>
    <row r="305" ht="12.75" customHeight="1" x14ac:dyDescent="0.15"/>
    <row r="306" ht="12.75" customHeight="1" x14ac:dyDescent="0.15"/>
    <row r="307" ht="12.75" customHeight="1" x14ac:dyDescent="0.15"/>
    <row r="308" ht="12.75" customHeight="1" x14ac:dyDescent="0.15"/>
    <row r="309" ht="12.75" customHeight="1" x14ac:dyDescent="0.15"/>
    <row r="310" ht="12.75" customHeight="1" x14ac:dyDescent="0.15"/>
    <row r="311" ht="12.75" customHeight="1" x14ac:dyDescent="0.15"/>
    <row r="312" ht="12.75" customHeight="1" x14ac:dyDescent="0.15"/>
    <row r="313" ht="12.75" customHeight="1" x14ac:dyDescent="0.15"/>
    <row r="314" ht="12.75" customHeight="1" x14ac:dyDescent="0.15"/>
    <row r="315" ht="12.75" customHeight="1" x14ac:dyDescent="0.15"/>
    <row r="316" ht="12.75" customHeight="1" x14ac:dyDescent="0.15"/>
    <row r="317" ht="12.75" customHeight="1" x14ac:dyDescent="0.15"/>
    <row r="318" ht="12.75" customHeight="1" x14ac:dyDescent="0.15"/>
    <row r="319" ht="12.75" customHeight="1" x14ac:dyDescent="0.15"/>
    <row r="320" ht="12.75" customHeight="1" x14ac:dyDescent="0.15"/>
    <row r="321" ht="12.75" customHeight="1" x14ac:dyDescent="0.15"/>
    <row r="322" ht="12.75" customHeight="1" x14ac:dyDescent="0.15"/>
    <row r="323" ht="12.75" customHeight="1" x14ac:dyDescent="0.15"/>
    <row r="324" ht="12.75" customHeight="1" x14ac:dyDescent="0.15"/>
    <row r="325" ht="12.75" customHeight="1" x14ac:dyDescent="0.15"/>
    <row r="326" ht="12.75" customHeight="1" x14ac:dyDescent="0.15"/>
    <row r="327" ht="12.75" customHeight="1" x14ac:dyDescent="0.15"/>
    <row r="328" ht="12.75" customHeight="1" x14ac:dyDescent="0.15"/>
    <row r="329" ht="12.75" customHeight="1" x14ac:dyDescent="0.15"/>
    <row r="330" ht="12.75" customHeight="1" x14ac:dyDescent="0.15"/>
    <row r="331" ht="12.75" customHeight="1" x14ac:dyDescent="0.15"/>
    <row r="332" ht="12.75" customHeight="1" x14ac:dyDescent="0.15"/>
    <row r="333" ht="12.75" customHeight="1" x14ac:dyDescent="0.15"/>
    <row r="334" ht="12.75" customHeight="1" x14ac:dyDescent="0.15"/>
    <row r="335" ht="12.75" customHeight="1" x14ac:dyDescent="0.15"/>
    <row r="336" ht="12.75" customHeight="1" x14ac:dyDescent="0.15"/>
    <row r="337" ht="12.75" customHeight="1" x14ac:dyDescent="0.15"/>
    <row r="338" ht="12.75" customHeight="1" x14ac:dyDescent="0.15"/>
    <row r="339" ht="12.75" customHeight="1" x14ac:dyDescent="0.15"/>
    <row r="340" ht="12.75" customHeight="1" x14ac:dyDescent="0.15"/>
    <row r="341" ht="12.75" customHeight="1" x14ac:dyDescent="0.15"/>
    <row r="342" ht="12.75" customHeight="1" x14ac:dyDescent="0.15"/>
    <row r="343" ht="12.75" customHeight="1" x14ac:dyDescent="0.15"/>
    <row r="344" ht="12.75" customHeight="1" x14ac:dyDescent="0.15"/>
    <row r="345" ht="12.75" customHeight="1" x14ac:dyDescent="0.15"/>
    <row r="346" ht="12.75" customHeight="1" x14ac:dyDescent="0.15"/>
    <row r="347" ht="12.75" customHeight="1" x14ac:dyDescent="0.15"/>
    <row r="348" ht="12.75" customHeight="1" x14ac:dyDescent="0.15"/>
    <row r="349" ht="12.75" customHeight="1" x14ac:dyDescent="0.15"/>
    <row r="350" ht="12.75" customHeight="1" x14ac:dyDescent="0.15"/>
    <row r="351" ht="12.75" customHeight="1" x14ac:dyDescent="0.15"/>
    <row r="352" ht="12.75" customHeight="1" x14ac:dyDescent="0.15"/>
    <row r="353" ht="12.75" customHeight="1" x14ac:dyDescent="0.15"/>
    <row r="354" ht="12.75" customHeight="1" x14ac:dyDescent="0.15"/>
    <row r="355" ht="12.75" customHeight="1" x14ac:dyDescent="0.15"/>
    <row r="356" ht="12.75" customHeight="1" x14ac:dyDescent="0.15"/>
    <row r="357" ht="12.75" customHeight="1" x14ac:dyDescent="0.15"/>
    <row r="358" ht="12.75" customHeight="1" x14ac:dyDescent="0.15"/>
    <row r="359" ht="12.75" customHeight="1" x14ac:dyDescent="0.15"/>
    <row r="360" ht="12.75" customHeight="1" x14ac:dyDescent="0.15"/>
    <row r="361" ht="12.75" customHeight="1" x14ac:dyDescent="0.15"/>
    <row r="362" ht="12.75" customHeight="1" x14ac:dyDescent="0.15"/>
    <row r="363" ht="12.75" customHeight="1" x14ac:dyDescent="0.15"/>
    <row r="364" ht="12.75" customHeight="1" x14ac:dyDescent="0.15"/>
    <row r="365" ht="12.75" customHeight="1" x14ac:dyDescent="0.15"/>
    <row r="366" ht="12.75" customHeight="1" x14ac:dyDescent="0.15"/>
    <row r="367" ht="12.75" customHeight="1" x14ac:dyDescent="0.15"/>
    <row r="368" ht="12.75" customHeight="1" x14ac:dyDescent="0.15"/>
    <row r="369" ht="12.75" customHeight="1" x14ac:dyDescent="0.15"/>
    <row r="370" ht="12.75" customHeight="1" x14ac:dyDescent="0.15"/>
    <row r="371" ht="12.75" customHeight="1" x14ac:dyDescent="0.15"/>
    <row r="372" ht="12.75" customHeight="1" x14ac:dyDescent="0.15"/>
    <row r="373" ht="12.75" customHeight="1" x14ac:dyDescent="0.15"/>
    <row r="374" ht="12.75" customHeight="1" x14ac:dyDescent="0.15"/>
    <row r="375" ht="12.75" customHeight="1" x14ac:dyDescent="0.15"/>
    <row r="376" ht="12.75" customHeight="1" x14ac:dyDescent="0.15"/>
    <row r="377" ht="12.75" customHeight="1" x14ac:dyDescent="0.15"/>
    <row r="378" ht="12.75" customHeight="1" x14ac:dyDescent="0.15"/>
    <row r="379" ht="12.75" customHeight="1" x14ac:dyDescent="0.15"/>
    <row r="380" ht="12.75" customHeight="1" x14ac:dyDescent="0.15"/>
    <row r="381" ht="12.75" customHeight="1" x14ac:dyDescent="0.15"/>
    <row r="382" ht="12.75" customHeight="1" x14ac:dyDescent="0.15"/>
    <row r="383" ht="12.75" customHeight="1" x14ac:dyDescent="0.15"/>
    <row r="384" ht="12.75" customHeight="1" x14ac:dyDescent="0.15"/>
    <row r="385" ht="12.75" customHeight="1" x14ac:dyDescent="0.15"/>
    <row r="386" ht="12.75" customHeight="1" x14ac:dyDescent="0.15"/>
    <row r="387" ht="12.75" customHeight="1" x14ac:dyDescent="0.15"/>
    <row r="388" ht="12.75" customHeight="1" x14ac:dyDescent="0.15"/>
    <row r="389" ht="12.75" customHeight="1" x14ac:dyDescent="0.15"/>
    <row r="390" ht="12.75" customHeight="1" x14ac:dyDescent="0.15"/>
    <row r="391" ht="12.75" customHeight="1" x14ac:dyDescent="0.15"/>
    <row r="392" ht="12.75" customHeight="1" x14ac:dyDescent="0.15"/>
    <row r="393" ht="12.75" customHeight="1" x14ac:dyDescent="0.15"/>
    <row r="394" ht="12.75" customHeight="1" x14ac:dyDescent="0.15"/>
    <row r="395" ht="12.75" customHeight="1" x14ac:dyDescent="0.15"/>
    <row r="396" ht="12.75" customHeight="1" x14ac:dyDescent="0.15"/>
    <row r="397" ht="12.75" customHeight="1" x14ac:dyDescent="0.15"/>
    <row r="398" ht="12.75" customHeight="1" x14ac:dyDescent="0.15"/>
    <row r="399" ht="12.75" customHeight="1" x14ac:dyDescent="0.15"/>
    <row r="400" ht="12.75" customHeight="1" x14ac:dyDescent="0.15"/>
    <row r="401" ht="12.75" customHeight="1" x14ac:dyDescent="0.15"/>
    <row r="402" ht="12.75" customHeight="1" x14ac:dyDescent="0.15"/>
    <row r="403" ht="12.75" customHeight="1" x14ac:dyDescent="0.15"/>
    <row r="404" ht="12.75" customHeight="1" x14ac:dyDescent="0.15"/>
    <row r="405" ht="12.75" customHeight="1" x14ac:dyDescent="0.15"/>
    <row r="406" ht="12.75" customHeight="1" x14ac:dyDescent="0.15"/>
    <row r="407" ht="12.75" customHeight="1" x14ac:dyDescent="0.15"/>
    <row r="408" ht="12.75" customHeight="1" x14ac:dyDescent="0.15"/>
    <row r="409" ht="12.75" customHeight="1" x14ac:dyDescent="0.15"/>
    <row r="410" ht="12.75" customHeight="1" x14ac:dyDescent="0.15"/>
    <row r="411" ht="12.75" customHeight="1" x14ac:dyDescent="0.15"/>
    <row r="412" ht="12.75" customHeight="1" x14ac:dyDescent="0.15"/>
    <row r="413" ht="12.75" customHeight="1" x14ac:dyDescent="0.15"/>
    <row r="414" ht="12.75" customHeight="1" x14ac:dyDescent="0.15"/>
    <row r="415" ht="12.75" customHeight="1" x14ac:dyDescent="0.15"/>
    <row r="416" ht="12.75" customHeight="1" x14ac:dyDescent="0.15"/>
    <row r="417" ht="12.75" customHeight="1" x14ac:dyDescent="0.15"/>
    <row r="418" ht="12.75" customHeight="1" x14ac:dyDescent="0.15"/>
    <row r="419" ht="12.75" customHeight="1" x14ac:dyDescent="0.15"/>
    <row r="420" ht="12.75" customHeight="1" x14ac:dyDescent="0.15"/>
    <row r="421" ht="12.75" customHeight="1" x14ac:dyDescent="0.15"/>
    <row r="422" ht="12.75" customHeight="1" x14ac:dyDescent="0.15"/>
    <row r="423" ht="12.75" customHeight="1" x14ac:dyDescent="0.15"/>
    <row r="424" ht="12.75" customHeight="1" x14ac:dyDescent="0.15"/>
    <row r="425" ht="12.75" customHeight="1" x14ac:dyDescent="0.15"/>
    <row r="426" ht="12.75" customHeight="1" x14ac:dyDescent="0.15"/>
    <row r="427" ht="12.75" customHeight="1" x14ac:dyDescent="0.15"/>
    <row r="428" ht="12.75" customHeight="1" x14ac:dyDescent="0.15"/>
    <row r="429" ht="12.75" customHeight="1" x14ac:dyDescent="0.15"/>
    <row r="430" ht="12.75" customHeight="1" x14ac:dyDescent="0.15"/>
    <row r="431" ht="12.75" customHeight="1" x14ac:dyDescent="0.15"/>
    <row r="432" ht="12.75" customHeight="1" x14ac:dyDescent="0.15"/>
    <row r="433" ht="12.75" customHeight="1" x14ac:dyDescent="0.15"/>
    <row r="434" ht="12.75" customHeight="1" x14ac:dyDescent="0.15"/>
    <row r="435" ht="12.75" customHeight="1" x14ac:dyDescent="0.15"/>
    <row r="436" ht="12.75" customHeight="1" x14ac:dyDescent="0.15"/>
    <row r="437" ht="12.75" customHeight="1" x14ac:dyDescent="0.15"/>
    <row r="438" ht="12.75" customHeight="1" x14ac:dyDescent="0.15"/>
    <row r="439" ht="12.75" customHeight="1" x14ac:dyDescent="0.15"/>
    <row r="440" ht="12.75" customHeight="1" x14ac:dyDescent="0.15"/>
    <row r="441" ht="12.75" customHeight="1" x14ac:dyDescent="0.15"/>
    <row r="442" ht="12.75" customHeight="1" x14ac:dyDescent="0.15"/>
    <row r="443" ht="12.75" customHeight="1" x14ac:dyDescent="0.15"/>
    <row r="444" ht="12.75" customHeight="1" x14ac:dyDescent="0.15"/>
    <row r="445" ht="12.75" customHeight="1" x14ac:dyDescent="0.15"/>
    <row r="446" ht="12.75" customHeight="1" x14ac:dyDescent="0.15"/>
    <row r="447" ht="12.75" customHeight="1" x14ac:dyDescent="0.15"/>
    <row r="448" ht="12.75" customHeight="1" x14ac:dyDescent="0.15"/>
    <row r="449" ht="12.75" customHeight="1" x14ac:dyDescent="0.15"/>
    <row r="450" ht="12.75" customHeight="1" x14ac:dyDescent="0.15"/>
    <row r="451" ht="12.75" customHeight="1" x14ac:dyDescent="0.15"/>
    <row r="452" ht="12.75" customHeight="1" x14ac:dyDescent="0.15"/>
    <row r="453" ht="12.75" customHeight="1" x14ac:dyDescent="0.15"/>
    <row r="454" ht="12.75" customHeight="1" x14ac:dyDescent="0.15"/>
    <row r="455" ht="12.75" customHeight="1" x14ac:dyDescent="0.15"/>
    <row r="456" ht="12.75" customHeight="1" x14ac:dyDescent="0.15"/>
    <row r="457" ht="12.75" customHeight="1" x14ac:dyDescent="0.15"/>
    <row r="458" ht="12.75" customHeight="1" x14ac:dyDescent="0.15"/>
    <row r="459" ht="12.75" customHeight="1" x14ac:dyDescent="0.15"/>
    <row r="460" ht="12.75" customHeight="1" x14ac:dyDescent="0.15"/>
    <row r="461" ht="12.75" customHeight="1" x14ac:dyDescent="0.15"/>
    <row r="462" ht="12.75" customHeight="1" x14ac:dyDescent="0.15"/>
    <row r="463" ht="12.75" customHeight="1" x14ac:dyDescent="0.15"/>
    <row r="464" ht="12.75" customHeight="1" x14ac:dyDescent="0.15"/>
    <row r="465" ht="12.75" customHeight="1" x14ac:dyDescent="0.15"/>
    <row r="466" ht="12.75" customHeight="1" x14ac:dyDescent="0.15"/>
    <row r="467" ht="12.75" customHeight="1" x14ac:dyDescent="0.15"/>
    <row r="468" ht="12.75" customHeight="1" x14ac:dyDescent="0.15"/>
    <row r="469" ht="12.75" customHeight="1" x14ac:dyDescent="0.15"/>
    <row r="470" ht="12.75" customHeight="1" x14ac:dyDescent="0.15"/>
    <row r="471" ht="12.75" customHeight="1" x14ac:dyDescent="0.15"/>
    <row r="472" ht="12.75" customHeight="1" x14ac:dyDescent="0.15"/>
    <row r="473" ht="12.75" customHeight="1" x14ac:dyDescent="0.15"/>
    <row r="474" ht="12.75" customHeight="1" x14ac:dyDescent="0.15"/>
    <row r="475" ht="12.75" customHeight="1" x14ac:dyDescent="0.15"/>
    <row r="476" ht="12.75" customHeight="1" x14ac:dyDescent="0.15"/>
    <row r="477" ht="12.75" customHeight="1" x14ac:dyDescent="0.15"/>
    <row r="478" ht="12.75" customHeight="1" x14ac:dyDescent="0.15"/>
    <row r="479" ht="12.75" customHeight="1" x14ac:dyDescent="0.15"/>
    <row r="480" ht="12.75" customHeight="1" x14ac:dyDescent="0.15"/>
    <row r="481" ht="12.75" customHeight="1" x14ac:dyDescent="0.15"/>
    <row r="482" ht="12.75" customHeight="1" x14ac:dyDescent="0.15"/>
    <row r="483" ht="12.75" customHeight="1" x14ac:dyDescent="0.15"/>
    <row r="484" ht="12.75" customHeight="1" x14ac:dyDescent="0.15"/>
    <row r="485" ht="12.75" customHeight="1" x14ac:dyDescent="0.15"/>
    <row r="486" ht="12.75" customHeight="1" x14ac:dyDescent="0.15"/>
    <row r="487" ht="12.75" customHeight="1" x14ac:dyDescent="0.15"/>
    <row r="488" ht="12.75" customHeight="1" x14ac:dyDescent="0.15"/>
    <row r="489" ht="12.75" customHeight="1" x14ac:dyDescent="0.15"/>
    <row r="490" ht="12.75" customHeight="1" x14ac:dyDescent="0.15"/>
    <row r="491" ht="12.75" customHeight="1" x14ac:dyDescent="0.15"/>
    <row r="492" ht="12.75" customHeight="1" x14ac:dyDescent="0.15"/>
    <row r="493" ht="12.75" customHeight="1" x14ac:dyDescent="0.15"/>
    <row r="494" ht="12.75" customHeight="1" x14ac:dyDescent="0.15"/>
    <row r="495" ht="12.75" customHeight="1" x14ac:dyDescent="0.15"/>
    <row r="496" ht="12.75" customHeight="1" x14ac:dyDescent="0.15"/>
    <row r="497" ht="12.75" customHeight="1" x14ac:dyDescent="0.15"/>
    <row r="498" ht="12.75" customHeight="1" x14ac:dyDescent="0.15"/>
    <row r="499" ht="12.75" customHeight="1" x14ac:dyDescent="0.15"/>
    <row r="500" ht="12.75" customHeight="1" x14ac:dyDescent="0.15"/>
    <row r="501" ht="12.75" customHeight="1" x14ac:dyDescent="0.15"/>
    <row r="502" ht="12.75" customHeight="1" x14ac:dyDescent="0.15"/>
    <row r="503" ht="12.75" customHeight="1" x14ac:dyDescent="0.15"/>
    <row r="504" ht="12.75" customHeight="1" x14ac:dyDescent="0.15"/>
    <row r="505" ht="12.75" customHeight="1" x14ac:dyDescent="0.15"/>
    <row r="506" ht="12.75" customHeight="1" x14ac:dyDescent="0.15"/>
    <row r="507" ht="12.75" customHeight="1" x14ac:dyDescent="0.15"/>
    <row r="508" ht="12.75" customHeight="1" x14ac:dyDescent="0.15"/>
    <row r="509" ht="12.75" customHeight="1" x14ac:dyDescent="0.15"/>
    <row r="510" ht="12.75" customHeight="1" x14ac:dyDescent="0.15"/>
    <row r="511" ht="12.75" customHeight="1" x14ac:dyDescent="0.15"/>
    <row r="512" ht="12.75" customHeight="1" x14ac:dyDescent="0.15"/>
    <row r="513" ht="12.75" customHeight="1" x14ac:dyDescent="0.15"/>
    <row r="514" ht="12.75" customHeight="1" x14ac:dyDescent="0.15"/>
    <row r="515" ht="12.75" customHeight="1" x14ac:dyDescent="0.15"/>
    <row r="516" ht="12.75" customHeight="1" x14ac:dyDescent="0.15"/>
    <row r="517" ht="12.75" customHeight="1" x14ac:dyDescent="0.15"/>
    <row r="518" ht="12.75" customHeight="1" x14ac:dyDescent="0.15"/>
    <row r="519" ht="12.75" customHeight="1" x14ac:dyDescent="0.15"/>
    <row r="520" ht="12.75" customHeight="1" x14ac:dyDescent="0.15"/>
    <row r="521" ht="12.75" customHeight="1" x14ac:dyDescent="0.15"/>
    <row r="522" ht="12.75" customHeight="1" x14ac:dyDescent="0.15"/>
    <row r="523" ht="12.75" customHeight="1" x14ac:dyDescent="0.15"/>
    <row r="524" ht="12.75" customHeight="1" x14ac:dyDescent="0.15"/>
    <row r="525" ht="12.75" customHeight="1" x14ac:dyDescent="0.15"/>
    <row r="526" ht="12.75" customHeight="1" x14ac:dyDescent="0.15"/>
    <row r="527" ht="12.75" customHeight="1" x14ac:dyDescent="0.15"/>
    <row r="528" ht="12.75" customHeight="1" x14ac:dyDescent="0.15"/>
    <row r="529" ht="12.75" customHeight="1" x14ac:dyDescent="0.15"/>
    <row r="530" ht="12.75" customHeight="1" x14ac:dyDescent="0.15"/>
    <row r="531" ht="12.75" customHeight="1" x14ac:dyDescent="0.15"/>
    <row r="532" ht="12.75" customHeight="1" x14ac:dyDescent="0.15"/>
    <row r="533" ht="12.75" customHeight="1" x14ac:dyDescent="0.15"/>
    <row r="534" ht="12.75" customHeight="1" x14ac:dyDescent="0.15"/>
    <row r="535" ht="12.75" customHeight="1" x14ac:dyDescent="0.15"/>
    <row r="536" ht="12.75" customHeight="1" x14ac:dyDescent="0.15"/>
    <row r="537" ht="12.75" customHeight="1" x14ac:dyDescent="0.15"/>
    <row r="538" ht="12.75" customHeight="1" x14ac:dyDescent="0.15"/>
    <row r="539" ht="12.75" customHeight="1" x14ac:dyDescent="0.15"/>
    <row r="540" ht="12.75" customHeight="1" x14ac:dyDescent="0.15"/>
    <row r="541" ht="12.75" customHeight="1" x14ac:dyDescent="0.15"/>
    <row r="542" ht="12.75" customHeight="1" x14ac:dyDescent="0.15"/>
    <row r="543" ht="12.75" customHeight="1" x14ac:dyDescent="0.15"/>
    <row r="544" ht="12.75" customHeight="1" x14ac:dyDescent="0.15"/>
    <row r="545" ht="12.75" customHeight="1" x14ac:dyDescent="0.15"/>
    <row r="546" ht="12.75" customHeight="1" x14ac:dyDescent="0.15"/>
    <row r="547" ht="12.75" customHeight="1" x14ac:dyDescent="0.15"/>
    <row r="548" ht="12.75" customHeight="1" x14ac:dyDescent="0.15"/>
    <row r="549" ht="12.75" customHeight="1" x14ac:dyDescent="0.15"/>
    <row r="550" ht="12.75" customHeight="1" x14ac:dyDescent="0.15"/>
    <row r="551" ht="12.75" customHeight="1" x14ac:dyDescent="0.15"/>
    <row r="552" ht="12.75" customHeight="1" x14ac:dyDescent="0.15"/>
    <row r="553" ht="12.75" customHeight="1" x14ac:dyDescent="0.15"/>
    <row r="554" ht="12.75" customHeight="1" x14ac:dyDescent="0.15"/>
    <row r="555" ht="12.75" customHeight="1" x14ac:dyDescent="0.15"/>
    <row r="556" ht="12.75" customHeight="1" x14ac:dyDescent="0.15"/>
    <row r="557" ht="12.75" customHeight="1" x14ac:dyDescent="0.15"/>
    <row r="558" ht="12.75" customHeight="1" x14ac:dyDescent="0.15"/>
    <row r="559" ht="12.75" customHeight="1" x14ac:dyDescent="0.15"/>
    <row r="560" ht="12.75" customHeight="1" x14ac:dyDescent="0.15"/>
    <row r="561" ht="12.75" customHeight="1" x14ac:dyDescent="0.15"/>
    <row r="562" ht="12.75" customHeight="1" x14ac:dyDescent="0.15"/>
    <row r="563" ht="12.75" customHeight="1" x14ac:dyDescent="0.15"/>
    <row r="564" ht="12.75" customHeight="1" x14ac:dyDescent="0.15"/>
    <row r="565" ht="12.75" customHeight="1" x14ac:dyDescent="0.15"/>
    <row r="566" ht="12.75" customHeight="1" x14ac:dyDescent="0.15"/>
    <row r="567" ht="12.75" customHeight="1" x14ac:dyDescent="0.15"/>
    <row r="568" ht="12.75" customHeight="1" x14ac:dyDescent="0.15"/>
    <row r="569" ht="12.75" customHeight="1" x14ac:dyDescent="0.15"/>
    <row r="570" ht="12.75" customHeight="1" x14ac:dyDescent="0.15"/>
    <row r="571" ht="12.75" customHeight="1" x14ac:dyDescent="0.15"/>
    <row r="572" ht="12.75" customHeight="1" x14ac:dyDescent="0.15"/>
    <row r="573" ht="12.75" customHeight="1" x14ac:dyDescent="0.15"/>
    <row r="574" ht="12.75" customHeight="1" x14ac:dyDescent="0.15"/>
    <row r="575" ht="12.75" customHeight="1" x14ac:dyDescent="0.15"/>
    <row r="576" ht="12.75" customHeight="1" x14ac:dyDescent="0.15"/>
    <row r="577" ht="12.75" customHeight="1" x14ac:dyDescent="0.15"/>
    <row r="578" ht="12.75" customHeight="1" x14ac:dyDescent="0.15"/>
    <row r="579" ht="12.75" customHeight="1" x14ac:dyDescent="0.15"/>
    <row r="580" ht="12.75" customHeight="1" x14ac:dyDescent="0.15"/>
    <row r="581" ht="12.75" customHeight="1" x14ac:dyDescent="0.15"/>
    <row r="582" ht="12.75" customHeight="1" x14ac:dyDescent="0.15"/>
    <row r="583" ht="12.75" customHeight="1" x14ac:dyDescent="0.15"/>
    <row r="584" ht="12.75" customHeight="1" x14ac:dyDescent="0.15"/>
    <row r="585" ht="12.75" customHeight="1" x14ac:dyDescent="0.15"/>
    <row r="586" ht="12.75" customHeight="1" x14ac:dyDescent="0.15"/>
    <row r="587" ht="12.75" customHeight="1" x14ac:dyDescent="0.15"/>
    <row r="588" ht="12.75" customHeight="1" x14ac:dyDescent="0.15"/>
    <row r="589" ht="12.75" customHeight="1" x14ac:dyDescent="0.15"/>
    <row r="590" ht="12.75" customHeight="1" x14ac:dyDescent="0.15"/>
    <row r="591" ht="12.75" customHeight="1" x14ac:dyDescent="0.15"/>
    <row r="592" ht="12.75" customHeight="1" x14ac:dyDescent="0.15"/>
    <row r="593" ht="12.75" customHeight="1" x14ac:dyDescent="0.15"/>
    <row r="594" ht="12.75" customHeight="1" x14ac:dyDescent="0.15"/>
    <row r="595" ht="12.75" customHeight="1" x14ac:dyDescent="0.15"/>
    <row r="596" ht="12.75" customHeight="1" x14ac:dyDescent="0.15"/>
    <row r="597" ht="12.75" customHeight="1" x14ac:dyDescent="0.15"/>
    <row r="598" ht="12.75" customHeight="1" x14ac:dyDescent="0.15"/>
    <row r="599" ht="12.75" customHeight="1" x14ac:dyDescent="0.15"/>
    <row r="600" ht="12.75" customHeight="1" x14ac:dyDescent="0.15"/>
    <row r="601" ht="12.75" customHeight="1" x14ac:dyDescent="0.15"/>
    <row r="602" ht="12.75" customHeight="1" x14ac:dyDescent="0.15"/>
    <row r="603" ht="12.75" customHeight="1" x14ac:dyDescent="0.15"/>
    <row r="604" ht="12.75" customHeight="1" x14ac:dyDescent="0.15"/>
    <row r="605" ht="12.75" customHeight="1" x14ac:dyDescent="0.15"/>
    <row r="606" ht="12.75" customHeight="1" x14ac:dyDescent="0.15"/>
    <row r="607" ht="12.75" customHeight="1" x14ac:dyDescent="0.15"/>
    <row r="608" ht="12.75" customHeight="1" x14ac:dyDescent="0.15"/>
    <row r="609" ht="12.75" customHeight="1" x14ac:dyDescent="0.15"/>
    <row r="610" ht="12.75" customHeight="1" x14ac:dyDescent="0.15"/>
    <row r="611" ht="12.75" customHeight="1" x14ac:dyDescent="0.15"/>
    <row r="612" ht="12.75" customHeight="1" x14ac:dyDescent="0.15"/>
    <row r="613" ht="12.75" customHeight="1" x14ac:dyDescent="0.15"/>
    <row r="614" ht="12.75" customHeight="1" x14ac:dyDescent="0.15"/>
    <row r="615" ht="12.75" customHeight="1" x14ac:dyDescent="0.15"/>
    <row r="616" ht="12.75" customHeight="1" x14ac:dyDescent="0.15"/>
    <row r="617" ht="12.75" customHeight="1" x14ac:dyDescent="0.15"/>
    <row r="618" ht="12.75" customHeight="1" x14ac:dyDescent="0.15"/>
    <row r="619" ht="12.75" customHeight="1" x14ac:dyDescent="0.15"/>
    <row r="620" ht="12.75" customHeight="1" x14ac:dyDescent="0.15"/>
    <row r="621" ht="12.75" customHeight="1" x14ac:dyDescent="0.15"/>
    <row r="622" ht="12.75" customHeight="1" x14ac:dyDescent="0.15"/>
    <row r="623" ht="12.75" customHeight="1" x14ac:dyDescent="0.15"/>
    <row r="624" ht="12.75" customHeight="1" x14ac:dyDescent="0.15"/>
    <row r="625" ht="12.75" customHeight="1" x14ac:dyDescent="0.15"/>
    <row r="626" ht="12.75" customHeight="1" x14ac:dyDescent="0.15"/>
    <row r="627" ht="12.75" customHeight="1" x14ac:dyDescent="0.15"/>
    <row r="628" ht="12.75" customHeight="1" x14ac:dyDescent="0.15"/>
    <row r="629" ht="12.75" customHeight="1" x14ac:dyDescent="0.15"/>
    <row r="630" ht="12.75" customHeight="1" x14ac:dyDescent="0.15"/>
    <row r="631" ht="12.75" customHeight="1" x14ac:dyDescent="0.15"/>
    <row r="632" ht="12.75" customHeight="1" x14ac:dyDescent="0.15"/>
    <row r="633" ht="12.75" customHeight="1" x14ac:dyDescent="0.15"/>
    <row r="634" ht="12.75" customHeight="1" x14ac:dyDescent="0.15"/>
    <row r="635" ht="12.75" customHeight="1" x14ac:dyDescent="0.15"/>
    <row r="636" ht="12.75" customHeight="1" x14ac:dyDescent="0.15"/>
    <row r="637" ht="12.75" customHeight="1" x14ac:dyDescent="0.15"/>
    <row r="638" ht="12.75" customHeight="1" x14ac:dyDescent="0.15"/>
    <row r="639" ht="12.75" customHeight="1" x14ac:dyDescent="0.15"/>
    <row r="640" ht="12.75" customHeight="1" x14ac:dyDescent="0.15"/>
    <row r="641" ht="12.75" customHeight="1" x14ac:dyDescent="0.15"/>
    <row r="642" ht="12.75" customHeight="1" x14ac:dyDescent="0.15"/>
    <row r="643" ht="12.75" customHeight="1" x14ac:dyDescent="0.15"/>
    <row r="644" ht="12.75" customHeight="1" x14ac:dyDescent="0.15"/>
    <row r="645" ht="12.75" customHeight="1" x14ac:dyDescent="0.15"/>
    <row r="646" ht="12.75" customHeight="1" x14ac:dyDescent="0.15"/>
    <row r="647" ht="12.75" customHeight="1" x14ac:dyDescent="0.15"/>
    <row r="648" ht="12.75" customHeight="1" x14ac:dyDescent="0.15"/>
    <row r="649" ht="12.75" customHeight="1" x14ac:dyDescent="0.15"/>
    <row r="650" ht="12.75" customHeight="1" x14ac:dyDescent="0.15"/>
    <row r="651" ht="12.75" customHeight="1" x14ac:dyDescent="0.15"/>
    <row r="652" ht="12.75" customHeight="1" x14ac:dyDescent="0.15"/>
    <row r="653" ht="12.75" customHeight="1" x14ac:dyDescent="0.15"/>
    <row r="654" ht="12.75" customHeight="1" x14ac:dyDescent="0.15"/>
    <row r="655" ht="12.75" customHeight="1" x14ac:dyDescent="0.15"/>
    <row r="656" ht="12.75" customHeight="1" x14ac:dyDescent="0.15"/>
    <row r="657" ht="12.75" customHeight="1" x14ac:dyDescent="0.15"/>
    <row r="658" ht="12.75" customHeight="1" x14ac:dyDescent="0.15"/>
    <row r="659" ht="12.75" customHeight="1" x14ac:dyDescent="0.15"/>
    <row r="660" ht="12.75" customHeight="1" x14ac:dyDescent="0.15"/>
    <row r="661" ht="12.75" customHeight="1" x14ac:dyDescent="0.15"/>
    <row r="662" ht="12.75" customHeight="1" x14ac:dyDescent="0.15"/>
    <row r="663" ht="12.75" customHeight="1" x14ac:dyDescent="0.15"/>
    <row r="664" ht="12.75" customHeight="1" x14ac:dyDescent="0.15"/>
    <row r="665" ht="12.75" customHeight="1" x14ac:dyDescent="0.15"/>
    <row r="666" ht="12.75" customHeight="1" x14ac:dyDescent="0.15"/>
    <row r="667" ht="12.75" customHeight="1" x14ac:dyDescent="0.15"/>
    <row r="668" ht="12.75" customHeight="1" x14ac:dyDescent="0.15"/>
    <row r="669" ht="12.75" customHeight="1" x14ac:dyDescent="0.15"/>
    <row r="670" ht="12.75" customHeight="1" x14ac:dyDescent="0.15"/>
    <row r="671" ht="12.75" customHeight="1" x14ac:dyDescent="0.15"/>
    <row r="672" ht="12.75" customHeight="1" x14ac:dyDescent="0.15"/>
    <row r="673" ht="12.75" customHeight="1" x14ac:dyDescent="0.15"/>
    <row r="674" ht="12.75" customHeight="1" x14ac:dyDescent="0.15"/>
    <row r="675" ht="12.75" customHeight="1" x14ac:dyDescent="0.15"/>
    <row r="676" ht="12.75" customHeight="1" x14ac:dyDescent="0.15"/>
    <row r="677" ht="12.75" customHeight="1" x14ac:dyDescent="0.15"/>
    <row r="678" ht="12.75" customHeight="1" x14ac:dyDescent="0.15"/>
    <row r="679" ht="12.75" customHeight="1" x14ac:dyDescent="0.15"/>
    <row r="680" ht="12.75" customHeight="1" x14ac:dyDescent="0.15"/>
    <row r="681" ht="12.75" customHeight="1" x14ac:dyDescent="0.15"/>
    <row r="682" ht="12.75" customHeight="1" x14ac:dyDescent="0.15"/>
    <row r="683" ht="12.75" customHeight="1" x14ac:dyDescent="0.15"/>
    <row r="684" ht="12.75" customHeight="1" x14ac:dyDescent="0.15"/>
    <row r="685" ht="12.75" customHeight="1" x14ac:dyDescent="0.15"/>
    <row r="686" ht="12.75" customHeight="1" x14ac:dyDescent="0.15"/>
    <row r="687" ht="12.75" customHeight="1" x14ac:dyDescent="0.15"/>
    <row r="688" ht="12.75" customHeight="1" x14ac:dyDescent="0.15"/>
    <row r="689" ht="12.75" customHeight="1" x14ac:dyDescent="0.15"/>
    <row r="690" ht="12.75" customHeight="1" x14ac:dyDescent="0.15"/>
    <row r="691" ht="12.75" customHeight="1" x14ac:dyDescent="0.15"/>
    <row r="692" ht="12.75" customHeight="1" x14ac:dyDescent="0.15"/>
    <row r="693" ht="12.75" customHeight="1" x14ac:dyDescent="0.15"/>
    <row r="694" ht="12.75" customHeight="1" x14ac:dyDescent="0.15"/>
    <row r="695" ht="12.75" customHeight="1" x14ac:dyDescent="0.15"/>
    <row r="696" ht="12.75" customHeight="1" x14ac:dyDescent="0.15"/>
    <row r="697" ht="12.75" customHeight="1" x14ac:dyDescent="0.15"/>
    <row r="698" ht="12.75" customHeight="1" x14ac:dyDescent="0.15"/>
    <row r="699" ht="12.75" customHeight="1" x14ac:dyDescent="0.15"/>
    <row r="700" ht="12.75" customHeight="1" x14ac:dyDescent="0.15"/>
    <row r="701" ht="12.75" customHeight="1" x14ac:dyDescent="0.15"/>
    <row r="702" ht="12.75" customHeight="1" x14ac:dyDescent="0.15"/>
    <row r="703" ht="12.75" customHeight="1" x14ac:dyDescent="0.15"/>
    <row r="704" ht="12.75" customHeight="1" x14ac:dyDescent="0.15"/>
    <row r="705" ht="12.75" customHeight="1" x14ac:dyDescent="0.15"/>
    <row r="706" ht="12.75" customHeight="1" x14ac:dyDescent="0.15"/>
    <row r="707" ht="12.75" customHeight="1" x14ac:dyDescent="0.15"/>
    <row r="708" ht="12.75" customHeight="1" x14ac:dyDescent="0.15"/>
    <row r="709" ht="12.75" customHeight="1" x14ac:dyDescent="0.15"/>
    <row r="710" ht="12.75" customHeight="1" x14ac:dyDescent="0.15"/>
    <row r="711" ht="12.75" customHeight="1" x14ac:dyDescent="0.15"/>
    <row r="712" ht="12.75" customHeight="1" x14ac:dyDescent="0.15"/>
    <row r="713" ht="12.75" customHeight="1" x14ac:dyDescent="0.15"/>
    <row r="714" ht="12.75" customHeight="1" x14ac:dyDescent="0.15"/>
    <row r="715" ht="12.75" customHeight="1" x14ac:dyDescent="0.15"/>
    <row r="716" ht="12.75" customHeight="1" x14ac:dyDescent="0.15"/>
    <row r="717" ht="12.75" customHeight="1" x14ac:dyDescent="0.15"/>
    <row r="718" ht="12.75" customHeight="1" x14ac:dyDescent="0.15"/>
    <row r="719" ht="12.75" customHeight="1" x14ac:dyDescent="0.15"/>
    <row r="720" ht="12.75" customHeight="1" x14ac:dyDescent="0.15"/>
    <row r="721" ht="12.75" customHeight="1" x14ac:dyDescent="0.15"/>
    <row r="722" ht="12.75" customHeight="1" x14ac:dyDescent="0.15"/>
    <row r="723" ht="12.75" customHeight="1" x14ac:dyDescent="0.15"/>
    <row r="724" ht="12.75" customHeight="1" x14ac:dyDescent="0.15"/>
    <row r="725" ht="12.75" customHeight="1" x14ac:dyDescent="0.15"/>
    <row r="726" ht="12.75" customHeight="1" x14ac:dyDescent="0.15"/>
    <row r="727" ht="12.75" customHeight="1" x14ac:dyDescent="0.15"/>
    <row r="728" ht="12.75" customHeight="1" x14ac:dyDescent="0.15"/>
    <row r="729" ht="12.75" customHeight="1" x14ac:dyDescent="0.15"/>
    <row r="730" ht="12.75" customHeight="1" x14ac:dyDescent="0.15"/>
    <row r="731" ht="12.75" customHeight="1" x14ac:dyDescent="0.15"/>
    <row r="732" ht="12.75" customHeight="1" x14ac:dyDescent="0.15"/>
    <row r="733" ht="12.75" customHeight="1" x14ac:dyDescent="0.15"/>
    <row r="734" ht="12.75" customHeight="1" x14ac:dyDescent="0.15"/>
    <row r="735" ht="12.75" customHeight="1" x14ac:dyDescent="0.15"/>
    <row r="736" ht="12.75" customHeight="1" x14ac:dyDescent="0.15"/>
    <row r="737" ht="12.75" customHeight="1" x14ac:dyDescent="0.15"/>
    <row r="738" ht="12.75" customHeight="1" x14ac:dyDescent="0.15"/>
    <row r="739" ht="12.75" customHeight="1" x14ac:dyDescent="0.15"/>
    <row r="740" ht="12.75" customHeight="1" x14ac:dyDescent="0.15"/>
    <row r="741" ht="12.75" customHeight="1" x14ac:dyDescent="0.15"/>
    <row r="742" ht="12.75" customHeight="1" x14ac:dyDescent="0.15"/>
    <row r="743" ht="12.75" customHeight="1" x14ac:dyDescent="0.15"/>
    <row r="744" ht="12.75" customHeight="1" x14ac:dyDescent="0.15"/>
    <row r="745" ht="12.75" customHeight="1" x14ac:dyDescent="0.15"/>
    <row r="746" ht="12.75" customHeight="1" x14ac:dyDescent="0.15"/>
    <row r="747" ht="12.75" customHeight="1" x14ac:dyDescent="0.15"/>
    <row r="748" ht="12.75" customHeight="1" x14ac:dyDescent="0.15"/>
    <row r="749" ht="12.75" customHeight="1" x14ac:dyDescent="0.15"/>
    <row r="750" ht="12.75" customHeight="1" x14ac:dyDescent="0.15"/>
    <row r="751" ht="12.75" customHeight="1" x14ac:dyDescent="0.15"/>
    <row r="752" ht="12.75" customHeight="1" x14ac:dyDescent="0.15"/>
    <row r="753" ht="12.75" customHeight="1" x14ac:dyDescent="0.15"/>
    <row r="754" ht="12.75" customHeight="1" x14ac:dyDescent="0.15"/>
    <row r="755" ht="12.75" customHeight="1" x14ac:dyDescent="0.15"/>
    <row r="756" ht="12.75" customHeight="1" x14ac:dyDescent="0.15"/>
    <row r="757" ht="12.75" customHeight="1" x14ac:dyDescent="0.15"/>
    <row r="758" ht="12.75" customHeight="1" x14ac:dyDescent="0.15"/>
    <row r="759" ht="12.75" customHeight="1" x14ac:dyDescent="0.15"/>
    <row r="760" ht="12.75" customHeight="1" x14ac:dyDescent="0.15"/>
    <row r="761" ht="12.75" customHeight="1" x14ac:dyDescent="0.15"/>
    <row r="762" ht="12.75" customHeight="1" x14ac:dyDescent="0.15"/>
    <row r="763" ht="12.75" customHeight="1" x14ac:dyDescent="0.15"/>
    <row r="764" ht="12.75" customHeight="1" x14ac:dyDescent="0.15"/>
    <row r="765" ht="12.75" customHeight="1" x14ac:dyDescent="0.15"/>
    <row r="766" ht="12.75" customHeight="1" x14ac:dyDescent="0.15"/>
    <row r="767" ht="12.75" customHeight="1" x14ac:dyDescent="0.15"/>
    <row r="768" ht="12.75" customHeight="1" x14ac:dyDescent="0.15"/>
    <row r="769" ht="12.75" customHeight="1" x14ac:dyDescent="0.15"/>
    <row r="770" ht="12.75" customHeight="1" x14ac:dyDescent="0.15"/>
    <row r="771" ht="12.75" customHeight="1" x14ac:dyDescent="0.15"/>
    <row r="772" ht="12.75" customHeight="1" x14ac:dyDescent="0.15"/>
    <row r="773" ht="12.75" customHeight="1" x14ac:dyDescent="0.15"/>
    <row r="774" ht="12.75" customHeight="1" x14ac:dyDescent="0.15"/>
    <row r="775" ht="12.75" customHeight="1" x14ac:dyDescent="0.15"/>
    <row r="776" ht="12.75" customHeight="1" x14ac:dyDescent="0.15"/>
    <row r="777" ht="12.75" customHeight="1" x14ac:dyDescent="0.15"/>
    <row r="778" ht="12.75" customHeight="1" x14ac:dyDescent="0.15"/>
    <row r="779" ht="12.75" customHeight="1" x14ac:dyDescent="0.15"/>
    <row r="780" ht="12.75" customHeight="1" x14ac:dyDescent="0.15"/>
    <row r="781" ht="12.75" customHeight="1" x14ac:dyDescent="0.15"/>
    <row r="782" ht="12.75" customHeight="1" x14ac:dyDescent="0.15"/>
    <row r="783" ht="12.75" customHeight="1" x14ac:dyDescent="0.15"/>
    <row r="784" ht="12.75" customHeight="1" x14ac:dyDescent="0.15"/>
    <row r="785" ht="12.75" customHeight="1" x14ac:dyDescent="0.15"/>
    <row r="786" ht="12.75" customHeight="1" x14ac:dyDescent="0.15"/>
    <row r="787" ht="12.75" customHeight="1" x14ac:dyDescent="0.15"/>
    <row r="788" ht="12.75" customHeight="1" x14ac:dyDescent="0.15"/>
    <row r="789" ht="12.75" customHeight="1" x14ac:dyDescent="0.15"/>
    <row r="790" ht="12.75" customHeight="1" x14ac:dyDescent="0.15"/>
    <row r="791" ht="12.75" customHeight="1" x14ac:dyDescent="0.15"/>
    <row r="792" ht="12.75" customHeight="1" x14ac:dyDescent="0.15"/>
    <row r="793" ht="12.75" customHeight="1" x14ac:dyDescent="0.15"/>
    <row r="794" ht="12.75" customHeight="1" x14ac:dyDescent="0.15"/>
    <row r="795" ht="12.75" customHeight="1" x14ac:dyDescent="0.15"/>
    <row r="796" ht="12.75" customHeight="1" x14ac:dyDescent="0.15"/>
    <row r="797" ht="12.75" customHeight="1" x14ac:dyDescent="0.15"/>
    <row r="798" ht="12.75" customHeight="1" x14ac:dyDescent="0.15"/>
    <row r="799" ht="12.75" customHeight="1" x14ac:dyDescent="0.15"/>
    <row r="800" ht="12.75" customHeight="1" x14ac:dyDescent="0.15"/>
    <row r="801" ht="12.75" customHeight="1" x14ac:dyDescent="0.15"/>
    <row r="802" ht="12.75" customHeight="1" x14ac:dyDescent="0.15"/>
    <row r="803" ht="12.75" customHeight="1" x14ac:dyDescent="0.15"/>
    <row r="804" ht="12.75" customHeight="1" x14ac:dyDescent="0.15"/>
    <row r="805" ht="12.75" customHeight="1" x14ac:dyDescent="0.15"/>
    <row r="806" ht="12.75" customHeight="1" x14ac:dyDescent="0.15"/>
    <row r="807" ht="12.75" customHeight="1" x14ac:dyDescent="0.15"/>
    <row r="808" ht="12.75" customHeight="1" x14ac:dyDescent="0.15"/>
    <row r="809" ht="12.75" customHeight="1" x14ac:dyDescent="0.15"/>
    <row r="810" ht="12.75" customHeight="1" x14ac:dyDescent="0.15"/>
    <row r="811" ht="12.75" customHeight="1" x14ac:dyDescent="0.15"/>
    <row r="812" ht="12.75" customHeight="1" x14ac:dyDescent="0.15"/>
    <row r="813" ht="12.75" customHeight="1" x14ac:dyDescent="0.15"/>
    <row r="814" ht="12.75" customHeight="1" x14ac:dyDescent="0.15"/>
    <row r="815" ht="12.75" customHeight="1" x14ac:dyDescent="0.15"/>
    <row r="816" ht="12.75" customHeight="1" x14ac:dyDescent="0.15"/>
    <row r="817" ht="12.75" customHeight="1" x14ac:dyDescent="0.15"/>
    <row r="818" ht="12.75" customHeight="1" x14ac:dyDescent="0.15"/>
    <row r="819" ht="12.75" customHeight="1" x14ac:dyDescent="0.15"/>
    <row r="820" ht="12.75" customHeight="1" x14ac:dyDescent="0.15"/>
    <row r="821" ht="12.75" customHeight="1" x14ac:dyDescent="0.15"/>
    <row r="822" ht="12.75" customHeight="1" x14ac:dyDescent="0.15"/>
    <row r="823" ht="12.75" customHeight="1" x14ac:dyDescent="0.15"/>
    <row r="824" ht="12.75" customHeight="1" x14ac:dyDescent="0.15"/>
    <row r="825" ht="12.75" customHeight="1" x14ac:dyDescent="0.15"/>
    <row r="826" ht="12.75" customHeight="1" x14ac:dyDescent="0.15"/>
    <row r="827" ht="12.75" customHeight="1" x14ac:dyDescent="0.15"/>
    <row r="828" ht="12.75" customHeight="1" x14ac:dyDescent="0.15"/>
    <row r="829" ht="12.75" customHeight="1" x14ac:dyDescent="0.15"/>
    <row r="830" ht="12.75" customHeight="1" x14ac:dyDescent="0.15"/>
    <row r="831" ht="12.75" customHeight="1" x14ac:dyDescent="0.15"/>
    <row r="832" ht="12.75" customHeight="1" x14ac:dyDescent="0.15"/>
    <row r="833" ht="12.75" customHeight="1" x14ac:dyDescent="0.15"/>
    <row r="834" ht="12.75" customHeight="1" x14ac:dyDescent="0.15"/>
    <row r="835" ht="12.75" customHeight="1" x14ac:dyDescent="0.15"/>
    <row r="836" ht="12.75" customHeight="1" x14ac:dyDescent="0.15"/>
    <row r="837" ht="12.75" customHeight="1" x14ac:dyDescent="0.15"/>
    <row r="838" ht="12.75" customHeight="1" x14ac:dyDescent="0.15"/>
    <row r="839" ht="12.75" customHeight="1" x14ac:dyDescent="0.15"/>
    <row r="840" ht="12.75" customHeight="1" x14ac:dyDescent="0.15"/>
    <row r="841" ht="12.75" customHeight="1" x14ac:dyDescent="0.15"/>
    <row r="842" ht="12.75" customHeight="1" x14ac:dyDescent="0.15"/>
    <row r="843" ht="12.75" customHeight="1" x14ac:dyDescent="0.15"/>
    <row r="844" ht="12.75" customHeight="1" x14ac:dyDescent="0.15"/>
    <row r="845" ht="12.75" customHeight="1" x14ac:dyDescent="0.15"/>
    <row r="846" ht="12.75" customHeight="1" x14ac:dyDescent="0.15"/>
    <row r="847" ht="12.75" customHeight="1" x14ac:dyDescent="0.15"/>
    <row r="848" ht="12.75" customHeight="1" x14ac:dyDescent="0.15"/>
    <row r="849" ht="12.75" customHeight="1" x14ac:dyDescent="0.15"/>
    <row r="850" ht="12.75" customHeight="1" x14ac:dyDescent="0.15"/>
    <row r="851" ht="12.75" customHeight="1" x14ac:dyDescent="0.15"/>
    <row r="852" ht="12.75" customHeight="1" x14ac:dyDescent="0.15"/>
    <row r="853" ht="12.75" customHeight="1" x14ac:dyDescent="0.15"/>
    <row r="854" ht="12.75" customHeight="1" x14ac:dyDescent="0.15"/>
    <row r="855" ht="12.75" customHeight="1" x14ac:dyDescent="0.15"/>
    <row r="856" ht="12.75" customHeight="1" x14ac:dyDescent="0.15"/>
    <row r="857" ht="12.75" customHeight="1" x14ac:dyDescent="0.15"/>
    <row r="858" ht="12.75" customHeight="1" x14ac:dyDescent="0.15"/>
    <row r="859" ht="12.75" customHeight="1" x14ac:dyDescent="0.15"/>
    <row r="860" ht="12.75" customHeight="1" x14ac:dyDescent="0.15"/>
    <row r="861" ht="12.75" customHeight="1" x14ac:dyDescent="0.15"/>
    <row r="862" ht="12.75" customHeight="1" x14ac:dyDescent="0.15"/>
    <row r="863" ht="12.75" customHeight="1" x14ac:dyDescent="0.15"/>
    <row r="864" ht="12.75" customHeight="1" x14ac:dyDescent="0.15"/>
    <row r="865" ht="12.75" customHeight="1" x14ac:dyDescent="0.15"/>
    <row r="866" ht="12.75" customHeight="1" x14ac:dyDescent="0.15"/>
    <row r="867" ht="12.75" customHeight="1" x14ac:dyDescent="0.15"/>
    <row r="868" ht="12.75" customHeight="1" x14ac:dyDescent="0.15"/>
    <row r="869" ht="12.75" customHeight="1" x14ac:dyDescent="0.15"/>
    <row r="870" ht="12.75" customHeight="1" x14ac:dyDescent="0.15"/>
    <row r="871" ht="12.75" customHeight="1" x14ac:dyDescent="0.15"/>
    <row r="872" ht="12.75" customHeight="1" x14ac:dyDescent="0.15"/>
    <row r="873" ht="12.75" customHeight="1" x14ac:dyDescent="0.15"/>
    <row r="874" ht="12.75" customHeight="1" x14ac:dyDescent="0.15"/>
    <row r="875" ht="12.75" customHeight="1" x14ac:dyDescent="0.15"/>
    <row r="876" ht="12.75" customHeight="1" x14ac:dyDescent="0.15"/>
    <row r="877" ht="12.75" customHeight="1" x14ac:dyDescent="0.15"/>
    <row r="878" ht="12.75" customHeight="1" x14ac:dyDescent="0.15"/>
    <row r="879" ht="12.75" customHeight="1" x14ac:dyDescent="0.15"/>
    <row r="880" ht="12.75" customHeight="1" x14ac:dyDescent="0.15"/>
    <row r="881" ht="12.75" customHeight="1" x14ac:dyDescent="0.15"/>
    <row r="882" ht="12.75" customHeight="1" x14ac:dyDescent="0.15"/>
    <row r="883" ht="12.75" customHeight="1" x14ac:dyDescent="0.15"/>
    <row r="884" ht="12.75" customHeight="1" x14ac:dyDescent="0.15"/>
    <row r="885" ht="12.75" customHeight="1" x14ac:dyDescent="0.15"/>
    <row r="886" ht="12.75" customHeight="1" x14ac:dyDescent="0.15"/>
    <row r="887" ht="12.75" customHeight="1" x14ac:dyDescent="0.15"/>
    <row r="888" ht="12.75" customHeight="1" x14ac:dyDescent="0.15"/>
    <row r="889" ht="12.75" customHeight="1" x14ac:dyDescent="0.15"/>
    <row r="890" ht="12.75" customHeight="1" x14ac:dyDescent="0.15"/>
    <row r="891" ht="12.75" customHeight="1" x14ac:dyDescent="0.15"/>
    <row r="892" ht="12.75" customHeight="1" x14ac:dyDescent="0.15"/>
    <row r="893" ht="12.75" customHeight="1" x14ac:dyDescent="0.15"/>
    <row r="894" ht="12.75" customHeight="1" x14ac:dyDescent="0.15"/>
    <row r="895" ht="12.75" customHeight="1" x14ac:dyDescent="0.15"/>
    <row r="896" ht="12.75" customHeight="1" x14ac:dyDescent="0.15"/>
    <row r="897" ht="12.75" customHeight="1" x14ac:dyDescent="0.15"/>
    <row r="898" ht="12.75" customHeight="1" x14ac:dyDescent="0.15"/>
    <row r="899" ht="12.75" customHeight="1" x14ac:dyDescent="0.15"/>
    <row r="900" ht="12.75" customHeight="1" x14ac:dyDescent="0.15"/>
    <row r="901" ht="12.75" customHeight="1" x14ac:dyDescent="0.15"/>
    <row r="902" ht="12.75" customHeight="1" x14ac:dyDescent="0.15"/>
    <row r="903" ht="12.75" customHeight="1" x14ac:dyDescent="0.15"/>
    <row r="904" ht="12.75" customHeight="1" x14ac:dyDescent="0.15"/>
    <row r="905" ht="12.75" customHeight="1" x14ac:dyDescent="0.15"/>
    <row r="906" ht="12.75" customHeight="1" x14ac:dyDescent="0.15"/>
    <row r="907" ht="12.75" customHeight="1" x14ac:dyDescent="0.15"/>
    <row r="908" ht="12.75" customHeight="1" x14ac:dyDescent="0.15"/>
    <row r="909" ht="12.75" customHeight="1" x14ac:dyDescent="0.15"/>
    <row r="910" ht="12.75" customHeight="1" x14ac:dyDescent="0.15"/>
    <row r="911" ht="12.75" customHeight="1" x14ac:dyDescent="0.15"/>
    <row r="912" ht="12.75" customHeight="1" x14ac:dyDescent="0.15"/>
    <row r="913" ht="12.75" customHeight="1" x14ac:dyDescent="0.15"/>
    <row r="914" ht="12.75" customHeight="1" x14ac:dyDescent="0.15"/>
    <row r="915" ht="12.75" customHeight="1" x14ac:dyDescent="0.15"/>
    <row r="916" ht="12.75" customHeight="1" x14ac:dyDescent="0.15"/>
    <row r="917" ht="12.75" customHeight="1" x14ac:dyDescent="0.15"/>
    <row r="918" ht="12.75" customHeight="1" x14ac:dyDescent="0.15"/>
    <row r="919" ht="12.75" customHeight="1" x14ac:dyDescent="0.15"/>
    <row r="920" ht="12.75" customHeight="1" x14ac:dyDescent="0.15"/>
    <row r="921" ht="12.75" customHeight="1" x14ac:dyDescent="0.15"/>
    <row r="922" ht="12.75" customHeight="1" x14ac:dyDescent="0.15"/>
    <row r="923" ht="12.75" customHeight="1" x14ac:dyDescent="0.15"/>
    <row r="924" ht="12.75" customHeight="1" x14ac:dyDescent="0.15"/>
    <row r="925" ht="12.75" customHeight="1" x14ac:dyDescent="0.15"/>
    <row r="926" ht="12.75" customHeight="1" x14ac:dyDescent="0.15"/>
    <row r="927" ht="12.75" customHeight="1" x14ac:dyDescent="0.15"/>
    <row r="928" ht="12.75" customHeight="1" x14ac:dyDescent="0.15"/>
    <row r="929" ht="12.75" customHeight="1" x14ac:dyDescent="0.15"/>
    <row r="930" ht="12.75" customHeight="1" x14ac:dyDescent="0.15"/>
    <row r="931" ht="12.75" customHeight="1" x14ac:dyDescent="0.15"/>
    <row r="932" ht="12.75" customHeight="1" x14ac:dyDescent="0.15"/>
    <row r="933" ht="12.75" customHeight="1" x14ac:dyDescent="0.15"/>
    <row r="934" ht="12.75" customHeight="1" x14ac:dyDescent="0.15"/>
    <row r="935" ht="12.75" customHeight="1" x14ac:dyDescent="0.15"/>
    <row r="936" ht="12.75" customHeight="1" x14ac:dyDescent="0.15"/>
    <row r="937" ht="12.75" customHeight="1" x14ac:dyDescent="0.15"/>
    <row r="938" ht="12.75" customHeight="1" x14ac:dyDescent="0.15"/>
    <row r="939" ht="12.75" customHeight="1" x14ac:dyDescent="0.15"/>
    <row r="940" ht="12.75" customHeight="1" x14ac:dyDescent="0.15"/>
    <row r="941" ht="12.75" customHeight="1" x14ac:dyDescent="0.15"/>
    <row r="942" ht="12.75" customHeight="1" x14ac:dyDescent="0.15"/>
    <row r="943" ht="12.75" customHeight="1" x14ac:dyDescent="0.15"/>
    <row r="944" ht="12.75" customHeight="1" x14ac:dyDescent="0.15"/>
    <row r="945" ht="12.75" customHeight="1" x14ac:dyDescent="0.15"/>
    <row r="946" ht="12.75" customHeight="1" x14ac:dyDescent="0.15"/>
    <row r="947" ht="12.75" customHeight="1" x14ac:dyDescent="0.15"/>
    <row r="948" ht="12.75" customHeight="1" x14ac:dyDescent="0.15"/>
    <row r="949" ht="12.75" customHeight="1" x14ac:dyDescent="0.15"/>
    <row r="950" ht="12.75" customHeight="1" x14ac:dyDescent="0.15"/>
    <row r="951" ht="12.75" customHeight="1" x14ac:dyDescent="0.15"/>
    <row r="952" ht="12.75" customHeight="1" x14ac:dyDescent="0.15"/>
    <row r="953" ht="12.75" customHeight="1" x14ac:dyDescent="0.15"/>
    <row r="954" ht="12.75" customHeight="1" x14ac:dyDescent="0.15"/>
    <row r="955" ht="12.75" customHeight="1" x14ac:dyDescent="0.15"/>
    <row r="956" ht="12.75" customHeight="1" x14ac:dyDescent="0.15"/>
    <row r="957" ht="12.75" customHeight="1" x14ac:dyDescent="0.15"/>
    <row r="958" ht="12.75" customHeight="1" x14ac:dyDescent="0.15"/>
    <row r="959" ht="12.75" customHeight="1" x14ac:dyDescent="0.15"/>
    <row r="960" ht="12.75" customHeight="1" x14ac:dyDescent="0.15"/>
    <row r="961" ht="12.75" customHeight="1" x14ac:dyDescent="0.15"/>
    <row r="962" ht="12.75" customHeight="1" x14ac:dyDescent="0.15"/>
    <row r="963" ht="12.75" customHeight="1" x14ac:dyDescent="0.15"/>
    <row r="964" ht="12.75" customHeight="1" x14ac:dyDescent="0.15"/>
    <row r="965" ht="12.75" customHeight="1" x14ac:dyDescent="0.15"/>
    <row r="966" ht="12.75" customHeight="1" x14ac:dyDescent="0.15"/>
    <row r="967" ht="12.75" customHeight="1" x14ac:dyDescent="0.15"/>
    <row r="968" ht="12.75" customHeight="1" x14ac:dyDescent="0.15"/>
    <row r="969" ht="12.75" customHeight="1" x14ac:dyDescent="0.15"/>
    <row r="970" ht="12.75" customHeight="1" x14ac:dyDescent="0.15"/>
    <row r="971" ht="12.75" customHeight="1" x14ac:dyDescent="0.15"/>
    <row r="972" ht="12.75" customHeight="1" x14ac:dyDescent="0.15"/>
    <row r="973" ht="12.75" customHeight="1" x14ac:dyDescent="0.15"/>
    <row r="974" ht="12.75" customHeight="1" x14ac:dyDescent="0.15"/>
    <row r="975" ht="12.75" customHeight="1" x14ac:dyDescent="0.15"/>
    <row r="976" ht="12.75" customHeight="1" x14ac:dyDescent="0.15"/>
    <row r="977" ht="12.75" customHeight="1" x14ac:dyDescent="0.15"/>
    <row r="978" ht="12.75" customHeight="1" x14ac:dyDescent="0.15"/>
    <row r="979" ht="12.75" customHeight="1" x14ac:dyDescent="0.15"/>
    <row r="980" ht="12.75" customHeight="1" x14ac:dyDescent="0.15"/>
    <row r="981" ht="12.75" customHeight="1" x14ac:dyDescent="0.15"/>
    <row r="982" ht="12.75" customHeight="1" x14ac:dyDescent="0.15"/>
    <row r="983" ht="12.75" customHeight="1" x14ac:dyDescent="0.15"/>
    <row r="984" ht="12.75" customHeight="1" x14ac:dyDescent="0.15"/>
    <row r="985" ht="12.75" customHeight="1" x14ac:dyDescent="0.15"/>
    <row r="986" ht="12.75" customHeight="1" x14ac:dyDescent="0.15"/>
    <row r="987" ht="12.75" customHeight="1" x14ac:dyDescent="0.15"/>
    <row r="988" ht="12.75" customHeight="1" x14ac:dyDescent="0.15"/>
    <row r="989" ht="12.75" customHeight="1" x14ac:dyDescent="0.15"/>
    <row r="990" ht="12.75" customHeight="1" x14ac:dyDescent="0.15"/>
    <row r="991" ht="12.75" customHeight="1" x14ac:dyDescent="0.15"/>
    <row r="992" ht="12.75" customHeight="1" x14ac:dyDescent="0.15"/>
    <row r="993" ht="12.75" customHeight="1" x14ac:dyDescent="0.15"/>
    <row r="994" ht="12.75" customHeight="1" x14ac:dyDescent="0.15"/>
    <row r="995" ht="12.75" customHeight="1" x14ac:dyDescent="0.15"/>
    <row r="996" ht="12.75" customHeight="1" x14ac:dyDescent="0.15"/>
    <row r="997" ht="12.75" customHeight="1" x14ac:dyDescent="0.15"/>
    <row r="998" ht="12.75" customHeight="1" x14ac:dyDescent="0.15"/>
    <row r="999" ht="12.75" customHeight="1" x14ac:dyDescent="0.15"/>
    <row r="1000" ht="12.75" customHeight="1" x14ac:dyDescent="0.15"/>
  </sheetData>
  <pageMargins left="0.7" right="0.7" top="0.75" bottom="0.75" header="0" footer="0"/>
  <pageSetup orientation="landscape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B1000"/>
  <sheetViews>
    <sheetView workbookViewId="0"/>
  </sheetViews>
  <sheetFormatPr baseColWidth="10" defaultColWidth="12.5" defaultRowHeight="15" customHeight="1" x14ac:dyDescent="0.15"/>
  <cols>
    <col min="1" max="1" width="35.33203125" customWidth="1"/>
    <col min="2" max="2" width="10.5" customWidth="1"/>
    <col min="3" max="26" width="8.5" customWidth="1"/>
  </cols>
  <sheetData>
    <row r="1" spans="1:2" ht="12.75" customHeight="1" x14ac:dyDescent="0.15">
      <c r="A1" s="42" t="s">
        <v>568</v>
      </c>
      <c r="B1" s="29"/>
    </row>
    <row r="2" spans="1:2" ht="12.75" customHeight="1" x14ac:dyDescent="0.15">
      <c r="B2" s="29"/>
    </row>
    <row r="3" spans="1:2" ht="12.75" customHeight="1" x14ac:dyDescent="0.15">
      <c r="A3" s="42" t="s">
        <v>21</v>
      </c>
      <c r="B3" s="29"/>
    </row>
    <row r="4" spans="1:2" ht="12.75" customHeight="1" x14ac:dyDescent="0.15">
      <c r="B4" s="29"/>
    </row>
    <row r="5" spans="1:2" ht="12.75" customHeight="1" x14ac:dyDescent="0.15">
      <c r="A5" s="31" t="s">
        <v>569</v>
      </c>
      <c r="B5" s="29">
        <f>'Trial Balance'!J102</f>
        <v>0</v>
      </c>
    </row>
    <row r="6" spans="1:2" ht="12.75" customHeight="1" x14ac:dyDescent="0.15">
      <c r="B6" s="29"/>
    </row>
    <row r="7" spans="1:2" ht="12.75" customHeight="1" x14ac:dyDescent="0.15">
      <c r="A7" s="42" t="s">
        <v>475</v>
      </c>
      <c r="B7" s="29"/>
    </row>
    <row r="8" spans="1:2" ht="12.75" customHeight="1" x14ac:dyDescent="0.15">
      <c r="B8" s="29"/>
    </row>
    <row r="9" spans="1:2" ht="12.75" customHeight="1" x14ac:dyDescent="0.15">
      <c r="B9" s="29"/>
    </row>
    <row r="10" spans="1:2" ht="12.75" customHeight="1" x14ac:dyDescent="0.15">
      <c r="B10" s="29"/>
    </row>
    <row r="11" spans="1:2" ht="12.75" customHeight="1" x14ac:dyDescent="0.15">
      <c r="B11" s="29"/>
    </row>
    <row r="12" spans="1:2" ht="12.75" customHeight="1" x14ac:dyDescent="0.15">
      <c r="B12" s="29"/>
    </row>
    <row r="13" spans="1:2" ht="12.75" customHeight="1" x14ac:dyDescent="0.15">
      <c r="B13" s="29"/>
    </row>
    <row r="14" spans="1:2" ht="12.75" customHeight="1" x14ac:dyDescent="0.15">
      <c r="B14" s="29"/>
    </row>
    <row r="15" spans="1:2" ht="12.75" customHeight="1" x14ac:dyDescent="0.15">
      <c r="B15" s="29"/>
    </row>
    <row r="16" spans="1:2" ht="12.75" customHeight="1" x14ac:dyDescent="0.15">
      <c r="B16" s="29"/>
    </row>
    <row r="17" spans="1:2" ht="12.75" customHeight="1" x14ac:dyDescent="0.15">
      <c r="B17" s="256">
        <f>SUM(B8:B16)</f>
        <v>0</v>
      </c>
    </row>
    <row r="18" spans="1:2" ht="12.75" customHeight="1" x14ac:dyDescent="0.15">
      <c r="B18" s="29"/>
    </row>
    <row r="19" spans="1:2" ht="12.75" customHeight="1" x14ac:dyDescent="0.15">
      <c r="A19" s="24" t="s">
        <v>62</v>
      </c>
      <c r="B19" s="29">
        <f>B17-B5</f>
        <v>0</v>
      </c>
    </row>
    <row r="20" spans="1:2" ht="12.75" customHeight="1" x14ac:dyDescent="0.15">
      <c r="B20" s="29"/>
    </row>
    <row r="21" spans="1:2" ht="12.75" customHeight="1" x14ac:dyDescent="0.15">
      <c r="B21" s="29"/>
    </row>
    <row r="22" spans="1:2" ht="12.75" customHeight="1" x14ac:dyDescent="0.15">
      <c r="B22" s="29"/>
    </row>
    <row r="23" spans="1:2" ht="12.75" customHeight="1" x14ac:dyDescent="0.15">
      <c r="B23" s="29"/>
    </row>
    <row r="24" spans="1:2" ht="12.75" customHeight="1" x14ac:dyDescent="0.15">
      <c r="B24" s="29"/>
    </row>
    <row r="25" spans="1:2" ht="12.75" customHeight="1" x14ac:dyDescent="0.15">
      <c r="B25" s="29"/>
    </row>
    <row r="26" spans="1:2" ht="12.75" customHeight="1" x14ac:dyDescent="0.15">
      <c r="B26" s="29"/>
    </row>
    <row r="27" spans="1:2" ht="12.75" customHeight="1" x14ac:dyDescent="0.15">
      <c r="B27" s="29"/>
    </row>
    <row r="28" spans="1:2" ht="12.75" customHeight="1" x14ac:dyDescent="0.15">
      <c r="B28" s="29"/>
    </row>
    <row r="29" spans="1:2" ht="12.75" customHeight="1" x14ac:dyDescent="0.15">
      <c r="B29" s="29"/>
    </row>
    <row r="30" spans="1:2" ht="12.75" customHeight="1" x14ac:dyDescent="0.15">
      <c r="B30" s="29"/>
    </row>
    <row r="31" spans="1:2" ht="12.75" customHeight="1" x14ac:dyDescent="0.15">
      <c r="B31" s="29"/>
    </row>
    <row r="32" spans="1:2" ht="12.75" customHeight="1" x14ac:dyDescent="0.15">
      <c r="B32" s="29"/>
    </row>
    <row r="33" spans="2:2" ht="12.75" customHeight="1" x14ac:dyDescent="0.15">
      <c r="B33" s="29"/>
    </row>
    <row r="34" spans="2:2" ht="12.75" customHeight="1" x14ac:dyDescent="0.15">
      <c r="B34" s="29"/>
    </row>
    <row r="35" spans="2:2" ht="12.75" customHeight="1" x14ac:dyDescent="0.15">
      <c r="B35" s="29"/>
    </row>
    <row r="36" spans="2:2" ht="12.75" customHeight="1" x14ac:dyDescent="0.15">
      <c r="B36" s="29"/>
    </row>
    <row r="37" spans="2:2" ht="12.75" customHeight="1" x14ac:dyDescent="0.15">
      <c r="B37" s="29"/>
    </row>
    <row r="38" spans="2:2" ht="12.75" customHeight="1" x14ac:dyDescent="0.15">
      <c r="B38" s="29"/>
    </row>
    <row r="39" spans="2:2" ht="12.75" customHeight="1" x14ac:dyDescent="0.15">
      <c r="B39" s="29"/>
    </row>
    <row r="40" spans="2:2" ht="12.75" customHeight="1" x14ac:dyDescent="0.15">
      <c r="B40" s="29"/>
    </row>
    <row r="41" spans="2:2" ht="12.75" customHeight="1" x14ac:dyDescent="0.15">
      <c r="B41" s="29"/>
    </row>
    <row r="42" spans="2:2" ht="12.75" customHeight="1" x14ac:dyDescent="0.15">
      <c r="B42" s="29"/>
    </row>
    <row r="43" spans="2:2" ht="12.75" customHeight="1" x14ac:dyDescent="0.15">
      <c r="B43" s="29"/>
    </row>
    <row r="44" spans="2:2" ht="12.75" customHeight="1" x14ac:dyDescent="0.15">
      <c r="B44" s="29"/>
    </row>
    <row r="45" spans="2:2" ht="12.75" customHeight="1" x14ac:dyDescent="0.15">
      <c r="B45" s="29"/>
    </row>
    <row r="46" spans="2:2" ht="12.75" customHeight="1" x14ac:dyDescent="0.15">
      <c r="B46" s="29"/>
    </row>
    <row r="47" spans="2:2" ht="12.75" customHeight="1" x14ac:dyDescent="0.15">
      <c r="B47" s="29"/>
    </row>
    <row r="48" spans="2:2" ht="12.75" customHeight="1" x14ac:dyDescent="0.15">
      <c r="B48" s="29"/>
    </row>
    <row r="49" spans="2:2" ht="12.75" customHeight="1" x14ac:dyDescent="0.15">
      <c r="B49" s="29"/>
    </row>
    <row r="50" spans="2:2" ht="12.75" customHeight="1" x14ac:dyDescent="0.15">
      <c r="B50" s="29"/>
    </row>
    <row r="51" spans="2:2" ht="12.75" customHeight="1" x14ac:dyDescent="0.15">
      <c r="B51" s="29"/>
    </row>
    <row r="52" spans="2:2" ht="12.75" customHeight="1" x14ac:dyDescent="0.15">
      <c r="B52" s="29"/>
    </row>
    <row r="53" spans="2:2" ht="12.75" customHeight="1" x14ac:dyDescent="0.15">
      <c r="B53" s="29"/>
    </row>
    <row r="54" spans="2:2" ht="12.75" customHeight="1" x14ac:dyDescent="0.15">
      <c r="B54" s="29"/>
    </row>
    <row r="55" spans="2:2" ht="12.75" customHeight="1" x14ac:dyDescent="0.15">
      <c r="B55" s="29"/>
    </row>
    <row r="56" spans="2:2" ht="12.75" customHeight="1" x14ac:dyDescent="0.15">
      <c r="B56" s="29"/>
    </row>
    <row r="57" spans="2:2" ht="12.75" customHeight="1" x14ac:dyDescent="0.15">
      <c r="B57" s="29"/>
    </row>
    <row r="58" spans="2:2" ht="12.75" customHeight="1" x14ac:dyDescent="0.15">
      <c r="B58" s="29"/>
    </row>
    <row r="59" spans="2:2" ht="12.75" customHeight="1" x14ac:dyDescent="0.15">
      <c r="B59" s="29"/>
    </row>
    <row r="60" spans="2:2" ht="12.75" customHeight="1" x14ac:dyDescent="0.15">
      <c r="B60" s="29"/>
    </row>
    <row r="61" spans="2:2" ht="12.75" customHeight="1" x14ac:dyDescent="0.15">
      <c r="B61" s="29"/>
    </row>
    <row r="62" spans="2:2" ht="12.75" customHeight="1" x14ac:dyDescent="0.15">
      <c r="B62" s="29"/>
    </row>
    <row r="63" spans="2:2" ht="12.75" customHeight="1" x14ac:dyDescent="0.15">
      <c r="B63" s="29"/>
    </row>
    <row r="64" spans="2:2" ht="12.75" customHeight="1" x14ac:dyDescent="0.15">
      <c r="B64" s="29"/>
    </row>
    <row r="65" spans="2:2" ht="12.75" customHeight="1" x14ac:dyDescent="0.15">
      <c r="B65" s="29"/>
    </row>
    <row r="66" spans="2:2" ht="12.75" customHeight="1" x14ac:dyDescent="0.15">
      <c r="B66" s="29"/>
    </row>
    <row r="67" spans="2:2" ht="12.75" customHeight="1" x14ac:dyDescent="0.15">
      <c r="B67" s="29"/>
    </row>
    <row r="68" spans="2:2" ht="12.75" customHeight="1" x14ac:dyDescent="0.15">
      <c r="B68" s="29"/>
    </row>
    <row r="69" spans="2:2" ht="12.75" customHeight="1" x14ac:dyDescent="0.15">
      <c r="B69" s="29"/>
    </row>
    <row r="70" spans="2:2" ht="12.75" customHeight="1" x14ac:dyDescent="0.15">
      <c r="B70" s="29"/>
    </row>
    <row r="71" spans="2:2" ht="12.75" customHeight="1" x14ac:dyDescent="0.15">
      <c r="B71" s="29"/>
    </row>
    <row r="72" spans="2:2" ht="12.75" customHeight="1" x14ac:dyDescent="0.15">
      <c r="B72" s="29"/>
    </row>
    <row r="73" spans="2:2" ht="12.75" customHeight="1" x14ac:dyDescent="0.15">
      <c r="B73" s="29"/>
    </row>
    <row r="74" spans="2:2" ht="12.75" customHeight="1" x14ac:dyDescent="0.15">
      <c r="B74" s="29"/>
    </row>
    <row r="75" spans="2:2" ht="12.75" customHeight="1" x14ac:dyDescent="0.15">
      <c r="B75" s="29"/>
    </row>
    <row r="76" spans="2:2" ht="12.75" customHeight="1" x14ac:dyDescent="0.15">
      <c r="B76" s="29"/>
    </row>
    <row r="77" spans="2:2" ht="12.75" customHeight="1" x14ac:dyDescent="0.15">
      <c r="B77" s="29"/>
    </row>
    <row r="78" spans="2:2" ht="12.75" customHeight="1" x14ac:dyDescent="0.15">
      <c r="B78" s="29"/>
    </row>
    <row r="79" spans="2:2" ht="12.75" customHeight="1" x14ac:dyDescent="0.15">
      <c r="B79" s="29"/>
    </row>
    <row r="80" spans="2:2" ht="12.75" customHeight="1" x14ac:dyDescent="0.15">
      <c r="B80" s="29"/>
    </row>
    <row r="81" spans="2:2" ht="12.75" customHeight="1" x14ac:dyDescent="0.15">
      <c r="B81" s="29"/>
    </row>
    <row r="82" spans="2:2" ht="12.75" customHeight="1" x14ac:dyDescent="0.15">
      <c r="B82" s="29"/>
    </row>
    <row r="83" spans="2:2" ht="12.75" customHeight="1" x14ac:dyDescent="0.15">
      <c r="B83" s="29"/>
    </row>
    <row r="84" spans="2:2" ht="12.75" customHeight="1" x14ac:dyDescent="0.15">
      <c r="B84" s="29"/>
    </row>
    <row r="85" spans="2:2" ht="12.75" customHeight="1" x14ac:dyDescent="0.15">
      <c r="B85" s="29"/>
    </row>
    <row r="86" spans="2:2" ht="12.75" customHeight="1" x14ac:dyDescent="0.15">
      <c r="B86" s="29"/>
    </row>
    <row r="87" spans="2:2" ht="12.75" customHeight="1" x14ac:dyDescent="0.15">
      <c r="B87" s="29"/>
    </row>
    <row r="88" spans="2:2" ht="12.75" customHeight="1" x14ac:dyDescent="0.15">
      <c r="B88" s="29"/>
    </row>
    <row r="89" spans="2:2" ht="12.75" customHeight="1" x14ac:dyDescent="0.15">
      <c r="B89" s="29"/>
    </row>
    <row r="90" spans="2:2" ht="12.75" customHeight="1" x14ac:dyDescent="0.15">
      <c r="B90" s="29"/>
    </row>
    <row r="91" spans="2:2" ht="12.75" customHeight="1" x14ac:dyDescent="0.15">
      <c r="B91" s="29"/>
    </row>
    <row r="92" spans="2:2" ht="12.75" customHeight="1" x14ac:dyDescent="0.15">
      <c r="B92" s="29"/>
    </row>
    <row r="93" spans="2:2" ht="12.75" customHeight="1" x14ac:dyDescent="0.15">
      <c r="B93" s="29"/>
    </row>
    <row r="94" spans="2:2" ht="12.75" customHeight="1" x14ac:dyDescent="0.15">
      <c r="B94" s="29"/>
    </row>
    <row r="95" spans="2:2" ht="12.75" customHeight="1" x14ac:dyDescent="0.15">
      <c r="B95" s="29"/>
    </row>
    <row r="96" spans="2:2" ht="12.75" customHeight="1" x14ac:dyDescent="0.15">
      <c r="B96" s="29"/>
    </row>
    <row r="97" spans="2:2" ht="12.75" customHeight="1" x14ac:dyDescent="0.15">
      <c r="B97" s="29"/>
    </row>
    <row r="98" spans="2:2" ht="12.75" customHeight="1" x14ac:dyDescent="0.15">
      <c r="B98" s="29"/>
    </row>
    <row r="99" spans="2:2" ht="12.75" customHeight="1" x14ac:dyDescent="0.15">
      <c r="B99" s="29"/>
    </row>
    <row r="100" spans="2:2" ht="12.75" customHeight="1" x14ac:dyDescent="0.15">
      <c r="B100" s="29"/>
    </row>
    <row r="101" spans="2:2" ht="12.75" customHeight="1" x14ac:dyDescent="0.15">
      <c r="B101" s="29"/>
    </row>
    <row r="102" spans="2:2" ht="12.75" customHeight="1" x14ac:dyDescent="0.15">
      <c r="B102" s="29"/>
    </row>
    <row r="103" spans="2:2" ht="12.75" customHeight="1" x14ac:dyDescent="0.15">
      <c r="B103" s="29"/>
    </row>
    <row r="104" spans="2:2" ht="12.75" customHeight="1" x14ac:dyDescent="0.15">
      <c r="B104" s="29"/>
    </row>
    <row r="105" spans="2:2" ht="12.75" customHeight="1" x14ac:dyDescent="0.15">
      <c r="B105" s="29"/>
    </row>
    <row r="106" spans="2:2" ht="12.75" customHeight="1" x14ac:dyDescent="0.15">
      <c r="B106" s="29"/>
    </row>
    <row r="107" spans="2:2" ht="12.75" customHeight="1" x14ac:dyDescent="0.15">
      <c r="B107" s="29"/>
    </row>
    <row r="108" spans="2:2" ht="12.75" customHeight="1" x14ac:dyDescent="0.15">
      <c r="B108" s="29"/>
    </row>
    <row r="109" spans="2:2" ht="12.75" customHeight="1" x14ac:dyDescent="0.15">
      <c r="B109" s="29"/>
    </row>
    <row r="110" spans="2:2" ht="12.75" customHeight="1" x14ac:dyDescent="0.15">
      <c r="B110" s="29"/>
    </row>
    <row r="111" spans="2:2" ht="12.75" customHeight="1" x14ac:dyDescent="0.15">
      <c r="B111" s="29"/>
    </row>
    <row r="112" spans="2:2" ht="12.75" customHeight="1" x14ac:dyDescent="0.15">
      <c r="B112" s="29"/>
    </row>
    <row r="113" spans="2:2" ht="12.75" customHeight="1" x14ac:dyDescent="0.15">
      <c r="B113" s="29"/>
    </row>
    <row r="114" spans="2:2" ht="12.75" customHeight="1" x14ac:dyDescent="0.15">
      <c r="B114" s="29"/>
    </row>
    <row r="115" spans="2:2" ht="12.75" customHeight="1" x14ac:dyDescent="0.15">
      <c r="B115" s="29"/>
    </row>
    <row r="116" spans="2:2" ht="12.75" customHeight="1" x14ac:dyDescent="0.15">
      <c r="B116" s="29"/>
    </row>
    <row r="117" spans="2:2" ht="12.75" customHeight="1" x14ac:dyDescent="0.15">
      <c r="B117" s="29"/>
    </row>
    <row r="118" spans="2:2" ht="12.75" customHeight="1" x14ac:dyDescent="0.15">
      <c r="B118" s="29"/>
    </row>
    <row r="119" spans="2:2" ht="12.75" customHeight="1" x14ac:dyDescent="0.15">
      <c r="B119" s="29"/>
    </row>
    <row r="120" spans="2:2" ht="12.75" customHeight="1" x14ac:dyDescent="0.15">
      <c r="B120" s="29"/>
    </row>
    <row r="121" spans="2:2" ht="12.75" customHeight="1" x14ac:dyDescent="0.15">
      <c r="B121" s="29"/>
    </row>
    <row r="122" spans="2:2" ht="12.75" customHeight="1" x14ac:dyDescent="0.15">
      <c r="B122" s="29"/>
    </row>
    <row r="123" spans="2:2" ht="12.75" customHeight="1" x14ac:dyDescent="0.15">
      <c r="B123" s="29"/>
    </row>
    <row r="124" spans="2:2" ht="12.75" customHeight="1" x14ac:dyDescent="0.15">
      <c r="B124" s="29"/>
    </row>
    <row r="125" spans="2:2" ht="12.75" customHeight="1" x14ac:dyDescent="0.15">
      <c r="B125" s="29"/>
    </row>
    <row r="126" spans="2:2" ht="12.75" customHeight="1" x14ac:dyDescent="0.15">
      <c r="B126" s="29"/>
    </row>
    <row r="127" spans="2:2" ht="12.75" customHeight="1" x14ac:dyDescent="0.15">
      <c r="B127" s="29"/>
    </row>
    <row r="128" spans="2:2" ht="12.75" customHeight="1" x14ac:dyDescent="0.15">
      <c r="B128" s="29"/>
    </row>
    <row r="129" spans="2:2" ht="12.75" customHeight="1" x14ac:dyDescent="0.15">
      <c r="B129" s="29"/>
    </row>
    <row r="130" spans="2:2" ht="12.75" customHeight="1" x14ac:dyDescent="0.15">
      <c r="B130" s="29"/>
    </row>
    <row r="131" spans="2:2" ht="12.75" customHeight="1" x14ac:dyDescent="0.15">
      <c r="B131" s="29"/>
    </row>
    <row r="132" spans="2:2" ht="12.75" customHeight="1" x14ac:dyDescent="0.15">
      <c r="B132" s="29"/>
    </row>
    <row r="133" spans="2:2" ht="12.75" customHeight="1" x14ac:dyDescent="0.15">
      <c r="B133" s="29"/>
    </row>
    <row r="134" spans="2:2" ht="12.75" customHeight="1" x14ac:dyDescent="0.15">
      <c r="B134" s="29"/>
    </row>
    <row r="135" spans="2:2" ht="12.75" customHeight="1" x14ac:dyDescent="0.15">
      <c r="B135" s="29"/>
    </row>
    <row r="136" spans="2:2" ht="12.75" customHeight="1" x14ac:dyDescent="0.15">
      <c r="B136" s="29"/>
    </row>
    <row r="137" spans="2:2" ht="12.75" customHeight="1" x14ac:dyDescent="0.15">
      <c r="B137" s="29"/>
    </row>
    <row r="138" spans="2:2" ht="12.75" customHeight="1" x14ac:dyDescent="0.15">
      <c r="B138" s="29"/>
    </row>
    <row r="139" spans="2:2" ht="12.75" customHeight="1" x14ac:dyDescent="0.15">
      <c r="B139" s="29"/>
    </row>
    <row r="140" spans="2:2" ht="12.75" customHeight="1" x14ac:dyDescent="0.15">
      <c r="B140" s="29"/>
    </row>
    <row r="141" spans="2:2" ht="12.75" customHeight="1" x14ac:dyDescent="0.15">
      <c r="B141" s="29"/>
    </row>
    <row r="142" spans="2:2" ht="12.75" customHeight="1" x14ac:dyDescent="0.15">
      <c r="B142" s="29"/>
    </row>
    <row r="143" spans="2:2" ht="12.75" customHeight="1" x14ac:dyDescent="0.15">
      <c r="B143" s="29"/>
    </row>
    <row r="144" spans="2:2" ht="12.75" customHeight="1" x14ac:dyDescent="0.15">
      <c r="B144" s="29"/>
    </row>
    <row r="145" spans="2:2" ht="12.75" customHeight="1" x14ac:dyDescent="0.15">
      <c r="B145" s="29"/>
    </row>
    <row r="146" spans="2:2" ht="12.75" customHeight="1" x14ac:dyDescent="0.15">
      <c r="B146" s="29"/>
    </row>
    <row r="147" spans="2:2" ht="12.75" customHeight="1" x14ac:dyDescent="0.15">
      <c r="B147" s="29"/>
    </row>
    <row r="148" spans="2:2" ht="12.75" customHeight="1" x14ac:dyDescent="0.15">
      <c r="B148" s="29"/>
    </row>
    <row r="149" spans="2:2" ht="12.75" customHeight="1" x14ac:dyDescent="0.15">
      <c r="B149" s="29"/>
    </row>
    <row r="150" spans="2:2" ht="12.75" customHeight="1" x14ac:dyDescent="0.15">
      <c r="B150" s="29"/>
    </row>
    <row r="151" spans="2:2" ht="12.75" customHeight="1" x14ac:dyDescent="0.15">
      <c r="B151" s="29"/>
    </row>
    <row r="152" spans="2:2" ht="12.75" customHeight="1" x14ac:dyDescent="0.15">
      <c r="B152" s="29"/>
    </row>
    <row r="153" spans="2:2" ht="12.75" customHeight="1" x14ac:dyDescent="0.15">
      <c r="B153" s="29"/>
    </row>
    <row r="154" spans="2:2" ht="12.75" customHeight="1" x14ac:dyDescent="0.15">
      <c r="B154" s="29"/>
    </row>
    <row r="155" spans="2:2" ht="12.75" customHeight="1" x14ac:dyDescent="0.15">
      <c r="B155" s="29"/>
    </row>
    <row r="156" spans="2:2" ht="12.75" customHeight="1" x14ac:dyDescent="0.15">
      <c r="B156" s="29"/>
    </row>
    <row r="157" spans="2:2" ht="12.75" customHeight="1" x14ac:dyDescent="0.15">
      <c r="B157" s="29"/>
    </row>
    <row r="158" spans="2:2" ht="12.75" customHeight="1" x14ac:dyDescent="0.15">
      <c r="B158" s="29"/>
    </row>
    <row r="159" spans="2:2" ht="12.75" customHeight="1" x14ac:dyDescent="0.15">
      <c r="B159" s="29"/>
    </row>
    <row r="160" spans="2:2" ht="12.75" customHeight="1" x14ac:dyDescent="0.15">
      <c r="B160" s="29"/>
    </row>
    <row r="161" spans="2:2" ht="12.75" customHeight="1" x14ac:dyDescent="0.15">
      <c r="B161" s="29"/>
    </row>
    <row r="162" spans="2:2" ht="12.75" customHeight="1" x14ac:dyDescent="0.15">
      <c r="B162" s="29"/>
    </row>
    <row r="163" spans="2:2" ht="12.75" customHeight="1" x14ac:dyDescent="0.15">
      <c r="B163" s="29"/>
    </row>
    <row r="164" spans="2:2" ht="12.75" customHeight="1" x14ac:dyDescent="0.15">
      <c r="B164" s="29"/>
    </row>
    <row r="165" spans="2:2" ht="12.75" customHeight="1" x14ac:dyDescent="0.15">
      <c r="B165" s="29"/>
    </row>
    <row r="166" spans="2:2" ht="12.75" customHeight="1" x14ac:dyDescent="0.15">
      <c r="B166" s="29"/>
    </row>
    <row r="167" spans="2:2" ht="12.75" customHeight="1" x14ac:dyDescent="0.15">
      <c r="B167" s="29"/>
    </row>
    <row r="168" spans="2:2" ht="12.75" customHeight="1" x14ac:dyDescent="0.15">
      <c r="B168" s="29"/>
    </row>
    <row r="169" spans="2:2" ht="12.75" customHeight="1" x14ac:dyDescent="0.15">
      <c r="B169" s="29"/>
    </row>
    <row r="170" spans="2:2" ht="12.75" customHeight="1" x14ac:dyDescent="0.15">
      <c r="B170" s="29"/>
    </row>
    <row r="171" spans="2:2" ht="12.75" customHeight="1" x14ac:dyDescent="0.15">
      <c r="B171" s="29"/>
    </row>
    <row r="172" spans="2:2" ht="12.75" customHeight="1" x14ac:dyDescent="0.15">
      <c r="B172" s="29"/>
    </row>
    <row r="173" spans="2:2" ht="12.75" customHeight="1" x14ac:dyDescent="0.15">
      <c r="B173" s="29"/>
    </row>
    <row r="174" spans="2:2" ht="12.75" customHeight="1" x14ac:dyDescent="0.15">
      <c r="B174" s="29"/>
    </row>
    <row r="175" spans="2:2" ht="12.75" customHeight="1" x14ac:dyDescent="0.15">
      <c r="B175" s="29"/>
    </row>
    <row r="176" spans="2:2" ht="12.75" customHeight="1" x14ac:dyDescent="0.15">
      <c r="B176" s="29"/>
    </row>
    <row r="177" spans="2:2" ht="12.75" customHeight="1" x14ac:dyDescent="0.15">
      <c r="B177" s="29"/>
    </row>
    <row r="178" spans="2:2" ht="12.75" customHeight="1" x14ac:dyDescent="0.15">
      <c r="B178" s="29"/>
    </row>
    <row r="179" spans="2:2" ht="12.75" customHeight="1" x14ac:dyDescent="0.15">
      <c r="B179" s="29"/>
    </row>
    <row r="180" spans="2:2" ht="12.75" customHeight="1" x14ac:dyDescent="0.15">
      <c r="B180" s="29"/>
    </row>
    <row r="181" spans="2:2" ht="12.75" customHeight="1" x14ac:dyDescent="0.15">
      <c r="B181" s="29"/>
    </row>
    <row r="182" spans="2:2" ht="12.75" customHeight="1" x14ac:dyDescent="0.15">
      <c r="B182" s="29"/>
    </row>
    <row r="183" spans="2:2" ht="12.75" customHeight="1" x14ac:dyDescent="0.15">
      <c r="B183" s="29"/>
    </row>
    <row r="184" spans="2:2" ht="12.75" customHeight="1" x14ac:dyDescent="0.15">
      <c r="B184" s="29"/>
    </row>
    <row r="185" spans="2:2" ht="12.75" customHeight="1" x14ac:dyDescent="0.15">
      <c r="B185" s="29"/>
    </row>
    <row r="186" spans="2:2" ht="12.75" customHeight="1" x14ac:dyDescent="0.15">
      <c r="B186" s="29"/>
    </row>
    <row r="187" spans="2:2" ht="12.75" customHeight="1" x14ac:dyDescent="0.15">
      <c r="B187" s="29"/>
    </row>
    <row r="188" spans="2:2" ht="12.75" customHeight="1" x14ac:dyDescent="0.15">
      <c r="B188" s="29"/>
    </row>
    <row r="189" spans="2:2" ht="12.75" customHeight="1" x14ac:dyDescent="0.15">
      <c r="B189" s="29"/>
    </row>
    <row r="190" spans="2:2" ht="12.75" customHeight="1" x14ac:dyDescent="0.15">
      <c r="B190" s="29"/>
    </row>
    <row r="191" spans="2:2" ht="12.75" customHeight="1" x14ac:dyDescent="0.15">
      <c r="B191" s="29"/>
    </row>
    <row r="192" spans="2:2" ht="12.75" customHeight="1" x14ac:dyDescent="0.15">
      <c r="B192" s="29"/>
    </row>
    <row r="193" spans="2:2" ht="12.75" customHeight="1" x14ac:dyDescent="0.15">
      <c r="B193" s="29"/>
    </row>
    <row r="194" spans="2:2" ht="12.75" customHeight="1" x14ac:dyDescent="0.15">
      <c r="B194" s="29"/>
    </row>
    <row r="195" spans="2:2" ht="12.75" customHeight="1" x14ac:dyDescent="0.15">
      <c r="B195" s="29"/>
    </row>
    <row r="196" spans="2:2" ht="12.75" customHeight="1" x14ac:dyDescent="0.15">
      <c r="B196" s="29"/>
    </row>
    <row r="197" spans="2:2" ht="12.75" customHeight="1" x14ac:dyDescent="0.15">
      <c r="B197" s="29"/>
    </row>
    <row r="198" spans="2:2" ht="12.75" customHeight="1" x14ac:dyDescent="0.15">
      <c r="B198" s="29"/>
    </row>
    <row r="199" spans="2:2" ht="12.75" customHeight="1" x14ac:dyDescent="0.15">
      <c r="B199" s="29"/>
    </row>
    <row r="200" spans="2:2" ht="12.75" customHeight="1" x14ac:dyDescent="0.15">
      <c r="B200" s="29"/>
    </row>
    <row r="201" spans="2:2" ht="12.75" customHeight="1" x14ac:dyDescent="0.15">
      <c r="B201" s="29"/>
    </row>
    <row r="202" spans="2:2" ht="12.75" customHeight="1" x14ac:dyDescent="0.15">
      <c r="B202" s="29"/>
    </row>
    <row r="203" spans="2:2" ht="12.75" customHeight="1" x14ac:dyDescent="0.15">
      <c r="B203" s="29"/>
    </row>
    <row r="204" spans="2:2" ht="12.75" customHeight="1" x14ac:dyDescent="0.15">
      <c r="B204" s="29"/>
    </row>
    <row r="205" spans="2:2" ht="12.75" customHeight="1" x14ac:dyDescent="0.15">
      <c r="B205" s="29"/>
    </row>
    <row r="206" spans="2:2" ht="12.75" customHeight="1" x14ac:dyDescent="0.15">
      <c r="B206" s="29"/>
    </row>
    <row r="207" spans="2:2" ht="12.75" customHeight="1" x14ac:dyDescent="0.15">
      <c r="B207" s="29"/>
    </row>
    <row r="208" spans="2:2" ht="12.75" customHeight="1" x14ac:dyDescent="0.15">
      <c r="B208" s="29"/>
    </row>
    <row r="209" spans="2:2" ht="12.75" customHeight="1" x14ac:dyDescent="0.15">
      <c r="B209" s="29"/>
    </row>
    <row r="210" spans="2:2" ht="12.75" customHeight="1" x14ac:dyDescent="0.15">
      <c r="B210" s="29"/>
    </row>
    <row r="211" spans="2:2" ht="12.75" customHeight="1" x14ac:dyDescent="0.15">
      <c r="B211" s="29"/>
    </row>
    <row r="212" spans="2:2" ht="12.75" customHeight="1" x14ac:dyDescent="0.15">
      <c r="B212" s="29"/>
    </row>
    <row r="213" spans="2:2" ht="12.75" customHeight="1" x14ac:dyDescent="0.15">
      <c r="B213" s="29"/>
    </row>
    <row r="214" spans="2:2" ht="12.75" customHeight="1" x14ac:dyDescent="0.15">
      <c r="B214" s="29"/>
    </row>
    <row r="215" spans="2:2" ht="12.75" customHeight="1" x14ac:dyDescent="0.15">
      <c r="B215" s="29"/>
    </row>
    <row r="216" spans="2:2" ht="12.75" customHeight="1" x14ac:dyDescent="0.15">
      <c r="B216" s="29"/>
    </row>
    <row r="217" spans="2:2" ht="12.75" customHeight="1" x14ac:dyDescent="0.15">
      <c r="B217" s="29"/>
    </row>
    <row r="218" spans="2:2" ht="12.75" customHeight="1" x14ac:dyDescent="0.15">
      <c r="B218" s="29"/>
    </row>
    <row r="219" spans="2:2" ht="12.75" customHeight="1" x14ac:dyDescent="0.15">
      <c r="B219" s="29"/>
    </row>
    <row r="220" spans="2:2" ht="12.75" customHeight="1" x14ac:dyDescent="0.15">
      <c r="B220" s="29"/>
    </row>
    <row r="221" spans="2:2" ht="12.75" customHeight="1" x14ac:dyDescent="0.15">
      <c r="B221" s="29"/>
    </row>
    <row r="222" spans="2:2" ht="12.75" customHeight="1" x14ac:dyDescent="0.15">
      <c r="B222" s="29"/>
    </row>
    <row r="223" spans="2:2" ht="12.75" customHeight="1" x14ac:dyDescent="0.15">
      <c r="B223" s="29"/>
    </row>
    <row r="224" spans="2:2" ht="12.75" customHeight="1" x14ac:dyDescent="0.15">
      <c r="B224" s="29"/>
    </row>
    <row r="225" spans="2:2" ht="12.75" customHeight="1" x14ac:dyDescent="0.15">
      <c r="B225" s="29"/>
    </row>
    <row r="226" spans="2:2" ht="12.75" customHeight="1" x14ac:dyDescent="0.15">
      <c r="B226" s="29"/>
    </row>
    <row r="227" spans="2:2" ht="12.75" customHeight="1" x14ac:dyDescent="0.15">
      <c r="B227" s="29"/>
    </row>
    <row r="228" spans="2:2" ht="12.75" customHeight="1" x14ac:dyDescent="0.15">
      <c r="B228" s="29"/>
    </row>
    <row r="229" spans="2:2" ht="12.75" customHeight="1" x14ac:dyDescent="0.15">
      <c r="B229" s="29"/>
    </row>
    <row r="230" spans="2:2" ht="12.75" customHeight="1" x14ac:dyDescent="0.15">
      <c r="B230" s="29"/>
    </row>
    <row r="231" spans="2:2" ht="12.75" customHeight="1" x14ac:dyDescent="0.15">
      <c r="B231" s="29"/>
    </row>
    <row r="232" spans="2:2" ht="12.75" customHeight="1" x14ac:dyDescent="0.15">
      <c r="B232" s="29"/>
    </row>
    <row r="233" spans="2:2" ht="12.75" customHeight="1" x14ac:dyDescent="0.15">
      <c r="B233" s="29"/>
    </row>
    <row r="234" spans="2:2" ht="12.75" customHeight="1" x14ac:dyDescent="0.15">
      <c r="B234" s="29"/>
    </row>
    <row r="235" spans="2:2" ht="12.75" customHeight="1" x14ac:dyDescent="0.15">
      <c r="B235" s="29"/>
    </row>
    <row r="236" spans="2:2" ht="12.75" customHeight="1" x14ac:dyDescent="0.15">
      <c r="B236" s="29"/>
    </row>
    <row r="237" spans="2:2" ht="12.75" customHeight="1" x14ac:dyDescent="0.15">
      <c r="B237" s="29"/>
    </row>
    <row r="238" spans="2:2" ht="12.75" customHeight="1" x14ac:dyDescent="0.15">
      <c r="B238" s="29"/>
    </row>
    <row r="239" spans="2:2" ht="12.75" customHeight="1" x14ac:dyDescent="0.15">
      <c r="B239" s="29"/>
    </row>
    <row r="240" spans="2:2" ht="12.75" customHeight="1" x14ac:dyDescent="0.15">
      <c r="B240" s="29"/>
    </row>
    <row r="241" spans="2:2" ht="12.75" customHeight="1" x14ac:dyDescent="0.15">
      <c r="B241" s="29"/>
    </row>
    <row r="242" spans="2:2" ht="12.75" customHeight="1" x14ac:dyDescent="0.15">
      <c r="B242" s="29"/>
    </row>
    <row r="243" spans="2:2" ht="12.75" customHeight="1" x14ac:dyDescent="0.15">
      <c r="B243" s="29"/>
    </row>
    <row r="244" spans="2:2" ht="12.75" customHeight="1" x14ac:dyDescent="0.15">
      <c r="B244" s="29"/>
    </row>
    <row r="245" spans="2:2" ht="12.75" customHeight="1" x14ac:dyDescent="0.15">
      <c r="B245" s="29"/>
    </row>
    <row r="246" spans="2:2" ht="12.75" customHeight="1" x14ac:dyDescent="0.15">
      <c r="B246" s="29"/>
    </row>
    <row r="247" spans="2:2" ht="12.75" customHeight="1" x14ac:dyDescent="0.15">
      <c r="B247" s="29"/>
    </row>
    <row r="248" spans="2:2" ht="12.75" customHeight="1" x14ac:dyDescent="0.15">
      <c r="B248" s="29"/>
    </row>
    <row r="249" spans="2:2" ht="12.75" customHeight="1" x14ac:dyDescent="0.15">
      <c r="B249" s="29"/>
    </row>
    <row r="250" spans="2:2" ht="12.75" customHeight="1" x14ac:dyDescent="0.15">
      <c r="B250" s="29"/>
    </row>
    <row r="251" spans="2:2" ht="12.75" customHeight="1" x14ac:dyDescent="0.15">
      <c r="B251" s="29"/>
    </row>
    <row r="252" spans="2:2" ht="12.75" customHeight="1" x14ac:dyDescent="0.15">
      <c r="B252" s="29"/>
    </row>
    <row r="253" spans="2:2" ht="12.75" customHeight="1" x14ac:dyDescent="0.15">
      <c r="B253" s="29"/>
    </row>
    <row r="254" spans="2:2" ht="12.75" customHeight="1" x14ac:dyDescent="0.15">
      <c r="B254" s="29"/>
    </row>
    <row r="255" spans="2:2" ht="12.75" customHeight="1" x14ac:dyDescent="0.15">
      <c r="B255" s="29"/>
    </row>
    <row r="256" spans="2:2" ht="12.75" customHeight="1" x14ac:dyDescent="0.15">
      <c r="B256" s="29"/>
    </row>
    <row r="257" spans="2:2" ht="12.75" customHeight="1" x14ac:dyDescent="0.15">
      <c r="B257" s="29"/>
    </row>
    <row r="258" spans="2:2" ht="12.75" customHeight="1" x14ac:dyDescent="0.15">
      <c r="B258" s="29"/>
    </row>
    <row r="259" spans="2:2" ht="12.75" customHeight="1" x14ac:dyDescent="0.15">
      <c r="B259" s="29"/>
    </row>
    <row r="260" spans="2:2" ht="12.75" customHeight="1" x14ac:dyDescent="0.15">
      <c r="B260" s="29"/>
    </row>
    <row r="261" spans="2:2" ht="12.75" customHeight="1" x14ac:dyDescent="0.15">
      <c r="B261" s="29"/>
    </row>
    <row r="262" spans="2:2" ht="12.75" customHeight="1" x14ac:dyDescent="0.15">
      <c r="B262" s="29"/>
    </row>
    <row r="263" spans="2:2" ht="12.75" customHeight="1" x14ac:dyDescent="0.15">
      <c r="B263" s="29"/>
    </row>
    <row r="264" spans="2:2" ht="12.75" customHeight="1" x14ac:dyDescent="0.15">
      <c r="B264" s="29"/>
    </row>
    <row r="265" spans="2:2" ht="12.75" customHeight="1" x14ac:dyDescent="0.15">
      <c r="B265" s="29"/>
    </row>
    <row r="266" spans="2:2" ht="12.75" customHeight="1" x14ac:dyDescent="0.15">
      <c r="B266" s="29"/>
    </row>
    <row r="267" spans="2:2" ht="12.75" customHeight="1" x14ac:dyDescent="0.15">
      <c r="B267" s="29"/>
    </row>
    <row r="268" spans="2:2" ht="12.75" customHeight="1" x14ac:dyDescent="0.15">
      <c r="B268" s="29"/>
    </row>
    <row r="269" spans="2:2" ht="12.75" customHeight="1" x14ac:dyDescent="0.15">
      <c r="B269" s="29"/>
    </row>
    <row r="270" spans="2:2" ht="12.75" customHeight="1" x14ac:dyDescent="0.15">
      <c r="B270" s="29"/>
    </row>
    <row r="271" spans="2:2" ht="12.75" customHeight="1" x14ac:dyDescent="0.15">
      <c r="B271" s="29"/>
    </row>
    <row r="272" spans="2:2" ht="12.75" customHeight="1" x14ac:dyDescent="0.15">
      <c r="B272" s="29"/>
    </row>
    <row r="273" spans="2:2" ht="12.75" customHeight="1" x14ac:dyDescent="0.15">
      <c r="B273" s="29"/>
    </row>
    <row r="274" spans="2:2" ht="12.75" customHeight="1" x14ac:dyDescent="0.15">
      <c r="B274" s="29"/>
    </row>
    <row r="275" spans="2:2" ht="12.75" customHeight="1" x14ac:dyDescent="0.15">
      <c r="B275" s="29"/>
    </row>
    <row r="276" spans="2:2" ht="12.75" customHeight="1" x14ac:dyDescent="0.15">
      <c r="B276" s="29"/>
    </row>
    <row r="277" spans="2:2" ht="12.75" customHeight="1" x14ac:dyDescent="0.15">
      <c r="B277" s="29"/>
    </row>
    <row r="278" spans="2:2" ht="12.75" customHeight="1" x14ac:dyDescent="0.15">
      <c r="B278" s="29"/>
    </row>
    <row r="279" spans="2:2" ht="12.75" customHeight="1" x14ac:dyDescent="0.15">
      <c r="B279" s="29"/>
    </row>
    <row r="280" spans="2:2" ht="12.75" customHeight="1" x14ac:dyDescent="0.15">
      <c r="B280" s="29"/>
    </row>
    <row r="281" spans="2:2" ht="12.75" customHeight="1" x14ac:dyDescent="0.15">
      <c r="B281" s="29"/>
    </row>
    <row r="282" spans="2:2" ht="12.75" customHeight="1" x14ac:dyDescent="0.15">
      <c r="B282" s="29"/>
    </row>
    <row r="283" spans="2:2" ht="12.75" customHeight="1" x14ac:dyDescent="0.15">
      <c r="B283" s="29"/>
    </row>
    <row r="284" spans="2:2" ht="12.75" customHeight="1" x14ac:dyDescent="0.15">
      <c r="B284" s="29"/>
    </row>
    <row r="285" spans="2:2" ht="12.75" customHeight="1" x14ac:dyDescent="0.15">
      <c r="B285" s="29"/>
    </row>
    <row r="286" spans="2:2" ht="12.75" customHeight="1" x14ac:dyDescent="0.15">
      <c r="B286" s="29"/>
    </row>
    <row r="287" spans="2:2" ht="12.75" customHeight="1" x14ac:dyDescent="0.15">
      <c r="B287" s="29"/>
    </row>
    <row r="288" spans="2:2" ht="12.75" customHeight="1" x14ac:dyDescent="0.15">
      <c r="B288" s="29"/>
    </row>
    <row r="289" spans="2:2" ht="12.75" customHeight="1" x14ac:dyDescent="0.15">
      <c r="B289" s="29"/>
    </row>
    <row r="290" spans="2:2" ht="12.75" customHeight="1" x14ac:dyDescent="0.15">
      <c r="B290" s="29"/>
    </row>
    <row r="291" spans="2:2" ht="12.75" customHeight="1" x14ac:dyDescent="0.15">
      <c r="B291" s="29"/>
    </row>
    <row r="292" spans="2:2" ht="12.75" customHeight="1" x14ac:dyDescent="0.15">
      <c r="B292" s="29"/>
    </row>
    <row r="293" spans="2:2" ht="12.75" customHeight="1" x14ac:dyDescent="0.15">
      <c r="B293" s="29"/>
    </row>
    <row r="294" spans="2:2" ht="12.75" customHeight="1" x14ac:dyDescent="0.15">
      <c r="B294" s="29"/>
    </row>
    <row r="295" spans="2:2" ht="12.75" customHeight="1" x14ac:dyDescent="0.15">
      <c r="B295" s="29"/>
    </row>
    <row r="296" spans="2:2" ht="12.75" customHeight="1" x14ac:dyDescent="0.15">
      <c r="B296" s="29"/>
    </row>
    <row r="297" spans="2:2" ht="12.75" customHeight="1" x14ac:dyDescent="0.15">
      <c r="B297" s="29"/>
    </row>
    <row r="298" spans="2:2" ht="12.75" customHeight="1" x14ac:dyDescent="0.15">
      <c r="B298" s="29"/>
    </row>
    <row r="299" spans="2:2" ht="12.75" customHeight="1" x14ac:dyDescent="0.15">
      <c r="B299" s="29"/>
    </row>
    <row r="300" spans="2:2" ht="12.75" customHeight="1" x14ac:dyDescent="0.15">
      <c r="B300" s="29"/>
    </row>
    <row r="301" spans="2:2" ht="12.75" customHeight="1" x14ac:dyDescent="0.15">
      <c r="B301" s="29"/>
    </row>
    <row r="302" spans="2:2" ht="12.75" customHeight="1" x14ac:dyDescent="0.15">
      <c r="B302" s="29"/>
    </row>
    <row r="303" spans="2:2" ht="12.75" customHeight="1" x14ac:dyDescent="0.15">
      <c r="B303" s="29"/>
    </row>
    <row r="304" spans="2:2" ht="12.75" customHeight="1" x14ac:dyDescent="0.15">
      <c r="B304" s="29"/>
    </row>
    <row r="305" spans="2:2" ht="12.75" customHeight="1" x14ac:dyDescent="0.15">
      <c r="B305" s="29"/>
    </row>
    <row r="306" spans="2:2" ht="12.75" customHeight="1" x14ac:dyDescent="0.15">
      <c r="B306" s="29"/>
    </row>
    <row r="307" spans="2:2" ht="12.75" customHeight="1" x14ac:dyDescent="0.15">
      <c r="B307" s="29"/>
    </row>
    <row r="308" spans="2:2" ht="12.75" customHeight="1" x14ac:dyDescent="0.15">
      <c r="B308" s="29"/>
    </row>
    <row r="309" spans="2:2" ht="12.75" customHeight="1" x14ac:dyDescent="0.15">
      <c r="B309" s="29"/>
    </row>
    <row r="310" spans="2:2" ht="12.75" customHeight="1" x14ac:dyDescent="0.15">
      <c r="B310" s="29"/>
    </row>
    <row r="311" spans="2:2" ht="12.75" customHeight="1" x14ac:dyDescent="0.15">
      <c r="B311" s="29"/>
    </row>
    <row r="312" spans="2:2" ht="12.75" customHeight="1" x14ac:dyDescent="0.15">
      <c r="B312" s="29"/>
    </row>
    <row r="313" spans="2:2" ht="12.75" customHeight="1" x14ac:dyDescent="0.15">
      <c r="B313" s="29"/>
    </row>
    <row r="314" spans="2:2" ht="12.75" customHeight="1" x14ac:dyDescent="0.15">
      <c r="B314" s="29"/>
    </row>
    <row r="315" spans="2:2" ht="12.75" customHeight="1" x14ac:dyDescent="0.15">
      <c r="B315" s="29"/>
    </row>
    <row r="316" spans="2:2" ht="12.75" customHeight="1" x14ac:dyDescent="0.15">
      <c r="B316" s="29"/>
    </row>
    <row r="317" spans="2:2" ht="12.75" customHeight="1" x14ac:dyDescent="0.15">
      <c r="B317" s="29"/>
    </row>
    <row r="318" spans="2:2" ht="12.75" customHeight="1" x14ac:dyDescent="0.15">
      <c r="B318" s="29"/>
    </row>
    <row r="319" spans="2:2" ht="12.75" customHeight="1" x14ac:dyDescent="0.15">
      <c r="B319" s="29"/>
    </row>
    <row r="320" spans="2:2" ht="12.75" customHeight="1" x14ac:dyDescent="0.15">
      <c r="B320" s="29"/>
    </row>
    <row r="321" spans="2:2" ht="12.75" customHeight="1" x14ac:dyDescent="0.15">
      <c r="B321" s="29"/>
    </row>
    <row r="322" spans="2:2" ht="12.75" customHeight="1" x14ac:dyDescent="0.15">
      <c r="B322" s="29"/>
    </row>
    <row r="323" spans="2:2" ht="12.75" customHeight="1" x14ac:dyDescent="0.15">
      <c r="B323" s="29"/>
    </row>
    <row r="324" spans="2:2" ht="12.75" customHeight="1" x14ac:dyDescent="0.15">
      <c r="B324" s="29"/>
    </row>
    <row r="325" spans="2:2" ht="12.75" customHeight="1" x14ac:dyDescent="0.15">
      <c r="B325" s="29"/>
    </row>
    <row r="326" spans="2:2" ht="12.75" customHeight="1" x14ac:dyDescent="0.15">
      <c r="B326" s="29"/>
    </row>
    <row r="327" spans="2:2" ht="12.75" customHeight="1" x14ac:dyDescent="0.15">
      <c r="B327" s="29"/>
    </row>
    <row r="328" spans="2:2" ht="12.75" customHeight="1" x14ac:dyDescent="0.15">
      <c r="B328" s="29"/>
    </row>
    <row r="329" spans="2:2" ht="12.75" customHeight="1" x14ac:dyDescent="0.15">
      <c r="B329" s="29"/>
    </row>
    <row r="330" spans="2:2" ht="12.75" customHeight="1" x14ac:dyDescent="0.15">
      <c r="B330" s="29"/>
    </row>
    <row r="331" spans="2:2" ht="12.75" customHeight="1" x14ac:dyDescent="0.15">
      <c r="B331" s="29"/>
    </row>
    <row r="332" spans="2:2" ht="12.75" customHeight="1" x14ac:dyDescent="0.15">
      <c r="B332" s="29"/>
    </row>
    <row r="333" spans="2:2" ht="12.75" customHeight="1" x14ac:dyDescent="0.15">
      <c r="B333" s="29"/>
    </row>
    <row r="334" spans="2:2" ht="12.75" customHeight="1" x14ac:dyDescent="0.15">
      <c r="B334" s="29"/>
    </row>
    <row r="335" spans="2:2" ht="12.75" customHeight="1" x14ac:dyDescent="0.15">
      <c r="B335" s="29"/>
    </row>
    <row r="336" spans="2:2" ht="12.75" customHeight="1" x14ac:dyDescent="0.15">
      <c r="B336" s="29"/>
    </row>
    <row r="337" spans="2:2" ht="12.75" customHeight="1" x14ac:dyDescent="0.15">
      <c r="B337" s="29"/>
    </row>
    <row r="338" spans="2:2" ht="12.75" customHeight="1" x14ac:dyDescent="0.15">
      <c r="B338" s="29"/>
    </row>
    <row r="339" spans="2:2" ht="12.75" customHeight="1" x14ac:dyDescent="0.15">
      <c r="B339" s="29"/>
    </row>
    <row r="340" spans="2:2" ht="12.75" customHeight="1" x14ac:dyDescent="0.15">
      <c r="B340" s="29"/>
    </row>
    <row r="341" spans="2:2" ht="12.75" customHeight="1" x14ac:dyDescent="0.15">
      <c r="B341" s="29"/>
    </row>
    <row r="342" spans="2:2" ht="12.75" customHeight="1" x14ac:dyDescent="0.15">
      <c r="B342" s="29"/>
    </row>
    <row r="343" spans="2:2" ht="12.75" customHeight="1" x14ac:dyDescent="0.15">
      <c r="B343" s="29"/>
    </row>
    <row r="344" spans="2:2" ht="12.75" customHeight="1" x14ac:dyDescent="0.15">
      <c r="B344" s="29"/>
    </row>
    <row r="345" spans="2:2" ht="12.75" customHeight="1" x14ac:dyDescent="0.15">
      <c r="B345" s="29"/>
    </row>
    <row r="346" spans="2:2" ht="12.75" customHeight="1" x14ac:dyDescent="0.15">
      <c r="B346" s="29"/>
    </row>
    <row r="347" spans="2:2" ht="12.75" customHeight="1" x14ac:dyDescent="0.15">
      <c r="B347" s="29"/>
    </row>
    <row r="348" spans="2:2" ht="12.75" customHeight="1" x14ac:dyDescent="0.15">
      <c r="B348" s="29"/>
    </row>
    <row r="349" spans="2:2" ht="12.75" customHeight="1" x14ac:dyDescent="0.15">
      <c r="B349" s="29"/>
    </row>
    <row r="350" spans="2:2" ht="12.75" customHeight="1" x14ac:dyDescent="0.15">
      <c r="B350" s="29"/>
    </row>
    <row r="351" spans="2:2" ht="12.75" customHeight="1" x14ac:dyDescent="0.15">
      <c r="B351" s="29"/>
    </row>
    <row r="352" spans="2:2" ht="12.75" customHeight="1" x14ac:dyDescent="0.15">
      <c r="B352" s="29"/>
    </row>
    <row r="353" spans="2:2" ht="12.75" customHeight="1" x14ac:dyDescent="0.15">
      <c r="B353" s="29"/>
    </row>
    <row r="354" spans="2:2" ht="12.75" customHeight="1" x14ac:dyDescent="0.15">
      <c r="B354" s="29"/>
    </row>
    <row r="355" spans="2:2" ht="12.75" customHeight="1" x14ac:dyDescent="0.15">
      <c r="B355" s="29"/>
    </row>
    <row r="356" spans="2:2" ht="12.75" customHeight="1" x14ac:dyDescent="0.15">
      <c r="B356" s="29"/>
    </row>
    <row r="357" spans="2:2" ht="12.75" customHeight="1" x14ac:dyDescent="0.15">
      <c r="B357" s="29"/>
    </row>
    <row r="358" spans="2:2" ht="12.75" customHeight="1" x14ac:dyDescent="0.15">
      <c r="B358" s="29"/>
    </row>
    <row r="359" spans="2:2" ht="12.75" customHeight="1" x14ac:dyDescent="0.15">
      <c r="B359" s="29"/>
    </row>
    <row r="360" spans="2:2" ht="12.75" customHeight="1" x14ac:dyDescent="0.15">
      <c r="B360" s="29"/>
    </row>
    <row r="361" spans="2:2" ht="12.75" customHeight="1" x14ac:dyDescent="0.15">
      <c r="B361" s="29"/>
    </row>
    <row r="362" spans="2:2" ht="12.75" customHeight="1" x14ac:dyDescent="0.15">
      <c r="B362" s="29"/>
    </row>
    <row r="363" spans="2:2" ht="12.75" customHeight="1" x14ac:dyDescent="0.15">
      <c r="B363" s="29"/>
    </row>
    <row r="364" spans="2:2" ht="12.75" customHeight="1" x14ac:dyDescent="0.15">
      <c r="B364" s="29"/>
    </row>
    <row r="365" spans="2:2" ht="12.75" customHeight="1" x14ac:dyDescent="0.15">
      <c r="B365" s="29"/>
    </row>
    <row r="366" spans="2:2" ht="12.75" customHeight="1" x14ac:dyDescent="0.15">
      <c r="B366" s="29"/>
    </row>
    <row r="367" spans="2:2" ht="12.75" customHeight="1" x14ac:dyDescent="0.15">
      <c r="B367" s="29"/>
    </row>
    <row r="368" spans="2:2" ht="12.75" customHeight="1" x14ac:dyDescent="0.15">
      <c r="B368" s="29"/>
    </row>
    <row r="369" spans="2:2" ht="12.75" customHeight="1" x14ac:dyDescent="0.15">
      <c r="B369" s="29"/>
    </row>
    <row r="370" spans="2:2" ht="12.75" customHeight="1" x14ac:dyDescent="0.15">
      <c r="B370" s="29"/>
    </row>
    <row r="371" spans="2:2" ht="12.75" customHeight="1" x14ac:dyDescent="0.15">
      <c r="B371" s="29"/>
    </row>
    <row r="372" spans="2:2" ht="12.75" customHeight="1" x14ac:dyDescent="0.15">
      <c r="B372" s="29"/>
    </row>
    <row r="373" spans="2:2" ht="12.75" customHeight="1" x14ac:dyDescent="0.15">
      <c r="B373" s="29"/>
    </row>
    <row r="374" spans="2:2" ht="12.75" customHeight="1" x14ac:dyDescent="0.15">
      <c r="B374" s="29"/>
    </row>
    <row r="375" spans="2:2" ht="12.75" customHeight="1" x14ac:dyDescent="0.15">
      <c r="B375" s="29"/>
    </row>
    <row r="376" spans="2:2" ht="12.75" customHeight="1" x14ac:dyDescent="0.15">
      <c r="B376" s="29"/>
    </row>
    <row r="377" spans="2:2" ht="12.75" customHeight="1" x14ac:dyDescent="0.15">
      <c r="B377" s="29"/>
    </row>
    <row r="378" spans="2:2" ht="12.75" customHeight="1" x14ac:dyDescent="0.15">
      <c r="B378" s="29"/>
    </row>
    <row r="379" spans="2:2" ht="12.75" customHeight="1" x14ac:dyDescent="0.15">
      <c r="B379" s="29"/>
    </row>
    <row r="380" spans="2:2" ht="12.75" customHeight="1" x14ac:dyDescent="0.15">
      <c r="B380" s="29"/>
    </row>
    <row r="381" spans="2:2" ht="12.75" customHeight="1" x14ac:dyDescent="0.15">
      <c r="B381" s="29"/>
    </row>
    <row r="382" spans="2:2" ht="12.75" customHeight="1" x14ac:dyDescent="0.15">
      <c r="B382" s="29"/>
    </row>
    <row r="383" spans="2:2" ht="12.75" customHeight="1" x14ac:dyDescent="0.15">
      <c r="B383" s="29"/>
    </row>
    <row r="384" spans="2:2" ht="12.75" customHeight="1" x14ac:dyDescent="0.15">
      <c r="B384" s="29"/>
    </row>
    <row r="385" spans="2:2" ht="12.75" customHeight="1" x14ac:dyDescent="0.15">
      <c r="B385" s="29"/>
    </row>
    <row r="386" spans="2:2" ht="12.75" customHeight="1" x14ac:dyDescent="0.15">
      <c r="B386" s="29"/>
    </row>
    <row r="387" spans="2:2" ht="12.75" customHeight="1" x14ac:dyDescent="0.15">
      <c r="B387" s="29"/>
    </row>
    <row r="388" spans="2:2" ht="12.75" customHeight="1" x14ac:dyDescent="0.15">
      <c r="B388" s="29"/>
    </row>
    <row r="389" spans="2:2" ht="12.75" customHeight="1" x14ac:dyDescent="0.15">
      <c r="B389" s="29"/>
    </row>
    <row r="390" spans="2:2" ht="12.75" customHeight="1" x14ac:dyDescent="0.15">
      <c r="B390" s="29"/>
    </row>
    <row r="391" spans="2:2" ht="12.75" customHeight="1" x14ac:dyDescent="0.15">
      <c r="B391" s="29"/>
    </row>
    <row r="392" spans="2:2" ht="12.75" customHeight="1" x14ac:dyDescent="0.15">
      <c r="B392" s="29"/>
    </row>
    <row r="393" spans="2:2" ht="12.75" customHeight="1" x14ac:dyDescent="0.15">
      <c r="B393" s="29"/>
    </row>
    <row r="394" spans="2:2" ht="12.75" customHeight="1" x14ac:dyDescent="0.15">
      <c r="B394" s="29"/>
    </row>
    <row r="395" spans="2:2" ht="12.75" customHeight="1" x14ac:dyDescent="0.15">
      <c r="B395" s="29"/>
    </row>
    <row r="396" spans="2:2" ht="12.75" customHeight="1" x14ac:dyDescent="0.15">
      <c r="B396" s="29"/>
    </row>
    <row r="397" spans="2:2" ht="12.75" customHeight="1" x14ac:dyDescent="0.15">
      <c r="B397" s="29"/>
    </row>
    <row r="398" spans="2:2" ht="12.75" customHeight="1" x14ac:dyDescent="0.15">
      <c r="B398" s="29"/>
    </row>
    <row r="399" spans="2:2" ht="12.75" customHeight="1" x14ac:dyDescent="0.15">
      <c r="B399" s="29"/>
    </row>
    <row r="400" spans="2:2" ht="12.75" customHeight="1" x14ac:dyDescent="0.15">
      <c r="B400" s="29"/>
    </row>
    <row r="401" spans="2:2" ht="12.75" customHeight="1" x14ac:dyDescent="0.15">
      <c r="B401" s="29"/>
    </row>
    <row r="402" spans="2:2" ht="12.75" customHeight="1" x14ac:dyDescent="0.15">
      <c r="B402" s="29"/>
    </row>
    <row r="403" spans="2:2" ht="12.75" customHeight="1" x14ac:dyDescent="0.15">
      <c r="B403" s="29"/>
    </row>
    <row r="404" spans="2:2" ht="12.75" customHeight="1" x14ac:dyDescent="0.15">
      <c r="B404" s="29"/>
    </row>
    <row r="405" spans="2:2" ht="12.75" customHeight="1" x14ac:dyDescent="0.15">
      <c r="B405" s="29"/>
    </row>
    <row r="406" spans="2:2" ht="12.75" customHeight="1" x14ac:dyDescent="0.15">
      <c r="B406" s="29"/>
    </row>
    <row r="407" spans="2:2" ht="12.75" customHeight="1" x14ac:dyDescent="0.15">
      <c r="B407" s="29"/>
    </row>
    <row r="408" spans="2:2" ht="12.75" customHeight="1" x14ac:dyDescent="0.15">
      <c r="B408" s="29"/>
    </row>
    <row r="409" spans="2:2" ht="12.75" customHeight="1" x14ac:dyDescent="0.15">
      <c r="B409" s="29"/>
    </row>
    <row r="410" spans="2:2" ht="12.75" customHeight="1" x14ac:dyDescent="0.15">
      <c r="B410" s="29"/>
    </row>
    <row r="411" spans="2:2" ht="12.75" customHeight="1" x14ac:dyDescent="0.15">
      <c r="B411" s="29"/>
    </row>
    <row r="412" spans="2:2" ht="12.75" customHeight="1" x14ac:dyDescent="0.15">
      <c r="B412" s="29"/>
    </row>
    <row r="413" spans="2:2" ht="12.75" customHeight="1" x14ac:dyDescent="0.15">
      <c r="B413" s="29"/>
    </row>
    <row r="414" spans="2:2" ht="12.75" customHeight="1" x14ac:dyDescent="0.15">
      <c r="B414" s="29"/>
    </row>
    <row r="415" spans="2:2" ht="12.75" customHeight="1" x14ac:dyDescent="0.15">
      <c r="B415" s="29"/>
    </row>
    <row r="416" spans="2:2" ht="12.75" customHeight="1" x14ac:dyDescent="0.15">
      <c r="B416" s="29"/>
    </row>
    <row r="417" spans="2:2" ht="12.75" customHeight="1" x14ac:dyDescent="0.15">
      <c r="B417" s="29"/>
    </row>
    <row r="418" spans="2:2" ht="12.75" customHeight="1" x14ac:dyDescent="0.15">
      <c r="B418" s="29"/>
    </row>
    <row r="419" spans="2:2" ht="12.75" customHeight="1" x14ac:dyDescent="0.15">
      <c r="B419" s="29"/>
    </row>
    <row r="420" spans="2:2" ht="12.75" customHeight="1" x14ac:dyDescent="0.15">
      <c r="B420" s="29"/>
    </row>
    <row r="421" spans="2:2" ht="12.75" customHeight="1" x14ac:dyDescent="0.15">
      <c r="B421" s="29"/>
    </row>
    <row r="422" spans="2:2" ht="12.75" customHeight="1" x14ac:dyDescent="0.15">
      <c r="B422" s="29"/>
    </row>
    <row r="423" spans="2:2" ht="12.75" customHeight="1" x14ac:dyDescent="0.15">
      <c r="B423" s="29"/>
    </row>
    <row r="424" spans="2:2" ht="12.75" customHeight="1" x14ac:dyDescent="0.15">
      <c r="B424" s="29"/>
    </row>
    <row r="425" spans="2:2" ht="12.75" customHeight="1" x14ac:dyDescent="0.15">
      <c r="B425" s="29"/>
    </row>
    <row r="426" spans="2:2" ht="12.75" customHeight="1" x14ac:dyDescent="0.15">
      <c r="B426" s="29"/>
    </row>
    <row r="427" spans="2:2" ht="12.75" customHeight="1" x14ac:dyDescent="0.15">
      <c r="B427" s="29"/>
    </row>
    <row r="428" spans="2:2" ht="12.75" customHeight="1" x14ac:dyDescent="0.15">
      <c r="B428" s="29"/>
    </row>
    <row r="429" spans="2:2" ht="12.75" customHeight="1" x14ac:dyDescent="0.15">
      <c r="B429" s="29"/>
    </row>
    <row r="430" spans="2:2" ht="12.75" customHeight="1" x14ac:dyDescent="0.15">
      <c r="B430" s="29"/>
    </row>
    <row r="431" spans="2:2" ht="12.75" customHeight="1" x14ac:dyDescent="0.15">
      <c r="B431" s="29"/>
    </row>
    <row r="432" spans="2:2" ht="12.75" customHeight="1" x14ac:dyDescent="0.15">
      <c r="B432" s="29"/>
    </row>
    <row r="433" spans="2:2" ht="12.75" customHeight="1" x14ac:dyDescent="0.15">
      <c r="B433" s="29"/>
    </row>
    <row r="434" spans="2:2" ht="12.75" customHeight="1" x14ac:dyDescent="0.15">
      <c r="B434" s="29"/>
    </row>
    <row r="435" spans="2:2" ht="12.75" customHeight="1" x14ac:dyDescent="0.15">
      <c r="B435" s="29"/>
    </row>
    <row r="436" spans="2:2" ht="12.75" customHeight="1" x14ac:dyDescent="0.15">
      <c r="B436" s="29"/>
    </row>
    <row r="437" spans="2:2" ht="12.75" customHeight="1" x14ac:dyDescent="0.15">
      <c r="B437" s="29"/>
    </row>
    <row r="438" spans="2:2" ht="12.75" customHeight="1" x14ac:dyDescent="0.15">
      <c r="B438" s="29"/>
    </row>
    <row r="439" spans="2:2" ht="12.75" customHeight="1" x14ac:dyDescent="0.15">
      <c r="B439" s="29"/>
    </row>
    <row r="440" spans="2:2" ht="12.75" customHeight="1" x14ac:dyDescent="0.15">
      <c r="B440" s="29"/>
    </row>
    <row r="441" spans="2:2" ht="12.75" customHeight="1" x14ac:dyDescent="0.15">
      <c r="B441" s="29"/>
    </row>
    <row r="442" spans="2:2" ht="12.75" customHeight="1" x14ac:dyDescent="0.15">
      <c r="B442" s="29"/>
    </row>
    <row r="443" spans="2:2" ht="12.75" customHeight="1" x14ac:dyDescent="0.15">
      <c r="B443" s="29"/>
    </row>
    <row r="444" spans="2:2" ht="12.75" customHeight="1" x14ac:dyDescent="0.15">
      <c r="B444" s="29"/>
    </row>
    <row r="445" spans="2:2" ht="12.75" customHeight="1" x14ac:dyDescent="0.15">
      <c r="B445" s="29"/>
    </row>
    <row r="446" spans="2:2" ht="12.75" customHeight="1" x14ac:dyDescent="0.15">
      <c r="B446" s="29"/>
    </row>
    <row r="447" spans="2:2" ht="12.75" customHeight="1" x14ac:dyDescent="0.15">
      <c r="B447" s="29"/>
    </row>
    <row r="448" spans="2:2" ht="12.75" customHeight="1" x14ac:dyDescent="0.15">
      <c r="B448" s="29"/>
    </row>
    <row r="449" spans="2:2" ht="12.75" customHeight="1" x14ac:dyDescent="0.15">
      <c r="B449" s="29"/>
    </row>
    <row r="450" spans="2:2" ht="12.75" customHeight="1" x14ac:dyDescent="0.15">
      <c r="B450" s="29"/>
    </row>
    <row r="451" spans="2:2" ht="12.75" customHeight="1" x14ac:dyDescent="0.15">
      <c r="B451" s="29"/>
    </row>
    <row r="452" spans="2:2" ht="12.75" customHeight="1" x14ac:dyDescent="0.15">
      <c r="B452" s="29"/>
    </row>
    <row r="453" spans="2:2" ht="12.75" customHeight="1" x14ac:dyDescent="0.15">
      <c r="B453" s="29"/>
    </row>
    <row r="454" spans="2:2" ht="12.75" customHeight="1" x14ac:dyDescent="0.15">
      <c r="B454" s="29"/>
    </row>
    <row r="455" spans="2:2" ht="12.75" customHeight="1" x14ac:dyDescent="0.15">
      <c r="B455" s="29"/>
    </row>
    <row r="456" spans="2:2" ht="12.75" customHeight="1" x14ac:dyDescent="0.15">
      <c r="B456" s="29"/>
    </row>
    <row r="457" spans="2:2" ht="12.75" customHeight="1" x14ac:dyDescent="0.15">
      <c r="B457" s="29"/>
    </row>
    <row r="458" spans="2:2" ht="12.75" customHeight="1" x14ac:dyDescent="0.15">
      <c r="B458" s="29"/>
    </row>
    <row r="459" spans="2:2" ht="12.75" customHeight="1" x14ac:dyDescent="0.15">
      <c r="B459" s="29"/>
    </row>
    <row r="460" spans="2:2" ht="12.75" customHeight="1" x14ac:dyDescent="0.15">
      <c r="B460" s="29"/>
    </row>
    <row r="461" spans="2:2" ht="12.75" customHeight="1" x14ac:dyDescent="0.15">
      <c r="B461" s="29"/>
    </row>
    <row r="462" spans="2:2" ht="12.75" customHeight="1" x14ac:dyDescent="0.15">
      <c r="B462" s="29"/>
    </row>
    <row r="463" spans="2:2" ht="12.75" customHeight="1" x14ac:dyDescent="0.15">
      <c r="B463" s="29"/>
    </row>
    <row r="464" spans="2:2" ht="12.75" customHeight="1" x14ac:dyDescent="0.15">
      <c r="B464" s="29"/>
    </row>
    <row r="465" spans="2:2" ht="12.75" customHeight="1" x14ac:dyDescent="0.15">
      <c r="B465" s="29"/>
    </row>
    <row r="466" spans="2:2" ht="12.75" customHeight="1" x14ac:dyDescent="0.15">
      <c r="B466" s="29"/>
    </row>
    <row r="467" spans="2:2" ht="12.75" customHeight="1" x14ac:dyDescent="0.15">
      <c r="B467" s="29"/>
    </row>
    <row r="468" spans="2:2" ht="12.75" customHeight="1" x14ac:dyDescent="0.15">
      <c r="B468" s="29"/>
    </row>
    <row r="469" spans="2:2" ht="12.75" customHeight="1" x14ac:dyDescent="0.15">
      <c r="B469" s="29"/>
    </row>
    <row r="470" spans="2:2" ht="12.75" customHeight="1" x14ac:dyDescent="0.15">
      <c r="B470" s="29"/>
    </row>
    <row r="471" spans="2:2" ht="12.75" customHeight="1" x14ac:dyDescent="0.15">
      <c r="B471" s="29"/>
    </row>
    <row r="472" spans="2:2" ht="12.75" customHeight="1" x14ac:dyDescent="0.15">
      <c r="B472" s="29"/>
    </row>
    <row r="473" spans="2:2" ht="12.75" customHeight="1" x14ac:dyDescent="0.15">
      <c r="B473" s="29"/>
    </row>
    <row r="474" spans="2:2" ht="12.75" customHeight="1" x14ac:dyDescent="0.15">
      <c r="B474" s="29"/>
    </row>
    <row r="475" spans="2:2" ht="12.75" customHeight="1" x14ac:dyDescent="0.15">
      <c r="B475" s="29"/>
    </row>
    <row r="476" spans="2:2" ht="12.75" customHeight="1" x14ac:dyDescent="0.15">
      <c r="B476" s="29"/>
    </row>
    <row r="477" spans="2:2" ht="12.75" customHeight="1" x14ac:dyDescent="0.15">
      <c r="B477" s="29"/>
    </row>
    <row r="478" spans="2:2" ht="12.75" customHeight="1" x14ac:dyDescent="0.15">
      <c r="B478" s="29"/>
    </row>
    <row r="479" spans="2:2" ht="12.75" customHeight="1" x14ac:dyDescent="0.15">
      <c r="B479" s="29"/>
    </row>
    <row r="480" spans="2:2" ht="12.75" customHeight="1" x14ac:dyDescent="0.15">
      <c r="B480" s="29"/>
    </row>
    <row r="481" spans="2:2" ht="12.75" customHeight="1" x14ac:dyDescent="0.15">
      <c r="B481" s="29"/>
    </row>
    <row r="482" spans="2:2" ht="12.75" customHeight="1" x14ac:dyDescent="0.15">
      <c r="B482" s="29"/>
    </row>
    <row r="483" spans="2:2" ht="12.75" customHeight="1" x14ac:dyDescent="0.15">
      <c r="B483" s="29"/>
    </row>
    <row r="484" spans="2:2" ht="12.75" customHeight="1" x14ac:dyDescent="0.15">
      <c r="B484" s="29"/>
    </row>
    <row r="485" spans="2:2" ht="12.75" customHeight="1" x14ac:dyDescent="0.15">
      <c r="B485" s="29"/>
    </row>
    <row r="486" spans="2:2" ht="12.75" customHeight="1" x14ac:dyDescent="0.15">
      <c r="B486" s="29"/>
    </row>
    <row r="487" spans="2:2" ht="12.75" customHeight="1" x14ac:dyDescent="0.15">
      <c r="B487" s="29"/>
    </row>
    <row r="488" spans="2:2" ht="12.75" customHeight="1" x14ac:dyDescent="0.15">
      <c r="B488" s="29"/>
    </row>
    <row r="489" spans="2:2" ht="12.75" customHeight="1" x14ac:dyDescent="0.15">
      <c r="B489" s="29"/>
    </row>
    <row r="490" spans="2:2" ht="12.75" customHeight="1" x14ac:dyDescent="0.15">
      <c r="B490" s="29"/>
    </row>
    <row r="491" spans="2:2" ht="12.75" customHeight="1" x14ac:dyDescent="0.15">
      <c r="B491" s="29"/>
    </row>
    <row r="492" spans="2:2" ht="12.75" customHeight="1" x14ac:dyDescent="0.15">
      <c r="B492" s="29"/>
    </row>
    <row r="493" spans="2:2" ht="12.75" customHeight="1" x14ac:dyDescent="0.15">
      <c r="B493" s="29"/>
    </row>
    <row r="494" spans="2:2" ht="12.75" customHeight="1" x14ac:dyDescent="0.15">
      <c r="B494" s="29"/>
    </row>
    <row r="495" spans="2:2" ht="12.75" customHeight="1" x14ac:dyDescent="0.15">
      <c r="B495" s="29"/>
    </row>
    <row r="496" spans="2:2" ht="12.75" customHeight="1" x14ac:dyDescent="0.15">
      <c r="B496" s="29"/>
    </row>
    <row r="497" spans="2:2" ht="12.75" customHeight="1" x14ac:dyDescent="0.15">
      <c r="B497" s="29"/>
    </row>
    <row r="498" spans="2:2" ht="12.75" customHeight="1" x14ac:dyDescent="0.15">
      <c r="B498" s="29"/>
    </row>
    <row r="499" spans="2:2" ht="12.75" customHeight="1" x14ac:dyDescent="0.15">
      <c r="B499" s="29"/>
    </row>
    <row r="500" spans="2:2" ht="12.75" customHeight="1" x14ac:dyDescent="0.15">
      <c r="B500" s="29"/>
    </row>
    <row r="501" spans="2:2" ht="12.75" customHeight="1" x14ac:dyDescent="0.15">
      <c r="B501" s="29"/>
    </row>
    <row r="502" spans="2:2" ht="12.75" customHeight="1" x14ac:dyDescent="0.15">
      <c r="B502" s="29"/>
    </row>
    <row r="503" spans="2:2" ht="12.75" customHeight="1" x14ac:dyDescent="0.15">
      <c r="B503" s="29"/>
    </row>
    <row r="504" spans="2:2" ht="12.75" customHeight="1" x14ac:dyDescent="0.15">
      <c r="B504" s="29"/>
    </row>
    <row r="505" spans="2:2" ht="12.75" customHeight="1" x14ac:dyDescent="0.15">
      <c r="B505" s="29"/>
    </row>
    <row r="506" spans="2:2" ht="12.75" customHeight="1" x14ac:dyDescent="0.15">
      <c r="B506" s="29"/>
    </row>
    <row r="507" spans="2:2" ht="12.75" customHeight="1" x14ac:dyDescent="0.15">
      <c r="B507" s="29"/>
    </row>
    <row r="508" spans="2:2" ht="12.75" customHeight="1" x14ac:dyDescent="0.15">
      <c r="B508" s="29"/>
    </row>
    <row r="509" spans="2:2" ht="12.75" customHeight="1" x14ac:dyDescent="0.15">
      <c r="B509" s="29"/>
    </row>
    <row r="510" spans="2:2" ht="12.75" customHeight="1" x14ac:dyDescent="0.15">
      <c r="B510" s="29"/>
    </row>
    <row r="511" spans="2:2" ht="12.75" customHeight="1" x14ac:dyDescent="0.15">
      <c r="B511" s="29"/>
    </row>
    <row r="512" spans="2:2" ht="12.75" customHeight="1" x14ac:dyDescent="0.15">
      <c r="B512" s="29"/>
    </row>
    <row r="513" spans="2:2" ht="12.75" customHeight="1" x14ac:dyDescent="0.15">
      <c r="B513" s="29"/>
    </row>
    <row r="514" spans="2:2" ht="12.75" customHeight="1" x14ac:dyDescent="0.15">
      <c r="B514" s="29"/>
    </row>
    <row r="515" spans="2:2" ht="12.75" customHeight="1" x14ac:dyDescent="0.15">
      <c r="B515" s="29"/>
    </row>
    <row r="516" spans="2:2" ht="12.75" customHeight="1" x14ac:dyDescent="0.15">
      <c r="B516" s="29"/>
    </row>
    <row r="517" spans="2:2" ht="12.75" customHeight="1" x14ac:dyDescent="0.15">
      <c r="B517" s="29"/>
    </row>
    <row r="518" spans="2:2" ht="12.75" customHeight="1" x14ac:dyDescent="0.15">
      <c r="B518" s="29"/>
    </row>
    <row r="519" spans="2:2" ht="12.75" customHeight="1" x14ac:dyDescent="0.15">
      <c r="B519" s="29"/>
    </row>
    <row r="520" spans="2:2" ht="12.75" customHeight="1" x14ac:dyDescent="0.15">
      <c r="B520" s="29"/>
    </row>
    <row r="521" spans="2:2" ht="12.75" customHeight="1" x14ac:dyDescent="0.15">
      <c r="B521" s="29"/>
    </row>
    <row r="522" spans="2:2" ht="12.75" customHeight="1" x14ac:dyDescent="0.15">
      <c r="B522" s="29"/>
    </row>
    <row r="523" spans="2:2" ht="12.75" customHeight="1" x14ac:dyDescent="0.15">
      <c r="B523" s="29"/>
    </row>
    <row r="524" spans="2:2" ht="12.75" customHeight="1" x14ac:dyDescent="0.15">
      <c r="B524" s="29"/>
    </row>
    <row r="525" spans="2:2" ht="12.75" customHeight="1" x14ac:dyDescent="0.15">
      <c r="B525" s="29"/>
    </row>
    <row r="526" spans="2:2" ht="12.75" customHeight="1" x14ac:dyDescent="0.15">
      <c r="B526" s="29"/>
    </row>
    <row r="527" spans="2:2" ht="12.75" customHeight="1" x14ac:dyDescent="0.15">
      <c r="B527" s="29"/>
    </row>
    <row r="528" spans="2:2" ht="12.75" customHeight="1" x14ac:dyDescent="0.15">
      <c r="B528" s="29"/>
    </row>
    <row r="529" spans="2:2" ht="12.75" customHeight="1" x14ac:dyDescent="0.15">
      <c r="B529" s="29"/>
    </row>
    <row r="530" spans="2:2" ht="12.75" customHeight="1" x14ac:dyDescent="0.15">
      <c r="B530" s="29"/>
    </row>
    <row r="531" spans="2:2" ht="12.75" customHeight="1" x14ac:dyDescent="0.15">
      <c r="B531" s="29"/>
    </row>
    <row r="532" spans="2:2" ht="12.75" customHeight="1" x14ac:dyDescent="0.15">
      <c r="B532" s="29"/>
    </row>
    <row r="533" spans="2:2" ht="12.75" customHeight="1" x14ac:dyDescent="0.15">
      <c r="B533" s="29"/>
    </row>
    <row r="534" spans="2:2" ht="12.75" customHeight="1" x14ac:dyDescent="0.15">
      <c r="B534" s="29"/>
    </row>
    <row r="535" spans="2:2" ht="12.75" customHeight="1" x14ac:dyDescent="0.15">
      <c r="B535" s="29"/>
    </row>
    <row r="536" spans="2:2" ht="12.75" customHeight="1" x14ac:dyDescent="0.15">
      <c r="B536" s="29"/>
    </row>
    <row r="537" spans="2:2" ht="12.75" customHeight="1" x14ac:dyDescent="0.15">
      <c r="B537" s="29"/>
    </row>
    <row r="538" spans="2:2" ht="12.75" customHeight="1" x14ac:dyDescent="0.15">
      <c r="B538" s="29"/>
    </row>
    <row r="539" spans="2:2" ht="12.75" customHeight="1" x14ac:dyDescent="0.15">
      <c r="B539" s="29"/>
    </row>
    <row r="540" spans="2:2" ht="12.75" customHeight="1" x14ac:dyDescent="0.15">
      <c r="B540" s="29"/>
    </row>
    <row r="541" spans="2:2" ht="12.75" customHeight="1" x14ac:dyDescent="0.15">
      <c r="B541" s="29"/>
    </row>
    <row r="542" spans="2:2" ht="12.75" customHeight="1" x14ac:dyDescent="0.15">
      <c r="B542" s="29"/>
    </row>
    <row r="543" spans="2:2" ht="12.75" customHeight="1" x14ac:dyDescent="0.15">
      <c r="B543" s="29"/>
    </row>
    <row r="544" spans="2:2" ht="12.75" customHeight="1" x14ac:dyDescent="0.15">
      <c r="B544" s="29"/>
    </row>
    <row r="545" spans="2:2" ht="12.75" customHeight="1" x14ac:dyDescent="0.15">
      <c r="B545" s="29"/>
    </row>
    <row r="546" spans="2:2" ht="12.75" customHeight="1" x14ac:dyDescent="0.15">
      <c r="B546" s="29"/>
    </row>
    <row r="547" spans="2:2" ht="12.75" customHeight="1" x14ac:dyDescent="0.15">
      <c r="B547" s="29"/>
    </row>
    <row r="548" spans="2:2" ht="12.75" customHeight="1" x14ac:dyDescent="0.15">
      <c r="B548" s="29"/>
    </row>
    <row r="549" spans="2:2" ht="12.75" customHeight="1" x14ac:dyDescent="0.15">
      <c r="B549" s="29"/>
    </row>
    <row r="550" spans="2:2" ht="12.75" customHeight="1" x14ac:dyDescent="0.15">
      <c r="B550" s="29"/>
    </row>
    <row r="551" spans="2:2" ht="12.75" customHeight="1" x14ac:dyDescent="0.15">
      <c r="B551" s="29"/>
    </row>
    <row r="552" spans="2:2" ht="12.75" customHeight="1" x14ac:dyDescent="0.15">
      <c r="B552" s="29"/>
    </row>
    <row r="553" spans="2:2" ht="12.75" customHeight="1" x14ac:dyDescent="0.15">
      <c r="B553" s="29"/>
    </row>
    <row r="554" spans="2:2" ht="12.75" customHeight="1" x14ac:dyDescent="0.15">
      <c r="B554" s="29"/>
    </row>
    <row r="555" spans="2:2" ht="12.75" customHeight="1" x14ac:dyDescent="0.15">
      <c r="B555" s="29"/>
    </row>
    <row r="556" spans="2:2" ht="12.75" customHeight="1" x14ac:dyDescent="0.15">
      <c r="B556" s="29"/>
    </row>
    <row r="557" spans="2:2" ht="12.75" customHeight="1" x14ac:dyDescent="0.15">
      <c r="B557" s="29"/>
    </row>
    <row r="558" spans="2:2" ht="12.75" customHeight="1" x14ac:dyDescent="0.15">
      <c r="B558" s="29"/>
    </row>
    <row r="559" spans="2:2" ht="12.75" customHeight="1" x14ac:dyDescent="0.15">
      <c r="B559" s="29"/>
    </row>
    <row r="560" spans="2:2" ht="12.75" customHeight="1" x14ac:dyDescent="0.15">
      <c r="B560" s="29"/>
    </row>
    <row r="561" spans="2:2" ht="12.75" customHeight="1" x14ac:dyDescent="0.15">
      <c r="B561" s="29"/>
    </row>
    <row r="562" spans="2:2" ht="12.75" customHeight="1" x14ac:dyDescent="0.15">
      <c r="B562" s="29"/>
    </row>
    <row r="563" spans="2:2" ht="12.75" customHeight="1" x14ac:dyDescent="0.15">
      <c r="B563" s="29"/>
    </row>
    <row r="564" spans="2:2" ht="12.75" customHeight="1" x14ac:dyDescent="0.15">
      <c r="B564" s="29"/>
    </row>
    <row r="565" spans="2:2" ht="12.75" customHeight="1" x14ac:dyDescent="0.15">
      <c r="B565" s="29"/>
    </row>
    <row r="566" spans="2:2" ht="12.75" customHeight="1" x14ac:dyDescent="0.15">
      <c r="B566" s="29"/>
    </row>
    <row r="567" spans="2:2" ht="12.75" customHeight="1" x14ac:dyDescent="0.15">
      <c r="B567" s="29"/>
    </row>
    <row r="568" spans="2:2" ht="12.75" customHeight="1" x14ac:dyDescent="0.15">
      <c r="B568" s="29"/>
    </row>
    <row r="569" spans="2:2" ht="12.75" customHeight="1" x14ac:dyDescent="0.15">
      <c r="B569" s="29"/>
    </row>
    <row r="570" spans="2:2" ht="12.75" customHeight="1" x14ac:dyDescent="0.15">
      <c r="B570" s="29"/>
    </row>
    <row r="571" spans="2:2" ht="12.75" customHeight="1" x14ac:dyDescent="0.15">
      <c r="B571" s="29"/>
    </row>
    <row r="572" spans="2:2" ht="12.75" customHeight="1" x14ac:dyDescent="0.15">
      <c r="B572" s="29"/>
    </row>
    <row r="573" spans="2:2" ht="12.75" customHeight="1" x14ac:dyDescent="0.15">
      <c r="B573" s="29"/>
    </row>
    <row r="574" spans="2:2" ht="12.75" customHeight="1" x14ac:dyDescent="0.15">
      <c r="B574" s="29"/>
    </row>
    <row r="575" spans="2:2" ht="12.75" customHeight="1" x14ac:dyDescent="0.15">
      <c r="B575" s="29"/>
    </row>
    <row r="576" spans="2:2" ht="12.75" customHeight="1" x14ac:dyDescent="0.15">
      <c r="B576" s="29"/>
    </row>
    <row r="577" spans="2:2" ht="12.75" customHeight="1" x14ac:dyDescent="0.15">
      <c r="B577" s="29"/>
    </row>
    <row r="578" spans="2:2" ht="12.75" customHeight="1" x14ac:dyDescent="0.15">
      <c r="B578" s="29"/>
    </row>
    <row r="579" spans="2:2" ht="12.75" customHeight="1" x14ac:dyDescent="0.15">
      <c r="B579" s="29"/>
    </row>
    <row r="580" spans="2:2" ht="12.75" customHeight="1" x14ac:dyDescent="0.15">
      <c r="B580" s="29"/>
    </row>
    <row r="581" spans="2:2" ht="12.75" customHeight="1" x14ac:dyDescent="0.15">
      <c r="B581" s="29"/>
    </row>
    <row r="582" spans="2:2" ht="12.75" customHeight="1" x14ac:dyDescent="0.15">
      <c r="B582" s="29"/>
    </row>
    <row r="583" spans="2:2" ht="12.75" customHeight="1" x14ac:dyDescent="0.15">
      <c r="B583" s="29"/>
    </row>
    <row r="584" spans="2:2" ht="12.75" customHeight="1" x14ac:dyDescent="0.15">
      <c r="B584" s="29"/>
    </row>
    <row r="585" spans="2:2" ht="12.75" customHeight="1" x14ac:dyDescent="0.15">
      <c r="B585" s="29"/>
    </row>
    <row r="586" spans="2:2" ht="12.75" customHeight="1" x14ac:dyDescent="0.15">
      <c r="B586" s="29"/>
    </row>
    <row r="587" spans="2:2" ht="12.75" customHeight="1" x14ac:dyDescent="0.15">
      <c r="B587" s="29"/>
    </row>
    <row r="588" spans="2:2" ht="12.75" customHeight="1" x14ac:dyDescent="0.15">
      <c r="B588" s="29"/>
    </row>
    <row r="589" spans="2:2" ht="12.75" customHeight="1" x14ac:dyDescent="0.15">
      <c r="B589" s="29"/>
    </row>
    <row r="590" spans="2:2" ht="12.75" customHeight="1" x14ac:dyDescent="0.15">
      <c r="B590" s="29"/>
    </row>
    <row r="591" spans="2:2" ht="12.75" customHeight="1" x14ac:dyDescent="0.15">
      <c r="B591" s="29"/>
    </row>
    <row r="592" spans="2:2" ht="12.75" customHeight="1" x14ac:dyDescent="0.15">
      <c r="B592" s="29"/>
    </row>
    <row r="593" spans="2:2" ht="12.75" customHeight="1" x14ac:dyDescent="0.15">
      <c r="B593" s="29"/>
    </row>
    <row r="594" spans="2:2" ht="12.75" customHeight="1" x14ac:dyDescent="0.15">
      <c r="B594" s="29"/>
    </row>
    <row r="595" spans="2:2" ht="12.75" customHeight="1" x14ac:dyDescent="0.15">
      <c r="B595" s="29"/>
    </row>
    <row r="596" spans="2:2" ht="12.75" customHeight="1" x14ac:dyDescent="0.15">
      <c r="B596" s="29"/>
    </row>
    <row r="597" spans="2:2" ht="12.75" customHeight="1" x14ac:dyDescent="0.15">
      <c r="B597" s="29"/>
    </row>
    <row r="598" spans="2:2" ht="12.75" customHeight="1" x14ac:dyDescent="0.15">
      <c r="B598" s="29"/>
    </row>
    <row r="599" spans="2:2" ht="12.75" customHeight="1" x14ac:dyDescent="0.15">
      <c r="B599" s="29"/>
    </row>
    <row r="600" spans="2:2" ht="12.75" customHeight="1" x14ac:dyDescent="0.15">
      <c r="B600" s="29"/>
    </row>
    <row r="601" spans="2:2" ht="12.75" customHeight="1" x14ac:dyDescent="0.15">
      <c r="B601" s="29"/>
    </row>
    <row r="602" spans="2:2" ht="12.75" customHeight="1" x14ac:dyDescent="0.15">
      <c r="B602" s="29"/>
    </row>
    <row r="603" spans="2:2" ht="12.75" customHeight="1" x14ac:dyDescent="0.15">
      <c r="B603" s="29"/>
    </row>
    <row r="604" spans="2:2" ht="12.75" customHeight="1" x14ac:dyDescent="0.15">
      <c r="B604" s="29"/>
    </row>
    <row r="605" spans="2:2" ht="12.75" customHeight="1" x14ac:dyDescent="0.15">
      <c r="B605" s="29"/>
    </row>
    <row r="606" spans="2:2" ht="12.75" customHeight="1" x14ac:dyDescent="0.15">
      <c r="B606" s="29"/>
    </row>
    <row r="607" spans="2:2" ht="12.75" customHeight="1" x14ac:dyDescent="0.15">
      <c r="B607" s="29"/>
    </row>
    <row r="608" spans="2:2" ht="12.75" customHeight="1" x14ac:dyDescent="0.15">
      <c r="B608" s="29"/>
    </row>
    <row r="609" spans="2:2" ht="12.75" customHeight="1" x14ac:dyDescent="0.15">
      <c r="B609" s="29"/>
    </row>
    <row r="610" spans="2:2" ht="12.75" customHeight="1" x14ac:dyDescent="0.15">
      <c r="B610" s="29"/>
    </row>
    <row r="611" spans="2:2" ht="12.75" customHeight="1" x14ac:dyDescent="0.15">
      <c r="B611" s="29"/>
    </row>
    <row r="612" spans="2:2" ht="12.75" customHeight="1" x14ac:dyDescent="0.15">
      <c r="B612" s="29"/>
    </row>
    <row r="613" spans="2:2" ht="12.75" customHeight="1" x14ac:dyDescent="0.15">
      <c r="B613" s="29"/>
    </row>
    <row r="614" spans="2:2" ht="12.75" customHeight="1" x14ac:dyDescent="0.15">
      <c r="B614" s="29"/>
    </row>
    <row r="615" spans="2:2" ht="12.75" customHeight="1" x14ac:dyDescent="0.15">
      <c r="B615" s="29"/>
    </row>
    <row r="616" spans="2:2" ht="12.75" customHeight="1" x14ac:dyDescent="0.15">
      <c r="B616" s="29"/>
    </row>
    <row r="617" spans="2:2" ht="12.75" customHeight="1" x14ac:dyDescent="0.15">
      <c r="B617" s="29"/>
    </row>
    <row r="618" spans="2:2" ht="12.75" customHeight="1" x14ac:dyDescent="0.15">
      <c r="B618" s="29"/>
    </row>
    <row r="619" spans="2:2" ht="12.75" customHeight="1" x14ac:dyDescent="0.15">
      <c r="B619" s="29"/>
    </row>
    <row r="620" spans="2:2" ht="12.75" customHeight="1" x14ac:dyDescent="0.15">
      <c r="B620" s="29"/>
    </row>
    <row r="621" spans="2:2" ht="12.75" customHeight="1" x14ac:dyDescent="0.15">
      <c r="B621" s="29"/>
    </row>
    <row r="622" spans="2:2" ht="12.75" customHeight="1" x14ac:dyDescent="0.15">
      <c r="B622" s="29"/>
    </row>
    <row r="623" spans="2:2" ht="12.75" customHeight="1" x14ac:dyDescent="0.15">
      <c r="B623" s="29"/>
    </row>
    <row r="624" spans="2:2" ht="12.75" customHeight="1" x14ac:dyDescent="0.15">
      <c r="B624" s="29"/>
    </row>
    <row r="625" spans="2:2" ht="12.75" customHeight="1" x14ac:dyDescent="0.15">
      <c r="B625" s="29"/>
    </row>
    <row r="626" spans="2:2" ht="12.75" customHeight="1" x14ac:dyDescent="0.15">
      <c r="B626" s="29"/>
    </row>
    <row r="627" spans="2:2" ht="12.75" customHeight="1" x14ac:dyDescent="0.15">
      <c r="B627" s="29"/>
    </row>
    <row r="628" spans="2:2" ht="12.75" customHeight="1" x14ac:dyDescent="0.15">
      <c r="B628" s="29"/>
    </row>
    <row r="629" spans="2:2" ht="12.75" customHeight="1" x14ac:dyDescent="0.15">
      <c r="B629" s="29"/>
    </row>
    <row r="630" spans="2:2" ht="12.75" customHeight="1" x14ac:dyDescent="0.15">
      <c r="B630" s="29"/>
    </row>
    <row r="631" spans="2:2" ht="12.75" customHeight="1" x14ac:dyDescent="0.15">
      <c r="B631" s="29"/>
    </row>
    <row r="632" spans="2:2" ht="12.75" customHeight="1" x14ac:dyDescent="0.15">
      <c r="B632" s="29"/>
    </row>
    <row r="633" spans="2:2" ht="12.75" customHeight="1" x14ac:dyDescent="0.15">
      <c r="B633" s="29"/>
    </row>
    <row r="634" spans="2:2" ht="12.75" customHeight="1" x14ac:dyDescent="0.15">
      <c r="B634" s="29"/>
    </row>
    <row r="635" spans="2:2" ht="12.75" customHeight="1" x14ac:dyDescent="0.15">
      <c r="B635" s="29"/>
    </row>
    <row r="636" spans="2:2" ht="12.75" customHeight="1" x14ac:dyDescent="0.15">
      <c r="B636" s="29"/>
    </row>
    <row r="637" spans="2:2" ht="12.75" customHeight="1" x14ac:dyDescent="0.15">
      <c r="B637" s="29"/>
    </row>
    <row r="638" spans="2:2" ht="12.75" customHeight="1" x14ac:dyDescent="0.15">
      <c r="B638" s="29"/>
    </row>
    <row r="639" spans="2:2" ht="12.75" customHeight="1" x14ac:dyDescent="0.15">
      <c r="B639" s="29"/>
    </row>
    <row r="640" spans="2:2" ht="12.75" customHeight="1" x14ac:dyDescent="0.15">
      <c r="B640" s="29"/>
    </row>
    <row r="641" spans="2:2" ht="12.75" customHeight="1" x14ac:dyDescent="0.15">
      <c r="B641" s="29"/>
    </row>
    <row r="642" spans="2:2" ht="12.75" customHeight="1" x14ac:dyDescent="0.15">
      <c r="B642" s="29"/>
    </row>
    <row r="643" spans="2:2" ht="12.75" customHeight="1" x14ac:dyDescent="0.15">
      <c r="B643" s="29"/>
    </row>
    <row r="644" spans="2:2" ht="12.75" customHeight="1" x14ac:dyDescent="0.15">
      <c r="B644" s="29"/>
    </row>
    <row r="645" spans="2:2" ht="12.75" customHeight="1" x14ac:dyDescent="0.15">
      <c r="B645" s="29"/>
    </row>
    <row r="646" spans="2:2" ht="12.75" customHeight="1" x14ac:dyDescent="0.15">
      <c r="B646" s="29"/>
    </row>
    <row r="647" spans="2:2" ht="12.75" customHeight="1" x14ac:dyDescent="0.15">
      <c r="B647" s="29"/>
    </row>
    <row r="648" spans="2:2" ht="12.75" customHeight="1" x14ac:dyDescent="0.15">
      <c r="B648" s="29"/>
    </row>
    <row r="649" spans="2:2" ht="12.75" customHeight="1" x14ac:dyDescent="0.15">
      <c r="B649" s="29"/>
    </row>
    <row r="650" spans="2:2" ht="12.75" customHeight="1" x14ac:dyDescent="0.15">
      <c r="B650" s="29"/>
    </row>
    <row r="651" spans="2:2" ht="12.75" customHeight="1" x14ac:dyDescent="0.15">
      <c r="B651" s="29"/>
    </row>
    <row r="652" spans="2:2" ht="12.75" customHeight="1" x14ac:dyDescent="0.15">
      <c r="B652" s="29"/>
    </row>
    <row r="653" spans="2:2" ht="12.75" customHeight="1" x14ac:dyDescent="0.15">
      <c r="B653" s="29"/>
    </row>
    <row r="654" spans="2:2" ht="12.75" customHeight="1" x14ac:dyDescent="0.15">
      <c r="B654" s="29"/>
    </row>
    <row r="655" spans="2:2" ht="12.75" customHeight="1" x14ac:dyDescent="0.15">
      <c r="B655" s="29"/>
    </row>
    <row r="656" spans="2:2" ht="12.75" customHeight="1" x14ac:dyDescent="0.15">
      <c r="B656" s="29"/>
    </row>
    <row r="657" spans="2:2" ht="12.75" customHeight="1" x14ac:dyDescent="0.15">
      <c r="B657" s="29"/>
    </row>
    <row r="658" spans="2:2" ht="12.75" customHeight="1" x14ac:dyDescent="0.15">
      <c r="B658" s="29"/>
    </row>
    <row r="659" spans="2:2" ht="12.75" customHeight="1" x14ac:dyDescent="0.15">
      <c r="B659" s="29"/>
    </row>
    <row r="660" spans="2:2" ht="12.75" customHeight="1" x14ac:dyDescent="0.15">
      <c r="B660" s="29"/>
    </row>
    <row r="661" spans="2:2" ht="12.75" customHeight="1" x14ac:dyDescent="0.15">
      <c r="B661" s="29"/>
    </row>
    <row r="662" spans="2:2" ht="12.75" customHeight="1" x14ac:dyDescent="0.15">
      <c r="B662" s="29"/>
    </row>
    <row r="663" spans="2:2" ht="12.75" customHeight="1" x14ac:dyDescent="0.15">
      <c r="B663" s="29"/>
    </row>
    <row r="664" spans="2:2" ht="12.75" customHeight="1" x14ac:dyDescent="0.15">
      <c r="B664" s="29"/>
    </row>
    <row r="665" spans="2:2" ht="12.75" customHeight="1" x14ac:dyDescent="0.15">
      <c r="B665" s="29"/>
    </row>
    <row r="666" spans="2:2" ht="12.75" customHeight="1" x14ac:dyDescent="0.15">
      <c r="B666" s="29"/>
    </row>
    <row r="667" spans="2:2" ht="12.75" customHeight="1" x14ac:dyDescent="0.15">
      <c r="B667" s="29"/>
    </row>
    <row r="668" spans="2:2" ht="12.75" customHeight="1" x14ac:dyDescent="0.15">
      <c r="B668" s="29"/>
    </row>
    <row r="669" spans="2:2" ht="12.75" customHeight="1" x14ac:dyDescent="0.15">
      <c r="B669" s="29"/>
    </row>
    <row r="670" spans="2:2" ht="12.75" customHeight="1" x14ac:dyDescent="0.15">
      <c r="B670" s="29"/>
    </row>
    <row r="671" spans="2:2" ht="12.75" customHeight="1" x14ac:dyDescent="0.15">
      <c r="B671" s="29"/>
    </row>
    <row r="672" spans="2:2" ht="12.75" customHeight="1" x14ac:dyDescent="0.15">
      <c r="B672" s="29"/>
    </row>
    <row r="673" spans="2:2" ht="12.75" customHeight="1" x14ac:dyDescent="0.15">
      <c r="B673" s="29"/>
    </row>
    <row r="674" spans="2:2" ht="12.75" customHeight="1" x14ac:dyDescent="0.15">
      <c r="B674" s="29"/>
    </row>
    <row r="675" spans="2:2" ht="12.75" customHeight="1" x14ac:dyDescent="0.15">
      <c r="B675" s="29"/>
    </row>
    <row r="676" spans="2:2" ht="12.75" customHeight="1" x14ac:dyDescent="0.15">
      <c r="B676" s="29"/>
    </row>
    <row r="677" spans="2:2" ht="12.75" customHeight="1" x14ac:dyDescent="0.15">
      <c r="B677" s="29"/>
    </row>
    <row r="678" spans="2:2" ht="12.75" customHeight="1" x14ac:dyDescent="0.15">
      <c r="B678" s="29"/>
    </row>
    <row r="679" spans="2:2" ht="12.75" customHeight="1" x14ac:dyDescent="0.15">
      <c r="B679" s="29"/>
    </row>
    <row r="680" spans="2:2" ht="12.75" customHeight="1" x14ac:dyDescent="0.15">
      <c r="B680" s="29"/>
    </row>
    <row r="681" spans="2:2" ht="12.75" customHeight="1" x14ac:dyDescent="0.15">
      <c r="B681" s="29"/>
    </row>
    <row r="682" spans="2:2" ht="12.75" customHeight="1" x14ac:dyDescent="0.15">
      <c r="B682" s="29"/>
    </row>
    <row r="683" spans="2:2" ht="12.75" customHeight="1" x14ac:dyDescent="0.15">
      <c r="B683" s="29"/>
    </row>
    <row r="684" spans="2:2" ht="12.75" customHeight="1" x14ac:dyDescent="0.15">
      <c r="B684" s="29"/>
    </row>
    <row r="685" spans="2:2" ht="12.75" customHeight="1" x14ac:dyDescent="0.15">
      <c r="B685" s="29"/>
    </row>
    <row r="686" spans="2:2" ht="12.75" customHeight="1" x14ac:dyDescent="0.15">
      <c r="B686" s="29"/>
    </row>
    <row r="687" spans="2:2" ht="12.75" customHeight="1" x14ac:dyDescent="0.15">
      <c r="B687" s="29"/>
    </row>
    <row r="688" spans="2:2" ht="12.75" customHeight="1" x14ac:dyDescent="0.15">
      <c r="B688" s="29"/>
    </row>
    <row r="689" spans="2:2" ht="12.75" customHeight="1" x14ac:dyDescent="0.15">
      <c r="B689" s="29"/>
    </row>
    <row r="690" spans="2:2" ht="12.75" customHeight="1" x14ac:dyDescent="0.15">
      <c r="B690" s="29"/>
    </row>
    <row r="691" spans="2:2" ht="12.75" customHeight="1" x14ac:dyDescent="0.15">
      <c r="B691" s="29"/>
    </row>
    <row r="692" spans="2:2" ht="12.75" customHeight="1" x14ac:dyDescent="0.15">
      <c r="B692" s="29"/>
    </row>
    <row r="693" spans="2:2" ht="12.75" customHeight="1" x14ac:dyDescent="0.15">
      <c r="B693" s="29"/>
    </row>
    <row r="694" spans="2:2" ht="12.75" customHeight="1" x14ac:dyDescent="0.15">
      <c r="B694" s="29"/>
    </row>
    <row r="695" spans="2:2" ht="12.75" customHeight="1" x14ac:dyDescent="0.15">
      <c r="B695" s="29"/>
    </row>
    <row r="696" spans="2:2" ht="12.75" customHeight="1" x14ac:dyDescent="0.15">
      <c r="B696" s="29"/>
    </row>
    <row r="697" spans="2:2" ht="12.75" customHeight="1" x14ac:dyDescent="0.15">
      <c r="B697" s="29"/>
    </row>
    <row r="698" spans="2:2" ht="12.75" customHeight="1" x14ac:dyDescent="0.15">
      <c r="B698" s="29"/>
    </row>
    <row r="699" spans="2:2" ht="12.75" customHeight="1" x14ac:dyDescent="0.15">
      <c r="B699" s="29"/>
    </row>
    <row r="700" spans="2:2" ht="12.75" customHeight="1" x14ac:dyDescent="0.15">
      <c r="B700" s="29"/>
    </row>
    <row r="701" spans="2:2" ht="12.75" customHeight="1" x14ac:dyDescent="0.15">
      <c r="B701" s="29"/>
    </row>
    <row r="702" spans="2:2" ht="12.75" customHeight="1" x14ac:dyDescent="0.15">
      <c r="B702" s="29"/>
    </row>
    <row r="703" spans="2:2" ht="12.75" customHeight="1" x14ac:dyDescent="0.15">
      <c r="B703" s="29"/>
    </row>
    <row r="704" spans="2:2" ht="12.75" customHeight="1" x14ac:dyDescent="0.15">
      <c r="B704" s="29"/>
    </row>
    <row r="705" spans="2:2" ht="12.75" customHeight="1" x14ac:dyDescent="0.15">
      <c r="B705" s="29"/>
    </row>
    <row r="706" spans="2:2" ht="12.75" customHeight="1" x14ac:dyDescent="0.15">
      <c r="B706" s="29"/>
    </row>
    <row r="707" spans="2:2" ht="12.75" customHeight="1" x14ac:dyDescent="0.15">
      <c r="B707" s="29"/>
    </row>
    <row r="708" spans="2:2" ht="12.75" customHeight="1" x14ac:dyDescent="0.15">
      <c r="B708" s="29"/>
    </row>
    <row r="709" spans="2:2" ht="12.75" customHeight="1" x14ac:dyDescent="0.15">
      <c r="B709" s="29"/>
    </row>
    <row r="710" spans="2:2" ht="12.75" customHeight="1" x14ac:dyDescent="0.15">
      <c r="B710" s="29"/>
    </row>
    <row r="711" spans="2:2" ht="12.75" customHeight="1" x14ac:dyDescent="0.15">
      <c r="B711" s="29"/>
    </row>
    <row r="712" spans="2:2" ht="12.75" customHeight="1" x14ac:dyDescent="0.15">
      <c r="B712" s="29"/>
    </row>
    <row r="713" spans="2:2" ht="12.75" customHeight="1" x14ac:dyDescent="0.15">
      <c r="B713" s="29"/>
    </row>
    <row r="714" spans="2:2" ht="12.75" customHeight="1" x14ac:dyDescent="0.15">
      <c r="B714" s="29"/>
    </row>
    <row r="715" spans="2:2" ht="12.75" customHeight="1" x14ac:dyDescent="0.15">
      <c r="B715" s="29"/>
    </row>
    <row r="716" spans="2:2" ht="12.75" customHeight="1" x14ac:dyDescent="0.15">
      <c r="B716" s="29"/>
    </row>
    <row r="717" spans="2:2" ht="12.75" customHeight="1" x14ac:dyDescent="0.15">
      <c r="B717" s="29"/>
    </row>
    <row r="718" spans="2:2" ht="12.75" customHeight="1" x14ac:dyDescent="0.15">
      <c r="B718" s="29"/>
    </row>
    <row r="719" spans="2:2" ht="12.75" customHeight="1" x14ac:dyDescent="0.15">
      <c r="B719" s="29"/>
    </row>
    <row r="720" spans="2:2" ht="12.75" customHeight="1" x14ac:dyDescent="0.15">
      <c r="B720" s="29"/>
    </row>
    <row r="721" spans="2:2" ht="12.75" customHeight="1" x14ac:dyDescent="0.15">
      <c r="B721" s="29"/>
    </row>
    <row r="722" spans="2:2" ht="12.75" customHeight="1" x14ac:dyDescent="0.15">
      <c r="B722" s="29"/>
    </row>
    <row r="723" spans="2:2" ht="12.75" customHeight="1" x14ac:dyDescent="0.15">
      <c r="B723" s="29"/>
    </row>
    <row r="724" spans="2:2" ht="12.75" customHeight="1" x14ac:dyDescent="0.15">
      <c r="B724" s="29"/>
    </row>
    <row r="725" spans="2:2" ht="12.75" customHeight="1" x14ac:dyDescent="0.15">
      <c r="B725" s="29"/>
    </row>
    <row r="726" spans="2:2" ht="12.75" customHeight="1" x14ac:dyDescent="0.15">
      <c r="B726" s="29"/>
    </row>
    <row r="727" spans="2:2" ht="12.75" customHeight="1" x14ac:dyDescent="0.15">
      <c r="B727" s="29"/>
    </row>
    <row r="728" spans="2:2" ht="12.75" customHeight="1" x14ac:dyDescent="0.15">
      <c r="B728" s="29"/>
    </row>
    <row r="729" spans="2:2" ht="12.75" customHeight="1" x14ac:dyDescent="0.15">
      <c r="B729" s="29"/>
    </row>
    <row r="730" spans="2:2" ht="12.75" customHeight="1" x14ac:dyDescent="0.15">
      <c r="B730" s="29"/>
    </row>
    <row r="731" spans="2:2" ht="12.75" customHeight="1" x14ac:dyDescent="0.15">
      <c r="B731" s="29"/>
    </row>
    <row r="732" spans="2:2" ht="12.75" customHeight="1" x14ac:dyDescent="0.15">
      <c r="B732" s="29"/>
    </row>
    <row r="733" spans="2:2" ht="12.75" customHeight="1" x14ac:dyDescent="0.15">
      <c r="B733" s="29"/>
    </row>
    <row r="734" spans="2:2" ht="12.75" customHeight="1" x14ac:dyDescent="0.15">
      <c r="B734" s="29"/>
    </row>
    <row r="735" spans="2:2" ht="12.75" customHeight="1" x14ac:dyDescent="0.15">
      <c r="B735" s="29"/>
    </row>
    <row r="736" spans="2:2" ht="12.75" customHeight="1" x14ac:dyDescent="0.15">
      <c r="B736" s="29"/>
    </row>
    <row r="737" spans="2:2" ht="12.75" customHeight="1" x14ac:dyDescent="0.15">
      <c r="B737" s="29"/>
    </row>
    <row r="738" spans="2:2" ht="12.75" customHeight="1" x14ac:dyDescent="0.15">
      <c r="B738" s="29"/>
    </row>
    <row r="739" spans="2:2" ht="12.75" customHeight="1" x14ac:dyDescent="0.15">
      <c r="B739" s="29"/>
    </row>
    <row r="740" spans="2:2" ht="12.75" customHeight="1" x14ac:dyDescent="0.15">
      <c r="B740" s="29"/>
    </row>
    <row r="741" spans="2:2" ht="12.75" customHeight="1" x14ac:dyDescent="0.15">
      <c r="B741" s="29"/>
    </row>
    <row r="742" spans="2:2" ht="12.75" customHeight="1" x14ac:dyDescent="0.15">
      <c r="B742" s="29"/>
    </row>
    <row r="743" spans="2:2" ht="12.75" customHeight="1" x14ac:dyDescent="0.15">
      <c r="B743" s="29"/>
    </row>
    <row r="744" spans="2:2" ht="12.75" customHeight="1" x14ac:dyDescent="0.15">
      <c r="B744" s="29"/>
    </row>
    <row r="745" spans="2:2" ht="12.75" customHeight="1" x14ac:dyDescent="0.15">
      <c r="B745" s="29"/>
    </row>
    <row r="746" spans="2:2" ht="12.75" customHeight="1" x14ac:dyDescent="0.15">
      <c r="B746" s="29"/>
    </row>
    <row r="747" spans="2:2" ht="12.75" customHeight="1" x14ac:dyDescent="0.15">
      <c r="B747" s="29"/>
    </row>
    <row r="748" spans="2:2" ht="12.75" customHeight="1" x14ac:dyDescent="0.15">
      <c r="B748" s="29"/>
    </row>
    <row r="749" spans="2:2" ht="12.75" customHeight="1" x14ac:dyDescent="0.15">
      <c r="B749" s="29"/>
    </row>
    <row r="750" spans="2:2" ht="12.75" customHeight="1" x14ac:dyDescent="0.15">
      <c r="B750" s="29"/>
    </row>
    <row r="751" spans="2:2" ht="12.75" customHeight="1" x14ac:dyDescent="0.15">
      <c r="B751" s="29"/>
    </row>
    <row r="752" spans="2:2" ht="12.75" customHeight="1" x14ac:dyDescent="0.15">
      <c r="B752" s="29"/>
    </row>
    <row r="753" spans="2:2" ht="12.75" customHeight="1" x14ac:dyDescent="0.15">
      <c r="B753" s="29"/>
    </row>
    <row r="754" spans="2:2" ht="12.75" customHeight="1" x14ac:dyDescent="0.15">
      <c r="B754" s="29"/>
    </row>
    <row r="755" spans="2:2" ht="12.75" customHeight="1" x14ac:dyDescent="0.15">
      <c r="B755" s="29"/>
    </row>
    <row r="756" spans="2:2" ht="12.75" customHeight="1" x14ac:dyDescent="0.15">
      <c r="B756" s="29"/>
    </row>
    <row r="757" spans="2:2" ht="12.75" customHeight="1" x14ac:dyDescent="0.15">
      <c r="B757" s="29"/>
    </row>
    <row r="758" spans="2:2" ht="12.75" customHeight="1" x14ac:dyDescent="0.15">
      <c r="B758" s="29"/>
    </row>
    <row r="759" spans="2:2" ht="12.75" customHeight="1" x14ac:dyDescent="0.15">
      <c r="B759" s="29"/>
    </row>
    <row r="760" spans="2:2" ht="12.75" customHeight="1" x14ac:dyDescent="0.15">
      <c r="B760" s="29"/>
    </row>
    <row r="761" spans="2:2" ht="12.75" customHeight="1" x14ac:dyDescent="0.15">
      <c r="B761" s="29"/>
    </row>
    <row r="762" spans="2:2" ht="12.75" customHeight="1" x14ac:dyDescent="0.15">
      <c r="B762" s="29"/>
    </row>
    <row r="763" spans="2:2" ht="12.75" customHeight="1" x14ac:dyDescent="0.15">
      <c r="B763" s="29"/>
    </row>
    <row r="764" spans="2:2" ht="12.75" customHeight="1" x14ac:dyDescent="0.15">
      <c r="B764" s="29"/>
    </row>
    <row r="765" spans="2:2" ht="12.75" customHeight="1" x14ac:dyDescent="0.15">
      <c r="B765" s="29"/>
    </row>
    <row r="766" spans="2:2" ht="12.75" customHeight="1" x14ac:dyDescent="0.15">
      <c r="B766" s="29"/>
    </row>
    <row r="767" spans="2:2" ht="12.75" customHeight="1" x14ac:dyDescent="0.15">
      <c r="B767" s="29"/>
    </row>
    <row r="768" spans="2:2" ht="12.75" customHeight="1" x14ac:dyDescent="0.15">
      <c r="B768" s="29"/>
    </row>
    <row r="769" spans="2:2" ht="12.75" customHeight="1" x14ac:dyDescent="0.15">
      <c r="B769" s="29"/>
    </row>
    <row r="770" spans="2:2" ht="12.75" customHeight="1" x14ac:dyDescent="0.15">
      <c r="B770" s="29"/>
    </row>
    <row r="771" spans="2:2" ht="12.75" customHeight="1" x14ac:dyDescent="0.15">
      <c r="B771" s="29"/>
    </row>
    <row r="772" spans="2:2" ht="12.75" customHeight="1" x14ac:dyDescent="0.15">
      <c r="B772" s="29"/>
    </row>
    <row r="773" spans="2:2" ht="12.75" customHeight="1" x14ac:dyDescent="0.15">
      <c r="B773" s="29"/>
    </row>
    <row r="774" spans="2:2" ht="12.75" customHeight="1" x14ac:dyDescent="0.15">
      <c r="B774" s="29"/>
    </row>
    <row r="775" spans="2:2" ht="12.75" customHeight="1" x14ac:dyDescent="0.15">
      <c r="B775" s="29"/>
    </row>
    <row r="776" spans="2:2" ht="12.75" customHeight="1" x14ac:dyDescent="0.15">
      <c r="B776" s="29"/>
    </row>
    <row r="777" spans="2:2" ht="12.75" customHeight="1" x14ac:dyDescent="0.15">
      <c r="B777" s="29"/>
    </row>
    <row r="778" spans="2:2" ht="12.75" customHeight="1" x14ac:dyDescent="0.15">
      <c r="B778" s="29"/>
    </row>
    <row r="779" spans="2:2" ht="12.75" customHeight="1" x14ac:dyDescent="0.15">
      <c r="B779" s="29"/>
    </row>
    <row r="780" spans="2:2" ht="12.75" customHeight="1" x14ac:dyDescent="0.15">
      <c r="B780" s="29"/>
    </row>
    <row r="781" spans="2:2" ht="12.75" customHeight="1" x14ac:dyDescent="0.15">
      <c r="B781" s="29"/>
    </row>
    <row r="782" spans="2:2" ht="12.75" customHeight="1" x14ac:dyDescent="0.15">
      <c r="B782" s="29"/>
    </row>
    <row r="783" spans="2:2" ht="12.75" customHeight="1" x14ac:dyDescent="0.15">
      <c r="B783" s="29"/>
    </row>
    <row r="784" spans="2:2" ht="12.75" customHeight="1" x14ac:dyDescent="0.15">
      <c r="B784" s="29"/>
    </row>
    <row r="785" spans="2:2" ht="12.75" customHeight="1" x14ac:dyDescent="0.15">
      <c r="B785" s="29"/>
    </row>
    <row r="786" spans="2:2" ht="12.75" customHeight="1" x14ac:dyDescent="0.15">
      <c r="B786" s="29"/>
    </row>
    <row r="787" spans="2:2" ht="12.75" customHeight="1" x14ac:dyDescent="0.15">
      <c r="B787" s="29"/>
    </row>
    <row r="788" spans="2:2" ht="12.75" customHeight="1" x14ac:dyDescent="0.15">
      <c r="B788" s="29"/>
    </row>
    <row r="789" spans="2:2" ht="12.75" customHeight="1" x14ac:dyDescent="0.15">
      <c r="B789" s="29"/>
    </row>
    <row r="790" spans="2:2" ht="12.75" customHeight="1" x14ac:dyDescent="0.15">
      <c r="B790" s="29"/>
    </row>
    <row r="791" spans="2:2" ht="12.75" customHeight="1" x14ac:dyDescent="0.15">
      <c r="B791" s="29"/>
    </row>
    <row r="792" spans="2:2" ht="12.75" customHeight="1" x14ac:dyDescent="0.15">
      <c r="B792" s="29"/>
    </row>
    <row r="793" spans="2:2" ht="12.75" customHeight="1" x14ac:dyDescent="0.15">
      <c r="B793" s="29"/>
    </row>
    <row r="794" spans="2:2" ht="12.75" customHeight="1" x14ac:dyDescent="0.15">
      <c r="B794" s="29"/>
    </row>
    <row r="795" spans="2:2" ht="12.75" customHeight="1" x14ac:dyDescent="0.15">
      <c r="B795" s="29"/>
    </row>
    <row r="796" spans="2:2" ht="12.75" customHeight="1" x14ac:dyDescent="0.15">
      <c r="B796" s="29"/>
    </row>
    <row r="797" spans="2:2" ht="12.75" customHeight="1" x14ac:dyDescent="0.15">
      <c r="B797" s="29"/>
    </row>
    <row r="798" spans="2:2" ht="12.75" customHeight="1" x14ac:dyDescent="0.15">
      <c r="B798" s="29"/>
    </row>
    <row r="799" spans="2:2" ht="12.75" customHeight="1" x14ac:dyDescent="0.15">
      <c r="B799" s="29"/>
    </row>
    <row r="800" spans="2:2" ht="12.75" customHeight="1" x14ac:dyDescent="0.15">
      <c r="B800" s="29"/>
    </row>
    <row r="801" spans="2:2" ht="12.75" customHeight="1" x14ac:dyDescent="0.15">
      <c r="B801" s="29"/>
    </row>
    <row r="802" spans="2:2" ht="12.75" customHeight="1" x14ac:dyDescent="0.15">
      <c r="B802" s="29"/>
    </row>
    <row r="803" spans="2:2" ht="12.75" customHeight="1" x14ac:dyDescent="0.15">
      <c r="B803" s="29"/>
    </row>
    <row r="804" spans="2:2" ht="12.75" customHeight="1" x14ac:dyDescent="0.15">
      <c r="B804" s="29"/>
    </row>
    <row r="805" spans="2:2" ht="12.75" customHeight="1" x14ac:dyDescent="0.15">
      <c r="B805" s="29"/>
    </row>
    <row r="806" spans="2:2" ht="12.75" customHeight="1" x14ac:dyDescent="0.15">
      <c r="B806" s="29"/>
    </row>
    <row r="807" spans="2:2" ht="12.75" customHeight="1" x14ac:dyDescent="0.15">
      <c r="B807" s="29"/>
    </row>
    <row r="808" spans="2:2" ht="12.75" customHeight="1" x14ac:dyDescent="0.15">
      <c r="B808" s="29"/>
    </row>
    <row r="809" spans="2:2" ht="12.75" customHeight="1" x14ac:dyDescent="0.15">
      <c r="B809" s="29"/>
    </row>
    <row r="810" spans="2:2" ht="12.75" customHeight="1" x14ac:dyDescent="0.15">
      <c r="B810" s="29"/>
    </row>
    <row r="811" spans="2:2" ht="12.75" customHeight="1" x14ac:dyDescent="0.15">
      <c r="B811" s="29"/>
    </row>
    <row r="812" spans="2:2" ht="12.75" customHeight="1" x14ac:dyDescent="0.15">
      <c r="B812" s="29"/>
    </row>
    <row r="813" spans="2:2" ht="12.75" customHeight="1" x14ac:dyDescent="0.15">
      <c r="B813" s="29"/>
    </row>
    <row r="814" spans="2:2" ht="12.75" customHeight="1" x14ac:dyDescent="0.15">
      <c r="B814" s="29"/>
    </row>
    <row r="815" spans="2:2" ht="12.75" customHeight="1" x14ac:dyDescent="0.15">
      <c r="B815" s="29"/>
    </row>
    <row r="816" spans="2:2" ht="12.75" customHeight="1" x14ac:dyDescent="0.15">
      <c r="B816" s="29"/>
    </row>
    <row r="817" spans="2:2" ht="12.75" customHeight="1" x14ac:dyDescent="0.15">
      <c r="B817" s="29"/>
    </row>
    <row r="818" spans="2:2" ht="12.75" customHeight="1" x14ac:dyDescent="0.15">
      <c r="B818" s="29"/>
    </row>
    <row r="819" spans="2:2" ht="12.75" customHeight="1" x14ac:dyDescent="0.15">
      <c r="B819" s="29"/>
    </row>
    <row r="820" spans="2:2" ht="12.75" customHeight="1" x14ac:dyDescent="0.15">
      <c r="B820" s="29"/>
    </row>
    <row r="821" spans="2:2" ht="12.75" customHeight="1" x14ac:dyDescent="0.15">
      <c r="B821" s="29"/>
    </row>
    <row r="822" spans="2:2" ht="12.75" customHeight="1" x14ac:dyDescent="0.15">
      <c r="B822" s="29"/>
    </row>
    <row r="823" spans="2:2" ht="12.75" customHeight="1" x14ac:dyDescent="0.15">
      <c r="B823" s="29"/>
    </row>
    <row r="824" spans="2:2" ht="12.75" customHeight="1" x14ac:dyDescent="0.15">
      <c r="B824" s="29"/>
    </row>
    <row r="825" spans="2:2" ht="12.75" customHeight="1" x14ac:dyDescent="0.15">
      <c r="B825" s="29"/>
    </row>
    <row r="826" spans="2:2" ht="12.75" customHeight="1" x14ac:dyDescent="0.15">
      <c r="B826" s="29"/>
    </row>
    <row r="827" spans="2:2" ht="12.75" customHeight="1" x14ac:dyDescent="0.15">
      <c r="B827" s="29"/>
    </row>
    <row r="828" spans="2:2" ht="12.75" customHeight="1" x14ac:dyDescent="0.15">
      <c r="B828" s="29"/>
    </row>
    <row r="829" spans="2:2" ht="12.75" customHeight="1" x14ac:dyDescent="0.15">
      <c r="B829" s="29"/>
    </row>
    <row r="830" spans="2:2" ht="12.75" customHeight="1" x14ac:dyDescent="0.15">
      <c r="B830" s="29"/>
    </row>
    <row r="831" spans="2:2" ht="12.75" customHeight="1" x14ac:dyDescent="0.15">
      <c r="B831" s="29"/>
    </row>
    <row r="832" spans="2:2" ht="12.75" customHeight="1" x14ac:dyDescent="0.15">
      <c r="B832" s="29"/>
    </row>
    <row r="833" spans="2:2" ht="12.75" customHeight="1" x14ac:dyDescent="0.15">
      <c r="B833" s="29"/>
    </row>
    <row r="834" spans="2:2" ht="12.75" customHeight="1" x14ac:dyDescent="0.15">
      <c r="B834" s="29"/>
    </row>
    <row r="835" spans="2:2" ht="12.75" customHeight="1" x14ac:dyDescent="0.15">
      <c r="B835" s="29"/>
    </row>
    <row r="836" spans="2:2" ht="12.75" customHeight="1" x14ac:dyDescent="0.15">
      <c r="B836" s="29"/>
    </row>
    <row r="837" spans="2:2" ht="12.75" customHeight="1" x14ac:dyDescent="0.15">
      <c r="B837" s="29"/>
    </row>
    <row r="838" spans="2:2" ht="12.75" customHeight="1" x14ac:dyDescent="0.15">
      <c r="B838" s="29"/>
    </row>
    <row r="839" spans="2:2" ht="12.75" customHeight="1" x14ac:dyDescent="0.15">
      <c r="B839" s="29"/>
    </row>
    <row r="840" spans="2:2" ht="12.75" customHeight="1" x14ac:dyDescent="0.15">
      <c r="B840" s="29"/>
    </row>
    <row r="841" spans="2:2" ht="12.75" customHeight="1" x14ac:dyDescent="0.15">
      <c r="B841" s="29"/>
    </row>
    <row r="842" spans="2:2" ht="12.75" customHeight="1" x14ac:dyDescent="0.15">
      <c r="B842" s="29"/>
    </row>
    <row r="843" spans="2:2" ht="12.75" customHeight="1" x14ac:dyDescent="0.15">
      <c r="B843" s="29"/>
    </row>
    <row r="844" spans="2:2" ht="12.75" customHeight="1" x14ac:dyDescent="0.15">
      <c r="B844" s="29"/>
    </row>
    <row r="845" spans="2:2" ht="12.75" customHeight="1" x14ac:dyDescent="0.15">
      <c r="B845" s="29"/>
    </row>
    <row r="846" spans="2:2" ht="12.75" customHeight="1" x14ac:dyDescent="0.15">
      <c r="B846" s="29"/>
    </row>
    <row r="847" spans="2:2" ht="12.75" customHeight="1" x14ac:dyDescent="0.15">
      <c r="B847" s="29"/>
    </row>
    <row r="848" spans="2:2" ht="12.75" customHeight="1" x14ac:dyDescent="0.15">
      <c r="B848" s="29"/>
    </row>
    <row r="849" spans="2:2" ht="12.75" customHeight="1" x14ac:dyDescent="0.15">
      <c r="B849" s="29"/>
    </row>
    <row r="850" spans="2:2" ht="12.75" customHeight="1" x14ac:dyDescent="0.15">
      <c r="B850" s="29"/>
    </row>
    <row r="851" spans="2:2" ht="12.75" customHeight="1" x14ac:dyDescent="0.15">
      <c r="B851" s="29"/>
    </row>
    <row r="852" spans="2:2" ht="12.75" customHeight="1" x14ac:dyDescent="0.15">
      <c r="B852" s="29"/>
    </row>
    <row r="853" spans="2:2" ht="12.75" customHeight="1" x14ac:dyDescent="0.15">
      <c r="B853" s="29"/>
    </row>
    <row r="854" spans="2:2" ht="12.75" customHeight="1" x14ac:dyDescent="0.15">
      <c r="B854" s="29"/>
    </row>
    <row r="855" spans="2:2" ht="12.75" customHeight="1" x14ac:dyDescent="0.15">
      <c r="B855" s="29"/>
    </row>
    <row r="856" spans="2:2" ht="12.75" customHeight="1" x14ac:dyDescent="0.15">
      <c r="B856" s="29"/>
    </row>
    <row r="857" spans="2:2" ht="12.75" customHeight="1" x14ac:dyDescent="0.15">
      <c r="B857" s="29"/>
    </row>
    <row r="858" spans="2:2" ht="12.75" customHeight="1" x14ac:dyDescent="0.15">
      <c r="B858" s="29"/>
    </row>
    <row r="859" spans="2:2" ht="12.75" customHeight="1" x14ac:dyDescent="0.15">
      <c r="B859" s="29"/>
    </row>
    <row r="860" spans="2:2" ht="12.75" customHeight="1" x14ac:dyDescent="0.15">
      <c r="B860" s="29"/>
    </row>
    <row r="861" spans="2:2" ht="12.75" customHeight="1" x14ac:dyDescent="0.15">
      <c r="B861" s="29"/>
    </row>
    <row r="862" spans="2:2" ht="12.75" customHeight="1" x14ac:dyDescent="0.15">
      <c r="B862" s="29"/>
    </row>
    <row r="863" spans="2:2" ht="12.75" customHeight="1" x14ac:dyDescent="0.15">
      <c r="B863" s="29"/>
    </row>
    <row r="864" spans="2:2" ht="12.75" customHeight="1" x14ac:dyDescent="0.15">
      <c r="B864" s="29"/>
    </row>
    <row r="865" spans="2:2" ht="12.75" customHeight="1" x14ac:dyDescent="0.15">
      <c r="B865" s="29"/>
    </row>
    <row r="866" spans="2:2" ht="12.75" customHeight="1" x14ac:dyDescent="0.15">
      <c r="B866" s="29"/>
    </row>
    <row r="867" spans="2:2" ht="12.75" customHeight="1" x14ac:dyDescent="0.15">
      <c r="B867" s="29"/>
    </row>
    <row r="868" spans="2:2" ht="12.75" customHeight="1" x14ac:dyDescent="0.15">
      <c r="B868" s="29"/>
    </row>
    <row r="869" spans="2:2" ht="12.75" customHeight="1" x14ac:dyDescent="0.15">
      <c r="B869" s="29"/>
    </row>
    <row r="870" spans="2:2" ht="12.75" customHeight="1" x14ac:dyDescent="0.15">
      <c r="B870" s="29"/>
    </row>
    <row r="871" spans="2:2" ht="12.75" customHeight="1" x14ac:dyDescent="0.15">
      <c r="B871" s="29"/>
    </row>
    <row r="872" spans="2:2" ht="12.75" customHeight="1" x14ac:dyDescent="0.15">
      <c r="B872" s="29"/>
    </row>
    <row r="873" spans="2:2" ht="12.75" customHeight="1" x14ac:dyDescent="0.15">
      <c r="B873" s="29"/>
    </row>
    <row r="874" spans="2:2" ht="12.75" customHeight="1" x14ac:dyDescent="0.15">
      <c r="B874" s="29"/>
    </row>
    <row r="875" spans="2:2" ht="12.75" customHeight="1" x14ac:dyDescent="0.15">
      <c r="B875" s="29"/>
    </row>
    <row r="876" spans="2:2" ht="12.75" customHeight="1" x14ac:dyDescent="0.15">
      <c r="B876" s="29"/>
    </row>
    <row r="877" spans="2:2" ht="12.75" customHeight="1" x14ac:dyDescent="0.15">
      <c r="B877" s="29"/>
    </row>
    <row r="878" spans="2:2" ht="12.75" customHeight="1" x14ac:dyDescent="0.15">
      <c r="B878" s="29"/>
    </row>
    <row r="879" spans="2:2" ht="12.75" customHeight="1" x14ac:dyDescent="0.15">
      <c r="B879" s="29"/>
    </row>
    <row r="880" spans="2:2" ht="12.75" customHeight="1" x14ac:dyDescent="0.15">
      <c r="B880" s="29"/>
    </row>
    <row r="881" spans="2:2" ht="12.75" customHeight="1" x14ac:dyDescent="0.15">
      <c r="B881" s="29"/>
    </row>
    <row r="882" spans="2:2" ht="12.75" customHeight="1" x14ac:dyDescent="0.15">
      <c r="B882" s="29"/>
    </row>
    <row r="883" spans="2:2" ht="12.75" customHeight="1" x14ac:dyDescent="0.15">
      <c r="B883" s="29"/>
    </row>
    <row r="884" spans="2:2" ht="12.75" customHeight="1" x14ac:dyDescent="0.15">
      <c r="B884" s="29"/>
    </row>
    <row r="885" spans="2:2" ht="12.75" customHeight="1" x14ac:dyDescent="0.15">
      <c r="B885" s="29"/>
    </row>
    <row r="886" spans="2:2" ht="12.75" customHeight="1" x14ac:dyDescent="0.15">
      <c r="B886" s="29"/>
    </row>
    <row r="887" spans="2:2" ht="12.75" customHeight="1" x14ac:dyDescent="0.15">
      <c r="B887" s="29"/>
    </row>
    <row r="888" spans="2:2" ht="12.75" customHeight="1" x14ac:dyDescent="0.15">
      <c r="B888" s="29"/>
    </row>
    <row r="889" spans="2:2" ht="12.75" customHeight="1" x14ac:dyDescent="0.15">
      <c r="B889" s="29"/>
    </row>
    <row r="890" spans="2:2" ht="12.75" customHeight="1" x14ac:dyDescent="0.15">
      <c r="B890" s="29"/>
    </row>
    <row r="891" spans="2:2" ht="12.75" customHeight="1" x14ac:dyDescent="0.15">
      <c r="B891" s="29"/>
    </row>
    <row r="892" spans="2:2" ht="12.75" customHeight="1" x14ac:dyDescent="0.15">
      <c r="B892" s="29"/>
    </row>
    <row r="893" spans="2:2" ht="12.75" customHeight="1" x14ac:dyDescent="0.15">
      <c r="B893" s="29"/>
    </row>
    <row r="894" spans="2:2" ht="12.75" customHeight="1" x14ac:dyDescent="0.15">
      <c r="B894" s="29"/>
    </row>
    <row r="895" spans="2:2" ht="12.75" customHeight="1" x14ac:dyDescent="0.15">
      <c r="B895" s="29"/>
    </row>
    <row r="896" spans="2:2" ht="12.75" customHeight="1" x14ac:dyDescent="0.15">
      <c r="B896" s="29"/>
    </row>
    <row r="897" spans="2:2" ht="12.75" customHeight="1" x14ac:dyDescent="0.15">
      <c r="B897" s="29"/>
    </row>
    <row r="898" spans="2:2" ht="12.75" customHeight="1" x14ac:dyDescent="0.15">
      <c r="B898" s="29"/>
    </row>
    <row r="899" spans="2:2" ht="12.75" customHeight="1" x14ac:dyDescent="0.15">
      <c r="B899" s="29"/>
    </row>
    <row r="900" spans="2:2" ht="12.75" customHeight="1" x14ac:dyDescent="0.15">
      <c r="B900" s="29"/>
    </row>
    <row r="901" spans="2:2" ht="12.75" customHeight="1" x14ac:dyDescent="0.15">
      <c r="B901" s="29"/>
    </row>
    <row r="902" spans="2:2" ht="12.75" customHeight="1" x14ac:dyDescent="0.15">
      <c r="B902" s="29"/>
    </row>
    <row r="903" spans="2:2" ht="12.75" customHeight="1" x14ac:dyDescent="0.15">
      <c r="B903" s="29"/>
    </row>
    <row r="904" spans="2:2" ht="12.75" customHeight="1" x14ac:dyDescent="0.15">
      <c r="B904" s="29"/>
    </row>
    <row r="905" spans="2:2" ht="12.75" customHeight="1" x14ac:dyDescent="0.15">
      <c r="B905" s="29"/>
    </row>
    <row r="906" spans="2:2" ht="12.75" customHeight="1" x14ac:dyDescent="0.15">
      <c r="B906" s="29"/>
    </row>
    <row r="907" spans="2:2" ht="12.75" customHeight="1" x14ac:dyDescent="0.15">
      <c r="B907" s="29"/>
    </row>
    <row r="908" spans="2:2" ht="12.75" customHeight="1" x14ac:dyDescent="0.15">
      <c r="B908" s="29"/>
    </row>
    <row r="909" spans="2:2" ht="12.75" customHeight="1" x14ac:dyDescent="0.15">
      <c r="B909" s="29"/>
    </row>
    <row r="910" spans="2:2" ht="12.75" customHeight="1" x14ac:dyDescent="0.15">
      <c r="B910" s="29"/>
    </row>
    <row r="911" spans="2:2" ht="12.75" customHeight="1" x14ac:dyDescent="0.15">
      <c r="B911" s="29"/>
    </row>
    <row r="912" spans="2:2" ht="12.75" customHeight="1" x14ac:dyDescent="0.15">
      <c r="B912" s="29"/>
    </row>
    <row r="913" spans="2:2" ht="12.75" customHeight="1" x14ac:dyDescent="0.15">
      <c r="B913" s="29"/>
    </row>
    <row r="914" spans="2:2" ht="12.75" customHeight="1" x14ac:dyDescent="0.15">
      <c r="B914" s="29"/>
    </row>
    <row r="915" spans="2:2" ht="12.75" customHeight="1" x14ac:dyDescent="0.15">
      <c r="B915" s="29"/>
    </row>
    <row r="916" spans="2:2" ht="12.75" customHeight="1" x14ac:dyDescent="0.15">
      <c r="B916" s="29"/>
    </row>
    <row r="917" spans="2:2" ht="12.75" customHeight="1" x14ac:dyDescent="0.15">
      <c r="B917" s="29"/>
    </row>
    <row r="918" spans="2:2" ht="12.75" customHeight="1" x14ac:dyDescent="0.15">
      <c r="B918" s="29"/>
    </row>
    <row r="919" spans="2:2" ht="12.75" customHeight="1" x14ac:dyDescent="0.15">
      <c r="B919" s="29"/>
    </row>
    <row r="920" spans="2:2" ht="12.75" customHeight="1" x14ac:dyDescent="0.15">
      <c r="B920" s="29"/>
    </row>
    <row r="921" spans="2:2" ht="12.75" customHeight="1" x14ac:dyDescent="0.15">
      <c r="B921" s="29"/>
    </row>
    <row r="922" spans="2:2" ht="12.75" customHeight="1" x14ac:dyDescent="0.15">
      <c r="B922" s="29"/>
    </row>
    <row r="923" spans="2:2" ht="12.75" customHeight="1" x14ac:dyDescent="0.15">
      <c r="B923" s="29"/>
    </row>
    <row r="924" spans="2:2" ht="12.75" customHeight="1" x14ac:dyDescent="0.15">
      <c r="B924" s="29"/>
    </row>
    <row r="925" spans="2:2" ht="12.75" customHeight="1" x14ac:dyDescent="0.15">
      <c r="B925" s="29"/>
    </row>
    <row r="926" spans="2:2" ht="12.75" customHeight="1" x14ac:dyDescent="0.15">
      <c r="B926" s="29"/>
    </row>
    <row r="927" spans="2:2" ht="12.75" customHeight="1" x14ac:dyDescent="0.15">
      <c r="B927" s="29"/>
    </row>
    <row r="928" spans="2:2" ht="12.75" customHeight="1" x14ac:dyDescent="0.15">
      <c r="B928" s="29"/>
    </row>
    <row r="929" spans="2:2" ht="12.75" customHeight="1" x14ac:dyDescent="0.15">
      <c r="B929" s="29"/>
    </row>
    <row r="930" spans="2:2" ht="12.75" customHeight="1" x14ac:dyDescent="0.15">
      <c r="B930" s="29"/>
    </row>
    <row r="931" spans="2:2" ht="12.75" customHeight="1" x14ac:dyDescent="0.15">
      <c r="B931" s="29"/>
    </row>
    <row r="932" spans="2:2" ht="12.75" customHeight="1" x14ac:dyDescent="0.15">
      <c r="B932" s="29"/>
    </row>
    <row r="933" spans="2:2" ht="12.75" customHeight="1" x14ac:dyDescent="0.15">
      <c r="B933" s="29"/>
    </row>
    <row r="934" spans="2:2" ht="12.75" customHeight="1" x14ac:dyDescent="0.15">
      <c r="B934" s="29"/>
    </row>
    <row r="935" spans="2:2" ht="12.75" customHeight="1" x14ac:dyDescent="0.15">
      <c r="B935" s="29"/>
    </row>
    <row r="936" spans="2:2" ht="12.75" customHeight="1" x14ac:dyDescent="0.15">
      <c r="B936" s="29"/>
    </row>
    <row r="937" spans="2:2" ht="12.75" customHeight="1" x14ac:dyDescent="0.15">
      <c r="B937" s="29"/>
    </row>
    <row r="938" spans="2:2" ht="12.75" customHeight="1" x14ac:dyDescent="0.15">
      <c r="B938" s="29"/>
    </row>
    <row r="939" spans="2:2" ht="12.75" customHeight="1" x14ac:dyDescent="0.15">
      <c r="B939" s="29"/>
    </row>
    <row r="940" spans="2:2" ht="12.75" customHeight="1" x14ac:dyDescent="0.15">
      <c r="B940" s="29"/>
    </row>
    <row r="941" spans="2:2" ht="12.75" customHeight="1" x14ac:dyDescent="0.15">
      <c r="B941" s="29"/>
    </row>
    <row r="942" spans="2:2" ht="12.75" customHeight="1" x14ac:dyDescent="0.15">
      <c r="B942" s="29"/>
    </row>
    <row r="943" spans="2:2" ht="12.75" customHeight="1" x14ac:dyDescent="0.15">
      <c r="B943" s="29"/>
    </row>
    <row r="944" spans="2:2" ht="12.75" customHeight="1" x14ac:dyDescent="0.15">
      <c r="B944" s="29"/>
    </row>
    <row r="945" spans="2:2" ht="12.75" customHeight="1" x14ac:dyDescent="0.15">
      <c r="B945" s="29"/>
    </row>
    <row r="946" spans="2:2" ht="12.75" customHeight="1" x14ac:dyDescent="0.15">
      <c r="B946" s="29"/>
    </row>
    <row r="947" spans="2:2" ht="12.75" customHeight="1" x14ac:dyDescent="0.15">
      <c r="B947" s="29"/>
    </row>
    <row r="948" spans="2:2" ht="12.75" customHeight="1" x14ac:dyDescent="0.15">
      <c r="B948" s="29"/>
    </row>
    <row r="949" spans="2:2" ht="12.75" customHeight="1" x14ac:dyDescent="0.15">
      <c r="B949" s="29"/>
    </row>
    <row r="950" spans="2:2" ht="12.75" customHeight="1" x14ac:dyDescent="0.15">
      <c r="B950" s="29"/>
    </row>
    <row r="951" spans="2:2" ht="12.75" customHeight="1" x14ac:dyDescent="0.15">
      <c r="B951" s="29"/>
    </row>
    <row r="952" spans="2:2" ht="12.75" customHeight="1" x14ac:dyDescent="0.15">
      <c r="B952" s="29"/>
    </row>
    <row r="953" spans="2:2" ht="12.75" customHeight="1" x14ac:dyDescent="0.15">
      <c r="B953" s="29"/>
    </row>
    <row r="954" spans="2:2" ht="12.75" customHeight="1" x14ac:dyDescent="0.15">
      <c r="B954" s="29"/>
    </row>
    <row r="955" spans="2:2" ht="12.75" customHeight="1" x14ac:dyDescent="0.15">
      <c r="B955" s="29"/>
    </row>
    <row r="956" spans="2:2" ht="12.75" customHeight="1" x14ac:dyDescent="0.15">
      <c r="B956" s="29"/>
    </row>
    <row r="957" spans="2:2" ht="12.75" customHeight="1" x14ac:dyDescent="0.15">
      <c r="B957" s="29"/>
    </row>
    <row r="958" spans="2:2" ht="12.75" customHeight="1" x14ac:dyDescent="0.15">
      <c r="B958" s="29"/>
    </row>
    <row r="959" spans="2:2" ht="12.75" customHeight="1" x14ac:dyDescent="0.15">
      <c r="B959" s="29"/>
    </row>
    <row r="960" spans="2:2" ht="12.75" customHeight="1" x14ac:dyDescent="0.15">
      <c r="B960" s="29"/>
    </row>
    <row r="961" spans="2:2" ht="12.75" customHeight="1" x14ac:dyDescent="0.15">
      <c r="B961" s="29"/>
    </row>
    <row r="962" spans="2:2" ht="12.75" customHeight="1" x14ac:dyDescent="0.15">
      <c r="B962" s="29"/>
    </row>
    <row r="963" spans="2:2" ht="12.75" customHeight="1" x14ac:dyDescent="0.15">
      <c r="B963" s="29"/>
    </row>
    <row r="964" spans="2:2" ht="12.75" customHeight="1" x14ac:dyDescent="0.15">
      <c r="B964" s="29"/>
    </row>
    <row r="965" spans="2:2" ht="12.75" customHeight="1" x14ac:dyDescent="0.15">
      <c r="B965" s="29"/>
    </row>
    <row r="966" spans="2:2" ht="12.75" customHeight="1" x14ac:dyDescent="0.15">
      <c r="B966" s="29"/>
    </row>
    <row r="967" spans="2:2" ht="12.75" customHeight="1" x14ac:dyDescent="0.15">
      <c r="B967" s="29"/>
    </row>
    <row r="968" spans="2:2" ht="12.75" customHeight="1" x14ac:dyDescent="0.15">
      <c r="B968" s="29"/>
    </row>
    <row r="969" spans="2:2" ht="12.75" customHeight="1" x14ac:dyDescent="0.15">
      <c r="B969" s="29"/>
    </row>
    <row r="970" spans="2:2" ht="12.75" customHeight="1" x14ac:dyDescent="0.15">
      <c r="B970" s="29"/>
    </row>
    <row r="971" spans="2:2" ht="12.75" customHeight="1" x14ac:dyDescent="0.15">
      <c r="B971" s="29"/>
    </row>
    <row r="972" spans="2:2" ht="12.75" customHeight="1" x14ac:dyDescent="0.15">
      <c r="B972" s="29"/>
    </row>
    <row r="973" spans="2:2" ht="12.75" customHeight="1" x14ac:dyDescent="0.15">
      <c r="B973" s="29"/>
    </row>
    <row r="974" spans="2:2" ht="12.75" customHeight="1" x14ac:dyDescent="0.15">
      <c r="B974" s="29"/>
    </row>
    <row r="975" spans="2:2" ht="12.75" customHeight="1" x14ac:dyDescent="0.15">
      <c r="B975" s="29"/>
    </row>
    <row r="976" spans="2:2" ht="12.75" customHeight="1" x14ac:dyDescent="0.15">
      <c r="B976" s="29"/>
    </row>
    <row r="977" spans="2:2" ht="12.75" customHeight="1" x14ac:dyDescent="0.15">
      <c r="B977" s="29"/>
    </row>
    <row r="978" spans="2:2" ht="12.75" customHeight="1" x14ac:dyDescent="0.15">
      <c r="B978" s="29"/>
    </row>
    <row r="979" spans="2:2" ht="12.75" customHeight="1" x14ac:dyDescent="0.15">
      <c r="B979" s="29"/>
    </row>
    <row r="980" spans="2:2" ht="12.75" customHeight="1" x14ac:dyDescent="0.15">
      <c r="B980" s="29"/>
    </row>
    <row r="981" spans="2:2" ht="12.75" customHeight="1" x14ac:dyDescent="0.15">
      <c r="B981" s="29"/>
    </row>
    <row r="982" spans="2:2" ht="12.75" customHeight="1" x14ac:dyDescent="0.15">
      <c r="B982" s="29"/>
    </row>
    <row r="983" spans="2:2" ht="12.75" customHeight="1" x14ac:dyDescent="0.15">
      <c r="B983" s="29"/>
    </row>
    <row r="984" spans="2:2" ht="12.75" customHeight="1" x14ac:dyDescent="0.15">
      <c r="B984" s="29"/>
    </row>
    <row r="985" spans="2:2" ht="12.75" customHeight="1" x14ac:dyDescent="0.15">
      <c r="B985" s="29"/>
    </row>
    <row r="986" spans="2:2" ht="12.75" customHeight="1" x14ac:dyDescent="0.15">
      <c r="B986" s="29"/>
    </row>
    <row r="987" spans="2:2" ht="12.75" customHeight="1" x14ac:dyDescent="0.15">
      <c r="B987" s="29"/>
    </row>
    <row r="988" spans="2:2" ht="12.75" customHeight="1" x14ac:dyDescent="0.15">
      <c r="B988" s="29"/>
    </row>
    <row r="989" spans="2:2" ht="12.75" customHeight="1" x14ac:dyDescent="0.15">
      <c r="B989" s="29"/>
    </row>
    <row r="990" spans="2:2" ht="12.75" customHeight="1" x14ac:dyDescent="0.15">
      <c r="B990" s="29"/>
    </row>
    <row r="991" spans="2:2" ht="12.75" customHeight="1" x14ac:dyDescent="0.15">
      <c r="B991" s="29"/>
    </row>
    <row r="992" spans="2:2" ht="12.75" customHeight="1" x14ac:dyDescent="0.15">
      <c r="B992" s="29"/>
    </row>
    <row r="993" spans="2:2" ht="12.75" customHeight="1" x14ac:dyDescent="0.15">
      <c r="B993" s="29"/>
    </row>
    <row r="994" spans="2:2" ht="12.75" customHeight="1" x14ac:dyDescent="0.15">
      <c r="B994" s="29"/>
    </row>
    <row r="995" spans="2:2" ht="12.75" customHeight="1" x14ac:dyDescent="0.15">
      <c r="B995" s="29"/>
    </row>
    <row r="996" spans="2:2" ht="12.75" customHeight="1" x14ac:dyDescent="0.15">
      <c r="B996" s="29"/>
    </row>
    <row r="997" spans="2:2" ht="12.75" customHeight="1" x14ac:dyDescent="0.15">
      <c r="B997" s="29"/>
    </row>
    <row r="998" spans="2:2" ht="12.75" customHeight="1" x14ac:dyDescent="0.15">
      <c r="B998" s="29"/>
    </row>
    <row r="999" spans="2:2" ht="12.75" customHeight="1" x14ac:dyDescent="0.15">
      <c r="B999" s="29"/>
    </row>
    <row r="1000" spans="2:2" ht="12.75" customHeight="1" x14ac:dyDescent="0.15">
      <c r="B1000" s="29"/>
    </row>
  </sheetData>
  <pageMargins left="0.7" right="0.7" top="0.75" bottom="0.75" header="0" footer="0"/>
  <pageSetup orientation="landscape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Z1000"/>
  <sheetViews>
    <sheetView workbookViewId="0"/>
  </sheetViews>
  <sheetFormatPr baseColWidth="10" defaultColWidth="12.5" defaultRowHeight="15" customHeight="1" x14ac:dyDescent="0.15"/>
  <cols>
    <col min="1" max="1" width="39.5" customWidth="1"/>
    <col min="2" max="2" width="13.1640625" customWidth="1"/>
    <col min="3" max="3" width="8.83203125" customWidth="1"/>
    <col min="4" max="4" width="25.5" customWidth="1"/>
    <col min="5" max="5" width="11.5" customWidth="1"/>
    <col min="6" max="26" width="8.83203125" customWidth="1"/>
  </cols>
  <sheetData>
    <row r="1" spans="1:26" ht="12.75" customHeight="1" x14ac:dyDescent="0.15">
      <c r="A1" s="42" t="s">
        <v>568</v>
      </c>
      <c r="B1" s="23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spans="1:26" ht="12.75" customHeight="1" x14ac:dyDescent="0.15">
      <c r="A2" s="31"/>
      <c r="B2" s="23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spans="1:26" ht="12.75" customHeight="1" x14ac:dyDescent="0.15">
      <c r="A3" s="42" t="s">
        <v>580</v>
      </c>
      <c r="B3" s="23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spans="1:26" ht="12.75" customHeight="1" x14ac:dyDescent="0.15">
      <c r="A4" s="31"/>
      <c r="B4" s="23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spans="1:26" ht="12.75" customHeight="1" x14ac:dyDescent="0.15">
      <c r="A5" s="31"/>
      <c r="B5" s="23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spans="1:26" ht="12.75" customHeight="1" x14ac:dyDescent="0.15">
      <c r="A6" s="31"/>
      <c r="B6" s="23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spans="1:26" ht="12.75" customHeight="1" x14ac:dyDescent="0.15">
      <c r="A7" s="257" t="s">
        <v>581</v>
      </c>
      <c r="B7" s="258">
        <f>'Trial Balance'!I57-'Trial Balance'!J57</f>
        <v>0</v>
      </c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spans="1:26" ht="12.75" customHeight="1" x14ac:dyDescent="0.15">
      <c r="A8" s="259"/>
      <c r="B8" s="23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spans="1:26" ht="12.75" customHeight="1" x14ac:dyDescent="0.15">
      <c r="A9" s="260" t="s">
        <v>475</v>
      </c>
      <c r="B9" s="23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spans="1:26" ht="12.75" customHeight="1" x14ac:dyDescent="0.15">
      <c r="A10" s="259"/>
      <c r="B10" s="23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 spans="1:26" ht="12.75" customHeight="1" x14ac:dyDescent="0.15">
      <c r="A11" s="259"/>
      <c r="B11" s="23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spans="1:26" ht="12.75" customHeight="1" x14ac:dyDescent="0.15">
      <c r="A12" s="261"/>
      <c r="B12" s="33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spans="1:26" ht="12.75" customHeight="1" x14ac:dyDescent="0.15">
      <c r="A13" s="259"/>
      <c r="B13" s="33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spans="1:26" ht="12.75" customHeight="1" x14ac:dyDescent="0.15">
      <c r="A14" s="259"/>
      <c r="B14" s="134">
        <f>SUM(B10:B13)</f>
        <v>0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spans="1:26" ht="12.75" customHeight="1" x14ac:dyDescent="0.15">
      <c r="A15" s="259"/>
      <c r="B15" s="23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spans="1:26" ht="12.75" customHeight="1" x14ac:dyDescent="0.15">
      <c r="A16" s="262" t="s">
        <v>62</v>
      </c>
      <c r="B16" s="263">
        <f>B7-B14</f>
        <v>0</v>
      </c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spans="1:26" ht="12.75" customHeight="1" x14ac:dyDescent="0.15">
      <c r="A17" s="31"/>
      <c r="B17" s="23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spans="1:26" ht="12.75" customHeight="1" x14ac:dyDescent="0.15">
      <c r="A18" s="31"/>
      <c r="B18" s="23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spans="1:26" ht="12.75" customHeight="1" x14ac:dyDescent="0.15">
      <c r="A19" s="257" t="s">
        <v>582</v>
      </c>
      <c r="B19" s="258" t="e">
        <f>'Trial Balance'!D59+'Trial Balance'!#REF!</f>
        <v>#REF!</v>
      </c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spans="1:26" ht="12.75" customHeight="1" x14ac:dyDescent="0.15">
      <c r="A20" s="259"/>
      <c r="B20" s="23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spans="1:26" ht="12.75" customHeight="1" x14ac:dyDescent="0.15">
      <c r="A21" s="260" t="s">
        <v>475</v>
      </c>
      <c r="B21" s="23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spans="1:26" ht="12.75" customHeight="1" x14ac:dyDescent="0.15">
      <c r="A22" s="259"/>
      <c r="B22" s="23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spans="1:26" ht="12.75" customHeight="1" x14ac:dyDescent="0.15">
      <c r="A23" s="264"/>
      <c r="B23" s="249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spans="1:26" ht="12.75" customHeight="1" x14ac:dyDescent="0.15">
      <c r="A24" s="264"/>
      <c r="B24" s="26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spans="1:26" ht="12.75" customHeight="1" x14ac:dyDescent="0.15">
      <c r="A25" s="259"/>
      <c r="B25" s="23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spans="1:26" ht="12.75" customHeight="1" x14ac:dyDescent="0.15">
      <c r="A26" s="259"/>
      <c r="B26" s="265">
        <f>SUM(B22:B25)</f>
        <v>0</v>
      </c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spans="1:26" ht="12.75" customHeight="1" x14ac:dyDescent="0.15">
      <c r="A27" s="259"/>
      <c r="B27" s="134" t="e">
        <f>B19-B26</f>
        <v>#REF!</v>
      </c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spans="1:26" ht="12.75" customHeight="1" x14ac:dyDescent="0.15">
      <c r="A28" s="266"/>
      <c r="B28" s="263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spans="1:26" ht="12.75" customHeight="1" x14ac:dyDescent="0.1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spans="1:26" ht="12.75" customHeight="1" x14ac:dyDescent="0.15">
      <c r="A30" s="257" t="s">
        <v>583</v>
      </c>
      <c r="B30" s="258">
        <f>'Trial Balance'!D62</f>
        <v>0</v>
      </c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spans="1:26" ht="12.75" customHeight="1" x14ac:dyDescent="0.15">
      <c r="A31" s="267"/>
      <c r="B31" s="23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spans="1:26" ht="12.75" customHeight="1" x14ac:dyDescent="0.15">
      <c r="A32" s="268" t="s">
        <v>475</v>
      </c>
      <c r="B32" s="23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 spans="1:26" ht="12.75" customHeight="1" x14ac:dyDescent="0.15">
      <c r="A33" s="31"/>
      <c r="B33" s="23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spans="1:26" ht="12.75" customHeight="1" x14ac:dyDescent="0.15">
      <c r="A34" s="31"/>
      <c r="B34" s="23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spans="1:26" ht="12.75" customHeight="1" x14ac:dyDescent="0.15">
      <c r="A35" s="31"/>
      <c r="B35" s="23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spans="1:26" ht="12.75" customHeight="1" x14ac:dyDescent="0.15">
      <c r="A36" s="31"/>
      <c r="B36" s="23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 spans="1:26" ht="12.75" customHeight="1" x14ac:dyDescent="0.15">
      <c r="A37" s="31"/>
      <c r="B37" s="265">
        <f>SUM(B33:B36)-B30</f>
        <v>0</v>
      </c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spans="1:26" ht="12.75" customHeight="1" x14ac:dyDescent="0.15">
      <c r="A38" s="31"/>
      <c r="B38" s="23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spans="1:26" ht="12.75" customHeight="1" x14ac:dyDescent="0.15">
      <c r="A39" s="31"/>
      <c r="B39" s="23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 spans="1:26" ht="12.75" customHeight="1" x14ac:dyDescent="0.15">
      <c r="A40" s="31"/>
      <c r="B40" s="23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spans="1:26" ht="12.75" customHeight="1" x14ac:dyDescent="0.15">
      <c r="A41" s="31"/>
      <c r="B41" s="23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spans="1:26" ht="12.75" customHeight="1" x14ac:dyDescent="0.15">
      <c r="A42" s="31"/>
      <c r="B42" s="23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spans="1:26" ht="12.75" customHeight="1" x14ac:dyDescent="0.15">
      <c r="A43" s="31"/>
      <c r="B43" s="23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spans="1:26" ht="12.75" customHeight="1" x14ac:dyDescent="0.15">
      <c r="A44" s="31"/>
      <c r="B44" s="23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spans="1:26" ht="12.75" customHeight="1" x14ac:dyDescent="0.15">
      <c r="A45" s="31"/>
      <c r="B45" s="23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spans="1:26" ht="12.75" customHeight="1" x14ac:dyDescent="0.15">
      <c r="A46" s="31"/>
      <c r="B46" s="23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spans="1:26" ht="12.75" customHeight="1" x14ac:dyDescent="0.15">
      <c r="A47" s="31"/>
      <c r="B47" s="23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 spans="1:26" ht="12.75" customHeight="1" x14ac:dyDescent="0.15">
      <c r="A48" s="31"/>
      <c r="B48" s="23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spans="1:26" ht="12.75" customHeight="1" x14ac:dyDescent="0.15">
      <c r="A49" s="31"/>
      <c r="B49" s="23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spans="1:26" ht="12.75" customHeight="1" x14ac:dyDescent="0.15">
      <c r="A50" s="31"/>
      <c r="B50" s="23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spans="1:26" ht="12.75" customHeight="1" x14ac:dyDescent="0.15">
      <c r="A51" s="31"/>
      <c r="B51" s="23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spans="1:26" ht="12.75" customHeight="1" x14ac:dyDescent="0.15">
      <c r="A52" s="31"/>
      <c r="B52" s="23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spans="1:26" ht="12.75" customHeight="1" x14ac:dyDescent="0.15">
      <c r="A53" s="31"/>
      <c r="B53" s="23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spans="1:26" ht="12.75" customHeight="1" x14ac:dyDescent="0.15">
      <c r="A54" s="31"/>
      <c r="B54" s="23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spans="1:26" ht="12.75" customHeight="1" x14ac:dyDescent="0.15">
      <c r="A55" s="31"/>
      <c r="B55" s="23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spans="1:26" ht="12.75" customHeight="1" x14ac:dyDescent="0.15">
      <c r="A56" s="31"/>
      <c r="B56" s="23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spans="1:26" ht="12.75" customHeight="1" x14ac:dyDescent="0.15">
      <c r="A57" s="31"/>
      <c r="B57" s="23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spans="1:26" ht="12.75" customHeight="1" x14ac:dyDescent="0.15">
      <c r="A58" s="31"/>
      <c r="B58" s="23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spans="1:26" ht="12.75" customHeight="1" x14ac:dyDescent="0.15">
      <c r="A59" s="31"/>
      <c r="B59" s="23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spans="1:26" ht="12.75" customHeight="1" x14ac:dyDescent="0.15">
      <c r="A60" s="31"/>
      <c r="B60" s="23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spans="1:26" ht="12.75" customHeight="1" x14ac:dyDescent="0.15">
      <c r="A61" s="31"/>
      <c r="B61" s="23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spans="1:26" ht="12.75" customHeight="1" x14ac:dyDescent="0.15">
      <c r="A62" s="31"/>
      <c r="B62" s="23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spans="1:26" ht="12.75" customHeight="1" x14ac:dyDescent="0.15">
      <c r="A63" s="31"/>
      <c r="B63" s="23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spans="1:26" ht="12.75" customHeight="1" x14ac:dyDescent="0.15">
      <c r="A64" s="31"/>
      <c r="B64" s="23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spans="1:26" ht="12.75" customHeight="1" x14ac:dyDescent="0.15">
      <c r="A65" s="31"/>
      <c r="B65" s="23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spans="1:26" ht="12.75" customHeight="1" x14ac:dyDescent="0.15">
      <c r="A66" s="31"/>
      <c r="B66" s="23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spans="1:26" ht="12.75" customHeight="1" x14ac:dyDescent="0.15">
      <c r="A67" s="31"/>
      <c r="B67" s="23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spans="1:26" ht="12.75" customHeight="1" x14ac:dyDescent="0.15">
      <c r="A68" s="31"/>
      <c r="B68" s="23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 spans="1:26" ht="12.75" customHeight="1" x14ac:dyDescent="0.15">
      <c r="A69" s="31"/>
      <c r="B69" s="23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 spans="1:26" ht="12.75" customHeight="1" x14ac:dyDescent="0.15">
      <c r="A70" s="31"/>
      <c r="B70" s="23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 spans="1:26" ht="12.75" customHeight="1" x14ac:dyDescent="0.15">
      <c r="A71" s="31"/>
      <c r="B71" s="23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 spans="1:26" ht="12.75" customHeight="1" x14ac:dyDescent="0.15">
      <c r="A72" s="31"/>
      <c r="B72" s="23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 spans="1:26" ht="12.75" customHeight="1" x14ac:dyDescent="0.15">
      <c r="A73" s="31"/>
      <c r="B73" s="23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 spans="1:26" ht="12.75" customHeight="1" x14ac:dyDescent="0.15">
      <c r="A74" s="31"/>
      <c r="B74" s="23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 spans="1:26" ht="12.75" customHeight="1" x14ac:dyDescent="0.15">
      <c r="A75" s="31"/>
      <c r="B75" s="23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 spans="1:26" ht="12.75" customHeight="1" x14ac:dyDescent="0.15">
      <c r="A76" s="31"/>
      <c r="B76" s="23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 spans="1:26" ht="12.75" customHeight="1" x14ac:dyDescent="0.15">
      <c r="A77" s="31"/>
      <c r="B77" s="23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 spans="1:26" ht="12.75" customHeight="1" x14ac:dyDescent="0.15">
      <c r="A78" s="31"/>
      <c r="B78" s="23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spans="1:26" ht="12.75" customHeight="1" x14ac:dyDescent="0.15">
      <c r="A79" s="31"/>
      <c r="B79" s="23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spans="1:26" ht="12.75" customHeight="1" x14ac:dyDescent="0.15">
      <c r="A80" s="31"/>
      <c r="B80" s="23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spans="1:26" ht="12.75" customHeight="1" x14ac:dyDescent="0.15">
      <c r="A81" s="31"/>
      <c r="B81" s="23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spans="1:26" ht="12.75" customHeight="1" x14ac:dyDescent="0.15">
      <c r="A82" s="31"/>
      <c r="B82" s="23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spans="1:26" ht="12.75" customHeight="1" x14ac:dyDescent="0.15">
      <c r="A83" s="31"/>
      <c r="B83" s="23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 spans="1:26" ht="12.75" customHeight="1" x14ac:dyDescent="0.15">
      <c r="A84" s="31"/>
      <c r="B84" s="23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 spans="1:26" ht="12.75" customHeight="1" x14ac:dyDescent="0.15">
      <c r="A85" s="31"/>
      <c r="B85" s="23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 spans="1:26" ht="12.75" customHeight="1" x14ac:dyDescent="0.15">
      <c r="A86" s="31"/>
      <c r="B86" s="23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 spans="1:26" ht="12.75" customHeight="1" x14ac:dyDescent="0.15">
      <c r="A87" s="31"/>
      <c r="B87" s="23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 spans="1:26" ht="12.75" customHeight="1" x14ac:dyDescent="0.15">
      <c r="A88" s="31"/>
      <c r="B88" s="23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 spans="1:26" ht="12.75" customHeight="1" x14ac:dyDescent="0.15">
      <c r="A89" s="31"/>
      <c r="B89" s="23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 spans="1:26" ht="12.75" customHeight="1" x14ac:dyDescent="0.15">
      <c r="A90" s="31"/>
      <c r="B90" s="23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 spans="1:26" ht="12.75" customHeight="1" x14ac:dyDescent="0.15">
      <c r="A91" s="31"/>
      <c r="B91" s="23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 spans="1:26" ht="12.75" customHeight="1" x14ac:dyDescent="0.15">
      <c r="A92" s="31"/>
      <c r="B92" s="23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 spans="1:26" ht="12.75" customHeight="1" x14ac:dyDescent="0.15">
      <c r="A93" s="31"/>
      <c r="B93" s="23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 spans="1:26" ht="12.75" customHeight="1" x14ac:dyDescent="0.15">
      <c r="A94" s="31"/>
      <c r="B94" s="23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 spans="1:26" ht="12.75" customHeight="1" x14ac:dyDescent="0.15">
      <c r="A95" s="31"/>
      <c r="B95" s="23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 spans="1:26" ht="12.75" customHeight="1" x14ac:dyDescent="0.15">
      <c r="A96" s="31"/>
      <c r="B96" s="23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 spans="1:26" ht="12.75" customHeight="1" x14ac:dyDescent="0.15">
      <c r="A97" s="31"/>
      <c r="B97" s="23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 spans="1:26" ht="12.75" customHeight="1" x14ac:dyDescent="0.15">
      <c r="A98" s="31"/>
      <c r="B98" s="23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 spans="1:26" ht="12.75" customHeight="1" x14ac:dyDescent="0.15">
      <c r="A99" s="31"/>
      <c r="B99" s="23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 spans="1:26" ht="12.75" customHeight="1" x14ac:dyDescent="0.15">
      <c r="A100" s="31"/>
      <c r="B100" s="23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 spans="1:26" ht="12.75" customHeight="1" x14ac:dyDescent="0.15">
      <c r="A101" s="31"/>
      <c r="B101" s="23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 spans="1:26" ht="12.75" customHeight="1" x14ac:dyDescent="0.15">
      <c r="A102" s="31"/>
      <c r="B102" s="23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 spans="1:26" ht="12.75" customHeight="1" x14ac:dyDescent="0.15">
      <c r="A103" s="31"/>
      <c r="B103" s="23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 spans="1:26" ht="12.75" customHeight="1" x14ac:dyDescent="0.15">
      <c r="A104" s="31"/>
      <c r="B104" s="23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 spans="1:26" ht="12.75" customHeight="1" x14ac:dyDescent="0.15">
      <c r="A105" s="31"/>
      <c r="B105" s="23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 spans="1:26" ht="12.75" customHeight="1" x14ac:dyDescent="0.15">
      <c r="A106" s="31"/>
      <c r="B106" s="23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 spans="1:26" ht="12.75" customHeight="1" x14ac:dyDescent="0.15">
      <c r="A107" s="31"/>
      <c r="B107" s="23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 spans="1:26" ht="12.75" customHeight="1" x14ac:dyDescent="0.15">
      <c r="A108" s="31"/>
      <c r="B108" s="23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 spans="1:26" ht="12.75" customHeight="1" x14ac:dyDescent="0.15">
      <c r="A109" s="31"/>
      <c r="B109" s="23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 spans="1:26" ht="12.75" customHeight="1" x14ac:dyDescent="0.15">
      <c r="A110" s="31"/>
      <c r="B110" s="23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 spans="1:26" ht="12.75" customHeight="1" x14ac:dyDescent="0.15">
      <c r="A111" s="31"/>
      <c r="B111" s="23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 spans="1:26" ht="12.75" customHeight="1" x14ac:dyDescent="0.15">
      <c r="A112" s="31"/>
      <c r="B112" s="23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 spans="1:26" ht="12.75" customHeight="1" x14ac:dyDescent="0.15">
      <c r="A113" s="31"/>
      <c r="B113" s="23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 spans="1:26" ht="12.75" customHeight="1" x14ac:dyDescent="0.15">
      <c r="A114" s="31"/>
      <c r="B114" s="23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 spans="1:26" ht="12.75" customHeight="1" x14ac:dyDescent="0.15">
      <c r="A115" s="31"/>
      <c r="B115" s="23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 spans="1:26" ht="12.75" customHeight="1" x14ac:dyDescent="0.15">
      <c r="A116" s="31"/>
      <c r="B116" s="23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 spans="1:26" ht="12.75" customHeight="1" x14ac:dyDescent="0.15">
      <c r="A117" s="31"/>
      <c r="B117" s="23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 spans="1:26" ht="12.75" customHeight="1" x14ac:dyDescent="0.15">
      <c r="A118" s="31"/>
      <c r="B118" s="23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 spans="1:26" ht="12.75" customHeight="1" x14ac:dyDescent="0.15">
      <c r="A119" s="31"/>
      <c r="B119" s="23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 spans="1:26" ht="12.75" customHeight="1" x14ac:dyDescent="0.15">
      <c r="A120" s="31"/>
      <c r="B120" s="23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 spans="1:26" ht="12.75" customHeight="1" x14ac:dyDescent="0.15">
      <c r="A121" s="31"/>
      <c r="B121" s="23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 spans="1:26" ht="12.75" customHeight="1" x14ac:dyDescent="0.15">
      <c r="A122" s="31"/>
      <c r="B122" s="23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 spans="1:26" ht="12.75" customHeight="1" x14ac:dyDescent="0.15">
      <c r="A123" s="31"/>
      <c r="B123" s="23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 spans="1:26" ht="12.75" customHeight="1" x14ac:dyDescent="0.15">
      <c r="A124" s="31"/>
      <c r="B124" s="23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 spans="1:26" ht="12.75" customHeight="1" x14ac:dyDescent="0.15">
      <c r="A125" s="31"/>
      <c r="B125" s="23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 spans="1:26" ht="12.75" customHeight="1" x14ac:dyDescent="0.15">
      <c r="A126" s="31"/>
      <c r="B126" s="23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 spans="1:26" ht="12.75" customHeight="1" x14ac:dyDescent="0.15">
      <c r="A127" s="31"/>
      <c r="B127" s="23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 spans="1:26" ht="12.75" customHeight="1" x14ac:dyDescent="0.15">
      <c r="A128" s="31"/>
      <c r="B128" s="23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 spans="1:26" ht="12.75" customHeight="1" x14ac:dyDescent="0.15">
      <c r="A129" s="31"/>
      <c r="B129" s="23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 spans="1:26" ht="12.75" customHeight="1" x14ac:dyDescent="0.15">
      <c r="A130" s="31"/>
      <c r="B130" s="23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 spans="1:26" ht="12.75" customHeight="1" x14ac:dyDescent="0.15">
      <c r="A131" s="31"/>
      <c r="B131" s="23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 spans="1:26" ht="12.75" customHeight="1" x14ac:dyDescent="0.15">
      <c r="A132" s="31"/>
      <c r="B132" s="23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 spans="1:26" ht="12.75" customHeight="1" x14ac:dyDescent="0.15">
      <c r="A133" s="31"/>
      <c r="B133" s="23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 spans="1:26" ht="12.75" customHeight="1" x14ac:dyDescent="0.15">
      <c r="A134" s="31"/>
      <c r="B134" s="23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 spans="1:26" ht="12.75" customHeight="1" x14ac:dyDescent="0.15">
      <c r="A135" s="31"/>
      <c r="B135" s="23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 spans="1:26" ht="12.75" customHeight="1" x14ac:dyDescent="0.15">
      <c r="A136" s="31"/>
      <c r="B136" s="23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 spans="1:26" ht="12.75" customHeight="1" x14ac:dyDescent="0.15">
      <c r="A137" s="31"/>
      <c r="B137" s="23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 spans="1:26" ht="12.75" customHeight="1" x14ac:dyDescent="0.15">
      <c r="A138" s="31"/>
      <c r="B138" s="23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 spans="1:26" ht="12.75" customHeight="1" x14ac:dyDescent="0.15">
      <c r="A139" s="31"/>
      <c r="B139" s="23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 spans="1:26" ht="12.75" customHeight="1" x14ac:dyDescent="0.15">
      <c r="A140" s="31"/>
      <c r="B140" s="23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 spans="1:26" ht="12.75" customHeight="1" x14ac:dyDescent="0.15">
      <c r="A141" s="31"/>
      <c r="B141" s="23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 spans="1:26" ht="12.75" customHeight="1" x14ac:dyDescent="0.15">
      <c r="A142" s="31"/>
      <c r="B142" s="23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 spans="1:26" ht="12.75" customHeight="1" x14ac:dyDescent="0.15">
      <c r="A143" s="31"/>
      <c r="B143" s="23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 spans="1:26" ht="12.75" customHeight="1" x14ac:dyDescent="0.15">
      <c r="A144" s="31"/>
      <c r="B144" s="23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 spans="1:26" ht="12.75" customHeight="1" x14ac:dyDescent="0.15">
      <c r="A145" s="31"/>
      <c r="B145" s="23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 spans="1:26" ht="12.75" customHeight="1" x14ac:dyDescent="0.15">
      <c r="A146" s="31"/>
      <c r="B146" s="23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 spans="1:26" ht="12.75" customHeight="1" x14ac:dyDescent="0.15">
      <c r="A147" s="31"/>
      <c r="B147" s="23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 spans="1:26" ht="12.75" customHeight="1" x14ac:dyDescent="0.15">
      <c r="A148" s="31"/>
      <c r="B148" s="23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 spans="1:26" ht="12.75" customHeight="1" x14ac:dyDescent="0.15">
      <c r="A149" s="31"/>
      <c r="B149" s="23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 spans="1:26" ht="12.75" customHeight="1" x14ac:dyDescent="0.15">
      <c r="A150" s="31"/>
      <c r="B150" s="23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 spans="1:26" ht="12.75" customHeight="1" x14ac:dyDescent="0.15">
      <c r="A151" s="31"/>
      <c r="B151" s="23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 spans="1:26" ht="12.75" customHeight="1" x14ac:dyDescent="0.15">
      <c r="A152" s="31"/>
      <c r="B152" s="23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 spans="1:26" ht="12.75" customHeight="1" x14ac:dyDescent="0.15">
      <c r="A153" s="31"/>
      <c r="B153" s="23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 spans="1:26" ht="12.75" customHeight="1" x14ac:dyDescent="0.15">
      <c r="A154" s="31"/>
      <c r="B154" s="23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 spans="1:26" ht="12.75" customHeight="1" x14ac:dyDescent="0.15">
      <c r="A155" s="31"/>
      <c r="B155" s="23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 spans="1:26" ht="12.75" customHeight="1" x14ac:dyDescent="0.15">
      <c r="A156" s="31"/>
      <c r="B156" s="23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 spans="1:26" ht="12.75" customHeight="1" x14ac:dyDescent="0.15">
      <c r="A157" s="31"/>
      <c r="B157" s="23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 spans="1:26" ht="12.75" customHeight="1" x14ac:dyDescent="0.15">
      <c r="A158" s="31"/>
      <c r="B158" s="23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 spans="1:26" ht="12.75" customHeight="1" x14ac:dyDescent="0.15">
      <c r="A159" s="31"/>
      <c r="B159" s="23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 spans="1:26" ht="12.75" customHeight="1" x14ac:dyDescent="0.15">
      <c r="A160" s="31"/>
      <c r="B160" s="23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 spans="1:26" ht="12.75" customHeight="1" x14ac:dyDescent="0.15">
      <c r="A161" s="31"/>
      <c r="B161" s="23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 spans="1:26" ht="12.75" customHeight="1" x14ac:dyDescent="0.15">
      <c r="A162" s="31"/>
      <c r="B162" s="23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 spans="1:26" ht="12.75" customHeight="1" x14ac:dyDescent="0.15">
      <c r="A163" s="31"/>
      <c r="B163" s="23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 spans="1:26" ht="12.75" customHeight="1" x14ac:dyDescent="0.15">
      <c r="A164" s="31"/>
      <c r="B164" s="23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 spans="1:26" ht="12.75" customHeight="1" x14ac:dyDescent="0.15">
      <c r="A165" s="31"/>
      <c r="B165" s="23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 spans="1:26" ht="12.75" customHeight="1" x14ac:dyDescent="0.15">
      <c r="A166" s="31"/>
      <c r="B166" s="23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 spans="1:26" ht="12.75" customHeight="1" x14ac:dyDescent="0.15">
      <c r="A167" s="31"/>
      <c r="B167" s="23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 spans="1:26" ht="12.75" customHeight="1" x14ac:dyDescent="0.15">
      <c r="A168" s="31"/>
      <c r="B168" s="23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 spans="1:26" ht="12.75" customHeight="1" x14ac:dyDescent="0.15">
      <c r="A169" s="31"/>
      <c r="B169" s="23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 spans="1:26" ht="12.75" customHeight="1" x14ac:dyDescent="0.15">
      <c r="A170" s="31"/>
      <c r="B170" s="23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 spans="1:26" ht="12.75" customHeight="1" x14ac:dyDescent="0.15">
      <c r="A171" s="31"/>
      <c r="B171" s="23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 spans="1:26" ht="12.75" customHeight="1" x14ac:dyDescent="0.15">
      <c r="A172" s="31"/>
      <c r="B172" s="23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 spans="1:26" ht="12.75" customHeight="1" x14ac:dyDescent="0.15">
      <c r="A173" s="31"/>
      <c r="B173" s="23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 spans="1:26" ht="12.75" customHeight="1" x14ac:dyDescent="0.15">
      <c r="A174" s="31"/>
      <c r="B174" s="23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 spans="1:26" ht="12.75" customHeight="1" x14ac:dyDescent="0.15">
      <c r="A175" s="31"/>
      <c r="B175" s="23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 spans="1:26" ht="12.75" customHeight="1" x14ac:dyDescent="0.15">
      <c r="A176" s="31"/>
      <c r="B176" s="23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 spans="1:26" ht="12.75" customHeight="1" x14ac:dyDescent="0.15">
      <c r="A177" s="31"/>
      <c r="B177" s="23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 spans="1:26" ht="12.75" customHeight="1" x14ac:dyDescent="0.15">
      <c r="A178" s="31"/>
      <c r="B178" s="23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 spans="1:26" ht="12.75" customHeight="1" x14ac:dyDescent="0.15">
      <c r="A179" s="31"/>
      <c r="B179" s="23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 spans="1:26" ht="12.75" customHeight="1" x14ac:dyDescent="0.15">
      <c r="A180" s="31"/>
      <c r="B180" s="23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 spans="1:26" ht="12.75" customHeight="1" x14ac:dyDescent="0.15">
      <c r="A181" s="31"/>
      <c r="B181" s="23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 spans="1:26" ht="12.75" customHeight="1" x14ac:dyDescent="0.15">
      <c r="A182" s="31"/>
      <c r="B182" s="23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 spans="1:26" ht="12.75" customHeight="1" x14ac:dyDescent="0.15">
      <c r="A183" s="31"/>
      <c r="B183" s="23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 spans="1:26" ht="12.75" customHeight="1" x14ac:dyDescent="0.15">
      <c r="A184" s="31"/>
      <c r="B184" s="23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 spans="1:26" ht="12.75" customHeight="1" x14ac:dyDescent="0.15">
      <c r="A185" s="31"/>
      <c r="B185" s="23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 spans="1:26" ht="12.75" customHeight="1" x14ac:dyDescent="0.15">
      <c r="A186" s="31"/>
      <c r="B186" s="23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 spans="1:26" ht="12.75" customHeight="1" x14ac:dyDescent="0.15">
      <c r="A187" s="31"/>
      <c r="B187" s="23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 spans="1:26" ht="12.75" customHeight="1" x14ac:dyDescent="0.15">
      <c r="A188" s="31"/>
      <c r="B188" s="23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 spans="1:26" ht="12.75" customHeight="1" x14ac:dyDescent="0.15">
      <c r="A189" s="31"/>
      <c r="B189" s="23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 spans="1:26" ht="12.75" customHeight="1" x14ac:dyDescent="0.15">
      <c r="A190" s="31"/>
      <c r="B190" s="23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 spans="1:26" ht="12.75" customHeight="1" x14ac:dyDescent="0.15">
      <c r="A191" s="31"/>
      <c r="B191" s="23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 spans="1:26" ht="12.75" customHeight="1" x14ac:dyDescent="0.15">
      <c r="A192" s="31"/>
      <c r="B192" s="23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 spans="1:26" ht="12.75" customHeight="1" x14ac:dyDescent="0.15">
      <c r="A193" s="31"/>
      <c r="B193" s="23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 spans="1:26" ht="12.75" customHeight="1" x14ac:dyDescent="0.15">
      <c r="A194" s="31"/>
      <c r="B194" s="23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 spans="1:26" ht="12.75" customHeight="1" x14ac:dyDescent="0.15">
      <c r="A195" s="31"/>
      <c r="B195" s="23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 spans="1:26" ht="12.75" customHeight="1" x14ac:dyDescent="0.15">
      <c r="A196" s="31"/>
      <c r="B196" s="23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 spans="1:26" ht="12.75" customHeight="1" x14ac:dyDescent="0.15">
      <c r="A197" s="31"/>
      <c r="B197" s="23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 spans="1:26" ht="12.75" customHeight="1" x14ac:dyDescent="0.15">
      <c r="A198" s="31"/>
      <c r="B198" s="23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 spans="1:26" ht="12.75" customHeight="1" x14ac:dyDescent="0.15">
      <c r="A199" s="31"/>
      <c r="B199" s="23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 spans="1:26" ht="12.75" customHeight="1" x14ac:dyDescent="0.15">
      <c r="A200" s="31"/>
      <c r="B200" s="23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 spans="1:26" ht="12.75" customHeight="1" x14ac:dyDescent="0.15">
      <c r="A201" s="31"/>
      <c r="B201" s="23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 spans="1:26" ht="12.75" customHeight="1" x14ac:dyDescent="0.15">
      <c r="A202" s="31"/>
      <c r="B202" s="23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 spans="1:26" ht="12.75" customHeight="1" x14ac:dyDescent="0.15">
      <c r="A203" s="31"/>
      <c r="B203" s="23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 spans="1:26" ht="12.75" customHeight="1" x14ac:dyDescent="0.15">
      <c r="A204" s="31"/>
      <c r="B204" s="23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 spans="1:26" ht="12.75" customHeight="1" x14ac:dyDescent="0.15">
      <c r="A205" s="31"/>
      <c r="B205" s="23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 spans="1:26" ht="12.75" customHeight="1" x14ac:dyDescent="0.15">
      <c r="A206" s="31"/>
      <c r="B206" s="23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 spans="1:26" ht="12.75" customHeight="1" x14ac:dyDescent="0.15">
      <c r="A207" s="31"/>
      <c r="B207" s="23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 spans="1:26" ht="12.75" customHeight="1" x14ac:dyDescent="0.15">
      <c r="A208" s="31"/>
      <c r="B208" s="23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 spans="1:26" ht="12.75" customHeight="1" x14ac:dyDescent="0.15">
      <c r="A209" s="31"/>
      <c r="B209" s="23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 spans="1:26" ht="12.75" customHeight="1" x14ac:dyDescent="0.15">
      <c r="A210" s="31"/>
      <c r="B210" s="23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 spans="1:26" ht="12.75" customHeight="1" x14ac:dyDescent="0.15">
      <c r="A211" s="31"/>
      <c r="B211" s="23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 spans="1:26" ht="12.75" customHeight="1" x14ac:dyDescent="0.15">
      <c r="A212" s="31"/>
      <c r="B212" s="23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 spans="1:26" ht="12.75" customHeight="1" x14ac:dyDescent="0.15">
      <c r="A213" s="31"/>
      <c r="B213" s="23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 spans="1:26" ht="12.75" customHeight="1" x14ac:dyDescent="0.15">
      <c r="A214" s="31"/>
      <c r="B214" s="23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 spans="1:26" ht="12.75" customHeight="1" x14ac:dyDescent="0.15">
      <c r="A215" s="31"/>
      <c r="B215" s="23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 spans="1:26" ht="12.75" customHeight="1" x14ac:dyDescent="0.15">
      <c r="A216" s="31"/>
      <c r="B216" s="23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 spans="1:26" ht="12.75" customHeight="1" x14ac:dyDescent="0.15">
      <c r="A217" s="31"/>
      <c r="B217" s="23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 spans="1:26" ht="12.75" customHeight="1" x14ac:dyDescent="0.15">
      <c r="A218" s="31"/>
      <c r="B218" s="23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 spans="1:26" ht="12.75" customHeight="1" x14ac:dyDescent="0.15">
      <c r="A219" s="31"/>
      <c r="B219" s="23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 spans="1:26" ht="12.75" customHeight="1" x14ac:dyDescent="0.15">
      <c r="A220" s="31"/>
      <c r="B220" s="23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 spans="1:26" ht="12.75" customHeight="1" x14ac:dyDescent="0.15">
      <c r="A221" s="31"/>
      <c r="B221" s="23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 spans="1:26" ht="12.75" customHeight="1" x14ac:dyDescent="0.15">
      <c r="A222" s="31"/>
      <c r="B222" s="23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 spans="1:26" ht="12.75" customHeight="1" x14ac:dyDescent="0.15">
      <c r="A223" s="31"/>
      <c r="B223" s="23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 spans="1:26" ht="12.75" customHeight="1" x14ac:dyDescent="0.15">
      <c r="A224" s="31"/>
      <c r="B224" s="23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 spans="1:26" ht="12.75" customHeight="1" x14ac:dyDescent="0.15">
      <c r="A225" s="31"/>
      <c r="B225" s="23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 spans="1:26" ht="12.75" customHeight="1" x14ac:dyDescent="0.15">
      <c r="A226" s="31"/>
      <c r="B226" s="23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 spans="1:26" ht="12.75" customHeight="1" x14ac:dyDescent="0.15">
      <c r="A227" s="31"/>
      <c r="B227" s="23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 spans="1:26" ht="12.75" customHeight="1" x14ac:dyDescent="0.15">
      <c r="A228" s="31"/>
      <c r="B228" s="23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 spans="1:26" ht="12.75" customHeight="1" x14ac:dyDescent="0.15">
      <c r="A229" s="31"/>
      <c r="B229" s="23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 spans="1:26" ht="12.75" customHeight="1" x14ac:dyDescent="0.15">
      <c r="A230" s="31"/>
      <c r="B230" s="23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 spans="1:26" ht="12.75" customHeight="1" x14ac:dyDescent="0.15">
      <c r="A231" s="31"/>
      <c r="B231" s="23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 spans="1:26" ht="12.75" customHeight="1" x14ac:dyDescent="0.15">
      <c r="A232" s="31"/>
      <c r="B232" s="23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 spans="1:26" ht="12.75" customHeight="1" x14ac:dyDescent="0.15">
      <c r="A233" s="31"/>
      <c r="B233" s="23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 spans="1:26" ht="12.75" customHeight="1" x14ac:dyDescent="0.15">
      <c r="A234" s="31"/>
      <c r="B234" s="23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 spans="1:26" ht="12.75" customHeight="1" x14ac:dyDescent="0.15">
      <c r="A235" s="31"/>
      <c r="B235" s="23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 spans="1:26" ht="12.75" customHeight="1" x14ac:dyDescent="0.15">
      <c r="A236" s="31"/>
      <c r="B236" s="23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 spans="1:26" ht="12.75" customHeight="1" x14ac:dyDescent="0.15">
      <c r="A237" s="31"/>
      <c r="B237" s="23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 spans="1:26" ht="12.75" customHeight="1" x14ac:dyDescent="0.15">
      <c r="A238" s="31"/>
      <c r="B238" s="23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 spans="1:26" ht="12.75" customHeight="1" x14ac:dyDescent="0.15">
      <c r="A239" s="31"/>
      <c r="B239" s="23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 spans="1:26" ht="12.75" customHeight="1" x14ac:dyDescent="0.15">
      <c r="A240" s="31"/>
      <c r="B240" s="23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 spans="1:26" ht="12.75" customHeight="1" x14ac:dyDescent="0.15">
      <c r="A241" s="31"/>
      <c r="B241" s="23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 spans="1:26" ht="12.75" customHeight="1" x14ac:dyDescent="0.15">
      <c r="A242" s="31"/>
      <c r="B242" s="23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 spans="1:26" ht="12.75" customHeight="1" x14ac:dyDescent="0.15">
      <c r="A243" s="31"/>
      <c r="B243" s="23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 spans="1:26" ht="12.75" customHeight="1" x14ac:dyDescent="0.15">
      <c r="A244" s="31"/>
      <c r="B244" s="23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 spans="1:26" ht="12.75" customHeight="1" x14ac:dyDescent="0.15">
      <c r="A245" s="31"/>
      <c r="B245" s="23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 spans="1:26" ht="12.75" customHeight="1" x14ac:dyDescent="0.15">
      <c r="A246" s="31"/>
      <c r="B246" s="23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 spans="1:26" ht="12.75" customHeight="1" x14ac:dyDescent="0.15">
      <c r="A247" s="31"/>
      <c r="B247" s="23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 spans="1:26" ht="12.75" customHeight="1" x14ac:dyDescent="0.15">
      <c r="A248" s="31"/>
      <c r="B248" s="23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 spans="1:26" ht="12.75" customHeight="1" x14ac:dyDescent="0.15">
      <c r="A249" s="31"/>
      <c r="B249" s="23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 spans="1:26" ht="12.75" customHeight="1" x14ac:dyDescent="0.15">
      <c r="A250" s="31"/>
      <c r="B250" s="23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 spans="1:26" ht="12.75" customHeight="1" x14ac:dyDescent="0.15">
      <c r="A251" s="31"/>
      <c r="B251" s="23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 spans="1:26" ht="12.75" customHeight="1" x14ac:dyDescent="0.15">
      <c r="A252" s="31"/>
      <c r="B252" s="23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 spans="1:26" ht="12.75" customHeight="1" x14ac:dyDescent="0.15">
      <c r="A253" s="31"/>
      <c r="B253" s="23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 spans="1:26" ht="12.75" customHeight="1" x14ac:dyDescent="0.15">
      <c r="A254" s="31"/>
      <c r="B254" s="23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 spans="1:26" ht="12.75" customHeight="1" x14ac:dyDescent="0.15">
      <c r="A255" s="31"/>
      <c r="B255" s="23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 spans="1:26" ht="12.75" customHeight="1" x14ac:dyDescent="0.15">
      <c r="A256" s="31"/>
      <c r="B256" s="23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 spans="1:26" ht="12.75" customHeight="1" x14ac:dyDescent="0.15">
      <c r="A257" s="31"/>
      <c r="B257" s="23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 spans="1:26" ht="12.75" customHeight="1" x14ac:dyDescent="0.15">
      <c r="A258" s="31"/>
      <c r="B258" s="23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 spans="1:26" ht="12.75" customHeight="1" x14ac:dyDescent="0.15">
      <c r="A259" s="31"/>
      <c r="B259" s="23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 spans="1:26" ht="12.75" customHeight="1" x14ac:dyDescent="0.15">
      <c r="A260" s="31"/>
      <c r="B260" s="23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 spans="1:26" ht="12.75" customHeight="1" x14ac:dyDescent="0.15">
      <c r="A261" s="31"/>
      <c r="B261" s="23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 spans="1:26" ht="12.75" customHeight="1" x14ac:dyDescent="0.15">
      <c r="A262" s="31"/>
      <c r="B262" s="23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 spans="1:26" ht="12.75" customHeight="1" x14ac:dyDescent="0.15">
      <c r="A263" s="31"/>
      <c r="B263" s="23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 spans="1:26" ht="12.75" customHeight="1" x14ac:dyDescent="0.15">
      <c r="A264" s="31"/>
      <c r="B264" s="23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 spans="1:26" ht="12.75" customHeight="1" x14ac:dyDescent="0.15">
      <c r="A265" s="31"/>
      <c r="B265" s="23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 spans="1:26" ht="12.75" customHeight="1" x14ac:dyDescent="0.15">
      <c r="A266" s="31"/>
      <c r="B266" s="23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 spans="1:26" ht="12.75" customHeight="1" x14ac:dyDescent="0.15">
      <c r="A267" s="31"/>
      <c r="B267" s="23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 spans="1:26" ht="12.75" customHeight="1" x14ac:dyDescent="0.15">
      <c r="A268" s="31"/>
      <c r="B268" s="23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 spans="1:26" ht="12.75" customHeight="1" x14ac:dyDescent="0.15">
      <c r="A269" s="31"/>
      <c r="B269" s="23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 spans="1:26" ht="12.75" customHeight="1" x14ac:dyDescent="0.15">
      <c r="A270" s="31"/>
      <c r="B270" s="23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 spans="1:26" ht="12.75" customHeight="1" x14ac:dyDescent="0.15">
      <c r="A271" s="31"/>
      <c r="B271" s="23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 spans="1:26" ht="12.75" customHeight="1" x14ac:dyDescent="0.15">
      <c r="A272" s="31"/>
      <c r="B272" s="23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 spans="1:26" ht="12.75" customHeight="1" x14ac:dyDescent="0.15">
      <c r="A273" s="31"/>
      <c r="B273" s="23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 spans="1:26" ht="12.75" customHeight="1" x14ac:dyDescent="0.15">
      <c r="A274" s="31"/>
      <c r="B274" s="23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 spans="1:26" ht="12.75" customHeight="1" x14ac:dyDescent="0.15">
      <c r="A275" s="31"/>
      <c r="B275" s="23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 spans="1:26" ht="12.75" customHeight="1" x14ac:dyDescent="0.15">
      <c r="A276" s="31"/>
      <c r="B276" s="23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 spans="1:26" ht="12.75" customHeight="1" x14ac:dyDescent="0.15">
      <c r="A277" s="31"/>
      <c r="B277" s="23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 spans="1:26" ht="12.75" customHeight="1" x14ac:dyDescent="0.15">
      <c r="A278" s="31"/>
      <c r="B278" s="23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 spans="1:26" ht="12.75" customHeight="1" x14ac:dyDescent="0.15">
      <c r="A279" s="31"/>
      <c r="B279" s="23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 spans="1:26" ht="12.75" customHeight="1" x14ac:dyDescent="0.15">
      <c r="A280" s="31"/>
      <c r="B280" s="23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 spans="1:26" ht="12.75" customHeight="1" x14ac:dyDescent="0.15">
      <c r="A281" s="31"/>
      <c r="B281" s="23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 spans="1:26" ht="12.75" customHeight="1" x14ac:dyDescent="0.15">
      <c r="A282" s="31"/>
      <c r="B282" s="23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 spans="1:26" ht="12.75" customHeight="1" x14ac:dyDescent="0.15">
      <c r="A283" s="31"/>
      <c r="B283" s="23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 spans="1:26" ht="12.75" customHeight="1" x14ac:dyDescent="0.15">
      <c r="A284" s="31"/>
      <c r="B284" s="23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 spans="1:26" ht="12.75" customHeight="1" x14ac:dyDescent="0.15">
      <c r="A285" s="31"/>
      <c r="B285" s="23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 spans="1:26" ht="12.75" customHeight="1" x14ac:dyDescent="0.15">
      <c r="A286" s="31"/>
      <c r="B286" s="23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 spans="1:26" ht="12.75" customHeight="1" x14ac:dyDescent="0.15">
      <c r="A287" s="31"/>
      <c r="B287" s="23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 spans="1:26" ht="12.75" customHeight="1" x14ac:dyDescent="0.15">
      <c r="A288" s="31"/>
      <c r="B288" s="23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 spans="1:26" ht="12.75" customHeight="1" x14ac:dyDescent="0.15">
      <c r="A289" s="31"/>
      <c r="B289" s="23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 spans="1:26" ht="12.75" customHeight="1" x14ac:dyDescent="0.15">
      <c r="A290" s="31"/>
      <c r="B290" s="23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 spans="1:26" ht="12.75" customHeight="1" x14ac:dyDescent="0.15">
      <c r="A291" s="31"/>
      <c r="B291" s="23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 spans="1:26" ht="12.75" customHeight="1" x14ac:dyDescent="0.15">
      <c r="A292" s="31"/>
      <c r="B292" s="23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 spans="1:26" ht="12.75" customHeight="1" x14ac:dyDescent="0.15">
      <c r="A293" s="31"/>
      <c r="B293" s="23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 spans="1:26" ht="12.75" customHeight="1" x14ac:dyDescent="0.15">
      <c r="A294" s="31"/>
      <c r="B294" s="23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 spans="1:26" ht="12.75" customHeight="1" x14ac:dyDescent="0.15">
      <c r="A295" s="31"/>
      <c r="B295" s="23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 spans="1:26" ht="12.75" customHeight="1" x14ac:dyDescent="0.15">
      <c r="A296" s="31"/>
      <c r="B296" s="23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 spans="1:26" ht="12.75" customHeight="1" x14ac:dyDescent="0.15">
      <c r="A297" s="31"/>
      <c r="B297" s="23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 spans="1:26" ht="12.75" customHeight="1" x14ac:dyDescent="0.15">
      <c r="A298" s="31"/>
      <c r="B298" s="23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 spans="1:26" ht="12.75" customHeight="1" x14ac:dyDescent="0.15">
      <c r="A299" s="31"/>
      <c r="B299" s="23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 spans="1:26" ht="12.75" customHeight="1" x14ac:dyDescent="0.15">
      <c r="A300" s="31"/>
      <c r="B300" s="23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 spans="1:26" ht="12.75" customHeight="1" x14ac:dyDescent="0.15">
      <c r="A301" s="31"/>
      <c r="B301" s="23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 spans="1:26" ht="12.75" customHeight="1" x14ac:dyDescent="0.15">
      <c r="A302" s="31"/>
      <c r="B302" s="23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 spans="1:26" ht="12.75" customHeight="1" x14ac:dyDescent="0.15">
      <c r="A303" s="31"/>
      <c r="B303" s="23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 spans="1:26" ht="12.75" customHeight="1" x14ac:dyDescent="0.15">
      <c r="A304" s="31"/>
      <c r="B304" s="23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 spans="1:26" ht="12.75" customHeight="1" x14ac:dyDescent="0.15">
      <c r="A305" s="31"/>
      <c r="B305" s="23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 spans="1:26" ht="12.75" customHeight="1" x14ac:dyDescent="0.15">
      <c r="A306" s="31"/>
      <c r="B306" s="23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 spans="1:26" ht="12.75" customHeight="1" x14ac:dyDescent="0.15">
      <c r="A307" s="31"/>
      <c r="B307" s="23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 spans="1:26" ht="12.75" customHeight="1" x14ac:dyDescent="0.15">
      <c r="A308" s="31"/>
      <c r="B308" s="23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 spans="1:26" ht="12.75" customHeight="1" x14ac:dyDescent="0.15">
      <c r="A309" s="31"/>
      <c r="B309" s="23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 spans="1:26" ht="12.75" customHeight="1" x14ac:dyDescent="0.15">
      <c r="A310" s="31"/>
      <c r="B310" s="23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 spans="1:26" ht="12.75" customHeight="1" x14ac:dyDescent="0.15">
      <c r="A311" s="31"/>
      <c r="B311" s="23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 spans="1:26" ht="12.75" customHeight="1" x14ac:dyDescent="0.15">
      <c r="A312" s="31"/>
      <c r="B312" s="23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 spans="1:26" ht="12.75" customHeight="1" x14ac:dyDescent="0.15">
      <c r="A313" s="31"/>
      <c r="B313" s="23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 spans="1:26" ht="12.75" customHeight="1" x14ac:dyDescent="0.15">
      <c r="A314" s="31"/>
      <c r="B314" s="23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 spans="1:26" ht="12.75" customHeight="1" x14ac:dyDescent="0.15">
      <c r="A315" s="31"/>
      <c r="B315" s="23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</row>
    <row r="316" spans="1:26" ht="12.75" customHeight="1" x14ac:dyDescent="0.15">
      <c r="A316" s="31"/>
      <c r="B316" s="23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 spans="1:26" ht="12.75" customHeight="1" x14ac:dyDescent="0.15">
      <c r="A317" s="31"/>
      <c r="B317" s="23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</row>
    <row r="318" spans="1:26" ht="12.75" customHeight="1" x14ac:dyDescent="0.15">
      <c r="A318" s="31"/>
      <c r="B318" s="23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 spans="1:26" ht="12.75" customHeight="1" x14ac:dyDescent="0.15">
      <c r="A319" s="31"/>
      <c r="B319" s="23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</row>
    <row r="320" spans="1:26" ht="12.75" customHeight="1" x14ac:dyDescent="0.15">
      <c r="A320" s="31"/>
      <c r="B320" s="23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 spans="1:26" ht="12.75" customHeight="1" x14ac:dyDescent="0.15">
      <c r="A321" s="31"/>
      <c r="B321" s="23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</row>
    <row r="322" spans="1:26" ht="12.75" customHeight="1" x14ac:dyDescent="0.15">
      <c r="A322" s="31"/>
      <c r="B322" s="23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 spans="1:26" ht="12.75" customHeight="1" x14ac:dyDescent="0.15">
      <c r="A323" s="31"/>
      <c r="B323" s="23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</row>
    <row r="324" spans="1:26" ht="12.75" customHeight="1" x14ac:dyDescent="0.15">
      <c r="A324" s="31"/>
      <c r="B324" s="23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 spans="1:26" ht="12.75" customHeight="1" x14ac:dyDescent="0.15">
      <c r="A325" s="31"/>
      <c r="B325" s="23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 spans="1:26" ht="12.75" customHeight="1" x14ac:dyDescent="0.15">
      <c r="A326" s="31"/>
      <c r="B326" s="23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 spans="1:26" ht="12.75" customHeight="1" x14ac:dyDescent="0.15">
      <c r="A327" s="31"/>
      <c r="B327" s="23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</row>
    <row r="328" spans="1:26" ht="12.75" customHeight="1" x14ac:dyDescent="0.15">
      <c r="A328" s="31"/>
      <c r="B328" s="23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 spans="1:26" ht="12.75" customHeight="1" x14ac:dyDescent="0.15">
      <c r="A329" s="31"/>
      <c r="B329" s="23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</row>
    <row r="330" spans="1:26" ht="12.75" customHeight="1" x14ac:dyDescent="0.15">
      <c r="A330" s="31"/>
      <c r="B330" s="23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 spans="1:26" ht="12.75" customHeight="1" x14ac:dyDescent="0.15">
      <c r="A331" s="31"/>
      <c r="B331" s="23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</row>
    <row r="332" spans="1:26" ht="12.75" customHeight="1" x14ac:dyDescent="0.15">
      <c r="A332" s="31"/>
      <c r="B332" s="23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 spans="1:26" ht="12.75" customHeight="1" x14ac:dyDescent="0.15">
      <c r="A333" s="31"/>
      <c r="B333" s="23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</row>
    <row r="334" spans="1:26" ht="12.75" customHeight="1" x14ac:dyDescent="0.15">
      <c r="A334" s="31"/>
      <c r="B334" s="23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 spans="1:26" ht="12.75" customHeight="1" x14ac:dyDescent="0.15">
      <c r="A335" s="31"/>
      <c r="B335" s="23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</row>
    <row r="336" spans="1:26" ht="12.75" customHeight="1" x14ac:dyDescent="0.15">
      <c r="A336" s="31"/>
      <c r="B336" s="23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 spans="1:26" ht="12.75" customHeight="1" x14ac:dyDescent="0.15">
      <c r="A337" s="31"/>
      <c r="B337" s="23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</row>
    <row r="338" spans="1:26" ht="12.75" customHeight="1" x14ac:dyDescent="0.15">
      <c r="A338" s="31"/>
      <c r="B338" s="23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 spans="1:26" ht="12.75" customHeight="1" x14ac:dyDescent="0.15">
      <c r="A339" s="31"/>
      <c r="B339" s="23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</row>
    <row r="340" spans="1:26" ht="12.75" customHeight="1" x14ac:dyDescent="0.15">
      <c r="A340" s="31"/>
      <c r="B340" s="23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 spans="1:26" ht="12.75" customHeight="1" x14ac:dyDescent="0.15">
      <c r="A341" s="31"/>
      <c r="B341" s="23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</row>
    <row r="342" spans="1:26" ht="12.75" customHeight="1" x14ac:dyDescent="0.15">
      <c r="A342" s="31"/>
      <c r="B342" s="23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 spans="1:26" ht="12.75" customHeight="1" x14ac:dyDescent="0.15">
      <c r="A343" s="31"/>
      <c r="B343" s="23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</row>
    <row r="344" spans="1:26" ht="12.75" customHeight="1" x14ac:dyDescent="0.15">
      <c r="A344" s="31"/>
      <c r="B344" s="23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 spans="1:26" ht="12.75" customHeight="1" x14ac:dyDescent="0.15">
      <c r="A345" s="31"/>
      <c r="B345" s="23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</row>
    <row r="346" spans="1:26" ht="12.75" customHeight="1" x14ac:dyDescent="0.15">
      <c r="A346" s="31"/>
      <c r="B346" s="23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</row>
    <row r="347" spans="1:26" ht="12.75" customHeight="1" x14ac:dyDescent="0.15">
      <c r="A347" s="31"/>
      <c r="B347" s="23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</row>
    <row r="348" spans="1:26" ht="12.75" customHeight="1" x14ac:dyDescent="0.15">
      <c r="A348" s="31"/>
      <c r="B348" s="23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</row>
    <row r="349" spans="1:26" ht="12.75" customHeight="1" x14ac:dyDescent="0.15">
      <c r="A349" s="31"/>
      <c r="B349" s="23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</row>
    <row r="350" spans="1:26" ht="12.75" customHeight="1" x14ac:dyDescent="0.15">
      <c r="A350" s="31"/>
      <c r="B350" s="23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</row>
    <row r="351" spans="1:26" ht="12.75" customHeight="1" x14ac:dyDescent="0.15">
      <c r="A351" s="31"/>
      <c r="B351" s="23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</row>
    <row r="352" spans="1:26" ht="12.75" customHeight="1" x14ac:dyDescent="0.15">
      <c r="A352" s="31"/>
      <c r="B352" s="23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</row>
    <row r="353" spans="1:26" ht="12.75" customHeight="1" x14ac:dyDescent="0.15">
      <c r="A353" s="31"/>
      <c r="B353" s="23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</row>
    <row r="354" spans="1:26" ht="12.75" customHeight="1" x14ac:dyDescent="0.15">
      <c r="A354" s="31"/>
      <c r="B354" s="23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 spans="1:26" ht="12.75" customHeight="1" x14ac:dyDescent="0.15">
      <c r="A355" s="31"/>
      <c r="B355" s="23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</row>
    <row r="356" spans="1:26" ht="12.75" customHeight="1" x14ac:dyDescent="0.15">
      <c r="A356" s="31"/>
      <c r="B356" s="23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</row>
    <row r="357" spans="1:26" ht="12.75" customHeight="1" x14ac:dyDescent="0.15">
      <c r="A357" s="31"/>
      <c r="B357" s="23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</row>
    <row r="358" spans="1:26" ht="12.75" customHeight="1" x14ac:dyDescent="0.15">
      <c r="A358" s="31"/>
      <c r="B358" s="23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</row>
    <row r="359" spans="1:26" ht="12.75" customHeight="1" x14ac:dyDescent="0.15">
      <c r="A359" s="31"/>
      <c r="B359" s="23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</row>
    <row r="360" spans="1:26" ht="12.75" customHeight="1" x14ac:dyDescent="0.15">
      <c r="A360" s="31"/>
      <c r="B360" s="23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</row>
    <row r="361" spans="1:26" ht="12.75" customHeight="1" x14ac:dyDescent="0.15">
      <c r="A361" s="31"/>
      <c r="B361" s="23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</row>
    <row r="362" spans="1:26" ht="12.75" customHeight="1" x14ac:dyDescent="0.15">
      <c r="A362" s="31"/>
      <c r="B362" s="23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</row>
    <row r="363" spans="1:26" ht="12.75" customHeight="1" x14ac:dyDescent="0.15">
      <c r="A363" s="31"/>
      <c r="B363" s="23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</row>
    <row r="364" spans="1:26" ht="12.75" customHeight="1" x14ac:dyDescent="0.15">
      <c r="A364" s="31"/>
      <c r="B364" s="23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</row>
    <row r="365" spans="1:26" ht="12.75" customHeight="1" x14ac:dyDescent="0.15">
      <c r="A365" s="31"/>
      <c r="B365" s="23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</row>
    <row r="366" spans="1:26" ht="12.75" customHeight="1" x14ac:dyDescent="0.15">
      <c r="A366" s="31"/>
      <c r="B366" s="23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</row>
    <row r="367" spans="1:26" ht="12.75" customHeight="1" x14ac:dyDescent="0.15">
      <c r="A367" s="31"/>
      <c r="B367" s="23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</row>
    <row r="368" spans="1:26" ht="12.75" customHeight="1" x14ac:dyDescent="0.15">
      <c r="A368" s="31"/>
      <c r="B368" s="23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</row>
    <row r="369" spans="1:26" ht="12.75" customHeight="1" x14ac:dyDescent="0.15">
      <c r="A369" s="31"/>
      <c r="B369" s="23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</row>
    <row r="370" spans="1:26" ht="12.75" customHeight="1" x14ac:dyDescent="0.15">
      <c r="A370" s="31"/>
      <c r="B370" s="23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</row>
    <row r="371" spans="1:26" ht="12.75" customHeight="1" x14ac:dyDescent="0.15">
      <c r="A371" s="31"/>
      <c r="B371" s="23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</row>
    <row r="372" spans="1:26" ht="12.75" customHeight="1" x14ac:dyDescent="0.15">
      <c r="A372" s="31"/>
      <c r="B372" s="23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</row>
    <row r="373" spans="1:26" ht="12.75" customHeight="1" x14ac:dyDescent="0.15">
      <c r="A373" s="31"/>
      <c r="B373" s="23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</row>
    <row r="374" spans="1:26" ht="12.75" customHeight="1" x14ac:dyDescent="0.15">
      <c r="A374" s="31"/>
      <c r="B374" s="23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</row>
    <row r="375" spans="1:26" ht="12.75" customHeight="1" x14ac:dyDescent="0.15">
      <c r="A375" s="31"/>
      <c r="B375" s="23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</row>
    <row r="376" spans="1:26" ht="12.75" customHeight="1" x14ac:dyDescent="0.15">
      <c r="A376" s="31"/>
      <c r="B376" s="23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</row>
    <row r="377" spans="1:26" ht="12.75" customHeight="1" x14ac:dyDescent="0.15">
      <c r="A377" s="31"/>
      <c r="B377" s="23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</row>
    <row r="378" spans="1:26" ht="12.75" customHeight="1" x14ac:dyDescent="0.15">
      <c r="A378" s="31"/>
      <c r="B378" s="23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</row>
    <row r="379" spans="1:26" ht="12.75" customHeight="1" x14ac:dyDescent="0.15">
      <c r="A379" s="31"/>
      <c r="B379" s="23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</row>
    <row r="380" spans="1:26" ht="12.75" customHeight="1" x14ac:dyDescent="0.15">
      <c r="A380" s="31"/>
      <c r="B380" s="23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</row>
    <row r="381" spans="1:26" ht="12.75" customHeight="1" x14ac:dyDescent="0.15">
      <c r="A381" s="31"/>
      <c r="B381" s="23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</row>
    <row r="382" spans="1:26" ht="12.75" customHeight="1" x14ac:dyDescent="0.15">
      <c r="A382" s="31"/>
      <c r="B382" s="23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</row>
    <row r="383" spans="1:26" ht="12.75" customHeight="1" x14ac:dyDescent="0.15">
      <c r="A383" s="31"/>
      <c r="B383" s="23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</row>
    <row r="384" spans="1:26" ht="12.75" customHeight="1" x14ac:dyDescent="0.15">
      <c r="A384" s="31"/>
      <c r="B384" s="23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</row>
    <row r="385" spans="1:26" ht="12.75" customHeight="1" x14ac:dyDescent="0.15">
      <c r="A385" s="31"/>
      <c r="B385" s="23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</row>
    <row r="386" spans="1:26" ht="12.75" customHeight="1" x14ac:dyDescent="0.15">
      <c r="A386" s="31"/>
      <c r="B386" s="23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</row>
    <row r="387" spans="1:26" ht="12.75" customHeight="1" x14ac:dyDescent="0.15">
      <c r="A387" s="31"/>
      <c r="B387" s="23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</row>
    <row r="388" spans="1:26" ht="12.75" customHeight="1" x14ac:dyDescent="0.15">
      <c r="A388" s="31"/>
      <c r="B388" s="23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</row>
    <row r="389" spans="1:26" ht="12.75" customHeight="1" x14ac:dyDescent="0.15">
      <c r="A389" s="31"/>
      <c r="B389" s="23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</row>
    <row r="390" spans="1:26" ht="12.75" customHeight="1" x14ac:dyDescent="0.15">
      <c r="A390" s="31"/>
      <c r="B390" s="23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</row>
    <row r="391" spans="1:26" ht="12.75" customHeight="1" x14ac:dyDescent="0.15">
      <c r="A391" s="31"/>
      <c r="B391" s="23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</row>
    <row r="392" spans="1:26" ht="12.75" customHeight="1" x14ac:dyDescent="0.15">
      <c r="A392" s="31"/>
      <c r="B392" s="23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</row>
    <row r="393" spans="1:26" ht="12.75" customHeight="1" x14ac:dyDescent="0.15">
      <c r="A393" s="31"/>
      <c r="B393" s="23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</row>
    <row r="394" spans="1:26" ht="12.75" customHeight="1" x14ac:dyDescent="0.15">
      <c r="A394" s="31"/>
      <c r="B394" s="23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</row>
    <row r="395" spans="1:26" ht="12.75" customHeight="1" x14ac:dyDescent="0.15">
      <c r="A395" s="31"/>
      <c r="B395" s="23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</row>
    <row r="396" spans="1:26" ht="12.75" customHeight="1" x14ac:dyDescent="0.15">
      <c r="A396" s="31"/>
      <c r="B396" s="23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</row>
    <row r="397" spans="1:26" ht="12.75" customHeight="1" x14ac:dyDescent="0.15">
      <c r="A397" s="31"/>
      <c r="B397" s="23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</row>
    <row r="398" spans="1:26" ht="12.75" customHeight="1" x14ac:dyDescent="0.15">
      <c r="A398" s="31"/>
      <c r="B398" s="23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</row>
    <row r="399" spans="1:26" ht="12.75" customHeight="1" x14ac:dyDescent="0.15">
      <c r="A399" s="31"/>
      <c r="B399" s="23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</row>
    <row r="400" spans="1:26" ht="12.75" customHeight="1" x14ac:dyDescent="0.15">
      <c r="A400" s="31"/>
      <c r="B400" s="23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</row>
    <row r="401" spans="1:26" ht="12.75" customHeight="1" x14ac:dyDescent="0.15">
      <c r="A401" s="31"/>
      <c r="B401" s="23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</row>
    <row r="402" spans="1:26" ht="12.75" customHeight="1" x14ac:dyDescent="0.15">
      <c r="A402" s="31"/>
      <c r="B402" s="23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</row>
    <row r="403" spans="1:26" ht="12.75" customHeight="1" x14ac:dyDescent="0.15">
      <c r="A403" s="31"/>
      <c r="B403" s="23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</row>
    <row r="404" spans="1:26" ht="12.75" customHeight="1" x14ac:dyDescent="0.15">
      <c r="A404" s="31"/>
      <c r="B404" s="23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</row>
    <row r="405" spans="1:26" ht="12.75" customHeight="1" x14ac:dyDescent="0.15">
      <c r="A405" s="31"/>
      <c r="B405" s="23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</row>
    <row r="406" spans="1:26" ht="12.75" customHeight="1" x14ac:dyDescent="0.15">
      <c r="A406" s="31"/>
      <c r="B406" s="23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</row>
    <row r="407" spans="1:26" ht="12.75" customHeight="1" x14ac:dyDescent="0.15">
      <c r="A407" s="31"/>
      <c r="B407" s="23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</row>
    <row r="408" spans="1:26" ht="12.75" customHeight="1" x14ac:dyDescent="0.15">
      <c r="A408" s="31"/>
      <c r="B408" s="23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</row>
    <row r="409" spans="1:26" ht="12.75" customHeight="1" x14ac:dyDescent="0.15">
      <c r="A409" s="31"/>
      <c r="B409" s="23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</row>
    <row r="410" spans="1:26" ht="12.75" customHeight="1" x14ac:dyDescent="0.15">
      <c r="A410" s="31"/>
      <c r="B410" s="23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</row>
    <row r="411" spans="1:26" ht="12.75" customHeight="1" x14ac:dyDescent="0.15">
      <c r="A411" s="31"/>
      <c r="B411" s="23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</row>
    <row r="412" spans="1:26" ht="12.75" customHeight="1" x14ac:dyDescent="0.15">
      <c r="A412" s="31"/>
      <c r="B412" s="23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</row>
    <row r="413" spans="1:26" ht="12.75" customHeight="1" x14ac:dyDescent="0.15">
      <c r="A413" s="31"/>
      <c r="B413" s="23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</row>
    <row r="414" spans="1:26" ht="12.75" customHeight="1" x14ac:dyDescent="0.15">
      <c r="A414" s="31"/>
      <c r="B414" s="23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</row>
    <row r="415" spans="1:26" ht="12.75" customHeight="1" x14ac:dyDescent="0.15">
      <c r="A415" s="31"/>
      <c r="B415" s="23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</row>
    <row r="416" spans="1:26" ht="12.75" customHeight="1" x14ac:dyDescent="0.15">
      <c r="A416" s="31"/>
      <c r="B416" s="23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</row>
    <row r="417" spans="1:26" ht="12.75" customHeight="1" x14ac:dyDescent="0.15">
      <c r="A417" s="31"/>
      <c r="B417" s="23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</row>
    <row r="418" spans="1:26" ht="12.75" customHeight="1" x14ac:dyDescent="0.15">
      <c r="A418" s="31"/>
      <c r="B418" s="23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</row>
    <row r="419" spans="1:26" ht="12.75" customHeight="1" x14ac:dyDescent="0.15">
      <c r="A419" s="31"/>
      <c r="B419" s="23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</row>
    <row r="420" spans="1:26" ht="12.75" customHeight="1" x14ac:dyDescent="0.15">
      <c r="A420" s="31"/>
      <c r="B420" s="23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</row>
    <row r="421" spans="1:26" ht="12.75" customHeight="1" x14ac:dyDescent="0.15">
      <c r="A421" s="31"/>
      <c r="B421" s="23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</row>
    <row r="422" spans="1:26" ht="12.75" customHeight="1" x14ac:dyDescent="0.15">
      <c r="A422" s="31"/>
      <c r="B422" s="23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</row>
    <row r="423" spans="1:26" ht="12.75" customHeight="1" x14ac:dyDescent="0.15">
      <c r="A423" s="31"/>
      <c r="B423" s="23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</row>
    <row r="424" spans="1:26" ht="12.75" customHeight="1" x14ac:dyDescent="0.15">
      <c r="A424" s="31"/>
      <c r="B424" s="23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</row>
    <row r="425" spans="1:26" ht="12.75" customHeight="1" x14ac:dyDescent="0.15">
      <c r="A425" s="31"/>
      <c r="B425" s="23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</row>
    <row r="426" spans="1:26" ht="12.75" customHeight="1" x14ac:dyDescent="0.15">
      <c r="A426" s="31"/>
      <c r="B426" s="23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</row>
    <row r="427" spans="1:26" ht="12.75" customHeight="1" x14ac:dyDescent="0.15">
      <c r="A427" s="31"/>
      <c r="B427" s="23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</row>
    <row r="428" spans="1:26" ht="12.75" customHeight="1" x14ac:dyDescent="0.15">
      <c r="A428" s="31"/>
      <c r="B428" s="23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</row>
    <row r="429" spans="1:26" ht="12.75" customHeight="1" x14ac:dyDescent="0.15">
      <c r="A429" s="31"/>
      <c r="B429" s="23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</row>
    <row r="430" spans="1:26" ht="12.75" customHeight="1" x14ac:dyDescent="0.15">
      <c r="A430" s="31"/>
      <c r="B430" s="23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</row>
    <row r="431" spans="1:26" ht="12.75" customHeight="1" x14ac:dyDescent="0.15">
      <c r="A431" s="31"/>
      <c r="B431" s="23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</row>
    <row r="432" spans="1:26" ht="12.75" customHeight="1" x14ac:dyDescent="0.15">
      <c r="A432" s="31"/>
      <c r="B432" s="23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</row>
    <row r="433" spans="1:26" ht="12.75" customHeight="1" x14ac:dyDescent="0.15">
      <c r="A433" s="31"/>
      <c r="B433" s="23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</row>
    <row r="434" spans="1:26" ht="12.75" customHeight="1" x14ac:dyDescent="0.15">
      <c r="A434" s="31"/>
      <c r="B434" s="23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</row>
    <row r="435" spans="1:26" ht="12.75" customHeight="1" x14ac:dyDescent="0.15">
      <c r="A435" s="31"/>
      <c r="B435" s="23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</row>
    <row r="436" spans="1:26" ht="12.75" customHeight="1" x14ac:dyDescent="0.15">
      <c r="A436" s="31"/>
      <c r="B436" s="23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</row>
    <row r="437" spans="1:26" ht="12.75" customHeight="1" x14ac:dyDescent="0.15">
      <c r="A437" s="31"/>
      <c r="B437" s="23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</row>
    <row r="438" spans="1:26" ht="12.75" customHeight="1" x14ac:dyDescent="0.15">
      <c r="A438" s="31"/>
      <c r="B438" s="23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</row>
    <row r="439" spans="1:26" ht="12.75" customHeight="1" x14ac:dyDescent="0.15">
      <c r="A439" s="31"/>
      <c r="B439" s="23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</row>
    <row r="440" spans="1:26" ht="12.75" customHeight="1" x14ac:dyDescent="0.15">
      <c r="A440" s="31"/>
      <c r="B440" s="23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</row>
    <row r="441" spans="1:26" ht="12.75" customHeight="1" x14ac:dyDescent="0.15">
      <c r="A441" s="31"/>
      <c r="B441" s="23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</row>
    <row r="442" spans="1:26" ht="12.75" customHeight="1" x14ac:dyDescent="0.15">
      <c r="A442" s="31"/>
      <c r="B442" s="23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</row>
    <row r="443" spans="1:26" ht="12.75" customHeight="1" x14ac:dyDescent="0.15">
      <c r="A443" s="31"/>
      <c r="B443" s="23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</row>
    <row r="444" spans="1:26" ht="12.75" customHeight="1" x14ac:dyDescent="0.15">
      <c r="A444" s="31"/>
      <c r="B444" s="23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</row>
    <row r="445" spans="1:26" ht="12.75" customHeight="1" x14ac:dyDescent="0.15">
      <c r="A445" s="31"/>
      <c r="B445" s="23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</row>
    <row r="446" spans="1:26" ht="12.75" customHeight="1" x14ac:dyDescent="0.15">
      <c r="A446" s="31"/>
      <c r="B446" s="23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</row>
    <row r="447" spans="1:26" ht="12.75" customHeight="1" x14ac:dyDescent="0.15">
      <c r="A447" s="31"/>
      <c r="B447" s="23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</row>
    <row r="448" spans="1:26" ht="12.75" customHeight="1" x14ac:dyDescent="0.15">
      <c r="A448" s="31"/>
      <c r="B448" s="23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</row>
    <row r="449" spans="1:26" ht="12.75" customHeight="1" x14ac:dyDescent="0.15">
      <c r="A449" s="31"/>
      <c r="B449" s="23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</row>
    <row r="450" spans="1:26" ht="12.75" customHeight="1" x14ac:dyDescent="0.15">
      <c r="A450" s="31"/>
      <c r="B450" s="23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</row>
    <row r="451" spans="1:26" ht="12.75" customHeight="1" x14ac:dyDescent="0.15">
      <c r="A451" s="31"/>
      <c r="B451" s="23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</row>
    <row r="452" spans="1:26" ht="12.75" customHeight="1" x14ac:dyDescent="0.15">
      <c r="A452" s="31"/>
      <c r="B452" s="23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</row>
    <row r="453" spans="1:26" ht="12.75" customHeight="1" x14ac:dyDescent="0.15">
      <c r="A453" s="31"/>
      <c r="B453" s="23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</row>
    <row r="454" spans="1:26" ht="12.75" customHeight="1" x14ac:dyDescent="0.15">
      <c r="A454" s="31"/>
      <c r="B454" s="23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</row>
    <row r="455" spans="1:26" ht="12.75" customHeight="1" x14ac:dyDescent="0.15">
      <c r="A455" s="31"/>
      <c r="B455" s="23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</row>
    <row r="456" spans="1:26" ht="12.75" customHeight="1" x14ac:dyDescent="0.15">
      <c r="A456" s="31"/>
      <c r="B456" s="23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</row>
    <row r="457" spans="1:26" ht="12.75" customHeight="1" x14ac:dyDescent="0.15">
      <c r="A457" s="31"/>
      <c r="B457" s="23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</row>
    <row r="458" spans="1:26" ht="12.75" customHeight="1" x14ac:dyDescent="0.15">
      <c r="A458" s="31"/>
      <c r="B458" s="23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</row>
    <row r="459" spans="1:26" ht="12.75" customHeight="1" x14ac:dyDescent="0.15">
      <c r="A459" s="31"/>
      <c r="B459" s="23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</row>
    <row r="460" spans="1:26" ht="12.75" customHeight="1" x14ac:dyDescent="0.15">
      <c r="A460" s="31"/>
      <c r="B460" s="23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</row>
    <row r="461" spans="1:26" ht="12.75" customHeight="1" x14ac:dyDescent="0.15">
      <c r="A461" s="31"/>
      <c r="B461" s="23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</row>
    <row r="462" spans="1:26" ht="12.75" customHeight="1" x14ac:dyDescent="0.15">
      <c r="A462" s="31"/>
      <c r="B462" s="23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</row>
    <row r="463" spans="1:26" ht="12.75" customHeight="1" x14ac:dyDescent="0.15">
      <c r="A463" s="31"/>
      <c r="B463" s="23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</row>
    <row r="464" spans="1:26" ht="12.75" customHeight="1" x14ac:dyDescent="0.15">
      <c r="A464" s="31"/>
      <c r="B464" s="23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</row>
    <row r="465" spans="1:26" ht="12.75" customHeight="1" x14ac:dyDescent="0.15">
      <c r="A465" s="31"/>
      <c r="B465" s="23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</row>
    <row r="466" spans="1:26" ht="12.75" customHeight="1" x14ac:dyDescent="0.15">
      <c r="A466" s="31"/>
      <c r="B466" s="23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</row>
    <row r="467" spans="1:26" ht="12.75" customHeight="1" x14ac:dyDescent="0.15">
      <c r="A467" s="31"/>
      <c r="B467" s="23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</row>
    <row r="468" spans="1:26" ht="12.75" customHeight="1" x14ac:dyDescent="0.15">
      <c r="A468" s="31"/>
      <c r="B468" s="23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</row>
    <row r="469" spans="1:26" ht="12.75" customHeight="1" x14ac:dyDescent="0.15">
      <c r="A469" s="31"/>
      <c r="B469" s="23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</row>
    <row r="470" spans="1:26" ht="12.75" customHeight="1" x14ac:dyDescent="0.15">
      <c r="A470" s="31"/>
      <c r="B470" s="23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</row>
    <row r="471" spans="1:26" ht="12.75" customHeight="1" x14ac:dyDescent="0.15">
      <c r="A471" s="31"/>
      <c r="B471" s="23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</row>
    <row r="472" spans="1:26" ht="12.75" customHeight="1" x14ac:dyDescent="0.15">
      <c r="A472" s="31"/>
      <c r="B472" s="23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</row>
    <row r="473" spans="1:26" ht="12.75" customHeight="1" x14ac:dyDescent="0.15">
      <c r="A473" s="31"/>
      <c r="B473" s="23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</row>
    <row r="474" spans="1:26" ht="12.75" customHeight="1" x14ac:dyDescent="0.15">
      <c r="A474" s="31"/>
      <c r="B474" s="23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</row>
    <row r="475" spans="1:26" ht="12.75" customHeight="1" x14ac:dyDescent="0.15">
      <c r="A475" s="31"/>
      <c r="B475" s="23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</row>
    <row r="476" spans="1:26" ht="12.75" customHeight="1" x14ac:dyDescent="0.15">
      <c r="A476" s="31"/>
      <c r="B476" s="23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</row>
    <row r="477" spans="1:26" ht="12.75" customHeight="1" x14ac:dyDescent="0.15">
      <c r="A477" s="31"/>
      <c r="B477" s="23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</row>
    <row r="478" spans="1:26" ht="12.75" customHeight="1" x14ac:dyDescent="0.15">
      <c r="A478" s="31"/>
      <c r="B478" s="23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</row>
    <row r="479" spans="1:26" ht="12.75" customHeight="1" x14ac:dyDescent="0.15">
      <c r="A479" s="31"/>
      <c r="B479" s="23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</row>
    <row r="480" spans="1:26" ht="12.75" customHeight="1" x14ac:dyDescent="0.15">
      <c r="A480" s="31"/>
      <c r="B480" s="23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</row>
    <row r="481" spans="1:26" ht="12.75" customHeight="1" x14ac:dyDescent="0.15">
      <c r="A481" s="31"/>
      <c r="B481" s="23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</row>
    <row r="482" spans="1:26" ht="12.75" customHeight="1" x14ac:dyDescent="0.15">
      <c r="A482" s="31"/>
      <c r="B482" s="23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</row>
    <row r="483" spans="1:26" ht="12.75" customHeight="1" x14ac:dyDescent="0.15">
      <c r="A483" s="31"/>
      <c r="B483" s="23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</row>
    <row r="484" spans="1:26" ht="12.75" customHeight="1" x14ac:dyDescent="0.15">
      <c r="A484" s="31"/>
      <c r="B484" s="23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</row>
    <row r="485" spans="1:26" ht="12.75" customHeight="1" x14ac:dyDescent="0.15">
      <c r="A485" s="31"/>
      <c r="B485" s="23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</row>
    <row r="486" spans="1:26" ht="12.75" customHeight="1" x14ac:dyDescent="0.15">
      <c r="A486" s="31"/>
      <c r="B486" s="23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</row>
    <row r="487" spans="1:26" ht="12.75" customHeight="1" x14ac:dyDescent="0.15">
      <c r="A487" s="31"/>
      <c r="B487" s="23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</row>
    <row r="488" spans="1:26" ht="12.75" customHeight="1" x14ac:dyDescent="0.15">
      <c r="A488" s="31"/>
      <c r="B488" s="23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</row>
    <row r="489" spans="1:26" ht="12.75" customHeight="1" x14ac:dyDescent="0.15">
      <c r="A489" s="31"/>
      <c r="B489" s="23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</row>
    <row r="490" spans="1:26" ht="12.75" customHeight="1" x14ac:dyDescent="0.15">
      <c r="A490" s="31"/>
      <c r="B490" s="23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</row>
    <row r="491" spans="1:26" ht="12.75" customHeight="1" x14ac:dyDescent="0.15">
      <c r="A491" s="31"/>
      <c r="B491" s="23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</row>
    <row r="492" spans="1:26" ht="12.75" customHeight="1" x14ac:dyDescent="0.15">
      <c r="A492" s="31"/>
      <c r="B492" s="23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</row>
    <row r="493" spans="1:26" ht="12.75" customHeight="1" x14ac:dyDescent="0.15">
      <c r="A493" s="31"/>
      <c r="B493" s="23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</row>
    <row r="494" spans="1:26" ht="12.75" customHeight="1" x14ac:dyDescent="0.15">
      <c r="A494" s="31"/>
      <c r="B494" s="23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</row>
    <row r="495" spans="1:26" ht="12.75" customHeight="1" x14ac:dyDescent="0.15">
      <c r="A495" s="31"/>
      <c r="B495" s="23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</row>
    <row r="496" spans="1:26" ht="12.75" customHeight="1" x14ac:dyDescent="0.15">
      <c r="A496" s="31"/>
      <c r="B496" s="23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</row>
    <row r="497" spans="1:26" ht="12.75" customHeight="1" x14ac:dyDescent="0.15">
      <c r="A497" s="31"/>
      <c r="B497" s="23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</row>
    <row r="498" spans="1:26" ht="12.75" customHeight="1" x14ac:dyDescent="0.15">
      <c r="A498" s="31"/>
      <c r="B498" s="23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</row>
    <row r="499" spans="1:26" ht="12.75" customHeight="1" x14ac:dyDescent="0.15">
      <c r="A499" s="31"/>
      <c r="B499" s="23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</row>
    <row r="500" spans="1:26" ht="12.75" customHeight="1" x14ac:dyDescent="0.15">
      <c r="A500" s="31"/>
      <c r="B500" s="23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</row>
    <row r="501" spans="1:26" ht="12.75" customHeight="1" x14ac:dyDescent="0.15">
      <c r="A501" s="31"/>
      <c r="B501" s="23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</row>
    <row r="502" spans="1:26" ht="12.75" customHeight="1" x14ac:dyDescent="0.15">
      <c r="A502" s="31"/>
      <c r="B502" s="23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</row>
    <row r="503" spans="1:26" ht="12.75" customHeight="1" x14ac:dyDescent="0.15">
      <c r="A503" s="31"/>
      <c r="B503" s="23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</row>
    <row r="504" spans="1:26" ht="12.75" customHeight="1" x14ac:dyDescent="0.15">
      <c r="A504" s="31"/>
      <c r="B504" s="23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</row>
    <row r="505" spans="1:26" ht="12.75" customHeight="1" x14ac:dyDescent="0.15">
      <c r="A505" s="31"/>
      <c r="B505" s="23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</row>
    <row r="506" spans="1:26" ht="12.75" customHeight="1" x14ac:dyDescent="0.15">
      <c r="A506" s="31"/>
      <c r="B506" s="23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</row>
    <row r="507" spans="1:26" ht="12.75" customHeight="1" x14ac:dyDescent="0.15">
      <c r="A507" s="31"/>
      <c r="B507" s="23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</row>
    <row r="508" spans="1:26" ht="12.75" customHeight="1" x14ac:dyDescent="0.15">
      <c r="A508" s="31"/>
      <c r="B508" s="23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</row>
    <row r="509" spans="1:26" ht="12.75" customHeight="1" x14ac:dyDescent="0.15">
      <c r="A509" s="31"/>
      <c r="B509" s="23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</row>
    <row r="510" spans="1:26" ht="12.75" customHeight="1" x14ac:dyDescent="0.15">
      <c r="A510" s="31"/>
      <c r="B510" s="23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</row>
    <row r="511" spans="1:26" ht="12.75" customHeight="1" x14ac:dyDescent="0.15">
      <c r="A511" s="31"/>
      <c r="B511" s="23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</row>
    <row r="512" spans="1:26" ht="12.75" customHeight="1" x14ac:dyDescent="0.15">
      <c r="A512" s="31"/>
      <c r="B512" s="23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</row>
    <row r="513" spans="1:26" ht="12.75" customHeight="1" x14ac:dyDescent="0.15">
      <c r="A513" s="31"/>
      <c r="B513" s="23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</row>
    <row r="514" spans="1:26" ht="12.75" customHeight="1" x14ac:dyDescent="0.15">
      <c r="A514" s="31"/>
      <c r="B514" s="23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</row>
    <row r="515" spans="1:26" ht="12.75" customHeight="1" x14ac:dyDescent="0.15">
      <c r="A515" s="31"/>
      <c r="B515" s="23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</row>
    <row r="516" spans="1:26" ht="12.75" customHeight="1" x14ac:dyDescent="0.15">
      <c r="A516" s="31"/>
      <c r="B516" s="23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</row>
    <row r="517" spans="1:26" ht="12.75" customHeight="1" x14ac:dyDescent="0.15">
      <c r="A517" s="31"/>
      <c r="B517" s="23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</row>
    <row r="518" spans="1:26" ht="12.75" customHeight="1" x14ac:dyDescent="0.15">
      <c r="A518" s="31"/>
      <c r="B518" s="23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</row>
    <row r="519" spans="1:26" ht="12.75" customHeight="1" x14ac:dyDescent="0.15">
      <c r="A519" s="31"/>
      <c r="B519" s="23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</row>
    <row r="520" spans="1:26" ht="12.75" customHeight="1" x14ac:dyDescent="0.15">
      <c r="A520" s="31"/>
      <c r="B520" s="23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</row>
    <row r="521" spans="1:26" ht="12.75" customHeight="1" x14ac:dyDescent="0.15">
      <c r="A521" s="31"/>
      <c r="B521" s="23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</row>
    <row r="522" spans="1:26" ht="12.75" customHeight="1" x14ac:dyDescent="0.15">
      <c r="A522" s="31"/>
      <c r="B522" s="23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</row>
    <row r="523" spans="1:26" ht="12.75" customHeight="1" x14ac:dyDescent="0.15">
      <c r="A523" s="31"/>
      <c r="B523" s="23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</row>
    <row r="524" spans="1:26" ht="12.75" customHeight="1" x14ac:dyDescent="0.15">
      <c r="A524" s="31"/>
      <c r="B524" s="23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</row>
    <row r="525" spans="1:26" ht="12.75" customHeight="1" x14ac:dyDescent="0.15">
      <c r="A525" s="31"/>
      <c r="B525" s="23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</row>
    <row r="526" spans="1:26" ht="12.75" customHeight="1" x14ac:dyDescent="0.15">
      <c r="A526" s="31"/>
      <c r="B526" s="23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</row>
    <row r="527" spans="1:26" ht="12.75" customHeight="1" x14ac:dyDescent="0.15">
      <c r="A527" s="31"/>
      <c r="B527" s="23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</row>
    <row r="528" spans="1:26" ht="12.75" customHeight="1" x14ac:dyDescent="0.15">
      <c r="A528" s="31"/>
      <c r="B528" s="23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</row>
    <row r="529" spans="1:26" ht="12.75" customHeight="1" x14ac:dyDescent="0.15">
      <c r="A529" s="31"/>
      <c r="B529" s="23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</row>
    <row r="530" spans="1:26" ht="12.75" customHeight="1" x14ac:dyDescent="0.15">
      <c r="A530" s="31"/>
      <c r="B530" s="23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</row>
    <row r="531" spans="1:26" ht="12.75" customHeight="1" x14ac:dyDescent="0.15">
      <c r="A531" s="31"/>
      <c r="B531" s="23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</row>
    <row r="532" spans="1:26" ht="12.75" customHeight="1" x14ac:dyDescent="0.15">
      <c r="A532" s="31"/>
      <c r="B532" s="23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</row>
    <row r="533" spans="1:26" ht="12.75" customHeight="1" x14ac:dyDescent="0.15">
      <c r="A533" s="31"/>
      <c r="B533" s="23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</row>
    <row r="534" spans="1:26" ht="12.75" customHeight="1" x14ac:dyDescent="0.15">
      <c r="A534" s="31"/>
      <c r="B534" s="23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</row>
    <row r="535" spans="1:26" ht="12.75" customHeight="1" x14ac:dyDescent="0.15">
      <c r="A535" s="31"/>
      <c r="B535" s="23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</row>
    <row r="536" spans="1:26" ht="12.75" customHeight="1" x14ac:dyDescent="0.15">
      <c r="A536" s="31"/>
      <c r="B536" s="23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</row>
    <row r="537" spans="1:26" ht="12.75" customHeight="1" x14ac:dyDescent="0.15">
      <c r="A537" s="31"/>
      <c r="B537" s="23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</row>
    <row r="538" spans="1:26" ht="12.75" customHeight="1" x14ac:dyDescent="0.15">
      <c r="A538" s="31"/>
      <c r="B538" s="23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</row>
    <row r="539" spans="1:26" ht="12.75" customHeight="1" x14ac:dyDescent="0.15">
      <c r="A539" s="31"/>
      <c r="B539" s="23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</row>
    <row r="540" spans="1:26" ht="12.75" customHeight="1" x14ac:dyDescent="0.15">
      <c r="A540" s="31"/>
      <c r="B540" s="23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</row>
    <row r="541" spans="1:26" ht="12.75" customHeight="1" x14ac:dyDescent="0.15">
      <c r="A541" s="31"/>
      <c r="B541" s="23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</row>
    <row r="542" spans="1:26" ht="12.75" customHeight="1" x14ac:dyDescent="0.15">
      <c r="A542" s="31"/>
      <c r="B542" s="23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</row>
    <row r="543" spans="1:26" ht="12.75" customHeight="1" x14ac:dyDescent="0.15">
      <c r="A543" s="31"/>
      <c r="B543" s="23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</row>
    <row r="544" spans="1:26" ht="12.75" customHeight="1" x14ac:dyDescent="0.15">
      <c r="A544" s="31"/>
      <c r="B544" s="23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</row>
    <row r="545" spans="1:26" ht="12.75" customHeight="1" x14ac:dyDescent="0.15">
      <c r="A545" s="31"/>
      <c r="B545" s="23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</row>
    <row r="546" spans="1:26" ht="12.75" customHeight="1" x14ac:dyDescent="0.15">
      <c r="A546" s="31"/>
      <c r="B546" s="23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</row>
    <row r="547" spans="1:26" ht="12.75" customHeight="1" x14ac:dyDescent="0.15">
      <c r="A547" s="31"/>
      <c r="B547" s="23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</row>
    <row r="548" spans="1:26" ht="12.75" customHeight="1" x14ac:dyDescent="0.15">
      <c r="A548" s="31"/>
      <c r="B548" s="23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</row>
    <row r="549" spans="1:26" ht="12.75" customHeight="1" x14ac:dyDescent="0.15">
      <c r="A549" s="31"/>
      <c r="B549" s="23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</row>
    <row r="550" spans="1:26" ht="12.75" customHeight="1" x14ac:dyDescent="0.15">
      <c r="A550" s="31"/>
      <c r="B550" s="23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</row>
    <row r="551" spans="1:26" ht="12.75" customHeight="1" x14ac:dyDescent="0.15">
      <c r="A551" s="31"/>
      <c r="B551" s="23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</row>
    <row r="552" spans="1:26" ht="12.75" customHeight="1" x14ac:dyDescent="0.15">
      <c r="A552" s="31"/>
      <c r="B552" s="23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</row>
    <row r="553" spans="1:26" ht="12.75" customHeight="1" x14ac:dyDescent="0.15">
      <c r="A553" s="31"/>
      <c r="B553" s="23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</row>
    <row r="554" spans="1:26" ht="12.75" customHeight="1" x14ac:dyDescent="0.15">
      <c r="A554" s="31"/>
      <c r="B554" s="23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</row>
    <row r="555" spans="1:26" ht="12.75" customHeight="1" x14ac:dyDescent="0.15">
      <c r="A555" s="31"/>
      <c r="B555" s="23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</row>
    <row r="556" spans="1:26" ht="12.75" customHeight="1" x14ac:dyDescent="0.15">
      <c r="A556" s="31"/>
      <c r="B556" s="23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</row>
    <row r="557" spans="1:26" ht="12.75" customHeight="1" x14ac:dyDescent="0.15">
      <c r="A557" s="31"/>
      <c r="B557" s="23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</row>
    <row r="558" spans="1:26" ht="12.75" customHeight="1" x14ac:dyDescent="0.15">
      <c r="A558" s="31"/>
      <c r="B558" s="23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</row>
    <row r="559" spans="1:26" ht="12.75" customHeight="1" x14ac:dyDescent="0.15">
      <c r="A559" s="31"/>
      <c r="B559" s="23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</row>
    <row r="560" spans="1:26" ht="12.75" customHeight="1" x14ac:dyDescent="0.15">
      <c r="A560" s="31"/>
      <c r="B560" s="23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</row>
    <row r="561" spans="1:26" ht="12.75" customHeight="1" x14ac:dyDescent="0.15">
      <c r="A561" s="31"/>
      <c r="B561" s="23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</row>
    <row r="562" spans="1:26" ht="12.75" customHeight="1" x14ac:dyDescent="0.15">
      <c r="A562" s="31"/>
      <c r="B562" s="23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</row>
    <row r="563" spans="1:26" ht="12.75" customHeight="1" x14ac:dyDescent="0.15">
      <c r="A563" s="31"/>
      <c r="B563" s="23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</row>
    <row r="564" spans="1:26" ht="12.75" customHeight="1" x14ac:dyDescent="0.15">
      <c r="A564" s="31"/>
      <c r="B564" s="23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</row>
    <row r="565" spans="1:26" ht="12.75" customHeight="1" x14ac:dyDescent="0.15">
      <c r="A565" s="31"/>
      <c r="B565" s="23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</row>
    <row r="566" spans="1:26" ht="12.75" customHeight="1" x14ac:dyDescent="0.15">
      <c r="A566" s="31"/>
      <c r="B566" s="23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</row>
    <row r="567" spans="1:26" ht="12.75" customHeight="1" x14ac:dyDescent="0.15">
      <c r="A567" s="31"/>
      <c r="B567" s="23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</row>
    <row r="568" spans="1:26" ht="12.75" customHeight="1" x14ac:dyDescent="0.15">
      <c r="A568" s="31"/>
      <c r="B568" s="23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</row>
    <row r="569" spans="1:26" ht="12.75" customHeight="1" x14ac:dyDescent="0.15">
      <c r="A569" s="31"/>
      <c r="B569" s="23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</row>
    <row r="570" spans="1:26" ht="12.75" customHeight="1" x14ac:dyDescent="0.15">
      <c r="A570" s="31"/>
      <c r="B570" s="23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</row>
    <row r="571" spans="1:26" ht="12.75" customHeight="1" x14ac:dyDescent="0.15">
      <c r="A571" s="31"/>
      <c r="B571" s="23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</row>
    <row r="572" spans="1:26" ht="12.75" customHeight="1" x14ac:dyDescent="0.15">
      <c r="A572" s="31"/>
      <c r="B572" s="23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</row>
    <row r="573" spans="1:26" ht="12.75" customHeight="1" x14ac:dyDescent="0.15">
      <c r="A573" s="31"/>
      <c r="B573" s="23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</row>
    <row r="574" spans="1:26" ht="12.75" customHeight="1" x14ac:dyDescent="0.15">
      <c r="A574" s="31"/>
      <c r="B574" s="23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</row>
    <row r="575" spans="1:26" ht="12.75" customHeight="1" x14ac:dyDescent="0.15">
      <c r="A575" s="31"/>
      <c r="B575" s="23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</row>
    <row r="576" spans="1:26" ht="12.75" customHeight="1" x14ac:dyDescent="0.15">
      <c r="A576" s="31"/>
      <c r="B576" s="23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</row>
    <row r="577" spans="1:26" ht="12.75" customHeight="1" x14ac:dyDescent="0.15">
      <c r="A577" s="31"/>
      <c r="B577" s="23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</row>
    <row r="578" spans="1:26" ht="12.75" customHeight="1" x14ac:dyDescent="0.15">
      <c r="A578" s="31"/>
      <c r="B578" s="23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</row>
    <row r="579" spans="1:26" ht="12.75" customHeight="1" x14ac:dyDescent="0.15">
      <c r="A579" s="31"/>
      <c r="B579" s="23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</row>
    <row r="580" spans="1:26" ht="12.75" customHeight="1" x14ac:dyDescent="0.15">
      <c r="A580" s="31"/>
      <c r="B580" s="23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</row>
    <row r="581" spans="1:26" ht="12.75" customHeight="1" x14ac:dyDescent="0.15">
      <c r="A581" s="31"/>
      <c r="B581" s="23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</row>
    <row r="582" spans="1:26" ht="12.75" customHeight="1" x14ac:dyDescent="0.15">
      <c r="A582" s="31"/>
      <c r="B582" s="23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</row>
    <row r="583" spans="1:26" ht="12.75" customHeight="1" x14ac:dyDescent="0.15">
      <c r="A583" s="31"/>
      <c r="B583" s="23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</row>
    <row r="584" spans="1:26" ht="12.75" customHeight="1" x14ac:dyDescent="0.15">
      <c r="A584" s="31"/>
      <c r="B584" s="23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</row>
    <row r="585" spans="1:26" ht="12.75" customHeight="1" x14ac:dyDescent="0.15">
      <c r="A585" s="31"/>
      <c r="B585" s="23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</row>
    <row r="586" spans="1:26" ht="12.75" customHeight="1" x14ac:dyDescent="0.15">
      <c r="A586" s="31"/>
      <c r="B586" s="23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</row>
    <row r="587" spans="1:26" ht="12.75" customHeight="1" x14ac:dyDescent="0.15">
      <c r="A587" s="31"/>
      <c r="B587" s="23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</row>
    <row r="588" spans="1:26" ht="12.75" customHeight="1" x14ac:dyDescent="0.15">
      <c r="A588" s="31"/>
      <c r="B588" s="23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</row>
    <row r="589" spans="1:26" ht="12.75" customHeight="1" x14ac:dyDescent="0.15">
      <c r="A589" s="31"/>
      <c r="B589" s="23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</row>
    <row r="590" spans="1:26" ht="12.75" customHeight="1" x14ac:dyDescent="0.15">
      <c r="A590" s="31"/>
      <c r="B590" s="23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</row>
    <row r="591" spans="1:26" ht="12.75" customHeight="1" x14ac:dyDescent="0.15">
      <c r="A591" s="31"/>
      <c r="B591" s="23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</row>
    <row r="592" spans="1:26" ht="12.75" customHeight="1" x14ac:dyDescent="0.15">
      <c r="A592" s="31"/>
      <c r="B592" s="23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</row>
    <row r="593" spans="1:26" ht="12.75" customHeight="1" x14ac:dyDescent="0.15">
      <c r="A593" s="31"/>
      <c r="B593" s="23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</row>
    <row r="594" spans="1:26" ht="12.75" customHeight="1" x14ac:dyDescent="0.15">
      <c r="A594" s="31"/>
      <c r="B594" s="23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</row>
    <row r="595" spans="1:26" ht="12.75" customHeight="1" x14ac:dyDescent="0.15">
      <c r="A595" s="31"/>
      <c r="B595" s="23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</row>
    <row r="596" spans="1:26" ht="12.75" customHeight="1" x14ac:dyDescent="0.15">
      <c r="A596" s="31"/>
      <c r="B596" s="23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</row>
    <row r="597" spans="1:26" ht="12.75" customHeight="1" x14ac:dyDescent="0.15">
      <c r="A597" s="31"/>
      <c r="B597" s="23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</row>
    <row r="598" spans="1:26" ht="12.75" customHeight="1" x14ac:dyDescent="0.15">
      <c r="A598" s="31"/>
      <c r="B598" s="23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</row>
    <row r="599" spans="1:26" ht="12.75" customHeight="1" x14ac:dyDescent="0.15">
      <c r="A599" s="31"/>
      <c r="B599" s="23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</row>
    <row r="600" spans="1:26" ht="12.75" customHeight="1" x14ac:dyDescent="0.15">
      <c r="A600" s="31"/>
      <c r="B600" s="23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</row>
    <row r="601" spans="1:26" ht="12.75" customHeight="1" x14ac:dyDescent="0.15">
      <c r="A601" s="31"/>
      <c r="B601" s="23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</row>
    <row r="602" spans="1:26" ht="12.75" customHeight="1" x14ac:dyDescent="0.15">
      <c r="A602" s="31"/>
      <c r="B602" s="23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</row>
    <row r="603" spans="1:26" ht="12.75" customHeight="1" x14ac:dyDescent="0.15">
      <c r="A603" s="31"/>
      <c r="B603" s="23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</row>
    <row r="604" spans="1:26" ht="12.75" customHeight="1" x14ac:dyDescent="0.15">
      <c r="A604" s="31"/>
      <c r="B604" s="23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</row>
    <row r="605" spans="1:26" ht="12.75" customHeight="1" x14ac:dyDescent="0.15">
      <c r="A605" s="31"/>
      <c r="B605" s="23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</row>
    <row r="606" spans="1:26" ht="12.75" customHeight="1" x14ac:dyDescent="0.15">
      <c r="A606" s="31"/>
      <c r="B606" s="23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</row>
    <row r="607" spans="1:26" ht="12.75" customHeight="1" x14ac:dyDescent="0.15">
      <c r="A607" s="31"/>
      <c r="B607" s="23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</row>
    <row r="608" spans="1:26" ht="12.75" customHeight="1" x14ac:dyDescent="0.15">
      <c r="A608" s="31"/>
      <c r="B608" s="23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</row>
    <row r="609" spans="1:26" ht="12.75" customHeight="1" x14ac:dyDescent="0.15">
      <c r="A609" s="31"/>
      <c r="B609" s="23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</row>
    <row r="610" spans="1:26" ht="12.75" customHeight="1" x14ac:dyDescent="0.15">
      <c r="A610" s="31"/>
      <c r="B610" s="23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</row>
    <row r="611" spans="1:26" ht="12.75" customHeight="1" x14ac:dyDescent="0.15">
      <c r="A611" s="31"/>
      <c r="B611" s="23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</row>
    <row r="612" spans="1:26" ht="12.75" customHeight="1" x14ac:dyDescent="0.15">
      <c r="A612" s="31"/>
      <c r="B612" s="23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</row>
    <row r="613" spans="1:26" ht="12.75" customHeight="1" x14ac:dyDescent="0.15">
      <c r="A613" s="31"/>
      <c r="B613" s="23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</row>
    <row r="614" spans="1:26" ht="12.75" customHeight="1" x14ac:dyDescent="0.15">
      <c r="A614" s="31"/>
      <c r="B614" s="23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</row>
    <row r="615" spans="1:26" ht="12.75" customHeight="1" x14ac:dyDescent="0.15">
      <c r="A615" s="31"/>
      <c r="B615" s="23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</row>
    <row r="616" spans="1:26" ht="12.75" customHeight="1" x14ac:dyDescent="0.15">
      <c r="A616" s="31"/>
      <c r="B616" s="23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</row>
    <row r="617" spans="1:26" ht="12.75" customHeight="1" x14ac:dyDescent="0.15">
      <c r="A617" s="31"/>
      <c r="B617" s="23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</row>
    <row r="618" spans="1:26" ht="12.75" customHeight="1" x14ac:dyDescent="0.15">
      <c r="A618" s="31"/>
      <c r="B618" s="23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</row>
    <row r="619" spans="1:26" ht="12.75" customHeight="1" x14ac:dyDescent="0.15">
      <c r="A619" s="31"/>
      <c r="B619" s="23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</row>
    <row r="620" spans="1:26" ht="12.75" customHeight="1" x14ac:dyDescent="0.15">
      <c r="A620" s="31"/>
      <c r="B620" s="23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</row>
    <row r="621" spans="1:26" ht="12.75" customHeight="1" x14ac:dyDescent="0.15">
      <c r="A621" s="31"/>
      <c r="B621" s="23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</row>
    <row r="622" spans="1:26" ht="12.75" customHeight="1" x14ac:dyDescent="0.15">
      <c r="A622" s="31"/>
      <c r="B622" s="23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</row>
    <row r="623" spans="1:26" ht="12.75" customHeight="1" x14ac:dyDescent="0.15">
      <c r="A623" s="31"/>
      <c r="B623" s="23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</row>
    <row r="624" spans="1:26" ht="12.75" customHeight="1" x14ac:dyDescent="0.15">
      <c r="A624" s="31"/>
      <c r="B624" s="23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</row>
    <row r="625" spans="1:26" ht="12.75" customHeight="1" x14ac:dyDescent="0.15">
      <c r="A625" s="31"/>
      <c r="B625" s="23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</row>
    <row r="626" spans="1:26" ht="12.75" customHeight="1" x14ac:dyDescent="0.15">
      <c r="A626" s="31"/>
      <c r="B626" s="23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</row>
    <row r="627" spans="1:26" ht="12.75" customHeight="1" x14ac:dyDescent="0.15">
      <c r="A627" s="31"/>
      <c r="B627" s="23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</row>
    <row r="628" spans="1:26" ht="12.75" customHeight="1" x14ac:dyDescent="0.15">
      <c r="A628" s="31"/>
      <c r="B628" s="23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</row>
    <row r="629" spans="1:26" ht="12.75" customHeight="1" x14ac:dyDescent="0.15">
      <c r="A629" s="31"/>
      <c r="B629" s="23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</row>
    <row r="630" spans="1:26" ht="12.75" customHeight="1" x14ac:dyDescent="0.15">
      <c r="A630" s="31"/>
      <c r="B630" s="23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</row>
    <row r="631" spans="1:26" ht="12.75" customHeight="1" x14ac:dyDescent="0.15">
      <c r="A631" s="31"/>
      <c r="B631" s="23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</row>
    <row r="632" spans="1:26" ht="12.75" customHeight="1" x14ac:dyDescent="0.15">
      <c r="A632" s="31"/>
      <c r="B632" s="23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</row>
    <row r="633" spans="1:26" ht="12.75" customHeight="1" x14ac:dyDescent="0.15">
      <c r="A633" s="31"/>
      <c r="B633" s="23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</row>
    <row r="634" spans="1:26" ht="12.75" customHeight="1" x14ac:dyDescent="0.15">
      <c r="A634" s="31"/>
      <c r="B634" s="23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</row>
    <row r="635" spans="1:26" ht="12.75" customHeight="1" x14ac:dyDescent="0.15">
      <c r="A635" s="31"/>
      <c r="B635" s="23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</row>
    <row r="636" spans="1:26" ht="12.75" customHeight="1" x14ac:dyDescent="0.15">
      <c r="A636" s="31"/>
      <c r="B636" s="23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</row>
    <row r="637" spans="1:26" ht="12.75" customHeight="1" x14ac:dyDescent="0.15">
      <c r="A637" s="31"/>
      <c r="B637" s="23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</row>
    <row r="638" spans="1:26" ht="12.75" customHeight="1" x14ac:dyDescent="0.15">
      <c r="A638" s="31"/>
      <c r="B638" s="23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</row>
    <row r="639" spans="1:26" ht="12.75" customHeight="1" x14ac:dyDescent="0.15">
      <c r="A639" s="31"/>
      <c r="B639" s="23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</row>
    <row r="640" spans="1:26" ht="12.75" customHeight="1" x14ac:dyDescent="0.15">
      <c r="A640" s="31"/>
      <c r="B640" s="23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</row>
    <row r="641" spans="1:26" ht="12.75" customHeight="1" x14ac:dyDescent="0.15">
      <c r="A641" s="31"/>
      <c r="B641" s="23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</row>
    <row r="642" spans="1:26" ht="12.75" customHeight="1" x14ac:dyDescent="0.15">
      <c r="A642" s="31"/>
      <c r="B642" s="23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</row>
    <row r="643" spans="1:26" ht="12.75" customHeight="1" x14ac:dyDescent="0.15">
      <c r="A643" s="31"/>
      <c r="B643" s="23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</row>
    <row r="644" spans="1:26" ht="12.75" customHeight="1" x14ac:dyDescent="0.15">
      <c r="A644" s="31"/>
      <c r="B644" s="23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</row>
    <row r="645" spans="1:26" ht="12.75" customHeight="1" x14ac:dyDescent="0.15">
      <c r="A645" s="31"/>
      <c r="B645" s="23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</row>
    <row r="646" spans="1:26" ht="12.75" customHeight="1" x14ac:dyDescent="0.15">
      <c r="A646" s="31"/>
      <c r="B646" s="23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</row>
    <row r="647" spans="1:26" ht="12.75" customHeight="1" x14ac:dyDescent="0.15">
      <c r="A647" s="31"/>
      <c r="B647" s="23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</row>
    <row r="648" spans="1:26" ht="12.75" customHeight="1" x14ac:dyDescent="0.15">
      <c r="A648" s="31"/>
      <c r="B648" s="23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</row>
    <row r="649" spans="1:26" ht="12.75" customHeight="1" x14ac:dyDescent="0.15">
      <c r="A649" s="31"/>
      <c r="B649" s="23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</row>
    <row r="650" spans="1:26" ht="12.75" customHeight="1" x14ac:dyDescent="0.15">
      <c r="A650" s="31"/>
      <c r="B650" s="23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</row>
    <row r="651" spans="1:26" ht="12.75" customHeight="1" x14ac:dyDescent="0.15">
      <c r="A651" s="31"/>
      <c r="B651" s="23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</row>
    <row r="652" spans="1:26" ht="12.75" customHeight="1" x14ac:dyDescent="0.15">
      <c r="A652" s="31"/>
      <c r="B652" s="23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</row>
    <row r="653" spans="1:26" ht="12.75" customHeight="1" x14ac:dyDescent="0.15">
      <c r="A653" s="31"/>
      <c r="B653" s="23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</row>
    <row r="654" spans="1:26" ht="12.75" customHeight="1" x14ac:dyDescent="0.15">
      <c r="A654" s="31"/>
      <c r="B654" s="23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</row>
    <row r="655" spans="1:26" ht="12.75" customHeight="1" x14ac:dyDescent="0.15">
      <c r="A655" s="31"/>
      <c r="B655" s="23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</row>
    <row r="656" spans="1:26" ht="12.75" customHeight="1" x14ac:dyDescent="0.15">
      <c r="A656" s="31"/>
      <c r="B656" s="23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</row>
    <row r="657" spans="1:26" ht="12.75" customHeight="1" x14ac:dyDescent="0.15">
      <c r="A657" s="31"/>
      <c r="B657" s="23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</row>
    <row r="658" spans="1:26" ht="12.75" customHeight="1" x14ac:dyDescent="0.15">
      <c r="A658" s="31"/>
      <c r="B658" s="23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</row>
    <row r="659" spans="1:26" ht="12.75" customHeight="1" x14ac:dyDescent="0.15">
      <c r="A659" s="31"/>
      <c r="B659" s="23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</row>
    <row r="660" spans="1:26" ht="12.75" customHeight="1" x14ac:dyDescent="0.15">
      <c r="A660" s="31"/>
      <c r="B660" s="23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</row>
    <row r="661" spans="1:26" ht="12.75" customHeight="1" x14ac:dyDescent="0.15">
      <c r="A661" s="31"/>
      <c r="B661" s="23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</row>
    <row r="662" spans="1:26" ht="12.75" customHeight="1" x14ac:dyDescent="0.15">
      <c r="A662" s="31"/>
      <c r="B662" s="23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</row>
    <row r="663" spans="1:26" ht="12.75" customHeight="1" x14ac:dyDescent="0.15">
      <c r="A663" s="31"/>
      <c r="B663" s="23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</row>
    <row r="664" spans="1:26" ht="12.75" customHeight="1" x14ac:dyDescent="0.15">
      <c r="A664" s="31"/>
      <c r="B664" s="23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</row>
    <row r="665" spans="1:26" ht="12.75" customHeight="1" x14ac:dyDescent="0.15">
      <c r="A665" s="31"/>
      <c r="B665" s="23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</row>
    <row r="666" spans="1:26" ht="12.75" customHeight="1" x14ac:dyDescent="0.15">
      <c r="A666" s="31"/>
      <c r="B666" s="23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</row>
    <row r="667" spans="1:26" ht="12.75" customHeight="1" x14ac:dyDescent="0.15">
      <c r="A667" s="31"/>
      <c r="B667" s="23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</row>
    <row r="668" spans="1:26" ht="12.75" customHeight="1" x14ac:dyDescent="0.15">
      <c r="A668" s="31"/>
      <c r="B668" s="23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</row>
    <row r="669" spans="1:26" ht="12.75" customHeight="1" x14ac:dyDescent="0.15">
      <c r="A669" s="31"/>
      <c r="B669" s="23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</row>
    <row r="670" spans="1:26" ht="12.75" customHeight="1" x14ac:dyDescent="0.15">
      <c r="A670" s="31"/>
      <c r="B670" s="23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</row>
    <row r="671" spans="1:26" ht="12.75" customHeight="1" x14ac:dyDescent="0.15">
      <c r="A671" s="31"/>
      <c r="B671" s="23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</row>
    <row r="672" spans="1:26" ht="12.75" customHeight="1" x14ac:dyDescent="0.15">
      <c r="A672" s="31"/>
      <c r="B672" s="23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</row>
    <row r="673" spans="1:26" ht="12.75" customHeight="1" x14ac:dyDescent="0.15">
      <c r="A673" s="31"/>
      <c r="B673" s="23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</row>
    <row r="674" spans="1:26" ht="12.75" customHeight="1" x14ac:dyDescent="0.15">
      <c r="A674" s="31"/>
      <c r="B674" s="23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</row>
    <row r="675" spans="1:26" ht="12.75" customHeight="1" x14ac:dyDescent="0.15">
      <c r="A675" s="31"/>
      <c r="B675" s="23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</row>
    <row r="676" spans="1:26" ht="12.75" customHeight="1" x14ac:dyDescent="0.15">
      <c r="A676" s="31"/>
      <c r="B676" s="23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</row>
    <row r="677" spans="1:26" ht="12.75" customHeight="1" x14ac:dyDescent="0.15">
      <c r="A677" s="31"/>
      <c r="B677" s="23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</row>
    <row r="678" spans="1:26" ht="12.75" customHeight="1" x14ac:dyDescent="0.15">
      <c r="A678" s="31"/>
      <c r="B678" s="23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</row>
    <row r="679" spans="1:26" ht="12.75" customHeight="1" x14ac:dyDescent="0.15">
      <c r="A679" s="31"/>
      <c r="B679" s="23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</row>
    <row r="680" spans="1:26" ht="12.75" customHeight="1" x14ac:dyDescent="0.15">
      <c r="A680" s="31"/>
      <c r="B680" s="23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</row>
    <row r="681" spans="1:26" ht="12.75" customHeight="1" x14ac:dyDescent="0.15">
      <c r="A681" s="31"/>
      <c r="B681" s="23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</row>
    <row r="682" spans="1:26" ht="12.75" customHeight="1" x14ac:dyDescent="0.15">
      <c r="A682" s="31"/>
      <c r="B682" s="23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</row>
    <row r="683" spans="1:26" ht="12.75" customHeight="1" x14ac:dyDescent="0.15">
      <c r="A683" s="31"/>
      <c r="B683" s="23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</row>
    <row r="684" spans="1:26" ht="12.75" customHeight="1" x14ac:dyDescent="0.15">
      <c r="A684" s="31"/>
      <c r="B684" s="23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</row>
    <row r="685" spans="1:26" ht="12.75" customHeight="1" x14ac:dyDescent="0.15">
      <c r="A685" s="31"/>
      <c r="B685" s="23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</row>
    <row r="686" spans="1:26" ht="12.75" customHeight="1" x14ac:dyDescent="0.15">
      <c r="A686" s="31"/>
      <c r="B686" s="23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</row>
    <row r="687" spans="1:26" ht="12.75" customHeight="1" x14ac:dyDescent="0.15">
      <c r="A687" s="31"/>
      <c r="B687" s="23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</row>
    <row r="688" spans="1:26" ht="12.75" customHeight="1" x14ac:dyDescent="0.15">
      <c r="A688" s="31"/>
      <c r="B688" s="23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</row>
    <row r="689" spans="1:26" ht="12.75" customHeight="1" x14ac:dyDescent="0.15">
      <c r="A689" s="31"/>
      <c r="B689" s="23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</row>
    <row r="690" spans="1:26" ht="12.75" customHeight="1" x14ac:dyDescent="0.15">
      <c r="A690" s="31"/>
      <c r="B690" s="23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</row>
    <row r="691" spans="1:26" ht="12.75" customHeight="1" x14ac:dyDescent="0.15">
      <c r="A691" s="31"/>
      <c r="B691" s="23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</row>
    <row r="692" spans="1:26" ht="12.75" customHeight="1" x14ac:dyDescent="0.15">
      <c r="A692" s="31"/>
      <c r="B692" s="23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</row>
    <row r="693" spans="1:26" ht="12.75" customHeight="1" x14ac:dyDescent="0.15">
      <c r="A693" s="31"/>
      <c r="B693" s="23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</row>
    <row r="694" spans="1:26" ht="12.75" customHeight="1" x14ac:dyDescent="0.15">
      <c r="A694" s="31"/>
      <c r="B694" s="23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</row>
    <row r="695" spans="1:26" ht="12.75" customHeight="1" x14ac:dyDescent="0.15">
      <c r="A695" s="31"/>
      <c r="B695" s="23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</row>
    <row r="696" spans="1:26" ht="12.75" customHeight="1" x14ac:dyDescent="0.15">
      <c r="A696" s="31"/>
      <c r="B696" s="23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</row>
    <row r="697" spans="1:26" ht="12.75" customHeight="1" x14ac:dyDescent="0.15">
      <c r="A697" s="31"/>
      <c r="B697" s="23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</row>
    <row r="698" spans="1:26" ht="12.75" customHeight="1" x14ac:dyDescent="0.15">
      <c r="A698" s="31"/>
      <c r="B698" s="23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</row>
    <row r="699" spans="1:26" ht="12.75" customHeight="1" x14ac:dyDescent="0.15">
      <c r="A699" s="31"/>
      <c r="B699" s="23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</row>
    <row r="700" spans="1:26" ht="12.75" customHeight="1" x14ac:dyDescent="0.15">
      <c r="A700" s="31"/>
      <c r="B700" s="23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</row>
    <row r="701" spans="1:26" ht="12.75" customHeight="1" x14ac:dyDescent="0.15">
      <c r="A701" s="31"/>
      <c r="B701" s="23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</row>
    <row r="702" spans="1:26" ht="12.75" customHeight="1" x14ac:dyDescent="0.15">
      <c r="A702" s="31"/>
      <c r="B702" s="23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</row>
    <row r="703" spans="1:26" ht="12.75" customHeight="1" x14ac:dyDescent="0.15">
      <c r="A703" s="31"/>
      <c r="B703" s="23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</row>
    <row r="704" spans="1:26" ht="12.75" customHeight="1" x14ac:dyDescent="0.15">
      <c r="A704" s="31"/>
      <c r="B704" s="23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</row>
    <row r="705" spans="1:26" ht="12.75" customHeight="1" x14ac:dyDescent="0.15">
      <c r="A705" s="31"/>
      <c r="B705" s="23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</row>
    <row r="706" spans="1:26" ht="12.75" customHeight="1" x14ac:dyDescent="0.15">
      <c r="A706" s="31"/>
      <c r="B706" s="23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</row>
    <row r="707" spans="1:26" ht="12.75" customHeight="1" x14ac:dyDescent="0.15">
      <c r="A707" s="31"/>
      <c r="B707" s="23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</row>
    <row r="708" spans="1:26" ht="12.75" customHeight="1" x14ac:dyDescent="0.15">
      <c r="A708" s="31"/>
      <c r="B708" s="23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</row>
    <row r="709" spans="1:26" ht="12.75" customHeight="1" x14ac:dyDescent="0.15">
      <c r="A709" s="31"/>
      <c r="B709" s="23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</row>
    <row r="710" spans="1:26" ht="12.75" customHeight="1" x14ac:dyDescent="0.15">
      <c r="A710" s="31"/>
      <c r="B710" s="23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</row>
    <row r="711" spans="1:26" ht="12.75" customHeight="1" x14ac:dyDescent="0.15">
      <c r="A711" s="31"/>
      <c r="B711" s="23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</row>
    <row r="712" spans="1:26" ht="12.75" customHeight="1" x14ac:dyDescent="0.15">
      <c r="A712" s="31"/>
      <c r="B712" s="23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</row>
    <row r="713" spans="1:26" ht="12.75" customHeight="1" x14ac:dyDescent="0.15">
      <c r="A713" s="31"/>
      <c r="B713" s="23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</row>
    <row r="714" spans="1:26" ht="12.75" customHeight="1" x14ac:dyDescent="0.15">
      <c r="A714" s="31"/>
      <c r="B714" s="23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</row>
    <row r="715" spans="1:26" ht="12.75" customHeight="1" x14ac:dyDescent="0.15">
      <c r="A715" s="31"/>
      <c r="B715" s="23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</row>
    <row r="716" spans="1:26" ht="12.75" customHeight="1" x14ac:dyDescent="0.15">
      <c r="A716" s="31"/>
      <c r="B716" s="23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</row>
    <row r="717" spans="1:26" ht="12.75" customHeight="1" x14ac:dyDescent="0.15">
      <c r="A717" s="31"/>
      <c r="B717" s="23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</row>
    <row r="718" spans="1:26" ht="12.75" customHeight="1" x14ac:dyDescent="0.15">
      <c r="A718" s="31"/>
      <c r="B718" s="23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</row>
    <row r="719" spans="1:26" ht="12.75" customHeight="1" x14ac:dyDescent="0.15">
      <c r="A719" s="31"/>
      <c r="B719" s="23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</row>
    <row r="720" spans="1:26" ht="12.75" customHeight="1" x14ac:dyDescent="0.15">
      <c r="A720" s="31"/>
      <c r="B720" s="23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</row>
    <row r="721" spans="1:26" ht="12.75" customHeight="1" x14ac:dyDescent="0.15">
      <c r="A721" s="31"/>
      <c r="B721" s="23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</row>
    <row r="722" spans="1:26" ht="12.75" customHeight="1" x14ac:dyDescent="0.15">
      <c r="A722" s="31"/>
      <c r="B722" s="23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</row>
    <row r="723" spans="1:26" ht="12.75" customHeight="1" x14ac:dyDescent="0.15">
      <c r="A723" s="31"/>
      <c r="B723" s="23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</row>
    <row r="724" spans="1:26" ht="12.75" customHeight="1" x14ac:dyDescent="0.15">
      <c r="A724" s="31"/>
      <c r="B724" s="23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</row>
    <row r="725" spans="1:26" ht="12.75" customHeight="1" x14ac:dyDescent="0.15">
      <c r="A725" s="31"/>
      <c r="B725" s="23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</row>
    <row r="726" spans="1:26" ht="12.75" customHeight="1" x14ac:dyDescent="0.15">
      <c r="A726" s="31"/>
      <c r="B726" s="23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</row>
    <row r="727" spans="1:26" ht="12.75" customHeight="1" x14ac:dyDescent="0.15">
      <c r="A727" s="31"/>
      <c r="B727" s="23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</row>
    <row r="728" spans="1:26" ht="12.75" customHeight="1" x14ac:dyDescent="0.15">
      <c r="A728" s="31"/>
      <c r="B728" s="23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</row>
    <row r="729" spans="1:26" ht="12.75" customHeight="1" x14ac:dyDescent="0.15">
      <c r="A729" s="31"/>
      <c r="B729" s="23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</row>
    <row r="730" spans="1:26" ht="12.75" customHeight="1" x14ac:dyDescent="0.15">
      <c r="A730" s="31"/>
      <c r="B730" s="23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</row>
    <row r="731" spans="1:26" ht="12.75" customHeight="1" x14ac:dyDescent="0.15">
      <c r="A731" s="31"/>
      <c r="B731" s="23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</row>
    <row r="732" spans="1:26" ht="12.75" customHeight="1" x14ac:dyDescent="0.15">
      <c r="A732" s="31"/>
      <c r="B732" s="23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</row>
    <row r="733" spans="1:26" ht="12.75" customHeight="1" x14ac:dyDescent="0.15">
      <c r="A733" s="31"/>
      <c r="B733" s="23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</row>
    <row r="734" spans="1:26" ht="12.75" customHeight="1" x14ac:dyDescent="0.15">
      <c r="A734" s="31"/>
      <c r="B734" s="23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</row>
    <row r="735" spans="1:26" ht="12.75" customHeight="1" x14ac:dyDescent="0.15">
      <c r="A735" s="31"/>
      <c r="B735" s="23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</row>
    <row r="736" spans="1:26" ht="12.75" customHeight="1" x14ac:dyDescent="0.15">
      <c r="A736" s="31"/>
      <c r="B736" s="23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</row>
    <row r="737" spans="1:26" ht="12.75" customHeight="1" x14ac:dyDescent="0.15">
      <c r="A737" s="31"/>
      <c r="B737" s="23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</row>
    <row r="738" spans="1:26" ht="12.75" customHeight="1" x14ac:dyDescent="0.15">
      <c r="A738" s="31"/>
      <c r="B738" s="23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</row>
    <row r="739" spans="1:26" ht="12.75" customHeight="1" x14ac:dyDescent="0.15">
      <c r="A739" s="31"/>
      <c r="B739" s="23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</row>
    <row r="740" spans="1:26" ht="12.75" customHeight="1" x14ac:dyDescent="0.15">
      <c r="A740" s="31"/>
      <c r="B740" s="23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</row>
    <row r="741" spans="1:26" ht="12.75" customHeight="1" x14ac:dyDescent="0.15">
      <c r="A741" s="31"/>
      <c r="B741" s="23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</row>
    <row r="742" spans="1:26" ht="12.75" customHeight="1" x14ac:dyDescent="0.15">
      <c r="A742" s="31"/>
      <c r="B742" s="23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</row>
    <row r="743" spans="1:26" ht="12.75" customHeight="1" x14ac:dyDescent="0.15">
      <c r="A743" s="31"/>
      <c r="B743" s="23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</row>
    <row r="744" spans="1:26" ht="12.75" customHeight="1" x14ac:dyDescent="0.15">
      <c r="A744" s="31"/>
      <c r="B744" s="23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</row>
    <row r="745" spans="1:26" ht="12.75" customHeight="1" x14ac:dyDescent="0.15">
      <c r="A745" s="31"/>
      <c r="B745" s="23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</row>
    <row r="746" spans="1:26" ht="12.75" customHeight="1" x14ac:dyDescent="0.15">
      <c r="A746" s="31"/>
      <c r="B746" s="23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</row>
    <row r="747" spans="1:26" ht="12.75" customHeight="1" x14ac:dyDescent="0.15">
      <c r="A747" s="31"/>
      <c r="B747" s="23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</row>
    <row r="748" spans="1:26" ht="12.75" customHeight="1" x14ac:dyDescent="0.15">
      <c r="A748" s="31"/>
      <c r="B748" s="23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</row>
    <row r="749" spans="1:26" ht="12.75" customHeight="1" x14ac:dyDescent="0.15">
      <c r="A749" s="31"/>
      <c r="B749" s="23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</row>
    <row r="750" spans="1:26" ht="12.75" customHeight="1" x14ac:dyDescent="0.15">
      <c r="A750" s="31"/>
      <c r="B750" s="23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</row>
    <row r="751" spans="1:26" ht="12.75" customHeight="1" x14ac:dyDescent="0.15">
      <c r="A751" s="31"/>
      <c r="B751" s="23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</row>
    <row r="752" spans="1:26" ht="12.75" customHeight="1" x14ac:dyDescent="0.15">
      <c r="A752" s="31"/>
      <c r="B752" s="23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</row>
    <row r="753" spans="1:26" ht="12.75" customHeight="1" x14ac:dyDescent="0.15">
      <c r="A753" s="31"/>
      <c r="B753" s="23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</row>
    <row r="754" spans="1:26" ht="12.75" customHeight="1" x14ac:dyDescent="0.15">
      <c r="A754" s="31"/>
      <c r="B754" s="23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</row>
    <row r="755" spans="1:26" ht="12.75" customHeight="1" x14ac:dyDescent="0.15">
      <c r="A755" s="31"/>
      <c r="B755" s="23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</row>
    <row r="756" spans="1:26" ht="12.75" customHeight="1" x14ac:dyDescent="0.15">
      <c r="A756" s="31"/>
      <c r="B756" s="23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</row>
    <row r="757" spans="1:26" ht="12.75" customHeight="1" x14ac:dyDescent="0.15">
      <c r="A757" s="31"/>
      <c r="B757" s="23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</row>
    <row r="758" spans="1:26" ht="12.75" customHeight="1" x14ac:dyDescent="0.15">
      <c r="A758" s="31"/>
      <c r="B758" s="23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</row>
    <row r="759" spans="1:26" ht="12.75" customHeight="1" x14ac:dyDescent="0.15">
      <c r="A759" s="31"/>
      <c r="B759" s="23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</row>
    <row r="760" spans="1:26" ht="12.75" customHeight="1" x14ac:dyDescent="0.15">
      <c r="A760" s="31"/>
      <c r="B760" s="23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</row>
    <row r="761" spans="1:26" ht="12.75" customHeight="1" x14ac:dyDescent="0.15">
      <c r="A761" s="31"/>
      <c r="B761" s="23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</row>
    <row r="762" spans="1:26" ht="12.75" customHeight="1" x14ac:dyDescent="0.15">
      <c r="A762" s="31"/>
      <c r="B762" s="23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</row>
    <row r="763" spans="1:26" ht="12.75" customHeight="1" x14ac:dyDescent="0.15">
      <c r="A763" s="31"/>
      <c r="B763" s="23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</row>
    <row r="764" spans="1:26" ht="12.75" customHeight="1" x14ac:dyDescent="0.15">
      <c r="A764" s="31"/>
      <c r="B764" s="23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</row>
    <row r="765" spans="1:26" ht="12.75" customHeight="1" x14ac:dyDescent="0.15">
      <c r="A765" s="31"/>
      <c r="B765" s="23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</row>
    <row r="766" spans="1:26" ht="12.75" customHeight="1" x14ac:dyDescent="0.15">
      <c r="A766" s="31"/>
      <c r="B766" s="23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</row>
    <row r="767" spans="1:26" ht="12.75" customHeight="1" x14ac:dyDescent="0.15">
      <c r="A767" s="31"/>
      <c r="B767" s="23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</row>
    <row r="768" spans="1:26" ht="12.75" customHeight="1" x14ac:dyDescent="0.15">
      <c r="A768" s="31"/>
      <c r="B768" s="23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</row>
    <row r="769" spans="1:26" ht="12.75" customHeight="1" x14ac:dyDescent="0.15">
      <c r="A769" s="31"/>
      <c r="B769" s="23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</row>
    <row r="770" spans="1:26" ht="12.75" customHeight="1" x14ac:dyDescent="0.15">
      <c r="A770" s="31"/>
      <c r="B770" s="23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</row>
    <row r="771" spans="1:26" ht="12.75" customHeight="1" x14ac:dyDescent="0.15">
      <c r="A771" s="31"/>
      <c r="B771" s="23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</row>
    <row r="772" spans="1:26" ht="12.75" customHeight="1" x14ac:dyDescent="0.15">
      <c r="A772" s="31"/>
      <c r="B772" s="23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</row>
    <row r="773" spans="1:26" ht="12.75" customHeight="1" x14ac:dyDescent="0.15">
      <c r="A773" s="31"/>
      <c r="B773" s="23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</row>
    <row r="774" spans="1:26" ht="12.75" customHeight="1" x14ac:dyDescent="0.15">
      <c r="A774" s="31"/>
      <c r="B774" s="23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</row>
    <row r="775" spans="1:26" ht="12.75" customHeight="1" x14ac:dyDescent="0.15">
      <c r="A775" s="31"/>
      <c r="B775" s="23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</row>
    <row r="776" spans="1:26" ht="12.75" customHeight="1" x14ac:dyDescent="0.15">
      <c r="A776" s="31"/>
      <c r="B776" s="23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</row>
    <row r="777" spans="1:26" ht="12.75" customHeight="1" x14ac:dyDescent="0.15">
      <c r="A777" s="31"/>
      <c r="B777" s="23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</row>
    <row r="778" spans="1:26" ht="12.75" customHeight="1" x14ac:dyDescent="0.15">
      <c r="A778" s="31"/>
      <c r="B778" s="23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</row>
    <row r="779" spans="1:26" ht="12.75" customHeight="1" x14ac:dyDescent="0.15">
      <c r="A779" s="31"/>
      <c r="B779" s="23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</row>
    <row r="780" spans="1:26" ht="12.75" customHeight="1" x14ac:dyDescent="0.15">
      <c r="A780" s="31"/>
      <c r="B780" s="23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</row>
    <row r="781" spans="1:26" ht="12.75" customHeight="1" x14ac:dyDescent="0.15">
      <c r="A781" s="31"/>
      <c r="B781" s="23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</row>
    <row r="782" spans="1:26" ht="12.75" customHeight="1" x14ac:dyDescent="0.15">
      <c r="A782" s="31"/>
      <c r="B782" s="23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</row>
    <row r="783" spans="1:26" ht="12.75" customHeight="1" x14ac:dyDescent="0.15">
      <c r="A783" s="31"/>
      <c r="B783" s="23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</row>
    <row r="784" spans="1:26" ht="12.75" customHeight="1" x14ac:dyDescent="0.15">
      <c r="A784" s="31"/>
      <c r="B784" s="23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</row>
    <row r="785" spans="1:26" ht="12.75" customHeight="1" x14ac:dyDescent="0.15">
      <c r="A785" s="31"/>
      <c r="B785" s="23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</row>
    <row r="786" spans="1:26" ht="12.75" customHeight="1" x14ac:dyDescent="0.15">
      <c r="A786" s="31"/>
      <c r="B786" s="23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</row>
    <row r="787" spans="1:26" ht="12.75" customHeight="1" x14ac:dyDescent="0.15">
      <c r="A787" s="31"/>
      <c r="B787" s="23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</row>
    <row r="788" spans="1:26" ht="12.75" customHeight="1" x14ac:dyDescent="0.15">
      <c r="A788" s="31"/>
      <c r="B788" s="23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</row>
    <row r="789" spans="1:26" ht="12.75" customHeight="1" x14ac:dyDescent="0.15">
      <c r="A789" s="31"/>
      <c r="B789" s="23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</row>
    <row r="790" spans="1:26" ht="12.75" customHeight="1" x14ac:dyDescent="0.15">
      <c r="A790" s="31"/>
      <c r="B790" s="23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</row>
    <row r="791" spans="1:26" ht="12.75" customHeight="1" x14ac:dyDescent="0.15">
      <c r="A791" s="31"/>
      <c r="B791" s="23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</row>
    <row r="792" spans="1:26" ht="12.75" customHeight="1" x14ac:dyDescent="0.15">
      <c r="A792" s="31"/>
      <c r="B792" s="23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</row>
    <row r="793" spans="1:26" ht="12.75" customHeight="1" x14ac:dyDescent="0.15">
      <c r="A793" s="31"/>
      <c r="B793" s="23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</row>
    <row r="794" spans="1:26" ht="12.75" customHeight="1" x14ac:dyDescent="0.15">
      <c r="A794" s="31"/>
      <c r="B794" s="23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</row>
    <row r="795" spans="1:26" ht="12.75" customHeight="1" x14ac:dyDescent="0.15">
      <c r="A795" s="31"/>
      <c r="B795" s="23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</row>
    <row r="796" spans="1:26" ht="12.75" customHeight="1" x14ac:dyDescent="0.15">
      <c r="A796" s="31"/>
      <c r="B796" s="23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</row>
    <row r="797" spans="1:26" ht="12.75" customHeight="1" x14ac:dyDescent="0.15">
      <c r="A797" s="31"/>
      <c r="B797" s="23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</row>
    <row r="798" spans="1:26" ht="12.75" customHeight="1" x14ac:dyDescent="0.15">
      <c r="A798" s="31"/>
      <c r="B798" s="23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</row>
    <row r="799" spans="1:26" ht="12.75" customHeight="1" x14ac:dyDescent="0.15">
      <c r="A799" s="31"/>
      <c r="B799" s="23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</row>
    <row r="800" spans="1:26" ht="12.75" customHeight="1" x14ac:dyDescent="0.15">
      <c r="A800" s="31"/>
      <c r="B800" s="23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</row>
    <row r="801" spans="1:26" ht="12.75" customHeight="1" x14ac:dyDescent="0.15">
      <c r="A801" s="31"/>
      <c r="B801" s="23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</row>
    <row r="802" spans="1:26" ht="12.75" customHeight="1" x14ac:dyDescent="0.15">
      <c r="A802" s="31"/>
      <c r="B802" s="23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</row>
    <row r="803" spans="1:26" ht="12.75" customHeight="1" x14ac:dyDescent="0.15">
      <c r="A803" s="31"/>
      <c r="B803" s="23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</row>
    <row r="804" spans="1:26" ht="12.75" customHeight="1" x14ac:dyDescent="0.15">
      <c r="A804" s="31"/>
      <c r="B804" s="23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</row>
    <row r="805" spans="1:26" ht="12.75" customHeight="1" x14ac:dyDescent="0.15">
      <c r="A805" s="31"/>
      <c r="B805" s="23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</row>
    <row r="806" spans="1:26" ht="12.75" customHeight="1" x14ac:dyDescent="0.15">
      <c r="A806" s="31"/>
      <c r="B806" s="23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</row>
    <row r="807" spans="1:26" ht="12.75" customHeight="1" x14ac:dyDescent="0.15">
      <c r="A807" s="31"/>
      <c r="B807" s="23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</row>
    <row r="808" spans="1:26" ht="12.75" customHeight="1" x14ac:dyDescent="0.15">
      <c r="A808" s="31"/>
      <c r="B808" s="23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</row>
    <row r="809" spans="1:26" ht="12.75" customHeight="1" x14ac:dyDescent="0.15">
      <c r="A809" s="31"/>
      <c r="B809" s="23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</row>
    <row r="810" spans="1:26" ht="12.75" customHeight="1" x14ac:dyDescent="0.15">
      <c r="A810" s="31"/>
      <c r="B810" s="23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</row>
    <row r="811" spans="1:26" ht="12.75" customHeight="1" x14ac:dyDescent="0.15">
      <c r="A811" s="31"/>
      <c r="B811" s="23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</row>
    <row r="812" spans="1:26" ht="12.75" customHeight="1" x14ac:dyDescent="0.15">
      <c r="A812" s="31"/>
      <c r="B812" s="23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</row>
    <row r="813" spans="1:26" ht="12.75" customHeight="1" x14ac:dyDescent="0.15">
      <c r="A813" s="31"/>
      <c r="B813" s="23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</row>
    <row r="814" spans="1:26" ht="12.75" customHeight="1" x14ac:dyDescent="0.15">
      <c r="A814" s="31"/>
      <c r="B814" s="23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</row>
    <row r="815" spans="1:26" ht="12.75" customHeight="1" x14ac:dyDescent="0.15">
      <c r="A815" s="31"/>
      <c r="B815" s="23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</row>
    <row r="816" spans="1:26" ht="12.75" customHeight="1" x14ac:dyDescent="0.15">
      <c r="A816" s="31"/>
      <c r="B816" s="23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</row>
    <row r="817" spans="1:26" ht="12.75" customHeight="1" x14ac:dyDescent="0.15">
      <c r="A817" s="31"/>
      <c r="B817" s="23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</row>
    <row r="818" spans="1:26" ht="12.75" customHeight="1" x14ac:dyDescent="0.15">
      <c r="A818" s="31"/>
      <c r="B818" s="23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</row>
    <row r="819" spans="1:26" ht="12.75" customHeight="1" x14ac:dyDescent="0.15">
      <c r="A819" s="31"/>
      <c r="B819" s="23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</row>
    <row r="820" spans="1:26" ht="12.75" customHeight="1" x14ac:dyDescent="0.15">
      <c r="A820" s="31"/>
      <c r="B820" s="23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</row>
    <row r="821" spans="1:26" ht="12.75" customHeight="1" x14ac:dyDescent="0.15">
      <c r="A821" s="31"/>
      <c r="B821" s="23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</row>
    <row r="822" spans="1:26" ht="12.75" customHeight="1" x14ac:dyDescent="0.15">
      <c r="A822" s="31"/>
      <c r="B822" s="23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</row>
    <row r="823" spans="1:26" ht="12.75" customHeight="1" x14ac:dyDescent="0.15">
      <c r="A823" s="31"/>
      <c r="B823" s="23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</row>
    <row r="824" spans="1:26" ht="12.75" customHeight="1" x14ac:dyDescent="0.15">
      <c r="A824" s="31"/>
      <c r="B824" s="23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</row>
    <row r="825" spans="1:26" ht="12.75" customHeight="1" x14ac:dyDescent="0.15">
      <c r="A825" s="31"/>
      <c r="B825" s="23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</row>
    <row r="826" spans="1:26" ht="12.75" customHeight="1" x14ac:dyDescent="0.15">
      <c r="A826" s="31"/>
      <c r="B826" s="23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</row>
    <row r="827" spans="1:26" ht="12.75" customHeight="1" x14ac:dyDescent="0.15">
      <c r="A827" s="31"/>
      <c r="B827" s="23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</row>
    <row r="828" spans="1:26" ht="12.75" customHeight="1" x14ac:dyDescent="0.15">
      <c r="A828" s="31"/>
      <c r="B828" s="23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</row>
    <row r="829" spans="1:26" ht="12.75" customHeight="1" x14ac:dyDescent="0.15">
      <c r="A829" s="31"/>
      <c r="B829" s="23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</row>
    <row r="830" spans="1:26" ht="12.75" customHeight="1" x14ac:dyDescent="0.15">
      <c r="A830" s="31"/>
      <c r="B830" s="23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</row>
    <row r="831" spans="1:26" ht="12.75" customHeight="1" x14ac:dyDescent="0.15">
      <c r="A831" s="31"/>
      <c r="B831" s="23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</row>
    <row r="832" spans="1:26" ht="12.75" customHeight="1" x14ac:dyDescent="0.15">
      <c r="A832" s="31"/>
      <c r="B832" s="23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</row>
    <row r="833" spans="1:26" ht="12.75" customHeight="1" x14ac:dyDescent="0.15">
      <c r="A833" s="31"/>
      <c r="B833" s="23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</row>
    <row r="834" spans="1:26" ht="12.75" customHeight="1" x14ac:dyDescent="0.15">
      <c r="A834" s="31"/>
      <c r="B834" s="23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</row>
    <row r="835" spans="1:26" ht="12.75" customHeight="1" x14ac:dyDescent="0.15">
      <c r="A835" s="31"/>
      <c r="B835" s="23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</row>
    <row r="836" spans="1:26" ht="12.75" customHeight="1" x14ac:dyDescent="0.15">
      <c r="A836" s="31"/>
      <c r="B836" s="23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</row>
    <row r="837" spans="1:26" ht="12.75" customHeight="1" x14ac:dyDescent="0.15">
      <c r="A837" s="31"/>
      <c r="B837" s="23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</row>
    <row r="838" spans="1:26" ht="12.75" customHeight="1" x14ac:dyDescent="0.15">
      <c r="A838" s="31"/>
      <c r="B838" s="23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</row>
    <row r="839" spans="1:26" ht="12.75" customHeight="1" x14ac:dyDescent="0.15">
      <c r="A839" s="31"/>
      <c r="B839" s="23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</row>
    <row r="840" spans="1:26" ht="12.75" customHeight="1" x14ac:dyDescent="0.15">
      <c r="A840" s="31"/>
      <c r="B840" s="23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</row>
    <row r="841" spans="1:26" ht="12.75" customHeight="1" x14ac:dyDescent="0.15">
      <c r="A841" s="31"/>
      <c r="B841" s="23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</row>
    <row r="842" spans="1:26" ht="12.75" customHeight="1" x14ac:dyDescent="0.15">
      <c r="A842" s="31"/>
      <c r="B842" s="23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</row>
    <row r="843" spans="1:26" ht="12.75" customHeight="1" x14ac:dyDescent="0.15">
      <c r="A843" s="31"/>
      <c r="B843" s="23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</row>
    <row r="844" spans="1:26" ht="12.75" customHeight="1" x14ac:dyDescent="0.15">
      <c r="A844" s="31"/>
      <c r="B844" s="23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</row>
    <row r="845" spans="1:26" ht="12.75" customHeight="1" x14ac:dyDescent="0.15">
      <c r="A845" s="31"/>
      <c r="B845" s="23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</row>
    <row r="846" spans="1:26" ht="12.75" customHeight="1" x14ac:dyDescent="0.15">
      <c r="A846" s="31"/>
      <c r="B846" s="23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</row>
    <row r="847" spans="1:26" ht="12.75" customHeight="1" x14ac:dyDescent="0.15">
      <c r="A847" s="31"/>
      <c r="B847" s="23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</row>
    <row r="848" spans="1:26" ht="12.75" customHeight="1" x14ac:dyDescent="0.15">
      <c r="A848" s="31"/>
      <c r="B848" s="23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</row>
    <row r="849" spans="1:26" ht="12.75" customHeight="1" x14ac:dyDescent="0.15">
      <c r="A849" s="31"/>
      <c r="B849" s="23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</row>
    <row r="850" spans="1:26" ht="12.75" customHeight="1" x14ac:dyDescent="0.15">
      <c r="A850" s="31"/>
      <c r="B850" s="23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</row>
    <row r="851" spans="1:26" ht="12.75" customHeight="1" x14ac:dyDescent="0.15">
      <c r="A851" s="31"/>
      <c r="B851" s="23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</row>
    <row r="852" spans="1:26" ht="12.75" customHeight="1" x14ac:dyDescent="0.15">
      <c r="A852" s="31"/>
      <c r="B852" s="23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</row>
    <row r="853" spans="1:26" ht="12.75" customHeight="1" x14ac:dyDescent="0.15">
      <c r="A853" s="31"/>
      <c r="B853" s="23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</row>
    <row r="854" spans="1:26" ht="12.75" customHeight="1" x14ac:dyDescent="0.15">
      <c r="A854" s="31"/>
      <c r="B854" s="23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</row>
    <row r="855" spans="1:26" ht="12.75" customHeight="1" x14ac:dyDescent="0.15">
      <c r="A855" s="31"/>
      <c r="B855" s="23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</row>
    <row r="856" spans="1:26" ht="12.75" customHeight="1" x14ac:dyDescent="0.15">
      <c r="A856" s="31"/>
      <c r="B856" s="23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</row>
    <row r="857" spans="1:26" ht="12.75" customHeight="1" x14ac:dyDescent="0.15">
      <c r="A857" s="31"/>
      <c r="B857" s="23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</row>
    <row r="858" spans="1:26" ht="12.75" customHeight="1" x14ac:dyDescent="0.15">
      <c r="A858" s="31"/>
      <c r="B858" s="23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</row>
    <row r="859" spans="1:26" ht="12.75" customHeight="1" x14ac:dyDescent="0.15">
      <c r="A859" s="31"/>
      <c r="B859" s="23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</row>
    <row r="860" spans="1:26" ht="12.75" customHeight="1" x14ac:dyDescent="0.15">
      <c r="A860" s="31"/>
      <c r="B860" s="23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</row>
    <row r="861" spans="1:26" ht="12.75" customHeight="1" x14ac:dyDescent="0.15">
      <c r="A861" s="31"/>
      <c r="B861" s="23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</row>
    <row r="862" spans="1:26" ht="12.75" customHeight="1" x14ac:dyDescent="0.15">
      <c r="A862" s="31"/>
      <c r="B862" s="23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</row>
    <row r="863" spans="1:26" ht="12.75" customHeight="1" x14ac:dyDescent="0.15">
      <c r="A863" s="31"/>
      <c r="B863" s="23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</row>
    <row r="864" spans="1:26" ht="12.75" customHeight="1" x14ac:dyDescent="0.15">
      <c r="A864" s="31"/>
      <c r="B864" s="23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</row>
    <row r="865" spans="1:26" ht="12.75" customHeight="1" x14ac:dyDescent="0.15">
      <c r="A865" s="31"/>
      <c r="B865" s="23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</row>
    <row r="866" spans="1:26" ht="12.75" customHeight="1" x14ac:dyDescent="0.15">
      <c r="A866" s="31"/>
      <c r="B866" s="23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</row>
    <row r="867" spans="1:26" ht="12.75" customHeight="1" x14ac:dyDescent="0.15">
      <c r="A867" s="31"/>
      <c r="B867" s="23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</row>
    <row r="868" spans="1:26" ht="12.75" customHeight="1" x14ac:dyDescent="0.15">
      <c r="A868" s="31"/>
      <c r="B868" s="23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</row>
    <row r="869" spans="1:26" ht="12.75" customHeight="1" x14ac:dyDescent="0.15">
      <c r="A869" s="31"/>
      <c r="B869" s="23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</row>
    <row r="870" spans="1:26" ht="12.75" customHeight="1" x14ac:dyDescent="0.15">
      <c r="A870" s="31"/>
      <c r="B870" s="23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</row>
    <row r="871" spans="1:26" ht="12.75" customHeight="1" x14ac:dyDescent="0.15">
      <c r="A871" s="31"/>
      <c r="B871" s="23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</row>
    <row r="872" spans="1:26" ht="12.75" customHeight="1" x14ac:dyDescent="0.15">
      <c r="A872" s="31"/>
      <c r="B872" s="23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</row>
    <row r="873" spans="1:26" ht="12.75" customHeight="1" x14ac:dyDescent="0.15">
      <c r="A873" s="31"/>
      <c r="B873" s="23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</row>
    <row r="874" spans="1:26" ht="12.75" customHeight="1" x14ac:dyDescent="0.15">
      <c r="A874" s="31"/>
      <c r="B874" s="23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</row>
    <row r="875" spans="1:26" ht="12.75" customHeight="1" x14ac:dyDescent="0.15">
      <c r="A875" s="31"/>
      <c r="B875" s="23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</row>
    <row r="876" spans="1:26" ht="12.75" customHeight="1" x14ac:dyDescent="0.15">
      <c r="A876" s="31"/>
      <c r="B876" s="23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</row>
    <row r="877" spans="1:26" ht="12.75" customHeight="1" x14ac:dyDescent="0.15">
      <c r="A877" s="31"/>
      <c r="B877" s="23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</row>
    <row r="878" spans="1:26" ht="12.75" customHeight="1" x14ac:dyDescent="0.15">
      <c r="A878" s="31"/>
      <c r="B878" s="23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</row>
    <row r="879" spans="1:26" ht="12.75" customHeight="1" x14ac:dyDescent="0.15">
      <c r="A879" s="31"/>
      <c r="B879" s="23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</row>
    <row r="880" spans="1:26" ht="12.75" customHeight="1" x14ac:dyDescent="0.15">
      <c r="A880" s="31"/>
      <c r="B880" s="23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</row>
    <row r="881" spans="1:26" ht="12.75" customHeight="1" x14ac:dyDescent="0.15">
      <c r="A881" s="31"/>
      <c r="B881" s="23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</row>
    <row r="882" spans="1:26" ht="12.75" customHeight="1" x14ac:dyDescent="0.15">
      <c r="A882" s="31"/>
      <c r="B882" s="23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</row>
    <row r="883" spans="1:26" ht="12.75" customHeight="1" x14ac:dyDescent="0.15">
      <c r="A883" s="31"/>
      <c r="B883" s="23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</row>
    <row r="884" spans="1:26" ht="12.75" customHeight="1" x14ac:dyDescent="0.15">
      <c r="A884" s="31"/>
      <c r="B884" s="23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</row>
    <row r="885" spans="1:26" ht="12.75" customHeight="1" x14ac:dyDescent="0.15">
      <c r="A885" s="31"/>
      <c r="B885" s="23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</row>
    <row r="886" spans="1:26" ht="12.75" customHeight="1" x14ac:dyDescent="0.15">
      <c r="A886" s="31"/>
      <c r="B886" s="23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</row>
    <row r="887" spans="1:26" ht="12.75" customHeight="1" x14ac:dyDescent="0.15">
      <c r="A887" s="31"/>
      <c r="B887" s="23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</row>
    <row r="888" spans="1:26" ht="12.75" customHeight="1" x14ac:dyDescent="0.15">
      <c r="A888" s="31"/>
      <c r="B888" s="23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</row>
    <row r="889" spans="1:26" ht="12.75" customHeight="1" x14ac:dyDescent="0.15">
      <c r="A889" s="31"/>
      <c r="B889" s="23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</row>
    <row r="890" spans="1:26" ht="12.75" customHeight="1" x14ac:dyDescent="0.15">
      <c r="A890" s="31"/>
      <c r="B890" s="23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</row>
    <row r="891" spans="1:26" ht="12.75" customHeight="1" x14ac:dyDescent="0.15">
      <c r="A891" s="31"/>
      <c r="B891" s="23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</row>
    <row r="892" spans="1:26" ht="12.75" customHeight="1" x14ac:dyDescent="0.15">
      <c r="A892" s="31"/>
      <c r="B892" s="23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</row>
    <row r="893" spans="1:26" ht="12.75" customHeight="1" x14ac:dyDescent="0.15">
      <c r="A893" s="31"/>
      <c r="B893" s="23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</row>
    <row r="894" spans="1:26" ht="12.75" customHeight="1" x14ac:dyDescent="0.15">
      <c r="A894" s="31"/>
      <c r="B894" s="23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</row>
    <row r="895" spans="1:26" ht="12.75" customHeight="1" x14ac:dyDescent="0.15">
      <c r="A895" s="31"/>
      <c r="B895" s="23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</row>
    <row r="896" spans="1:26" ht="12.75" customHeight="1" x14ac:dyDescent="0.15">
      <c r="A896" s="31"/>
      <c r="B896" s="23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</row>
    <row r="897" spans="1:26" ht="12.75" customHeight="1" x14ac:dyDescent="0.15">
      <c r="A897" s="31"/>
      <c r="B897" s="23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</row>
    <row r="898" spans="1:26" ht="12.75" customHeight="1" x14ac:dyDescent="0.15">
      <c r="A898" s="31"/>
      <c r="B898" s="23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</row>
    <row r="899" spans="1:26" ht="12.75" customHeight="1" x14ac:dyDescent="0.15">
      <c r="A899" s="31"/>
      <c r="B899" s="23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</row>
    <row r="900" spans="1:26" ht="12.75" customHeight="1" x14ac:dyDescent="0.15">
      <c r="A900" s="31"/>
      <c r="B900" s="23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</row>
    <row r="901" spans="1:26" ht="12.75" customHeight="1" x14ac:dyDescent="0.15">
      <c r="A901" s="31"/>
      <c r="B901" s="23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</row>
    <row r="902" spans="1:26" ht="12.75" customHeight="1" x14ac:dyDescent="0.15">
      <c r="A902" s="31"/>
      <c r="B902" s="23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</row>
    <row r="903" spans="1:26" ht="12.75" customHeight="1" x14ac:dyDescent="0.15">
      <c r="A903" s="31"/>
      <c r="B903" s="23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</row>
    <row r="904" spans="1:26" ht="12.75" customHeight="1" x14ac:dyDescent="0.15">
      <c r="A904" s="31"/>
      <c r="B904" s="23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</row>
    <row r="905" spans="1:26" ht="12.75" customHeight="1" x14ac:dyDescent="0.15">
      <c r="A905" s="31"/>
      <c r="B905" s="23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</row>
    <row r="906" spans="1:26" ht="12.75" customHeight="1" x14ac:dyDescent="0.15">
      <c r="A906" s="31"/>
      <c r="B906" s="23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</row>
    <row r="907" spans="1:26" ht="12.75" customHeight="1" x14ac:dyDescent="0.15">
      <c r="A907" s="31"/>
      <c r="B907" s="23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</row>
    <row r="908" spans="1:26" ht="12.75" customHeight="1" x14ac:dyDescent="0.15">
      <c r="A908" s="31"/>
      <c r="B908" s="23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</row>
    <row r="909" spans="1:26" ht="12.75" customHeight="1" x14ac:dyDescent="0.15">
      <c r="A909" s="31"/>
      <c r="B909" s="23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</row>
    <row r="910" spans="1:26" ht="12.75" customHeight="1" x14ac:dyDescent="0.15">
      <c r="A910" s="31"/>
      <c r="B910" s="23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</row>
    <row r="911" spans="1:26" ht="12.75" customHeight="1" x14ac:dyDescent="0.15">
      <c r="A911" s="31"/>
      <c r="B911" s="23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</row>
    <row r="912" spans="1:26" ht="12.75" customHeight="1" x14ac:dyDescent="0.15">
      <c r="A912" s="31"/>
      <c r="B912" s="23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</row>
    <row r="913" spans="1:26" ht="12.75" customHeight="1" x14ac:dyDescent="0.15">
      <c r="A913" s="31"/>
      <c r="B913" s="23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</row>
    <row r="914" spans="1:26" ht="12.75" customHeight="1" x14ac:dyDescent="0.15">
      <c r="A914" s="31"/>
      <c r="B914" s="23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</row>
    <row r="915" spans="1:26" ht="12.75" customHeight="1" x14ac:dyDescent="0.15">
      <c r="A915" s="31"/>
      <c r="B915" s="23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</row>
    <row r="916" spans="1:26" ht="12.75" customHeight="1" x14ac:dyDescent="0.15">
      <c r="A916" s="31"/>
      <c r="B916" s="23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</row>
    <row r="917" spans="1:26" ht="12.75" customHeight="1" x14ac:dyDescent="0.15">
      <c r="A917" s="31"/>
      <c r="B917" s="23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</row>
    <row r="918" spans="1:26" ht="12.75" customHeight="1" x14ac:dyDescent="0.15">
      <c r="A918" s="31"/>
      <c r="B918" s="23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</row>
    <row r="919" spans="1:26" ht="12.75" customHeight="1" x14ac:dyDescent="0.15">
      <c r="A919" s="31"/>
      <c r="B919" s="23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</row>
    <row r="920" spans="1:26" ht="12.75" customHeight="1" x14ac:dyDescent="0.15">
      <c r="A920" s="31"/>
      <c r="B920" s="23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</row>
    <row r="921" spans="1:26" ht="12.75" customHeight="1" x14ac:dyDescent="0.15">
      <c r="A921" s="31"/>
      <c r="B921" s="23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</row>
    <row r="922" spans="1:26" ht="12.75" customHeight="1" x14ac:dyDescent="0.15">
      <c r="A922" s="31"/>
      <c r="B922" s="23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</row>
    <row r="923" spans="1:26" ht="12.75" customHeight="1" x14ac:dyDescent="0.15">
      <c r="A923" s="31"/>
      <c r="B923" s="23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</row>
    <row r="924" spans="1:26" ht="12.75" customHeight="1" x14ac:dyDescent="0.15">
      <c r="A924" s="31"/>
      <c r="B924" s="23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</row>
    <row r="925" spans="1:26" ht="12.75" customHeight="1" x14ac:dyDescent="0.15">
      <c r="A925" s="31"/>
      <c r="B925" s="23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</row>
    <row r="926" spans="1:26" ht="12.75" customHeight="1" x14ac:dyDescent="0.15">
      <c r="A926" s="31"/>
      <c r="B926" s="23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</row>
    <row r="927" spans="1:26" ht="12.75" customHeight="1" x14ac:dyDescent="0.15">
      <c r="A927" s="31"/>
      <c r="B927" s="23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</row>
    <row r="928" spans="1:26" ht="12.75" customHeight="1" x14ac:dyDescent="0.15">
      <c r="A928" s="31"/>
      <c r="B928" s="23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</row>
    <row r="929" spans="1:26" ht="12.75" customHeight="1" x14ac:dyDescent="0.15">
      <c r="A929" s="31"/>
      <c r="B929" s="23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</row>
    <row r="930" spans="1:26" ht="12.75" customHeight="1" x14ac:dyDescent="0.15">
      <c r="A930" s="31"/>
      <c r="B930" s="23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</row>
    <row r="931" spans="1:26" ht="12.75" customHeight="1" x14ac:dyDescent="0.15">
      <c r="A931" s="31"/>
      <c r="B931" s="23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</row>
    <row r="932" spans="1:26" ht="12.75" customHeight="1" x14ac:dyDescent="0.15">
      <c r="A932" s="31"/>
      <c r="B932" s="23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</row>
    <row r="933" spans="1:26" ht="12.75" customHeight="1" x14ac:dyDescent="0.15">
      <c r="A933" s="31"/>
      <c r="B933" s="23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</row>
    <row r="934" spans="1:26" ht="12.75" customHeight="1" x14ac:dyDescent="0.15">
      <c r="A934" s="31"/>
      <c r="B934" s="23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</row>
    <row r="935" spans="1:26" ht="12.75" customHeight="1" x14ac:dyDescent="0.15">
      <c r="A935" s="31"/>
      <c r="B935" s="23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</row>
    <row r="936" spans="1:26" ht="12.75" customHeight="1" x14ac:dyDescent="0.15">
      <c r="A936" s="31"/>
      <c r="B936" s="23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</row>
    <row r="937" spans="1:26" ht="12.75" customHeight="1" x14ac:dyDescent="0.15">
      <c r="A937" s="31"/>
      <c r="B937" s="23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</row>
    <row r="938" spans="1:26" ht="12.75" customHeight="1" x14ac:dyDescent="0.15">
      <c r="A938" s="31"/>
      <c r="B938" s="23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</row>
    <row r="939" spans="1:26" ht="12.75" customHeight="1" x14ac:dyDescent="0.15">
      <c r="A939" s="31"/>
      <c r="B939" s="23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</row>
    <row r="940" spans="1:26" ht="12.75" customHeight="1" x14ac:dyDescent="0.15">
      <c r="A940" s="31"/>
      <c r="B940" s="23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</row>
    <row r="941" spans="1:26" ht="12.75" customHeight="1" x14ac:dyDescent="0.15">
      <c r="A941" s="31"/>
      <c r="B941" s="23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</row>
    <row r="942" spans="1:26" ht="12.75" customHeight="1" x14ac:dyDescent="0.15">
      <c r="A942" s="31"/>
      <c r="B942" s="23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</row>
    <row r="943" spans="1:26" ht="12.75" customHeight="1" x14ac:dyDescent="0.15">
      <c r="A943" s="31"/>
      <c r="B943" s="23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</row>
    <row r="944" spans="1:26" ht="12.75" customHeight="1" x14ac:dyDescent="0.15">
      <c r="A944" s="31"/>
      <c r="B944" s="23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</row>
    <row r="945" spans="1:26" ht="12.75" customHeight="1" x14ac:dyDescent="0.15">
      <c r="A945" s="31"/>
      <c r="B945" s="23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</row>
    <row r="946" spans="1:26" ht="12.75" customHeight="1" x14ac:dyDescent="0.15">
      <c r="A946" s="31"/>
      <c r="B946" s="23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</row>
    <row r="947" spans="1:26" ht="12.75" customHeight="1" x14ac:dyDescent="0.15">
      <c r="A947" s="31"/>
      <c r="B947" s="23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</row>
    <row r="948" spans="1:26" ht="12.75" customHeight="1" x14ac:dyDescent="0.15">
      <c r="A948" s="31"/>
      <c r="B948" s="23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</row>
    <row r="949" spans="1:26" ht="12.75" customHeight="1" x14ac:dyDescent="0.15">
      <c r="A949" s="31"/>
      <c r="B949" s="23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</row>
    <row r="950" spans="1:26" ht="12.75" customHeight="1" x14ac:dyDescent="0.15">
      <c r="A950" s="31"/>
      <c r="B950" s="23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</row>
    <row r="951" spans="1:26" ht="12.75" customHeight="1" x14ac:dyDescent="0.15">
      <c r="A951" s="31"/>
      <c r="B951" s="23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</row>
    <row r="952" spans="1:26" ht="12.75" customHeight="1" x14ac:dyDescent="0.15">
      <c r="A952" s="31"/>
      <c r="B952" s="23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</row>
    <row r="953" spans="1:26" ht="12.75" customHeight="1" x14ac:dyDescent="0.15">
      <c r="A953" s="31"/>
      <c r="B953" s="23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</row>
    <row r="954" spans="1:26" ht="12.75" customHeight="1" x14ac:dyDescent="0.15">
      <c r="A954" s="31"/>
      <c r="B954" s="23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</row>
    <row r="955" spans="1:26" ht="12.75" customHeight="1" x14ac:dyDescent="0.15">
      <c r="A955" s="31"/>
      <c r="B955" s="23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</row>
    <row r="956" spans="1:26" ht="12.75" customHeight="1" x14ac:dyDescent="0.15">
      <c r="A956" s="31"/>
      <c r="B956" s="23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</row>
    <row r="957" spans="1:26" ht="12.75" customHeight="1" x14ac:dyDescent="0.15">
      <c r="A957" s="31"/>
      <c r="B957" s="23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</row>
    <row r="958" spans="1:26" ht="12.75" customHeight="1" x14ac:dyDescent="0.15">
      <c r="A958" s="31"/>
      <c r="B958" s="23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</row>
    <row r="959" spans="1:26" ht="12.75" customHeight="1" x14ac:dyDescent="0.15">
      <c r="A959" s="31"/>
      <c r="B959" s="23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</row>
    <row r="960" spans="1:26" ht="12.75" customHeight="1" x14ac:dyDescent="0.15">
      <c r="A960" s="31"/>
      <c r="B960" s="23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</row>
    <row r="961" spans="1:26" ht="12.75" customHeight="1" x14ac:dyDescent="0.15">
      <c r="A961" s="31"/>
      <c r="B961" s="23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</row>
    <row r="962" spans="1:26" ht="12.75" customHeight="1" x14ac:dyDescent="0.15">
      <c r="A962" s="31"/>
      <c r="B962" s="23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</row>
    <row r="963" spans="1:26" ht="12.75" customHeight="1" x14ac:dyDescent="0.15">
      <c r="A963" s="31"/>
      <c r="B963" s="23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</row>
    <row r="964" spans="1:26" ht="12.75" customHeight="1" x14ac:dyDescent="0.15">
      <c r="A964" s="31"/>
      <c r="B964" s="23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</row>
    <row r="965" spans="1:26" ht="12.75" customHeight="1" x14ac:dyDescent="0.15">
      <c r="A965" s="31"/>
      <c r="B965" s="23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</row>
    <row r="966" spans="1:26" ht="12.75" customHeight="1" x14ac:dyDescent="0.15">
      <c r="A966" s="31"/>
      <c r="B966" s="23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</row>
    <row r="967" spans="1:26" ht="12.75" customHeight="1" x14ac:dyDescent="0.15">
      <c r="A967" s="31"/>
      <c r="B967" s="23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</row>
    <row r="968" spans="1:26" ht="12.75" customHeight="1" x14ac:dyDescent="0.15">
      <c r="A968" s="31"/>
      <c r="B968" s="23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</row>
    <row r="969" spans="1:26" ht="12.75" customHeight="1" x14ac:dyDescent="0.15">
      <c r="A969" s="31"/>
      <c r="B969" s="23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</row>
    <row r="970" spans="1:26" ht="12.75" customHeight="1" x14ac:dyDescent="0.15">
      <c r="A970" s="31"/>
      <c r="B970" s="23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</row>
    <row r="971" spans="1:26" ht="12.75" customHeight="1" x14ac:dyDescent="0.15">
      <c r="A971" s="31"/>
      <c r="B971" s="23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</row>
    <row r="972" spans="1:26" ht="12.75" customHeight="1" x14ac:dyDescent="0.15">
      <c r="A972" s="31"/>
      <c r="B972" s="23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</row>
    <row r="973" spans="1:26" ht="12.75" customHeight="1" x14ac:dyDescent="0.15">
      <c r="A973" s="31"/>
      <c r="B973" s="23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</row>
    <row r="974" spans="1:26" ht="12.75" customHeight="1" x14ac:dyDescent="0.15">
      <c r="A974" s="31"/>
      <c r="B974" s="23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</row>
    <row r="975" spans="1:26" ht="12.75" customHeight="1" x14ac:dyDescent="0.15">
      <c r="A975" s="31"/>
      <c r="B975" s="23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</row>
    <row r="976" spans="1:26" ht="12.75" customHeight="1" x14ac:dyDescent="0.15">
      <c r="A976" s="31"/>
      <c r="B976" s="23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</row>
    <row r="977" spans="1:26" ht="12.75" customHeight="1" x14ac:dyDescent="0.15">
      <c r="A977" s="31"/>
      <c r="B977" s="23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</row>
    <row r="978" spans="1:26" ht="12.75" customHeight="1" x14ac:dyDescent="0.15">
      <c r="A978" s="31"/>
      <c r="B978" s="23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</row>
    <row r="979" spans="1:26" ht="12.75" customHeight="1" x14ac:dyDescent="0.15">
      <c r="A979" s="31"/>
      <c r="B979" s="23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</row>
    <row r="980" spans="1:26" ht="12.75" customHeight="1" x14ac:dyDescent="0.15">
      <c r="A980" s="31"/>
      <c r="B980" s="23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</row>
    <row r="981" spans="1:26" ht="12.75" customHeight="1" x14ac:dyDescent="0.15">
      <c r="A981" s="31"/>
      <c r="B981" s="23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</row>
    <row r="982" spans="1:26" ht="12.75" customHeight="1" x14ac:dyDescent="0.15">
      <c r="A982" s="31"/>
      <c r="B982" s="23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</row>
    <row r="983" spans="1:26" ht="12.75" customHeight="1" x14ac:dyDescent="0.15">
      <c r="A983" s="31"/>
      <c r="B983" s="23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</row>
    <row r="984" spans="1:26" ht="12.75" customHeight="1" x14ac:dyDescent="0.15">
      <c r="A984" s="31"/>
      <c r="B984" s="23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</row>
    <row r="985" spans="1:26" ht="12.75" customHeight="1" x14ac:dyDescent="0.15">
      <c r="A985" s="31"/>
      <c r="B985" s="23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</row>
    <row r="986" spans="1:26" ht="12.75" customHeight="1" x14ac:dyDescent="0.15">
      <c r="A986" s="31"/>
      <c r="B986" s="23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</row>
    <row r="987" spans="1:26" ht="12.75" customHeight="1" x14ac:dyDescent="0.15">
      <c r="A987" s="31"/>
      <c r="B987" s="23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</row>
    <row r="988" spans="1:26" ht="12.75" customHeight="1" x14ac:dyDescent="0.15">
      <c r="A988" s="31"/>
      <c r="B988" s="23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</row>
    <row r="989" spans="1:26" ht="12.75" customHeight="1" x14ac:dyDescent="0.15">
      <c r="A989" s="31"/>
      <c r="B989" s="23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</row>
    <row r="990" spans="1:26" ht="12.75" customHeight="1" x14ac:dyDescent="0.15">
      <c r="A990" s="31"/>
      <c r="B990" s="23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</row>
    <row r="991" spans="1:26" ht="12.75" customHeight="1" x14ac:dyDescent="0.15">
      <c r="A991" s="31"/>
      <c r="B991" s="23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</row>
    <row r="992" spans="1:26" ht="12.75" customHeight="1" x14ac:dyDescent="0.15">
      <c r="A992" s="31"/>
      <c r="B992" s="23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</row>
    <row r="993" spans="1:26" ht="12.75" customHeight="1" x14ac:dyDescent="0.15">
      <c r="A993" s="31"/>
      <c r="B993" s="23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</row>
    <row r="994" spans="1:26" ht="12.75" customHeight="1" x14ac:dyDescent="0.15">
      <c r="A994" s="31"/>
      <c r="B994" s="23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</row>
    <row r="995" spans="1:26" ht="12.75" customHeight="1" x14ac:dyDescent="0.15">
      <c r="A995" s="31"/>
      <c r="B995" s="23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</row>
    <row r="996" spans="1:26" ht="12.75" customHeight="1" x14ac:dyDescent="0.15">
      <c r="A996" s="31"/>
      <c r="B996" s="23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</row>
    <row r="997" spans="1:26" ht="12.75" customHeight="1" x14ac:dyDescent="0.15">
      <c r="A997" s="31"/>
      <c r="B997" s="23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</row>
    <row r="998" spans="1:26" ht="12.75" customHeight="1" x14ac:dyDescent="0.15">
      <c r="A998" s="31"/>
      <c r="B998" s="23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</row>
    <row r="999" spans="1:26" ht="12.75" customHeight="1" x14ac:dyDescent="0.15">
      <c r="A999" s="31"/>
      <c r="B999" s="23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</row>
    <row r="1000" spans="1:26" ht="12.75" customHeight="1" x14ac:dyDescent="0.15">
      <c r="A1000" s="31"/>
      <c r="B1000" s="23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</row>
  </sheetData>
  <pageMargins left="0.7" right="0.7" top="0.75" bottom="0.75" header="0" footer="0"/>
  <pageSetup orientation="landscape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B1000"/>
  <sheetViews>
    <sheetView workbookViewId="0"/>
  </sheetViews>
  <sheetFormatPr baseColWidth="10" defaultColWidth="12.5" defaultRowHeight="15" customHeight="1" x14ac:dyDescent="0.15"/>
  <cols>
    <col min="1" max="1" width="32.1640625" customWidth="1"/>
    <col min="2" max="2" width="10.33203125" customWidth="1"/>
    <col min="3" max="26" width="8.5" customWidth="1"/>
  </cols>
  <sheetData>
    <row r="1" spans="1:2" ht="12.75" customHeight="1" x14ac:dyDescent="0.15">
      <c r="A1" s="42" t="s">
        <v>568</v>
      </c>
      <c r="B1" s="23"/>
    </row>
    <row r="2" spans="1:2" ht="12.75" customHeight="1" x14ac:dyDescent="0.15">
      <c r="A2" s="31"/>
      <c r="B2" s="23"/>
    </row>
    <row r="3" spans="1:2" ht="12.75" customHeight="1" x14ac:dyDescent="0.15">
      <c r="A3" s="42" t="s">
        <v>19</v>
      </c>
      <c r="B3" s="23"/>
    </row>
    <row r="4" spans="1:2" ht="12.75" customHeight="1" x14ac:dyDescent="0.15">
      <c r="A4" s="31"/>
      <c r="B4" s="23"/>
    </row>
    <row r="5" spans="1:2" ht="12.75" customHeight="1" x14ac:dyDescent="0.15">
      <c r="A5" s="31" t="s">
        <v>569</v>
      </c>
      <c r="B5" s="23">
        <f>'Trial Balance'!I58</f>
        <v>0</v>
      </c>
    </row>
    <row r="6" spans="1:2" ht="12.75" customHeight="1" x14ac:dyDescent="0.15">
      <c r="B6" s="23"/>
    </row>
    <row r="7" spans="1:2" ht="12.75" customHeight="1" x14ac:dyDescent="0.15">
      <c r="A7" s="31"/>
      <c r="B7" s="23"/>
    </row>
    <row r="8" spans="1:2" ht="12.75" customHeight="1" x14ac:dyDescent="0.15">
      <c r="A8" s="31"/>
      <c r="B8" s="23"/>
    </row>
    <row r="9" spans="1:2" ht="12.75" customHeight="1" x14ac:dyDescent="0.15">
      <c r="A9" s="31"/>
      <c r="B9" s="23"/>
    </row>
    <row r="10" spans="1:2" ht="12.75" customHeight="1" x14ac:dyDescent="0.15">
      <c r="A10" s="31"/>
      <c r="B10" s="23"/>
    </row>
    <row r="11" spans="1:2" ht="12.75" customHeight="1" x14ac:dyDescent="0.15">
      <c r="A11" s="31"/>
      <c r="B11" s="23"/>
    </row>
    <row r="12" spans="1:2" ht="12.75" customHeight="1" x14ac:dyDescent="0.15">
      <c r="B12" s="134">
        <f>SUM(B7:B11)</f>
        <v>0</v>
      </c>
    </row>
    <row r="13" spans="1:2" ht="12.75" customHeight="1" x14ac:dyDescent="0.15">
      <c r="B13" s="23"/>
    </row>
    <row r="14" spans="1:2" ht="12.75" customHeight="1" x14ac:dyDescent="0.15">
      <c r="A14" s="42" t="s">
        <v>62</v>
      </c>
      <c r="B14" s="120">
        <f>B12-B5</f>
        <v>0</v>
      </c>
    </row>
    <row r="15" spans="1:2" ht="12.75" customHeight="1" x14ac:dyDescent="0.15">
      <c r="B15" s="23"/>
    </row>
    <row r="16" spans="1:2" ht="12.75" customHeight="1" x14ac:dyDescent="0.15">
      <c r="B16" s="23"/>
    </row>
    <row r="17" spans="2:2" ht="12.75" customHeight="1" x14ac:dyDescent="0.15">
      <c r="B17" s="23"/>
    </row>
    <row r="18" spans="2:2" ht="12.75" customHeight="1" x14ac:dyDescent="0.15">
      <c r="B18" s="23"/>
    </row>
    <row r="19" spans="2:2" ht="12.75" customHeight="1" x14ac:dyDescent="0.15">
      <c r="B19" s="23"/>
    </row>
    <row r="20" spans="2:2" ht="12.75" customHeight="1" x14ac:dyDescent="0.15">
      <c r="B20" s="23"/>
    </row>
    <row r="21" spans="2:2" ht="12.75" customHeight="1" x14ac:dyDescent="0.15">
      <c r="B21" s="23"/>
    </row>
    <row r="22" spans="2:2" ht="12.75" customHeight="1" x14ac:dyDescent="0.15">
      <c r="B22" s="23"/>
    </row>
    <row r="23" spans="2:2" ht="12.75" customHeight="1" x14ac:dyDescent="0.15">
      <c r="B23" s="23"/>
    </row>
    <row r="24" spans="2:2" ht="12.75" customHeight="1" x14ac:dyDescent="0.15">
      <c r="B24" s="23"/>
    </row>
    <row r="25" spans="2:2" ht="12.75" customHeight="1" x14ac:dyDescent="0.15">
      <c r="B25" s="23"/>
    </row>
    <row r="26" spans="2:2" ht="12.75" customHeight="1" x14ac:dyDescent="0.15">
      <c r="B26" s="23"/>
    </row>
    <row r="27" spans="2:2" ht="12.75" customHeight="1" x14ac:dyDescent="0.15">
      <c r="B27" s="23"/>
    </row>
    <row r="28" spans="2:2" ht="12.75" customHeight="1" x14ac:dyDescent="0.15">
      <c r="B28" s="23"/>
    </row>
    <row r="29" spans="2:2" ht="12.75" customHeight="1" x14ac:dyDescent="0.15">
      <c r="B29" s="23"/>
    </row>
    <row r="30" spans="2:2" ht="12.75" customHeight="1" x14ac:dyDescent="0.15">
      <c r="B30" s="23"/>
    </row>
    <row r="31" spans="2:2" ht="12.75" customHeight="1" x14ac:dyDescent="0.15">
      <c r="B31" s="23"/>
    </row>
    <row r="32" spans="2:2" ht="12.75" customHeight="1" x14ac:dyDescent="0.15">
      <c r="B32" s="23"/>
    </row>
    <row r="33" spans="2:2" ht="12.75" customHeight="1" x14ac:dyDescent="0.15">
      <c r="B33" s="23"/>
    </row>
    <row r="34" spans="2:2" ht="12.75" customHeight="1" x14ac:dyDescent="0.15">
      <c r="B34" s="23"/>
    </row>
    <row r="35" spans="2:2" ht="12.75" customHeight="1" x14ac:dyDescent="0.15">
      <c r="B35" s="23"/>
    </row>
    <row r="36" spans="2:2" ht="12.75" customHeight="1" x14ac:dyDescent="0.15">
      <c r="B36" s="23"/>
    </row>
    <row r="37" spans="2:2" ht="12.75" customHeight="1" x14ac:dyDescent="0.15">
      <c r="B37" s="23"/>
    </row>
    <row r="38" spans="2:2" ht="12.75" customHeight="1" x14ac:dyDescent="0.15">
      <c r="B38" s="23"/>
    </row>
    <row r="39" spans="2:2" ht="12.75" customHeight="1" x14ac:dyDescent="0.15">
      <c r="B39" s="23"/>
    </row>
    <row r="40" spans="2:2" ht="12.75" customHeight="1" x14ac:dyDescent="0.15">
      <c r="B40" s="23"/>
    </row>
    <row r="41" spans="2:2" ht="12.75" customHeight="1" x14ac:dyDescent="0.15">
      <c r="B41" s="23"/>
    </row>
    <row r="42" spans="2:2" ht="12.75" customHeight="1" x14ac:dyDescent="0.15">
      <c r="B42" s="23"/>
    </row>
    <row r="43" spans="2:2" ht="12.75" customHeight="1" x14ac:dyDescent="0.15">
      <c r="B43" s="23"/>
    </row>
    <row r="44" spans="2:2" ht="12.75" customHeight="1" x14ac:dyDescent="0.15">
      <c r="B44" s="23"/>
    </row>
    <row r="45" spans="2:2" ht="12.75" customHeight="1" x14ac:dyDescent="0.15">
      <c r="B45" s="23"/>
    </row>
    <row r="46" spans="2:2" ht="12.75" customHeight="1" x14ac:dyDescent="0.15">
      <c r="B46" s="23"/>
    </row>
    <row r="47" spans="2:2" ht="12.75" customHeight="1" x14ac:dyDescent="0.15">
      <c r="B47" s="23"/>
    </row>
    <row r="48" spans="2:2" ht="12.75" customHeight="1" x14ac:dyDescent="0.15">
      <c r="B48" s="23"/>
    </row>
    <row r="49" spans="2:2" ht="12.75" customHeight="1" x14ac:dyDescent="0.15">
      <c r="B49" s="23"/>
    </row>
    <row r="50" spans="2:2" ht="12.75" customHeight="1" x14ac:dyDescent="0.15">
      <c r="B50" s="23"/>
    </row>
    <row r="51" spans="2:2" ht="12.75" customHeight="1" x14ac:dyDescent="0.15">
      <c r="B51" s="23"/>
    </row>
    <row r="52" spans="2:2" ht="12.75" customHeight="1" x14ac:dyDescent="0.15">
      <c r="B52" s="23"/>
    </row>
    <row r="53" spans="2:2" ht="12.75" customHeight="1" x14ac:dyDescent="0.15">
      <c r="B53" s="23"/>
    </row>
    <row r="54" spans="2:2" ht="12.75" customHeight="1" x14ac:dyDescent="0.15">
      <c r="B54" s="23"/>
    </row>
    <row r="55" spans="2:2" ht="12.75" customHeight="1" x14ac:dyDescent="0.15">
      <c r="B55" s="23"/>
    </row>
    <row r="56" spans="2:2" ht="12.75" customHeight="1" x14ac:dyDescent="0.15">
      <c r="B56" s="23"/>
    </row>
    <row r="57" spans="2:2" ht="12.75" customHeight="1" x14ac:dyDescent="0.15">
      <c r="B57" s="23"/>
    </row>
    <row r="58" spans="2:2" ht="12.75" customHeight="1" x14ac:dyDescent="0.15">
      <c r="B58" s="23"/>
    </row>
    <row r="59" spans="2:2" ht="12.75" customHeight="1" x14ac:dyDescent="0.15">
      <c r="B59" s="23"/>
    </row>
    <row r="60" spans="2:2" ht="12.75" customHeight="1" x14ac:dyDescent="0.15">
      <c r="B60" s="23"/>
    </row>
    <row r="61" spans="2:2" ht="12.75" customHeight="1" x14ac:dyDescent="0.15">
      <c r="B61" s="23"/>
    </row>
    <row r="62" spans="2:2" ht="12.75" customHeight="1" x14ac:dyDescent="0.15">
      <c r="B62" s="23"/>
    </row>
    <row r="63" spans="2:2" ht="12.75" customHeight="1" x14ac:dyDescent="0.15">
      <c r="B63" s="23"/>
    </row>
    <row r="64" spans="2:2" ht="12.75" customHeight="1" x14ac:dyDescent="0.15">
      <c r="B64" s="23"/>
    </row>
    <row r="65" spans="2:2" ht="12.75" customHeight="1" x14ac:dyDescent="0.15">
      <c r="B65" s="23"/>
    </row>
    <row r="66" spans="2:2" ht="12.75" customHeight="1" x14ac:dyDescent="0.15">
      <c r="B66" s="23"/>
    </row>
    <row r="67" spans="2:2" ht="12.75" customHeight="1" x14ac:dyDescent="0.15">
      <c r="B67" s="23"/>
    </row>
    <row r="68" spans="2:2" ht="12.75" customHeight="1" x14ac:dyDescent="0.15">
      <c r="B68" s="23"/>
    </row>
    <row r="69" spans="2:2" ht="12.75" customHeight="1" x14ac:dyDescent="0.15">
      <c r="B69" s="23"/>
    </row>
    <row r="70" spans="2:2" ht="12.75" customHeight="1" x14ac:dyDescent="0.15">
      <c r="B70" s="23"/>
    </row>
    <row r="71" spans="2:2" ht="12.75" customHeight="1" x14ac:dyDescent="0.15">
      <c r="B71" s="23"/>
    </row>
    <row r="72" spans="2:2" ht="12.75" customHeight="1" x14ac:dyDescent="0.15">
      <c r="B72" s="23"/>
    </row>
    <row r="73" spans="2:2" ht="12.75" customHeight="1" x14ac:dyDescent="0.15">
      <c r="B73" s="23"/>
    </row>
    <row r="74" spans="2:2" ht="12.75" customHeight="1" x14ac:dyDescent="0.15">
      <c r="B74" s="23"/>
    </row>
    <row r="75" spans="2:2" ht="12.75" customHeight="1" x14ac:dyDescent="0.15">
      <c r="B75" s="23"/>
    </row>
    <row r="76" spans="2:2" ht="12.75" customHeight="1" x14ac:dyDescent="0.15">
      <c r="B76" s="23"/>
    </row>
    <row r="77" spans="2:2" ht="12.75" customHeight="1" x14ac:dyDescent="0.15">
      <c r="B77" s="23"/>
    </row>
    <row r="78" spans="2:2" ht="12.75" customHeight="1" x14ac:dyDescent="0.15">
      <c r="B78" s="23"/>
    </row>
    <row r="79" spans="2:2" ht="12.75" customHeight="1" x14ac:dyDescent="0.15">
      <c r="B79" s="23"/>
    </row>
    <row r="80" spans="2:2" ht="12.75" customHeight="1" x14ac:dyDescent="0.15">
      <c r="B80" s="23"/>
    </row>
    <row r="81" spans="2:2" ht="12.75" customHeight="1" x14ac:dyDescent="0.15">
      <c r="B81" s="23"/>
    </row>
    <row r="82" spans="2:2" ht="12.75" customHeight="1" x14ac:dyDescent="0.15">
      <c r="B82" s="23"/>
    </row>
    <row r="83" spans="2:2" ht="12.75" customHeight="1" x14ac:dyDescent="0.15">
      <c r="B83" s="23"/>
    </row>
    <row r="84" spans="2:2" ht="12.75" customHeight="1" x14ac:dyDescent="0.15">
      <c r="B84" s="23"/>
    </row>
    <row r="85" spans="2:2" ht="12.75" customHeight="1" x14ac:dyDescent="0.15">
      <c r="B85" s="23"/>
    </row>
    <row r="86" spans="2:2" ht="12.75" customHeight="1" x14ac:dyDescent="0.15">
      <c r="B86" s="23"/>
    </row>
    <row r="87" spans="2:2" ht="12.75" customHeight="1" x14ac:dyDescent="0.15">
      <c r="B87" s="23"/>
    </row>
    <row r="88" spans="2:2" ht="12.75" customHeight="1" x14ac:dyDescent="0.15">
      <c r="B88" s="23"/>
    </row>
    <row r="89" spans="2:2" ht="12.75" customHeight="1" x14ac:dyDescent="0.15">
      <c r="B89" s="23"/>
    </row>
    <row r="90" spans="2:2" ht="12.75" customHeight="1" x14ac:dyDescent="0.15">
      <c r="B90" s="23"/>
    </row>
    <row r="91" spans="2:2" ht="12.75" customHeight="1" x14ac:dyDescent="0.15">
      <c r="B91" s="23"/>
    </row>
    <row r="92" spans="2:2" ht="12.75" customHeight="1" x14ac:dyDescent="0.15">
      <c r="B92" s="23"/>
    </row>
    <row r="93" spans="2:2" ht="12.75" customHeight="1" x14ac:dyDescent="0.15">
      <c r="B93" s="23"/>
    </row>
    <row r="94" spans="2:2" ht="12.75" customHeight="1" x14ac:dyDescent="0.15">
      <c r="B94" s="23"/>
    </row>
    <row r="95" spans="2:2" ht="12.75" customHeight="1" x14ac:dyDescent="0.15">
      <c r="B95" s="23"/>
    </row>
    <row r="96" spans="2:2" ht="12.75" customHeight="1" x14ac:dyDescent="0.15">
      <c r="B96" s="23"/>
    </row>
    <row r="97" spans="2:2" ht="12.75" customHeight="1" x14ac:dyDescent="0.15">
      <c r="B97" s="23"/>
    </row>
    <row r="98" spans="2:2" ht="12.75" customHeight="1" x14ac:dyDescent="0.15">
      <c r="B98" s="23"/>
    </row>
    <row r="99" spans="2:2" ht="12.75" customHeight="1" x14ac:dyDescent="0.15">
      <c r="B99" s="23"/>
    </row>
    <row r="100" spans="2:2" ht="12.75" customHeight="1" x14ac:dyDescent="0.15">
      <c r="B100" s="23"/>
    </row>
    <row r="101" spans="2:2" ht="12.75" customHeight="1" x14ac:dyDescent="0.15">
      <c r="B101" s="23"/>
    </row>
    <row r="102" spans="2:2" ht="12.75" customHeight="1" x14ac:dyDescent="0.15">
      <c r="B102" s="23"/>
    </row>
    <row r="103" spans="2:2" ht="12.75" customHeight="1" x14ac:dyDescent="0.15">
      <c r="B103" s="23"/>
    </row>
    <row r="104" spans="2:2" ht="12.75" customHeight="1" x14ac:dyDescent="0.15">
      <c r="B104" s="23"/>
    </row>
    <row r="105" spans="2:2" ht="12.75" customHeight="1" x14ac:dyDescent="0.15">
      <c r="B105" s="23"/>
    </row>
    <row r="106" spans="2:2" ht="12.75" customHeight="1" x14ac:dyDescent="0.15">
      <c r="B106" s="23"/>
    </row>
    <row r="107" spans="2:2" ht="12.75" customHeight="1" x14ac:dyDescent="0.15">
      <c r="B107" s="23"/>
    </row>
    <row r="108" spans="2:2" ht="12.75" customHeight="1" x14ac:dyDescent="0.15">
      <c r="B108" s="23"/>
    </row>
    <row r="109" spans="2:2" ht="12.75" customHeight="1" x14ac:dyDescent="0.15">
      <c r="B109" s="23"/>
    </row>
    <row r="110" spans="2:2" ht="12.75" customHeight="1" x14ac:dyDescent="0.15">
      <c r="B110" s="23"/>
    </row>
    <row r="111" spans="2:2" ht="12.75" customHeight="1" x14ac:dyDescent="0.15">
      <c r="B111" s="23"/>
    </row>
    <row r="112" spans="2:2" ht="12.75" customHeight="1" x14ac:dyDescent="0.15">
      <c r="B112" s="23"/>
    </row>
    <row r="113" spans="2:2" ht="12.75" customHeight="1" x14ac:dyDescent="0.15">
      <c r="B113" s="23"/>
    </row>
    <row r="114" spans="2:2" ht="12.75" customHeight="1" x14ac:dyDescent="0.15">
      <c r="B114" s="23"/>
    </row>
    <row r="115" spans="2:2" ht="12.75" customHeight="1" x14ac:dyDescent="0.15">
      <c r="B115" s="23"/>
    </row>
    <row r="116" spans="2:2" ht="12.75" customHeight="1" x14ac:dyDescent="0.15">
      <c r="B116" s="23"/>
    </row>
    <row r="117" spans="2:2" ht="12.75" customHeight="1" x14ac:dyDescent="0.15">
      <c r="B117" s="23"/>
    </row>
    <row r="118" spans="2:2" ht="12.75" customHeight="1" x14ac:dyDescent="0.15">
      <c r="B118" s="23"/>
    </row>
    <row r="119" spans="2:2" ht="12.75" customHeight="1" x14ac:dyDescent="0.15">
      <c r="B119" s="23"/>
    </row>
    <row r="120" spans="2:2" ht="12.75" customHeight="1" x14ac:dyDescent="0.15">
      <c r="B120" s="23"/>
    </row>
    <row r="121" spans="2:2" ht="12.75" customHeight="1" x14ac:dyDescent="0.15">
      <c r="B121" s="23"/>
    </row>
    <row r="122" spans="2:2" ht="12.75" customHeight="1" x14ac:dyDescent="0.15">
      <c r="B122" s="23"/>
    </row>
    <row r="123" spans="2:2" ht="12.75" customHeight="1" x14ac:dyDescent="0.15">
      <c r="B123" s="23"/>
    </row>
    <row r="124" spans="2:2" ht="12.75" customHeight="1" x14ac:dyDescent="0.15">
      <c r="B124" s="23"/>
    </row>
    <row r="125" spans="2:2" ht="12.75" customHeight="1" x14ac:dyDescent="0.15">
      <c r="B125" s="23"/>
    </row>
    <row r="126" spans="2:2" ht="12.75" customHeight="1" x14ac:dyDescent="0.15">
      <c r="B126" s="23"/>
    </row>
    <row r="127" spans="2:2" ht="12.75" customHeight="1" x14ac:dyDescent="0.15">
      <c r="B127" s="23"/>
    </row>
    <row r="128" spans="2:2" ht="12.75" customHeight="1" x14ac:dyDescent="0.15">
      <c r="B128" s="23"/>
    </row>
    <row r="129" spans="2:2" ht="12.75" customHeight="1" x14ac:dyDescent="0.15">
      <c r="B129" s="23"/>
    </row>
    <row r="130" spans="2:2" ht="12.75" customHeight="1" x14ac:dyDescent="0.15">
      <c r="B130" s="23"/>
    </row>
    <row r="131" spans="2:2" ht="12.75" customHeight="1" x14ac:dyDescent="0.15">
      <c r="B131" s="23"/>
    </row>
    <row r="132" spans="2:2" ht="12.75" customHeight="1" x14ac:dyDescent="0.15">
      <c r="B132" s="23"/>
    </row>
    <row r="133" spans="2:2" ht="12.75" customHeight="1" x14ac:dyDescent="0.15">
      <c r="B133" s="23"/>
    </row>
    <row r="134" spans="2:2" ht="12.75" customHeight="1" x14ac:dyDescent="0.15">
      <c r="B134" s="23"/>
    </row>
    <row r="135" spans="2:2" ht="12.75" customHeight="1" x14ac:dyDescent="0.15">
      <c r="B135" s="23"/>
    </row>
    <row r="136" spans="2:2" ht="12.75" customHeight="1" x14ac:dyDescent="0.15">
      <c r="B136" s="23"/>
    </row>
    <row r="137" spans="2:2" ht="12.75" customHeight="1" x14ac:dyDescent="0.15">
      <c r="B137" s="23"/>
    </row>
    <row r="138" spans="2:2" ht="12.75" customHeight="1" x14ac:dyDescent="0.15">
      <c r="B138" s="23"/>
    </row>
    <row r="139" spans="2:2" ht="12.75" customHeight="1" x14ac:dyDescent="0.15">
      <c r="B139" s="23"/>
    </row>
    <row r="140" spans="2:2" ht="12.75" customHeight="1" x14ac:dyDescent="0.15">
      <c r="B140" s="23"/>
    </row>
    <row r="141" spans="2:2" ht="12.75" customHeight="1" x14ac:dyDescent="0.15">
      <c r="B141" s="23"/>
    </row>
    <row r="142" spans="2:2" ht="12.75" customHeight="1" x14ac:dyDescent="0.15">
      <c r="B142" s="23"/>
    </row>
    <row r="143" spans="2:2" ht="12.75" customHeight="1" x14ac:dyDescent="0.15">
      <c r="B143" s="23"/>
    </row>
    <row r="144" spans="2:2" ht="12.75" customHeight="1" x14ac:dyDescent="0.15">
      <c r="B144" s="23"/>
    </row>
    <row r="145" spans="2:2" ht="12.75" customHeight="1" x14ac:dyDescent="0.15">
      <c r="B145" s="23"/>
    </row>
    <row r="146" spans="2:2" ht="12.75" customHeight="1" x14ac:dyDescent="0.15">
      <c r="B146" s="23"/>
    </row>
    <row r="147" spans="2:2" ht="12.75" customHeight="1" x14ac:dyDescent="0.15">
      <c r="B147" s="23"/>
    </row>
    <row r="148" spans="2:2" ht="12.75" customHeight="1" x14ac:dyDescent="0.15">
      <c r="B148" s="23"/>
    </row>
    <row r="149" spans="2:2" ht="12.75" customHeight="1" x14ac:dyDescent="0.15">
      <c r="B149" s="23"/>
    </row>
    <row r="150" spans="2:2" ht="12.75" customHeight="1" x14ac:dyDescent="0.15">
      <c r="B150" s="23"/>
    </row>
    <row r="151" spans="2:2" ht="12.75" customHeight="1" x14ac:dyDescent="0.15">
      <c r="B151" s="23"/>
    </row>
    <row r="152" spans="2:2" ht="12.75" customHeight="1" x14ac:dyDescent="0.15">
      <c r="B152" s="23"/>
    </row>
    <row r="153" spans="2:2" ht="12.75" customHeight="1" x14ac:dyDescent="0.15">
      <c r="B153" s="23"/>
    </row>
    <row r="154" spans="2:2" ht="12.75" customHeight="1" x14ac:dyDescent="0.15">
      <c r="B154" s="23"/>
    </row>
    <row r="155" spans="2:2" ht="12.75" customHeight="1" x14ac:dyDescent="0.15">
      <c r="B155" s="23"/>
    </row>
    <row r="156" spans="2:2" ht="12.75" customHeight="1" x14ac:dyDescent="0.15">
      <c r="B156" s="23"/>
    </row>
    <row r="157" spans="2:2" ht="12.75" customHeight="1" x14ac:dyDescent="0.15">
      <c r="B157" s="23"/>
    </row>
    <row r="158" spans="2:2" ht="12.75" customHeight="1" x14ac:dyDescent="0.15">
      <c r="B158" s="23"/>
    </row>
    <row r="159" spans="2:2" ht="12.75" customHeight="1" x14ac:dyDescent="0.15">
      <c r="B159" s="23"/>
    </row>
    <row r="160" spans="2:2" ht="12.75" customHeight="1" x14ac:dyDescent="0.15">
      <c r="B160" s="23"/>
    </row>
    <row r="161" spans="2:2" ht="12.75" customHeight="1" x14ac:dyDescent="0.15">
      <c r="B161" s="23"/>
    </row>
    <row r="162" spans="2:2" ht="12.75" customHeight="1" x14ac:dyDescent="0.15">
      <c r="B162" s="23"/>
    </row>
    <row r="163" spans="2:2" ht="12.75" customHeight="1" x14ac:dyDescent="0.15">
      <c r="B163" s="23"/>
    </row>
    <row r="164" spans="2:2" ht="12.75" customHeight="1" x14ac:dyDescent="0.15">
      <c r="B164" s="23"/>
    </row>
    <row r="165" spans="2:2" ht="12.75" customHeight="1" x14ac:dyDescent="0.15">
      <c r="B165" s="23"/>
    </row>
    <row r="166" spans="2:2" ht="12.75" customHeight="1" x14ac:dyDescent="0.15">
      <c r="B166" s="23"/>
    </row>
    <row r="167" spans="2:2" ht="12.75" customHeight="1" x14ac:dyDescent="0.15">
      <c r="B167" s="23"/>
    </row>
    <row r="168" spans="2:2" ht="12.75" customHeight="1" x14ac:dyDescent="0.15">
      <c r="B168" s="23"/>
    </row>
    <row r="169" spans="2:2" ht="12.75" customHeight="1" x14ac:dyDescent="0.15">
      <c r="B169" s="23"/>
    </row>
    <row r="170" spans="2:2" ht="12.75" customHeight="1" x14ac:dyDescent="0.15">
      <c r="B170" s="23"/>
    </row>
    <row r="171" spans="2:2" ht="12.75" customHeight="1" x14ac:dyDescent="0.15">
      <c r="B171" s="23"/>
    </row>
    <row r="172" spans="2:2" ht="12.75" customHeight="1" x14ac:dyDescent="0.15">
      <c r="B172" s="23"/>
    </row>
    <row r="173" spans="2:2" ht="12.75" customHeight="1" x14ac:dyDescent="0.15">
      <c r="B173" s="23"/>
    </row>
    <row r="174" spans="2:2" ht="12.75" customHeight="1" x14ac:dyDescent="0.15">
      <c r="B174" s="23"/>
    </row>
    <row r="175" spans="2:2" ht="12.75" customHeight="1" x14ac:dyDescent="0.15">
      <c r="B175" s="23"/>
    </row>
    <row r="176" spans="2:2" ht="12.75" customHeight="1" x14ac:dyDescent="0.15">
      <c r="B176" s="23"/>
    </row>
    <row r="177" spans="2:2" ht="12.75" customHeight="1" x14ac:dyDescent="0.15">
      <c r="B177" s="23"/>
    </row>
    <row r="178" spans="2:2" ht="12.75" customHeight="1" x14ac:dyDescent="0.15">
      <c r="B178" s="23"/>
    </row>
    <row r="179" spans="2:2" ht="12.75" customHeight="1" x14ac:dyDescent="0.15">
      <c r="B179" s="23"/>
    </row>
    <row r="180" spans="2:2" ht="12.75" customHeight="1" x14ac:dyDescent="0.15">
      <c r="B180" s="23"/>
    </row>
    <row r="181" spans="2:2" ht="12.75" customHeight="1" x14ac:dyDescent="0.15">
      <c r="B181" s="23"/>
    </row>
    <row r="182" spans="2:2" ht="12.75" customHeight="1" x14ac:dyDescent="0.15">
      <c r="B182" s="23"/>
    </row>
    <row r="183" spans="2:2" ht="12.75" customHeight="1" x14ac:dyDescent="0.15">
      <c r="B183" s="23"/>
    </row>
    <row r="184" spans="2:2" ht="12.75" customHeight="1" x14ac:dyDescent="0.15">
      <c r="B184" s="23"/>
    </row>
    <row r="185" spans="2:2" ht="12.75" customHeight="1" x14ac:dyDescent="0.15">
      <c r="B185" s="23"/>
    </row>
    <row r="186" spans="2:2" ht="12.75" customHeight="1" x14ac:dyDescent="0.15">
      <c r="B186" s="23"/>
    </row>
    <row r="187" spans="2:2" ht="12.75" customHeight="1" x14ac:dyDescent="0.15">
      <c r="B187" s="23"/>
    </row>
    <row r="188" spans="2:2" ht="12.75" customHeight="1" x14ac:dyDescent="0.15">
      <c r="B188" s="23"/>
    </row>
    <row r="189" spans="2:2" ht="12.75" customHeight="1" x14ac:dyDescent="0.15">
      <c r="B189" s="23"/>
    </row>
    <row r="190" spans="2:2" ht="12.75" customHeight="1" x14ac:dyDescent="0.15">
      <c r="B190" s="23"/>
    </row>
    <row r="191" spans="2:2" ht="12.75" customHeight="1" x14ac:dyDescent="0.15">
      <c r="B191" s="23"/>
    </row>
    <row r="192" spans="2:2" ht="12.75" customHeight="1" x14ac:dyDescent="0.15">
      <c r="B192" s="23"/>
    </row>
    <row r="193" spans="2:2" ht="12.75" customHeight="1" x14ac:dyDescent="0.15">
      <c r="B193" s="23"/>
    </row>
    <row r="194" spans="2:2" ht="12.75" customHeight="1" x14ac:dyDescent="0.15">
      <c r="B194" s="23"/>
    </row>
    <row r="195" spans="2:2" ht="12.75" customHeight="1" x14ac:dyDescent="0.15">
      <c r="B195" s="23"/>
    </row>
    <row r="196" spans="2:2" ht="12.75" customHeight="1" x14ac:dyDescent="0.15">
      <c r="B196" s="23"/>
    </row>
    <row r="197" spans="2:2" ht="12.75" customHeight="1" x14ac:dyDescent="0.15">
      <c r="B197" s="23"/>
    </row>
    <row r="198" spans="2:2" ht="12.75" customHeight="1" x14ac:dyDescent="0.15">
      <c r="B198" s="23"/>
    </row>
    <row r="199" spans="2:2" ht="12.75" customHeight="1" x14ac:dyDescent="0.15">
      <c r="B199" s="23"/>
    </row>
    <row r="200" spans="2:2" ht="12.75" customHeight="1" x14ac:dyDescent="0.15">
      <c r="B200" s="23"/>
    </row>
    <row r="201" spans="2:2" ht="12.75" customHeight="1" x14ac:dyDescent="0.15">
      <c r="B201" s="23"/>
    </row>
    <row r="202" spans="2:2" ht="12.75" customHeight="1" x14ac:dyDescent="0.15">
      <c r="B202" s="23"/>
    </row>
    <row r="203" spans="2:2" ht="12.75" customHeight="1" x14ac:dyDescent="0.15">
      <c r="B203" s="23"/>
    </row>
    <row r="204" spans="2:2" ht="12.75" customHeight="1" x14ac:dyDescent="0.15">
      <c r="B204" s="23"/>
    </row>
    <row r="205" spans="2:2" ht="12.75" customHeight="1" x14ac:dyDescent="0.15">
      <c r="B205" s="23"/>
    </row>
    <row r="206" spans="2:2" ht="12.75" customHeight="1" x14ac:dyDescent="0.15">
      <c r="B206" s="23"/>
    </row>
    <row r="207" spans="2:2" ht="12.75" customHeight="1" x14ac:dyDescent="0.15">
      <c r="B207" s="23"/>
    </row>
    <row r="208" spans="2:2" ht="12.75" customHeight="1" x14ac:dyDescent="0.15">
      <c r="B208" s="23"/>
    </row>
    <row r="209" spans="2:2" ht="12.75" customHeight="1" x14ac:dyDescent="0.15">
      <c r="B209" s="23"/>
    </row>
    <row r="210" spans="2:2" ht="12.75" customHeight="1" x14ac:dyDescent="0.15">
      <c r="B210" s="23"/>
    </row>
    <row r="211" spans="2:2" ht="12.75" customHeight="1" x14ac:dyDescent="0.15">
      <c r="B211" s="23"/>
    </row>
    <row r="212" spans="2:2" ht="12.75" customHeight="1" x14ac:dyDescent="0.15">
      <c r="B212" s="23"/>
    </row>
    <row r="213" spans="2:2" ht="12.75" customHeight="1" x14ac:dyDescent="0.15">
      <c r="B213" s="23"/>
    </row>
    <row r="214" spans="2:2" ht="12.75" customHeight="1" x14ac:dyDescent="0.15">
      <c r="B214" s="23"/>
    </row>
    <row r="215" spans="2:2" ht="12.75" customHeight="1" x14ac:dyDescent="0.15">
      <c r="B215" s="23"/>
    </row>
    <row r="216" spans="2:2" ht="12.75" customHeight="1" x14ac:dyDescent="0.15">
      <c r="B216" s="23"/>
    </row>
    <row r="217" spans="2:2" ht="12.75" customHeight="1" x14ac:dyDescent="0.15">
      <c r="B217" s="23"/>
    </row>
    <row r="218" spans="2:2" ht="12.75" customHeight="1" x14ac:dyDescent="0.15">
      <c r="B218" s="23"/>
    </row>
    <row r="219" spans="2:2" ht="12.75" customHeight="1" x14ac:dyDescent="0.15">
      <c r="B219" s="23"/>
    </row>
    <row r="220" spans="2:2" ht="12.75" customHeight="1" x14ac:dyDescent="0.15">
      <c r="B220" s="23"/>
    </row>
    <row r="221" spans="2:2" ht="12.75" customHeight="1" x14ac:dyDescent="0.15">
      <c r="B221" s="23"/>
    </row>
    <row r="222" spans="2:2" ht="12.75" customHeight="1" x14ac:dyDescent="0.15">
      <c r="B222" s="23"/>
    </row>
    <row r="223" spans="2:2" ht="12.75" customHeight="1" x14ac:dyDescent="0.15">
      <c r="B223" s="23"/>
    </row>
    <row r="224" spans="2:2" ht="12.75" customHeight="1" x14ac:dyDescent="0.15">
      <c r="B224" s="23"/>
    </row>
    <row r="225" spans="2:2" ht="12.75" customHeight="1" x14ac:dyDescent="0.15">
      <c r="B225" s="23"/>
    </row>
    <row r="226" spans="2:2" ht="12.75" customHeight="1" x14ac:dyDescent="0.15">
      <c r="B226" s="23"/>
    </row>
    <row r="227" spans="2:2" ht="12.75" customHeight="1" x14ac:dyDescent="0.15">
      <c r="B227" s="23"/>
    </row>
    <row r="228" spans="2:2" ht="12.75" customHeight="1" x14ac:dyDescent="0.15">
      <c r="B228" s="23"/>
    </row>
    <row r="229" spans="2:2" ht="12.75" customHeight="1" x14ac:dyDescent="0.15">
      <c r="B229" s="23"/>
    </row>
    <row r="230" spans="2:2" ht="12.75" customHeight="1" x14ac:dyDescent="0.15">
      <c r="B230" s="23"/>
    </row>
    <row r="231" spans="2:2" ht="12.75" customHeight="1" x14ac:dyDescent="0.15">
      <c r="B231" s="23"/>
    </row>
    <row r="232" spans="2:2" ht="12.75" customHeight="1" x14ac:dyDescent="0.15">
      <c r="B232" s="23"/>
    </row>
    <row r="233" spans="2:2" ht="12.75" customHeight="1" x14ac:dyDescent="0.15">
      <c r="B233" s="23"/>
    </row>
    <row r="234" spans="2:2" ht="12.75" customHeight="1" x14ac:dyDescent="0.15">
      <c r="B234" s="23"/>
    </row>
    <row r="235" spans="2:2" ht="12.75" customHeight="1" x14ac:dyDescent="0.15">
      <c r="B235" s="23"/>
    </row>
    <row r="236" spans="2:2" ht="12.75" customHeight="1" x14ac:dyDescent="0.15">
      <c r="B236" s="23"/>
    </row>
    <row r="237" spans="2:2" ht="12.75" customHeight="1" x14ac:dyDescent="0.15">
      <c r="B237" s="23"/>
    </row>
    <row r="238" spans="2:2" ht="12.75" customHeight="1" x14ac:dyDescent="0.15">
      <c r="B238" s="23"/>
    </row>
    <row r="239" spans="2:2" ht="12.75" customHeight="1" x14ac:dyDescent="0.15">
      <c r="B239" s="23"/>
    </row>
    <row r="240" spans="2:2" ht="12.75" customHeight="1" x14ac:dyDescent="0.15">
      <c r="B240" s="23"/>
    </row>
    <row r="241" spans="2:2" ht="12.75" customHeight="1" x14ac:dyDescent="0.15">
      <c r="B241" s="23"/>
    </row>
    <row r="242" spans="2:2" ht="12.75" customHeight="1" x14ac:dyDescent="0.15">
      <c r="B242" s="23"/>
    </row>
    <row r="243" spans="2:2" ht="12.75" customHeight="1" x14ac:dyDescent="0.15">
      <c r="B243" s="23"/>
    </row>
    <row r="244" spans="2:2" ht="12.75" customHeight="1" x14ac:dyDescent="0.15">
      <c r="B244" s="23"/>
    </row>
    <row r="245" spans="2:2" ht="12.75" customHeight="1" x14ac:dyDescent="0.15">
      <c r="B245" s="23"/>
    </row>
    <row r="246" spans="2:2" ht="12.75" customHeight="1" x14ac:dyDescent="0.15">
      <c r="B246" s="23"/>
    </row>
    <row r="247" spans="2:2" ht="12.75" customHeight="1" x14ac:dyDescent="0.15">
      <c r="B247" s="23"/>
    </row>
    <row r="248" spans="2:2" ht="12.75" customHeight="1" x14ac:dyDescent="0.15">
      <c r="B248" s="23"/>
    </row>
    <row r="249" spans="2:2" ht="12.75" customHeight="1" x14ac:dyDescent="0.15">
      <c r="B249" s="23"/>
    </row>
    <row r="250" spans="2:2" ht="12.75" customHeight="1" x14ac:dyDescent="0.15">
      <c r="B250" s="23"/>
    </row>
    <row r="251" spans="2:2" ht="12.75" customHeight="1" x14ac:dyDescent="0.15">
      <c r="B251" s="23"/>
    </row>
    <row r="252" spans="2:2" ht="12.75" customHeight="1" x14ac:dyDescent="0.15">
      <c r="B252" s="23"/>
    </row>
    <row r="253" spans="2:2" ht="12.75" customHeight="1" x14ac:dyDescent="0.15">
      <c r="B253" s="23"/>
    </row>
    <row r="254" spans="2:2" ht="12.75" customHeight="1" x14ac:dyDescent="0.15">
      <c r="B254" s="23"/>
    </row>
    <row r="255" spans="2:2" ht="12.75" customHeight="1" x14ac:dyDescent="0.15">
      <c r="B255" s="23"/>
    </row>
    <row r="256" spans="2:2" ht="12.75" customHeight="1" x14ac:dyDescent="0.15">
      <c r="B256" s="23"/>
    </row>
    <row r="257" spans="2:2" ht="12.75" customHeight="1" x14ac:dyDescent="0.15">
      <c r="B257" s="23"/>
    </row>
    <row r="258" spans="2:2" ht="12.75" customHeight="1" x14ac:dyDescent="0.15">
      <c r="B258" s="23"/>
    </row>
    <row r="259" spans="2:2" ht="12.75" customHeight="1" x14ac:dyDescent="0.15">
      <c r="B259" s="23"/>
    </row>
    <row r="260" spans="2:2" ht="12.75" customHeight="1" x14ac:dyDescent="0.15">
      <c r="B260" s="23"/>
    </row>
    <row r="261" spans="2:2" ht="12.75" customHeight="1" x14ac:dyDescent="0.15">
      <c r="B261" s="23"/>
    </row>
    <row r="262" spans="2:2" ht="12.75" customHeight="1" x14ac:dyDescent="0.15">
      <c r="B262" s="23"/>
    </row>
    <row r="263" spans="2:2" ht="12.75" customHeight="1" x14ac:dyDescent="0.15">
      <c r="B263" s="23"/>
    </row>
    <row r="264" spans="2:2" ht="12.75" customHeight="1" x14ac:dyDescent="0.15">
      <c r="B264" s="23"/>
    </row>
    <row r="265" spans="2:2" ht="12.75" customHeight="1" x14ac:dyDescent="0.15">
      <c r="B265" s="23"/>
    </row>
    <row r="266" spans="2:2" ht="12.75" customHeight="1" x14ac:dyDescent="0.15">
      <c r="B266" s="23"/>
    </row>
    <row r="267" spans="2:2" ht="12.75" customHeight="1" x14ac:dyDescent="0.15">
      <c r="B267" s="23"/>
    </row>
    <row r="268" spans="2:2" ht="12.75" customHeight="1" x14ac:dyDescent="0.15">
      <c r="B268" s="23"/>
    </row>
    <row r="269" spans="2:2" ht="12.75" customHeight="1" x14ac:dyDescent="0.15">
      <c r="B269" s="23"/>
    </row>
    <row r="270" spans="2:2" ht="12.75" customHeight="1" x14ac:dyDescent="0.15">
      <c r="B270" s="23"/>
    </row>
    <row r="271" spans="2:2" ht="12.75" customHeight="1" x14ac:dyDescent="0.15">
      <c r="B271" s="23"/>
    </row>
    <row r="272" spans="2:2" ht="12.75" customHeight="1" x14ac:dyDescent="0.15">
      <c r="B272" s="23"/>
    </row>
    <row r="273" spans="2:2" ht="12.75" customHeight="1" x14ac:dyDescent="0.15">
      <c r="B273" s="23"/>
    </row>
    <row r="274" spans="2:2" ht="12.75" customHeight="1" x14ac:dyDescent="0.15">
      <c r="B274" s="23"/>
    </row>
    <row r="275" spans="2:2" ht="12.75" customHeight="1" x14ac:dyDescent="0.15">
      <c r="B275" s="23"/>
    </row>
    <row r="276" spans="2:2" ht="12.75" customHeight="1" x14ac:dyDescent="0.15">
      <c r="B276" s="23"/>
    </row>
    <row r="277" spans="2:2" ht="12.75" customHeight="1" x14ac:dyDescent="0.15">
      <c r="B277" s="23"/>
    </row>
    <row r="278" spans="2:2" ht="12.75" customHeight="1" x14ac:dyDescent="0.15">
      <c r="B278" s="23"/>
    </row>
    <row r="279" spans="2:2" ht="12.75" customHeight="1" x14ac:dyDescent="0.15">
      <c r="B279" s="23"/>
    </row>
    <row r="280" spans="2:2" ht="12.75" customHeight="1" x14ac:dyDescent="0.15">
      <c r="B280" s="23"/>
    </row>
    <row r="281" spans="2:2" ht="12.75" customHeight="1" x14ac:dyDescent="0.15">
      <c r="B281" s="23"/>
    </row>
    <row r="282" spans="2:2" ht="12.75" customHeight="1" x14ac:dyDescent="0.15">
      <c r="B282" s="23"/>
    </row>
    <row r="283" spans="2:2" ht="12.75" customHeight="1" x14ac:dyDescent="0.15">
      <c r="B283" s="23"/>
    </row>
    <row r="284" spans="2:2" ht="12.75" customHeight="1" x14ac:dyDescent="0.15">
      <c r="B284" s="23"/>
    </row>
    <row r="285" spans="2:2" ht="12.75" customHeight="1" x14ac:dyDescent="0.15">
      <c r="B285" s="23"/>
    </row>
    <row r="286" spans="2:2" ht="12.75" customHeight="1" x14ac:dyDescent="0.15">
      <c r="B286" s="23"/>
    </row>
    <row r="287" spans="2:2" ht="12.75" customHeight="1" x14ac:dyDescent="0.15">
      <c r="B287" s="23"/>
    </row>
    <row r="288" spans="2:2" ht="12.75" customHeight="1" x14ac:dyDescent="0.15">
      <c r="B288" s="23"/>
    </row>
    <row r="289" spans="2:2" ht="12.75" customHeight="1" x14ac:dyDescent="0.15">
      <c r="B289" s="23"/>
    </row>
    <row r="290" spans="2:2" ht="12.75" customHeight="1" x14ac:dyDescent="0.15">
      <c r="B290" s="23"/>
    </row>
    <row r="291" spans="2:2" ht="12.75" customHeight="1" x14ac:dyDescent="0.15">
      <c r="B291" s="23"/>
    </row>
    <row r="292" spans="2:2" ht="12.75" customHeight="1" x14ac:dyDescent="0.15">
      <c r="B292" s="23"/>
    </row>
    <row r="293" spans="2:2" ht="12.75" customHeight="1" x14ac:dyDescent="0.15">
      <c r="B293" s="23"/>
    </row>
    <row r="294" spans="2:2" ht="12.75" customHeight="1" x14ac:dyDescent="0.15">
      <c r="B294" s="23"/>
    </row>
    <row r="295" spans="2:2" ht="12.75" customHeight="1" x14ac:dyDescent="0.15">
      <c r="B295" s="23"/>
    </row>
    <row r="296" spans="2:2" ht="12.75" customHeight="1" x14ac:dyDescent="0.15">
      <c r="B296" s="23"/>
    </row>
    <row r="297" spans="2:2" ht="12.75" customHeight="1" x14ac:dyDescent="0.15">
      <c r="B297" s="23"/>
    </row>
    <row r="298" spans="2:2" ht="12.75" customHeight="1" x14ac:dyDescent="0.15">
      <c r="B298" s="23"/>
    </row>
    <row r="299" spans="2:2" ht="12.75" customHeight="1" x14ac:dyDescent="0.15">
      <c r="B299" s="23"/>
    </row>
    <row r="300" spans="2:2" ht="12.75" customHeight="1" x14ac:dyDescent="0.15">
      <c r="B300" s="23"/>
    </row>
    <row r="301" spans="2:2" ht="12.75" customHeight="1" x14ac:dyDescent="0.15">
      <c r="B301" s="23"/>
    </row>
    <row r="302" spans="2:2" ht="12.75" customHeight="1" x14ac:dyDescent="0.15">
      <c r="B302" s="23"/>
    </row>
    <row r="303" spans="2:2" ht="12.75" customHeight="1" x14ac:dyDescent="0.15">
      <c r="B303" s="23"/>
    </row>
    <row r="304" spans="2:2" ht="12.75" customHeight="1" x14ac:dyDescent="0.15">
      <c r="B304" s="23"/>
    </row>
    <row r="305" spans="2:2" ht="12.75" customHeight="1" x14ac:dyDescent="0.15">
      <c r="B305" s="23"/>
    </row>
    <row r="306" spans="2:2" ht="12.75" customHeight="1" x14ac:dyDescent="0.15">
      <c r="B306" s="23"/>
    </row>
    <row r="307" spans="2:2" ht="12.75" customHeight="1" x14ac:dyDescent="0.15">
      <c r="B307" s="23"/>
    </row>
    <row r="308" spans="2:2" ht="12.75" customHeight="1" x14ac:dyDescent="0.15">
      <c r="B308" s="23"/>
    </row>
    <row r="309" spans="2:2" ht="12.75" customHeight="1" x14ac:dyDescent="0.15">
      <c r="B309" s="23"/>
    </row>
    <row r="310" spans="2:2" ht="12.75" customHeight="1" x14ac:dyDescent="0.15">
      <c r="B310" s="23"/>
    </row>
    <row r="311" spans="2:2" ht="12.75" customHeight="1" x14ac:dyDescent="0.15">
      <c r="B311" s="23"/>
    </row>
    <row r="312" spans="2:2" ht="12.75" customHeight="1" x14ac:dyDescent="0.15">
      <c r="B312" s="23"/>
    </row>
    <row r="313" spans="2:2" ht="12.75" customHeight="1" x14ac:dyDescent="0.15">
      <c r="B313" s="23"/>
    </row>
    <row r="314" spans="2:2" ht="12.75" customHeight="1" x14ac:dyDescent="0.15">
      <c r="B314" s="23"/>
    </row>
    <row r="315" spans="2:2" ht="12.75" customHeight="1" x14ac:dyDescent="0.15">
      <c r="B315" s="23"/>
    </row>
    <row r="316" spans="2:2" ht="12.75" customHeight="1" x14ac:dyDescent="0.15">
      <c r="B316" s="23"/>
    </row>
    <row r="317" spans="2:2" ht="12.75" customHeight="1" x14ac:dyDescent="0.15">
      <c r="B317" s="23"/>
    </row>
    <row r="318" spans="2:2" ht="12.75" customHeight="1" x14ac:dyDescent="0.15">
      <c r="B318" s="23"/>
    </row>
    <row r="319" spans="2:2" ht="12.75" customHeight="1" x14ac:dyDescent="0.15">
      <c r="B319" s="23"/>
    </row>
    <row r="320" spans="2:2" ht="12.75" customHeight="1" x14ac:dyDescent="0.15">
      <c r="B320" s="23"/>
    </row>
    <row r="321" spans="2:2" ht="12.75" customHeight="1" x14ac:dyDescent="0.15">
      <c r="B321" s="23"/>
    </row>
    <row r="322" spans="2:2" ht="12.75" customHeight="1" x14ac:dyDescent="0.15">
      <c r="B322" s="23"/>
    </row>
    <row r="323" spans="2:2" ht="12.75" customHeight="1" x14ac:dyDescent="0.15">
      <c r="B323" s="23"/>
    </row>
    <row r="324" spans="2:2" ht="12.75" customHeight="1" x14ac:dyDescent="0.15">
      <c r="B324" s="23"/>
    </row>
    <row r="325" spans="2:2" ht="12.75" customHeight="1" x14ac:dyDescent="0.15">
      <c r="B325" s="23"/>
    </row>
    <row r="326" spans="2:2" ht="12.75" customHeight="1" x14ac:dyDescent="0.15">
      <c r="B326" s="23"/>
    </row>
    <row r="327" spans="2:2" ht="12.75" customHeight="1" x14ac:dyDescent="0.15">
      <c r="B327" s="23"/>
    </row>
    <row r="328" spans="2:2" ht="12.75" customHeight="1" x14ac:dyDescent="0.15">
      <c r="B328" s="23"/>
    </row>
    <row r="329" spans="2:2" ht="12.75" customHeight="1" x14ac:dyDescent="0.15">
      <c r="B329" s="23"/>
    </row>
    <row r="330" spans="2:2" ht="12.75" customHeight="1" x14ac:dyDescent="0.15">
      <c r="B330" s="23"/>
    </row>
    <row r="331" spans="2:2" ht="12.75" customHeight="1" x14ac:dyDescent="0.15">
      <c r="B331" s="23"/>
    </row>
    <row r="332" spans="2:2" ht="12.75" customHeight="1" x14ac:dyDescent="0.15">
      <c r="B332" s="23"/>
    </row>
    <row r="333" spans="2:2" ht="12.75" customHeight="1" x14ac:dyDescent="0.15">
      <c r="B333" s="23"/>
    </row>
    <row r="334" spans="2:2" ht="12.75" customHeight="1" x14ac:dyDescent="0.15">
      <c r="B334" s="23"/>
    </row>
    <row r="335" spans="2:2" ht="12.75" customHeight="1" x14ac:dyDescent="0.15">
      <c r="B335" s="23"/>
    </row>
    <row r="336" spans="2:2" ht="12.75" customHeight="1" x14ac:dyDescent="0.15">
      <c r="B336" s="23"/>
    </row>
    <row r="337" spans="2:2" ht="12.75" customHeight="1" x14ac:dyDescent="0.15">
      <c r="B337" s="23"/>
    </row>
    <row r="338" spans="2:2" ht="12.75" customHeight="1" x14ac:dyDescent="0.15">
      <c r="B338" s="23"/>
    </row>
    <row r="339" spans="2:2" ht="12.75" customHeight="1" x14ac:dyDescent="0.15">
      <c r="B339" s="23"/>
    </row>
    <row r="340" spans="2:2" ht="12.75" customHeight="1" x14ac:dyDescent="0.15">
      <c r="B340" s="23"/>
    </row>
    <row r="341" spans="2:2" ht="12.75" customHeight="1" x14ac:dyDescent="0.15">
      <c r="B341" s="23"/>
    </row>
    <row r="342" spans="2:2" ht="12.75" customHeight="1" x14ac:dyDescent="0.15">
      <c r="B342" s="23"/>
    </row>
    <row r="343" spans="2:2" ht="12.75" customHeight="1" x14ac:dyDescent="0.15">
      <c r="B343" s="23"/>
    </row>
    <row r="344" spans="2:2" ht="12.75" customHeight="1" x14ac:dyDescent="0.15">
      <c r="B344" s="23"/>
    </row>
    <row r="345" spans="2:2" ht="12.75" customHeight="1" x14ac:dyDescent="0.15">
      <c r="B345" s="23"/>
    </row>
    <row r="346" spans="2:2" ht="12.75" customHeight="1" x14ac:dyDescent="0.15">
      <c r="B346" s="23"/>
    </row>
    <row r="347" spans="2:2" ht="12.75" customHeight="1" x14ac:dyDescent="0.15">
      <c r="B347" s="23"/>
    </row>
    <row r="348" spans="2:2" ht="12.75" customHeight="1" x14ac:dyDescent="0.15">
      <c r="B348" s="23"/>
    </row>
    <row r="349" spans="2:2" ht="12.75" customHeight="1" x14ac:dyDescent="0.15">
      <c r="B349" s="23"/>
    </row>
    <row r="350" spans="2:2" ht="12.75" customHeight="1" x14ac:dyDescent="0.15">
      <c r="B350" s="23"/>
    </row>
    <row r="351" spans="2:2" ht="12.75" customHeight="1" x14ac:dyDescent="0.15">
      <c r="B351" s="23"/>
    </row>
    <row r="352" spans="2:2" ht="12.75" customHeight="1" x14ac:dyDescent="0.15">
      <c r="B352" s="23"/>
    </row>
    <row r="353" spans="2:2" ht="12.75" customHeight="1" x14ac:dyDescent="0.15">
      <c r="B353" s="23"/>
    </row>
    <row r="354" spans="2:2" ht="12.75" customHeight="1" x14ac:dyDescent="0.15">
      <c r="B354" s="23"/>
    </row>
    <row r="355" spans="2:2" ht="12.75" customHeight="1" x14ac:dyDescent="0.15">
      <c r="B355" s="23"/>
    </row>
    <row r="356" spans="2:2" ht="12.75" customHeight="1" x14ac:dyDescent="0.15">
      <c r="B356" s="23"/>
    </row>
    <row r="357" spans="2:2" ht="12.75" customHeight="1" x14ac:dyDescent="0.15">
      <c r="B357" s="23"/>
    </row>
    <row r="358" spans="2:2" ht="12.75" customHeight="1" x14ac:dyDescent="0.15">
      <c r="B358" s="23"/>
    </row>
    <row r="359" spans="2:2" ht="12.75" customHeight="1" x14ac:dyDescent="0.15">
      <c r="B359" s="23"/>
    </row>
    <row r="360" spans="2:2" ht="12.75" customHeight="1" x14ac:dyDescent="0.15">
      <c r="B360" s="23"/>
    </row>
    <row r="361" spans="2:2" ht="12.75" customHeight="1" x14ac:dyDescent="0.15">
      <c r="B361" s="23"/>
    </row>
    <row r="362" spans="2:2" ht="12.75" customHeight="1" x14ac:dyDescent="0.15">
      <c r="B362" s="23"/>
    </row>
    <row r="363" spans="2:2" ht="12.75" customHeight="1" x14ac:dyDescent="0.15">
      <c r="B363" s="23"/>
    </row>
    <row r="364" spans="2:2" ht="12.75" customHeight="1" x14ac:dyDescent="0.15">
      <c r="B364" s="23"/>
    </row>
    <row r="365" spans="2:2" ht="12.75" customHeight="1" x14ac:dyDescent="0.15">
      <c r="B365" s="23"/>
    </row>
    <row r="366" spans="2:2" ht="12.75" customHeight="1" x14ac:dyDescent="0.15">
      <c r="B366" s="23"/>
    </row>
    <row r="367" spans="2:2" ht="12.75" customHeight="1" x14ac:dyDescent="0.15">
      <c r="B367" s="23"/>
    </row>
    <row r="368" spans="2:2" ht="12.75" customHeight="1" x14ac:dyDescent="0.15">
      <c r="B368" s="23"/>
    </row>
    <row r="369" spans="2:2" ht="12.75" customHeight="1" x14ac:dyDescent="0.15">
      <c r="B369" s="23"/>
    </row>
    <row r="370" spans="2:2" ht="12.75" customHeight="1" x14ac:dyDescent="0.15">
      <c r="B370" s="23"/>
    </row>
    <row r="371" spans="2:2" ht="12.75" customHeight="1" x14ac:dyDescent="0.15">
      <c r="B371" s="23"/>
    </row>
    <row r="372" spans="2:2" ht="12.75" customHeight="1" x14ac:dyDescent="0.15">
      <c r="B372" s="23"/>
    </row>
    <row r="373" spans="2:2" ht="12.75" customHeight="1" x14ac:dyDescent="0.15">
      <c r="B373" s="23"/>
    </row>
    <row r="374" spans="2:2" ht="12.75" customHeight="1" x14ac:dyDescent="0.15">
      <c r="B374" s="23"/>
    </row>
    <row r="375" spans="2:2" ht="12.75" customHeight="1" x14ac:dyDescent="0.15">
      <c r="B375" s="23"/>
    </row>
    <row r="376" spans="2:2" ht="12.75" customHeight="1" x14ac:dyDescent="0.15">
      <c r="B376" s="23"/>
    </row>
    <row r="377" spans="2:2" ht="12.75" customHeight="1" x14ac:dyDescent="0.15">
      <c r="B377" s="23"/>
    </row>
    <row r="378" spans="2:2" ht="12.75" customHeight="1" x14ac:dyDescent="0.15">
      <c r="B378" s="23"/>
    </row>
    <row r="379" spans="2:2" ht="12.75" customHeight="1" x14ac:dyDescent="0.15">
      <c r="B379" s="23"/>
    </row>
    <row r="380" spans="2:2" ht="12.75" customHeight="1" x14ac:dyDescent="0.15">
      <c r="B380" s="23"/>
    </row>
    <row r="381" spans="2:2" ht="12.75" customHeight="1" x14ac:dyDescent="0.15">
      <c r="B381" s="23"/>
    </row>
    <row r="382" spans="2:2" ht="12.75" customHeight="1" x14ac:dyDescent="0.15">
      <c r="B382" s="23"/>
    </row>
    <row r="383" spans="2:2" ht="12.75" customHeight="1" x14ac:dyDescent="0.15">
      <c r="B383" s="23"/>
    </row>
    <row r="384" spans="2:2" ht="12.75" customHeight="1" x14ac:dyDescent="0.15">
      <c r="B384" s="23"/>
    </row>
    <row r="385" spans="2:2" ht="12.75" customHeight="1" x14ac:dyDescent="0.15">
      <c r="B385" s="23"/>
    </row>
    <row r="386" spans="2:2" ht="12.75" customHeight="1" x14ac:dyDescent="0.15">
      <c r="B386" s="23"/>
    </row>
    <row r="387" spans="2:2" ht="12.75" customHeight="1" x14ac:dyDescent="0.15">
      <c r="B387" s="23"/>
    </row>
    <row r="388" spans="2:2" ht="12.75" customHeight="1" x14ac:dyDescent="0.15">
      <c r="B388" s="23"/>
    </row>
    <row r="389" spans="2:2" ht="12.75" customHeight="1" x14ac:dyDescent="0.15">
      <c r="B389" s="23"/>
    </row>
    <row r="390" spans="2:2" ht="12.75" customHeight="1" x14ac:dyDescent="0.15">
      <c r="B390" s="23"/>
    </row>
    <row r="391" spans="2:2" ht="12.75" customHeight="1" x14ac:dyDescent="0.15">
      <c r="B391" s="23"/>
    </row>
    <row r="392" spans="2:2" ht="12.75" customHeight="1" x14ac:dyDescent="0.15">
      <c r="B392" s="23"/>
    </row>
    <row r="393" spans="2:2" ht="12.75" customHeight="1" x14ac:dyDescent="0.15">
      <c r="B393" s="23"/>
    </row>
    <row r="394" spans="2:2" ht="12.75" customHeight="1" x14ac:dyDescent="0.15">
      <c r="B394" s="23"/>
    </row>
    <row r="395" spans="2:2" ht="12.75" customHeight="1" x14ac:dyDescent="0.15">
      <c r="B395" s="23"/>
    </row>
    <row r="396" spans="2:2" ht="12.75" customHeight="1" x14ac:dyDescent="0.15">
      <c r="B396" s="23"/>
    </row>
    <row r="397" spans="2:2" ht="12.75" customHeight="1" x14ac:dyDescent="0.15">
      <c r="B397" s="23"/>
    </row>
    <row r="398" spans="2:2" ht="12.75" customHeight="1" x14ac:dyDescent="0.15">
      <c r="B398" s="23"/>
    </row>
    <row r="399" spans="2:2" ht="12.75" customHeight="1" x14ac:dyDescent="0.15">
      <c r="B399" s="23"/>
    </row>
    <row r="400" spans="2:2" ht="12.75" customHeight="1" x14ac:dyDescent="0.15">
      <c r="B400" s="23"/>
    </row>
    <row r="401" spans="2:2" ht="12.75" customHeight="1" x14ac:dyDescent="0.15">
      <c r="B401" s="23"/>
    </row>
    <row r="402" spans="2:2" ht="12.75" customHeight="1" x14ac:dyDescent="0.15">
      <c r="B402" s="23"/>
    </row>
    <row r="403" spans="2:2" ht="12.75" customHeight="1" x14ac:dyDescent="0.15">
      <c r="B403" s="23"/>
    </row>
    <row r="404" spans="2:2" ht="12.75" customHeight="1" x14ac:dyDescent="0.15">
      <c r="B404" s="23"/>
    </row>
    <row r="405" spans="2:2" ht="12.75" customHeight="1" x14ac:dyDescent="0.15">
      <c r="B405" s="23"/>
    </row>
    <row r="406" spans="2:2" ht="12.75" customHeight="1" x14ac:dyDescent="0.15">
      <c r="B406" s="23"/>
    </row>
    <row r="407" spans="2:2" ht="12.75" customHeight="1" x14ac:dyDescent="0.15">
      <c r="B407" s="23"/>
    </row>
    <row r="408" spans="2:2" ht="12.75" customHeight="1" x14ac:dyDescent="0.15">
      <c r="B408" s="23"/>
    </row>
    <row r="409" spans="2:2" ht="12.75" customHeight="1" x14ac:dyDescent="0.15">
      <c r="B409" s="23"/>
    </row>
    <row r="410" spans="2:2" ht="12.75" customHeight="1" x14ac:dyDescent="0.15">
      <c r="B410" s="23"/>
    </row>
    <row r="411" spans="2:2" ht="12.75" customHeight="1" x14ac:dyDescent="0.15">
      <c r="B411" s="23"/>
    </row>
    <row r="412" spans="2:2" ht="12.75" customHeight="1" x14ac:dyDescent="0.15">
      <c r="B412" s="23"/>
    </row>
    <row r="413" spans="2:2" ht="12.75" customHeight="1" x14ac:dyDescent="0.15">
      <c r="B413" s="23"/>
    </row>
    <row r="414" spans="2:2" ht="12.75" customHeight="1" x14ac:dyDescent="0.15">
      <c r="B414" s="23"/>
    </row>
    <row r="415" spans="2:2" ht="12.75" customHeight="1" x14ac:dyDescent="0.15">
      <c r="B415" s="23"/>
    </row>
    <row r="416" spans="2:2" ht="12.75" customHeight="1" x14ac:dyDescent="0.15">
      <c r="B416" s="23"/>
    </row>
    <row r="417" spans="2:2" ht="12.75" customHeight="1" x14ac:dyDescent="0.15">
      <c r="B417" s="23"/>
    </row>
    <row r="418" spans="2:2" ht="12.75" customHeight="1" x14ac:dyDescent="0.15">
      <c r="B418" s="23"/>
    </row>
    <row r="419" spans="2:2" ht="12.75" customHeight="1" x14ac:dyDescent="0.15">
      <c r="B419" s="23"/>
    </row>
    <row r="420" spans="2:2" ht="12.75" customHeight="1" x14ac:dyDescent="0.15">
      <c r="B420" s="23"/>
    </row>
    <row r="421" spans="2:2" ht="12.75" customHeight="1" x14ac:dyDescent="0.15">
      <c r="B421" s="23"/>
    </row>
    <row r="422" spans="2:2" ht="12.75" customHeight="1" x14ac:dyDescent="0.15">
      <c r="B422" s="23"/>
    </row>
    <row r="423" spans="2:2" ht="12.75" customHeight="1" x14ac:dyDescent="0.15">
      <c r="B423" s="23"/>
    </row>
    <row r="424" spans="2:2" ht="12.75" customHeight="1" x14ac:dyDescent="0.15">
      <c r="B424" s="23"/>
    </row>
    <row r="425" spans="2:2" ht="12.75" customHeight="1" x14ac:dyDescent="0.15">
      <c r="B425" s="23"/>
    </row>
    <row r="426" spans="2:2" ht="12.75" customHeight="1" x14ac:dyDescent="0.15">
      <c r="B426" s="23"/>
    </row>
    <row r="427" spans="2:2" ht="12.75" customHeight="1" x14ac:dyDescent="0.15">
      <c r="B427" s="23"/>
    </row>
    <row r="428" spans="2:2" ht="12.75" customHeight="1" x14ac:dyDescent="0.15">
      <c r="B428" s="23"/>
    </row>
    <row r="429" spans="2:2" ht="12.75" customHeight="1" x14ac:dyDescent="0.15">
      <c r="B429" s="23"/>
    </row>
    <row r="430" spans="2:2" ht="12.75" customHeight="1" x14ac:dyDescent="0.15">
      <c r="B430" s="23"/>
    </row>
    <row r="431" spans="2:2" ht="12.75" customHeight="1" x14ac:dyDescent="0.15">
      <c r="B431" s="23"/>
    </row>
    <row r="432" spans="2:2" ht="12.75" customHeight="1" x14ac:dyDescent="0.15">
      <c r="B432" s="23"/>
    </row>
    <row r="433" spans="2:2" ht="12.75" customHeight="1" x14ac:dyDescent="0.15">
      <c r="B433" s="23"/>
    </row>
    <row r="434" spans="2:2" ht="12.75" customHeight="1" x14ac:dyDescent="0.15">
      <c r="B434" s="23"/>
    </row>
    <row r="435" spans="2:2" ht="12.75" customHeight="1" x14ac:dyDescent="0.15">
      <c r="B435" s="23"/>
    </row>
    <row r="436" spans="2:2" ht="12.75" customHeight="1" x14ac:dyDescent="0.15">
      <c r="B436" s="23"/>
    </row>
    <row r="437" spans="2:2" ht="12.75" customHeight="1" x14ac:dyDescent="0.15">
      <c r="B437" s="23"/>
    </row>
    <row r="438" spans="2:2" ht="12.75" customHeight="1" x14ac:dyDescent="0.15">
      <c r="B438" s="23"/>
    </row>
    <row r="439" spans="2:2" ht="12.75" customHeight="1" x14ac:dyDescent="0.15">
      <c r="B439" s="23"/>
    </row>
    <row r="440" spans="2:2" ht="12.75" customHeight="1" x14ac:dyDescent="0.15">
      <c r="B440" s="23"/>
    </row>
    <row r="441" spans="2:2" ht="12.75" customHeight="1" x14ac:dyDescent="0.15">
      <c r="B441" s="23"/>
    </row>
    <row r="442" spans="2:2" ht="12.75" customHeight="1" x14ac:dyDescent="0.15">
      <c r="B442" s="23"/>
    </row>
    <row r="443" spans="2:2" ht="12.75" customHeight="1" x14ac:dyDescent="0.15">
      <c r="B443" s="23"/>
    </row>
    <row r="444" spans="2:2" ht="12.75" customHeight="1" x14ac:dyDescent="0.15">
      <c r="B444" s="23"/>
    </row>
    <row r="445" spans="2:2" ht="12.75" customHeight="1" x14ac:dyDescent="0.15">
      <c r="B445" s="23"/>
    </row>
    <row r="446" spans="2:2" ht="12.75" customHeight="1" x14ac:dyDescent="0.15">
      <c r="B446" s="23"/>
    </row>
    <row r="447" spans="2:2" ht="12.75" customHeight="1" x14ac:dyDescent="0.15">
      <c r="B447" s="23"/>
    </row>
    <row r="448" spans="2:2" ht="12.75" customHeight="1" x14ac:dyDescent="0.15">
      <c r="B448" s="23"/>
    </row>
    <row r="449" spans="2:2" ht="12.75" customHeight="1" x14ac:dyDescent="0.15">
      <c r="B449" s="23"/>
    </row>
    <row r="450" spans="2:2" ht="12.75" customHeight="1" x14ac:dyDescent="0.15">
      <c r="B450" s="23"/>
    </row>
    <row r="451" spans="2:2" ht="12.75" customHeight="1" x14ac:dyDescent="0.15">
      <c r="B451" s="23"/>
    </row>
    <row r="452" spans="2:2" ht="12.75" customHeight="1" x14ac:dyDescent="0.15">
      <c r="B452" s="23"/>
    </row>
    <row r="453" spans="2:2" ht="12.75" customHeight="1" x14ac:dyDescent="0.15">
      <c r="B453" s="23"/>
    </row>
    <row r="454" spans="2:2" ht="12.75" customHeight="1" x14ac:dyDescent="0.15">
      <c r="B454" s="23"/>
    </row>
    <row r="455" spans="2:2" ht="12.75" customHeight="1" x14ac:dyDescent="0.15">
      <c r="B455" s="23"/>
    </row>
    <row r="456" spans="2:2" ht="12.75" customHeight="1" x14ac:dyDescent="0.15">
      <c r="B456" s="23"/>
    </row>
    <row r="457" spans="2:2" ht="12.75" customHeight="1" x14ac:dyDescent="0.15">
      <c r="B457" s="23"/>
    </row>
    <row r="458" spans="2:2" ht="12.75" customHeight="1" x14ac:dyDescent="0.15">
      <c r="B458" s="23"/>
    </row>
    <row r="459" spans="2:2" ht="12.75" customHeight="1" x14ac:dyDescent="0.15">
      <c r="B459" s="23"/>
    </row>
    <row r="460" spans="2:2" ht="12.75" customHeight="1" x14ac:dyDescent="0.15">
      <c r="B460" s="23"/>
    </row>
    <row r="461" spans="2:2" ht="12.75" customHeight="1" x14ac:dyDescent="0.15">
      <c r="B461" s="23"/>
    </row>
    <row r="462" spans="2:2" ht="12.75" customHeight="1" x14ac:dyDescent="0.15">
      <c r="B462" s="23"/>
    </row>
    <row r="463" spans="2:2" ht="12.75" customHeight="1" x14ac:dyDescent="0.15">
      <c r="B463" s="23"/>
    </row>
    <row r="464" spans="2:2" ht="12.75" customHeight="1" x14ac:dyDescent="0.15">
      <c r="B464" s="23"/>
    </row>
    <row r="465" spans="2:2" ht="12.75" customHeight="1" x14ac:dyDescent="0.15">
      <c r="B465" s="23"/>
    </row>
    <row r="466" spans="2:2" ht="12.75" customHeight="1" x14ac:dyDescent="0.15">
      <c r="B466" s="23"/>
    </row>
    <row r="467" spans="2:2" ht="12.75" customHeight="1" x14ac:dyDescent="0.15">
      <c r="B467" s="23"/>
    </row>
    <row r="468" spans="2:2" ht="12.75" customHeight="1" x14ac:dyDescent="0.15">
      <c r="B468" s="23"/>
    </row>
    <row r="469" spans="2:2" ht="12.75" customHeight="1" x14ac:dyDescent="0.15">
      <c r="B469" s="23"/>
    </row>
    <row r="470" spans="2:2" ht="12.75" customHeight="1" x14ac:dyDescent="0.15">
      <c r="B470" s="23"/>
    </row>
    <row r="471" spans="2:2" ht="12.75" customHeight="1" x14ac:dyDescent="0.15">
      <c r="B471" s="23"/>
    </row>
    <row r="472" spans="2:2" ht="12.75" customHeight="1" x14ac:dyDescent="0.15">
      <c r="B472" s="23"/>
    </row>
    <row r="473" spans="2:2" ht="12.75" customHeight="1" x14ac:dyDescent="0.15">
      <c r="B473" s="23"/>
    </row>
    <row r="474" spans="2:2" ht="12.75" customHeight="1" x14ac:dyDescent="0.15">
      <c r="B474" s="23"/>
    </row>
    <row r="475" spans="2:2" ht="12.75" customHeight="1" x14ac:dyDescent="0.15">
      <c r="B475" s="23"/>
    </row>
    <row r="476" spans="2:2" ht="12.75" customHeight="1" x14ac:dyDescent="0.15">
      <c r="B476" s="23"/>
    </row>
    <row r="477" spans="2:2" ht="12.75" customHeight="1" x14ac:dyDescent="0.15">
      <c r="B477" s="23"/>
    </row>
    <row r="478" spans="2:2" ht="12.75" customHeight="1" x14ac:dyDescent="0.15">
      <c r="B478" s="23"/>
    </row>
    <row r="479" spans="2:2" ht="12.75" customHeight="1" x14ac:dyDescent="0.15">
      <c r="B479" s="23"/>
    </row>
    <row r="480" spans="2:2" ht="12.75" customHeight="1" x14ac:dyDescent="0.15">
      <c r="B480" s="23"/>
    </row>
    <row r="481" spans="2:2" ht="12.75" customHeight="1" x14ac:dyDescent="0.15">
      <c r="B481" s="23"/>
    </row>
    <row r="482" spans="2:2" ht="12.75" customHeight="1" x14ac:dyDescent="0.15">
      <c r="B482" s="23"/>
    </row>
    <row r="483" spans="2:2" ht="12.75" customHeight="1" x14ac:dyDescent="0.15">
      <c r="B483" s="23"/>
    </row>
    <row r="484" spans="2:2" ht="12.75" customHeight="1" x14ac:dyDescent="0.15">
      <c r="B484" s="23"/>
    </row>
    <row r="485" spans="2:2" ht="12.75" customHeight="1" x14ac:dyDescent="0.15">
      <c r="B485" s="23"/>
    </row>
    <row r="486" spans="2:2" ht="12.75" customHeight="1" x14ac:dyDescent="0.15">
      <c r="B486" s="23"/>
    </row>
    <row r="487" spans="2:2" ht="12.75" customHeight="1" x14ac:dyDescent="0.15">
      <c r="B487" s="23"/>
    </row>
    <row r="488" spans="2:2" ht="12.75" customHeight="1" x14ac:dyDescent="0.15">
      <c r="B488" s="23"/>
    </row>
    <row r="489" spans="2:2" ht="12.75" customHeight="1" x14ac:dyDescent="0.15">
      <c r="B489" s="23"/>
    </row>
    <row r="490" spans="2:2" ht="12.75" customHeight="1" x14ac:dyDescent="0.15">
      <c r="B490" s="23"/>
    </row>
    <row r="491" spans="2:2" ht="12.75" customHeight="1" x14ac:dyDescent="0.15">
      <c r="B491" s="23"/>
    </row>
    <row r="492" spans="2:2" ht="12.75" customHeight="1" x14ac:dyDescent="0.15">
      <c r="B492" s="23"/>
    </row>
    <row r="493" spans="2:2" ht="12.75" customHeight="1" x14ac:dyDescent="0.15">
      <c r="B493" s="23"/>
    </row>
    <row r="494" spans="2:2" ht="12.75" customHeight="1" x14ac:dyDescent="0.15">
      <c r="B494" s="23"/>
    </row>
    <row r="495" spans="2:2" ht="12.75" customHeight="1" x14ac:dyDescent="0.15">
      <c r="B495" s="23"/>
    </row>
    <row r="496" spans="2:2" ht="12.75" customHeight="1" x14ac:dyDescent="0.15">
      <c r="B496" s="23"/>
    </row>
    <row r="497" spans="2:2" ht="12.75" customHeight="1" x14ac:dyDescent="0.15">
      <c r="B497" s="23"/>
    </row>
    <row r="498" spans="2:2" ht="12.75" customHeight="1" x14ac:dyDescent="0.15">
      <c r="B498" s="23"/>
    </row>
    <row r="499" spans="2:2" ht="12.75" customHeight="1" x14ac:dyDescent="0.15">
      <c r="B499" s="23"/>
    </row>
    <row r="500" spans="2:2" ht="12.75" customHeight="1" x14ac:dyDescent="0.15">
      <c r="B500" s="23"/>
    </row>
    <row r="501" spans="2:2" ht="12.75" customHeight="1" x14ac:dyDescent="0.15">
      <c r="B501" s="23"/>
    </row>
    <row r="502" spans="2:2" ht="12.75" customHeight="1" x14ac:dyDescent="0.15">
      <c r="B502" s="23"/>
    </row>
    <row r="503" spans="2:2" ht="12.75" customHeight="1" x14ac:dyDescent="0.15">
      <c r="B503" s="23"/>
    </row>
    <row r="504" spans="2:2" ht="12.75" customHeight="1" x14ac:dyDescent="0.15">
      <c r="B504" s="23"/>
    </row>
    <row r="505" spans="2:2" ht="12.75" customHeight="1" x14ac:dyDescent="0.15">
      <c r="B505" s="23"/>
    </row>
    <row r="506" spans="2:2" ht="12.75" customHeight="1" x14ac:dyDescent="0.15">
      <c r="B506" s="23"/>
    </row>
    <row r="507" spans="2:2" ht="12.75" customHeight="1" x14ac:dyDescent="0.15">
      <c r="B507" s="23"/>
    </row>
    <row r="508" spans="2:2" ht="12.75" customHeight="1" x14ac:dyDescent="0.15">
      <c r="B508" s="23"/>
    </row>
    <row r="509" spans="2:2" ht="12.75" customHeight="1" x14ac:dyDescent="0.15">
      <c r="B509" s="23"/>
    </row>
    <row r="510" spans="2:2" ht="12.75" customHeight="1" x14ac:dyDescent="0.15">
      <c r="B510" s="23"/>
    </row>
    <row r="511" spans="2:2" ht="12.75" customHeight="1" x14ac:dyDescent="0.15">
      <c r="B511" s="23"/>
    </row>
    <row r="512" spans="2:2" ht="12.75" customHeight="1" x14ac:dyDescent="0.15">
      <c r="B512" s="23"/>
    </row>
    <row r="513" spans="2:2" ht="12.75" customHeight="1" x14ac:dyDescent="0.15">
      <c r="B513" s="23"/>
    </row>
    <row r="514" spans="2:2" ht="12.75" customHeight="1" x14ac:dyDescent="0.15">
      <c r="B514" s="23"/>
    </row>
    <row r="515" spans="2:2" ht="12.75" customHeight="1" x14ac:dyDescent="0.15">
      <c r="B515" s="23"/>
    </row>
    <row r="516" spans="2:2" ht="12.75" customHeight="1" x14ac:dyDescent="0.15">
      <c r="B516" s="23"/>
    </row>
    <row r="517" spans="2:2" ht="12.75" customHeight="1" x14ac:dyDescent="0.15">
      <c r="B517" s="23"/>
    </row>
    <row r="518" spans="2:2" ht="12.75" customHeight="1" x14ac:dyDescent="0.15">
      <c r="B518" s="23"/>
    </row>
    <row r="519" spans="2:2" ht="12.75" customHeight="1" x14ac:dyDescent="0.15">
      <c r="B519" s="23"/>
    </row>
    <row r="520" spans="2:2" ht="12.75" customHeight="1" x14ac:dyDescent="0.15">
      <c r="B520" s="23"/>
    </row>
    <row r="521" spans="2:2" ht="12.75" customHeight="1" x14ac:dyDescent="0.15">
      <c r="B521" s="23"/>
    </row>
    <row r="522" spans="2:2" ht="12.75" customHeight="1" x14ac:dyDescent="0.15">
      <c r="B522" s="23"/>
    </row>
    <row r="523" spans="2:2" ht="12.75" customHeight="1" x14ac:dyDescent="0.15">
      <c r="B523" s="23"/>
    </row>
    <row r="524" spans="2:2" ht="12.75" customHeight="1" x14ac:dyDescent="0.15">
      <c r="B524" s="23"/>
    </row>
    <row r="525" spans="2:2" ht="12.75" customHeight="1" x14ac:dyDescent="0.15">
      <c r="B525" s="23"/>
    </row>
    <row r="526" spans="2:2" ht="12.75" customHeight="1" x14ac:dyDescent="0.15">
      <c r="B526" s="23"/>
    </row>
    <row r="527" spans="2:2" ht="12.75" customHeight="1" x14ac:dyDescent="0.15">
      <c r="B527" s="23"/>
    </row>
    <row r="528" spans="2:2" ht="12.75" customHeight="1" x14ac:dyDescent="0.15">
      <c r="B528" s="23"/>
    </row>
    <row r="529" spans="2:2" ht="12.75" customHeight="1" x14ac:dyDescent="0.15">
      <c r="B529" s="23"/>
    </row>
    <row r="530" spans="2:2" ht="12.75" customHeight="1" x14ac:dyDescent="0.15">
      <c r="B530" s="23"/>
    </row>
    <row r="531" spans="2:2" ht="12.75" customHeight="1" x14ac:dyDescent="0.15">
      <c r="B531" s="23"/>
    </row>
    <row r="532" spans="2:2" ht="12.75" customHeight="1" x14ac:dyDescent="0.15">
      <c r="B532" s="23"/>
    </row>
    <row r="533" spans="2:2" ht="12.75" customHeight="1" x14ac:dyDescent="0.15">
      <c r="B533" s="23"/>
    </row>
    <row r="534" spans="2:2" ht="12.75" customHeight="1" x14ac:dyDescent="0.15">
      <c r="B534" s="23"/>
    </row>
    <row r="535" spans="2:2" ht="12.75" customHeight="1" x14ac:dyDescent="0.15">
      <c r="B535" s="23"/>
    </row>
    <row r="536" spans="2:2" ht="12.75" customHeight="1" x14ac:dyDescent="0.15">
      <c r="B536" s="23"/>
    </row>
    <row r="537" spans="2:2" ht="12.75" customHeight="1" x14ac:dyDescent="0.15">
      <c r="B537" s="23"/>
    </row>
    <row r="538" spans="2:2" ht="12.75" customHeight="1" x14ac:dyDescent="0.15">
      <c r="B538" s="23"/>
    </row>
    <row r="539" spans="2:2" ht="12.75" customHeight="1" x14ac:dyDescent="0.15">
      <c r="B539" s="23"/>
    </row>
    <row r="540" spans="2:2" ht="12.75" customHeight="1" x14ac:dyDescent="0.15">
      <c r="B540" s="23"/>
    </row>
    <row r="541" spans="2:2" ht="12.75" customHeight="1" x14ac:dyDescent="0.15">
      <c r="B541" s="23"/>
    </row>
    <row r="542" spans="2:2" ht="12.75" customHeight="1" x14ac:dyDescent="0.15">
      <c r="B542" s="23"/>
    </row>
    <row r="543" spans="2:2" ht="12.75" customHeight="1" x14ac:dyDescent="0.15">
      <c r="B543" s="23"/>
    </row>
    <row r="544" spans="2:2" ht="12.75" customHeight="1" x14ac:dyDescent="0.15">
      <c r="B544" s="23"/>
    </row>
    <row r="545" spans="2:2" ht="12.75" customHeight="1" x14ac:dyDescent="0.15">
      <c r="B545" s="23"/>
    </row>
    <row r="546" spans="2:2" ht="12.75" customHeight="1" x14ac:dyDescent="0.15">
      <c r="B546" s="23"/>
    </row>
    <row r="547" spans="2:2" ht="12.75" customHeight="1" x14ac:dyDescent="0.15">
      <c r="B547" s="23"/>
    </row>
    <row r="548" spans="2:2" ht="12.75" customHeight="1" x14ac:dyDescent="0.15">
      <c r="B548" s="23"/>
    </row>
    <row r="549" spans="2:2" ht="12.75" customHeight="1" x14ac:dyDescent="0.15">
      <c r="B549" s="23"/>
    </row>
    <row r="550" spans="2:2" ht="12.75" customHeight="1" x14ac:dyDescent="0.15">
      <c r="B550" s="23"/>
    </row>
    <row r="551" spans="2:2" ht="12.75" customHeight="1" x14ac:dyDescent="0.15">
      <c r="B551" s="23"/>
    </row>
    <row r="552" spans="2:2" ht="12.75" customHeight="1" x14ac:dyDescent="0.15">
      <c r="B552" s="23"/>
    </row>
    <row r="553" spans="2:2" ht="12.75" customHeight="1" x14ac:dyDescent="0.15">
      <c r="B553" s="23"/>
    </row>
    <row r="554" spans="2:2" ht="12.75" customHeight="1" x14ac:dyDescent="0.15">
      <c r="B554" s="23"/>
    </row>
    <row r="555" spans="2:2" ht="12.75" customHeight="1" x14ac:dyDescent="0.15">
      <c r="B555" s="23"/>
    </row>
    <row r="556" spans="2:2" ht="12.75" customHeight="1" x14ac:dyDescent="0.15">
      <c r="B556" s="23"/>
    </row>
    <row r="557" spans="2:2" ht="12.75" customHeight="1" x14ac:dyDescent="0.15">
      <c r="B557" s="23"/>
    </row>
    <row r="558" spans="2:2" ht="12.75" customHeight="1" x14ac:dyDescent="0.15">
      <c r="B558" s="23"/>
    </row>
    <row r="559" spans="2:2" ht="12.75" customHeight="1" x14ac:dyDescent="0.15">
      <c r="B559" s="23"/>
    </row>
    <row r="560" spans="2:2" ht="12.75" customHeight="1" x14ac:dyDescent="0.15">
      <c r="B560" s="23"/>
    </row>
    <row r="561" spans="2:2" ht="12.75" customHeight="1" x14ac:dyDescent="0.15">
      <c r="B561" s="23"/>
    </row>
    <row r="562" spans="2:2" ht="12.75" customHeight="1" x14ac:dyDescent="0.15">
      <c r="B562" s="23"/>
    </row>
    <row r="563" spans="2:2" ht="12.75" customHeight="1" x14ac:dyDescent="0.15">
      <c r="B563" s="23"/>
    </row>
    <row r="564" spans="2:2" ht="12.75" customHeight="1" x14ac:dyDescent="0.15">
      <c r="B564" s="23"/>
    </row>
    <row r="565" spans="2:2" ht="12.75" customHeight="1" x14ac:dyDescent="0.15">
      <c r="B565" s="23"/>
    </row>
    <row r="566" spans="2:2" ht="12.75" customHeight="1" x14ac:dyDescent="0.15">
      <c r="B566" s="23"/>
    </row>
    <row r="567" spans="2:2" ht="12.75" customHeight="1" x14ac:dyDescent="0.15">
      <c r="B567" s="23"/>
    </row>
    <row r="568" spans="2:2" ht="12.75" customHeight="1" x14ac:dyDescent="0.15">
      <c r="B568" s="23"/>
    </row>
    <row r="569" spans="2:2" ht="12.75" customHeight="1" x14ac:dyDescent="0.15">
      <c r="B569" s="23"/>
    </row>
    <row r="570" spans="2:2" ht="12.75" customHeight="1" x14ac:dyDescent="0.15">
      <c r="B570" s="23"/>
    </row>
    <row r="571" spans="2:2" ht="12.75" customHeight="1" x14ac:dyDescent="0.15">
      <c r="B571" s="23"/>
    </row>
    <row r="572" spans="2:2" ht="12.75" customHeight="1" x14ac:dyDescent="0.15">
      <c r="B572" s="23"/>
    </row>
    <row r="573" spans="2:2" ht="12.75" customHeight="1" x14ac:dyDescent="0.15">
      <c r="B573" s="23"/>
    </row>
    <row r="574" spans="2:2" ht="12.75" customHeight="1" x14ac:dyDescent="0.15">
      <c r="B574" s="23"/>
    </row>
    <row r="575" spans="2:2" ht="12.75" customHeight="1" x14ac:dyDescent="0.15">
      <c r="B575" s="23"/>
    </row>
    <row r="576" spans="2:2" ht="12.75" customHeight="1" x14ac:dyDescent="0.15">
      <c r="B576" s="23"/>
    </row>
    <row r="577" spans="2:2" ht="12.75" customHeight="1" x14ac:dyDescent="0.15">
      <c r="B577" s="23"/>
    </row>
    <row r="578" spans="2:2" ht="12.75" customHeight="1" x14ac:dyDescent="0.15">
      <c r="B578" s="23"/>
    </row>
    <row r="579" spans="2:2" ht="12.75" customHeight="1" x14ac:dyDescent="0.15">
      <c r="B579" s="23"/>
    </row>
    <row r="580" spans="2:2" ht="12.75" customHeight="1" x14ac:dyDescent="0.15">
      <c r="B580" s="23"/>
    </row>
    <row r="581" spans="2:2" ht="12.75" customHeight="1" x14ac:dyDescent="0.15">
      <c r="B581" s="23"/>
    </row>
    <row r="582" spans="2:2" ht="12.75" customHeight="1" x14ac:dyDescent="0.15">
      <c r="B582" s="23"/>
    </row>
    <row r="583" spans="2:2" ht="12.75" customHeight="1" x14ac:dyDescent="0.15">
      <c r="B583" s="23"/>
    </row>
    <row r="584" spans="2:2" ht="12.75" customHeight="1" x14ac:dyDescent="0.15">
      <c r="B584" s="23"/>
    </row>
    <row r="585" spans="2:2" ht="12.75" customHeight="1" x14ac:dyDescent="0.15">
      <c r="B585" s="23"/>
    </row>
    <row r="586" spans="2:2" ht="12.75" customHeight="1" x14ac:dyDescent="0.15">
      <c r="B586" s="23"/>
    </row>
    <row r="587" spans="2:2" ht="12.75" customHeight="1" x14ac:dyDescent="0.15">
      <c r="B587" s="23"/>
    </row>
    <row r="588" spans="2:2" ht="12.75" customHeight="1" x14ac:dyDescent="0.15">
      <c r="B588" s="23"/>
    </row>
    <row r="589" spans="2:2" ht="12.75" customHeight="1" x14ac:dyDescent="0.15">
      <c r="B589" s="23"/>
    </row>
    <row r="590" spans="2:2" ht="12.75" customHeight="1" x14ac:dyDescent="0.15">
      <c r="B590" s="23"/>
    </row>
    <row r="591" spans="2:2" ht="12.75" customHeight="1" x14ac:dyDescent="0.15">
      <c r="B591" s="23"/>
    </row>
    <row r="592" spans="2:2" ht="12.75" customHeight="1" x14ac:dyDescent="0.15">
      <c r="B592" s="23"/>
    </row>
    <row r="593" spans="2:2" ht="12.75" customHeight="1" x14ac:dyDescent="0.15">
      <c r="B593" s="23"/>
    </row>
    <row r="594" spans="2:2" ht="12.75" customHeight="1" x14ac:dyDescent="0.15">
      <c r="B594" s="23"/>
    </row>
    <row r="595" spans="2:2" ht="12.75" customHeight="1" x14ac:dyDescent="0.15">
      <c r="B595" s="23"/>
    </row>
    <row r="596" spans="2:2" ht="12.75" customHeight="1" x14ac:dyDescent="0.15">
      <c r="B596" s="23"/>
    </row>
    <row r="597" spans="2:2" ht="12.75" customHeight="1" x14ac:dyDescent="0.15">
      <c r="B597" s="23"/>
    </row>
    <row r="598" spans="2:2" ht="12.75" customHeight="1" x14ac:dyDescent="0.15">
      <c r="B598" s="23"/>
    </row>
    <row r="599" spans="2:2" ht="12.75" customHeight="1" x14ac:dyDescent="0.15">
      <c r="B599" s="23"/>
    </row>
    <row r="600" spans="2:2" ht="12.75" customHeight="1" x14ac:dyDescent="0.15">
      <c r="B600" s="23"/>
    </row>
    <row r="601" spans="2:2" ht="12.75" customHeight="1" x14ac:dyDescent="0.15">
      <c r="B601" s="23"/>
    </row>
    <row r="602" spans="2:2" ht="12.75" customHeight="1" x14ac:dyDescent="0.15">
      <c r="B602" s="23"/>
    </row>
    <row r="603" spans="2:2" ht="12.75" customHeight="1" x14ac:dyDescent="0.15">
      <c r="B603" s="23"/>
    </row>
    <row r="604" spans="2:2" ht="12.75" customHeight="1" x14ac:dyDescent="0.15">
      <c r="B604" s="23"/>
    </row>
    <row r="605" spans="2:2" ht="12.75" customHeight="1" x14ac:dyDescent="0.15">
      <c r="B605" s="23"/>
    </row>
    <row r="606" spans="2:2" ht="12.75" customHeight="1" x14ac:dyDescent="0.15">
      <c r="B606" s="23"/>
    </row>
    <row r="607" spans="2:2" ht="12.75" customHeight="1" x14ac:dyDescent="0.15">
      <c r="B607" s="23"/>
    </row>
    <row r="608" spans="2:2" ht="12.75" customHeight="1" x14ac:dyDescent="0.15">
      <c r="B608" s="23"/>
    </row>
    <row r="609" spans="2:2" ht="12.75" customHeight="1" x14ac:dyDescent="0.15">
      <c r="B609" s="23"/>
    </row>
    <row r="610" spans="2:2" ht="12.75" customHeight="1" x14ac:dyDescent="0.15">
      <c r="B610" s="23"/>
    </row>
    <row r="611" spans="2:2" ht="12.75" customHeight="1" x14ac:dyDescent="0.15">
      <c r="B611" s="23"/>
    </row>
    <row r="612" spans="2:2" ht="12.75" customHeight="1" x14ac:dyDescent="0.15">
      <c r="B612" s="23"/>
    </row>
    <row r="613" spans="2:2" ht="12.75" customHeight="1" x14ac:dyDescent="0.15">
      <c r="B613" s="23"/>
    </row>
    <row r="614" spans="2:2" ht="12.75" customHeight="1" x14ac:dyDescent="0.15">
      <c r="B614" s="23"/>
    </row>
    <row r="615" spans="2:2" ht="12.75" customHeight="1" x14ac:dyDescent="0.15">
      <c r="B615" s="23"/>
    </row>
    <row r="616" spans="2:2" ht="12.75" customHeight="1" x14ac:dyDescent="0.15">
      <c r="B616" s="23"/>
    </row>
    <row r="617" spans="2:2" ht="12.75" customHeight="1" x14ac:dyDescent="0.15">
      <c r="B617" s="23"/>
    </row>
    <row r="618" spans="2:2" ht="12.75" customHeight="1" x14ac:dyDescent="0.15">
      <c r="B618" s="23"/>
    </row>
    <row r="619" spans="2:2" ht="12.75" customHeight="1" x14ac:dyDescent="0.15">
      <c r="B619" s="23"/>
    </row>
    <row r="620" spans="2:2" ht="12.75" customHeight="1" x14ac:dyDescent="0.15">
      <c r="B620" s="23"/>
    </row>
    <row r="621" spans="2:2" ht="12.75" customHeight="1" x14ac:dyDescent="0.15">
      <c r="B621" s="23"/>
    </row>
    <row r="622" spans="2:2" ht="12.75" customHeight="1" x14ac:dyDescent="0.15">
      <c r="B622" s="23"/>
    </row>
    <row r="623" spans="2:2" ht="12.75" customHeight="1" x14ac:dyDescent="0.15">
      <c r="B623" s="23"/>
    </row>
    <row r="624" spans="2:2" ht="12.75" customHeight="1" x14ac:dyDescent="0.15">
      <c r="B624" s="23"/>
    </row>
    <row r="625" spans="2:2" ht="12.75" customHeight="1" x14ac:dyDescent="0.15">
      <c r="B625" s="23"/>
    </row>
    <row r="626" spans="2:2" ht="12.75" customHeight="1" x14ac:dyDescent="0.15">
      <c r="B626" s="23"/>
    </row>
    <row r="627" spans="2:2" ht="12.75" customHeight="1" x14ac:dyDescent="0.15">
      <c r="B627" s="23"/>
    </row>
    <row r="628" spans="2:2" ht="12.75" customHeight="1" x14ac:dyDescent="0.15">
      <c r="B628" s="23"/>
    </row>
    <row r="629" spans="2:2" ht="12.75" customHeight="1" x14ac:dyDescent="0.15">
      <c r="B629" s="23"/>
    </row>
    <row r="630" spans="2:2" ht="12.75" customHeight="1" x14ac:dyDescent="0.15">
      <c r="B630" s="23"/>
    </row>
    <row r="631" spans="2:2" ht="12.75" customHeight="1" x14ac:dyDescent="0.15">
      <c r="B631" s="23"/>
    </row>
    <row r="632" spans="2:2" ht="12.75" customHeight="1" x14ac:dyDescent="0.15">
      <c r="B632" s="23"/>
    </row>
    <row r="633" spans="2:2" ht="12.75" customHeight="1" x14ac:dyDescent="0.15">
      <c r="B633" s="23"/>
    </row>
    <row r="634" spans="2:2" ht="12.75" customHeight="1" x14ac:dyDescent="0.15">
      <c r="B634" s="23"/>
    </row>
    <row r="635" spans="2:2" ht="12.75" customHeight="1" x14ac:dyDescent="0.15">
      <c r="B635" s="23"/>
    </row>
    <row r="636" spans="2:2" ht="12.75" customHeight="1" x14ac:dyDescent="0.15">
      <c r="B636" s="23"/>
    </row>
    <row r="637" spans="2:2" ht="12.75" customHeight="1" x14ac:dyDescent="0.15">
      <c r="B637" s="23"/>
    </row>
    <row r="638" spans="2:2" ht="12.75" customHeight="1" x14ac:dyDescent="0.15">
      <c r="B638" s="23"/>
    </row>
    <row r="639" spans="2:2" ht="12.75" customHeight="1" x14ac:dyDescent="0.15">
      <c r="B639" s="23"/>
    </row>
    <row r="640" spans="2:2" ht="12.75" customHeight="1" x14ac:dyDescent="0.15">
      <c r="B640" s="23"/>
    </row>
    <row r="641" spans="2:2" ht="12.75" customHeight="1" x14ac:dyDescent="0.15">
      <c r="B641" s="23"/>
    </row>
    <row r="642" spans="2:2" ht="12.75" customHeight="1" x14ac:dyDescent="0.15">
      <c r="B642" s="23"/>
    </row>
    <row r="643" spans="2:2" ht="12.75" customHeight="1" x14ac:dyDescent="0.15">
      <c r="B643" s="23"/>
    </row>
    <row r="644" spans="2:2" ht="12.75" customHeight="1" x14ac:dyDescent="0.15">
      <c r="B644" s="23"/>
    </row>
    <row r="645" spans="2:2" ht="12.75" customHeight="1" x14ac:dyDescent="0.15">
      <c r="B645" s="23"/>
    </row>
    <row r="646" spans="2:2" ht="12.75" customHeight="1" x14ac:dyDescent="0.15">
      <c r="B646" s="23"/>
    </row>
    <row r="647" spans="2:2" ht="12.75" customHeight="1" x14ac:dyDescent="0.15">
      <c r="B647" s="23"/>
    </row>
    <row r="648" spans="2:2" ht="12.75" customHeight="1" x14ac:dyDescent="0.15">
      <c r="B648" s="23"/>
    </row>
    <row r="649" spans="2:2" ht="12.75" customHeight="1" x14ac:dyDescent="0.15">
      <c r="B649" s="23"/>
    </row>
    <row r="650" spans="2:2" ht="12.75" customHeight="1" x14ac:dyDescent="0.15">
      <c r="B650" s="23"/>
    </row>
    <row r="651" spans="2:2" ht="12.75" customHeight="1" x14ac:dyDescent="0.15">
      <c r="B651" s="23"/>
    </row>
    <row r="652" spans="2:2" ht="12.75" customHeight="1" x14ac:dyDescent="0.15">
      <c r="B652" s="23"/>
    </row>
    <row r="653" spans="2:2" ht="12.75" customHeight="1" x14ac:dyDescent="0.15">
      <c r="B653" s="23"/>
    </row>
    <row r="654" spans="2:2" ht="12.75" customHeight="1" x14ac:dyDescent="0.15">
      <c r="B654" s="23"/>
    </row>
    <row r="655" spans="2:2" ht="12.75" customHeight="1" x14ac:dyDescent="0.15">
      <c r="B655" s="23"/>
    </row>
    <row r="656" spans="2:2" ht="12.75" customHeight="1" x14ac:dyDescent="0.15">
      <c r="B656" s="23"/>
    </row>
    <row r="657" spans="2:2" ht="12.75" customHeight="1" x14ac:dyDescent="0.15">
      <c r="B657" s="23"/>
    </row>
    <row r="658" spans="2:2" ht="12.75" customHeight="1" x14ac:dyDescent="0.15">
      <c r="B658" s="23"/>
    </row>
    <row r="659" spans="2:2" ht="12.75" customHeight="1" x14ac:dyDescent="0.15">
      <c r="B659" s="23"/>
    </row>
    <row r="660" spans="2:2" ht="12.75" customHeight="1" x14ac:dyDescent="0.15">
      <c r="B660" s="23"/>
    </row>
    <row r="661" spans="2:2" ht="12.75" customHeight="1" x14ac:dyDescent="0.15">
      <c r="B661" s="23"/>
    </row>
    <row r="662" spans="2:2" ht="12.75" customHeight="1" x14ac:dyDescent="0.15">
      <c r="B662" s="23"/>
    </row>
    <row r="663" spans="2:2" ht="12.75" customHeight="1" x14ac:dyDescent="0.15">
      <c r="B663" s="23"/>
    </row>
    <row r="664" spans="2:2" ht="12.75" customHeight="1" x14ac:dyDescent="0.15">
      <c r="B664" s="23"/>
    </row>
    <row r="665" spans="2:2" ht="12.75" customHeight="1" x14ac:dyDescent="0.15">
      <c r="B665" s="23"/>
    </row>
    <row r="666" spans="2:2" ht="12.75" customHeight="1" x14ac:dyDescent="0.15">
      <c r="B666" s="23"/>
    </row>
    <row r="667" spans="2:2" ht="12.75" customHeight="1" x14ac:dyDescent="0.15">
      <c r="B667" s="23"/>
    </row>
    <row r="668" spans="2:2" ht="12.75" customHeight="1" x14ac:dyDescent="0.15">
      <c r="B668" s="23"/>
    </row>
    <row r="669" spans="2:2" ht="12.75" customHeight="1" x14ac:dyDescent="0.15">
      <c r="B669" s="23"/>
    </row>
    <row r="670" spans="2:2" ht="12.75" customHeight="1" x14ac:dyDescent="0.15">
      <c r="B670" s="23"/>
    </row>
    <row r="671" spans="2:2" ht="12.75" customHeight="1" x14ac:dyDescent="0.15">
      <c r="B671" s="23"/>
    </row>
    <row r="672" spans="2:2" ht="12.75" customHeight="1" x14ac:dyDescent="0.15">
      <c r="B672" s="23"/>
    </row>
    <row r="673" spans="2:2" ht="12.75" customHeight="1" x14ac:dyDescent="0.15">
      <c r="B673" s="23"/>
    </row>
    <row r="674" spans="2:2" ht="12.75" customHeight="1" x14ac:dyDescent="0.15">
      <c r="B674" s="23"/>
    </row>
    <row r="675" spans="2:2" ht="12.75" customHeight="1" x14ac:dyDescent="0.15">
      <c r="B675" s="23"/>
    </row>
    <row r="676" spans="2:2" ht="12.75" customHeight="1" x14ac:dyDescent="0.15">
      <c r="B676" s="23"/>
    </row>
    <row r="677" spans="2:2" ht="12.75" customHeight="1" x14ac:dyDescent="0.15">
      <c r="B677" s="23"/>
    </row>
    <row r="678" spans="2:2" ht="12.75" customHeight="1" x14ac:dyDescent="0.15">
      <c r="B678" s="23"/>
    </row>
    <row r="679" spans="2:2" ht="12.75" customHeight="1" x14ac:dyDescent="0.15">
      <c r="B679" s="23"/>
    </row>
    <row r="680" spans="2:2" ht="12.75" customHeight="1" x14ac:dyDescent="0.15">
      <c r="B680" s="23"/>
    </row>
    <row r="681" spans="2:2" ht="12.75" customHeight="1" x14ac:dyDescent="0.15">
      <c r="B681" s="23"/>
    </row>
    <row r="682" spans="2:2" ht="12.75" customHeight="1" x14ac:dyDescent="0.15">
      <c r="B682" s="23"/>
    </row>
    <row r="683" spans="2:2" ht="12.75" customHeight="1" x14ac:dyDescent="0.15">
      <c r="B683" s="23"/>
    </row>
    <row r="684" spans="2:2" ht="12.75" customHeight="1" x14ac:dyDescent="0.15">
      <c r="B684" s="23"/>
    </row>
    <row r="685" spans="2:2" ht="12.75" customHeight="1" x14ac:dyDescent="0.15">
      <c r="B685" s="23"/>
    </row>
    <row r="686" spans="2:2" ht="12.75" customHeight="1" x14ac:dyDescent="0.15">
      <c r="B686" s="23"/>
    </row>
    <row r="687" spans="2:2" ht="12.75" customHeight="1" x14ac:dyDescent="0.15">
      <c r="B687" s="23"/>
    </row>
    <row r="688" spans="2:2" ht="12.75" customHeight="1" x14ac:dyDescent="0.15">
      <c r="B688" s="23"/>
    </row>
    <row r="689" spans="2:2" ht="12.75" customHeight="1" x14ac:dyDescent="0.15">
      <c r="B689" s="23"/>
    </row>
    <row r="690" spans="2:2" ht="12.75" customHeight="1" x14ac:dyDescent="0.15">
      <c r="B690" s="23"/>
    </row>
    <row r="691" spans="2:2" ht="12.75" customHeight="1" x14ac:dyDescent="0.15">
      <c r="B691" s="23"/>
    </row>
    <row r="692" spans="2:2" ht="12.75" customHeight="1" x14ac:dyDescent="0.15">
      <c r="B692" s="23"/>
    </row>
    <row r="693" spans="2:2" ht="12.75" customHeight="1" x14ac:dyDescent="0.15">
      <c r="B693" s="23"/>
    </row>
    <row r="694" spans="2:2" ht="12.75" customHeight="1" x14ac:dyDescent="0.15">
      <c r="B694" s="23"/>
    </row>
    <row r="695" spans="2:2" ht="12.75" customHeight="1" x14ac:dyDescent="0.15">
      <c r="B695" s="23"/>
    </row>
    <row r="696" spans="2:2" ht="12.75" customHeight="1" x14ac:dyDescent="0.15">
      <c r="B696" s="23"/>
    </row>
    <row r="697" spans="2:2" ht="12.75" customHeight="1" x14ac:dyDescent="0.15">
      <c r="B697" s="23"/>
    </row>
    <row r="698" spans="2:2" ht="12.75" customHeight="1" x14ac:dyDescent="0.15">
      <c r="B698" s="23"/>
    </row>
    <row r="699" spans="2:2" ht="12.75" customHeight="1" x14ac:dyDescent="0.15">
      <c r="B699" s="23"/>
    </row>
    <row r="700" spans="2:2" ht="12.75" customHeight="1" x14ac:dyDescent="0.15">
      <c r="B700" s="23"/>
    </row>
    <row r="701" spans="2:2" ht="12.75" customHeight="1" x14ac:dyDescent="0.15">
      <c r="B701" s="23"/>
    </row>
    <row r="702" spans="2:2" ht="12.75" customHeight="1" x14ac:dyDescent="0.15">
      <c r="B702" s="23"/>
    </row>
    <row r="703" spans="2:2" ht="12.75" customHeight="1" x14ac:dyDescent="0.15">
      <c r="B703" s="23"/>
    </row>
    <row r="704" spans="2:2" ht="12.75" customHeight="1" x14ac:dyDescent="0.15">
      <c r="B704" s="23"/>
    </row>
    <row r="705" spans="2:2" ht="12.75" customHeight="1" x14ac:dyDescent="0.15">
      <c r="B705" s="23"/>
    </row>
    <row r="706" spans="2:2" ht="12.75" customHeight="1" x14ac:dyDescent="0.15">
      <c r="B706" s="23"/>
    </row>
    <row r="707" spans="2:2" ht="12.75" customHeight="1" x14ac:dyDescent="0.15">
      <c r="B707" s="23"/>
    </row>
    <row r="708" spans="2:2" ht="12.75" customHeight="1" x14ac:dyDescent="0.15">
      <c r="B708" s="23"/>
    </row>
    <row r="709" spans="2:2" ht="12.75" customHeight="1" x14ac:dyDescent="0.15">
      <c r="B709" s="23"/>
    </row>
    <row r="710" spans="2:2" ht="12.75" customHeight="1" x14ac:dyDescent="0.15">
      <c r="B710" s="23"/>
    </row>
    <row r="711" spans="2:2" ht="12.75" customHeight="1" x14ac:dyDescent="0.15">
      <c r="B711" s="23"/>
    </row>
    <row r="712" spans="2:2" ht="12.75" customHeight="1" x14ac:dyDescent="0.15">
      <c r="B712" s="23"/>
    </row>
    <row r="713" spans="2:2" ht="12.75" customHeight="1" x14ac:dyDescent="0.15">
      <c r="B713" s="23"/>
    </row>
    <row r="714" spans="2:2" ht="12.75" customHeight="1" x14ac:dyDescent="0.15">
      <c r="B714" s="23"/>
    </row>
    <row r="715" spans="2:2" ht="12.75" customHeight="1" x14ac:dyDescent="0.15">
      <c r="B715" s="23"/>
    </row>
    <row r="716" spans="2:2" ht="12.75" customHeight="1" x14ac:dyDescent="0.15">
      <c r="B716" s="23"/>
    </row>
    <row r="717" spans="2:2" ht="12.75" customHeight="1" x14ac:dyDescent="0.15">
      <c r="B717" s="23"/>
    </row>
    <row r="718" spans="2:2" ht="12.75" customHeight="1" x14ac:dyDescent="0.15">
      <c r="B718" s="23"/>
    </row>
    <row r="719" spans="2:2" ht="12.75" customHeight="1" x14ac:dyDescent="0.15">
      <c r="B719" s="23"/>
    </row>
    <row r="720" spans="2:2" ht="12.75" customHeight="1" x14ac:dyDescent="0.15">
      <c r="B720" s="23"/>
    </row>
    <row r="721" spans="2:2" ht="12.75" customHeight="1" x14ac:dyDescent="0.15">
      <c r="B721" s="23"/>
    </row>
    <row r="722" spans="2:2" ht="12.75" customHeight="1" x14ac:dyDescent="0.15">
      <c r="B722" s="23"/>
    </row>
    <row r="723" spans="2:2" ht="12.75" customHeight="1" x14ac:dyDescent="0.15">
      <c r="B723" s="23"/>
    </row>
    <row r="724" spans="2:2" ht="12.75" customHeight="1" x14ac:dyDescent="0.15">
      <c r="B724" s="23"/>
    </row>
    <row r="725" spans="2:2" ht="12.75" customHeight="1" x14ac:dyDescent="0.15">
      <c r="B725" s="23"/>
    </row>
    <row r="726" spans="2:2" ht="12.75" customHeight="1" x14ac:dyDescent="0.15">
      <c r="B726" s="23"/>
    </row>
    <row r="727" spans="2:2" ht="12.75" customHeight="1" x14ac:dyDescent="0.15">
      <c r="B727" s="23"/>
    </row>
    <row r="728" spans="2:2" ht="12.75" customHeight="1" x14ac:dyDescent="0.15">
      <c r="B728" s="23"/>
    </row>
    <row r="729" spans="2:2" ht="12.75" customHeight="1" x14ac:dyDescent="0.15">
      <c r="B729" s="23"/>
    </row>
    <row r="730" spans="2:2" ht="12.75" customHeight="1" x14ac:dyDescent="0.15">
      <c r="B730" s="23"/>
    </row>
    <row r="731" spans="2:2" ht="12.75" customHeight="1" x14ac:dyDescent="0.15">
      <c r="B731" s="23"/>
    </row>
    <row r="732" spans="2:2" ht="12.75" customHeight="1" x14ac:dyDescent="0.15">
      <c r="B732" s="23"/>
    </row>
    <row r="733" spans="2:2" ht="12.75" customHeight="1" x14ac:dyDescent="0.15">
      <c r="B733" s="23"/>
    </row>
    <row r="734" spans="2:2" ht="12.75" customHeight="1" x14ac:dyDescent="0.15">
      <c r="B734" s="23"/>
    </row>
    <row r="735" spans="2:2" ht="12.75" customHeight="1" x14ac:dyDescent="0.15">
      <c r="B735" s="23"/>
    </row>
    <row r="736" spans="2:2" ht="12.75" customHeight="1" x14ac:dyDescent="0.15">
      <c r="B736" s="23"/>
    </row>
    <row r="737" spans="2:2" ht="12.75" customHeight="1" x14ac:dyDescent="0.15">
      <c r="B737" s="23"/>
    </row>
    <row r="738" spans="2:2" ht="12.75" customHeight="1" x14ac:dyDescent="0.15">
      <c r="B738" s="23"/>
    </row>
    <row r="739" spans="2:2" ht="12.75" customHeight="1" x14ac:dyDescent="0.15">
      <c r="B739" s="23"/>
    </row>
    <row r="740" spans="2:2" ht="12.75" customHeight="1" x14ac:dyDescent="0.15">
      <c r="B740" s="23"/>
    </row>
    <row r="741" spans="2:2" ht="12.75" customHeight="1" x14ac:dyDescent="0.15">
      <c r="B741" s="23"/>
    </row>
    <row r="742" spans="2:2" ht="12.75" customHeight="1" x14ac:dyDescent="0.15">
      <c r="B742" s="23"/>
    </row>
    <row r="743" spans="2:2" ht="12.75" customHeight="1" x14ac:dyDescent="0.15">
      <c r="B743" s="23"/>
    </row>
    <row r="744" spans="2:2" ht="12.75" customHeight="1" x14ac:dyDescent="0.15">
      <c r="B744" s="23"/>
    </row>
    <row r="745" spans="2:2" ht="12.75" customHeight="1" x14ac:dyDescent="0.15">
      <c r="B745" s="23"/>
    </row>
    <row r="746" spans="2:2" ht="12.75" customHeight="1" x14ac:dyDescent="0.15">
      <c r="B746" s="23"/>
    </row>
    <row r="747" spans="2:2" ht="12.75" customHeight="1" x14ac:dyDescent="0.15">
      <c r="B747" s="23"/>
    </row>
    <row r="748" spans="2:2" ht="12.75" customHeight="1" x14ac:dyDescent="0.15">
      <c r="B748" s="23"/>
    </row>
    <row r="749" spans="2:2" ht="12.75" customHeight="1" x14ac:dyDescent="0.15">
      <c r="B749" s="23"/>
    </row>
    <row r="750" spans="2:2" ht="12.75" customHeight="1" x14ac:dyDescent="0.15">
      <c r="B750" s="23"/>
    </row>
    <row r="751" spans="2:2" ht="12.75" customHeight="1" x14ac:dyDescent="0.15">
      <c r="B751" s="23"/>
    </row>
    <row r="752" spans="2:2" ht="12.75" customHeight="1" x14ac:dyDescent="0.15">
      <c r="B752" s="23"/>
    </row>
    <row r="753" spans="2:2" ht="12.75" customHeight="1" x14ac:dyDescent="0.15">
      <c r="B753" s="23"/>
    </row>
    <row r="754" spans="2:2" ht="12.75" customHeight="1" x14ac:dyDescent="0.15">
      <c r="B754" s="23"/>
    </row>
    <row r="755" spans="2:2" ht="12.75" customHeight="1" x14ac:dyDescent="0.15">
      <c r="B755" s="23"/>
    </row>
    <row r="756" spans="2:2" ht="12.75" customHeight="1" x14ac:dyDescent="0.15">
      <c r="B756" s="23"/>
    </row>
    <row r="757" spans="2:2" ht="12.75" customHeight="1" x14ac:dyDescent="0.15">
      <c r="B757" s="23"/>
    </row>
    <row r="758" spans="2:2" ht="12.75" customHeight="1" x14ac:dyDescent="0.15">
      <c r="B758" s="23"/>
    </row>
    <row r="759" spans="2:2" ht="12.75" customHeight="1" x14ac:dyDescent="0.15">
      <c r="B759" s="23"/>
    </row>
    <row r="760" spans="2:2" ht="12.75" customHeight="1" x14ac:dyDescent="0.15">
      <c r="B760" s="23"/>
    </row>
    <row r="761" spans="2:2" ht="12.75" customHeight="1" x14ac:dyDescent="0.15">
      <c r="B761" s="23"/>
    </row>
    <row r="762" spans="2:2" ht="12.75" customHeight="1" x14ac:dyDescent="0.15">
      <c r="B762" s="23"/>
    </row>
    <row r="763" spans="2:2" ht="12.75" customHeight="1" x14ac:dyDescent="0.15">
      <c r="B763" s="23"/>
    </row>
    <row r="764" spans="2:2" ht="12.75" customHeight="1" x14ac:dyDescent="0.15">
      <c r="B764" s="23"/>
    </row>
    <row r="765" spans="2:2" ht="12.75" customHeight="1" x14ac:dyDescent="0.15">
      <c r="B765" s="23"/>
    </row>
    <row r="766" spans="2:2" ht="12.75" customHeight="1" x14ac:dyDescent="0.15">
      <c r="B766" s="23"/>
    </row>
    <row r="767" spans="2:2" ht="12.75" customHeight="1" x14ac:dyDescent="0.15">
      <c r="B767" s="23"/>
    </row>
    <row r="768" spans="2:2" ht="12.75" customHeight="1" x14ac:dyDescent="0.15">
      <c r="B768" s="23"/>
    </row>
    <row r="769" spans="2:2" ht="12.75" customHeight="1" x14ac:dyDescent="0.15">
      <c r="B769" s="23"/>
    </row>
    <row r="770" spans="2:2" ht="12.75" customHeight="1" x14ac:dyDescent="0.15">
      <c r="B770" s="23"/>
    </row>
    <row r="771" spans="2:2" ht="12.75" customHeight="1" x14ac:dyDescent="0.15">
      <c r="B771" s="23"/>
    </row>
    <row r="772" spans="2:2" ht="12.75" customHeight="1" x14ac:dyDescent="0.15">
      <c r="B772" s="23"/>
    </row>
    <row r="773" spans="2:2" ht="12.75" customHeight="1" x14ac:dyDescent="0.15">
      <c r="B773" s="23"/>
    </row>
    <row r="774" spans="2:2" ht="12.75" customHeight="1" x14ac:dyDescent="0.15">
      <c r="B774" s="23"/>
    </row>
    <row r="775" spans="2:2" ht="12.75" customHeight="1" x14ac:dyDescent="0.15">
      <c r="B775" s="23"/>
    </row>
    <row r="776" spans="2:2" ht="12.75" customHeight="1" x14ac:dyDescent="0.15">
      <c r="B776" s="23"/>
    </row>
    <row r="777" spans="2:2" ht="12.75" customHeight="1" x14ac:dyDescent="0.15">
      <c r="B777" s="23"/>
    </row>
    <row r="778" spans="2:2" ht="12.75" customHeight="1" x14ac:dyDescent="0.15">
      <c r="B778" s="23"/>
    </row>
    <row r="779" spans="2:2" ht="12.75" customHeight="1" x14ac:dyDescent="0.15">
      <c r="B779" s="23"/>
    </row>
    <row r="780" spans="2:2" ht="12.75" customHeight="1" x14ac:dyDescent="0.15">
      <c r="B780" s="23"/>
    </row>
    <row r="781" spans="2:2" ht="12.75" customHeight="1" x14ac:dyDescent="0.15">
      <c r="B781" s="23"/>
    </row>
    <row r="782" spans="2:2" ht="12.75" customHeight="1" x14ac:dyDescent="0.15">
      <c r="B782" s="23"/>
    </row>
    <row r="783" spans="2:2" ht="12.75" customHeight="1" x14ac:dyDescent="0.15">
      <c r="B783" s="23"/>
    </row>
    <row r="784" spans="2:2" ht="12.75" customHeight="1" x14ac:dyDescent="0.15">
      <c r="B784" s="23"/>
    </row>
    <row r="785" spans="2:2" ht="12.75" customHeight="1" x14ac:dyDescent="0.15">
      <c r="B785" s="23"/>
    </row>
    <row r="786" spans="2:2" ht="12.75" customHeight="1" x14ac:dyDescent="0.15">
      <c r="B786" s="23"/>
    </row>
    <row r="787" spans="2:2" ht="12.75" customHeight="1" x14ac:dyDescent="0.15">
      <c r="B787" s="23"/>
    </row>
    <row r="788" spans="2:2" ht="12.75" customHeight="1" x14ac:dyDescent="0.15">
      <c r="B788" s="23"/>
    </row>
    <row r="789" spans="2:2" ht="12.75" customHeight="1" x14ac:dyDescent="0.15">
      <c r="B789" s="23"/>
    </row>
    <row r="790" spans="2:2" ht="12.75" customHeight="1" x14ac:dyDescent="0.15">
      <c r="B790" s="23"/>
    </row>
    <row r="791" spans="2:2" ht="12.75" customHeight="1" x14ac:dyDescent="0.15">
      <c r="B791" s="23"/>
    </row>
    <row r="792" spans="2:2" ht="12.75" customHeight="1" x14ac:dyDescent="0.15">
      <c r="B792" s="23"/>
    </row>
    <row r="793" spans="2:2" ht="12.75" customHeight="1" x14ac:dyDescent="0.15">
      <c r="B793" s="23"/>
    </row>
    <row r="794" spans="2:2" ht="12.75" customHeight="1" x14ac:dyDescent="0.15">
      <c r="B794" s="23"/>
    </row>
    <row r="795" spans="2:2" ht="12.75" customHeight="1" x14ac:dyDescent="0.15">
      <c r="B795" s="23"/>
    </row>
    <row r="796" spans="2:2" ht="12.75" customHeight="1" x14ac:dyDescent="0.15">
      <c r="B796" s="23"/>
    </row>
    <row r="797" spans="2:2" ht="12.75" customHeight="1" x14ac:dyDescent="0.15">
      <c r="B797" s="23"/>
    </row>
    <row r="798" spans="2:2" ht="12.75" customHeight="1" x14ac:dyDescent="0.15">
      <c r="B798" s="23"/>
    </row>
    <row r="799" spans="2:2" ht="12.75" customHeight="1" x14ac:dyDescent="0.15">
      <c r="B799" s="23"/>
    </row>
    <row r="800" spans="2:2" ht="12.75" customHeight="1" x14ac:dyDescent="0.15">
      <c r="B800" s="23"/>
    </row>
    <row r="801" spans="2:2" ht="12.75" customHeight="1" x14ac:dyDescent="0.15">
      <c r="B801" s="23"/>
    </row>
    <row r="802" spans="2:2" ht="12.75" customHeight="1" x14ac:dyDescent="0.15">
      <c r="B802" s="23"/>
    </row>
    <row r="803" spans="2:2" ht="12.75" customHeight="1" x14ac:dyDescent="0.15">
      <c r="B803" s="23"/>
    </row>
    <row r="804" spans="2:2" ht="12.75" customHeight="1" x14ac:dyDescent="0.15">
      <c r="B804" s="23"/>
    </row>
    <row r="805" spans="2:2" ht="12.75" customHeight="1" x14ac:dyDescent="0.15">
      <c r="B805" s="23"/>
    </row>
    <row r="806" spans="2:2" ht="12.75" customHeight="1" x14ac:dyDescent="0.15">
      <c r="B806" s="23"/>
    </row>
    <row r="807" spans="2:2" ht="12.75" customHeight="1" x14ac:dyDescent="0.15">
      <c r="B807" s="23"/>
    </row>
    <row r="808" spans="2:2" ht="12.75" customHeight="1" x14ac:dyDescent="0.15">
      <c r="B808" s="23"/>
    </row>
    <row r="809" spans="2:2" ht="12.75" customHeight="1" x14ac:dyDescent="0.15">
      <c r="B809" s="23"/>
    </row>
    <row r="810" spans="2:2" ht="12.75" customHeight="1" x14ac:dyDescent="0.15">
      <c r="B810" s="23"/>
    </row>
    <row r="811" spans="2:2" ht="12.75" customHeight="1" x14ac:dyDescent="0.15">
      <c r="B811" s="23"/>
    </row>
    <row r="812" spans="2:2" ht="12.75" customHeight="1" x14ac:dyDescent="0.15">
      <c r="B812" s="23"/>
    </row>
    <row r="813" spans="2:2" ht="12.75" customHeight="1" x14ac:dyDescent="0.15">
      <c r="B813" s="23"/>
    </row>
    <row r="814" spans="2:2" ht="12.75" customHeight="1" x14ac:dyDescent="0.15">
      <c r="B814" s="23"/>
    </row>
    <row r="815" spans="2:2" ht="12.75" customHeight="1" x14ac:dyDescent="0.15">
      <c r="B815" s="23"/>
    </row>
    <row r="816" spans="2:2" ht="12.75" customHeight="1" x14ac:dyDescent="0.15">
      <c r="B816" s="23"/>
    </row>
    <row r="817" spans="2:2" ht="12.75" customHeight="1" x14ac:dyDescent="0.15">
      <c r="B817" s="23"/>
    </row>
    <row r="818" spans="2:2" ht="12.75" customHeight="1" x14ac:dyDescent="0.15">
      <c r="B818" s="23"/>
    </row>
    <row r="819" spans="2:2" ht="12.75" customHeight="1" x14ac:dyDescent="0.15">
      <c r="B819" s="23"/>
    </row>
    <row r="820" spans="2:2" ht="12.75" customHeight="1" x14ac:dyDescent="0.15">
      <c r="B820" s="23"/>
    </row>
    <row r="821" spans="2:2" ht="12.75" customHeight="1" x14ac:dyDescent="0.15">
      <c r="B821" s="23"/>
    </row>
    <row r="822" spans="2:2" ht="12.75" customHeight="1" x14ac:dyDescent="0.15">
      <c r="B822" s="23"/>
    </row>
    <row r="823" spans="2:2" ht="12.75" customHeight="1" x14ac:dyDescent="0.15">
      <c r="B823" s="23"/>
    </row>
    <row r="824" spans="2:2" ht="12.75" customHeight="1" x14ac:dyDescent="0.15">
      <c r="B824" s="23"/>
    </row>
    <row r="825" spans="2:2" ht="12.75" customHeight="1" x14ac:dyDescent="0.15">
      <c r="B825" s="23"/>
    </row>
    <row r="826" spans="2:2" ht="12.75" customHeight="1" x14ac:dyDescent="0.15">
      <c r="B826" s="23"/>
    </row>
    <row r="827" spans="2:2" ht="12.75" customHeight="1" x14ac:dyDescent="0.15">
      <c r="B827" s="23"/>
    </row>
    <row r="828" spans="2:2" ht="12.75" customHeight="1" x14ac:dyDescent="0.15">
      <c r="B828" s="23"/>
    </row>
    <row r="829" spans="2:2" ht="12.75" customHeight="1" x14ac:dyDescent="0.15">
      <c r="B829" s="23"/>
    </row>
    <row r="830" spans="2:2" ht="12.75" customHeight="1" x14ac:dyDescent="0.15">
      <c r="B830" s="23"/>
    </row>
    <row r="831" spans="2:2" ht="12.75" customHeight="1" x14ac:dyDescent="0.15">
      <c r="B831" s="23"/>
    </row>
    <row r="832" spans="2:2" ht="12.75" customHeight="1" x14ac:dyDescent="0.15">
      <c r="B832" s="23"/>
    </row>
    <row r="833" spans="2:2" ht="12.75" customHeight="1" x14ac:dyDescent="0.15">
      <c r="B833" s="23"/>
    </row>
    <row r="834" spans="2:2" ht="12.75" customHeight="1" x14ac:dyDescent="0.15">
      <c r="B834" s="23"/>
    </row>
    <row r="835" spans="2:2" ht="12.75" customHeight="1" x14ac:dyDescent="0.15">
      <c r="B835" s="23"/>
    </row>
    <row r="836" spans="2:2" ht="12.75" customHeight="1" x14ac:dyDescent="0.15">
      <c r="B836" s="23"/>
    </row>
    <row r="837" spans="2:2" ht="12.75" customHeight="1" x14ac:dyDescent="0.15">
      <c r="B837" s="23"/>
    </row>
    <row r="838" spans="2:2" ht="12.75" customHeight="1" x14ac:dyDescent="0.15">
      <c r="B838" s="23"/>
    </row>
    <row r="839" spans="2:2" ht="12.75" customHeight="1" x14ac:dyDescent="0.15">
      <c r="B839" s="23"/>
    </row>
    <row r="840" spans="2:2" ht="12.75" customHeight="1" x14ac:dyDescent="0.15">
      <c r="B840" s="23"/>
    </row>
    <row r="841" spans="2:2" ht="12.75" customHeight="1" x14ac:dyDescent="0.15">
      <c r="B841" s="23"/>
    </row>
    <row r="842" spans="2:2" ht="12.75" customHeight="1" x14ac:dyDescent="0.15">
      <c r="B842" s="23"/>
    </row>
    <row r="843" spans="2:2" ht="12.75" customHeight="1" x14ac:dyDescent="0.15">
      <c r="B843" s="23"/>
    </row>
    <row r="844" spans="2:2" ht="12.75" customHeight="1" x14ac:dyDescent="0.15">
      <c r="B844" s="23"/>
    </row>
    <row r="845" spans="2:2" ht="12.75" customHeight="1" x14ac:dyDescent="0.15">
      <c r="B845" s="23"/>
    </row>
    <row r="846" spans="2:2" ht="12.75" customHeight="1" x14ac:dyDescent="0.15">
      <c r="B846" s="23"/>
    </row>
    <row r="847" spans="2:2" ht="12.75" customHeight="1" x14ac:dyDescent="0.15">
      <c r="B847" s="23"/>
    </row>
    <row r="848" spans="2:2" ht="12.75" customHeight="1" x14ac:dyDescent="0.15">
      <c r="B848" s="23"/>
    </row>
    <row r="849" spans="2:2" ht="12.75" customHeight="1" x14ac:dyDescent="0.15">
      <c r="B849" s="23"/>
    </row>
    <row r="850" spans="2:2" ht="12.75" customHeight="1" x14ac:dyDescent="0.15">
      <c r="B850" s="23"/>
    </row>
    <row r="851" spans="2:2" ht="12.75" customHeight="1" x14ac:dyDescent="0.15">
      <c r="B851" s="23"/>
    </row>
    <row r="852" spans="2:2" ht="12.75" customHeight="1" x14ac:dyDescent="0.15">
      <c r="B852" s="23"/>
    </row>
    <row r="853" spans="2:2" ht="12.75" customHeight="1" x14ac:dyDescent="0.15">
      <c r="B853" s="23"/>
    </row>
    <row r="854" spans="2:2" ht="12.75" customHeight="1" x14ac:dyDescent="0.15">
      <c r="B854" s="23"/>
    </row>
    <row r="855" spans="2:2" ht="12.75" customHeight="1" x14ac:dyDescent="0.15">
      <c r="B855" s="23"/>
    </row>
    <row r="856" spans="2:2" ht="12.75" customHeight="1" x14ac:dyDescent="0.15">
      <c r="B856" s="23"/>
    </row>
    <row r="857" spans="2:2" ht="12.75" customHeight="1" x14ac:dyDescent="0.15">
      <c r="B857" s="23"/>
    </row>
    <row r="858" spans="2:2" ht="12.75" customHeight="1" x14ac:dyDescent="0.15">
      <c r="B858" s="23"/>
    </row>
    <row r="859" spans="2:2" ht="12.75" customHeight="1" x14ac:dyDescent="0.15">
      <c r="B859" s="23"/>
    </row>
    <row r="860" spans="2:2" ht="12.75" customHeight="1" x14ac:dyDescent="0.15">
      <c r="B860" s="23"/>
    </row>
    <row r="861" spans="2:2" ht="12.75" customHeight="1" x14ac:dyDescent="0.15">
      <c r="B861" s="23"/>
    </row>
    <row r="862" spans="2:2" ht="12.75" customHeight="1" x14ac:dyDescent="0.15">
      <c r="B862" s="23"/>
    </row>
    <row r="863" spans="2:2" ht="12.75" customHeight="1" x14ac:dyDescent="0.15">
      <c r="B863" s="23"/>
    </row>
    <row r="864" spans="2:2" ht="12.75" customHeight="1" x14ac:dyDescent="0.15">
      <c r="B864" s="23"/>
    </row>
    <row r="865" spans="2:2" ht="12.75" customHeight="1" x14ac:dyDescent="0.15">
      <c r="B865" s="23"/>
    </row>
    <row r="866" spans="2:2" ht="12.75" customHeight="1" x14ac:dyDescent="0.15">
      <c r="B866" s="23"/>
    </row>
    <row r="867" spans="2:2" ht="12.75" customHeight="1" x14ac:dyDescent="0.15">
      <c r="B867" s="23"/>
    </row>
    <row r="868" spans="2:2" ht="12.75" customHeight="1" x14ac:dyDescent="0.15">
      <c r="B868" s="23"/>
    </row>
    <row r="869" spans="2:2" ht="12.75" customHeight="1" x14ac:dyDescent="0.15">
      <c r="B869" s="23"/>
    </row>
    <row r="870" spans="2:2" ht="12.75" customHeight="1" x14ac:dyDescent="0.15">
      <c r="B870" s="23"/>
    </row>
    <row r="871" spans="2:2" ht="12.75" customHeight="1" x14ac:dyDescent="0.15">
      <c r="B871" s="23"/>
    </row>
    <row r="872" spans="2:2" ht="12.75" customHeight="1" x14ac:dyDescent="0.15">
      <c r="B872" s="23"/>
    </row>
    <row r="873" spans="2:2" ht="12.75" customHeight="1" x14ac:dyDescent="0.15">
      <c r="B873" s="23"/>
    </row>
    <row r="874" spans="2:2" ht="12.75" customHeight="1" x14ac:dyDescent="0.15">
      <c r="B874" s="23"/>
    </row>
    <row r="875" spans="2:2" ht="12.75" customHeight="1" x14ac:dyDescent="0.15">
      <c r="B875" s="23"/>
    </row>
    <row r="876" spans="2:2" ht="12.75" customHeight="1" x14ac:dyDescent="0.15">
      <c r="B876" s="23"/>
    </row>
    <row r="877" spans="2:2" ht="12.75" customHeight="1" x14ac:dyDescent="0.15">
      <c r="B877" s="23"/>
    </row>
    <row r="878" spans="2:2" ht="12.75" customHeight="1" x14ac:dyDescent="0.15">
      <c r="B878" s="23"/>
    </row>
    <row r="879" spans="2:2" ht="12.75" customHeight="1" x14ac:dyDescent="0.15">
      <c r="B879" s="23"/>
    </row>
    <row r="880" spans="2:2" ht="12.75" customHeight="1" x14ac:dyDescent="0.15">
      <c r="B880" s="23"/>
    </row>
    <row r="881" spans="2:2" ht="12.75" customHeight="1" x14ac:dyDescent="0.15">
      <c r="B881" s="23"/>
    </row>
    <row r="882" spans="2:2" ht="12.75" customHeight="1" x14ac:dyDescent="0.15">
      <c r="B882" s="23"/>
    </row>
    <row r="883" spans="2:2" ht="12.75" customHeight="1" x14ac:dyDescent="0.15">
      <c r="B883" s="23"/>
    </row>
    <row r="884" spans="2:2" ht="12.75" customHeight="1" x14ac:dyDescent="0.15">
      <c r="B884" s="23"/>
    </row>
    <row r="885" spans="2:2" ht="12.75" customHeight="1" x14ac:dyDescent="0.15">
      <c r="B885" s="23"/>
    </row>
    <row r="886" spans="2:2" ht="12.75" customHeight="1" x14ac:dyDescent="0.15">
      <c r="B886" s="23"/>
    </row>
    <row r="887" spans="2:2" ht="12.75" customHeight="1" x14ac:dyDescent="0.15">
      <c r="B887" s="23"/>
    </row>
    <row r="888" spans="2:2" ht="12.75" customHeight="1" x14ac:dyDescent="0.15">
      <c r="B888" s="23"/>
    </row>
    <row r="889" spans="2:2" ht="12.75" customHeight="1" x14ac:dyDescent="0.15">
      <c r="B889" s="23"/>
    </row>
    <row r="890" spans="2:2" ht="12.75" customHeight="1" x14ac:dyDescent="0.15">
      <c r="B890" s="23"/>
    </row>
    <row r="891" spans="2:2" ht="12.75" customHeight="1" x14ac:dyDescent="0.15">
      <c r="B891" s="23"/>
    </row>
    <row r="892" spans="2:2" ht="12.75" customHeight="1" x14ac:dyDescent="0.15">
      <c r="B892" s="23"/>
    </row>
    <row r="893" spans="2:2" ht="12.75" customHeight="1" x14ac:dyDescent="0.15">
      <c r="B893" s="23"/>
    </row>
    <row r="894" spans="2:2" ht="12.75" customHeight="1" x14ac:dyDescent="0.15">
      <c r="B894" s="23"/>
    </row>
    <row r="895" spans="2:2" ht="12.75" customHeight="1" x14ac:dyDescent="0.15">
      <c r="B895" s="23"/>
    </row>
    <row r="896" spans="2:2" ht="12.75" customHeight="1" x14ac:dyDescent="0.15">
      <c r="B896" s="23"/>
    </row>
    <row r="897" spans="2:2" ht="12.75" customHeight="1" x14ac:dyDescent="0.15">
      <c r="B897" s="23"/>
    </row>
    <row r="898" spans="2:2" ht="12.75" customHeight="1" x14ac:dyDescent="0.15">
      <c r="B898" s="23"/>
    </row>
    <row r="899" spans="2:2" ht="12.75" customHeight="1" x14ac:dyDescent="0.15">
      <c r="B899" s="23"/>
    </row>
    <row r="900" spans="2:2" ht="12.75" customHeight="1" x14ac:dyDescent="0.15">
      <c r="B900" s="23"/>
    </row>
    <row r="901" spans="2:2" ht="12.75" customHeight="1" x14ac:dyDescent="0.15">
      <c r="B901" s="23"/>
    </row>
    <row r="902" spans="2:2" ht="12.75" customHeight="1" x14ac:dyDescent="0.15">
      <c r="B902" s="23"/>
    </row>
    <row r="903" spans="2:2" ht="12.75" customHeight="1" x14ac:dyDescent="0.15">
      <c r="B903" s="23"/>
    </row>
    <row r="904" spans="2:2" ht="12.75" customHeight="1" x14ac:dyDescent="0.15">
      <c r="B904" s="23"/>
    </row>
    <row r="905" spans="2:2" ht="12.75" customHeight="1" x14ac:dyDescent="0.15">
      <c r="B905" s="23"/>
    </row>
    <row r="906" spans="2:2" ht="12.75" customHeight="1" x14ac:dyDescent="0.15">
      <c r="B906" s="23"/>
    </row>
    <row r="907" spans="2:2" ht="12.75" customHeight="1" x14ac:dyDescent="0.15">
      <c r="B907" s="23"/>
    </row>
    <row r="908" spans="2:2" ht="12.75" customHeight="1" x14ac:dyDescent="0.15">
      <c r="B908" s="23"/>
    </row>
    <row r="909" spans="2:2" ht="12.75" customHeight="1" x14ac:dyDescent="0.15">
      <c r="B909" s="23"/>
    </row>
    <row r="910" spans="2:2" ht="12.75" customHeight="1" x14ac:dyDescent="0.15">
      <c r="B910" s="23"/>
    </row>
    <row r="911" spans="2:2" ht="12.75" customHeight="1" x14ac:dyDescent="0.15">
      <c r="B911" s="23"/>
    </row>
    <row r="912" spans="2:2" ht="12.75" customHeight="1" x14ac:dyDescent="0.15">
      <c r="B912" s="23"/>
    </row>
    <row r="913" spans="2:2" ht="12.75" customHeight="1" x14ac:dyDescent="0.15">
      <c r="B913" s="23"/>
    </row>
    <row r="914" spans="2:2" ht="12.75" customHeight="1" x14ac:dyDescent="0.15">
      <c r="B914" s="23"/>
    </row>
    <row r="915" spans="2:2" ht="12.75" customHeight="1" x14ac:dyDescent="0.15">
      <c r="B915" s="23"/>
    </row>
    <row r="916" spans="2:2" ht="12.75" customHeight="1" x14ac:dyDescent="0.15">
      <c r="B916" s="23"/>
    </row>
    <row r="917" spans="2:2" ht="12.75" customHeight="1" x14ac:dyDescent="0.15">
      <c r="B917" s="23"/>
    </row>
    <row r="918" spans="2:2" ht="12.75" customHeight="1" x14ac:dyDescent="0.15">
      <c r="B918" s="23"/>
    </row>
    <row r="919" spans="2:2" ht="12.75" customHeight="1" x14ac:dyDescent="0.15">
      <c r="B919" s="23"/>
    </row>
    <row r="920" spans="2:2" ht="12.75" customHeight="1" x14ac:dyDescent="0.15">
      <c r="B920" s="23"/>
    </row>
    <row r="921" spans="2:2" ht="12.75" customHeight="1" x14ac:dyDescent="0.15">
      <c r="B921" s="23"/>
    </row>
    <row r="922" spans="2:2" ht="12.75" customHeight="1" x14ac:dyDescent="0.15">
      <c r="B922" s="23"/>
    </row>
    <row r="923" spans="2:2" ht="12.75" customHeight="1" x14ac:dyDescent="0.15">
      <c r="B923" s="23"/>
    </row>
    <row r="924" spans="2:2" ht="12.75" customHeight="1" x14ac:dyDescent="0.15">
      <c r="B924" s="23"/>
    </row>
    <row r="925" spans="2:2" ht="12.75" customHeight="1" x14ac:dyDescent="0.15">
      <c r="B925" s="23"/>
    </row>
    <row r="926" spans="2:2" ht="12.75" customHeight="1" x14ac:dyDescent="0.15">
      <c r="B926" s="23"/>
    </row>
    <row r="927" spans="2:2" ht="12.75" customHeight="1" x14ac:dyDescent="0.15">
      <c r="B927" s="23"/>
    </row>
    <row r="928" spans="2:2" ht="12.75" customHeight="1" x14ac:dyDescent="0.15">
      <c r="B928" s="23"/>
    </row>
    <row r="929" spans="2:2" ht="12.75" customHeight="1" x14ac:dyDescent="0.15">
      <c r="B929" s="23"/>
    </row>
    <row r="930" spans="2:2" ht="12.75" customHeight="1" x14ac:dyDescent="0.15">
      <c r="B930" s="23"/>
    </row>
    <row r="931" spans="2:2" ht="12.75" customHeight="1" x14ac:dyDescent="0.15">
      <c r="B931" s="23"/>
    </row>
    <row r="932" spans="2:2" ht="12.75" customHeight="1" x14ac:dyDescent="0.15">
      <c r="B932" s="23"/>
    </row>
    <row r="933" spans="2:2" ht="12.75" customHeight="1" x14ac:dyDescent="0.15">
      <c r="B933" s="23"/>
    </row>
    <row r="934" spans="2:2" ht="12.75" customHeight="1" x14ac:dyDescent="0.15">
      <c r="B934" s="23"/>
    </row>
    <row r="935" spans="2:2" ht="12.75" customHeight="1" x14ac:dyDescent="0.15">
      <c r="B935" s="23"/>
    </row>
    <row r="936" spans="2:2" ht="12.75" customHeight="1" x14ac:dyDescent="0.15">
      <c r="B936" s="23"/>
    </row>
    <row r="937" spans="2:2" ht="12.75" customHeight="1" x14ac:dyDescent="0.15">
      <c r="B937" s="23"/>
    </row>
    <row r="938" spans="2:2" ht="12.75" customHeight="1" x14ac:dyDescent="0.15">
      <c r="B938" s="23"/>
    </row>
    <row r="939" spans="2:2" ht="12.75" customHeight="1" x14ac:dyDescent="0.15">
      <c r="B939" s="23"/>
    </row>
    <row r="940" spans="2:2" ht="12.75" customHeight="1" x14ac:dyDescent="0.15">
      <c r="B940" s="23"/>
    </row>
    <row r="941" spans="2:2" ht="12.75" customHeight="1" x14ac:dyDescent="0.15">
      <c r="B941" s="23"/>
    </row>
    <row r="942" spans="2:2" ht="12.75" customHeight="1" x14ac:dyDescent="0.15">
      <c r="B942" s="23"/>
    </row>
    <row r="943" spans="2:2" ht="12.75" customHeight="1" x14ac:dyDescent="0.15">
      <c r="B943" s="23"/>
    </row>
    <row r="944" spans="2:2" ht="12.75" customHeight="1" x14ac:dyDescent="0.15">
      <c r="B944" s="23"/>
    </row>
    <row r="945" spans="2:2" ht="12.75" customHeight="1" x14ac:dyDescent="0.15">
      <c r="B945" s="23"/>
    </row>
    <row r="946" spans="2:2" ht="12.75" customHeight="1" x14ac:dyDescent="0.15">
      <c r="B946" s="23"/>
    </row>
    <row r="947" spans="2:2" ht="12.75" customHeight="1" x14ac:dyDescent="0.15">
      <c r="B947" s="23"/>
    </row>
    <row r="948" spans="2:2" ht="12.75" customHeight="1" x14ac:dyDescent="0.15">
      <c r="B948" s="23"/>
    </row>
    <row r="949" spans="2:2" ht="12.75" customHeight="1" x14ac:dyDescent="0.15">
      <c r="B949" s="23"/>
    </row>
    <row r="950" spans="2:2" ht="12.75" customHeight="1" x14ac:dyDescent="0.15">
      <c r="B950" s="23"/>
    </row>
    <row r="951" spans="2:2" ht="12.75" customHeight="1" x14ac:dyDescent="0.15">
      <c r="B951" s="23"/>
    </row>
    <row r="952" spans="2:2" ht="12.75" customHeight="1" x14ac:dyDescent="0.15">
      <c r="B952" s="23"/>
    </row>
    <row r="953" spans="2:2" ht="12.75" customHeight="1" x14ac:dyDescent="0.15">
      <c r="B953" s="23"/>
    </row>
    <row r="954" spans="2:2" ht="12.75" customHeight="1" x14ac:dyDescent="0.15">
      <c r="B954" s="23"/>
    </row>
    <row r="955" spans="2:2" ht="12.75" customHeight="1" x14ac:dyDescent="0.15">
      <c r="B955" s="23"/>
    </row>
    <row r="956" spans="2:2" ht="12.75" customHeight="1" x14ac:dyDescent="0.15">
      <c r="B956" s="23"/>
    </row>
    <row r="957" spans="2:2" ht="12.75" customHeight="1" x14ac:dyDescent="0.15">
      <c r="B957" s="23"/>
    </row>
    <row r="958" spans="2:2" ht="12.75" customHeight="1" x14ac:dyDescent="0.15">
      <c r="B958" s="23"/>
    </row>
    <row r="959" spans="2:2" ht="12.75" customHeight="1" x14ac:dyDescent="0.15">
      <c r="B959" s="23"/>
    </row>
    <row r="960" spans="2:2" ht="12.75" customHeight="1" x14ac:dyDescent="0.15">
      <c r="B960" s="23"/>
    </row>
    <row r="961" spans="2:2" ht="12.75" customHeight="1" x14ac:dyDescent="0.15">
      <c r="B961" s="23"/>
    </row>
    <row r="962" spans="2:2" ht="12.75" customHeight="1" x14ac:dyDescent="0.15">
      <c r="B962" s="23"/>
    </row>
    <row r="963" spans="2:2" ht="12.75" customHeight="1" x14ac:dyDescent="0.15">
      <c r="B963" s="23"/>
    </row>
    <row r="964" spans="2:2" ht="12.75" customHeight="1" x14ac:dyDescent="0.15">
      <c r="B964" s="23"/>
    </row>
    <row r="965" spans="2:2" ht="12.75" customHeight="1" x14ac:dyDescent="0.15">
      <c r="B965" s="23"/>
    </row>
    <row r="966" spans="2:2" ht="12.75" customHeight="1" x14ac:dyDescent="0.15">
      <c r="B966" s="23"/>
    </row>
    <row r="967" spans="2:2" ht="12.75" customHeight="1" x14ac:dyDescent="0.15">
      <c r="B967" s="23"/>
    </row>
    <row r="968" spans="2:2" ht="12.75" customHeight="1" x14ac:dyDescent="0.15">
      <c r="B968" s="23"/>
    </row>
    <row r="969" spans="2:2" ht="12.75" customHeight="1" x14ac:dyDescent="0.15">
      <c r="B969" s="23"/>
    </row>
    <row r="970" spans="2:2" ht="12.75" customHeight="1" x14ac:dyDescent="0.15">
      <c r="B970" s="23"/>
    </row>
    <row r="971" spans="2:2" ht="12.75" customHeight="1" x14ac:dyDescent="0.15">
      <c r="B971" s="23"/>
    </row>
    <row r="972" spans="2:2" ht="12.75" customHeight="1" x14ac:dyDescent="0.15">
      <c r="B972" s="23"/>
    </row>
    <row r="973" spans="2:2" ht="12.75" customHeight="1" x14ac:dyDescent="0.15">
      <c r="B973" s="23"/>
    </row>
    <row r="974" spans="2:2" ht="12.75" customHeight="1" x14ac:dyDescent="0.15">
      <c r="B974" s="23"/>
    </row>
    <row r="975" spans="2:2" ht="12.75" customHeight="1" x14ac:dyDescent="0.15">
      <c r="B975" s="23"/>
    </row>
    <row r="976" spans="2:2" ht="12.75" customHeight="1" x14ac:dyDescent="0.15">
      <c r="B976" s="23"/>
    </row>
    <row r="977" spans="2:2" ht="12.75" customHeight="1" x14ac:dyDescent="0.15">
      <c r="B977" s="23"/>
    </row>
    <row r="978" spans="2:2" ht="12.75" customHeight="1" x14ac:dyDescent="0.15">
      <c r="B978" s="23"/>
    </row>
    <row r="979" spans="2:2" ht="12.75" customHeight="1" x14ac:dyDescent="0.15">
      <c r="B979" s="23"/>
    </row>
    <row r="980" spans="2:2" ht="12.75" customHeight="1" x14ac:dyDescent="0.15">
      <c r="B980" s="23"/>
    </row>
    <row r="981" spans="2:2" ht="12.75" customHeight="1" x14ac:dyDescent="0.15">
      <c r="B981" s="23"/>
    </row>
    <row r="982" spans="2:2" ht="12.75" customHeight="1" x14ac:dyDescent="0.15">
      <c r="B982" s="23"/>
    </row>
    <row r="983" spans="2:2" ht="12.75" customHeight="1" x14ac:dyDescent="0.15">
      <c r="B983" s="23"/>
    </row>
    <row r="984" spans="2:2" ht="12.75" customHeight="1" x14ac:dyDescent="0.15">
      <c r="B984" s="23"/>
    </row>
    <row r="985" spans="2:2" ht="12.75" customHeight="1" x14ac:dyDescent="0.15">
      <c r="B985" s="23"/>
    </row>
    <row r="986" spans="2:2" ht="12.75" customHeight="1" x14ac:dyDescent="0.15">
      <c r="B986" s="23"/>
    </row>
    <row r="987" spans="2:2" ht="12.75" customHeight="1" x14ac:dyDescent="0.15">
      <c r="B987" s="23"/>
    </row>
    <row r="988" spans="2:2" ht="12.75" customHeight="1" x14ac:dyDescent="0.15">
      <c r="B988" s="23"/>
    </row>
    <row r="989" spans="2:2" ht="12.75" customHeight="1" x14ac:dyDescent="0.15">
      <c r="B989" s="23"/>
    </row>
    <row r="990" spans="2:2" ht="12.75" customHeight="1" x14ac:dyDescent="0.15">
      <c r="B990" s="23"/>
    </row>
    <row r="991" spans="2:2" ht="12.75" customHeight="1" x14ac:dyDescent="0.15">
      <c r="B991" s="23"/>
    </row>
    <row r="992" spans="2:2" ht="12.75" customHeight="1" x14ac:dyDescent="0.15">
      <c r="B992" s="23"/>
    </row>
    <row r="993" spans="2:2" ht="12.75" customHeight="1" x14ac:dyDescent="0.15">
      <c r="B993" s="23"/>
    </row>
    <row r="994" spans="2:2" ht="12.75" customHeight="1" x14ac:dyDescent="0.15">
      <c r="B994" s="23"/>
    </row>
    <row r="995" spans="2:2" ht="12.75" customHeight="1" x14ac:dyDescent="0.15">
      <c r="B995" s="23"/>
    </row>
    <row r="996" spans="2:2" ht="12.75" customHeight="1" x14ac:dyDescent="0.15">
      <c r="B996" s="23"/>
    </row>
    <row r="997" spans="2:2" ht="12.75" customHeight="1" x14ac:dyDescent="0.15">
      <c r="B997" s="23"/>
    </row>
    <row r="998" spans="2:2" ht="12.75" customHeight="1" x14ac:dyDescent="0.15">
      <c r="B998" s="23"/>
    </row>
    <row r="999" spans="2:2" ht="12.75" customHeight="1" x14ac:dyDescent="0.15">
      <c r="B999" s="23"/>
    </row>
    <row r="1000" spans="2:2" ht="12.75" customHeight="1" x14ac:dyDescent="0.15">
      <c r="B1000" s="23"/>
    </row>
  </sheetData>
  <pageMargins left="0.7" right="0.7" top="0.75" bottom="0.75" header="0" footer="0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B1000"/>
  <sheetViews>
    <sheetView workbookViewId="0"/>
  </sheetViews>
  <sheetFormatPr baseColWidth="10" defaultColWidth="12.5" defaultRowHeight="15" customHeight="1" x14ac:dyDescent="0.15"/>
  <cols>
    <col min="1" max="1" width="41.6640625" customWidth="1"/>
    <col min="2" max="2" width="10.5" customWidth="1"/>
    <col min="3" max="3" width="19.33203125" customWidth="1"/>
    <col min="4" max="4" width="58.6640625" customWidth="1"/>
    <col min="5" max="26" width="8.5" customWidth="1"/>
  </cols>
  <sheetData>
    <row r="1" spans="1:2" ht="12.75" customHeight="1" x14ac:dyDescent="0.15">
      <c r="A1" s="42" t="s">
        <v>568</v>
      </c>
      <c r="B1" s="64"/>
    </row>
    <row r="2" spans="1:2" ht="12.75" customHeight="1" x14ac:dyDescent="0.15">
      <c r="B2" s="64"/>
    </row>
    <row r="3" spans="1:2" ht="12.75" customHeight="1" x14ac:dyDescent="0.15">
      <c r="A3" s="42" t="s">
        <v>54</v>
      </c>
      <c r="B3" s="64"/>
    </row>
    <row r="4" spans="1:2" ht="12.75" customHeight="1" x14ac:dyDescent="0.15">
      <c r="B4" s="64"/>
    </row>
    <row r="5" spans="1:2" ht="12.75" customHeight="1" x14ac:dyDescent="0.15">
      <c r="A5" s="31" t="s">
        <v>569</v>
      </c>
      <c r="B5" s="23">
        <f>'Trial Balance'!J54</f>
        <v>0</v>
      </c>
    </row>
    <row r="6" spans="1:2" ht="12.75" customHeight="1" x14ac:dyDescent="0.15">
      <c r="B6" s="64"/>
    </row>
    <row r="7" spans="1:2" ht="12.75" customHeight="1" x14ac:dyDescent="0.15">
      <c r="A7" s="42" t="s">
        <v>475</v>
      </c>
      <c r="B7" s="64"/>
    </row>
    <row r="8" spans="1:2" ht="12.75" customHeight="1" x14ac:dyDescent="0.15">
      <c r="A8" s="269" t="s">
        <v>584</v>
      </c>
    </row>
    <row r="9" spans="1:2" ht="12.75" customHeight="1" x14ac:dyDescent="0.15"/>
    <row r="10" spans="1:2" ht="12.75" customHeight="1" x14ac:dyDescent="0.15"/>
    <row r="11" spans="1:2" ht="12.75" customHeight="1" x14ac:dyDescent="0.15"/>
    <row r="12" spans="1:2" ht="12.75" customHeight="1" x14ac:dyDescent="0.15"/>
    <row r="13" spans="1:2" ht="12.75" customHeight="1" x14ac:dyDescent="0.15"/>
    <row r="14" spans="1:2" ht="12.75" customHeight="1" x14ac:dyDescent="0.15"/>
    <row r="15" spans="1:2" ht="12.75" customHeight="1" x14ac:dyDescent="0.15"/>
    <row r="16" spans="1:2" ht="12.75" customHeight="1" x14ac:dyDescent="0.15"/>
    <row r="17" spans="1:2" ht="12.75" customHeight="1" x14ac:dyDescent="0.15"/>
    <row r="18" spans="1:2" ht="12.75" customHeight="1" x14ac:dyDescent="0.15"/>
    <row r="19" spans="1:2" ht="12.75" customHeight="1" x14ac:dyDescent="0.15"/>
    <row r="20" spans="1:2" ht="12.75" customHeight="1" x14ac:dyDescent="0.15"/>
    <row r="21" spans="1:2" ht="12.75" customHeight="1" x14ac:dyDescent="0.15"/>
    <row r="22" spans="1:2" ht="12.75" customHeight="1" x14ac:dyDescent="0.15"/>
    <row r="23" spans="1:2" ht="12.75" customHeight="1" x14ac:dyDescent="0.15"/>
    <row r="24" spans="1:2" ht="12.75" customHeight="1" x14ac:dyDescent="0.15"/>
    <row r="25" spans="1:2" ht="12.75" customHeight="1" x14ac:dyDescent="0.15"/>
    <row r="26" spans="1:2" ht="12.75" customHeight="1" x14ac:dyDescent="0.15"/>
    <row r="27" spans="1:2" ht="12.75" customHeight="1" x14ac:dyDescent="0.15"/>
    <row r="28" spans="1:2" ht="12.75" customHeight="1" x14ac:dyDescent="0.15">
      <c r="A28" s="270" t="s">
        <v>585</v>
      </c>
      <c r="B28" s="271">
        <f>SUM(B9:B27)</f>
        <v>0</v>
      </c>
    </row>
    <row r="29" spans="1:2" ht="12.75" customHeight="1" x14ac:dyDescent="0.15"/>
    <row r="30" spans="1:2" ht="12.75" customHeight="1" x14ac:dyDescent="0.15">
      <c r="B30" s="272">
        <f>B28-B5</f>
        <v>0</v>
      </c>
    </row>
    <row r="31" spans="1:2" ht="12.75" customHeight="1" x14ac:dyDescent="0.15"/>
    <row r="32" spans="1:2" ht="12.75" customHeight="1" x14ac:dyDescent="0.15"/>
    <row r="33" ht="12.75" customHeight="1" x14ac:dyDescent="0.15"/>
    <row r="34" ht="12.75" customHeight="1" x14ac:dyDescent="0.15"/>
    <row r="35" ht="12.75" customHeight="1" x14ac:dyDescent="0.15"/>
    <row r="36" ht="12.75" customHeight="1" x14ac:dyDescent="0.15"/>
    <row r="37" ht="12.75" customHeight="1" x14ac:dyDescent="0.15"/>
    <row r="38" ht="12.75" customHeight="1" x14ac:dyDescent="0.15"/>
    <row r="39" ht="12.75" customHeight="1" x14ac:dyDescent="0.15"/>
    <row r="40" ht="12.75" customHeight="1" x14ac:dyDescent="0.15"/>
    <row r="41" ht="12.75" customHeight="1" x14ac:dyDescent="0.15"/>
    <row r="42" ht="12.75" customHeight="1" x14ac:dyDescent="0.15"/>
    <row r="43" ht="12.75" customHeight="1" x14ac:dyDescent="0.15"/>
    <row r="44" ht="12.75" customHeight="1" x14ac:dyDescent="0.15"/>
    <row r="45" ht="12.75" customHeight="1" x14ac:dyDescent="0.15"/>
    <row r="46" ht="12.75" customHeight="1" x14ac:dyDescent="0.15"/>
    <row r="47" ht="12.75" customHeight="1" x14ac:dyDescent="0.15"/>
    <row r="48" ht="12.75" customHeight="1" x14ac:dyDescent="0.15"/>
    <row r="49" ht="12.75" customHeight="1" x14ac:dyDescent="0.15"/>
    <row r="50" ht="12.75" customHeight="1" x14ac:dyDescent="0.15"/>
    <row r="51" ht="12.75" customHeight="1" x14ac:dyDescent="0.15"/>
    <row r="52" ht="12.75" customHeight="1" x14ac:dyDescent="0.15"/>
    <row r="53" ht="12.75" customHeight="1" x14ac:dyDescent="0.15"/>
    <row r="54" ht="12.75" customHeight="1" x14ac:dyDescent="0.15"/>
    <row r="55" ht="12.75" customHeight="1" x14ac:dyDescent="0.15"/>
    <row r="56" ht="12.75" customHeight="1" x14ac:dyDescent="0.15"/>
    <row r="57" ht="12.75" customHeight="1" x14ac:dyDescent="0.15"/>
    <row r="58" ht="12.75" customHeight="1" x14ac:dyDescent="0.15"/>
    <row r="59" ht="12.75" customHeight="1" x14ac:dyDescent="0.15"/>
    <row r="60" ht="12.75" customHeight="1" x14ac:dyDescent="0.15"/>
    <row r="61" ht="12.75" customHeight="1" x14ac:dyDescent="0.15"/>
    <row r="62" ht="12.75" customHeight="1" x14ac:dyDescent="0.15"/>
    <row r="63" ht="12.75" customHeight="1" x14ac:dyDescent="0.15"/>
    <row r="64" ht="12.75" customHeight="1" x14ac:dyDescent="0.15"/>
    <row r="65" ht="12.75" customHeight="1" x14ac:dyDescent="0.15"/>
    <row r="66" ht="12.75" customHeight="1" x14ac:dyDescent="0.15"/>
    <row r="67" ht="12.75" customHeight="1" x14ac:dyDescent="0.15"/>
    <row r="68" ht="12.75" customHeight="1" x14ac:dyDescent="0.15"/>
    <row r="69" ht="12.75" customHeight="1" x14ac:dyDescent="0.15"/>
    <row r="70" ht="12.75" customHeight="1" x14ac:dyDescent="0.15"/>
    <row r="71" ht="12.75" customHeight="1" x14ac:dyDescent="0.15"/>
    <row r="72" ht="12.75" customHeight="1" x14ac:dyDescent="0.15"/>
    <row r="73" ht="12.75" customHeight="1" x14ac:dyDescent="0.15"/>
    <row r="74" ht="12.75" customHeight="1" x14ac:dyDescent="0.15"/>
    <row r="75" ht="12.75" customHeight="1" x14ac:dyDescent="0.15"/>
    <row r="76" ht="12.75" customHeight="1" x14ac:dyDescent="0.15"/>
    <row r="77" ht="12.75" customHeight="1" x14ac:dyDescent="0.15"/>
    <row r="78" ht="12.75" customHeight="1" x14ac:dyDescent="0.15"/>
    <row r="79" ht="12.75" customHeight="1" x14ac:dyDescent="0.15"/>
    <row r="80" ht="12.75" customHeight="1" x14ac:dyDescent="0.15"/>
    <row r="81" ht="12.75" customHeight="1" x14ac:dyDescent="0.15"/>
    <row r="82" ht="12.75" customHeight="1" x14ac:dyDescent="0.15"/>
    <row r="83" ht="12.75" customHeight="1" x14ac:dyDescent="0.15"/>
    <row r="84" ht="12.75" customHeight="1" x14ac:dyDescent="0.15"/>
    <row r="85" ht="12.75" customHeight="1" x14ac:dyDescent="0.15"/>
    <row r="86" ht="12.75" customHeight="1" x14ac:dyDescent="0.15"/>
    <row r="87" ht="12.75" customHeight="1" x14ac:dyDescent="0.15"/>
    <row r="88" ht="12.75" customHeight="1" x14ac:dyDescent="0.15"/>
    <row r="89" ht="12.75" customHeight="1" x14ac:dyDescent="0.15"/>
    <row r="90" ht="12.75" customHeight="1" x14ac:dyDescent="0.15"/>
    <row r="91" ht="12.75" customHeight="1" x14ac:dyDescent="0.15"/>
    <row r="92" ht="12.75" customHeight="1" x14ac:dyDescent="0.15"/>
    <row r="93" ht="12.75" customHeight="1" x14ac:dyDescent="0.15"/>
    <row r="94" ht="12.75" customHeight="1" x14ac:dyDescent="0.15"/>
    <row r="95" ht="12.75" customHeight="1" x14ac:dyDescent="0.15"/>
    <row r="96" ht="12.75" customHeight="1" x14ac:dyDescent="0.15"/>
    <row r="97" ht="12.75" customHeight="1" x14ac:dyDescent="0.15"/>
    <row r="98" ht="12.75" customHeight="1" x14ac:dyDescent="0.15"/>
    <row r="99" ht="12.75" customHeight="1" x14ac:dyDescent="0.15"/>
    <row r="100" ht="12.75" customHeight="1" x14ac:dyDescent="0.15"/>
    <row r="101" ht="12.75" customHeight="1" x14ac:dyDescent="0.15"/>
    <row r="102" ht="12.75" customHeight="1" x14ac:dyDescent="0.15"/>
    <row r="103" ht="12.75" customHeight="1" x14ac:dyDescent="0.15"/>
    <row r="104" ht="12.75" customHeight="1" x14ac:dyDescent="0.15"/>
    <row r="105" ht="12.75" customHeight="1" x14ac:dyDescent="0.15"/>
    <row r="106" ht="12.75" customHeight="1" x14ac:dyDescent="0.15"/>
    <row r="107" ht="12.75" customHeight="1" x14ac:dyDescent="0.15"/>
    <row r="108" ht="12.75" customHeight="1" x14ac:dyDescent="0.15"/>
    <row r="109" ht="12.75" customHeight="1" x14ac:dyDescent="0.15"/>
    <row r="110" ht="12.75" customHeight="1" x14ac:dyDescent="0.15"/>
    <row r="111" ht="12.75" customHeight="1" x14ac:dyDescent="0.15"/>
    <row r="112" ht="12.75" customHeight="1" x14ac:dyDescent="0.15"/>
    <row r="113" ht="12.75" customHeight="1" x14ac:dyDescent="0.15"/>
    <row r="114" ht="12.75" customHeight="1" x14ac:dyDescent="0.15"/>
    <row r="115" ht="12.75" customHeight="1" x14ac:dyDescent="0.15"/>
    <row r="116" ht="12.75" customHeight="1" x14ac:dyDescent="0.15"/>
    <row r="117" ht="12.75" customHeight="1" x14ac:dyDescent="0.15"/>
    <row r="118" ht="12.75" customHeight="1" x14ac:dyDescent="0.15"/>
    <row r="119" ht="12.75" customHeight="1" x14ac:dyDescent="0.15"/>
    <row r="120" ht="12.75" customHeight="1" x14ac:dyDescent="0.15"/>
    <row r="121" ht="12.75" customHeight="1" x14ac:dyDescent="0.15"/>
    <row r="122" ht="12.75" customHeight="1" x14ac:dyDescent="0.15"/>
    <row r="123" ht="12.75" customHeight="1" x14ac:dyDescent="0.15"/>
    <row r="124" ht="12.75" customHeight="1" x14ac:dyDescent="0.15"/>
    <row r="125" ht="12.75" customHeight="1" x14ac:dyDescent="0.15"/>
    <row r="126" ht="12.75" customHeight="1" x14ac:dyDescent="0.15"/>
    <row r="127" ht="12.75" customHeight="1" x14ac:dyDescent="0.15"/>
    <row r="128" ht="12.75" customHeight="1" x14ac:dyDescent="0.15"/>
    <row r="129" ht="12.75" customHeight="1" x14ac:dyDescent="0.15"/>
    <row r="130" ht="12.75" customHeight="1" x14ac:dyDescent="0.15"/>
    <row r="131" ht="12.75" customHeight="1" x14ac:dyDescent="0.15"/>
    <row r="132" ht="12.75" customHeight="1" x14ac:dyDescent="0.15"/>
    <row r="133" ht="12.75" customHeight="1" x14ac:dyDescent="0.15"/>
    <row r="134" ht="12.75" customHeight="1" x14ac:dyDescent="0.15"/>
    <row r="135" ht="12.75" customHeight="1" x14ac:dyDescent="0.15"/>
    <row r="136" ht="12.75" customHeight="1" x14ac:dyDescent="0.15"/>
    <row r="137" ht="12.75" customHeight="1" x14ac:dyDescent="0.15"/>
    <row r="138" ht="12.75" customHeight="1" x14ac:dyDescent="0.15"/>
    <row r="139" ht="12.75" customHeight="1" x14ac:dyDescent="0.15"/>
    <row r="140" ht="12.75" customHeight="1" x14ac:dyDescent="0.15"/>
    <row r="141" ht="12.75" customHeight="1" x14ac:dyDescent="0.15"/>
    <row r="142" ht="12.75" customHeight="1" x14ac:dyDescent="0.15"/>
    <row r="143" ht="12.75" customHeight="1" x14ac:dyDescent="0.15"/>
    <row r="144" ht="12.75" customHeight="1" x14ac:dyDescent="0.15"/>
    <row r="145" ht="12.75" customHeight="1" x14ac:dyDescent="0.15"/>
    <row r="146" ht="12.75" customHeight="1" x14ac:dyDescent="0.15"/>
    <row r="147" ht="12.75" customHeight="1" x14ac:dyDescent="0.15"/>
    <row r="148" ht="12.75" customHeight="1" x14ac:dyDescent="0.15"/>
    <row r="149" ht="12.75" customHeight="1" x14ac:dyDescent="0.15"/>
    <row r="150" ht="12.75" customHeight="1" x14ac:dyDescent="0.15"/>
    <row r="151" ht="12.75" customHeight="1" x14ac:dyDescent="0.15"/>
    <row r="152" ht="12.75" customHeight="1" x14ac:dyDescent="0.15"/>
    <row r="153" ht="12.75" customHeight="1" x14ac:dyDescent="0.15"/>
    <row r="154" ht="12.75" customHeight="1" x14ac:dyDescent="0.15"/>
    <row r="155" ht="12.75" customHeight="1" x14ac:dyDescent="0.15"/>
    <row r="156" ht="12.75" customHeight="1" x14ac:dyDescent="0.15"/>
    <row r="157" ht="12.75" customHeight="1" x14ac:dyDescent="0.15"/>
    <row r="158" ht="12.75" customHeight="1" x14ac:dyDescent="0.15"/>
    <row r="159" ht="12.75" customHeight="1" x14ac:dyDescent="0.15"/>
    <row r="160" ht="12.75" customHeight="1" x14ac:dyDescent="0.15"/>
    <row r="161" ht="12.75" customHeight="1" x14ac:dyDescent="0.15"/>
    <row r="162" ht="12.75" customHeight="1" x14ac:dyDescent="0.15"/>
    <row r="163" ht="12.75" customHeight="1" x14ac:dyDescent="0.15"/>
    <row r="164" ht="12.75" customHeight="1" x14ac:dyDescent="0.15"/>
    <row r="165" ht="12.75" customHeight="1" x14ac:dyDescent="0.15"/>
    <row r="166" ht="12.75" customHeight="1" x14ac:dyDescent="0.15"/>
    <row r="167" ht="12.75" customHeight="1" x14ac:dyDescent="0.15"/>
    <row r="168" ht="12.75" customHeight="1" x14ac:dyDescent="0.15"/>
    <row r="169" ht="12.75" customHeight="1" x14ac:dyDescent="0.15"/>
    <row r="170" ht="12.75" customHeight="1" x14ac:dyDescent="0.15"/>
    <row r="171" ht="12.75" customHeight="1" x14ac:dyDescent="0.15"/>
    <row r="172" ht="12.75" customHeight="1" x14ac:dyDescent="0.15"/>
    <row r="173" ht="12.75" customHeight="1" x14ac:dyDescent="0.15"/>
    <row r="174" ht="12.75" customHeight="1" x14ac:dyDescent="0.15"/>
    <row r="175" ht="12.75" customHeight="1" x14ac:dyDescent="0.15"/>
    <row r="176" ht="12.75" customHeight="1" x14ac:dyDescent="0.15"/>
    <row r="177" ht="12.75" customHeight="1" x14ac:dyDescent="0.15"/>
    <row r="178" ht="12.75" customHeight="1" x14ac:dyDescent="0.15"/>
    <row r="179" ht="12.75" customHeight="1" x14ac:dyDescent="0.15"/>
    <row r="180" ht="12.75" customHeight="1" x14ac:dyDescent="0.15"/>
    <row r="181" ht="12.75" customHeight="1" x14ac:dyDescent="0.15"/>
    <row r="182" ht="12.75" customHeight="1" x14ac:dyDescent="0.15"/>
    <row r="183" ht="12.75" customHeight="1" x14ac:dyDescent="0.15"/>
    <row r="184" ht="12.75" customHeight="1" x14ac:dyDescent="0.15"/>
    <row r="185" ht="12.75" customHeight="1" x14ac:dyDescent="0.15"/>
    <row r="186" ht="12.75" customHeight="1" x14ac:dyDescent="0.15"/>
    <row r="187" ht="12.75" customHeight="1" x14ac:dyDescent="0.15"/>
    <row r="188" ht="12.75" customHeight="1" x14ac:dyDescent="0.15"/>
    <row r="189" ht="12.75" customHeight="1" x14ac:dyDescent="0.15"/>
    <row r="190" ht="12.75" customHeight="1" x14ac:dyDescent="0.15"/>
    <row r="191" ht="12.75" customHeight="1" x14ac:dyDescent="0.15"/>
    <row r="192" ht="12.75" customHeight="1" x14ac:dyDescent="0.15"/>
    <row r="193" ht="12.75" customHeight="1" x14ac:dyDescent="0.15"/>
    <row r="194" ht="12.75" customHeight="1" x14ac:dyDescent="0.15"/>
    <row r="195" ht="12.75" customHeight="1" x14ac:dyDescent="0.15"/>
    <row r="196" ht="12.75" customHeight="1" x14ac:dyDescent="0.15"/>
    <row r="197" ht="12.75" customHeight="1" x14ac:dyDescent="0.15"/>
    <row r="198" ht="12.75" customHeight="1" x14ac:dyDescent="0.15"/>
    <row r="199" ht="12.75" customHeight="1" x14ac:dyDescent="0.15"/>
    <row r="200" ht="12.75" customHeight="1" x14ac:dyDescent="0.15"/>
    <row r="201" ht="12.75" customHeight="1" x14ac:dyDescent="0.15"/>
    <row r="202" ht="12.75" customHeight="1" x14ac:dyDescent="0.15"/>
    <row r="203" ht="12.75" customHeight="1" x14ac:dyDescent="0.15"/>
    <row r="204" ht="12.75" customHeight="1" x14ac:dyDescent="0.15"/>
    <row r="205" ht="12.75" customHeight="1" x14ac:dyDescent="0.15"/>
    <row r="206" ht="12.75" customHeight="1" x14ac:dyDescent="0.15"/>
    <row r="207" ht="12.75" customHeight="1" x14ac:dyDescent="0.15"/>
    <row r="208" ht="12.75" customHeight="1" x14ac:dyDescent="0.15"/>
    <row r="209" ht="12.75" customHeight="1" x14ac:dyDescent="0.15"/>
    <row r="210" ht="12.75" customHeight="1" x14ac:dyDescent="0.15"/>
    <row r="211" ht="12.75" customHeight="1" x14ac:dyDescent="0.15"/>
    <row r="212" ht="12.75" customHeight="1" x14ac:dyDescent="0.15"/>
    <row r="213" ht="12.75" customHeight="1" x14ac:dyDescent="0.15"/>
    <row r="214" ht="12.75" customHeight="1" x14ac:dyDescent="0.15"/>
    <row r="215" ht="12.75" customHeight="1" x14ac:dyDescent="0.15"/>
    <row r="216" ht="12.75" customHeight="1" x14ac:dyDescent="0.15"/>
    <row r="217" ht="12.75" customHeight="1" x14ac:dyDescent="0.15"/>
    <row r="218" ht="12.75" customHeight="1" x14ac:dyDescent="0.15"/>
    <row r="219" ht="12.75" customHeight="1" x14ac:dyDescent="0.15"/>
    <row r="220" ht="12.75" customHeight="1" x14ac:dyDescent="0.15"/>
    <row r="221" ht="12.75" customHeight="1" x14ac:dyDescent="0.15"/>
    <row r="222" ht="12.75" customHeight="1" x14ac:dyDescent="0.15"/>
    <row r="223" ht="12.75" customHeight="1" x14ac:dyDescent="0.15"/>
    <row r="224" ht="12.75" customHeight="1" x14ac:dyDescent="0.15"/>
    <row r="225" ht="12.75" customHeight="1" x14ac:dyDescent="0.15"/>
    <row r="226" ht="12.75" customHeight="1" x14ac:dyDescent="0.15"/>
    <row r="227" ht="12.75" customHeight="1" x14ac:dyDescent="0.15"/>
    <row r="228" ht="12.75" customHeight="1" x14ac:dyDescent="0.15"/>
    <row r="229" ht="12.75" customHeight="1" x14ac:dyDescent="0.15"/>
    <row r="230" ht="12.75" customHeight="1" x14ac:dyDescent="0.15"/>
    <row r="231" ht="12.75" customHeight="1" x14ac:dyDescent="0.15"/>
    <row r="232" ht="12.75" customHeight="1" x14ac:dyDescent="0.15"/>
    <row r="233" ht="12.75" customHeight="1" x14ac:dyDescent="0.15"/>
    <row r="234" ht="12.75" customHeight="1" x14ac:dyDescent="0.15"/>
    <row r="235" ht="12.75" customHeight="1" x14ac:dyDescent="0.15"/>
    <row r="236" ht="12.75" customHeight="1" x14ac:dyDescent="0.15"/>
    <row r="237" ht="12.75" customHeight="1" x14ac:dyDescent="0.15"/>
    <row r="238" ht="12.75" customHeight="1" x14ac:dyDescent="0.15"/>
    <row r="239" ht="12.75" customHeight="1" x14ac:dyDescent="0.15"/>
    <row r="240" ht="12.75" customHeight="1" x14ac:dyDescent="0.15"/>
    <row r="241" ht="12.75" customHeight="1" x14ac:dyDescent="0.15"/>
    <row r="242" ht="12.75" customHeight="1" x14ac:dyDescent="0.15"/>
    <row r="243" ht="12.75" customHeight="1" x14ac:dyDescent="0.15"/>
    <row r="244" ht="12.75" customHeight="1" x14ac:dyDescent="0.15"/>
    <row r="245" ht="12.75" customHeight="1" x14ac:dyDescent="0.15"/>
    <row r="246" ht="12.75" customHeight="1" x14ac:dyDescent="0.15"/>
    <row r="247" ht="12.75" customHeight="1" x14ac:dyDescent="0.15"/>
    <row r="248" ht="12.75" customHeight="1" x14ac:dyDescent="0.15"/>
    <row r="249" ht="12.75" customHeight="1" x14ac:dyDescent="0.15"/>
    <row r="250" ht="12.75" customHeight="1" x14ac:dyDescent="0.15"/>
    <row r="251" ht="12.75" customHeight="1" x14ac:dyDescent="0.15"/>
    <row r="252" ht="12.75" customHeight="1" x14ac:dyDescent="0.15"/>
    <row r="253" ht="12.75" customHeight="1" x14ac:dyDescent="0.15"/>
    <row r="254" ht="12.75" customHeight="1" x14ac:dyDescent="0.15"/>
    <row r="255" ht="12.75" customHeight="1" x14ac:dyDescent="0.15"/>
    <row r="256" ht="12.75" customHeight="1" x14ac:dyDescent="0.15"/>
    <row r="257" ht="12.75" customHeight="1" x14ac:dyDescent="0.15"/>
    <row r="258" ht="12.75" customHeight="1" x14ac:dyDescent="0.15"/>
    <row r="259" ht="12.75" customHeight="1" x14ac:dyDescent="0.15"/>
    <row r="260" ht="12.75" customHeight="1" x14ac:dyDescent="0.15"/>
    <row r="261" ht="12.75" customHeight="1" x14ac:dyDescent="0.15"/>
    <row r="262" ht="12.75" customHeight="1" x14ac:dyDescent="0.15"/>
    <row r="263" ht="12.75" customHeight="1" x14ac:dyDescent="0.15"/>
    <row r="264" ht="12.75" customHeight="1" x14ac:dyDescent="0.15"/>
    <row r="265" ht="12.75" customHeight="1" x14ac:dyDescent="0.15"/>
    <row r="266" ht="12.75" customHeight="1" x14ac:dyDescent="0.15"/>
    <row r="267" ht="12.75" customHeight="1" x14ac:dyDescent="0.15"/>
    <row r="268" ht="12.75" customHeight="1" x14ac:dyDescent="0.15"/>
    <row r="269" ht="12.75" customHeight="1" x14ac:dyDescent="0.15"/>
    <row r="270" ht="12.75" customHeight="1" x14ac:dyDescent="0.15"/>
    <row r="271" ht="12.75" customHeight="1" x14ac:dyDescent="0.15"/>
    <row r="272" ht="12.75" customHeight="1" x14ac:dyDescent="0.15"/>
    <row r="273" ht="12.75" customHeight="1" x14ac:dyDescent="0.15"/>
    <row r="274" ht="12.75" customHeight="1" x14ac:dyDescent="0.15"/>
    <row r="275" ht="12.75" customHeight="1" x14ac:dyDescent="0.15"/>
    <row r="276" ht="12.75" customHeight="1" x14ac:dyDescent="0.15"/>
    <row r="277" ht="12.75" customHeight="1" x14ac:dyDescent="0.15"/>
    <row r="278" ht="12.75" customHeight="1" x14ac:dyDescent="0.15"/>
    <row r="279" ht="12.75" customHeight="1" x14ac:dyDescent="0.15"/>
    <row r="280" ht="12.75" customHeight="1" x14ac:dyDescent="0.15"/>
    <row r="281" ht="12.75" customHeight="1" x14ac:dyDescent="0.15"/>
    <row r="282" ht="12.75" customHeight="1" x14ac:dyDescent="0.15"/>
    <row r="283" ht="12.75" customHeight="1" x14ac:dyDescent="0.15"/>
    <row r="284" ht="12.75" customHeight="1" x14ac:dyDescent="0.15"/>
    <row r="285" ht="12.75" customHeight="1" x14ac:dyDescent="0.15"/>
    <row r="286" ht="12.75" customHeight="1" x14ac:dyDescent="0.15"/>
    <row r="287" ht="12.75" customHeight="1" x14ac:dyDescent="0.15"/>
    <row r="288" ht="12.75" customHeight="1" x14ac:dyDescent="0.15"/>
    <row r="289" ht="12.75" customHeight="1" x14ac:dyDescent="0.15"/>
    <row r="290" ht="12.75" customHeight="1" x14ac:dyDescent="0.15"/>
    <row r="291" ht="12.75" customHeight="1" x14ac:dyDescent="0.15"/>
    <row r="292" ht="12.75" customHeight="1" x14ac:dyDescent="0.15"/>
    <row r="293" ht="12.75" customHeight="1" x14ac:dyDescent="0.15"/>
    <row r="294" ht="12.75" customHeight="1" x14ac:dyDescent="0.15"/>
    <row r="295" ht="12.75" customHeight="1" x14ac:dyDescent="0.15"/>
    <row r="296" ht="12.75" customHeight="1" x14ac:dyDescent="0.15"/>
    <row r="297" ht="12.75" customHeight="1" x14ac:dyDescent="0.15"/>
    <row r="298" ht="12.75" customHeight="1" x14ac:dyDescent="0.15"/>
    <row r="299" ht="12.75" customHeight="1" x14ac:dyDescent="0.15"/>
    <row r="300" ht="12.75" customHeight="1" x14ac:dyDescent="0.15"/>
    <row r="301" ht="12.75" customHeight="1" x14ac:dyDescent="0.15"/>
    <row r="302" ht="12.75" customHeight="1" x14ac:dyDescent="0.15"/>
    <row r="303" ht="12.75" customHeight="1" x14ac:dyDescent="0.15"/>
    <row r="304" ht="12.75" customHeight="1" x14ac:dyDescent="0.15"/>
    <row r="305" ht="12.75" customHeight="1" x14ac:dyDescent="0.15"/>
    <row r="306" ht="12.75" customHeight="1" x14ac:dyDescent="0.15"/>
    <row r="307" ht="12.75" customHeight="1" x14ac:dyDescent="0.15"/>
    <row r="308" ht="12.75" customHeight="1" x14ac:dyDescent="0.15"/>
    <row r="309" ht="12.75" customHeight="1" x14ac:dyDescent="0.15"/>
    <row r="310" ht="12.75" customHeight="1" x14ac:dyDescent="0.15"/>
    <row r="311" ht="12.75" customHeight="1" x14ac:dyDescent="0.15"/>
    <row r="312" ht="12.75" customHeight="1" x14ac:dyDescent="0.15"/>
    <row r="313" ht="12.75" customHeight="1" x14ac:dyDescent="0.15"/>
    <row r="314" ht="12.75" customHeight="1" x14ac:dyDescent="0.15"/>
    <row r="315" ht="12.75" customHeight="1" x14ac:dyDescent="0.15"/>
    <row r="316" ht="12.75" customHeight="1" x14ac:dyDescent="0.15"/>
    <row r="317" ht="12.75" customHeight="1" x14ac:dyDescent="0.15"/>
    <row r="318" ht="12.75" customHeight="1" x14ac:dyDescent="0.15"/>
    <row r="319" ht="12.75" customHeight="1" x14ac:dyDescent="0.15"/>
    <row r="320" ht="12.75" customHeight="1" x14ac:dyDescent="0.15"/>
    <row r="321" ht="12.75" customHeight="1" x14ac:dyDescent="0.15"/>
    <row r="322" ht="12.75" customHeight="1" x14ac:dyDescent="0.15"/>
    <row r="323" ht="12.75" customHeight="1" x14ac:dyDescent="0.15"/>
    <row r="324" ht="12.75" customHeight="1" x14ac:dyDescent="0.15"/>
    <row r="325" ht="12.75" customHeight="1" x14ac:dyDescent="0.15"/>
    <row r="326" ht="12.75" customHeight="1" x14ac:dyDescent="0.15"/>
    <row r="327" ht="12.75" customHeight="1" x14ac:dyDescent="0.15"/>
    <row r="328" ht="12.75" customHeight="1" x14ac:dyDescent="0.15"/>
    <row r="329" ht="12.75" customHeight="1" x14ac:dyDescent="0.15"/>
    <row r="330" ht="12.75" customHeight="1" x14ac:dyDescent="0.15"/>
    <row r="331" ht="12.75" customHeight="1" x14ac:dyDescent="0.15"/>
    <row r="332" ht="12.75" customHeight="1" x14ac:dyDescent="0.15"/>
    <row r="333" ht="12.75" customHeight="1" x14ac:dyDescent="0.15"/>
    <row r="334" ht="12.75" customHeight="1" x14ac:dyDescent="0.15"/>
    <row r="335" ht="12.75" customHeight="1" x14ac:dyDescent="0.15"/>
    <row r="336" ht="12.75" customHeight="1" x14ac:dyDescent="0.15"/>
    <row r="337" ht="12.75" customHeight="1" x14ac:dyDescent="0.15"/>
    <row r="338" ht="12.75" customHeight="1" x14ac:dyDescent="0.15"/>
    <row r="339" ht="12.75" customHeight="1" x14ac:dyDescent="0.15"/>
    <row r="340" ht="12.75" customHeight="1" x14ac:dyDescent="0.15"/>
    <row r="341" ht="12.75" customHeight="1" x14ac:dyDescent="0.15"/>
    <row r="342" ht="12.75" customHeight="1" x14ac:dyDescent="0.15"/>
    <row r="343" ht="12.75" customHeight="1" x14ac:dyDescent="0.15"/>
    <row r="344" ht="12.75" customHeight="1" x14ac:dyDescent="0.15"/>
    <row r="345" ht="12.75" customHeight="1" x14ac:dyDescent="0.15"/>
    <row r="346" ht="12.75" customHeight="1" x14ac:dyDescent="0.15"/>
    <row r="347" ht="12.75" customHeight="1" x14ac:dyDescent="0.15"/>
    <row r="348" ht="12.75" customHeight="1" x14ac:dyDescent="0.15"/>
    <row r="349" ht="12.75" customHeight="1" x14ac:dyDescent="0.15"/>
    <row r="350" ht="12.75" customHeight="1" x14ac:dyDescent="0.15"/>
    <row r="351" ht="12.75" customHeight="1" x14ac:dyDescent="0.15"/>
    <row r="352" ht="12.75" customHeight="1" x14ac:dyDescent="0.15"/>
    <row r="353" ht="12.75" customHeight="1" x14ac:dyDescent="0.15"/>
    <row r="354" ht="12.75" customHeight="1" x14ac:dyDescent="0.15"/>
    <row r="355" ht="12.75" customHeight="1" x14ac:dyDescent="0.15"/>
    <row r="356" ht="12.75" customHeight="1" x14ac:dyDescent="0.15"/>
    <row r="357" ht="12.75" customHeight="1" x14ac:dyDescent="0.15"/>
    <row r="358" ht="12.75" customHeight="1" x14ac:dyDescent="0.15"/>
    <row r="359" ht="12.75" customHeight="1" x14ac:dyDescent="0.15"/>
    <row r="360" ht="12.75" customHeight="1" x14ac:dyDescent="0.15"/>
    <row r="361" ht="12.75" customHeight="1" x14ac:dyDescent="0.15"/>
    <row r="362" ht="12.75" customHeight="1" x14ac:dyDescent="0.15"/>
    <row r="363" ht="12.75" customHeight="1" x14ac:dyDescent="0.15"/>
    <row r="364" ht="12.75" customHeight="1" x14ac:dyDescent="0.15"/>
    <row r="365" ht="12.75" customHeight="1" x14ac:dyDescent="0.15"/>
    <row r="366" ht="12.75" customHeight="1" x14ac:dyDescent="0.15"/>
    <row r="367" ht="12.75" customHeight="1" x14ac:dyDescent="0.15"/>
    <row r="368" ht="12.75" customHeight="1" x14ac:dyDescent="0.15"/>
    <row r="369" ht="12.75" customHeight="1" x14ac:dyDescent="0.15"/>
    <row r="370" ht="12.75" customHeight="1" x14ac:dyDescent="0.15"/>
    <row r="371" ht="12.75" customHeight="1" x14ac:dyDescent="0.15"/>
    <row r="372" ht="12.75" customHeight="1" x14ac:dyDescent="0.15"/>
    <row r="373" ht="12.75" customHeight="1" x14ac:dyDescent="0.15"/>
    <row r="374" ht="12.75" customHeight="1" x14ac:dyDescent="0.15"/>
    <row r="375" ht="12.75" customHeight="1" x14ac:dyDescent="0.15"/>
    <row r="376" ht="12.75" customHeight="1" x14ac:dyDescent="0.15"/>
    <row r="377" ht="12.75" customHeight="1" x14ac:dyDescent="0.15"/>
    <row r="378" ht="12.75" customHeight="1" x14ac:dyDescent="0.15"/>
    <row r="379" ht="12.75" customHeight="1" x14ac:dyDescent="0.15"/>
    <row r="380" ht="12.75" customHeight="1" x14ac:dyDescent="0.15"/>
    <row r="381" ht="12.75" customHeight="1" x14ac:dyDescent="0.15"/>
    <row r="382" ht="12.75" customHeight="1" x14ac:dyDescent="0.15"/>
    <row r="383" ht="12.75" customHeight="1" x14ac:dyDescent="0.15"/>
    <row r="384" ht="12.75" customHeight="1" x14ac:dyDescent="0.15"/>
    <row r="385" ht="12.75" customHeight="1" x14ac:dyDescent="0.15"/>
    <row r="386" ht="12.75" customHeight="1" x14ac:dyDescent="0.15"/>
    <row r="387" ht="12.75" customHeight="1" x14ac:dyDescent="0.15"/>
    <row r="388" ht="12.75" customHeight="1" x14ac:dyDescent="0.15"/>
    <row r="389" ht="12.75" customHeight="1" x14ac:dyDescent="0.15"/>
    <row r="390" ht="12.75" customHeight="1" x14ac:dyDescent="0.15"/>
    <row r="391" ht="12.75" customHeight="1" x14ac:dyDescent="0.15"/>
    <row r="392" ht="12.75" customHeight="1" x14ac:dyDescent="0.15"/>
    <row r="393" ht="12.75" customHeight="1" x14ac:dyDescent="0.15"/>
    <row r="394" ht="12.75" customHeight="1" x14ac:dyDescent="0.15"/>
    <row r="395" ht="12.75" customHeight="1" x14ac:dyDescent="0.15"/>
    <row r="396" ht="12.75" customHeight="1" x14ac:dyDescent="0.15"/>
    <row r="397" ht="12.75" customHeight="1" x14ac:dyDescent="0.15"/>
    <row r="398" ht="12.75" customHeight="1" x14ac:dyDescent="0.15"/>
    <row r="399" ht="12.75" customHeight="1" x14ac:dyDescent="0.15"/>
    <row r="400" ht="12.75" customHeight="1" x14ac:dyDescent="0.15"/>
    <row r="401" ht="12.75" customHeight="1" x14ac:dyDescent="0.15"/>
    <row r="402" ht="12.75" customHeight="1" x14ac:dyDescent="0.15"/>
    <row r="403" ht="12.75" customHeight="1" x14ac:dyDescent="0.15"/>
    <row r="404" ht="12.75" customHeight="1" x14ac:dyDescent="0.15"/>
    <row r="405" ht="12.75" customHeight="1" x14ac:dyDescent="0.15"/>
    <row r="406" ht="12.75" customHeight="1" x14ac:dyDescent="0.15"/>
    <row r="407" ht="12.75" customHeight="1" x14ac:dyDescent="0.15"/>
    <row r="408" ht="12.75" customHeight="1" x14ac:dyDescent="0.15"/>
    <row r="409" ht="12.75" customHeight="1" x14ac:dyDescent="0.15"/>
    <row r="410" ht="12.75" customHeight="1" x14ac:dyDescent="0.15"/>
    <row r="411" ht="12.75" customHeight="1" x14ac:dyDescent="0.15"/>
    <row r="412" ht="12.75" customHeight="1" x14ac:dyDescent="0.15"/>
    <row r="413" ht="12.75" customHeight="1" x14ac:dyDescent="0.15"/>
    <row r="414" ht="12.75" customHeight="1" x14ac:dyDescent="0.15"/>
    <row r="415" ht="12.75" customHeight="1" x14ac:dyDescent="0.15"/>
    <row r="416" ht="12.75" customHeight="1" x14ac:dyDescent="0.15"/>
    <row r="417" ht="12.75" customHeight="1" x14ac:dyDescent="0.15"/>
    <row r="418" ht="12.75" customHeight="1" x14ac:dyDescent="0.15"/>
    <row r="419" ht="12.75" customHeight="1" x14ac:dyDescent="0.15"/>
    <row r="420" ht="12.75" customHeight="1" x14ac:dyDescent="0.15"/>
    <row r="421" ht="12.75" customHeight="1" x14ac:dyDescent="0.15"/>
    <row r="422" ht="12.75" customHeight="1" x14ac:dyDescent="0.15"/>
    <row r="423" ht="12.75" customHeight="1" x14ac:dyDescent="0.15"/>
    <row r="424" ht="12.75" customHeight="1" x14ac:dyDescent="0.15"/>
    <row r="425" ht="12.75" customHeight="1" x14ac:dyDescent="0.15"/>
    <row r="426" ht="12.75" customHeight="1" x14ac:dyDescent="0.15"/>
    <row r="427" ht="12.75" customHeight="1" x14ac:dyDescent="0.15"/>
    <row r="428" ht="12.75" customHeight="1" x14ac:dyDescent="0.15"/>
    <row r="429" ht="12.75" customHeight="1" x14ac:dyDescent="0.15"/>
    <row r="430" ht="12.75" customHeight="1" x14ac:dyDescent="0.15"/>
    <row r="431" ht="12.75" customHeight="1" x14ac:dyDescent="0.15"/>
    <row r="432" ht="12.75" customHeight="1" x14ac:dyDescent="0.15"/>
    <row r="433" ht="12.75" customHeight="1" x14ac:dyDescent="0.15"/>
    <row r="434" ht="12.75" customHeight="1" x14ac:dyDescent="0.15"/>
    <row r="435" ht="12.75" customHeight="1" x14ac:dyDescent="0.15"/>
    <row r="436" ht="12.75" customHeight="1" x14ac:dyDescent="0.15"/>
    <row r="437" ht="12.75" customHeight="1" x14ac:dyDescent="0.15"/>
    <row r="438" ht="12.75" customHeight="1" x14ac:dyDescent="0.15"/>
    <row r="439" ht="12.75" customHeight="1" x14ac:dyDescent="0.15"/>
    <row r="440" ht="12.75" customHeight="1" x14ac:dyDescent="0.15"/>
    <row r="441" ht="12.75" customHeight="1" x14ac:dyDescent="0.15"/>
    <row r="442" ht="12.75" customHeight="1" x14ac:dyDescent="0.15"/>
    <row r="443" ht="12.75" customHeight="1" x14ac:dyDescent="0.15"/>
    <row r="444" ht="12.75" customHeight="1" x14ac:dyDescent="0.15"/>
    <row r="445" ht="12.75" customHeight="1" x14ac:dyDescent="0.15"/>
    <row r="446" ht="12.75" customHeight="1" x14ac:dyDescent="0.15"/>
    <row r="447" ht="12.75" customHeight="1" x14ac:dyDescent="0.15"/>
    <row r="448" ht="12.75" customHeight="1" x14ac:dyDescent="0.15"/>
    <row r="449" ht="12.75" customHeight="1" x14ac:dyDescent="0.15"/>
    <row r="450" ht="12.75" customHeight="1" x14ac:dyDescent="0.15"/>
    <row r="451" ht="12.75" customHeight="1" x14ac:dyDescent="0.15"/>
    <row r="452" ht="12.75" customHeight="1" x14ac:dyDescent="0.15"/>
    <row r="453" ht="12.75" customHeight="1" x14ac:dyDescent="0.15"/>
    <row r="454" ht="12.75" customHeight="1" x14ac:dyDescent="0.15"/>
    <row r="455" ht="12.75" customHeight="1" x14ac:dyDescent="0.15"/>
    <row r="456" ht="12.75" customHeight="1" x14ac:dyDescent="0.15"/>
    <row r="457" ht="12.75" customHeight="1" x14ac:dyDescent="0.15"/>
    <row r="458" ht="12.75" customHeight="1" x14ac:dyDescent="0.15"/>
    <row r="459" ht="12.75" customHeight="1" x14ac:dyDescent="0.15"/>
    <row r="460" ht="12.75" customHeight="1" x14ac:dyDescent="0.15"/>
    <row r="461" ht="12.75" customHeight="1" x14ac:dyDescent="0.15"/>
    <row r="462" ht="12.75" customHeight="1" x14ac:dyDescent="0.15"/>
    <row r="463" ht="12.75" customHeight="1" x14ac:dyDescent="0.15"/>
    <row r="464" ht="12.75" customHeight="1" x14ac:dyDescent="0.15"/>
    <row r="465" ht="12.75" customHeight="1" x14ac:dyDescent="0.15"/>
    <row r="466" ht="12.75" customHeight="1" x14ac:dyDescent="0.15"/>
    <row r="467" ht="12.75" customHeight="1" x14ac:dyDescent="0.15"/>
    <row r="468" ht="12.75" customHeight="1" x14ac:dyDescent="0.15"/>
    <row r="469" ht="12.75" customHeight="1" x14ac:dyDescent="0.15"/>
    <row r="470" ht="12.75" customHeight="1" x14ac:dyDescent="0.15"/>
    <row r="471" ht="12.75" customHeight="1" x14ac:dyDescent="0.15"/>
    <row r="472" ht="12.75" customHeight="1" x14ac:dyDescent="0.15"/>
    <row r="473" ht="12.75" customHeight="1" x14ac:dyDescent="0.15"/>
    <row r="474" ht="12.75" customHeight="1" x14ac:dyDescent="0.15"/>
    <row r="475" ht="12.75" customHeight="1" x14ac:dyDescent="0.15"/>
    <row r="476" ht="12.75" customHeight="1" x14ac:dyDescent="0.15"/>
    <row r="477" ht="12.75" customHeight="1" x14ac:dyDescent="0.15"/>
    <row r="478" ht="12.75" customHeight="1" x14ac:dyDescent="0.15"/>
    <row r="479" ht="12.75" customHeight="1" x14ac:dyDescent="0.15"/>
    <row r="480" ht="12.75" customHeight="1" x14ac:dyDescent="0.15"/>
    <row r="481" ht="12.75" customHeight="1" x14ac:dyDescent="0.15"/>
    <row r="482" ht="12.75" customHeight="1" x14ac:dyDescent="0.15"/>
    <row r="483" ht="12.75" customHeight="1" x14ac:dyDescent="0.15"/>
    <row r="484" ht="12.75" customHeight="1" x14ac:dyDescent="0.15"/>
    <row r="485" ht="12.75" customHeight="1" x14ac:dyDescent="0.15"/>
    <row r="486" ht="12.75" customHeight="1" x14ac:dyDescent="0.15"/>
    <row r="487" ht="12.75" customHeight="1" x14ac:dyDescent="0.15"/>
    <row r="488" ht="12.75" customHeight="1" x14ac:dyDescent="0.15"/>
    <row r="489" ht="12.75" customHeight="1" x14ac:dyDescent="0.15"/>
    <row r="490" ht="12.75" customHeight="1" x14ac:dyDescent="0.15"/>
    <row r="491" ht="12.75" customHeight="1" x14ac:dyDescent="0.15"/>
    <row r="492" ht="12.75" customHeight="1" x14ac:dyDescent="0.15"/>
    <row r="493" ht="12.75" customHeight="1" x14ac:dyDescent="0.15"/>
    <row r="494" ht="12.75" customHeight="1" x14ac:dyDescent="0.15"/>
    <row r="495" ht="12.75" customHeight="1" x14ac:dyDescent="0.15"/>
    <row r="496" ht="12.75" customHeight="1" x14ac:dyDescent="0.15"/>
    <row r="497" ht="12.75" customHeight="1" x14ac:dyDescent="0.15"/>
    <row r="498" ht="12.75" customHeight="1" x14ac:dyDescent="0.15"/>
    <row r="499" ht="12.75" customHeight="1" x14ac:dyDescent="0.15"/>
    <row r="500" ht="12.75" customHeight="1" x14ac:dyDescent="0.15"/>
    <row r="501" ht="12.75" customHeight="1" x14ac:dyDescent="0.15"/>
    <row r="502" ht="12.75" customHeight="1" x14ac:dyDescent="0.15"/>
    <row r="503" ht="12.75" customHeight="1" x14ac:dyDescent="0.15"/>
    <row r="504" ht="12.75" customHeight="1" x14ac:dyDescent="0.15"/>
    <row r="505" ht="12.75" customHeight="1" x14ac:dyDescent="0.15"/>
    <row r="506" ht="12.75" customHeight="1" x14ac:dyDescent="0.15"/>
    <row r="507" ht="12.75" customHeight="1" x14ac:dyDescent="0.15"/>
    <row r="508" ht="12.75" customHeight="1" x14ac:dyDescent="0.15"/>
    <row r="509" ht="12.75" customHeight="1" x14ac:dyDescent="0.15"/>
    <row r="510" ht="12.75" customHeight="1" x14ac:dyDescent="0.15"/>
    <row r="511" ht="12.75" customHeight="1" x14ac:dyDescent="0.15"/>
    <row r="512" ht="12.75" customHeight="1" x14ac:dyDescent="0.15"/>
    <row r="513" ht="12.75" customHeight="1" x14ac:dyDescent="0.15"/>
    <row r="514" ht="12.75" customHeight="1" x14ac:dyDescent="0.15"/>
    <row r="515" ht="12.75" customHeight="1" x14ac:dyDescent="0.15"/>
    <row r="516" ht="12.75" customHeight="1" x14ac:dyDescent="0.15"/>
    <row r="517" ht="12.75" customHeight="1" x14ac:dyDescent="0.15"/>
    <row r="518" ht="12.75" customHeight="1" x14ac:dyDescent="0.15"/>
    <row r="519" ht="12.75" customHeight="1" x14ac:dyDescent="0.15"/>
    <row r="520" ht="12.75" customHeight="1" x14ac:dyDescent="0.15"/>
    <row r="521" ht="12.75" customHeight="1" x14ac:dyDescent="0.15"/>
    <row r="522" ht="12.75" customHeight="1" x14ac:dyDescent="0.15"/>
    <row r="523" ht="12.75" customHeight="1" x14ac:dyDescent="0.15"/>
    <row r="524" ht="12.75" customHeight="1" x14ac:dyDescent="0.15"/>
    <row r="525" ht="12.75" customHeight="1" x14ac:dyDescent="0.15"/>
    <row r="526" ht="12.75" customHeight="1" x14ac:dyDescent="0.15"/>
    <row r="527" ht="12.75" customHeight="1" x14ac:dyDescent="0.15"/>
    <row r="528" ht="12.75" customHeight="1" x14ac:dyDescent="0.15"/>
    <row r="529" ht="12.75" customHeight="1" x14ac:dyDescent="0.15"/>
    <row r="530" ht="12.75" customHeight="1" x14ac:dyDescent="0.15"/>
    <row r="531" ht="12.75" customHeight="1" x14ac:dyDescent="0.15"/>
    <row r="532" ht="12.75" customHeight="1" x14ac:dyDescent="0.15"/>
    <row r="533" ht="12.75" customHeight="1" x14ac:dyDescent="0.15"/>
    <row r="534" ht="12.75" customHeight="1" x14ac:dyDescent="0.15"/>
    <row r="535" ht="12.75" customHeight="1" x14ac:dyDescent="0.15"/>
    <row r="536" ht="12.75" customHeight="1" x14ac:dyDescent="0.15"/>
    <row r="537" ht="12.75" customHeight="1" x14ac:dyDescent="0.15"/>
    <row r="538" ht="12.75" customHeight="1" x14ac:dyDescent="0.15"/>
    <row r="539" ht="12.75" customHeight="1" x14ac:dyDescent="0.15"/>
    <row r="540" ht="12.75" customHeight="1" x14ac:dyDescent="0.15"/>
    <row r="541" ht="12.75" customHeight="1" x14ac:dyDescent="0.15"/>
    <row r="542" ht="12.75" customHeight="1" x14ac:dyDescent="0.15"/>
    <row r="543" ht="12.75" customHeight="1" x14ac:dyDescent="0.15"/>
    <row r="544" ht="12.75" customHeight="1" x14ac:dyDescent="0.15"/>
    <row r="545" ht="12.75" customHeight="1" x14ac:dyDescent="0.15"/>
    <row r="546" ht="12.75" customHeight="1" x14ac:dyDescent="0.15"/>
    <row r="547" ht="12.75" customHeight="1" x14ac:dyDescent="0.15"/>
    <row r="548" ht="12.75" customHeight="1" x14ac:dyDescent="0.15"/>
    <row r="549" ht="12.75" customHeight="1" x14ac:dyDescent="0.15"/>
    <row r="550" ht="12.75" customHeight="1" x14ac:dyDescent="0.15"/>
    <row r="551" ht="12.75" customHeight="1" x14ac:dyDescent="0.15"/>
    <row r="552" ht="12.75" customHeight="1" x14ac:dyDescent="0.15"/>
    <row r="553" ht="12.75" customHeight="1" x14ac:dyDescent="0.15"/>
    <row r="554" ht="12.75" customHeight="1" x14ac:dyDescent="0.15"/>
    <row r="555" ht="12.75" customHeight="1" x14ac:dyDescent="0.15"/>
    <row r="556" ht="12.75" customHeight="1" x14ac:dyDescent="0.15"/>
    <row r="557" ht="12.75" customHeight="1" x14ac:dyDescent="0.15"/>
    <row r="558" ht="12.75" customHeight="1" x14ac:dyDescent="0.15"/>
    <row r="559" ht="12.75" customHeight="1" x14ac:dyDescent="0.15"/>
    <row r="560" ht="12.75" customHeight="1" x14ac:dyDescent="0.15"/>
    <row r="561" ht="12.75" customHeight="1" x14ac:dyDescent="0.15"/>
    <row r="562" ht="12.75" customHeight="1" x14ac:dyDescent="0.15"/>
    <row r="563" ht="12.75" customHeight="1" x14ac:dyDescent="0.15"/>
    <row r="564" ht="12.75" customHeight="1" x14ac:dyDescent="0.15"/>
    <row r="565" ht="12.75" customHeight="1" x14ac:dyDescent="0.15"/>
    <row r="566" ht="12.75" customHeight="1" x14ac:dyDescent="0.15"/>
    <row r="567" ht="12.75" customHeight="1" x14ac:dyDescent="0.15"/>
    <row r="568" ht="12.75" customHeight="1" x14ac:dyDescent="0.15"/>
    <row r="569" ht="12.75" customHeight="1" x14ac:dyDescent="0.15"/>
    <row r="570" ht="12.75" customHeight="1" x14ac:dyDescent="0.15"/>
    <row r="571" ht="12.75" customHeight="1" x14ac:dyDescent="0.15"/>
    <row r="572" ht="12.75" customHeight="1" x14ac:dyDescent="0.15"/>
    <row r="573" ht="12.75" customHeight="1" x14ac:dyDescent="0.15"/>
    <row r="574" ht="12.75" customHeight="1" x14ac:dyDescent="0.15"/>
    <row r="575" ht="12.75" customHeight="1" x14ac:dyDescent="0.15"/>
    <row r="576" ht="12.75" customHeight="1" x14ac:dyDescent="0.15"/>
    <row r="577" ht="12.75" customHeight="1" x14ac:dyDescent="0.15"/>
    <row r="578" ht="12.75" customHeight="1" x14ac:dyDescent="0.15"/>
    <row r="579" ht="12.75" customHeight="1" x14ac:dyDescent="0.15"/>
    <row r="580" ht="12.75" customHeight="1" x14ac:dyDescent="0.15"/>
    <row r="581" ht="12.75" customHeight="1" x14ac:dyDescent="0.15"/>
    <row r="582" ht="12.75" customHeight="1" x14ac:dyDescent="0.15"/>
    <row r="583" ht="12.75" customHeight="1" x14ac:dyDescent="0.15"/>
    <row r="584" ht="12.75" customHeight="1" x14ac:dyDescent="0.15"/>
    <row r="585" ht="12.75" customHeight="1" x14ac:dyDescent="0.15"/>
    <row r="586" ht="12.75" customHeight="1" x14ac:dyDescent="0.15"/>
    <row r="587" ht="12.75" customHeight="1" x14ac:dyDescent="0.15"/>
    <row r="588" ht="12.75" customHeight="1" x14ac:dyDescent="0.15"/>
    <row r="589" ht="12.75" customHeight="1" x14ac:dyDescent="0.15"/>
    <row r="590" ht="12.75" customHeight="1" x14ac:dyDescent="0.15"/>
    <row r="591" ht="12.75" customHeight="1" x14ac:dyDescent="0.15"/>
    <row r="592" ht="12.75" customHeight="1" x14ac:dyDescent="0.15"/>
    <row r="593" ht="12.75" customHeight="1" x14ac:dyDescent="0.15"/>
    <row r="594" ht="12.75" customHeight="1" x14ac:dyDescent="0.15"/>
    <row r="595" ht="12.75" customHeight="1" x14ac:dyDescent="0.15"/>
    <row r="596" ht="12.75" customHeight="1" x14ac:dyDescent="0.15"/>
    <row r="597" ht="12.75" customHeight="1" x14ac:dyDescent="0.15"/>
    <row r="598" ht="12.75" customHeight="1" x14ac:dyDescent="0.15"/>
    <row r="599" ht="12.75" customHeight="1" x14ac:dyDescent="0.15"/>
    <row r="600" ht="12.75" customHeight="1" x14ac:dyDescent="0.15"/>
    <row r="601" ht="12.75" customHeight="1" x14ac:dyDescent="0.15"/>
    <row r="602" ht="12.75" customHeight="1" x14ac:dyDescent="0.15"/>
    <row r="603" ht="12.75" customHeight="1" x14ac:dyDescent="0.15"/>
    <row r="604" ht="12.75" customHeight="1" x14ac:dyDescent="0.15"/>
    <row r="605" ht="12.75" customHeight="1" x14ac:dyDescent="0.15"/>
    <row r="606" ht="12.75" customHeight="1" x14ac:dyDescent="0.15"/>
    <row r="607" ht="12.75" customHeight="1" x14ac:dyDescent="0.15"/>
    <row r="608" ht="12.75" customHeight="1" x14ac:dyDescent="0.15"/>
    <row r="609" ht="12.75" customHeight="1" x14ac:dyDescent="0.15"/>
    <row r="610" ht="12.75" customHeight="1" x14ac:dyDescent="0.15"/>
    <row r="611" ht="12.75" customHeight="1" x14ac:dyDescent="0.15"/>
    <row r="612" ht="12.75" customHeight="1" x14ac:dyDescent="0.15"/>
    <row r="613" ht="12.75" customHeight="1" x14ac:dyDescent="0.15"/>
    <row r="614" ht="12.75" customHeight="1" x14ac:dyDescent="0.15"/>
    <row r="615" ht="12.75" customHeight="1" x14ac:dyDescent="0.15"/>
    <row r="616" ht="12.75" customHeight="1" x14ac:dyDescent="0.15"/>
    <row r="617" ht="12.75" customHeight="1" x14ac:dyDescent="0.15"/>
    <row r="618" ht="12.75" customHeight="1" x14ac:dyDescent="0.15"/>
    <row r="619" ht="12.75" customHeight="1" x14ac:dyDescent="0.15"/>
    <row r="620" ht="12.75" customHeight="1" x14ac:dyDescent="0.15"/>
    <row r="621" ht="12.75" customHeight="1" x14ac:dyDescent="0.15"/>
    <row r="622" ht="12.75" customHeight="1" x14ac:dyDescent="0.15"/>
    <row r="623" ht="12.75" customHeight="1" x14ac:dyDescent="0.15"/>
    <row r="624" ht="12.75" customHeight="1" x14ac:dyDescent="0.15"/>
    <row r="625" ht="12.75" customHeight="1" x14ac:dyDescent="0.15"/>
    <row r="626" ht="12.75" customHeight="1" x14ac:dyDescent="0.15"/>
    <row r="627" ht="12.75" customHeight="1" x14ac:dyDescent="0.15"/>
    <row r="628" ht="12.75" customHeight="1" x14ac:dyDescent="0.15"/>
    <row r="629" ht="12.75" customHeight="1" x14ac:dyDescent="0.15"/>
    <row r="630" ht="12.75" customHeight="1" x14ac:dyDescent="0.15"/>
    <row r="631" ht="12.75" customHeight="1" x14ac:dyDescent="0.15"/>
    <row r="632" ht="12.75" customHeight="1" x14ac:dyDescent="0.15"/>
    <row r="633" ht="12.75" customHeight="1" x14ac:dyDescent="0.15"/>
    <row r="634" ht="12.75" customHeight="1" x14ac:dyDescent="0.15"/>
    <row r="635" ht="12.75" customHeight="1" x14ac:dyDescent="0.15"/>
    <row r="636" ht="12.75" customHeight="1" x14ac:dyDescent="0.15"/>
    <row r="637" ht="12.75" customHeight="1" x14ac:dyDescent="0.15"/>
    <row r="638" ht="12.75" customHeight="1" x14ac:dyDescent="0.15"/>
    <row r="639" ht="12.75" customHeight="1" x14ac:dyDescent="0.15"/>
    <row r="640" ht="12.75" customHeight="1" x14ac:dyDescent="0.15"/>
    <row r="641" ht="12.75" customHeight="1" x14ac:dyDescent="0.15"/>
    <row r="642" ht="12.75" customHeight="1" x14ac:dyDescent="0.15"/>
    <row r="643" ht="12.75" customHeight="1" x14ac:dyDescent="0.15"/>
    <row r="644" ht="12.75" customHeight="1" x14ac:dyDescent="0.15"/>
    <row r="645" ht="12.75" customHeight="1" x14ac:dyDescent="0.15"/>
    <row r="646" ht="12.75" customHeight="1" x14ac:dyDescent="0.15"/>
    <row r="647" ht="12.75" customHeight="1" x14ac:dyDescent="0.15"/>
    <row r="648" ht="12.75" customHeight="1" x14ac:dyDescent="0.15"/>
    <row r="649" ht="12.75" customHeight="1" x14ac:dyDescent="0.15"/>
    <row r="650" ht="12.75" customHeight="1" x14ac:dyDescent="0.15"/>
    <row r="651" ht="12.75" customHeight="1" x14ac:dyDescent="0.15"/>
    <row r="652" ht="12.75" customHeight="1" x14ac:dyDescent="0.15"/>
    <row r="653" ht="12.75" customHeight="1" x14ac:dyDescent="0.15"/>
    <row r="654" ht="12.75" customHeight="1" x14ac:dyDescent="0.15"/>
    <row r="655" ht="12.75" customHeight="1" x14ac:dyDescent="0.15"/>
    <row r="656" ht="12.75" customHeight="1" x14ac:dyDescent="0.15"/>
    <row r="657" ht="12.75" customHeight="1" x14ac:dyDescent="0.15"/>
    <row r="658" ht="12.75" customHeight="1" x14ac:dyDescent="0.15"/>
    <row r="659" ht="12.75" customHeight="1" x14ac:dyDescent="0.15"/>
    <row r="660" ht="12.75" customHeight="1" x14ac:dyDescent="0.15"/>
    <row r="661" ht="12.75" customHeight="1" x14ac:dyDescent="0.15"/>
    <row r="662" ht="12.75" customHeight="1" x14ac:dyDescent="0.15"/>
    <row r="663" ht="12.75" customHeight="1" x14ac:dyDescent="0.15"/>
    <row r="664" ht="12.75" customHeight="1" x14ac:dyDescent="0.15"/>
    <row r="665" ht="12.75" customHeight="1" x14ac:dyDescent="0.15"/>
    <row r="666" ht="12.75" customHeight="1" x14ac:dyDescent="0.15"/>
    <row r="667" ht="12.75" customHeight="1" x14ac:dyDescent="0.15"/>
    <row r="668" ht="12.75" customHeight="1" x14ac:dyDescent="0.15"/>
    <row r="669" ht="12.75" customHeight="1" x14ac:dyDescent="0.15"/>
    <row r="670" ht="12.75" customHeight="1" x14ac:dyDescent="0.15"/>
    <row r="671" ht="12.75" customHeight="1" x14ac:dyDescent="0.15"/>
    <row r="672" ht="12.75" customHeight="1" x14ac:dyDescent="0.15"/>
    <row r="673" ht="12.75" customHeight="1" x14ac:dyDescent="0.15"/>
    <row r="674" ht="12.75" customHeight="1" x14ac:dyDescent="0.15"/>
    <row r="675" ht="12.75" customHeight="1" x14ac:dyDescent="0.15"/>
    <row r="676" ht="12.75" customHeight="1" x14ac:dyDescent="0.15"/>
    <row r="677" ht="12.75" customHeight="1" x14ac:dyDescent="0.15"/>
    <row r="678" ht="12.75" customHeight="1" x14ac:dyDescent="0.15"/>
    <row r="679" ht="12.75" customHeight="1" x14ac:dyDescent="0.15"/>
    <row r="680" ht="12.75" customHeight="1" x14ac:dyDescent="0.15"/>
    <row r="681" ht="12.75" customHeight="1" x14ac:dyDescent="0.15"/>
    <row r="682" ht="12.75" customHeight="1" x14ac:dyDescent="0.15"/>
    <row r="683" ht="12.75" customHeight="1" x14ac:dyDescent="0.15"/>
    <row r="684" ht="12.75" customHeight="1" x14ac:dyDescent="0.15"/>
    <row r="685" ht="12.75" customHeight="1" x14ac:dyDescent="0.15"/>
    <row r="686" ht="12.75" customHeight="1" x14ac:dyDescent="0.15"/>
    <row r="687" ht="12.75" customHeight="1" x14ac:dyDescent="0.15"/>
    <row r="688" ht="12.75" customHeight="1" x14ac:dyDescent="0.15"/>
    <row r="689" ht="12.75" customHeight="1" x14ac:dyDescent="0.15"/>
    <row r="690" ht="12.75" customHeight="1" x14ac:dyDescent="0.15"/>
    <row r="691" ht="12.75" customHeight="1" x14ac:dyDescent="0.15"/>
    <row r="692" ht="12.75" customHeight="1" x14ac:dyDescent="0.15"/>
    <row r="693" ht="12.75" customHeight="1" x14ac:dyDescent="0.15"/>
    <row r="694" ht="12.75" customHeight="1" x14ac:dyDescent="0.15"/>
    <row r="695" ht="12.75" customHeight="1" x14ac:dyDescent="0.15"/>
    <row r="696" ht="12.75" customHeight="1" x14ac:dyDescent="0.15"/>
    <row r="697" ht="12.75" customHeight="1" x14ac:dyDescent="0.15"/>
    <row r="698" ht="12.75" customHeight="1" x14ac:dyDescent="0.15"/>
    <row r="699" ht="12.75" customHeight="1" x14ac:dyDescent="0.15"/>
    <row r="700" ht="12.75" customHeight="1" x14ac:dyDescent="0.15"/>
    <row r="701" ht="12.75" customHeight="1" x14ac:dyDescent="0.15"/>
    <row r="702" ht="12.75" customHeight="1" x14ac:dyDescent="0.15"/>
    <row r="703" ht="12.75" customHeight="1" x14ac:dyDescent="0.15"/>
    <row r="704" ht="12.75" customHeight="1" x14ac:dyDescent="0.15"/>
    <row r="705" ht="12.75" customHeight="1" x14ac:dyDescent="0.15"/>
    <row r="706" ht="12.75" customHeight="1" x14ac:dyDescent="0.15"/>
    <row r="707" ht="12.75" customHeight="1" x14ac:dyDescent="0.15"/>
    <row r="708" ht="12.75" customHeight="1" x14ac:dyDescent="0.15"/>
    <row r="709" ht="12.75" customHeight="1" x14ac:dyDescent="0.15"/>
    <row r="710" ht="12.75" customHeight="1" x14ac:dyDescent="0.15"/>
    <row r="711" ht="12.75" customHeight="1" x14ac:dyDescent="0.15"/>
    <row r="712" ht="12.75" customHeight="1" x14ac:dyDescent="0.15"/>
    <row r="713" ht="12.75" customHeight="1" x14ac:dyDescent="0.15"/>
    <row r="714" ht="12.75" customHeight="1" x14ac:dyDescent="0.15"/>
    <row r="715" ht="12.75" customHeight="1" x14ac:dyDescent="0.15"/>
    <row r="716" ht="12.75" customHeight="1" x14ac:dyDescent="0.15"/>
    <row r="717" ht="12.75" customHeight="1" x14ac:dyDescent="0.15"/>
    <row r="718" ht="12.75" customHeight="1" x14ac:dyDescent="0.15"/>
    <row r="719" ht="12.75" customHeight="1" x14ac:dyDescent="0.15"/>
    <row r="720" ht="12.75" customHeight="1" x14ac:dyDescent="0.15"/>
    <row r="721" ht="12.75" customHeight="1" x14ac:dyDescent="0.15"/>
    <row r="722" ht="12.75" customHeight="1" x14ac:dyDescent="0.15"/>
    <row r="723" ht="12.75" customHeight="1" x14ac:dyDescent="0.15"/>
    <row r="724" ht="12.75" customHeight="1" x14ac:dyDescent="0.15"/>
    <row r="725" ht="12.75" customHeight="1" x14ac:dyDescent="0.15"/>
    <row r="726" ht="12.75" customHeight="1" x14ac:dyDescent="0.15"/>
    <row r="727" ht="12.75" customHeight="1" x14ac:dyDescent="0.15"/>
    <row r="728" ht="12.75" customHeight="1" x14ac:dyDescent="0.15"/>
    <row r="729" ht="12.75" customHeight="1" x14ac:dyDescent="0.15"/>
    <row r="730" ht="12.75" customHeight="1" x14ac:dyDescent="0.15"/>
    <row r="731" ht="12.75" customHeight="1" x14ac:dyDescent="0.15"/>
    <row r="732" ht="12.75" customHeight="1" x14ac:dyDescent="0.15"/>
    <row r="733" ht="12.75" customHeight="1" x14ac:dyDescent="0.15"/>
    <row r="734" ht="12.75" customHeight="1" x14ac:dyDescent="0.15"/>
    <row r="735" ht="12.75" customHeight="1" x14ac:dyDescent="0.15"/>
    <row r="736" ht="12.75" customHeight="1" x14ac:dyDescent="0.15"/>
    <row r="737" ht="12.75" customHeight="1" x14ac:dyDescent="0.15"/>
    <row r="738" ht="12.75" customHeight="1" x14ac:dyDescent="0.15"/>
    <row r="739" ht="12.75" customHeight="1" x14ac:dyDescent="0.15"/>
    <row r="740" ht="12.75" customHeight="1" x14ac:dyDescent="0.15"/>
    <row r="741" ht="12.75" customHeight="1" x14ac:dyDescent="0.15"/>
    <row r="742" ht="12.75" customHeight="1" x14ac:dyDescent="0.15"/>
    <row r="743" ht="12.75" customHeight="1" x14ac:dyDescent="0.15"/>
    <row r="744" ht="12.75" customHeight="1" x14ac:dyDescent="0.15"/>
    <row r="745" ht="12.75" customHeight="1" x14ac:dyDescent="0.15"/>
    <row r="746" ht="12.75" customHeight="1" x14ac:dyDescent="0.15"/>
    <row r="747" ht="12.75" customHeight="1" x14ac:dyDescent="0.15"/>
    <row r="748" ht="12.75" customHeight="1" x14ac:dyDescent="0.15"/>
    <row r="749" ht="12.75" customHeight="1" x14ac:dyDescent="0.15"/>
    <row r="750" ht="12.75" customHeight="1" x14ac:dyDescent="0.15"/>
    <row r="751" ht="12.75" customHeight="1" x14ac:dyDescent="0.15"/>
    <row r="752" ht="12.75" customHeight="1" x14ac:dyDescent="0.15"/>
    <row r="753" ht="12.75" customHeight="1" x14ac:dyDescent="0.15"/>
    <row r="754" ht="12.75" customHeight="1" x14ac:dyDescent="0.15"/>
    <row r="755" ht="12.75" customHeight="1" x14ac:dyDescent="0.15"/>
    <row r="756" ht="12.75" customHeight="1" x14ac:dyDescent="0.15"/>
    <row r="757" ht="12.75" customHeight="1" x14ac:dyDescent="0.15"/>
    <row r="758" ht="12.75" customHeight="1" x14ac:dyDescent="0.15"/>
    <row r="759" ht="12.75" customHeight="1" x14ac:dyDescent="0.15"/>
    <row r="760" ht="12.75" customHeight="1" x14ac:dyDescent="0.15"/>
    <row r="761" ht="12.75" customHeight="1" x14ac:dyDescent="0.15"/>
    <row r="762" ht="12.75" customHeight="1" x14ac:dyDescent="0.15"/>
    <row r="763" ht="12.75" customHeight="1" x14ac:dyDescent="0.15"/>
    <row r="764" ht="12.75" customHeight="1" x14ac:dyDescent="0.15"/>
    <row r="765" ht="12.75" customHeight="1" x14ac:dyDescent="0.15"/>
    <row r="766" ht="12.75" customHeight="1" x14ac:dyDescent="0.15"/>
    <row r="767" ht="12.75" customHeight="1" x14ac:dyDescent="0.15"/>
    <row r="768" ht="12.75" customHeight="1" x14ac:dyDescent="0.15"/>
    <row r="769" ht="12.75" customHeight="1" x14ac:dyDescent="0.15"/>
    <row r="770" ht="12.75" customHeight="1" x14ac:dyDescent="0.15"/>
    <row r="771" ht="12.75" customHeight="1" x14ac:dyDescent="0.15"/>
    <row r="772" ht="12.75" customHeight="1" x14ac:dyDescent="0.15"/>
    <row r="773" ht="12.75" customHeight="1" x14ac:dyDescent="0.15"/>
    <row r="774" ht="12.75" customHeight="1" x14ac:dyDescent="0.15"/>
    <row r="775" ht="12.75" customHeight="1" x14ac:dyDescent="0.15"/>
    <row r="776" ht="12.75" customHeight="1" x14ac:dyDescent="0.15"/>
    <row r="777" ht="12.75" customHeight="1" x14ac:dyDescent="0.15"/>
    <row r="778" ht="12.75" customHeight="1" x14ac:dyDescent="0.15"/>
    <row r="779" ht="12.75" customHeight="1" x14ac:dyDescent="0.15"/>
    <row r="780" ht="12.75" customHeight="1" x14ac:dyDescent="0.15"/>
    <row r="781" ht="12.75" customHeight="1" x14ac:dyDescent="0.15"/>
    <row r="782" ht="12.75" customHeight="1" x14ac:dyDescent="0.15"/>
    <row r="783" ht="12.75" customHeight="1" x14ac:dyDescent="0.15"/>
    <row r="784" ht="12.75" customHeight="1" x14ac:dyDescent="0.15"/>
    <row r="785" ht="12.75" customHeight="1" x14ac:dyDescent="0.15"/>
    <row r="786" ht="12.75" customHeight="1" x14ac:dyDescent="0.15"/>
    <row r="787" ht="12.75" customHeight="1" x14ac:dyDescent="0.15"/>
    <row r="788" ht="12.75" customHeight="1" x14ac:dyDescent="0.15"/>
    <row r="789" ht="12.75" customHeight="1" x14ac:dyDescent="0.15"/>
    <row r="790" ht="12.75" customHeight="1" x14ac:dyDescent="0.15"/>
    <row r="791" ht="12.75" customHeight="1" x14ac:dyDescent="0.15"/>
    <row r="792" ht="12.75" customHeight="1" x14ac:dyDescent="0.15"/>
    <row r="793" ht="12.75" customHeight="1" x14ac:dyDescent="0.15"/>
    <row r="794" ht="12.75" customHeight="1" x14ac:dyDescent="0.15"/>
    <row r="795" ht="12.75" customHeight="1" x14ac:dyDescent="0.15"/>
    <row r="796" ht="12.75" customHeight="1" x14ac:dyDescent="0.15"/>
    <row r="797" ht="12.75" customHeight="1" x14ac:dyDescent="0.15"/>
    <row r="798" ht="12.75" customHeight="1" x14ac:dyDescent="0.15"/>
    <row r="799" ht="12.75" customHeight="1" x14ac:dyDescent="0.15"/>
    <row r="800" ht="12.75" customHeight="1" x14ac:dyDescent="0.15"/>
    <row r="801" ht="12.75" customHeight="1" x14ac:dyDescent="0.15"/>
    <row r="802" ht="12.75" customHeight="1" x14ac:dyDescent="0.15"/>
    <row r="803" ht="12.75" customHeight="1" x14ac:dyDescent="0.15"/>
    <row r="804" ht="12.75" customHeight="1" x14ac:dyDescent="0.15"/>
    <row r="805" ht="12.75" customHeight="1" x14ac:dyDescent="0.15"/>
    <row r="806" ht="12.75" customHeight="1" x14ac:dyDescent="0.15"/>
    <row r="807" ht="12.75" customHeight="1" x14ac:dyDescent="0.15"/>
    <row r="808" ht="12.75" customHeight="1" x14ac:dyDescent="0.15"/>
    <row r="809" ht="12.75" customHeight="1" x14ac:dyDescent="0.15"/>
    <row r="810" ht="12.75" customHeight="1" x14ac:dyDescent="0.15"/>
    <row r="811" ht="12.75" customHeight="1" x14ac:dyDescent="0.15"/>
    <row r="812" ht="12.75" customHeight="1" x14ac:dyDescent="0.15"/>
    <row r="813" ht="12.75" customHeight="1" x14ac:dyDescent="0.15"/>
    <row r="814" ht="12.75" customHeight="1" x14ac:dyDescent="0.15"/>
    <row r="815" ht="12.75" customHeight="1" x14ac:dyDescent="0.15"/>
    <row r="816" ht="12.75" customHeight="1" x14ac:dyDescent="0.15"/>
    <row r="817" ht="12.75" customHeight="1" x14ac:dyDescent="0.15"/>
    <row r="818" ht="12.75" customHeight="1" x14ac:dyDescent="0.15"/>
    <row r="819" ht="12.75" customHeight="1" x14ac:dyDescent="0.15"/>
    <row r="820" ht="12.75" customHeight="1" x14ac:dyDescent="0.15"/>
    <row r="821" ht="12.75" customHeight="1" x14ac:dyDescent="0.15"/>
    <row r="822" ht="12.75" customHeight="1" x14ac:dyDescent="0.15"/>
    <row r="823" ht="12.75" customHeight="1" x14ac:dyDescent="0.15"/>
    <row r="824" ht="12.75" customHeight="1" x14ac:dyDescent="0.15"/>
    <row r="825" ht="12.75" customHeight="1" x14ac:dyDescent="0.15"/>
    <row r="826" ht="12.75" customHeight="1" x14ac:dyDescent="0.15"/>
    <row r="827" ht="12.75" customHeight="1" x14ac:dyDescent="0.15"/>
    <row r="828" ht="12.75" customHeight="1" x14ac:dyDescent="0.15"/>
    <row r="829" ht="12.75" customHeight="1" x14ac:dyDescent="0.15"/>
    <row r="830" ht="12.75" customHeight="1" x14ac:dyDescent="0.15"/>
    <row r="831" ht="12.75" customHeight="1" x14ac:dyDescent="0.15"/>
    <row r="832" ht="12.75" customHeight="1" x14ac:dyDescent="0.15"/>
    <row r="833" ht="12.75" customHeight="1" x14ac:dyDescent="0.15"/>
    <row r="834" ht="12.75" customHeight="1" x14ac:dyDescent="0.15"/>
    <row r="835" ht="12.75" customHeight="1" x14ac:dyDescent="0.15"/>
    <row r="836" ht="12.75" customHeight="1" x14ac:dyDescent="0.15"/>
    <row r="837" ht="12.75" customHeight="1" x14ac:dyDescent="0.15"/>
    <row r="838" ht="12.75" customHeight="1" x14ac:dyDescent="0.15"/>
    <row r="839" ht="12.75" customHeight="1" x14ac:dyDescent="0.15"/>
    <row r="840" ht="12.75" customHeight="1" x14ac:dyDescent="0.15"/>
    <row r="841" ht="12.75" customHeight="1" x14ac:dyDescent="0.15"/>
    <row r="842" ht="12.75" customHeight="1" x14ac:dyDescent="0.15"/>
    <row r="843" ht="12.75" customHeight="1" x14ac:dyDescent="0.15"/>
    <row r="844" ht="12.75" customHeight="1" x14ac:dyDescent="0.15"/>
    <row r="845" ht="12.75" customHeight="1" x14ac:dyDescent="0.15"/>
    <row r="846" ht="12.75" customHeight="1" x14ac:dyDescent="0.15"/>
    <row r="847" ht="12.75" customHeight="1" x14ac:dyDescent="0.15"/>
    <row r="848" ht="12.75" customHeight="1" x14ac:dyDescent="0.15"/>
    <row r="849" ht="12.75" customHeight="1" x14ac:dyDescent="0.15"/>
    <row r="850" ht="12.75" customHeight="1" x14ac:dyDescent="0.15"/>
    <row r="851" ht="12.75" customHeight="1" x14ac:dyDescent="0.15"/>
    <row r="852" ht="12.75" customHeight="1" x14ac:dyDescent="0.15"/>
    <row r="853" ht="12.75" customHeight="1" x14ac:dyDescent="0.15"/>
    <row r="854" ht="12.75" customHeight="1" x14ac:dyDescent="0.15"/>
    <row r="855" ht="12.75" customHeight="1" x14ac:dyDescent="0.15"/>
    <row r="856" ht="12.75" customHeight="1" x14ac:dyDescent="0.15"/>
    <row r="857" ht="12.75" customHeight="1" x14ac:dyDescent="0.15"/>
    <row r="858" ht="12.75" customHeight="1" x14ac:dyDescent="0.15"/>
    <row r="859" ht="12.75" customHeight="1" x14ac:dyDescent="0.15"/>
    <row r="860" ht="12.75" customHeight="1" x14ac:dyDescent="0.15"/>
    <row r="861" ht="12.75" customHeight="1" x14ac:dyDescent="0.15"/>
    <row r="862" ht="12.75" customHeight="1" x14ac:dyDescent="0.15"/>
    <row r="863" ht="12.75" customHeight="1" x14ac:dyDescent="0.15"/>
    <row r="864" ht="12.75" customHeight="1" x14ac:dyDescent="0.15"/>
    <row r="865" ht="12.75" customHeight="1" x14ac:dyDescent="0.15"/>
    <row r="866" ht="12.75" customHeight="1" x14ac:dyDescent="0.15"/>
    <row r="867" ht="12.75" customHeight="1" x14ac:dyDescent="0.15"/>
    <row r="868" ht="12.75" customHeight="1" x14ac:dyDescent="0.15"/>
    <row r="869" ht="12.75" customHeight="1" x14ac:dyDescent="0.15"/>
    <row r="870" ht="12.75" customHeight="1" x14ac:dyDescent="0.15"/>
    <row r="871" ht="12.75" customHeight="1" x14ac:dyDescent="0.15"/>
    <row r="872" ht="12.75" customHeight="1" x14ac:dyDescent="0.15"/>
    <row r="873" ht="12.75" customHeight="1" x14ac:dyDescent="0.15"/>
    <row r="874" ht="12.75" customHeight="1" x14ac:dyDescent="0.15"/>
    <row r="875" ht="12.75" customHeight="1" x14ac:dyDescent="0.15"/>
    <row r="876" ht="12.75" customHeight="1" x14ac:dyDescent="0.15"/>
    <row r="877" ht="12.75" customHeight="1" x14ac:dyDescent="0.15"/>
    <row r="878" ht="12.75" customHeight="1" x14ac:dyDescent="0.15"/>
    <row r="879" ht="12.75" customHeight="1" x14ac:dyDescent="0.15"/>
    <row r="880" ht="12.75" customHeight="1" x14ac:dyDescent="0.15"/>
    <row r="881" ht="12.75" customHeight="1" x14ac:dyDescent="0.15"/>
    <row r="882" ht="12.75" customHeight="1" x14ac:dyDescent="0.15"/>
    <row r="883" ht="12.75" customHeight="1" x14ac:dyDescent="0.15"/>
    <row r="884" ht="12.75" customHeight="1" x14ac:dyDescent="0.15"/>
    <row r="885" ht="12.75" customHeight="1" x14ac:dyDescent="0.15"/>
    <row r="886" ht="12.75" customHeight="1" x14ac:dyDescent="0.15"/>
    <row r="887" ht="12.75" customHeight="1" x14ac:dyDescent="0.15"/>
    <row r="888" ht="12.75" customHeight="1" x14ac:dyDescent="0.15"/>
    <row r="889" ht="12.75" customHeight="1" x14ac:dyDescent="0.15"/>
    <row r="890" ht="12.75" customHeight="1" x14ac:dyDescent="0.15"/>
    <row r="891" ht="12.75" customHeight="1" x14ac:dyDescent="0.15"/>
    <row r="892" ht="12.75" customHeight="1" x14ac:dyDescent="0.15"/>
    <row r="893" ht="12.75" customHeight="1" x14ac:dyDescent="0.15"/>
    <row r="894" ht="12.75" customHeight="1" x14ac:dyDescent="0.15"/>
    <row r="895" ht="12.75" customHeight="1" x14ac:dyDescent="0.15"/>
    <row r="896" ht="12.75" customHeight="1" x14ac:dyDescent="0.15"/>
    <row r="897" ht="12.75" customHeight="1" x14ac:dyDescent="0.15"/>
    <row r="898" ht="12.75" customHeight="1" x14ac:dyDescent="0.15"/>
    <row r="899" ht="12.75" customHeight="1" x14ac:dyDescent="0.15"/>
    <row r="900" ht="12.75" customHeight="1" x14ac:dyDescent="0.15"/>
    <row r="901" ht="12.75" customHeight="1" x14ac:dyDescent="0.15"/>
    <row r="902" ht="12.75" customHeight="1" x14ac:dyDescent="0.15"/>
    <row r="903" ht="12.75" customHeight="1" x14ac:dyDescent="0.15"/>
    <row r="904" ht="12.75" customHeight="1" x14ac:dyDescent="0.15"/>
    <row r="905" ht="12.75" customHeight="1" x14ac:dyDescent="0.15"/>
    <row r="906" ht="12.75" customHeight="1" x14ac:dyDescent="0.15"/>
    <row r="907" ht="12.75" customHeight="1" x14ac:dyDescent="0.15"/>
    <row r="908" ht="12.75" customHeight="1" x14ac:dyDescent="0.15"/>
    <row r="909" ht="12.75" customHeight="1" x14ac:dyDescent="0.15"/>
    <row r="910" ht="12.75" customHeight="1" x14ac:dyDescent="0.15"/>
    <row r="911" ht="12.75" customHeight="1" x14ac:dyDescent="0.15"/>
    <row r="912" ht="12.75" customHeight="1" x14ac:dyDescent="0.15"/>
    <row r="913" ht="12.75" customHeight="1" x14ac:dyDescent="0.15"/>
    <row r="914" ht="12.75" customHeight="1" x14ac:dyDescent="0.15"/>
    <row r="915" ht="12.75" customHeight="1" x14ac:dyDescent="0.15"/>
    <row r="916" ht="12.75" customHeight="1" x14ac:dyDescent="0.15"/>
    <row r="917" ht="12.75" customHeight="1" x14ac:dyDescent="0.15"/>
    <row r="918" ht="12.75" customHeight="1" x14ac:dyDescent="0.15"/>
    <row r="919" ht="12.75" customHeight="1" x14ac:dyDescent="0.15"/>
    <row r="920" ht="12.75" customHeight="1" x14ac:dyDescent="0.15"/>
    <row r="921" ht="12.75" customHeight="1" x14ac:dyDescent="0.15"/>
    <row r="922" ht="12.75" customHeight="1" x14ac:dyDescent="0.15"/>
    <row r="923" ht="12.75" customHeight="1" x14ac:dyDescent="0.15"/>
    <row r="924" ht="12.75" customHeight="1" x14ac:dyDescent="0.15"/>
    <row r="925" ht="12.75" customHeight="1" x14ac:dyDescent="0.15"/>
    <row r="926" ht="12.75" customHeight="1" x14ac:dyDescent="0.15"/>
    <row r="927" ht="12.75" customHeight="1" x14ac:dyDescent="0.15"/>
    <row r="928" ht="12.75" customHeight="1" x14ac:dyDescent="0.15"/>
    <row r="929" ht="12.75" customHeight="1" x14ac:dyDescent="0.15"/>
    <row r="930" ht="12.75" customHeight="1" x14ac:dyDescent="0.15"/>
    <row r="931" ht="12.75" customHeight="1" x14ac:dyDescent="0.15"/>
    <row r="932" ht="12.75" customHeight="1" x14ac:dyDescent="0.15"/>
    <row r="933" ht="12.75" customHeight="1" x14ac:dyDescent="0.15"/>
    <row r="934" ht="12.75" customHeight="1" x14ac:dyDescent="0.15"/>
    <row r="935" ht="12.75" customHeight="1" x14ac:dyDescent="0.15"/>
    <row r="936" ht="12.75" customHeight="1" x14ac:dyDescent="0.15"/>
    <row r="937" ht="12.75" customHeight="1" x14ac:dyDescent="0.15"/>
    <row r="938" ht="12.75" customHeight="1" x14ac:dyDescent="0.15"/>
    <row r="939" ht="12.75" customHeight="1" x14ac:dyDescent="0.15"/>
    <row r="940" ht="12.75" customHeight="1" x14ac:dyDescent="0.15"/>
    <row r="941" ht="12.75" customHeight="1" x14ac:dyDescent="0.15"/>
    <row r="942" ht="12.75" customHeight="1" x14ac:dyDescent="0.15"/>
    <row r="943" ht="12.75" customHeight="1" x14ac:dyDescent="0.15"/>
    <row r="944" ht="12.75" customHeight="1" x14ac:dyDescent="0.15"/>
    <row r="945" ht="12.75" customHeight="1" x14ac:dyDescent="0.15"/>
    <row r="946" ht="12.75" customHeight="1" x14ac:dyDescent="0.15"/>
    <row r="947" ht="12.75" customHeight="1" x14ac:dyDescent="0.15"/>
    <row r="948" ht="12.75" customHeight="1" x14ac:dyDescent="0.15"/>
    <row r="949" ht="12.75" customHeight="1" x14ac:dyDescent="0.15"/>
    <row r="950" ht="12.75" customHeight="1" x14ac:dyDescent="0.15"/>
    <row r="951" ht="12.75" customHeight="1" x14ac:dyDescent="0.15"/>
    <row r="952" ht="12.75" customHeight="1" x14ac:dyDescent="0.15"/>
    <row r="953" ht="12.75" customHeight="1" x14ac:dyDescent="0.15"/>
    <row r="954" ht="12.75" customHeight="1" x14ac:dyDescent="0.15"/>
    <row r="955" ht="12.75" customHeight="1" x14ac:dyDescent="0.15"/>
    <row r="956" ht="12.75" customHeight="1" x14ac:dyDescent="0.15"/>
    <row r="957" ht="12.75" customHeight="1" x14ac:dyDescent="0.15"/>
    <row r="958" ht="12.75" customHeight="1" x14ac:dyDescent="0.15"/>
    <row r="959" ht="12.75" customHeight="1" x14ac:dyDescent="0.15"/>
    <row r="960" ht="12.75" customHeight="1" x14ac:dyDescent="0.15"/>
    <row r="961" ht="12.75" customHeight="1" x14ac:dyDescent="0.15"/>
    <row r="962" ht="12.75" customHeight="1" x14ac:dyDescent="0.15"/>
    <row r="963" ht="12.75" customHeight="1" x14ac:dyDescent="0.15"/>
    <row r="964" ht="12.75" customHeight="1" x14ac:dyDescent="0.15"/>
    <row r="965" ht="12.75" customHeight="1" x14ac:dyDescent="0.15"/>
    <row r="966" ht="12.75" customHeight="1" x14ac:dyDescent="0.15"/>
    <row r="967" ht="12.75" customHeight="1" x14ac:dyDescent="0.15"/>
    <row r="968" ht="12.75" customHeight="1" x14ac:dyDescent="0.15"/>
    <row r="969" ht="12.75" customHeight="1" x14ac:dyDescent="0.15"/>
    <row r="970" ht="12.75" customHeight="1" x14ac:dyDescent="0.15"/>
    <row r="971" ht="12.75" customHeight="1" x14ac:dyDescent="0.15"/>
    <row r="972" ht="12.75" customHeight="1" x14ac:dyDescent="0.15"/>
    <row r="973" ht="12.75" customHeight="1" x14ac:dyDescent="0.15"/>
    <row r="974" ht="12.75" customHeight="1" x14ac:dyDescent="0.15"/>
    <row r="975" ht="12.75" customHeight="1" x14ac:dyDescent="0.15"/>
    <row r="976" ht="12.75" customHeight="1" x14ac:dyDescent="0.15"/>
    <row r="977" ht="12.75" customHeight="1" x14ac:dyDescent="0.15"/>
    <row r="978" ht="12.75" customHeight="1" x14ac:dyDescent="0.15"/>
    <row r="979" ht="12.75" customHeight="1" x14ac:dyDescent="0.15"/>
    <row r="980" ht="12.75" customHeight="1" x14ac:dyDescent="0.15"/>
    <row r="981" ht="12.75" customHeight="1" x14ac:dyDescent="0.15"/>
    <row r="982" ht="12.75" customHeight="1" x14ac:dyDescent="0.15"/>
    <row r="983" ht="12.75" customHeight="1" x14ac:dyDescent="0.15"/>
    <row r="984" ht="12.75" customHeight="1" x14ac:dyDescent="0.15"/>
    <row r="985" ht="12.75" customHeight="1" x14ac:dyDescent="0.15"/>
    <row r="986" ht="12.75" customHeight="1" x14ac:dyDescent="0.15"/>
    <row r="987" ht="12.75" customHeight="1" x14ac:dyDescent="0.15"/>
    <row r="988" ht="12.75" customHeight="1" x14ac:dyDescent="0.15"/>
    <row r="989" ht="12.75" customHeight="1" x14ac:dyDescent="0.15"/>
    <row r="990" ht="12.75" customHeight="1" x14ac:dyDescent="0.15"/>
    <row r="991" ht="12.75" customHeight="1" x14ac:dyDescent="0.15"/>
    <row r="992" ht="12.75" customHeight="1" x14ac:dyDescent="0.15"/>
    <row r="993" ht="12.75" customHeight="1" x14ac:dyDescent="0.15"/>
    <row r="994" ht="12.75" customHeight="1" x14ac:dyDescent="0.15"/>
    <row r="995" ht="12.75" customHeight="1" x14ac:dyDescent="0.15"/>
    <row r="996" ht="12.75" customHeight="1" x14ac:dyDescent="0.15"/>
    <row r="997" ht="12.75" customHeight="1" x14ac:dyDescent="0.15"/>
    <row r="998" ht="12.75" customHeight="1" x14ac:dyDescent="0.15"/>
    <row r="999" ht="12.75" customHeight="1" x14ac:dyDescent="0.15"/>
    <row r="1000" ht="12.75" customHeight="1" x14ac:dyDescent="0.1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30</vt:i4>
      </vt:variant>
      <vt:variant>
        <vt:lpstr>Named Ranges</vt:lpstr>
      </vt:variant>
      <vt:variant>
        <vt:i4>2</vt:i4>
      </vt:variant>
    </vt:vector>
  </HeadingPairs>
  <TitlesOfParts>
    <vt:vector size="32" baseType="lpstr">
      <vt:lpstr>Trial Balance</vt:lpstr>
      <vt:lpstr>TB 1</vt:lpstr>
      <vt:lpstr>TB 2</vt:lpstr>
      <vt:lpstr>Balance Sheet</vt:lpstr>
      <vt:lpstr>All In One</vt:lpstr>
      <vt:lpstr>Primary Statements</vt:lpstr>
      <vt:lpstr>P&amp;L</vt:lpstr>
      <vt:lpstr>Cashflow</vt:lpstr>
      <vt:lpstr>Budgets</vt:lpstr>
      <vt:lpstr>Cash comparison</vt:lpstr>
      <vt:lpstr>Revenue</vt:lpstr>
      <vt:lpstr>HubSpot Pivot</vt:lpstr>
      <vt:lpstr>Revenue Model auto</vt:lpstr>
      <vt:lpstr>Employees</vt:lpstr>
      <vt:lpstr>Balance sheet accounts</vt:lpstr>
      <vt:lpstr>Direct Costs</vt:lpstr>
      <vt:lpstr>Sales and Marketing</vt:lpstr>
      <vt:lpstr>G&amp;A</vt:lpstr>
      <vt:lpstr>Engineering</vt:lpstr>
      <vt:lpstr>Product Support</vt:lpstr>
      <vt:lpstr>IT Software</vt:lpstr>
      <vt:lpstr>Capital Purchases</vt:lpstr>
      <vt:lpstr>Accounts Receivable </vt:lpstr>
      <vt:lpstr>Other debtors</vt:lpstr>
      <vt:lpstr>Prepayment</vt:lpstr>
      <vt:lpstr>Bank rec</vt:lpstr>
      <vt:lpstr>Accruals</vt:lpstr>
      <vt:lpstr>Payroll Control </vt:lpstr>
      <vt:lpstr>VAT</vt:lpstr>
      <vt:lpstr>Accounts payable</vt:lpstr>
      <vt:lpstr>'All In One'!Print_Area</vt:lpstr>
      <vt:lpstr>Budgets!Print_Area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 Barnes-Quinn</dc:creator>
  <cp:lastModifiedBy>Blaise Thomson</cp:lastModifiedBy>
  <cp:lastPrinted>2026-01-12T13:31:50Z</cp:lastPrinted>
  <dcterms:created xsi:type="dcterms:W3CDTF">2021-02-19T09:33:04Z</dcterms:created>
  <dcterms:modified xsi:type="dcterms:W3CDTF">2026-04-30T20:49:24Z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0x0101001FCE94E3AF904F409B87631042709A64</vt:lpwstr>
  </property>
</Properties>
</file>